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Bestenliste nach Jahrga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<sst xmlns="http://schemas.openxmlformats.org/spreadsheetml/2006/main" count="325" uniqueCount="41">
  <si>
    <t xml:space="preserve">Klasse:</t>
  </si>
  <si>
    <t xml:space="preserve">5a</t>
  </si>
  <si>
    <t xml:space="preserve">Jahr:</t>
  </si>
  <si>
    <t xml:space="preserve">Hinweise:</t>
  </si>
  <si>
    <t xml:space="preserve">* Die Liste wirkt nur auf den ersten Blick viel zu bunt. Sobald Werte eingetragen sind, wird es besser
* Liste gilt für Handstoppung (also nichtelektronisch)
* Zeiten für 800m/1000m-Lauf müssen als Kommazahl angegeben werden (z.B. 3:40 als 3,4)
* Disziplinen, die für die jeweilige Altersklasse/das Geschlecht nicht zulässig sind, sind ausgegraut
* Das beste Mädchen je Disziplin und Klasse wird rosa hinterlegt, der beste Junge blau
* in der letzten Tabelle findet sich eine Bestenliste der Stufe getrennt nach Jahrgang
* Listen nur bis 16 Jahre ausgelegt
* Kugelstoßen nicht einbezogen (da für unsere Schule nicht relevant)</t>
  </si>
  <si>
    <t xml:space="preserve">Name</t>
  </si>
  <si>
    <t xml:space="preserve">Vorname</t>
  </si>
  <si>
    <t xml:space="preserve">m/w</t>
  </si>
  <si>
    <t xml:space="preserve">Geburtsjahr</t>
  </si>
  <si>
    <t xml:space="preserve">Alter</t>
  </si>
  <si>
    <t xml:space="preserve">Ballwurf 80g</t>
  </si>
  <si>
    <t xml:space="preserve">Schlagball 200g</t>
  </si>
  <si>
    <t xml:space="preserve">Weitsprung</t>
  </si>
  <si>
    <t xml:space="preserve">50m Sprint</t>
  </si>
  <si>
    <t xml:space="preserve">50m</t>
  </si>
  <si>
    <t xml:space="preserve">75m Sprint</t>
  </si>
  <si>
    <t xml:space="preserve">100m Sprint</t>
  </si>
  <si>
    <t xml:space="preserve">800m</t>
  </si>
  <si>
    <t xml:space="preserve">1000m</t>
  </si>
  <si>
    <t xml:space="preserve">Gesamt-punktzahl</t>
  </si>
  <si>
    <t xml:space="preserve">Urkunde m</t>
  </si>
  <si>
    <t xml:space="preserve">Urkunde w</t>
  </si>
  <si>
    <t xml:space="preserve">Mustermann</t>
  </si>
  <si>
    <t xml:space="preserve">Max</t>
  </si>
  <si>
    <t xml:space="preserve">m</t>
  </si>
  <si>
    <t xml:space="preserve">Punkte m </t>
  </si>
  <si>
    <t xml:space="preserve">Punkte w</t>
  </si>
  <si>
    <t xml:space="preserve">Urkunde</t>
  </si>
  <si>
    <t xml:space="preserve">Musterfrau</t>
  </si>
  <si>
    <t xml:space="preserve">Erika</t>
  </si>
  <si>
    <t xml:space="preserve">w</t>
  </si>
  <si>
    <t xml:space="preserve">Teilnehmer</t>
  </si>
  <si>
    <t xml:space="preserve">Sieger</t>
  </si>
  <si>
    <t xml:space="preserve">Ehren</t>
  </si>
  <si>
    <t xml:space="preserve">Tobi</t>
  </si>
  <si>
    <t xml:space="preserve">Jungs</t>
  </si>
  <si>
    <t xml:space="preserve">Wert</t>
  </si>
  <si>
    <t xml:space="preserve">Name+Klasse</t>
  </si>
  <si>
    <t xml:space="preserve">Mädchen</t>
  </si>
  <si>
    <t xml:space="preserve">Hinweise</t>
  </si>
  <si>
    <t xml:space="preserve">Teilweise sind die Formeln mit sogenannten „Arrays“. Das sieht man daran, dass die Formel in { } eingefasst ist. Solche Formeln müssen mit der Tastenkombination Str+Umschalt+Enter ausgeführt werden.
Die Formeln auf dieser Seite sind zudem leider sehr unflexibel... also am Besten nichts daran ändern, sofern ihr nicht wirklich viel Ahnung von Excel habt.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</si>
</sst>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F6F9D4"/>
      <name val="Arial"/>
      <family val="2"/>
      <charset val="1"/>
    </font>
    <font>
      <sz val="14"/>
      <color rgb="FFF6F9D4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6F9D4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sz val="15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F6F9D4"/>
      </patternFill>
    </fill>
    <fill>
      <patternFill patternType="solid">
        <fgColor rgb="FFFFFFCC"/>
        <bgColor rgb="FFFFFFD7"/>
      </patternFill>
    </fill>
    <fill>
      <patternFill patternType="solid">
        <fgColor rgb="FFF6F9D4"/>
        <bgColor rgb="FFFFFFD7"/>
      </patternFill>
    </fill>
    <fill>
      <patternFill patternType="solid">
        <fgColor rgb="FFFF69B4"/>
        <bgColor rgb="FFBC8F8F"/>
      </patternFill>
    </fill>
    <fill>
      <patternFill patternType="solid">
        <fgColor rgb="FF00BFFF"/>
        <bgColor rgb="FF33CCCC"/>
      </patternFill>
    </fill>
    <fill>
      <patternFill patternType="solid">
        <fgColor rgb="FFFFFFD7"/>
        <bgColor rgb="FFFFFFCC"/>
      </patternFill>
    </fill>
    <fill>
      <patternFill patternType="solid">
        <fgColor rgb="FFFFE994"/>
        <bgColor rgb="FFF0E68C"/>
      </patternFill>
    </fill>
    <fill>
      <patternFill patternType="solid">
        <fgColor rgb="FFDEE6EF"/>
        <bgColor rgb="FFDDDDDD"/>
      </patternFill>
    </fill>
    <fill>
      <patternFill patternType="solid">
        <fgColor rgb="FFB4C7DC"/>
        <bgColor rgb="FFDDDDDD"/>
      </patternFill>
    </fill>
    <fill>
      <patternFill patternType="solid">
        <fgColor rgb="FF999999"/>
        <bgColor rgb="FFBC8F8F"/>
      </patternFill>
    </fill>
    <fill>
      <patternFill patternType="solid">
        <fgColor rgb="FFFFFF00"/>
        <bgColor rgb="FFF0E68C"/>
      </patternFill>
    </fill>
    <fill>
      <patternFill patternType="solid">
        <fgColor rgb="FF5B277D"/>
        <bgColor rgb="FF660066"/>
      </patternFill>
    </fill>
    <fill>
      <patternFill patternType="solid">
        <fgColor rgb="FFFFF0F5"/>
        <bgColor rgb="FFFFFFFF"/>
      </patternFill>
    </fill>
    <fill>
      <patternFill patternType="solid">
        <fgColor rgb="FFB85C00"/>
        <bgColor rgb="FF996600"/>
      </patternFill>
    </fill>
    <fill>
      <patternFill patternType="solid">
        <fgColor rgb="FFFFD7D7"/>
        <bgColor rgb="FFFFCCCC"/>
      </patternFill>
    </fill>
    <fill>
      <patternFill patternType="solid">
        <fgColor rgb="FF98FB98"/>
        <bgColor rgb="FFCCFFCC"/>
      </patternFill>
    </fill>
    <fill>
      <patternFill patternType="solid">
        <fgColor rgb="FFBC8F8F"/>
        <bgColor rgb="FF999999"/>
      </patternFill>
    </fill>
    <fill>
      <patternFill patternType="solid">
        <fgColor rgb="FFF0E68C"/>
        <bgColor rgb="FFFFE994"/>
      </patternFill>
    </fill>
    <fill>
      <patternFill patternType="solid">
        <fgColor rgb="FFF5FFFA"/>
        <bgColor rgb="FFFFFFFF"/>
      </patternFill>
    </fill>
    <fill>
      <patternFill patternType="solid">
        <fgColor rgb="FFFF0000"/>
        <bgColor rgb="FFCC0000"/>
      </patternFill>
    </fill>
    <fill>
      <patternFill patternType="solid">
        <fgColor rgb="FFFFB6C1"/>
        <bgColor rgb="FFFF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2A6099"/>
      </left>
      <right/>
      <top style="thin">
        <color rgb="FF2A6099"/>
      </top>
      <bottom/>
      <diagonal/>
    </border>
    <border diagonalUp="false" diagonalDown="false">
      <left/>
      <right/>
      <top style="thin">
        <color rgb="FF2A6099"/>
      </top>
      <bottom/>
      <diagonal/>
    </border>
    <border diagonalUp="false" diagonalDown="false">
      <left/>
      <right style="thin">
        <color rgb="FF2A6099"/>
      </right>
      <top style="thin">
        <color rgb="FF2A6099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2A6099"/>
      </left>
      <right/>
      <top/>
      <bottom/>
      <diagonal/>
    </border>
    <border diagonalUp="false" diagonalDown="false">
      <left/>
      <right style="thin">
        <color rgb="FF2A6099"/>
      </right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2A6099"/>
      </left>
      <right/>
      <top/>
      <bottom style="thin">
        <color rgb="FF2A6099"/>
      </bottom>
      <diagonal/>
    </border>
    <border diagonalUp="false" diagonalDown="false">
      <left/>
      <right/>
      <top/>
      <bottom style="thin">
        <color rgb="FF2A6099"/>
      </bottom>
      <diagonal/>
    </border>
  </borders>
  <cellStyleXfs count="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1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1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9" fillId="1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9" borderId="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2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17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3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Unbenannt1" xfId="35"/>
    <cellStyle name="Unbenannt10" xfId="36"/>
    <cellStyle name="Unbenannt11" xfId="37"/>
    <cellStyle name="Unbenannt2" xfId="38"/>
    <cellStyle name="Unbenannt3" xfId="39"/>
    <cellStyle name="Unbenannt4" xfId="40"/>
    <cellStyle name="Unbenannt5" xfId="41"/>
    <cellStyle name="Unbenannt6" xfId="42"/>
    <cellStyle name="Unbenannt7" xfId="43"/>
    <cellStyle name="Unbenannt8" xfId="44"/>
    <cellStyle name="Unbenannt9" xfId="45"/>
    <cellStyle name="Warning 11" xfId="46"/>
  </cellStyles>
  <dxfs count="7">
    <dxf>
      <fill>
        <patternFill>
          <bgColor rgb="FF999999"/>
        </patternFill>
      </fill>
    </dxf>
    <dxf>
      <fill>
        <patternFill>
          <bgColor rgb="FF00BFFF"/>
        </patternFill>
      </fill>
    </dxf>
    <dxf>
      <fill>
        <patternFill>
          <bgColor rgb="FFFF69B4"/>
        </patternFill>
      </fill>
    </dxf>
    <dxf>
      <fill>
        <patternFill>
          <bgColor rgb="FFDEE6EF"/>
        </patternFill>
      </fill>
    </dxf>
    <dxf>
      <fill>
        <patternFill>
          <bgColor rgb="FFB4C7DC"/>
        </patternFill>
      </fill>
    </dxf>
    <dxf>
      <fill>
        <patternFill>
          <bgColor rgb="FFFFFFD7"/>
        </patternFill>
      </fill>
    </dxf>
    <dxf>
      <fill>
        <patternFill>
          <bgColor rgb="FFFFE994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4C7DC"/>
      <rgbColor rgb="FF808080"/>
      <rgbColor rgb="FFFFF0F5"/>
      <rgbColor rgb="FF993366"/>
      <rgbColor rgb="FFFFFFCC"/>
      <rgbColor rgb="FFDEE6EF"/>
      <rgbColor rgb="FF660066"/>
      <rgbColor rgb="FFFF69B4"/>
      <rgbColor rgb="FF2A6099"/>
      <rgbColor rgb="FFDDDDDD"/>
      <rgbColor rgb="FF000080"/>
      <rgbColor rgb="FFFF00FF"/>
      <rgbColor rgb="FFF0E68C"/>
      <rgbColor rgb="FF00FFFF"/>
      <rgbColor rgb="FF800080"/>
      <rgbColor rgb="FF800000"/>
      <rgbColor rgb="FF008080"/>
      <rgbColor rgb="FF0000FF"/>
      <rgbColor rgb="FF00BFFF"/>
      <rgbColor rgb="FFF5FFFA"/>
      <rgbColor rgb="FFCCFFCC"/>
      <rgbColor rgb="FFFFE994"/>
      <rgbColor rgb="FF98FB98"/>
      <rgbColor rgb="FFFFB6C1"/>
      <rgbColor rgb="FFBC8F8F"/>
      <rgbColor rgb="FFFFCCCC"/>
      <rgbColor rgb="FF3366FF"/>
      <rgbColor rgb="FF33CCCC"/>
      <rgbColor rgb="FFF6F9D4"/>
      <rgbColor rgb="FFFFD7D7"/>
      <rgbColor rgb="FFFFFFD7"/>
      <rgbColor rgb="FFFF6600"/>
      <rgbColor rgb="FF666699"/>
      <rgbColor rgb="FF999999"/>
      <rgbColor rgb="FF003366"/>
      <rgbColor rgb="FF339966"/>
      <rgbColor rgb="FF003300"/>
      <rgbColor rgb="FF333300"/>
      <rgbColor rgb="FFB85C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3.03"/>
    <col collapsed="false" customWidth="false" hidden="false" outlineLevel="0" max="1025" min="2" style="2" width="11.52"/>
  </cols>
  <sheetData>
    <row r="1" customFormat="false" ht="35.35" hidden="false" customHeight="true" outlineLevel="0" collapsed="false">
      <c r="B1" s="3" t="s">
        <v>0</v>
      </c>
      <c r="C1" s="4" t="s">
        <v>1</v>
      </c>
      <c r="D1" s="5"/>
      <c r="E1" s="5"/>
      <c r="F1" s="5"/>
      <c r="G1" s="3" t="s">
        <v>2</v>
      </c>
      <c r="H1" s="6" t="n">
        <v>2019</v>
      </c>
      <c r="K1" s="7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12.85" hidden="false" customHeight="true" outlineLevel="0" collapsed="false">
      <c r="K2" s="8" t="s">
        <v>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9.1" hidden="false" customHeight="true" outlineLevel="0" collapsed="false"/>
    <row r="5" s="18" customFormat="true" ht="30.6" hidden="false" customHeight="true" outlineLevel="0" collapsed="false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/>
      <c r="I5" s="13" t="s">
        <v>11</v>
      </c>
      <c r="J5" s="13"/>
      <c r="K5" s="12" t="s">
        <v>12</v>
      </c>
      <c r="L5" s="12"/>
      <c r="M5" s="13" t="s">
        <v>13</v>
      </c>
      <c r="N5" s="13" t="s">
        <v>14</v>
      </c>
      <c r="O5" s="12" t="s">
        <v>15</v>
      </c>
      <c r="P5" s="12"/>
      <c r="Q5" s="13" t="s">
        <v>16</v>
      </c>
      <c r="R5" s="13"/>
      <c r="S5" s="12" t="s">
        <v>17</v>
      </c>
      <c r="T5" s="12"/>
      <c r="U5" s="12"/>
      <c r="V5" s="13" t="s">
        <v>18</v>
      </c>
      <c r="W5" s="13"/>
      <c r="X5" s="13"/>
      <c r="Y5" s="14" t="s">
        <v>19</v>
      </c>
      <c r="Z5" s="15" t="s">
        <v>20</v>
      </c>
      <c r="AA5" s="15" t="s">
        <v>21</v>
      </c>
      <c r="AB5" s="16"/>
      <c r="AC5" s="16"/>
      <c r="AD5" s="16"/>
      <c r="AE5" s="17"/>
      <c r="AF5" s="17"/>
      <c r="AG5" s="17"/>
      <c r="AH5" s="16"/>
    </row>
    <row r="6" customFormat="false" ht="12.8" hidden="false" customHeight="false" outlineLevel="0" collapsed="false">
      <c r="A6" s="19" t="n">
        <v>1</v>
      </c>
      <c r="B6" s="20" t="s">
        <v>22</v>
      </c>
      <c r="C6" s="20" t="s">
        <v>23</v>
      </c>
      <c r="D6" s="21" t="s">
        <v>24</v>
      </c>
      <c r="E6" s="22" t="n">
        <v>2010</v>
      </c>
      <c r="F6" s="23" t="n">
        <f aca="false">IF(ISBLANK(E6),"",$H$1-E6)</f>
        <v>9</v>
      </c>
      <c r="G6" s="22"/>
      <c r="H6" s="24" t="n">
        <f aca="false">_xlfn.IFS(ISBLANK(G6),0,G6=0,0,$D6="m",ROUNDDOWN((SQRT(G6)-2.8)/0.011,0),$D6="w",ROUNDDOWN((SQRT(G6)-2.0232)/0.00874,0))</f>
        <v>0</v>
      </c>
      <c r="I6" s="25"/>
      <c r="J6" s="26" t="n">
        <f aca="false">_xlfn.IFS(ISBLANK(I6),0,I6=0,0,$D6="m",ROUNDDOWN((SQRT(I6)-1.936)/0.0124,0),$D6="w",ROUNDDOWN((SQRT(I6)-1.4149)/0.01039,0))</f>
        <v>0</v>
      </c>
      <c r="K6" s="27"/>
      <c r="L6" s="24" t="n">
        <f aca="false">_xlfn.IFS(ISBLANK(K6),0,K6=0,0,$D6="m",ROUNDDOWN((SQRT(K6)-1.15028)/0.00219,0),$D6="w",ROUNDDOWN((SQRT(K6)-1.0935)/0.00208,0))</f>
        <v>0</v>
      </c>
      <c r="M6" s="28"/>
      <c r="N6" s="26" t="n">
        <f aca="false">_xlfn.IFS(ISBLANK(M6),0,M6=0,0,$D6="m",ROUNDDOWN((50/(M6+0.24)-3.79)/0.0069,0),$D6="w",ROUNDDOWN((50/(M6+0.24)-3.648)/0.0066,0))</f>
        <v>0</v>
      </c>
      <c r="O6" s="27"/>
      <c r="P6" s="24" t="n">
        <f aca="false">_xlfn.IFS(ISBLANK(O6),0,O6=0,0,$D6="m",ROUNDDOWN((75/(O6+0.24)-4.1)/0.00664,0),$D6="w",ROUNDDOWN((75/(O6+0.24)-3.998)/0.0066,0))</f>
        <v>0</v>
      </c>
      <c r="Q6" s="25"/>
      <c r="R6" s="26" t="n">
        <f aca="false">_xlfn.IFS(ISBLANK(Q6),0,Q6=0,0,$D6="m",ROUNDDOWN((100/(Q6+0.24)-4.341)/0.00676,0),$D6="w",ROUNDDOWN((100/(Q6+0.24)-4.0062)/0.00656,0))</f>
        <v>0</v>
      </c>
      <c r="S6" s="29"/>
      <c r="T6" s="30" t="n">
        <f aca="false">INT(S6)*60+(S6-INT(S6))*100</f>
        <v>0</v>
      </c>
      <c r="U6" s="24" t="n">
        <f aca="false">_xlfn.IFS(ISBLANK(T6),0,T6=0,0,$D6="m","1000m Pflicht",$D6="w",ROUNDDOWN((800/T6-2.0232)/0.00647,0))</f>
        <v>0</v>
      </c>
      <c r="V6" s="31"/>
      <c r="W6" s="32" t="n">
        <f aca="false">INT(V6)*60+(V6-INT(V6))*100</f>
        <v>0</v>
      </c>
      <c r="X6" s="33" t="n">
        <f aca="false">_xlfn.IFS(ISBLANK(V6),0,V6=0,0,$D6="w","1000m Pflicht",$D6="m",ROUNDDOWN((1000/W6-2.158)/0.006,0))</f>
        <v>0</v>
      </c>
      <c r="Y6" s="34" t="n">
        <f aca="false">LARGE(G6:X6,1)+LARGE(G6:X6,2)+LARGE(G6:X6,3)</f>
        <v>0</v>
      </c>
      <c r="Z6" s="34" t="str">
        <f aca="false">IF(D6="m",(_xlfn.IFS(F6=$AE$7,LOOKUP(Y6,$AF$7:$AF$9,$AH$7:$AH$9),F6=$AE$10,LOOKUP(Y6,$AF$10:$AF$12,$AH$10:$AH$12),F6=$AE$13,LOOKUP(Y6,$AF$13:$AF$15,$AH$13:$AH$15),F6=$AE$16,LOOKUP(Y6,$AF$16:$AF$18,$AH$16:$AH$18),F6=$AE$19,LOOKUP(Y6,$AF$19:$AF$21,$AH$19:$AH$21),F6=$AE$22,LOOKUP(Y6,$AF$22:$AF$24,$AH$22:$AH$24),F6=$AE$25,LOOKUP(Y6,$AF$25:$AF$27,$AH$25:$AH$27),F6=$AE$28,LOOKUP(Y6,$AF$28:$AF$30,$AH$28:$AH$30),F6=$AE$31,LOOKUP(Y6,$AF$31:$AF$33,$AH$31:$AH$33))),0)</f>
        <v>Teilnehmer</v>
      </c>
      <c r="AA6" s="34" t="n">
        <f aca="false">IF(D6="w",(_xlfn.IFS(F6=$AE$7,LOOKUP(Y6,$AG$7:$AG$9,$AH$7:$AH$9),F6=$AE$10,LOOKUP(Y6,$AG$10:$AG$12,$AH$10:$AH$12),F6=$AE$13,LOOKUP(Y6,$AG$13:$AG$15,$AH$13:$AH$15),F6=$AE$16,LOOKUP(Y6,$AG$16:$AG$18,$AH$16:$AH$18),F6=$AE$19,LOOKUP(Y6,$AG$19:$AG$21,$AH$19:$AH$21),F6=$AE$22,LOOKUP(Y6,$AG$22:$AG$24,$AH$22:$AH$24),F6=$AE$25,LOOKUP(Y6,$AG$25:$AG$27,$AH$25:$AH$27),F6=$AE$28,LOOKUP(Y6,$AG$28:$AG$30,$AH$28:$AH$30),F6=$AE$31,LOOKUP(Y6,$AG$31:$AG$33,$AH$31:$AH$33))),0)</f>
        <v>0</v>
      </c>
      <c r="AE6" s="35" t="s">
        <v>9</v>
      </c>
      <c r="AF6" s="35" t="s">
        <v>25</v>
      </c>
      <c r="AG6" s="35" t="s">
        <v>26</v>
      </c>
      <c r="AH6" s="35" t="s">
        <v>27</v>
      </c>
    </row>
    <row r="7" customFormat="false" ht="12.8" hidden="false" customHeight="false" outlineLevel="0" collapsed="false">
      <c r="A7" s="19" t="n">
        <v>2</v>
      </c>
      <c r="B7" s="20" t="s">
        <v>28</v>
      </c>
      <c r="C7" s="20" t="s">
        <v>29</v>
      </c>
      <c r="D7" s="21" t="s">
        <v>30</v>
      </c>
      <c r="E7" s="22" t="n">
        <v>2011</v>
      </c>
      <c r="F7" s="23" t="n">
        <f aca="false">IF(ISBLANK(E7),"",$H$1-E7)</f>
        <v>8</v>
      </c>
      <c r="G7" s="22"/>
      <c r="H7" s="24" t="n">
        <f aca="false">_xlfn.IFS(ISBLANK(G7),0,G7=0,0,$D7="m",ROUNDDOWN((SQRT(G7)-2.8)/0.011,0),$D7="w",ROUNDDOWN((SQRT(G7)-2.0232)/0.00874,0))</f>
        <v>0</v>
      </c>
      <c r="I7" s="25"/>
      <c r="J7" s="26" t="n">
        <f aca="false">_xlfn.IFS(ISBLANK(I7),0,I7=0,0,$D7="m",ROUNDDOWN((SQRT(I7)-1.936)/0.0124,0),$D7="w",ROUNDDOWN((SQRT(I7)-1.4149)/0.01039,0))</f>
        <v>0</v>
      </c>
      <c r="K7" s="27"/>
      <c r="L7" s="24" t="n">
        <f aca="false">_xlfn.IFS(ISBLANK(K7),0,K7=0,0,$D7="m",ROUNDDOWN((SQRT(K7)-1.15028)/0.00219,0),$D7="w",ROUNDDOWN((SQRT(K7)-1.0935)/0.00208,0))</f>
        <v>0</v>
      </c>
      <c r="M7" s="28"/>
      <c r="N7" s="26" t="n">
        <f aca="false">_xlfn.IFS(ISBLANK(M7),0,M7=0,0,$D7="m",ROUNDDOWN((50/(M7+0.24)-3.79)/0.0069,0),$D7="w",ROUNDDOWN((50/(M7+0.24)-3.648)/0.0066,0))</f>
        <v>0</v>
      </c>
      <c r="O7" s="27"/>
      <c r="P7" s="24" t="n">
        <f aca="false">_xlfn.IFS(ISBLANK(O7),0,O7=0,0,$D7="m",ROUNDDOWN((75/(O7+0.24)-4.1)/0.00664,0),$D7="w",ROUNDDOWN((75/(O7+0.24)-3.998)/0.0066,0))</f>
        <v>0</v>
      </c>
      <c r="Q7" s="25"/>
      <c r="R7" s="26" t="n">
        <f aca="false">_xlfn.IFS(ISBLANK(Q7),0,Q7=0,0,$D7="m",ROUNDDOWN((100/(Q7+0.24)-4.341)/0.00676,0),$D7="w",ROUNDDOWN((100/(Q7+0.24)-4.0062)/0.00656,0))</f>
        <v>0</v>
      </c>
      <c r="S7" s="29"/>
      <c r="T7" s="30" t="n">
        <f aca="false">INT(S7)*60+(S7-INT(S7))*100</f>
        <v>0</v>
      </c>
      <c r="U7" s="24" t="n">
        <f aca="false">_xlfn.IFS(ISBLANK(T7),0,T7=0,0,$D7="m","1000m Pflicht",$D7="w",ROUNDDOWN((800/T7-2.0232)/0.00647,0))</f>
        <v>0</v>
      </c>
      <c r="V7" s="31"/>
      <c r="W7" s="32" t="n">
        <f aca="false">INT(V7)*60+(V7-INT(V7))*100</f>
        <v>0</v>
      </c>
      <c r="X7" s="33" t="n">
        <f aca="false">_xlfn.IFS(ISBLANK(V7),0,V7=0,0,$D7="w","1000m Pflicht",$D7="m",ROUNDDOWN((1000/W7-2.158)/0.006,0))</f>
        <v>0</v>
      </c>
      <c r="Y7" s="34" t="n">
        <f aca="false">LARGE(G7:X7,1)+LARGE(G7:X7,2)+LARGE(G7:X7,3)</f>
        <v>0</v>
      </c>
      <c r="Z7" s="34" t="n">
        <f aca="false">IF(D7="m",(_xlfn.IFS(F7=$AE$7,LOOKUP(Y7,$AF$7:$AF$9,$AH$7:$AH$9),F7=$AE$10,LOOKUP(Y7,$AF$10:$AF$12,$AH$10:$AH$12),F7=$AE$13,LOOKUP(Y7,$AF$13:$AF$15,$AH$13:$AH$15),F7=$AE$16,LOOKUP(Y7,$AF$16:$AF$18,$AH$16:$AH$18),F7=$AE$19,LOOKUP(Y7,$AF$19:$AF$21,$AH$19:$AH$21),F7=$AE$22,LOOKUP(Y7,$AF$22:$AF$24,$AH$22:$AH$24),F7=$AE$25,LOOKUP(Y7,$AF$25:$AF$27,$AH$25:$AH$27),F7=$AE$28,LOOKUP(Y7,$AF$28:$AF$30,$AH$28:$AH$30),F7=$AE$31,LOOKUP(Y7,$AF$31:$AF$33,$AH$31:$AH$33))),0)</f>
        <v>0</v>
      </c>
      <c r="AA7" s="34" t="str">
        <f aca="false">IF(D7="w",(_xlfn.IFS(F7=$AE$7,LOOKUP(Y7,$AG$7:$AG$9,$AH$7:$AH$9),F7=$AE$10,LOOKUP(Y7,$AG$10:$AG$12,$AH$10:$AH$12),F7=$AE$13,LOOKUP(Y7,$AG$13:$AG$15,$AH$13:$AH$15),F7=$AE$16,LOOKUP(Y7,$AG$16:$AG$18,$AH$16:$AH$18),F7=$AE$19,LOOKUP(Y7,$AG$19:$AG$21,$AH$19:$AH$21),F7=$AE$22,LOOKUP(Y7,$AG$22:$AG$24,$AH$22:$AH$24),F7=$AE$25,LOOKUP(Y7,$AG$25:$AG$27,$AH$25:$AH$27),F7=$AE$28,LOOKUP(Y7,$AG$28:$AG$30,$AH$28:$AH$30),F7=$AE$31,LOOKUP(Y7,$AG$31:$AG$33,$AH$31:$AH$33))),0)</f>
        <v>Teilnehmer</v>
      </c>
      <c r="AE7" s="36" t="n">
        <v>8</v>
      </c>
      <c r="AF7" s="37" t="n">
        <v>0</v>
      </c>
      <c r="AG7" s="37" t="n">
        <v>0</v>
      </c>
      <c r="AH7" s="38" t="s">
        <v>31</v>
      </c>
    </row>
    <row r="8" customFormat="false" ht="12.8" hidden="false" customHeight="false" outlineLevel="0" collapsed="false">
      <c r="A8" s="19" t="n">
        <v>3</v>
      </c>
      <c r="B8" s="20"/>
      <c r="C8" s="20"/>
      <c r="D8" s="21"/>
      <c r="E8" s="22"/>
      <c r="F8" s="23" t="str">
        <f aca="false">IF(ISBLANK(E8),"",$H$1-E8)</f>
        <v/>
      </c>
      <c r="G8" s="22"/>
      <c r="H8" s="24" t="n">
        <f aca="false">_xlfn.IFS(ISBLANK(G8),0,G8=0,0,$D8="m",ROUNDDOWN((SQRT(G8)-2.8)/0.011,0),$D8="w",ROUNDDOWN((SQRT(G8)-2.0232)/0.00874,0))</f>
        <v>0</v>
      </c>
      <c r="I8" s="25"/>
      <c r="J8" s="26" t="n">
        <f aca="false">_xlfn.IFS(ISBLANK(I8),0,I8=0,0,$D8="m",ROUNDDOWN((SQRT(I8)-1.936)/0.0124,0),$D8="w",ROUNDDOWN((SQRT(I8)-1.4149)/0.01039,0))</f>
        <v>0</v>
      </c>
      <c r="K8" s="27"/>
      <c r="L8" s="24" t="n">
        <f aca="false">_xlfn.IFS(ISBLANK(K8),0,K8=0,0,$D8="m",ROUNDDOWN((SQRT(K8)-1.15028)/0.00219,0),$D8="w",ROUNDDOWN((SQRT(K8)-1.0935)/0.00208,0))</f>
        <v>0</v>
      </c>
      <c r="M8" s="28"/>
      <c r="N8" s="26" t="n">
        <f aca="false">_xlfn.IFS(ISBLANK(M8),0,M8=0,0,$D8="m",ROUNDDOWN((50/(M8+0.24)-3.79)/0.0069,0),$D8="w",ROUNDDOWN((50/(M8+0.24)-3.648)/0.0066,0))</f>
        <v>0</v>
      </c>
      <c r="O8" s="27"/>
      <c r="P8" s="24" t="n">
        <f aca="false">_xlfn.IFS(ISBLANK(O8),0,O8=0,0,$D8="m",ROUNDDOWN((75/(O8+0.24)-4.1)/0.00664,0),$D8="w",ROUNDDOWN((75/(O8+0.24)-3.998)/0.0066,0))</f>
        <v>0</v>
      </c>
      <c r="Q8" s="25"/>
      <c r="R8" s="26" t="n">
        <f aca="false">_xlfn.IFS(ISBLANK(Q8),0,Q8=0,0,$D8="m",ROUNDDOWN((100/(Q8+0.24)-4.341)/0.00676,0),$D8="w",ROUNDDOWN((100/(Q8+0.24)-4.0062)/0.00656,0))</f>
        <v>0</v>
      </c>
      <c r="S8" s="29"/>
      <c r="T8" s="30" t="n">
        <f aca="false">INT(S8)*60+(S8-INT(S8))*100</f>
        <v>0</v>
      </c>
      <c r="U8" s="24" t="n">
        <f aca="false">_xlfn.IFS(ISBLANK(T8),0,T8=0,0,$D8="m","1000m Pflicht",$D8="w",ROUNDDOWN((800/T8-2.0232)/0.00647,0))</f>
        <v>0</v>
      </c>
      <c r="V8" s="31"/>
      <c r="W8" s="32" t="n">
        <f aca="false">INT(V8)*60+(V8-INT(V8))*100</f>
        <v>0</v>
      </c>
      <c r="X8" s="33" t="n">
        <f aca="false">_xlfn.IFS(ISBLANK(V8),0,V8=0,0,$D8="w","1000m Pflicht",$D8="m",ROUNDDOWN((1000/W8-2.158)/0.006,0))</f>
        <v>0</v>
      </c>
      <c r="Y8" s="34" t="n">
        <f aca="false">LARGE(G8:X8,1)+LARGE(G8:X8,2)+LARGE(G8:X8,3)</f>
        <v>0</v>
      </c>
      <c r="Z8" s="34" t="n">
        <f aca="false">IF(D8="m",(_xlfn.IFS(F8=$AE$7,LOOKUP(Y8,$AF$7:$AF$9,$AH$7:$AH$9),F8=$AE$10,LOOKUP(Y8,$AF$10:$AF$12,$AH$10:$AH$12),F8=$AE$13,LOOKUP(Y8,$AF$13:$AF$15,$AH$13:$AH$15),F8=$AE$16,LOOKUP(Y8,$AF$16:$AF$18,$AH$16:$AH$18),F8=$AE$19,LOOKUP(Y8,$AF$19:$AF$21,$AH$19:$AH$21),F8=$AE$22,LOOKUP(Y8,$AF$22:$AF$24,$AH$22:$AH$24),F8=$AE$25,LOOKUP(Y8,$AF$25:$AF$27,$AH$25:$AH$27),F8=$AE$28,LOOKUP(Y8,$AF$28:$AF$30,$AH$28:$AH$30),F8=$AE$31,LOOKUP(Y8,$AF$31:$AF$33,$AH$31:$AH$33))),0)</f>
        <v>0</v>
      </c>
      <c r="AA8" s="34" t="n">
        <f aca="false">IF(D8="w",(_xlfn.IFS(F8=$AE$7,LOOKUP(Y8,$AG$7:$AG$9,$AH$7:$AH$9),F8=$AE$10,LOOKUP(Y8,$AG$10:$AG$12,$AH$10:$AH$12),F8=$AE$13,LOOKUP(Y8,$AG$13:$AG$15,$AH$13:$AH$15),F8=$AE$16,LOOKUP(Y8,$AG$16:$AG$18,$AH$16:$AH$18),F8=$AE$19,LOOKUP(Y8,$AG$19:$AG$21,$AH$19:$AH$21),F8=$AE$22,LOOKUP(Y8,$AG$22:$AG$24,$AH$22:$AH$24),F8=$AE$25,LOOKUP(Y8,$AG$25:$AG$27,$AH$25:$AH$27),F8=$AE$28,LOOKUP(Y8,$AG$28:$AG$30,$AH$28:$AH$30),F8=$AE$31,LOOKUP(Y8,$AG$31:$AG$33,$AH$31:$AH$33))),0)</f>
        <v>0</v>
      </c>
      <c r="AE8" s="36"/>
      <c r="AF8" s="37" t="n">
        <v>450</v>
      </c>
      <c r="AG8" s="37" t="n">
        <v>475</v>
      </c>
      <c r="AH8" s="38" t="s">
        <v>32</v>
      </c>
    </row>
    <row r="9" customFormat="false" ht="12.8" hidden="false" customHeight="false" outlineLevel="0" collapsed="false">
      <c r="A9" s="19" t="n">
        <v>4</v>
      </c>
      <c r="B9" s="20"/>
      <c r="C9" s="20"/>
      <c r="D9" s="21"/>
      <c r="E9" s="22"/>
      <c r="F9" s="23" t="str">
        <f aca="false">IF(ISBLANK(E9),"",$H$1-E9)</f>
        <v/>
      </c>
      <c r="G9" s="22"/>
      <c r="H9" s="24" t="n">
        <f aca="false">_xlfn.IFS(ISBLANK(G9),0,G9=0,0,$D9="m",ROUNDDOWN((SQRT(G9)-2.8)/0.011,0),$D9="w",ROUNDDOWN((SQRT(G9)-2.0232)/0.00874,0))</f>
        <v>0</v>
      </c>
      <c r="I9" s="25"/>
      <c r="J9" s="26" t="n">
        <f aca="false">_xlfn.IFS(ISBLANK(I9),0,I9=0,0,$D9="m",ROUNDDOWN((SQRT(I9)-1.936)/0.0124,0),$D9="w",ROUNDDOWN((SQRT(I9)-1.4149)/0.01039,0))</f>
        <v>0</v>
      </c>
      <c r="K9" s="27"/>
      <c r="L9" s="24" t="n">
        <f aca="false">_xlfn.IFS(ISBLANK(K9),0,K9=0,0,$D9="m",ROUNDDOWN((SQRT(K9)-1.15028)/0.00219,0),$D9="w",ROUNDDOWN((SQRT(K9)-1.0935)/0.00208,0))</f>
        <v>0</v>
      </c>
      <c r="M9" s="28"/>
      <c r="N9" s="26" t="n">
        <f aca="false">_xlfn.IFS(ISBLANK(M9),0,M9=0,0,$D9="m",ROUNDDOWN((50/(M9+0.24)-3.79)/0.0069,0),$D9="w",ROUNDDOWN((50/(M9+0.24)-3.648)/0.0066,0))</f>
        <v>0</v>
      </c>
      <c r="O9" s="27"/>
      <c r="P9" s="24" t="n">
        <f aca="false">_xlfn.IFS(ISBLANK(O9),0,O9=0,0,$D9="m",ROUNDDOWN((75/(O9+0.24)-4.1)/0.00664,0),$D9="w",ROUNDDOWN((75/(O9+0.24)-3.998)/0.0066,0))</f>
        <v>0</v>
      </c>
      <c r="Q9" s="25"/>
      <c r="R9" s="26" t="n">
        <f aca="false">_xlfn.IFS(ISBLANK(Q9),0,Q9=0,0,$D9="m",ROUNDDOWN((100/(Q9+0.24)-4.341)/0.00676,0),$D9="w",ROUNDDOWN((100/(Q9+0.24)-4.0062)/0.00656,0))</f>
        <v>0</v>
      </c>
      <c r="S9" s="29"/>
      <c r="T9" s="30" t="n">
        <f aca="false">INT(S9)*60+(S9-INT(S9))*100</f>
        <v>0</v>
      </c>
      <c r="U9" s="24" t="n">
        <f aca="false">_xlfn.IFS(ISBLANK(T9),0,T9=0,0,$D9="m","1000m Pflicht",$D9="w",ROUNDDOWN((800/T9-2.0232)/0.00647,0))</f>
        <v>0</v>
      </c>
      <c r="V9" s="31"/>
      <c r="W9" s="32" t="n">
        <f aca="false">INT(V9)*60+(V9-INT(V9))*100</f>
        <v>0</v>
      </c>
      <c r="X9" s="33" t="n">
        <f aca="false">_xlfn.IFS(ISBLANK(V9),0,V9=0,0,$D9="w","1000m Pflicht",$D9="m",ROUNDDOWN((1000/W9-2.158)/0.006,0))</f>
        <v>0</v>
      </c>
      <c r="Y9" s="34" t="n">
        <f aca="false">LARGE(G9:X9,1)+LARGE(G9:X9,2)+LARGE(G9:X9,3)</f>
        <v>0</v>
      </c>
      <c r="Z9" s="34" t="n">
        <f aca="false">IF(D9="m",(_xlfn.IFS(F9=$AE$7,LOOKUP(Y9,$AF$7:$AF$9,$AH$7:$AH$9),F9=$AE$10,LOOKUP(Y9,$AF$10:$AF$12,$AH$10:$AH$12),F9=$AE$13,LOOKUP(Y9,$AF$13:$AF$15,$AH$13:$AH$15),F9=$AE$16,LOOKUP(Y9,$AF$16:$AF$18,$AH$16:$AH$18),F9=$AE$19,LOOKUP(Y9,$AF$19:$AF$21,$AH$19:$AH$21),F9=$AE$22,LOOKUP(Y9,$AF$22:$AF$24,$AH$22:$AH$24),F9=$AE$25,LOOKUP(Y9,$AF$25:$AF$27,$AH$25:$AH$27),F9=$AE$28,LOOKUP(Y9,$AF$28:$AF$30,$AH$28:$AH$30),F9=$AE$31,LOOKUP(Y9,$AF$31:$AF$33,$AH$31:$AH$33))),0)</f>
        <v>0</v>
      </c>
      <c r="AA9" s="34" t="n">
        <f aca="false">IF(D9="w",(_xlfn.IFS(F9=$AE$7,LOOKUP(Y9,$AG$7:$AG$9,$AH$7:$AH$9),F9=$AE$10,LOOKUP(Y9,$AG$10:$AG$12,$AH$10:$AH$12),F9=$AE$13,LOOKUP(Y9,$AG$13:$AG$15,$AH$13:$AH$15),F9=$AE$16,LOOKUP(Y9,$AG$16:$AG$18,$AH$16:$AH$18),F9=$AE$19,LOOKUP(Y9,$AG$19:$AG$21,$AH$19:$AH$21),F9=$AE$22,LOOKUP(Y9,$AG$22:$AG$24,$AH$22:$AH$24),F9=$AE$25,LOOKUP(Y9,$AG$25:$AG$27,$AH$25:$AH$27),F9=$AE$28,LOOKUP(Y9,$AG$28:$AG$30,$AH$28:$AH$30),F9=$AE$31,LOOKUP(Y9,$AG$31:$AG$33,$AH$31:$AH$33))),0)</f>
        <v>0</v>
      </c>
      <c r="AE9" s="36"/>
      <c r="AF9" s="37" t="n">
        <v>575</v>
      </c>
      <c r="AG9" s="37" t="n">
        <v>625</v>
      </c>
      <c r="AH9" s="38" t="s">
        <v>33</v>
      </c>
    </row>
    <row r="10" customFormat="false" ht="12.8" hidden="false" customHeight="false" outlineLevel="0" collapsed="false">
      <c r="A10" s="19" t="n">
        <v>5</v>
      </c>
      <c r="B10" s="20"/>
      <c r="C10" s="20"/>
      <c r="D10" s="21"/>
      <c r="E10" s="22"/>
      <c r="F10" s="23" t="str">
        <f aca="false">IF(ISBLANK(E10),"",$H$1-E10)</f>
        <v/>
      </c>
      <c r="G10" s="22"/>
      <c r="H10" s="24" t="n">
        <f aca="false">_xlfn.IFS(ISBLANK(G10),0,G10=0,0,$D10="m",ROUNDDOWN((SQRT(G10)-2.8)/0.011,0),$D10="w",ROUNDDOWN((SQRT(G10)-2.0232)/0.00874,0))</f>
        <v>0</v>
      </c>
      <c r="I10" s="25"/>
      <c r="J10" s="26" t="n">
        <f aca="false">_xlfn.IFS(ISBLANK(I10),0,I10=0,0,$D10="m",ROUNDDOWN((SQRT(I10)-1.936)/0.0124,0),$D10="w",ROUNDDOWN((SQRT(I10)-1.4149)/0.01039,0))</f>
        <v>0</v>
      </c>
      <c r="K10" s="27"/>
      <c r="L10" s="24" t="n">
        <f aca="false">_xlfn.IFS(ISBLANK(K10),0,K10=0,0,$D10="m",ROUNDDOWN((SQRT(K10)-1.15028)/0.00219,0),$D10="w",ROUNDDOWN((SQRT(K10)-1.0935)/0.00208,0))</f>
        <v>0</v>
      </c>
      <c r="M10" s="28"/>
      <c r="N10" s="26" t="n">
        <f aca="false">_xlfn.IFS(ISBLANK(M10),0,M10=0,0,$D10="m",ROUNDDOWN((50/(M10+0.24)-3.79)/0.0069,0),$D10="w",ROUNDDOWN((50/(M10+0.24)-3.648)/0.0066,0))</f>
        <v>0</v>
      </c>
      <c r="O10" s="27"/>
      <c r="P10" s="24" t="n">
        <f aca="false">_xlfn.IFS(ISBLANK(O10),0,O10=0,0,$D10="m",ROUNDDOWN((75/(O10+0.24)-4.1)/0.00664,0),$D10="w",ROUNDDOWN((75/(O10+0.24)-3.998)/0.0066,0))</f>
        <v>0</v>
      </c>
      <c r="Q10" s="25"/>
      <c r="R10" s="26" t="n">
        <f aca="false">_xlfn.IFS(ISBLANK(Q10),0,Q10=0,0,$D10="m",ROUNDDOWN((100/(Q10+0.24)-4.341)/0.00676,0),$D10="w",ROUNDDOWN((100/(Q10+0.24)-4.0062)/0.00656,0))</f>
        <v>0</v>
      </c>
      <c r="S10" s="29"/>
      <c r="T10" s="30" t="n">
        <f aca="false">INT(S10)*60+(S10-INT(S10))*100</f>
        <v>0</v>
      </c>
      <c r="U10" s="24" t="n">
        <f aca="false">_xlfn.IFS(ISBLANK(T10),0,T10=0,0,$D10="m","1000m Pflicht",$D10="w",ROUNDDOWN((800/T10-2.0232)/0.00647,0))</f>
        <v>0</v>
      </c>
      <c r="V10" s="31"/>
      <c r="W10" s="32" t="n">
        <f aca="false">INT(V10)*60+(V10-INT(V10))*100</f>
        <v>0</v>
      </c>
      <c r="X10" s="33" t="n">
        <f aca="false">_xlfn.IFS(ISBLANK(V10),0,V10=0,0,$D10="w","1000m Pflicht",$D10="m",ROUNDDOWN((1000/W10-2.158)/0.006,0))</f>
        <v>0</v>
      </c>
      <c r="Y10" s="34" t="n">
        <f aca="false">LARGE(G10:X10,1)+LARGE(G10:X10,2)+LARGE(G10:X10,3)</f>
        <v>0</v>
      </c>
      <c r="Z10" s="34" t="n">
        <f aca="false">IF(D10="m",(_xlfn.IFS(F10=$AE$7,LOOKUP(Y10,$AF$7:$AF$9,$AH$7:$AH$9),F10=$AE$10,LOOKUP(Y10,$AF$10:$AF$12,$AH$10:$AH$12),F10=$AE$13,LOOKUP(Y10,$AF$13:$AF$15,$AH$13:$AH$15),F10=$AE$16,LOOKUP(Y10,$AF$16:$AF$18,$AH$16:$AH$18),F10=$AE$19,LOOKUP(Y10,$AF$19:$AF$21,$AH$19:$AH$21),F10=$AE$22,LOOKUP(Y10,$AF$22:$AF$24,$AH$22:$AH$24),F10=$AE$25,LOOKUP(Y10,$AF$25:$AF$27,$AH$25:$AH$27),F10=$AE$28,LOOKUP(Y10,$AF$28:$AF$30,$AH$28:$AH$30),F10=$AE$31,LOOKUP(Y10,$AF$31:$AF$33,$AH$31:$AH$33))),0)</f>
        <v>0</v>
      </c>
      <c r="AA10" s="34" t="n">
        <f aca="false">IF(D10="w",(_xlfn.IFS(F10=$AE$7,LOOKUP(Y10,$AG$7:$AG$9,$AH$7:$AH$9),F10=$AE$10,LOOKUP(Y10,$AG$10:$AG$12,$AH$10:$AH$12),F10=$AE$13,LOOKUP(Y10,$AG$13:$AG$15,$AH$13:$AH$15),F10=$AE$16,LOOKUP(Y10,$AG$16:$AG$18,$AH$16:$AH$18),F10=$AE$19,LOOKUP(Y10,$AG$19:$AG$21,$AH$19:$AH$21),F10=$AE$22,LOOKUP(Y10,$AG$22:$AG$24,$AH$22:$AH$24),F10=$AE$25,LOOKUP(Y10,$AG$25:$AG$27,$AH$25:$AH$27),F10=$AE$28,LOOKUP(Y10,$AG$28:$AG$30,$AH$28:$AH$30),F10=$AE$31,LOOKUP(Y10,$AG$31:$AG$33,$AH$31:$AH$33))),0)</f>
        <v>0</v>
      </c>
      <c r="AE10" s="39" t="n">
        <v>9</v>
      </c>
      <c r="AF10" s="40" t="n">
        <v>0</v>
      </c>
      <c r="AG10" s="40" t="n">
        <v>0</v>
      </c>
      <c r="AH10" s="41" t="s">
        <v>31</v>
      </c>
    </row>
    <row r="11" customFormat="false" ht="12.8" hidden="false" customHeight="false" outlineLevel="0" collapsed="false">
      <c r="A11" s="19" t="n">
        <v>6</v>
      </c>
      <c r="B11" s="20"/>
      <c r="C11" s="20"/>
      <c r="D11" s="21"/>
      <c r="E11" s="22"/>
      <c r="F11" s="23" t="str">
        <f aca="false">IF(ISBLANK(E11),"",$H$1-E11)</f>
        <v/>
      </c>
      <c r="G11" s="22"/>
      <c r="H11" s="24" t="n">
        <f aca="false">_xlfn.IFS(ISBLANK(G11),0,G11=0,0,$D11="m",ROUNDDOWN((SQRT(G11)-2.8)/0.011,0),$D11="w",ROUNDDOWN((SQRT(G11)-2.0232)/0.00874,0))</f>
        <v>0</v>
      </c>
      <c r="I11" s="25"/>
      <c r="J11" s="26" t="n">
        <f aca="false">_xlfn.IFS(ISBLANK(I11),0,I11=0,0,$D11="m",ROUNDDOWN((SQRT(I11)-1.936)/0.0124,0),$D11="w",ROUNDDOWN((SQRT(I11)-1.4149)/0.01039,0))</f>
        <v>0</v>
      </c>
      <c r="K11" s="27"/>
      <c r="L11" s="24" t="n">
        <f aca="false">_xlfn.IFS(ISBLANK(K11),0,K11=0,0,$D11="m",ROUNDDOWN((SQRT(K11)-1.15028)/0.00219,0),$D11="w",ROUNDDOWN((SQRT(K11)-1.0935)/0.00208,0))</f>
        <v>0</v>
      </c>
      <c r="M11" s="28"/>
      <c r="N11" s="26" t="n">
        <f aca="false">_xlfn.IFS(ISBLANK(M11),0,M11=0,0,$D11="m",ROUNDDOWN((50/(M11+0.24)-3.79)/0.0069,0),$D11="w",ROUNDDOWN((50/(M11+0.24)-3.648)/0.0066,0))</f>
        <v>0</v>
      </c>
      <c r="O11" s="27"/>
      <c r="P11" s="24" t="n">
        <f aca="false">_xlfn.IFS(ISBLANK(O11),0,O11=0,0,$D11="m",ROUNDDOWN((75/(O11+0.24)-4.1)/0.00664,0),$D11="w",ROUNDDOWN((75/(O11+0.24)-3.998)/0.0066,0))</f>
        <v>0</v>
      </c>
      <c r="Q11" s="25"/>
      <c r="R11" s="26" t="n">
        <f aca="false">_xlfn.IFS(ISBLANK(Q11),0,Q11=0,0,$D11="m",ROUNDDOWN((100/(Q11+0.24)-4.341)/0.00676,0),$D11="w",ROUNDDOWN((100/(Q11+0.24)-4.0062)/0.00656,0))</f>
        <v>0</v>
      </c>
      <c r="S11" s="29"/>
      <c r="T11" s="30" t="n">
        <f aca="false">INT(S11)*60+(S11-INT(S11))*100</f>
        <v>0</v>
      </c>
      <c r="U11" s="24" t="n">
        <f aca="false">_xlfn.IFS(ISBLANK(T11),0,T11=0,0,$D11="m","1000m Pflicht",$D11="w",ROUNDDOWN((800/T11-2.0232)/0.00647,0))</f>
        <v>0</v>
      </c>
      <c r="V11" s="31"/>
      <c r="W11" s="32" t="n">
        <f aca="false">INT(V11)*60+(V11-INT(V11))*100</f>
        <v>0</v>
      </c>
      <c r="X11" s="33" t="n">
        <f aca="false">_xlfn.IFS(ISBLANK(V11),0,V11=0,0,$D11="w","1000m Pflicht",$D11="m",ROUNDDOWN((1000/W11-2.158)/0.006,0))</f>
        <v>0</v>
      </c>
      <c r="Y11" s="34" t="n">
        <f aca="false">LARGE(G11:X11,1)+LARGE(G11:X11,2)+LARGE(G11:X11,3)</f>
        <v>0</v>
      </c>
      <c r="Z11" s="34" t="n">
        <f aca="false">IF(D11="m",(_xlfn.IFS(F11=$AE$7,LOOKUP(Y11,$AF$7:$AF$9,$AH$7:$AH$9),F11=$AE$10,LOOKUP(Y11,$AF$10:$AF$12,$AH$10:$AH$12),F11=$AE$13,LOOKUP(Y11,$AF$13:$AF$15,$AH$13:$AH$15),F11=$AE$16,LOOKUP(Y11,$AF$16:$AF$18,$AH$16:$AH$18),F11=$AE$19,LOOKUP(Y11,$AF$19:$AF$21,$AH$19:$AH$21),F11=$AE$22,LOOKUP(Y11,$AF$22:$AF$24,$AH$22:$AH$24),F11=$AE$25,LOOKUP(Y11,$AF$25:$AF$27,$AH$25:$AH$27),F11=$AE$28,LOOKUP(Y11,$AF$28:$AF$30,$AH$28:$AH$30),F11=$AE$31,LOOKUP(Y11,$AF$31:$AF$33,$AH$31:$AH$33))),0)</f>
        <v>0</v>
      </c>
      <c r="AA11" s="34" t="n">
        <f aca="false">IF(D11="w",(_xlfn.IFS(F11=$AE$7,LOOKUP(Y11,$AG$7:$AG$9,$AH$7:$AH$9),F11=$AE$10,LOOKUP(Y11,$AG$10:$AG$12,$AH$10:$AH$12),F11=$AE$13,LOOKUP(Y11,$AG$13:$AG$15,$AH$13:$AH$15),F11=$AE$16,LOOKUP(Y11,$AG$16:$AG$18,$AH$16:$AH$18),F11=$AE$19,LOOKUP(Y11,$AG$19:$AG$21,$AH$19:$AH$21),F11=$AE$22,LOOKUP(Y11,$AG$22:$AG$24,$AH$22:$AH$24),F11=$AE$25,LOOKUP(Y11,$AG$25:$AG$27,$AH$25:$AH$27),F11=$AE$28,LOOKUP(Y11,$AG$28:$AG$30,$AH$28:$AH$30),F11=$AE$31,LOOKUP(Y11,$AG$31:$AG$33,$AH$31:$AH$33))),0)</f>
        <v>0</v>
      </c>
      <c r="AE11" s="39"/>
      <c r="AF11" s="40" t="n">
        <v>525</v>
      </c>
      <c r="AG11" s="40" t="n">
        <v>550</v>
      </c>
      <c r="AH11" s="41" t="s">
        <v>32</v>
      </c>
    </row>
    <row r="12" customFormat="false" ht="12.8" hidden="false" customHeight="false" outlineLevel="0" collapsed="false">
      <c r="A12" s="19" t="n">
        <v>7</v>
      </c>
      <c r="B12" s="20"/>
      <c r="C12" s="20"/>
      <c r="D12" s="21"/>
      <c r="E12" s="22"/>
      <c r="F12" s="23" t="str">
        <f aca="false">IF(ISBLANK(E12),"",$H$1-E12)</f>
        <v/>
      </c>
      <c r="G12" s="22"/>
      <c r="H12" s="24" t="n">
        <f aca="false">_xlfn.IFS(ISBLANK(G12),0,G12=0,0,$D12="m",ROUNDDOWN((SQRT(G12)-2.8)/0.011,0),$D12="w",ROUNDDOWN((SQRT(G12)-2.0232)/0.00874,0))</f>
        <v>0</v>
      </c>
      <c r="I12" s="25"/>
      <c r="J12" s="26" t="n">
        <f aca="false">_xlfn.IFS(ISBLANK(I12),0,I12=0,0,$D12="m",ROUNDDOWN((SQRT(I12)-1.936)/0.0124,0),$D12="w",ROUNDDOWN((SQRT(I12)-1.4149)/0.01039,0))</f>
        <v>0</v>
      </c>
      <c r="K12" s="27"/>
      <c r="L12" s="24" t="n">
        <f aca="false">_xlfn.IFS(ISBLANK(K12),0,K12=0,0,$D12="m",ROUNDDOWN((SQRT(K12)-1.15028)/0.00219,0),$D12="w",ROUNDDOWN((SQRT(K12)-1.0935)/0.00208,0))</f>
        <v>0</v>
      </c>
      <c r="M12" s="28"/>
      <c r="N12" s="26" t="n">
        <f aca="false">_xlfn.IFS(ISBLANK(M12),0,M12=0,0,$D12="m",ROUNDDOWN((50/(M12+0.24)-3.79)/0.0069,0),$D12="w",ROUNDDOWN((50/(M12+0.24)-3.648)/0.0066,0))</f>
        <v>0</v>
      </c>
      <c r="O12" s="27"/>
      <c r="P12" s="24" t="n">
        <f aca="false">_xlfn.IFS(ISBLANK(O12),0,O12=0,0,$D12="m",ROUNDDOWN((75/(O12+0.24)-4.1)/0.00664,0),$D12="w",ROUNDDOWN((75/(O12+0.24)-3.998)/0.0066,0))</f>
        <v>0</v>
      </c>
      <c r="Q12" s="25"/>
      <c r="R12" s="26" t="n">
        <f aca="false">_xlfn.IFS(ISBLANK(Q12),0,Q12=0,0,$D12="m",ROUNDDOWN((100/(Q12+0.24)-4.341)/0.00676,0),$D12="w",ROUNDDOWN((100/(Q12+0.24)-4.0062)/0.00656,0))</f>
        <v>0</v>
      </c>
      <c r="S12" s="29"/>
      <c r="T12" s="30" t="n">
        <f aca="false">INT(S12)*60+(S12-INT(S12))*100</f>
        <v>0</v>
      </c>
      <c r="U12" s="24" t="n">
        <f aca="false">_xlfn.IFS(ISBLANK(T12),0,T12=0,0,$D12="m","1000m Pflicht",$D12="w",ROUNDDOWN((800/T12-2.0232)/0.00647,0))</f>
        <v>0</v>
      </c>
      <c r="V12" s="31"/>
      <c r="W12" s="32" t="n">
        <f aca="false">INT(V12)*60+(V12-INT(V12))*100</f>
        <v>0</v>
      </c>
      <c r="X12" s="33" t="n">
        <f aca="false">_xlfn.IFS(ISBLANK(V12),0,V12=0,0,$D12="w","1000m Pflicht",$D12="m",ROUNDDOWN((1000/W12-2.158)/0.006,0))</f>
        <v>0</v>
      </c>
      <c r="Y12" s="34" t="n">
        <f aca="false">LARGE(G12:X12,1)+LARGE(G12:X12,2)+LARGE(G12:X12,3)</f>
        <v>0</v>
      </c>
      <c r="Z12" s="34" t="n">
        <f aca="false">IF(D12="m",(_xlfn.IFS(F12=$AE$7,LOOKUP(Y12,$AF$7:$AF$9,$AH$7:$AH$9),F12=$AE$10,LOOKUP(Y12,$AF$10:$AF$12,$AH$10:$AH$12),F12=$AE$13,LOOKUP(Y12,$AF$13:$AF$15,$AH$13:$AH$15),F12=$AE$16,LOOKUP(Y12,$AF$16:$AF$18,$AH$16:$AH$18),F12=$AE$19,LOOKUP(Y12,$AF$19:$AF$21,$AH$19:$AH$21),F12=$AE$22,LOOKUP(Y12,$AF$22:$AF$24,$AH$22:$AH$24),F12=$AE$25,LOOKUP(Y12,$AF$25:$AF$27,$AH$25:$AH$27),F12=$AE$28,LOOKUP(Y12,$AF$28:$AF$30,$AH$28:$AH$30),F12=$AE$31,LOOKUP(Y12,$AF$31:$AF$33,$AH$31:$AH$33))),0)</f>
        <v>0</v>
      </c>
      <c r="AA12" s="34" t="n">
        <f aca="false">IF(D12="w",(_xlfn.IFS(F12=$AE$7,LOOKUP(Y12,$AG$7:$AG$9,$AH$7:$AH$9),F12=$AE$10,LOOKUP(Y12,$AG$10:$AG$12,$AH$10:$AH$12),F12=$AE$13,LOOKUP(Y12,$AG$13:$AG$15,$AH$13:$AH$15),F12=$AE$16,LOOKUP(Y12,$AG$16:$AG$18,$AH$16:$AH$18),F12=$AE$19,LOOKUP(Y12,$AG$19:$AG$21,$AH$19:$AH$21),F12=$AE$22,LOOKUP(Y12,$AG$22:$AG$24,$AH$22:$AH$24),F12=$AE$25,LOOKUP(Y12,$AG$25:$AG$27,$AH$25:$AH$27),F12=$AE$28,LOOKUP(Y12,$AG$28:$AG$30,$AH$28:$AH$30),F12=$AE$31,LOOKUP(Y12,$AG$31:$AG$33,$AH$31:$AH$33))),0)</f>
        <v>0</v>
      </c>
      <c r="AE12" s="39"/>
      <c r="AF12" s="40" t="n">
        <v>675</v>
      </c>
      <c r="AG12" s="40" t="n">
        <v>725</v>
      </c>
      <c r="AH12" s="41" t="s">
        <v>33</v>
      </c>
    </row>
    <row r="13" customFormat="false" ht="12.8" hidden="false" customHeight="false" outlineLevel="0" collapsed="false">
      <c r="A13" s="19" t="n">
        <v>8</v>
      </c>
      <c r="B13" s="20"/>
      <c r="C13" s="20"/>
      <c r="D13" s="21"/>
      <c r="E13" s="22"/>
      <c r="F13" s="23" t="str">
        <f aca="false">IF(ISBLANK(E13),"",$H$1-E13)</f>
        <v/>
      </c>
      <c r="G13" s="22"/>
      <c r="H13" s="24" t="n">
        <f aca="false">_xlfn.IFS(ISBLANK(G13),0,G13=0,0,$D13="m",ROUNDDOWN((SQRT(G13)-2.8)/0.011,0),$D13="w",ROUNDDOWN((SQRT(G13)-2.0232)/0.00874,0))</f>
        <v>0</v>
      </c>
      <c r="I13" s="25"/>
      <c r="J13" s="26" t="n">
        <f aca="false">_xlfn.IFS(ISBLANK(I13),0,I13=0,0,$D13="m",ROUNDDOWN((SQRT(I13)-1.936)/0.0124,0),$D13="w",ROUNDDOWN((SQRT(I13)-1.4149)/0.01039,0))</f>
        <v>0</v>
      </c>
      <c r="K13" s="27"/>
      <c r="L13" s="24" t="n">
        <f aca="false">_xlfn.IFS(ISBLANK(K13),0,K13=0,0,$D13="m",ROUNDDOWN((SQRT(K13)-1.15028)/0.00219,0),$D13="w",ROUNDDOWN((SQRT(K13)-1.0935)/0.00208,0))</f>
        <v>0</v>
      </c>
      <c r="M13" s="28"/>
      <c r="N13" s="26" t="n">
        <f aca="false">_xlfn.IFS(ISBLANK(M13),0,M13=0,0,$D13="m",ROUNDDOWN((50/(M13+0.24)-3.79)/0.0069,0),$D13="w",ROUNDDOWN((50/(M13+0.24)-3.648)/0.0066,0))</f>
        <v>0</v>
      </c>
      <c r="O13" s="27"/>
      <c r="P13" s="24" t="n">
        <f aca="false">_xlfn.IFS(ISBLANK(O13),0,O13=0,0,$D13="m",ROUNDDOWN((75/(O13+0.24)-4.1)/0.00664,0),$D13="w",ROUNDDOWN((75/(O13+0.24)-3.998)/0.0066,0))</f>
        <v>0</v>
      </c>
      <c r="Q13" s="25"/>
      <c r="R13" s="26" t="n">
        <f aca="false">_xlfn.IFS(ISBLANK(Q13),0,Q13=0,0,$D13="m",ROUNDDOWN((100/(Q13+0.24)-4.341)/0.00676,0),$D13="w",ROUNDDOWN((100/(Q13+0.24)-4.0062)/0.00656,0))</f>
        <v>0</v>
      </c>
      <c r="S13" s="29"/>
      <c r="T13" s="30" t="n">
        <f aca="false">INT(S13)*60+(S13-INT(S13))*100</f>
        <v>0</v>
      </c>
      <c r="U13" s="24" t="n">
        <f aca="false">_xlfn.IFS(ISBLANK(T13),0,T13=0,0,$D13="m","1000m Pflicht",$D13="w",ROUNDDOWN((800/T13-2.0232)/0.00647,0))</f>
        <v>0</v>
      </c>
      <c r="V13" s="31"/>
      <c r="W13" s="32" t="n">
        <f aca="false">INT(V13)*60+(V13-INT(V13))*100</f>
        <v>0</v>
      </c>
      <c r="X13" s="33" t="n">
        <f aca="false">_xlfn.IFS(ISBLANK(V13),0,V13=0,0,$D13="w","1000m Pflicht",$D13="m",ROUNDDOWN((1000/W13-2.158)/0.006,0))</f>
        <v>0</v>
      </c>
      <c r="Y13" s="34" t="n">
        <f aca="false">LARGE(G13:X13,1)+LARGE(G13:X13,2)+LARGE(G13:X13,3)</f>
        <v>0</v>
      </c>
      <c r="Z13" s="34" t="n">
        <f aca="false">IF(D13="m",(_xlfn.IFS(F13=$AE$7,LOOKUP(Y13,$AF$7:$AF$9,$AH$7:$AH$9),F13=$AE$10,LOOKUP(Y13,$AF$10:$AF$12,$AH$10:$AH$12),F13=$AE$13,LOOKUP(Y13,$AF$13:$AF$15,$AH$13:$AH$15),F13=$AE$16,LOOKUP(Y13,$AF$16:$AF$18,$AH$16:$AH$18),F13=$AE$19,LOOKUP(Y13,$AF$19:$AF$21,$AH$19:$AH$21),F13=$AE$22,LOOKUP(Y13,$AF$22:$AF$24,$AH$22:$AH$24),F13=$AE$25,LOOKUP(Y13,$AF$25:$AF$27,$AH$25:$AH$27),F13=$AE$28,LOOKUP(Y13,$AF$28:$AF$30,$AH$28:$AH$30),F13=$AE$31,LOOKUP(Y13,$AF$31:$AF$33,$AH$31:$AH$33))),0)</f>
        <v>0</v>
      </c>
      <c r="AA13" s="34" t="n">
        <f aca="false">IF(D13="w",(_xlfn.IFS(F13=$AE$7,LOOKUP(Y13,$AG$7:$AG$9,$AH$7:$AH$9),F13=$AE$10,LOOKUP(Y13,$AG$10:$AG$12,$AH$10:$AH$12),F13=$AE$13,LOOKUP(Y13,$AG$13:$AG$15,$AH$13:$AH$15),F13=$AE$16,LOOKUP(Y13,$AG$16:$AG$18,$AH$16:$AH$18),F13=$AE$19,LOOKUP(Y13,$AG$19:$AG$21,$AH$19:$AH$21),F13=$AE$22,LOOKUP(Y13,$AG$22:$AG$24,$AH$22:$AH$24),F13=$AE$25,LOOKUP(Y13,$AG$25:$AG$27,$AH$25:$AH$27),F13=$AE$28,LOOKUP(Y13,$AG$28:$AG$30,$AH$28:$AH$30),F13=$AE$31,LOOKUP(Y13,$AG$31:$AG$33,$AH$31:$AH$33))),0)</f>
        <v>0</v>
      </c>
      <c r="AE13" s="36" t="n">
        <v>10</v>
      </c>
      <c r="AF13" s="37" t="n">
        <v>0</v>
      </c>
      <c r="AG13" s="37" t="n">
        <v>0</v>
      </c>
      <c r="AH13" s="38" t="s">
        <v>31</v>
      </c>
    </row>
    <row r="14" customFormat="false" ht="12.8" hidden="false" customHeight="false" outlineLevel="0" collapsed="false">
      <c r="A14" s="19" t="n">
        <v>9</v>
      </c>
      <c r="B14" s="20"/>
      <c r="C14" s="20"/>
      <c r="D14" s="21"/>
      <c r="E14" s="22"/>
      <c r="F14" s="23" t="str">
        <f aca="false">IF(ISBLANK(E14),"",$H$1-E14)</f>
        <v/>
      </c>
      <c r="G14" s="22"/>
      <c r="H14" s="24" t="n">
        <f aca="false">_xlfn.IFS(ISBLANK(G14),0,G14=0,0,$D14="m",ROUNDDOWN((SQRT(G14)-2.8)/0.011,0),$D14="w",ROUNDDOWN((SQRT(G14)-2.0232)/0.00874,0))</f>
        <v>0</v>
      </c>
      <c r="I14" s="25"/>
      <c r="J14" s="26" t="n">
        <f aca="false">_xlfn.IFS(ISBLANK(I14),0,I14=0,0,$D14="m",ROUNDDOWN((SQRT(I14)-1.936)/0.0124,0),$D14="w",ROUNDDOWN((SQRT(I14)-1.4149)/0.01039,0))</f>
        <v>0</v>
      </c>
      <c r="K14" s="27"/>
      <c r="L14" s="24" t="n">
        <f aca="false">_xlfn.IFS(ISBLANK(K14),0,K14=0,0,$D14="m",ROUNDDOWN((SQRT(K14)-1.15028)/0.00219,0),$D14="w",ROUNDDOWN((SQRT(K14)-1.0935)/0.00208,0))</f>
        <v>0</v>
      </c>
      <c r="M14" s="28"/>
      <c r="N14" s="26" t="n">
        <f aca="false">_xlfn.IFS(ISBLANK(M14),0,M14=0,0,$D14="m",ROUNDDOWN((50/(M14+0.24)-3.79)/0.0069,0),$D14="w",ROUNDDOWN((50/(M14+0.24)-3.648)/0.0066,0))</f>
        <v>0</v>
      </c>
      <c r="O14" s="27"/>
      <c r="P14" s="24" t="n">
        <f aca="false">_xlfn.IFS(ISBLANK(O14),0,O14=0,0,$D14="m",ROUNDDOWN((75/(O14+0.24)-4.1)/0.00664,0),$D14="w",ROUNDDOWN((75/(O14+0.24)-3.998)/0.0066,0))</f>
        <v>0</v>
      </c>
      <c r="Q14" s="25"/>
      <c r="R14" s="26" t="n">
        <f aca="false">_xlfn.IFS(ISBLANK(Q14),0,Q14=0,0,$D14="m",ROUNDDOWN((100/(Q14+0.24)-4.341)/0.00676,0),$D14="w",ROUNDDOWN((100/(Q14+0.24)-4.0062)/0.00656,0))</f>
        <v>0</v>
      </c>
      <c r="S14" s="29"/>
      <c r="T14" s="30" t="n">
        <f aca="false">INT(S14)*60+(S14-INT(S14))*100</f>
        <v>0</v>
      </c>
      <c r="U14" s="24" t="n">
        <f aca="false">_xlfn.IFS(ISBLANK(T14),0,T14=0,0,$D14="m","1000m Pflicht",$D14="w",ROUNDDOWN((800/T14-2.0232)/0.00647,0))</f>
        <v>0</v>
      </c>
      <c r="V14" s="31"/>
      <c r="W14" s="32" t="n">
        <f aca="false">INT(V14)*60+(V14-INT(V14))*100</f>
        <v>0</v>
      </c>
      <c r="X14" s="33" t="n">
        <f aca="false">_xlfn.IFS(ISBLANK(V14),0,V14=0,0,$D14="w","1000m Pflicht",$D14="m",ROUNDDOWN((1000/W14-2.158)/0.006,0))</f>
        <v>0</v>
      </c>
      <c r="Y14" s="34" t="n">
        <f aca="false">LARGE(G14:X14,1)+LARGE(G14:X14,2)+LARGE(G14:X14,3)</f>
        <v>0</v>
      </c>
      <c r="Z14" s="34" t="n">
        <f aca="false">IF(D14="m",(_xlfn.IFS(F14=$AE$7,LOOKUP(Y14,$AF$7:$AF$9,$AH$7:$AH$9),F14=$AE$10,LOOKUP(Y14,$AF$10:$AF$12,$AH$10:$AH$12),F14=$AE$13,LOOKUP(Y14,$AF$13:$AF$15,$AH$13:$AH$15),F14=$AE$16,LOOKUP(Y14,$AF$16:$AF$18,$AH$16:$AH$18),F14=$AE$19,LOOKUP(Y14,$AF$19:$AF$21,$AH$19:$AH$21),F14=$AE$22,LOOKUP(Y14,$AF$22:$AF$24,$AH$22:$AH$24),F14=$AE$25,LOOKUP(Y14,$AF$25:$AF$27,$AH$25:$AH$27),F14=$AE$28,LOOKUP(Y14,$AF$28:$AF$30,$AH$28:$AH$30),F14=$AE$31,LOOKUP(Y14,$AF$31:$AF$33,$AH$31:$AH$33))),0)</f>
        <v>0</v>
      </c>
      <c r="AA14" s="34" t="n">
        <f aca="false">IF(D14="w",(_xlfn.IFS(F14=$AE$7,LOOKUP(Y14,$AG$7:$AG$9,$AH$7:$AH$9),F14=$AE$10,LOOKUP(Y14,$AG$10:$AG$12,$AH$10:$AH$12),F14=$AE$13,LOOKUP(Y14,$AG$13:$AG$15,$AH$13:$AH$15),F14=$AE$16,LOOKUP(Y14,$AG$16:$AG$18,$AH$16:$AH$18),F14=$AE$19,LOOKUP(Y14,$AG$19:$AG$21,$AH$19:$AH$21),F14=$AE$22,LOOKUP(Y14,$AG$22:$AG$24,$AH$22:$AH$24),F14=$AE$25,LOOKUP(Y14,$AG$25:$AG$27,$AH$25:$AH$27),F14=$AE$28,LOOKUP(Y14,$AG$28:$AG$30,$AH$28:$AH$30),F14=$AE$31,LOOKUP(Y14,$AG$31:$AG$33,$AH$31:$AH$33))),0)</f>
        <v>0</v>
      </c>
      <c r="AE14" s="36"/>
      <c r="AF14" s="37" t="n">
        <v>600</v>
      </c>
      <c r="AG14" s="37" t="n">
        <v>625</v>
      </c>
      <c r="AH14" s="38" t="s">
        <v>32</v>
      </c>
    </row>
    <row r="15" customFormat="false" ht="12.8" hidden="false" customHeight="false" outlineLevel="0" collapsed="false">
      <c r="A15" s="19" t="n">
        <v>10</v>
      </c>
      <c r="B15" s="20"/>
      <c r="C15" s="20"/>
      <c r="D15" s="21"/>
      <c r="E15" s="22"/>
      <c r="F15" s="23" t="str">
        <f aca="false">IF(ISBLANK(E15),"",$H$1-E15)</f>
        <v/>
      </c>
      <c r="G15" s="22"/>
      <c r="H15" s="24" t="n">
        <f aca="false">_xlfn.IFS(ISBLANK(G15),0,G15=0,0,$D15="m",ROUNDDOWN((SQRT(G15)-2.8)/0.011,0),$D15="w",ROUNDDOWN((SQRT(G15)-2.0232)/0.00874,0))</f>
        <v>0</v>
      </c>
      <c r="I15" s="25"/>
      <c r="J15" s="26" t="n">
        <f aca="false">_xlfn.IFS(ISBLANK(I15),0,I15=0,0,$D15="m",ROUNDDOWN((SQRT(I15)-1.936)/0.0124,0),$D15="w",ROUNDDOWN((SQRT(I15)-1.4149)/0.01039,0))</f>
        <v>0</v>
      </c>
      <c r="K15" s="27"/>
      <c r="L15" s="24" t="n">
        <f aca="false">_xlfn.IFS(ISBLANK(K15),0,K15=0,0,$D15="m",ROUNDDOWN((SQRT(K15)-1.15028)/0.00219,0),$D15="w",ROUNDDOWN((SQRT(K15)-1.0935)/0.00208,0))</f>
        <v>0</v>
      </c>
      <c r="M15" s="28"/>
      <c r="N15" s="26" t="n">
        <f aca="false">_xlfn.IFS(ISBLANK(M15),0,M15=0,0,$D15="m",ROUNDDOWN((50/(M15+0.24)-3.79)/0.0069,0),$D15="w",ROUNDDOWN((50/(M15+0.24)-3.648)/0.0066,0))</f>
        <v>0</v>
      </c>
      <c r="O15" s="27"/>
      <c r="P15" s="24" t="n">
        <f aca="false">_xlfn.IFS(ISBLANK(O15),0,O15=0,0,$D15="m",ROUNDDOWN((75/(O15+0.24)-4.1)/0.00664,0),$D15="w",ROUNDDOWN((75/(O15+0.24)-3.998)/0.0066,0))</f>
        <v>0</v>
      </c>
      <c r="Q15" s="25"/>
      <c r="R15" s="26" t="n">
        <f aca="false">_xlfn.IFS(ISBLANK(Q15),0,Q15=0,0,$D15="m",ROUNDDOWN((100/(Q15+0.24)-4.341)/0.00676,0),$D15="w",ROUNDDOWN((100/(Q15+0.24)-4.0062)/0.00656,0))</f>
        <v>0</v>
      </c>
      <c r="S15" s="29"/>
      <c r="T15" s="30" t="n">
        <f aca="false">INT(S15)*60+(S15-INT(S15))*100</f>
        <v>0</v>
      </c>
      <c r="U15" s="24" t="n">
        <f aca="false">_xlfn.IFS(ISBLANK(T15),0,T15=0,0,$D15="m","1000m Pflicht",$D15="w",ROUNDDOWN((800/T15-2.0232)/0.00647,0))</f>
        <v>0</v>
      </c>
      <c r="V15" s="31"/>
      <c r="W15" s="32" t="n">
        <f aca="false">INT(V15)*60+(V15-INT(V15))*100</f>
        <v>0</v>
      </c>
      <c r="X15" s="33" t="n">
        <f aca="false">_xlfn.IFS(ISBLANK(V15),0,V15=0,0,$D15="w","1000m Pflicht",$D15="m",ROUNDDOWN((1000/W15-2.158)/0.006,0))</f>
        <v>0</v>
      </c>
      <c r="Y15" s="34" t="n">
        <f aca="false">LARGE(G15:X15,1)+LARGE(G15:X15,2)+LARGE(G15:X15,3)</f>
        <v>0</v>
      </c>
      <c r="Z15" s="34" t="n">
        <f aca="false">IF(D15="m",(_xlfn.IFS(F15=$AE$7,LOOKUP(Y15,$AF$7:$AF$9,$AH$7:$AH$9),F15=$AE$10,LOOKUP(Y15,$AF$10:$AF$12,$AH$10:$AH$12),F15=$AE$13,LOOKUP(Y15,$AF$13:$AF$15,$AH$13:$AH$15),F15=$AE$16,LOOKUP(Y15,$AF$16:$AF$18,$AH$16:$AH$18),F15=$AE$19,LOOKUP(Y15,$AF$19:$AF$21,$AH$19:$AH$21),F15=$AE$22,LOOKUP(Y15,$AF$22:$AF$24,$AH$22:$AH$24),F15=$AE$25,LOOKUP(Y15,$AF$25:$AF$27,$AH$25:$AH$27),F15=$AE$28,LOOKUP(Y15,$AF$28:$AF$30,$AH$28:$AH$30),F15=$AE$31,LOOKUP(Y15,$AF$31:$AF$33,$AH$31:$AH$33))),0)</f>
        <v>0</v>
      </c>
      <c r="AA15" s="34" t="n">
        <f aca="false">IF(D15="w",(_xlfn.IFS(F15=$AE$7,LOOKUP(Y15,$AG$7:$AG$9,$AH$7:$AH$9),F15=$AE$10,LOOKUP(Y15,$AG$10:$AG$12,$AH$10:$AH$12),F15=$AE$13,LOOKUP(Y15,$AG$13:$AG$15,$AH$13:$AH$15),F15=$AE$16,LOOKUP(Y15,$AG$16:$AG$18,$AH$16:$AH$18),F15=$AE$19,LOOKUP(Y15,$AG$19:$AG$21,$AH$19:$AH$21),F15=$AE$22,LOOKUP(Y15,$AG$22:$AG$24,$AH$22:$AH$24),F15=$AE$25,LOOKUP(Y15,$AG$25:$AG$27,$AH$25:$AH$27),F15=$AE$28,LOOKUP(Y15,$AG$28:$AG$30,$AH$28:$AH$30),F15=$AE$31,LOOKUP(Y15,$AG$31:$AG$33,$AH$31:$AH$33))),0)</f>
        <v>0</v>
      </c>
      <c r="AE15" s="36"/>
      <c r="AF15" s="37" t="n">
        <v>775</v>
      </c>
      <c r="AG15" s="37" t="n">
        <v>825</v>
      </c>
      <c r="AH15" s="38" t="s">
        <v>33</v>
      </c>
    </row>
    <row r="16" customFormat="false" ht="12.8" hidden="false" customHeight="false" outlineLevel="0" collapsed="false">
      <c r="A16" s="19" t="n">
        <v>11</v>
      </c>
      <c r="B16" s="20"/>
      <c r="C16" s="20"/>
      <c r="D16" s="21"/>
      <c r="E16" s="22"/>
      <c r="F16" s="23" t="str">
        <f aca="false">IF(ISBLANK(E16),"",$H$1-E16)</f>
        <v/>
      </c>
      <c r="G16" s="22"/>
      <c r="H16" s="24" t="n">
        <f aca="false">_xlfn.IFS(ISBLANK(G16),0,G16=0,0,$D16="m",ROUNDDOWN((SQRT(G16)-2.8)/0.011,0),$D16="w",ROUNDDOWN((SQRT(G16)-2.0232)/0.00874,0))</f>
        <v>0</v>
      </c>
      <c r="I16" s="25"/>
      <c r="J16" s="26" t="n">
        <f aca="false">_xlfn.IFS(ISBLANK(I16),0,I16=0,0,$D16="m",ROUNDDOWN((SQRT(I16)-1.936)/0.0124,0),$D16="w",ROUNDDOWN((SQRT(I16)-1.4149)/0.01039,0))</f>
        <v>0</v>
      </c>
      <c r="K16" s="27"/>
      <c r="L16" s="24" t="n">
        <f aca="false">_xlfn.IFS(ISBLANK(K16),0,K16=0,0,$D16="m",ROUNDDOWN((SQRT(K16)-1.15028)/0.00219,0),$D16="w",ROUNDDOWN((SQRT(K16)-1.0935)/0.00208,0))</f>
        <v>0</v>
      </c>
      <c r="M16" s="28"/>
      <c r="N16" s="26" t="n">
        <f aca="false">_xlfn.IFS(ISBLANK(M16),0,M16=0,0,$D16="m",ROUNDDOWN((50/(M16+0.24)-3.79)/0.0069,0),$D16="w",ROUNDDOWN((50/(M16+0.24)-3.648)/0.0066,0))</f>
        <v>0</v>
      </c>
      <c r="O16" s="27"/>
      <c r="P16" s="24" t="n">
        <f aca="false">_xlfn.IFS(ISBLANK(O16),0,O16=0,0,$D16="m",ROUNDDOWN((75/(O16+0.24)-4.1)/0.00664,0),$D16="w",ROUNDDOWN((75/(O16+0.24)-3.998)/0.0066,0))</f>
        <v>0</v>
      </c>
      <c r="Q16" s="25"/>
      <c r="R16" s="26" t="n">
        <f aca="false">_xlfn.IFS(ISBLANK(Q16),0,Q16=0,0,$D16="m",ROUNDDOWN((100/(Q16+0.24)-4.341)/0.00676,0),$D16="w",ROUNDDOWN((100/(Q16+0.24)-4.0062)/0.00656,0))</f>
        <v>0</v>
      </c>
      <c r="S16" s="29"/>
      <c r="T16" s="30" t="n">
        <f aca="false">INT(S16)*60+(S16-INT(S16))*100</f>
        <v>0</v>
      </c>
      <c r="U16" s="24" t="n">
        <f aca="false">_xlfn.IFS(ISBLANK(T16),0,T16=0,0,$D16="m","1000m Pflicht",$D16="w",ROUNDDOWN((800/T16-2.0232)/0.00647,0))</f>
        <v>0</v>
      </c>
      <c r="V16" s="31"/>
      <c r="W16" s="32" t="n">
        <f aca="false">INT(V16)*60+(V16-INT(V16))*100</f>
        <v>0</v>
      </c>
      <c r="X16" s="33" t="n">
        <f aca="false">_xlfn.IFS(ISBLANK(V16),0,V16=0,0,$D16="w","1000m Pflicht",$D16="m",ROUNDDOWN((1000/W16-2.158)/0.006,0))</f>
        <v>0</v>
      </c>
      <c r="Y16" s="34" t="n">
        <f aca="false">LARGE(G16:X16,1)+LARGE(G16:X16,2)+LARGE(G16:X16,3)</f>
        <v>0</v>
      </c>
      <c r="Z16" s="34" t="n">
        <f aca="false">IF(D16="m",(_xlfn.IFS(F16=$AE$7,LOOKUP(Y16,$AF$7:$AF$9,$AH$7:$AH$9),F16=$AE$10,LOOKUP(Y16,$AF$10:$AF$12,$AH$10:$AH$12),F16=$AE$13,LOOKUP(Y16,$AF$13:$AF$15,$AH$13:$AH$15),F16=$AE$16,LOOKUP(Y16,$AF$16:$AF$18,$AH$16:$AH$18),F16=$AE$19,LOOKUP(Y16,$AF$19:$AF$21,$AH$19:$AH$21),F16=$AE$22,LOOKUP(Y16,$AF$22:$AF$24,$AH$22:$AH$24),F16=$AE$25,LOOKUP(Y16,$AF$25:$AF$27,$AH$25:$AH$27),F16=$AE$28,LOOKUP(Y16,$AF$28:$AF$30,$AH$28:$AH$30),F16=$AE$31,LOOKUP(Y16,$AF$31:$AF$33,$AH$31:$AH$33))),0)</f>
        <v>0</v>
      </c>
      <c r="AA16" s="34" t="n">
        <f aca="false">IF(D16="w",(_xlfn.IFS(F16=$AE$7,LOOKUP(Y16,$AG$7:$AG$9,$AH$7:$AH$9),F16=$AE$10,LOOKUP(Y16,$AG$10:$AG$12,$AH$10:$AH$12),F16=$AE$13,LOOKUP(Y16,$AG$13:$AG$15,$AH$13:$AH$15),F16=$AE$16,LOOKUP(Y16,$AG$16:$AG$18,$AH$16:$AH$18),F16=$AE$19,LOOKUP(Y16,$AG$19:$AG$21,$AH$19:$AH$21),F16=$AE$22,LOOKUP(Y16,$AG$22:$AG$24,$AH$22:$AH$24),F16=$AE$25,LOOKUP(Y16,$AG$25:$AG$27,$AH$25:$AH$27),F16=$AE$28,LOOKUP(Y16,$AG$28:$AG$30,$AH$28:$AH$30),F16=$AE$31,LOOKUP(Y16,$AG$31:$AG$33,$AH$31:$AH$33))),0)</f>
        <v>0</v>
      </c>
      <c r="AE16" s="39" t="n">
        <v>11</v>
      </c>
      <c r="AF16" s="40" t="n">
        <v>0</v>
      </c>
      <c r="AG16" s="40" t="n">
        <v>0</v>
      </c>
      <c r="AH16" s="41" t="s">
        <v>31</v>
      </c>
    </row>
    <row r="17" customFormat="false" ht="12.8" hidden="false" customHeight="false" outlineLevel="0" collapsed="false">
      <c r="A17" s="19" t="n">
        <v>12</v>
      </c>
      <c r="B17" s="20"/>
      <c r="C17" s="20"/>
      <c r="D17" s="21"/>
      <c r="E17" s="22"/>
      <c r="F17" s="23" t="str">
        <f aca="false">IF(ISBLANK(E17),"",$H$1-E17)</f>
        <v/>
      </c>
      <c r="G17" s="22"/>
      <c r="H17" s="24" t="n">
        <f aca="false">_xlfn.IFS(ISBLANK(G17),0,G17=0,0,$D17="m",ROUNDDOWN((SQRT(G17)-2.8)/0.011,0),$D17="w",ROUNDDOWN((SQRT(G17)-2.0232)/0.00874,0))</f>
        <v>0</v>
      </c>
      <c r="I17" s="25"/>
      <c r="J17" s="26" t="n">
        <f aca="false">_xlfn.IFS(ISBLANK(I17),0,I17=0,0,$D17="m",ROUNDDOWN((SQRT(I17)-1.936)/0.0124,0),$D17="w",ROUNDDOWN((SQRT(I17)-1.4149)/0.01039,0))</f>
        <v>0</v>
      </c>
      <c r="K17" s="27"/>
      <c r="L17" s="24" t="n">
        <f aca="false">_xlfn.IFS(ISBLANK(K17),0,K17=0,0,$D17="m",ROUNDDOWN((SQRT(K17)-1.15028)/0.00219,0),$D17="w",ROUNDDOWN((SQRT(K17)-1.0935)/0.00208,0))</f>
        <v>0</v>
      </c>
      <c r="M17" s="28"/>
      <c r="N17" s="26" t="n">
        <f aca="false">_xlfn.IFS(ISBLANK(M17),0,M17=0,0,$D17="m",ROUNDDOWN((50/(M17+0.24)-3.79)/0.0069,0),$D17="w",ROUNDDOWN((50/(M17+0.24)-3.648)/0.0066,0))</f>
        <v>0</v>
      </c>
      <c r="O17" s="27"/>
      <c r="P17" s="24" t="n">
        <f aca="false">_xlfn.IFS(ISBLANK(O17),0,O17=0,0,$D17="m",ROUNDDOWN((75/(O17+0.24)-4.1)/0.00664,0),$D17="w",ROUNDDOWN((75/(O17+0.24)-3.998)/0.0066,0))</f>
        <v>0</v>
      </c>
      <c r="Q17" s="25"/>
      <c r="R17" s="26" t="n">
        <f aca="false">_xlfn.IFS(ISBLANK(Q17),0,Q17=0,0,$D17="m",ROUNDDOWN((100/(Q17+0.24)-4.341)/0.00676,0),$D17="w",ROUNDDOWN((100/(Q17+0.24)-4.0062)/0.00656,0))</f>
        <v>0</v>
      </c>
      <c r="S17" s="29"/>
      <c r="T17" s="30" t="n">
        <f aca="false">INT(S17)*60+(S17-INT(S17))*100</f>
        <v>0</v>
      </c>
      <c r="U17" s="24" t="n">
        <f aca="false">_xlfn.IFS(ISBLANK(T17),0,T17=0,0,$D17="m","1000m Pflicht",$D17="w",ROUNDDOWN((800/T17-2.0232)/0.00647,0))</f>
        <v>0</v>
      </c>
      <c r="V17" s="31"/>
      <c r="W17" s="32" t="n">
        <f aca="false">INT(V17)*60+(V17-INT(V17))*100</f>
        <v>0</v>
      </c>
      <c r="X17" s="33" t="n">
        <f aca="false">_xlfn.IFS(ISBLANK(V17),0,V17=0,0,$D17="w","1000m Pflicht",$D17="m",ROUNDDOWN((1000/W17-2.158)/0.006,0))</f>
        <v>0</v>
      </c>
      <c r="Y17" s="34" t="n">
        <f aca="false">LARGE(G17:X17,1)+LARGE(G17:X17,2)+LARGE(G17:X17,3)</f>
        <v>0</v>
      </c>
      <c r="Z17" s="34" t="n">
        <f aca="false">IF(D17="m",(_xlfn.IFS(F17=$AE$7,LOOKUP(Y17,$AF$7:$AF$9,$AH$7:$AH$9),F17=$AE$10,LOOKUP(Y17,$AF$10:$AF$12,$AH$10:$AH$12),F17=$AE$13,LOOKUP(Y17,$AF$13:$AF$15,$AH$13:$AH$15),F17=$AE$16,LOOKUP(Y17,$AF$16:$AF$18,$AH$16:$AH$18),F17=$AE$19,LOOKUP(Y17,$AF$19:$AF$21,$AH$19:$AH$21),F17=$AE$22,LOOKUP(Y17,$AF$22:$AF$24,$AH$22:$AH$24),F17=$AE$25,LOOKUP(Y17,$AF$25:$AF$27,$AH$25:$AH$27),F17=$AE$28,LOOKUP(Y17,$AF$28:$AF$30,$AH$28:$AH$30),F17=$AE$31,LOOKUP(Y17,$AF$31:$AF$33,$AH$31:$AH$33))),0)</f>
        <v>0</v>
      </c>
      <c r="AA17" s="34" t="n">
        <f aca="false">IF(D17="w",(_xlfn.IFS(F17=$AE$7,LOOKUP(Y17,$AG$7:$AG$9,$AH$7:$AH$9),F17=$AE$10,LOOKUP(Y17,$AG$10:$AG$12,$AH$10:$AH$12),F17=$AE$13,LOOKUP(Y17,$AG$13:$AG$15,$AH$13:$AH$15),F17=$AE$16,LOOKUP(Y17,$AG$16:$AG$18,$AH$16:$AH$18),F17=$AE$19,LOOKUP(Y17,$AG$19:$AG$21,$AH$19:$AH$21),F17=$AE$22,LOOKUP(Y17,$AG$22:$AG$24,$AH$22:$AH$24),F17=$AE$25,LOOKUP(Y17,$AG$25:$AG$27,$AH$25:$AH$27),F17=$AE$28,LOOKUP(Y17,$AG$28:$AG$30,$AH$28:$AH$30),F17=$AE$31,LOOKUP(Y17,$AG$31:$AG$33,$AH$31:$AH$33))),0)</f>
        <v>0</v>
      </c>
      <c r="AE17" s="39"/>
      <c r="AF17" s="40" t="n">
        <v>675</v>
      </c>
      <c r="AG17" s="40" t="n">
        <v>700</v>
      </c>
      <c r="AH17" s="41" t="s">
        <v>32</v>
      </c>
    </row>
    <row r="18" customFormat="false" ht="12.8" hidden="false" customHeight="false" outlineLevel="0" collapsed="false">
      <c r="A18" s="19" t="n">
        <v>13</v>
      </c>
      <c r="B18" s="20"/>
      <c r="C18" s="20"/>
      <c r="D18" s="21"/>
      <c r="E18" s="22"/>
      <c r="F18" s="23" t="str">
        <f aca="false">IF(ISBLANK(E18),"",$H$1-E18)</f>
        <v/>
      </c>
      <c r="G18" s="22"/>
      <c r="H18" s="24" t="n">
        <f aca="false">_xlfn.IFS(ISBLANK(G18),0,G18=0,0,$D18="m",ROUNDDOWN((SQRT(G18)-2.8)/0.011,0),$D18="w",ROUNDDOWN((SQRT(G18)-2.0232)/0.00874,0))</f>
        <v>0</v>
      </c>
      <c r="I18" s="25"/>
      <c r="J18" s="26" t="n">
        <f aca="false">_xlfn.IFS(ISBLANK(I18),0,I18=0,0,$D18="m",ROUNDDOWN((SQRT(I18)-1.936)/0.0124,0),$D18="w",ROUNDDOWN((SQRT(I18)-1.4149)/0.01039,0))</f>
        <v>0</v>
      </c>
      <c r="K18" s="27"/>
      <c r="L18" s="24" t="n">
        <f aca="false">_xlfn.IFS(ISBLANK(K18),0,K18=0,0,$D18="m",ROUNDDOWN((SQRT(K18)-1.15028)/0.00219,0),$D18="w",ROUNDDOWN((SQRT(K18)-1.0935)/0.00208,0))</f>
        <v>0</v>
      </c>
      <c r="M18" s="28"/>
      <c r="N18" s="26" t="n">
        <f aca="false">_xlfn.IFS(ISBLANK(M18),0,M18=0,0,$D18="m",ROUNDDOWN((50/(M18+0.24)-3.79)/0.0069,0),$D18="w",ROUNDDOWN((50/(M18+0.24)-3.648)/0.0066,0))</f>
        <v>0</v>
      </c>
      <c r="O18" s="27"/>
      <c r="P18" s="24" t="n">
        <f aca="false">_xlfn.IFS(ISBLANK(O18),0,O18=0,0,$D18="m",ROUNDDOWN((75/(O18+0.24)-4.1)/0.00664,0),$D18="w",ROUNDDOWN((75/(O18+0.24)-3.998)/0.0066,0))</f>
        <v>0</v>
      </c>
      <c r="Q18" s="25"/>
      <c r="R18" s="26" t="n">
        <f aca="false">_xlfn.IFS(ISBLANK(Q18),0,Q18=0,0,$D18="m",ROUNDDOWN((100/(Q18+0.24)-4.341)/0.00676,0),$D18="w",ROUNDDOWN((100/(Q18+0.24)-4.0062)/0.00656,0))</f>
        <v>0</v>
      </c>
      <c r="S18" s="29"/>
      <c r="T18" s="30" t="n">
        <f aca="false">INT(S18)*60+(S18-INT(S18))*100</f>
        <v>0</v>
      </c>
      <c r="U18" s="24" t="n">
        <f aca="false">_xlfn.IFS(ISBLANK(T18),0,T18=0,0,$D18="m","1000m Pflicht",$D18="w",ROUNDDOWN((800/T18-2.0232)/0.00647,0))</f>
        <v>0</v>
      </c>
      <c r="V18" s="31"/>
      <c r="W18" s="32" t="n">
        <f aca="false">INT(V18)*60+(V18-INT(V18))*100</f>
        <v>0</v>
      </c>
      <c r="X18" s="33" t="n">
        <f aca="false">_xlfn.IFS(ISBLANK(V18),0,V18=0,0,$D18="w","1000m Pflicht",$D18="m",ROUNDDOWN((1000/W18-2.158)/0.006,0))</f>
        <v>0</v>
      </c>
      <c r="Y18" s="34" t="n">
        <f aca="false">LARGE(G18:X18,1)+LARGE(G18:X18,2)+LARGE(G18:X18,3)</f>
        <v>0</v>
      </c>
      <c r="Z18" s="34" t="n">
        <f aca="false">IF(D18="m",(_xlfn.IFS(F18=$AE$7,LOOKUP(Y18,$AF$7:$AF$9,$AH$7:$AH$9),F18=$AE$10,LOOKUP(Y18,$AF$10:$AF$12,$AH$10:$AH$12),F18=$AE$13,LOOKUP(Y18,$AF$13:$AF$15,$AH$13:$AH$15),F18=$AE$16,LOOKUP(Y18,$AF$16:$AF$18,$AH$16:$AH$18),F18=$AE$19,LOOKUP(Y18,$AF$19:$AF$21,$AH$19:$AH$21),F18=$AE$22,LOOKUP(Y18,$AF$22:$AF$24,$AH$22:$AH$24),F18=$AE$25,LOOKUP(Y18,$AF$25:$AF$27,$AH$25:$AH$27),F18=$AE$28,LOOKUP(Y18,$AF$28:$AF$30,$AH$28:$AH$30),F18=$AE$31,LOOKUP(Y18,$AF$31:$AF$33,$AH$31:$AH$33))),0)</f>
        <v>0</v>
      </c>
      <c r="AA18" s="34" t="n">
        <f aca="false">IF(D18="w",(_xlfn.IFS(F18=$AE$7,LOOKUP(Y18,$AG$7:$AG$9,$AH$7:$AH$9),F18=$AE$10,LOOKUP(Y18,$AG$10:$AG$12,$AH$10:$AH$12),F18=$AE$13,LOOKUP(Y18,$AG$13:$AG$15,$AH$13:$AH$15),F18=$AE$16,LOOKUP(Y18,$AG$16:$AG$18,$AH$16:$AH$18),F18=$AE$19,LOOKUP(Y18,$AG$19:$AG$21,$AH$19:$AH$21),F18=$AE$22,LOOKUP(Y18,$AG$22:$AG$24,$AH$22:$AH$24),F18=$AE$25,LOOKUP(Y18,$AG$25:$AG$27,$AH$25:$AH$27),F18=$AE$28,LOOKUP(Y18,$AG$28:$AG$30,$AH$28:$AH$30),F18=$AE$31,LOOKUP(Y18,$AG$31:$AG$33,$AH$31:$AH$33))),0)</f>
        <v>0</v>
      </c>
      <c r="AE18" s="39"/>
      <c r="AF18" s="40" t="n">
        <v>875</v>
      </c>
      <c r="AG18" s="40" t="n">
        <v>900</v>
      </c>
      <c r="AH18" s="41" t="s">
        <v>33</v>
      </c>
    </row>
    <row r="19" customFormat="false" ht="12.8" hidden="false" customHeight="false" outlineLevel="0" collapsed="false">
      <c r="A19" s="19" t="n">
        <v>14</v>
      </c>
      <c r="B19" s="20"/>
      <c r="C19" s="20"/>
      <c r="D19" s="21"/>
      <c r="E19" s="22"/>
      <c r="F19" s="23" t="str">
        <f aca="false">IF(ISBLANK(E19),"",$H$1-E19)</f>
        <v/>
      </c>
      <c r="G19" s="22"/>
      <c r="H19" s="24" t="n">
        <f aca="false">_xlfn.IFS(ISBLANK(G19),0,G19=0,0,$D19="m",ROUNDDOWN((SQRT(G19)-2.8)/0.011,0),$D19="w",ROUNDDOWN((SQRT(G19)-2.0232)/0.00874,0))</f>
        <v>0</v>
      </c>
      <c r="I19" s="25"/>
      <c r="J19" s="26" t="n">
        <f aca="false">_xlfn.IFS(ISBLANK(I19),0,I19=0,0,$D19="m",ROUNDDOWN((SQRT(I19)-1.936)/0.0124,0),$D19="w",ROUNDDOWN((SQRT(I19)-1.4149)/0.01039,0))</f>
        <v>0</v>
      </c>
      <c r="K19" s="27"/>
      <c r="L19" s="24" t="n">
        <f aca="false">_xlfn.IFS(ISBLANK(K19),0,K19=0,0,$D19="m",ROUNDDOWN((SQRT(K19)-1.15028)/0.00219,0),$D19="w",ROUNDDOWN((SQRT(K19)-1.0935)/0.00208,0))</f>
        <v>0</v>
      </c>
      <c r="M19" s="28"/>
      <c r="N19" s="26" t="n">
        <f aca="false">_xlfn.IFS(ISBLANK(M19),0,M19=0,0,$D19="m",ROUNDDOWN((50/(M19+0.24)-3.79)/0.0069,0),$D19="w",ROUNDDOWN((50/(M19+0.24)-3.648)/0.0066,0))</f>
        <v>0</v>
      </c>
      <c r="O19" s="27"/>
      <c r="P19" s="24" t="n">
        <f aca="false">_xlfn.IFS(ISBLANK(O19),0,O19=0,0,$D19="m",ROUNDDOWN((75/(O19+0.24)-4.1)/0.00664,0),$D19="w",ROUNDDOWN((75/(O19+0.24)-3.998)/0.0066,0))</f>
        <v>0</v>
      </c>
      <c r="Q19" s="25"/>
      <c r="R19" s="26" t="n">
        <f aca="false">_xlfn.IFS(ISBLANK(Q19),0,Q19=0,0,$D19="m",ROUNDDOWN((100/(Q19+0.24)-4.341)/0.00676,0),$D19="w",ROUNDDOWN((100/(Q19+0.24)-4.0062)/0.00656,0))</f>
        <v>0</v>
      </c>
      <c r="S19" s="29"/>
      <c r="T19" s="30" t="n">
        <f aca="false">INT(S19)*60+(S19-INT(S19))*100</f>
        <v>0</v>
      </c>
      <c r="U19" s="24" t="n">
        <f aca="false">_xlfn.IFS(ISBLANK(T19),0,T19=0,0,$D19="m","1000m Pflicht",$D19="w",ROUNDDOWN((800/T19-2.0232)/0.00647,0))</f>
        <v>0</v>
      </c>
      <c r="V19" s="31"/>
      <c r="W19" s="32" t="n">
        <f aca="false">INT(V19)*60+(V19-INT(V19))*100</f>
        <v>0</v>
      </c>
      <c r="X19" s="33" t="n">
        <f aca="false">_xlfn.IFS(ISBLANK(V19),0,V19=0,0,$D19="w","1000m Pflicht",$D19="m",ROUNDDOWN((1000/W19-2.158)/0.006,0))</f>
        <v>0</v>
      </c>
      <c r="Y19" s="34" t="n">
        <f aca="false">LARGE(G19:X19,1)+LARGE(G19:X19,2)+LARGE(G19:X19,3)</f>
        <v>0</v>
      </c>
      <c r="Z19" s="34" t="n">
        <f aca="false">IF(D19="m",(_xlfn.IFS(F19=$AE$7,LOOKUP(Y19,$AF$7:$AF$9,$AH$7:$AH$9),F19=$AE$10,LOOKUP(Y19,$AF$10:$AF$12,$AH$10:$AH$12),F19=$AE$13,LOOKUP(Y19,$AF$13:$AF$15,$AH$13:$AH$15),F19=$AE$16,LOOKUP(Y19,$AF$16:$AF$18,$AH$16:$AH$18),F19=$AE$19,LOOKUP(Y19,$AF$19:$AF$21,$AH$19:$AH$21),F19=$AE$22,LOOKUP(Y19,$AF$22:$AF$24,$AH$22:$AH$24),F19=$AE$25,LOOKUP(Y19,$AF$25:$AF$27,$AH$25:$AH$27),F19=$AE$28,LOOKUP(Y19,$AF$28:$AF$30,$AH$28:$AH$30),F19=$AE$31,LOOKUP(Y19,$AF$31:$AF$33,$AH$31:$AH$33))),0)</f>
        <v>0</v>
      </c>
      <c r="AA19" s="34" t="n">
        <f aca="false">IF(D19="w",(_xlfn.IFS(F19=$AE$7,LOOKUP(Y19,$AG$7:$AG$9,$AH$7:$AH$9),F19=$AE$10,LOOKUP(Y19,$AG$10:$AG$12,$AH$10:$AH$12),F19=$AE$13,LOOKUP(Y19,$AG$13:$AG$15,$AH$13:$AH$15),F19=$AE$16,LOOKUP(Y19,$AG$16:$AG$18,$AH$16:$AH$18),F19=$AE$19,LOOKUP(Y19,$AG$19:$AG$21,$AH$19:$AH$21),F19=$AE$22,LOOKUP(Y19,$AG$22:$AG$24,$AH$22:$AH$24),F19=$AE$25,LOOKUP(Y19,$AG$25:$AG$27,$AH$25:$AH$27),F19=$AE$28,LOOKUP(Y19,$AG$28:$AG$30,$AH$28:$AH$30),F19=$AE$31,LOOKUP(Y19,$AG$31:$AG$33,$AH$31:$AH$33))),0)</f>
        <v>0</v>
      </c>
      <c r="AE19" s="36" t="n">
        <v>12</v>
      </c>
      <c r="AF19" s="37" t="n">
        <v>0</v>
      </c>
      <c r="AG19" s="37" t="n">
        <v>0</v>
      </c>
      <c r="AH19" s="38" t="s">
        <v>31</v>
      </c>
    </row>
    <row r="20" customFormat="false" ht="12.8" hidden="false" customHeight="false" outlineLevel="0" collapsed="false">
      <c r="A20" s="19" t="n">
        <v>15</v>
      </c>
      <c r="B20" s="20"/>
      <c r="C20" s="20"/>
      <c r="D20" s="21"/>
      <c r="E20" s="22"/>
      <c r="F20" s="23" t="str">
        <f aca="false">IF(ISBLANK(E20),"",$H$1-E20)</f>
        <v/>
      </c>
      <c r="G20" s="22"/>
      <c r="H20" s="24" t="n">
        <f aca="false">_xlfn.IFS(ISBLANK(G20),0,G20=0,0,$D20="m",ROUNDDOWN((SQRT(G20)-2.8)/0.011,0),$D20="w",ROUNDDOWN((SQRT(G20)-2.0232)/0.00874,0))</f>
        <v>0</v>
      </c>
      <c r="I20" s="25"/>
      <c r="J20" s="26" t="n">
        <f aca="false">_xlfn.IFS(ISBLANK(I20),0,I20=0,0,$D20="m",ROUNDDOWN((SQRT(I20)-1.936)/0.0124,0),$D20="w",ROUNDDOWN((SQRT(I20)-1.4149)/0.01039,0))</f>
        <v>0</v>
      </c>
      <c r="K20" s="27"/>
      <c r="L20" s="24" t="n">
        <f aca="false">_xlfn.IFS(ISBLANK(K20),0,K20=0,0,$D20="m",ROUNDDOWN((SQRT(K20)-1.15028)/0.00219,0),$D20="w",ROUNDDOWN((SQRT(K20)-1.0935)/0.00208,0))</f>
        <v>0</v>
      </c>
      <c r="M20" s="28"/>
      <c r="N20" s="26" t="n">
        <f aca="false">_xlfn.IFS(ISBLANK(M20),0,M20=0,0,$D20="m",ROUNDDOWN((50/(M20+0.24)-3.79)/0.0069,0),$D20="w",ROUNDDOWN((50/(M20+0.24)-3.648)/0.0066,0))</f>
        <v>0</v>
      </c>
      <c r="O20" s="27"/>
      <c r="P20" s="24" t="n">
        <f aca="false">_xlfn.IFS(ISBLANK(O20),0,O20=0,0,$D20="m",ROUNDDOWN((75/(O20+0.24)-4.1)/0.00664,0),$D20="w",ROUNDDOWN((75/(O20+0.24)-3.998)/0.0066,0))</f>
        <v>0</v>
      </c>
      <c r="Q20" s="25"/>
      <c r="R20" s="26" t="n">
        <f aca="false">_xlfn.IFS(ISBLANK(Q20),0,Q20=0,0,$D20="m",ROUNDDOWN((100/(Q20+0.24)-4.341)/0.00676,0),$D20="w",ROUNDDOWN((100/(Q20+0.24)-4.0062)/0.00656,0))</f>
        <v>0</v>
      </c>
      <c r="S20" s="29"/>
      <c r="T20" s="30" t="n">
        <f aca="false">INT(S20)*60+(S20-INT(S20))*100</f>
        <v>0</v>
      </c>
      <c r="U20" s="24" t="n">
        <f aca="false">_xlfn.IFS(ISBLANK(T20),0,T20=0,0,$D20="m","1000m Pflicht",$D20="w",ROUNDDOWN((800/T20-2.0232)/0.00647,0))</f>
        <v>0</v>
      </c>
      <c r="V20" s="31"/>
      <c r="W20" s="32" t="n">
        <f aca="false">INT(V20)*60+(V20-INT(V20))*100</f>
        <v>0</v>
      </c>
      <c r="X20" s="33" t="n">
        <f aca="false">_xlfn.IFS(ISBLANK(V20),0,V20=0,0,$D20="w","1000m Pflicht",$D20="m",ROUNDDOWN((1000/W20-2.158)/0.006,0))</f>
        <v>0</v>
      </c>
      <c r="Y20" s="34" t="n">
        <f aca="false">LARGE(G20:X20,1)+LARGE(G20:X20,2)+LARGE(G20:X20,3)</f>
        <v>0</v>
      </c>
      <c r="Z20" s="34" t="n">
        <f aca="false">IF(D20="m",(_xlfn.IFS(F20=$AE$7,LOOKUP(Y20,$AF$7:$AF$9,$AH$7:$AH$9),F20=$AE$10,LOOKUP(Y20,$AF$10:$AF$12,$AH$10:$AH$12),F20=$AE$13,LOOKUP(Y20,$AF$13:$AF$15,$AH$13:$AH$15),F20=$AE$16,LOOKUP(Y20,$AF$16:$AF$18,$AH$16:$AH$18),F20=$AE$19,LOOKUP(Y20,$AF$19:$AF$21,$AH$19:$AH$21),F20=$AE$22,LOOKUP(Y20,$AF$22:$AF$24,$AH$22:$AH$24),F20=$AE$25,LOOKUP(Y20,$AF$25:$AF$27,$AH$25:$AH$27),F20=$AE$28,LOOKUP(Y20,$AF$28:$AF$30,$AH$28:$AH$30),F20=$AE$31,LOOKUP(Y20,$AF$31:$AF$33,$AH$31:$AH$33))),0)</f>
        <v>0</v>
      </c>
      <c r="AA20" s="34" t="n">
        <f aca="false">IF(D20="w",(_xlfn.IFS(F20=$AE$7,LOOKUP(Y20,$AG$7:$AG$9,$AH$7:$AH$9),F20=$AE$10,LOOKUP(Y20,$AG$10:$AG$12,$AH$10:$AH$12),F20=$AE$13,LOOKUP(Y20,$AG$13:$AG$15,$AH$13:$AH$15),F20=$AE$16,LOOKUP(Y20,$AG$16:$AG$18,$AH$16:$AH$18),F20=$AE$19,LOOKUP(Y20,$AG$19:$AG$21,$AH$19:$AH$21),F20=$AE$22,LOOKUP(Y20,$AG$22:$AG$24,$AH$22:$AH$24),F20=$AE$25,LOOKUP(Y20,$AG$25:$AG$27,$AH$25:$AH$27),F20=$AE$28,LOOKUP(Y20,$AG$28:$AG$30,$AH$28:$AH$30),F20=$AE$31,LOOKUP(Y20,$AG$31:$AG$33,$AH$31:$AH$33))),0)</f>
        <v>0</v>
      </c>
      <c r="AE20" s="36"/>
      <c r="AF20" s="37" t="n">
        <v>750</v>
      </c>
      <c r="AG20" s="37" t="n">
        <v>775</v>
      </c>
      <c r="AH20" s="38" t="s">
        <v>32</v>
      </c>
    </row>
    <row r="21" customFormat="false" ht="12.8" hidden="false" customHeight="false" outlineLevel="0" collapsed="false">
      <c r="A21" s="19" t="n">
        <v>16</v>
      </c>
      <c r="B21" s="20"/>
      <c r="C21" s="20"/>
      <c r="D21" s="21"/>
      <c r="E21" s="22"/>
      <c r="F21" s="23" t="str">
        <f aca="false">IF(ISBLANK(E21),"",$H$1-E21)</f>
        <v/>
      </c>
      <c r="G21" s="22"/>
      <c r="H21" s="24" t="n">
        <f aca="false">_xlfn.IFS(ISBLANK(G21),0,G21=0,0,$D21="m",ROUNDDOWN((SQRT(G21)-2.8)/0.011,0),$D21="w",ROUNDDOWN((SQRT(G21)-2.0232)/0.00874,0))</f>
        <v>0</v>
      </c>
      <c r="I21" s="25"/>
      <c r="J21" s="26" t="n">
        <f aca="false">_xlfn.IFS(ISBLANK(I21),0,I21=0,0,$D21="m",ROUNDDOWN((SQRT(I21)-1.936)/0.0124,0),$D21="w",ROUNDDOWN((SQRT(I21)-1.4149)/0.01039,0))</f>
        <v>0</v>
      </c>
      <c r="K21" s="27"/>
      <c r="L21" s="24" t="n">
        <f aca="false">_xlfn.IFS(ISBLANK(K21),0,K21=0,0,$D21="m",ROUNDDOWN((SQRT(K21)-1.15028)/0.00219,0),$D21="w",ROUNDDOWN((SQRT(K21)-1.0935)/0.00208,0))</f>
        <v>0</v>
      </c>
      <c r="M21" s="28"/>
      <c r="N21" s="26" t="n">
        <f aca="false">_xlfn.IFS(ISBLANK(M21),0,M21=0,0,$D21="m",ROUNDDOWN((50/(M21+0.24)-3.79)/0.0069,0),$D21="w",ROUNDDOWN((50/(M21+0.24)-3.648)/0.0066,0))</f>
        <v>0</v>
      </c>
      <c r="O21" s="27"/>
      <c r="P21" s="24" t="n">
        <f aca="false">_xlfn.IFS(ISBLANK(O21),0,O21=0,0,$D21="m",ROUNDDOWN((75/(O21+0.24)-4.1)/0.00664,0),$D21="w",ROUNDDOWN((75/(O21+0.24)-3.998)/0.0066,0))</f>
        <v>0</v>
      </c>
      <c r="Q21" s="25"/>
      <c r="R21" s="26" t="n">
        <f aca="false">_xlfn.IFS(ISBLANK(Q21),0,Q21=0,0,$D21="m",ROUNDDOWN((100/(Q21+0.24)-4.341)/0.00676,0),$D21="w",ROUNDDOWN((100/(Q21+0.24)-4.0062)/0.00656,0))</f>
        <v>0</v>
      </c>
      <c r="S21" s="29"/>
      <c r="T21" s="30" t="n">
        <f aca="false">INT(S21)*60+(S21-INT(S21))*100</f>
        <v>0</v>
      </c>
      <c r="U21" s="24" t="n">
        <f aca="false">_xlfn.IFS(ISBLANK(T21),0,T21=0,0,$D21="m","1000m Pflicht",$D21="w",ROUNDDOWN((800/T21-2.0232)/0.00647,0))</f>
        <v>0</v>
      </c>
      <c r="V21" s="31"/>
      <c r="W21" s="32" t="n">
        <f aca="false">INT(V21)*60+(V21-INT(V21))*100</f>
        <v>0</v>
      </c>
      <c r="X21" s="33" t="n">
        <f aca="false">_xlfn.IFS(ISBLANK(V21),0,V21=0,0,$D21="w","1000m Pflicht",$D21="m",ROUNDDOWN((1000/W21-2.158)/0.006,0))</f>
        <v>0</v>
      </c>
      <c r="Y21" s="34" t="n">
        <f aca="false">LARGE(G21:X21,1)+LARGE(G21:X21,2)+LARGE(G21:X21,3)</f>
        <v>0</v>
      </c>
      <c r="Z21" s="34" t="n">
        <f aca="false">IF(D21="m",(_xlfn.IFS(F21=$AE$7,LOOKUP(Y21,$AF$7:$AF$9,$AH$7:$AH$9),F21=$AE$10,LOOKUP(Y21,$AF$10:$AF$12,$AH$10:$AH$12),F21=$AE$13,LOOKUP(Y21,$AF$13:$AF$15,$AH$13:$AH$15),F21=$AE$16,LOOKUP(Y21,$AF$16:$AF$18,$AH$16:$AH$18),F21=$AE$19,LOOKUP(Y21,$AF$19:$AF$21,$AH$19:$AH$21),F21=$AE$22,LOOKUP(Y21,$AF$22:$AF$24,$AH$22:$AH$24),F21=$AE$25,LOOKUP(Y21,$AF$25:$AF$27,$AH$25:$AH$27),F21=$AE$28,LOOKUP(Y21,$AF$28:$AF$30,$AH$28:$AH$30),F21=$AE$31,LOOKUP(Y21,$AF$31:$AF$33,$AH$31:$AH$33))),0)</f>
        <v>0</v>
      </c>
      <c r="AA21" s="34" t="n">
        <f aca="false">IF(D21="w",(_xlfn.IFS(F21=$AE$7,LOOKUP(Y21,$AG$7:$AG$9,$AH$7:$AH$9),F21=$AE$10,LOOKUP(Y21,$AG$10:$AG$12,$AH$10:$AH$12),F21=$AE$13,LOOKUP(Y21,$AG$13:$AG$15,$AH$13:$AH$15),F21=$AE$16,LOOKUP(Y21,$AG$16:$AG$18,$AH$16:$AH$18),F21=$AE$19,LOOKUP(Y21,$AG$19:$AG$21,$AH$19:$AH$21),F21=$AE$22,LOOKUP(Y21,$AG$22:$AG$24,$AH$22:$AH$24),F21=$AE$25,LOOKUP(Y21,$AG$25:$AG$27,$AH$25:$AH$27),F21=$AE$28,LOOKUP(Y21,$AG$28:$AG$30,$AH$28:$AH$30),F21=$AE$31,LOOKUP(Y21,$AG$31:$AG$33,$AH$31:$AH$33))),0)</f>
        <v>0</v>
      </c>
      <c r="AE21" s="36"/>
      <c r="AF21" s="37" t="n">
        <v>975</v>
      </c>
      <c r="AG21" s="37" t="n">
        <v>975</v>
      </c>
      <c r="AH21" s="38" t="s">
        <v>33</v>
      </c>
    </row>
    <row r="22" customFormat="false" ht="12.8" hidden="false" customHeight="false" outlineLevel="0" collapsed="false">
      <c r="A22" s="19" t="n">
        <v>17</v>
      </c>
      <c r="B22" s="20"/>
      <c r="C22" s="20"/>
      <c r="D22" s="21"/>
      <c r="E22" s="22"/>
      <c r="F22" s="23" t="str">
        <f aca="false">IF(ISBLANK(E22),"",$H$1-E22)</f>
        <v/>
      </c>
      <c r="G22" s="22"/>
      <c r="H22" s="24" t="n">
        <f aca="false">_xlfn.IFS(ISBLANK(G22),0,G22=0,0,$D22="m",ROUNDDOWN((SQRT(G22)-2.8)/0.011,0),$D22="w",ROUNDDOWN((SQRT(G22)-2.0232)/0.00874,0))</f>
        <v>0</v>
      </c>
      <c r="I22" s="25"/>
      <c r="J22" s="26" t="n">
        <f aca="false">_xlfn.IFS(ISBLANK(I22),0,I22=0,0,$D22="m",ROUNDDOWN((SQRT(I22)-1.936)/0.0124,0),$D22="w",ROUNDDOWN((SQRT(I22)-1.4149)/0.01039,0))</f>
        <v>0</v>
      </c>
      <c r="K22" s="27"/>
      <c r="L22" s="24" t="n">
        <f aca="false">_xlfn.IFS(ISBLANK(K22),0,K22=0,0,$D22="m",ROUNDDOWN((SQRT(K22)-1.15028)/0.00219,0),$D22="w",ROUNDDOWN((SQRT(K22)-1.0935)/0.00208,0))</f>
        <v>0</v>
      </c>
      <c r="M22" s="28"/>
      <c r="N22" s="26" t="n">
        <f aca="false">_xlfn.IFS(ISBLANK(M22),0,M22=0,0,$D22="m",ROUNDDOWN((50/(M22+0.24)-3.79)/0.0069,0),$D22="w",ROUNDDOWN((50/(M22+0.24)-3.648)/0.0066,0))</f>
        <v>0</v>
      </c>
      <c r="O22" s="27"/>
      <c r="P22" s="24" t="n">
        <f aca="false">_xlfn.IFS(ISBLANK(O22),0,O22=0,0,$D22="m",ROUNDDOWN((75/(O22+0.24)-4.1)/0.00664,0),$D22="w",ROUNDDOWN((75/(O22+0.24)-3.998)/0.0066,0))</f>
        <v>0</v>
      </c>
      <c r="Q22" s="25"/>
      <c r="R22" s="26" t="n">
        <f aca="false">_xlfn.IFS(ISBLANK(Q22),0,Q22=0,0,$D22="m",ROUNDDOWN((100/(Q22+0.24)-4.341)/0.00676,0),$D22="w",ROUNDDOWN((100/(Q22+0.24)-4.0062)/0.00656,0))</f>
        <v>0</v>
      </c>
      <c r="S22" s="29"/>
      <c r="T22" s="30" t="n">
        <f aca="false">INT(S22)*60+(S22-INT(S22))*100</f>
        <v>0</v>
      </c>
      <c r="U22" s="24" t="n">
        <f aca="false">_xlfn.IFS(ISBLANK(T22),0,T22=0,0,$D22="m","1000m Pflicht",$D22="w",ROUNDDOWN((800/T22-2.0232)/0.00647,0))</f>
        <v>0</v>
      </c>
      <c r="V22" s="31"/>
      <c r="W22" s="32" t="n">
        <f aca="false">INT(V22)*60+(V22-INT(V22))*100</f>
        <v>0</v>
      </c>
      <c r="X22" s="33" t="n">
        <f aca="false">_xlfn.IFS(ISBLANK(V22),0,V22=0,0,$D22="w","1000m Pflicht",$D22="m",ROUNDDOWN((1000/W22-2.158)/0.006,0))</f>
        <v>0</v>
      </c>
      <c r="Y22" s="34" t="n">
        <f aca="false">LARGE(G22:X22,1)+LARGE(G22:X22,2)+LARGE(G22:X22,3)</f>
        <v>0</v>
      </c>
      <c r="Z22" s="34" t="n">
        <f aca="false">IF(D22="m",(_xlfn.IFS(F22=$AE$7,LOOKUP(Y22,$AF$7:$AF$9,$AH$7:$AH$9),F22=$AE$10,LOOKUP(Y22,$AF$10:$AF$12,$AH$10:$AH$12),F22=$AE$13,LOOKUP(Y22,$AF$13:$AF$15,$AH$13:$AH$15),F22=$AE$16,LOOKUP(Y22,$AF$16:$AF$18,$AH$16:$AH$18),F22=$AE$19,LOOKUP(Y22,$AF$19:$AF$21,$AH$19:$AH$21),F22=$AE$22,LOOKUP(Y22,$AF$22:$AF$24,$AH$22:$AH$24),F22=$AE$25,LOOKUP(Y22,$AF$25:$AF$27,$AH$25:$AH$27),F22=$AE$28,LOOKUP(Y22,$AF$28:$AF$30,$AH$28:$AH$30),F22=$AE$31,LOOKUP(Y22,$AF$31:$AF$33,$AH$31:$AH$33))),0)</f>
        <v>0</v>
      </c>
      <c r="AA22" s="34" t="n">
        <f aca="false">IF(D22="w",(_xlfn.IFS(F22=$AE$7,LOOKUP(Y22,$AG$7:$AG$9,$AH$7:$AH$9),F22=$AE$10,LOOKUP(Y22,$AG$10:$AG$12,$AH$10:$AH$12),F22=$AE$13,LOOKUP(Y22,$AG$13:$AG$15,$AH$13:$AH$15),F22=$AE$16,LOOKUP(Y22,$AG$16:$AG$18,$AH$16:$AH$18),F22=$AE$19,LOOKUP(Y22,$AG$19:$AG$21,$AH$19:$AH$21),F22=$AE$22,LOOKUP(Y22,$AG$22:$AG$24,$AH$22:$AH$24),F22=$AE$25,LOOKUP(Y22,$AG$25:$AG$27,$AH$25:$AH$27),F22=$AE$28,LOOKUP(Y22,$AG$28:$AG$30,$AH$28:$AH$30),F22=$AE$31,LOOKUP(Y22,$AG$31:$AG$33,$AH$31:$AH$33))),0)</f>
        <v>0</v>
      </c>
      <c r="AE22" s="39" t="n">
        <v>13</v>
      </c>
      <c r="AF22" s="40" t="n">
        <v>0</v>
      </c>
      <c r="AG22" s="40" t="n">
        <v>0</v>
      </c>
      <c r="AH22" s="41" t="s">
        <v>31</v>
      </c>
    </row>
    <row r="23" customFormat="false" ht="12.8" hidden="false" customHeight="false" outlineLevel="0" collapsed="false">
      <c r="A23" s="19" t="n">
        <v>18</v>
      </c>
      <c r="B23" s="20"/>
      <c r="C23" s="20"/>
      <c r="D23" s="21"/>
      <c r="E23" s="22"/>
      <c r="F23" s="23" t="str">
        <f aca="false">IF(ISBLANK(E23),"",$H$1-E23)</f>
        <v/>
      </c>
      <c r="G23" s="22"/>
      <c r="H23" s="24" t="n">
        <f aca="false">_xlfn.IFS(ISBLANK(G23),0,G23=0,0,$D23="m",ROUNDDOWN((SQRT(G23)-2.8)/0.011,0),$D23="w",ROUNDDOWN((SQRT(G23)-2.0232)/0.00874,0))</f>
        <v>0</v>
      </c>
      <c r="I23" s="25"/>
      <c r="J23" s="26" t="n">
        <f aca="false">_xlfn.IFS(ISBLANK(I23),0,I23=0,0,$D23="m",ROUNDDOWN((SQRT(I23)-1.936)/0.0124,0),$D23="w",ROUNDDOWN((SQRT(I23)-1.4149)/0.01039,0))</f>
        <v>0</v>
      </c>
      <c r="K23" s="27"/>
      <c r="L23" s="24" t="n">
        <f aca="false">_xlfn.IFS(ISBLANK(K23),0,K23=0,0,$D23="m",ROUNDDOWN((SQRT(K23)-1.15028)/0.00219,0),$D23="w",ROUNDDOWN((SQRT(K23)-1.0935)/0.00208,0))</f>
        <v>0</v>
      </c>
      <c r="M23" s="28"/>
      <c r="N23" s="26" t="n">
        <f aca="false">_xlfn.IFS(ISBLANK(M23),0,M23=0,0,$D23="m",ROUNDDOWN((50/(M23+0.24)-3.79)/0.0069,0),$D23="w",ROUNDDOWN((50/(M23+0.24)-3.648)/0.0066,0))</f>
        <v>0</v>
      </c>
      <c r="O23" s="27"/>
      <c r="P23" s="24" t="n">
        <f aca="false">_xlfn.IFS(ISBLANK(O23),0,O23=0,0,$D23="m",ROUNDDOWN((75/(O23+0.24)-4.1)/0.00664,0),$D23="w",ROUNDDOWN((75/(O23+0.24)-3.998)/0.0066,0))</f>
        <v>0</v>
      </c>
      <c r="Q23" s="25"/>
      <c r="R23" s="26" t="n">
        <f aca="false">_xlfn.IFS(ISBLANK(Q23),0,Q23=0,0,$D23="m",ROUNDDOWN((100/(Q23+0.24)-4.341)/0.00676,0),$D23="w",ROUNDDOWN((100/(Q23+0.24)-4.0062)/0.00656,0))</f>
        <v>0</v>
      </c>
      <c r="S23" s="29"/>
      <c r="T23" s="30" t="n">
        <f aca="false">INT(S23)*60+(S23-INT(S23))*100</f>
        <v>0</v>
      </c>
      <c r="U23" s="24" t="n">
        <f aca="false">_xlfn.IFS(ISBLANK(T23),0,T23=0,0,$D23="m","1000m Pflicht",$D23="w",ROUNDDOWN((800/T23-2.0232)/0.00647,0))</f>
        <v>0</v>
      </c>
      <c r="V23" s="31"/>
      <c r="W23" s="32" t="n">
        <f aca="false">INT(V23)*60+(V23-INT(V23))*100</f>
        <v>0</v>
      </c>
      <c r="X23" s="33" t="n">
        <f aca="false">_xlfn.IFS(ISBLANK(V23),0,V23=0,0,$D23="w","1000m Pflicht",$D23="m",ROUNDDOWN((1000/W23-2.158)/0.006,0))</f>
        <v>0</v>
      </c>
      <c r="Y23" s="34" t="n">
        <f aca="false">LARGE(G23:X23,1)+LARGE(G23:X23,2)+LARGE(G23:X23,3)</f>
        <v>0</v>
      </c>
      <c r="Z23" s="34" t="n">
        <f aca="false">IF(D23="m",(_xlfn.IFS(F23=$AE$7,LOOKUP(Y23,$AF$7:$AF$9,$AH$7:$AH$9),F23=$AE$10,LOOKUP(Y23,$AF$10:$AF$12,$AH$10:$AH$12),F23=$AE$13,LOOKUP(Y23,$AF$13:$AF$15,$AH$13:$AH$15),F23=$AE$16,LOOKUP(Y23,$AF$16:$AF$18,$AH$16:$AH$18),F23=$AE$19,LOOKUP(Y23,$AF$19:$AF$21,$AH$19:$AH$21),F23=$AE$22,LOOKUP(Y23,$AF$22:$AF$24,$AH$22:$AH$24),F23=$AE$25,LOOKUP(Y23,$AF$25:$AF$27,$AH$25:$AH$27),F23=$AE$28,LOOKUP(Y23,$AF$28:$AF$30,$AH$28:$AH$30),F23=$AE$31,LOOKUP(Y23,$AF$31:$AF$33,$AH$31:$AH$33))),0)</f>
        <v>0</v>
      </c>
      <c r="AA23" s="34" t="n">
        <f aca="false">IF(D23="w",(_xlfn.IFS(F23=$AE$7,LOOKUP(Y23,$AG$7:$AG$9,$AH$7:$AH$9),F23=$AE$10,LOOKUP(Y23,$AG$10:$AG$12,$AH$10:$AH$12),F23=$AE$13,LOOKUP(Y23,$AG$13:$AG$15,$AH$13:$AH$15),F23=$AE$16,LOOKUP(Y23,$AG$16:$AG$18,$AH$16:$AH$18),F23=$AE$19,LOOKUP(Y23,$AG$19:$AG$21,$AH$19:$AH$21),F23=$AE$22,LOOKUP(Y23,$AG$22:$AG$24,$AH$22:$AH$24),F23=$AE$25,LOOKUP(Y23,$AG$25:$AG$27,$AH$25:$AH$27),F23=$AE$28,LOOKUP(Y23,$AG$28:$AG$30,$AH$28:$AH$30),F23=$AE$31,LOOKUP(Y23,$AG$31:$AG$33,$AH$31:$AH$33))),0)</f>
        <v>0</v>
      </c>
      <c r="AE23" s="39"/>
      <c r="AF23" s="40" t="n">
        <v>825</v>
      </c>
      <c r="AG23" s="40" t="n">
        <v>825</v>
      </c>
      <c r="AH23" s="41" t="s">
        <v>32</v>
      </c>
    </row>
    <row r="24" customFormat="false" ht="12.8" hidden="false" customHeight="false" outlineLevel="0" collapsed="false">
      <c r="A24" s="19" t="n">
        <v>19</v>
      </c>
      <c r="B24" s="20"/>
      <c r="C24" s="20"/>
      <c r="D24" s="21"/>
      <c r="E24" s="22"/>
      <c r="F24" s="23" t="str">
        <f aca="false">IF(ISBLANK(E24),"",$H$1-E24)</f>
        <v/>
      </c>
      <c r="G24" s="22"/>
      <c r="H24" s="24" t="n">
        <f aca="false">_xlfn.IFS(ISBLANK(G24),0,G24=0,0,$D24="m",ROUNDDOWN((SQRT(G24)-2.8)/0.011,0),$D24="w",ROUNDDOWN((SQRT(G24)-2.0232)/0.00874,0))</f>
        <v>0</v>
      </c>
      <c r="I24" s="25"/>
      <c r="J24" s="26" t="n">
        <f aca="false">_xlfn.IFS(ISBLANK(I24),0,I24=0,0,$D24="m",ROUNDDOWN((SQRT(I24)-1.936)/0.0124,0),$D24="w",ROUNDDOWN((SQRT(I24)-1.4149)/0.01039,0))</f>
        <v>0</v>
      </c>
      <c r="K24" s="27"/>
      <c r="L24" s="24" t="n">
        <f aca="false">_xlfn.IFS(ISBLANK(K24),0,K24=0,0,$D24="m",ROUNDDOWN((SQRT(K24)-1.15028)/0.00219,0),$D24="w",ROUNDDOWN((SQRT(K24)-1.0935)/0.00208,0))</f>
        <v>0</v>
      </c>
      <c r="M24" s="28"/>
      <c r="N24" s="26" t="n">
        <f aca="false">_xlfn.IFS(ISBLANK(M24),0,M24=0,0,$D24="m",ROUNDDOWN((50/(M24+0.24)-3.79)/0.0069,0),$D24="w",ROUNDDOWN((50/(M24+0.24)-3.648)/0.0066,0))</f>
        <v>0</v>
      </c>
      <c r="O24" s="27"/>
      <c r="P24" s="24" t="n">
        <f aca="false">_xlfn.IFS(ISBLANK(O24),0,O24=0,0,$D24="m",ROUNDDOWN((75/(O24+0.24)-4.1)/0.00664,0),$D24="w",ROUNDDOWN((75/(O24+0.24)-3.998)/0.0066,0))</f>
        <v>0</v>
      </c>
      <c r="Q24" s="25"/>
      <c r="R24" s="26" t="n">
        <f aca="false">_xlfn.IFS(ISBLANK(Q24),0,Q24=0,0,$D24="m",ROUNDDOWN((100/(Q24+0.24)-4.341)/0.00676,0),$D24="w",ROUNDDOWN((100/(Q24+0.24)-4.0062)/0.00656,0))</f>
        <v>0</v>
      </c>
      <c r="S24" s="29"/>
      <c r="T24" s="30" t="n">
        <f aca="false">INT(S24)*60+(S24-INT(S24))*100</f>
        <v>0</v>
      </c>
      <c r="U24" s="24" t="n">
        <f aca="false">_xlfn.IFS(ISBLANK(T24),0,T24=0,0,$D24="m","1000m Pflicht",$D24="w",ROUNDDOWN((800/T24-2.0232)/0.00647,0))</f>
        <v>0</v>
      </c>
      <c r="V24" s="31"/>
      <c r="W24" s="32" t="n">
        <f aca="false">INT(V24)*60+(V24-INT(V24))*100</f>
        <v>0</v>
      </c>
      <c r="X24" s="33" t="n">
        <f aca="false">_xlfn.IFS(ISBLANK(V24),0,V24=0,0,$D24="w","1000m Pflicht",$D24="m",ROUNDDOWN((1000/W24-2.158)/0.006,0))</f>
        <v>0</v>
      </c>
      <c r="Y24" s="34" t="n">
        <f aca="false">LARGE(G24:X24,1)+LARGE(G24:X24,2)+LARGE(G24:X24,3)</f>
        <v>0</v>
      </c>
      <c r="Z24" s="34" t="n">
        <f aca="false">IF(D24="m",(_xlfn.IFS(F24=$AE$7,LOOKUP(Y24,$AF$7:$AF$9,$AH$7:$AH$9),F24=$AE$10,LOOKUP(Y24,$AF$10:$AF$12,$AH$10:$AH$12),F24=$AE$13,LOOKUP(Y24,$AF$13:$AF$15,$AH$13:$AH$15),F24=$AE$16,LOOKUP(Y24,$AF$16:$AF$18,$AH$16:$AH$18),F24=$AE$19,LOOKUP(Y24,$AF$19:$AF$21,$AH$19:$AH$21),F24=$AE$22,LOOKUP(Y24,$AF$22:$AF$24,$AH$22:$AH$24),F24=$AE$25,LOOKUP(Y24,$AF$25:$AF$27,$AH$25:$AH$27),F24=$AE$28,LOOKUP(Y24,$AF$28:$AF$30,$AH$28:$AH$30),F24=$AE$31,LOOKUP(Y24,$AF$31:$AF$33,$AH$31:$AH$33))),0)</f>
        <v>0</v>
      </c>
      <c r="AA24" s="34" t="n">
        <f aca="false">IF(D24="w",(_xlfn.IFS(F24=$AE$7,LOOKUP(Y24,$AG$7:$AG$9,$AH$7:$AH$9),F24=$AE$10,LOOKUP(Y24,$AG$10:$AG$12,$AH$10:$AH$12),F24=$AE$13,LOOKUP(Y24,$AG$13:$AG$15,$AH$13:$AH$15),F24=$AE$16,LOOKUP(Y24,$AG$16:$AG$18,$AH$16:$AH$18),F24=$AE$19,LOOKUP(Y24,$AG$19:$AG$21,$AH$19:$AH$21),F24=$AE$22,LOOKUP(Y24,$AG$22:$AG$24,$AH$22:$AH$24),F24=$AE$25,LOOKUP(Y24,$AG$25:$AG$27,$AH$25:$AH$27),F24=$AE$28,LOOKUP(Y24,$AG$28:$AG$30,$AH$28:$AH$30),F24=$AE$31,LOOKUP(Y24,$AG$31:$AG$33,$AH$31:$AH$33))),0)</f>
        <v>0</v>
      </c>
      <c r="AE24" s="39"/>
      <c r="AF24" s="40" t="n">
        <v>1050</v>
      </c>
      <c r="AG24" s="40" t="n">
        <v>1025</v>
      </c>
      <c r="AH24" s="41" t="s">
        <v>33</v>
      </c>
    </row>
    <row r="25" customFormat="false" ht="12.8" hidden="false" customHeight="false" outlineLevel="0" collapsed="false">
      <c r="A25" s="19" t="n">
        <v>20</v>
      </c>
      <c r="B25" s="20"/>
      <c r="C25" s="20"/>
      <c r="D25" s="21"/>
      <c r="E25" s="22"/>
      <c r="F25" s="23" t="str">
        <f aca="false">IF(ISBLANK(E25),"",$H$1-E25)</f>
        <v/>
      </c>
      <c r="G25" s="22"/>
      <c r="H25" s="24" t="n">
        <f aca="false">_xlfn.IFS(ISBLANK(G25),0,G25=0,0,$D25="m",ROUNDDOWN((SQRT(G25)-2.8)/0.011,0),$D25="w",ROUNDDOWN((SQRT(G25)-2.0232)/0.00874,0))</f>
        <v>0</v>
      </c>
      <c r="I25" s="25"/>
      <c r="J25" s="26" t="n">
        <f aca="false">_xlfn.IFS(ISBLANK(I25),0,I25=0,0,$D25="m",ROUNDDOWN((SQRT(I25)-1.936)/0.0124,0),$D25="w",ROUNDDOWN((SQRT(I25)-1.4149)/0.01039,0))</f>
        <v>0</v>
      </c>
      <c r="K25" s="27"/>
      <c r="L25" s="24" t="n">
        <f aca="false">_xlfn.IFS(ISBLANK(K25),0,K25=0,0,$D25="m",ROUNDDOWN((SQRT(K25)-1.15028)/0.00219,0),$D25="w",ROUNDDOWN((SQRT(K25)-1.0935)/0.00208,0))</f>
        <v>0</v>
      </c>
      <c r="M25" s="28"/>
      <c r="N25" s="26" t="n">
        <f aca="false">_xlfn.IFS(ISBLANK(M25),0,M25=0,0,$D25="m",ROUNDDOWN((50/(M25+0.24)-3.79)/0.0069,0),$D25="w",ROUNDDOWN((50/(M25+0.24)-3.648)/0.0066,0))</f>
        <v>0</v>
      </c>
      <c r="O25" s="27"/>
      <c r="P25" s="24" t="n">
        <f aca="false">_xlfn.IFS(ISBLANK(O25),0,O25=0,0,$D25="m",ROUNDDOWN((75/(O25+0.24)-4.1)/0.00664,0),$D25="w",ROUNDDOWN((75/(O25+0.24)-3.998)/0.0066,0))</f>
        <v>0</v>
      </c>
      <c r="Q25" s="25"/>
      <c r="R25" s="26" t="n">
        <f aca="false">_xlfn.IFS(ISBLANK(Q25),0,Q25=0,0,$D25="m",ROUNDDOWN((100/(Q25+0.24)-4.341)/0.00676,0),$D25="w",ROUNDDOWN((100/(Q25+0.24)-4.0062)/0.00656,0))</f>
        <v>0</v>
      </c>
      <c r="S25" s="29"/>
      <c r="T25" s="30" t="n">
        <f aca="false">INT(S25)*60+(S25-INT(S25))*100</f>
        <v>0</v>
      </c>
      <c r="U25" s="24" t="n">
        <f aca="false">_xlfn.IFS(ISBLANK(T25),0,T25=0,0,$D25="m","1000m Pflicht",$D25="w",ROUNDDOWN((800/T25-2.0232)/0.00647,0))</f>
        <v>0</v>
      </c>
      <c r="V25" s="31"/>
      <c r="W25" s="32" t="n">
        <f aca="false">INT(V25)*60+(V25-INT(V25))*100</f>
        <v>0</v>
      </c>
      <c r="X25" s="33" t="n">
        <f aca="false">_xlfn.IFS(ISBLANK(V25),0,V25=0,0,$D25="w","1000m Pflicht",$D25="m",ROUNDDOWN((1000/W25-2.158)/0.006,0))</f>
        <v>0</v>
      </c>
      <c r="Y25" s="34" t="n">
        <f aca="false">LARGE(G25:X25,1)+LARGE(G25:X25,2)+LARGE(G25:X25,3)</f>
        <v>0</v>
      </c>
      <c r="Z25" s="34" t="n">
        <f aca="false">IF(D25="m",(_xlfn.IFS(F25=$AE$7,LOOKUP(Y25,$AF$7:$AF$9,$AH$7:$AH$9),F25=$AE$10,LOOKUP(Y25,$AF$10:$AF$12,$AH$10:$AH$12),F25=$AE$13,LOOKUP(Y25,$AF$13:$AF$15,$AH$13:$AH$15),F25=$AE$16,LOOKUP(Y25,$AF$16:$AF$18,$AH$16:$AH$18),F25=$AE$19,LOOKUP(Y25,$AF$19:$AF$21,$AH$19:$AH$21),F25=$AE$22,LOOKUP(Y25,$AF$22:$AF$24,$AH$22:$AH$24),F25=$AE$25,LOOKUP(Y25,$AF$25:$AF$27,$AH$25:$AH$27),F25=$AE$28,LOOKUP(Y25,$AF$28:$AF$30,$AH$28:$AH$30),F25=$AE$31,LOOKUP(Y25,$AF$31:$AF$33,$AH$31:$AH$33))),0)</f>
        <v>0</v>
      </c>
      <c r="AA25" s="34" t="n">
        <f aca="false">IF(D25="w",(_xlfn.IFS(F25=$AE$7,LOOKUP(Y25,$AG$7:$AG$9,$AH$7:$AH$9),F25=$AE$10,LOOKUP(Y25,$AG$10:$AG$12,$AH$10:$AH$12),F25=$AE$13,LOOKUP(Y25,$AG$13:$AG$15,$AH$13:$AH$15),F25=$AE$16,LOOKUP(Y25,$AG$16:$AG$18,$AH$16:$AH$18),F25=$AE$19,LOOKUP(Y25,$AG$19:$AG$21,$AH$19:$AH$21),F25=$AE$22,LOOKUP(Y25,$AG$22:$AG$24,$AH$22:$AH$24),F25=$AE$25,LOOKUP(Y25,$AG$25:$AG$27,$AH$25:$AH$27),F25=$AE$28,LOOKUP(Y25,$AG$28:$AG$30,$AH$28:$AH$30),F25=$AE$31,LOOKUP(Y25,$AG$31:$AG$33,$AH$31:$AH$33))),0)</f>
        <v>0</v>
      </c>
      <c r="AE25" s="36" t="n">
        <v>14</v>
      </c>
      <c r="AF25" s="37" t="n">
        <v>0</v>
      </c>
      <c r="AG25" s="37" t="n">
        <v>0</v>
      </c>
      <c r="AH25" s="38" t="s">
        <v>31</v>
      </c>
    </row>
    <row r="26" customFormat="false" ht="12.8" hidden="false" customHeight="false" outlineLevel="0" collapsed="false">
      <c r="A26" s="19" t="n">
        <v>21</v>
      </c>
      <c r="B26" s="20"/>
      <c r="C26" s="20"/>
      <c r="D26" s="21"/>
      <c r="E26" s="22"/>
      <c r="F26" s="23" t="str">
        <f aca="false">IF(ISBLANK(E26),"",$H$1-E26)</f>
        <v/>
      </c>
      <c r="G26" s="22"/>
      <c r="H26" s="24" t="n">
        <f aca="false">_xlfn.IFS(ISBLANK(G26),0,G26=0,0,$D26="m",ROUNDDOWN((SQRT(G26)-2.8)/0.011,0),$D26="w",ROUNDDOWN((SQRT(G26)-2.0232)/0.00874,0))</f>
        <v>0</v>
      </c>
      <c r="I26" s="25"/>
      <c r="J26" s="26" t="n">
        <f aca="false">_xlfn.IFS(ISBLANK(I26),0,I26=0,0,$D26="m",ROUNDDOWN((SQRT(I26)-1.936)/0.0124,0),$D26="w",ROUNDDOWN((SQRT(I26)-1.4149)/0.01039,0))</f>
        <v>0</v>
      </c>
      <c r="K26" s="27"/>
      <c r="L26" s="24" t="n">
        <f aca="false">_xlfn.IFS(ISBLANK(K26),0,K26=0,0,$D26="m",ROUNDDOWN((SQRT(K26)-1.15028)/0.00219,0),$D26="w",ROUNDDOWN((SQRT(K26)-1.0935)/0.00208,0))</f>
        <v>0</v>
      </c>
      <c r="M26" s="28"/>
      <c r="N26" s="26" t="n">
        <f aca="false">_xlfn.IFS(ISBLANK(M26),0,M26=0,0,$D26="m",ROUNDDOWN((50/(M26+0.24)-3.79)/0.0069,0),$D26="w",ROUNDDOWN((50/(M26+0.24)-3.648)/0.0066,0))</f>
        <v>0</v>
      </c>
      <c r="O26" s="27"/>
      <c r="P26" s="24" t="n">
        <f aca="false">_xlfn.IFS(ISBLANK(O26),0,O26=0,0,$D26="m",ROUNDDOWN((75/(O26+0.24)-4.1)/0.00664,0),$D26="w",ROUNDDOWN((75/(O26+0.24)-3.998)/0.0066,0))</f>
        <v>0</v>
      </c>
      <c r="Q26" s="25"/>
      <c r="R26" s="26" t="n">
        <f aca="false">_xlfn.IFS(ISBLANK(Q26),0,Q26=0,0,$D26="m",ROUNDDOWN((100/(Q26+0.24)-4.341)/0.00676,0),$D26="w",ROUNDDOWN((100/(Q26+0.24)-4.0062)/0.00656,0))</f>
        <v>0</v>
      </c>
      <c r="S26" s="29"/>
      <c r="T26" s="30" t="n">
        <f aca="false">INT(S26)*60+(S26-INT(S26))*100</f>
        <v>0</v>
      </c>
      <c r="U26" s="24" t="n">
        <f aca="false">_xlfn.IFS(ISBLANK(T26),0,T26=0,0,$D26="m","1000m Pflicht",$D26="w",ROUNDDOWN((800/T26-2.0232)/0.00647,0))</f>
        <v>0</v>
      </c>
      <c r="V26" s="31"/>
      <c r="W26" s="32" t="n">
        <f aca="false">INT(V26)*60+(V26-INT(V26))*100</f>
        <v>0</v>
      </c>
      <c r="X26" s="33" t="n">
        <f aca="false">_xlfn.IFS(ISBLANK(V26),0,V26=0,0,$D26="w","1000m Pflicht",$D26="m",ROUNDDOWN((1000/W26-2.158)/0.006,0))</f>
        <v>0</v>
      </c>
      <c r="Y26" s="34" t="n">
        <f aca="false">LARGE(G26:X26,1)+LARGE(G26:X26,2)+LARGE(G26:X26,3)</f>
        <v>0</v>
      </c>
      <c r="Z26" s="34" t="n">
        <f aca="false">IF(D26="m",(_xlfn.IFS(F26=$AE$7,LOOKUP(Y26,$AF$7:$AF$9,$AH$7:$AH$9),F26=$AE$10,LOOKUP(Y26,$AF$10:$AF$12,$AH$10:$AH$12),F26=$AE$13,LOOKUP(Y26,$AF$13:$AF$15,$AH$13:$AH$15),F26=$AE$16,LOOKUP(Y26,$AF$16:$AF$18,$AH$16:$AH$18),F26=$AE$19,LOOKUP(Y26,$AF$19:$AF$21,$AH$19:$AH$21),F26=$AE$22,LOOKUP(Y26,$AF$22:$AF$24,$AH$22:$AH$24),F26=$AE$25,LOOKUP(Y26,$AF$25:$AF$27,$AH$25:$AH$27),F26=$AE$28,LOOKUP(Y26,$AF$28:$AF$30,$AH$28:$AH$30),F26=$AE$31,LOOKUP(Y26,$AF$31:$AF$33,$AH$31:$AH$33))),0)</f>
        <v>0</v>
      </c>
      <c r="AA26" s="34" t="n">
        <f aca="false">IF(D26="w",(_xlfn.IFS(F26=$AE$7,LOOKUP(Y26,$AG$7:$AG$9,$AH$7:$AH$9),F26=$AE$10,LOOKUP(Y26,$AG$10:$AG$12,$AH$10:$AH$12),F26=$AE$13,LOOKUP(Y26,$AG$13:$AG$15,$AH$13:$AH$15),F26=$AE$16,LOOKUP(Y26,$AG$16:$AG$18,$AH$16:$AH$18),F26=$AE$19,LOOKUP(Y26,$AG$19:$AG$21,$AH$19:$AH$21),F26=$AE$22,LOOKUP(Y26,$AG$22:$AG$24,$AH$22:$AH$24),F26=$AE$25,LOOKUP(Y26,$AG$25:$AG$27,$AH$25:$AH$27),F26=$AE$28,LOOKUP(Y26,$AG$28:$AG$30,$AH$28:$AH$30),F26=$AE$31,LOOKUP(Y26,$AG$31:$AG$33,$AH$31:$AH$33))),0)</f>
        <v>0</v>
      </c>
      <c r="AE26" s="36"/>
      <c r="AF26" s="37" t="n">
        <v>900</v>
      </c>
      <c r="AG26" s="37" t="n">
        <v>850</v>
      </c>
      <c r="AH26" s="38" t="s">
        <v>32</v>
      </c>
    </row>
    <row r="27" customFormat="false" ht="12.8" hidden="false" customHeight="false" outlineLevel="0" collapsed="false">
      <c r="A27" s="19" t="n">
        <v>22</v>
      </c>
      <c r="B27" s="20"/>
      <c r="C27" s="20"/>
      <c r="D27" s="21"/>
      <c r="E27" s="22"/>
      <c r="F27" s="23" t="str">
        <f aca="false">IF(ISBLANK(E27),"",$H$1-E27)</f>
        <v/>
      </c>
      <c r="G27" s="22"/>
      <c r="H27" s="24" t="n">
        <f aca="false">_xlfn.IFS(ISBLANK(G27),0,G27=0,0,$D27="m",ROUNDDOWN((SQRT(G27)-2.8)/0.011,0),$D27="w",ROUNDDOWN((SQRT(G27)-2.0232)/0.00874,0))</f>
        <v>0</v>
      </c>
      <c r="I27" s="25"/>
      <c r="J27" s="26" t="n">
        <f aca="false">_xlfn.IFS(ISBLANK(I27),0,I27=0,0,$D27="m",ROUNDDOWN((SQRT(I27)-1.936)/0.0124,0),$D27="w",ROUNDDOWN((SQRT(I27)-1.4149)/0.01039,0))</f>
        <v>0</v>
      </c>
      <c r="K27" s="27"/>
      <c r="L27" s="24" t="n">
        <f aca="false">_xlfn.IFS(ISBLANK(K27),0,K27=0,0,$D27="m",ROUNDDOWN((SQRT(K27)-1.15028)/0.00219,0),$D27="w",ROUNDDOWN((SQRT(K27)-1.0935)/0.00208,0))</f>
        <v>0</v>
      </c>
      <c r="M27" s="28"/>
      <c r="N27" s="26" t="n">
        <f aca="false">_xlfn.IFS(ISBLANK(M27),0,M27=0,0,$D27="m",ROUNDDOWN((50/(M27+0.24)-3.79)/0.0069,0),$D27="w",ROUNDDOWN((50/(M27+0.24)-3.648)/0.0066,0))</f>
        <v>0</v>
      </c>
      <c r="O27" s="27"/>
      <c r="P27" s="24" t="n">
        <f aca="false">_xlfn.IFS(ISBLANK(O27),0,O27=0,0,$D27="m",ROUNDDOWN((75/(O27+0.24)-4.1)/0.00664,0),$D27="w",ROUNDDOWN((75/(O27+0.24)-3.998)/0.0066,0))</f>
        <v>0</v>
      </c>
      <c r="Q27" s="25"/>
      <c r="R27" s="26" t="n">
        <f aca="false">_xlfn.IFS(ISBLANK(Q27),0,Q27=0,0,$D27="m",ROUNDDOWN((100/(Q27+0.24)-4.341)/0.00676,0),$D27="w",ROUNDDOWN((100/(Q27+0.24)-4.0062)/0.00656,0))</f>
        <v>0</v>
      </c>
      <c r="S27" s="29"/>
      <c r="T27" s="30" t="n">
        <f aca="false">INT(S27)*60+(S27-INT(S27))*100</f>
        <v>0</v>
      </c>
      <c r="U27" s="24" t="n">
        <f aca="false">_xlfn.IFS(ISBLANK(T27),0,T27=0,0,$D27="m","1000m Pflicht",$D27="w",ROUNDDOWN((800/T27-2.0232)/0.00647,0))</f>
        <v>0</v>
      </c>
      <c r="V27" s="31"/>
      <c r="W27" s="32" t="n">
        <f aca="false">INT(V27)*60+(V27-INT(V27))*100</f>
        <v>0</v>
      </c>
      <c r="X27" s="33" t="n">
        <f aca="false">_xlfn.IFS(ISBLANK(V27),0,V27=0,0,$D27="w","1000m Pflicht",$D27="m",ROUNDDOWN((1000/W27-2.158)/0.006,0))</f>
        <v>0</v>
      </c>
      <c r="Y27" s="34" t="n">
        <f aca="false">LARGE(G27:X27,1)+LARGE(G27:X27,2)+LARGE(G27:X27,3)</f>
        <v>0</v>
      </c>
      <c r="Z27" s="34" t="n">
        <f aca="false">IF(D27="m",(_xlfn.IFS(F27=$AE$7,LOOKUP(Y27,$AF$7:$AF$9,$AH$7:$AH$9),F27=$AE$10,LOOKUP(Y27,$AF$10:$AF$12,$AH$10:$AH$12),F27=$AE$13,LOOKUP(Y27,$AF$13:$AF$15,$AH$13:$AH$15),F27=$AE$16,LOOKUP(Y27,$AF$16:$AF$18,$AH$16:$AH$18),F27=$AE$19,LOOKUP(Y27,$AF$19:$AF$21,$AH$19:$AH$21),F27=$AE$22,LOOKUP(Y27,$AF$22:$AF$24,$AH$22:$AH$24),F27=$AE$25,LOOKUP(Y27,$AF$25:$AF$27,$AH$25:$AH$27),F27=$AE$28,LOOKUP(Y27,$AF$28:$AF$30,$AH$28:$AH$30),F27=$AE$31,LOOKUP(Y27,$AF$31:$AF$33,$AH$31:$AH$33))),0)</f>
        <v>0</v>
      </c>
      <c r="AA27" s="34" t="n">
        <f aca="false">IF(D27="w",(_xlfn.IFS(F27=$AE$7,LOOKUP(Y27,$AG$7:$AG$9,$AH$7:$AH$9),F27=$AE$10,LOOKUP(Y27,$AG$10:$AG$12,$AH$10:$AH$12),F27=$AE$13,LOOKUP(Y27,$AG$13:$AG$15,$AH$13:$AH$15),F27=$AE$16,LOOKUP(Y27,$AG$16:$AG$18,$AH$16:$AH$18),F27=$AE$19,LOOKUP(Y27,$AG$19:$AG$21,$AH$19:$AH$21),F27=$AE$22,LOOKUP(Y27,$AG$22:$AG$24,$AH$22:$AH$24),F27=$AE$25,LOOKUP(Y27,$AG$25:$AG$27,$AH$25:$AH$27),F27=$AE$28,LOOKUP(Y27,$AG$28:$AG$30,$AH$28:$AH$30),F27=$AE$31,LOOKUP(Y27,$AG$31:$AG$33,$AH$31:$AH$33))),0)</f>
        <v>0</v>
      </c>
      <c r="AE27" s="36"/>
      <c r="AF27" s="37" t="n">
        <v>1125</v>
      </c>
      <c r="AG27" s="37" t="n">
        <v>1050</v>
      </c>
      <c r="AH27" s="38" t="s">
        <v>33</v>
      </c>
    </row>
    <row r="28" customFormat="false" ht="12.8" hidden="false" customHeight="false" outlineLevel="0" collapsed="false">
      <c r="A28" s="19" t="n">
        <v>23</v>
      </c>
      <c r="B28" s="20"/>
      <c r="C28" s="20"/>
      <c r="D28" s="21"/>
      <c r="E28" s="22"/>
      <c r="F28" s="23" t="str">
        <f aca="false">IF(ISBLANK(E28),"",$H$1-E28)</f>
        <v/>
      </c>
      <c r="G28" s="22"/>
      <c r="H28" s="24" t="n">
        <f aca="false">_xlfn.IFS(ISBLANK(G28),0,G28=0,0,$D28="m",ROUNDDOWN((SQRT(G28)-2.8)/0.011,0),$D28="w",ROUNDDOWN((SQRT(G28)-2.0232)/0.00874,0))</f>
        <v>0</v>
      </c>
      <c r="I28" s="25"/>
      <c r="J28" s="26" t="n">
        <f aca="false">_xlfn.IFS(ISBLANK(I28),0,I28=0,0,$D28="m",ROUNDDOWN((SQRT(I28)-1.936)/0.0124,0),$D28="w",ROUNDDOWN((SQRT(I28)-1.4149)/0.01039,0))</f>
        <v>0</v>
      </c>
      <c r="K28" s="27"/>
      <c r="L28" s="24" t="n">
        <f aca="false">_xlfn.IFS(ISBLANK(K28),0,K28=0,0,$D28="m",ROUNDDOWN((SQRT(K28)-1.15028)/0.00219,0),$D28="w",ROUNDDOWN((SQRT(K28)-1.0935)/0.00208,0))</f>
        <v>0</v>
      </c>
      <c r="M28" s="28"/>
      <c r="N28" s="26" t="n">
        <f aca="false">_xlfn.IFS(ISBLANK(M28),0,M28=0,0,$D28="m",ROUNDDOWN((50/(M28+0.24)-3.79)/0.0069,0),$D28="w",ROUNDDOWN((50/(M28+0.24)-3.648)/0.0066,0))</f>
        <v>0</v>
      </c>
      <c r="O28" s="27"/>
      <c r="P28" s="24" t="n">
        <f aca="false">_xlfn.IFS(ISBLANK(O28),0,O28=0,0,$D28="m",ROUNDDOWN((75/(O28+0.24)-4.1)/0.00664,0),$D28="w",ROUNDDOWN((75/(O28+0.24)-3.998)/0.0066,0))</f>
        <v>0</v>
      </c>
      <c r="Q28" s="25"/>
      <c r="R28" s="26" t="n">
        <f aca="false">_xlfn.IFS(ISBLANK(Q28),0,Q28=0,0,$D28="m",ROUNDDOWN((100/(Q28+0.24)-4.341)/0.00676,0),$D28="w",ROUNDDOWN((100/(Q28+0.24)-4.0062)/0.00656,0))</f>
        <v>0</v>
      </c>
      <c r="S28" s="29"/>
      <c r="T28" s="30" t="n">
        <f aca="false">INT(S28)*60+(S28-INT(S28))*100</f>
        <v>0</v>
      </c>
      <c r="U28" s="24" t="n">
        <f aca="false">_xlfn.IFS(ISBLANK(T28),0,T28=0,0,$D28="m","1000m Pflicht",$D28="w",ROUNDDOWN((800/T28-2.0232)/0.00647,0))</f>
        <v>0</v>
      </c>
      <c r="V28" s="31"/>
      <c r="W28" s="32" t="n">
        <f aca="false">INT(V28)*60+(V28-INT(V28))*100</f>
        <v>0</v>
      </c>
      <c r="X28" s="33" t="n">
        <f aca="false">_xlfn.IFS(ISBLANK(V28),0,V28=0,0,$D28="w","1000m Pflicht",$D28="m",ROUNDDOWN((1000/W28-2.158)/0.006,0))</f>
        <v>0</v>
      </c>
      <c r="Y28" s="34" t="n">
        <f aca="false">LARGE(G28:X28,1)+LARGE(G28:X28,2)+LARGE(G28:X28,3)</f>
        <v>0</v>
      </c>
      <c r="Z28" s="34" t="n">
        <f aca="false">IF(D28="m",(_xlfn.IFS(F28=$AE$7,LOOKUP(Y28,$AF$7:$AF$9,$AH$7:$AH$9),F28=$AE$10,LOOKUP(Y28,$AF$10:$AF$12,$AH$10:$AH$12),F28=$AE$13,LOOKUP(Y28,$AF$13:$AF$15,$AH$13:$AH$15),F28=$AE$16,LOOKUP(Y28,$AF$16:$AF$18,$AH$16:$AH$18),F28=$AE$19,LOOKUP(Y28,$AF$19:$AF$21,$AH$19:$AH$21),F28=$AE$22,LOOKUP(Y28,$AF$22:$AF$24,$AH$22:$AH$24),F28=$AE$25,LOOKUP(Y28,$AF$25:$AF$27,$AH$25:$AH$27),F28=$AE$28,LOOKUP(Y28,$AF$28:$AF$30,$AH$28:$AH$30),F28=$AE$31,LOOKUP(Y28,$AF$31:$AF$33,$AH$31:$AH$33))),0)</f>
        <v>0</v>
      </c>
      <c r="AA28" s="34" t="n">
        <f aca="false">IF(D28="w",(_xlfn.IFS(F28=$AE$7,LOOKUP(Y28,$AG$7:$AG$9,$AH$7:$AH$9),F28=$AE$10,LOOKUP(Y28,$AG$10:$AG$12,$AH$10:$AH$12),F28=$AE$13,LOOKUP(Y28,$AG$13:$AG$15,$AH$13:$AH$15),F28=$AE$16,LOOKUP(Y28,$AG$16:$AG$18,$AH$16:$AH$18),F28=$AE$19,LOOKUP(Y28,$AG$19:$AG$21,$AH$19:$AH$21),F28=$AE$22,LOOKUP(Y28,$AG$22:$AG$24,$AH$22:$AH$24),F28=$AE$25,LOOKUP(Y28,$AG$25:$AG$27,$AH$25:$AH$27),F28=$AE$28,LOOKUP(Y28,$AG$28:$AG$30,$AH$28:$AH$30),F28=$AE$31,LOOKUP(Y28,$AG$31:$AG$33,$AH$31:$AH$33))),0)</f>
        <v>0</v>
      </c>
      <c r="AE28" s="39" t="n">
        <v>15</v>
      </c>
      <c r="AF28" s="40" t="n">
        <v>0</v>
      </c>
      <c r="AG28" s="40" t="n">
        <v>0</v>
      </c>
      <c r="AH28" s="41" t="s">
        <v>31</v>
      </c>
    </row>
    <row r="29" customFormat="false" ht="12.8" hidden="false" customHeight="false" outlineLevel="0" collapsed="false">
      <c r="A29" s="19" t="n">
        <v>24</v>
      </c>
      <c r="B29" s="20"/>
      <c r="C29" s="20"/>
      <c r="D29" s="21"/>
      <c r="E29" s="22"/>
      <c r="F29" s="23" t="str">
        <f aca="false">IF(ISBLANK(E29),"",$H$1-E29)</f>
        <v/>
      </c>
      <c r="G29" s="22"/>
      <c r="H29" s="24" t="n">
        <f aca="false">_xlfn.IFS(ISBLANK(G29),0,G29=0,0,$D29="m",ROUNDDOWN((SQRT(G29)-2.8)/0.011,0),$D29="w",ROUNDDOWN((SQRT(G29)-2.0232)/0.00874,0))</f>
        <v>0</v>
      </c>
      <c r="I29" s="25"/>
      <c r="J29" s="26" t="n">
        <f aca="false">_xlfn.IFS(ISBLANK(I29),0,I29=0,0,$D29="m",ROUNDDOWN((SQRT(I29)-1.936)/0.0124,0),$D29="w",ROUNDDOWN((SQRT(I29)-1.4149)/0.01039,0))</f>
        <v>0</v>
      </c>
      <c r="K29" s="27"/>
      <c r="L29" s="24" t="n">
        <f aca="false">_xlfn.IFS(ISBLANK(K29),0,K29=0,0,$D29="m",ROUNDDOWN((SQRT(K29)-1.15028)/0.00219,0),$D29="w",ROUNDDOWN((SQRT(K29)-1.0935)/0.00208,0))</f>
        <v>0</v>
      </c>
      <c r="M29" s="28"/>
      <c r="N29" s="26" t="n">
        <f aca="false">_xlfn.IFS(ISBLANK(M29),0,M29=0,0,$D29="m",ROUNDDOWN((50/(M29+0.24)-3.79)/0.0069,0),$D29="w",ROUNDDOWN((50/(M29+0.24)-3.648)/0.0066,0))</f>
        <v>0</v>
      </c>
      <c r="O29" s="27"/>
      <c r="P29" s="24" t="n">
        <f aca="false">_xlfn.IFS(ISBLANK(O29),0,O29=0,0,$D29="m",ROUNDDOWN((75/(O29+0.24)-4.1)/0.00664,0),$D29="w",ROUNDDOWN((75/(O29+0.24)-3.998)/0.0066,0))</f>
        <v>0</v>
      </c>
      <c r="Q29" s="25"/>
      <c r="R29" s="26" t="n">
        <f aca="false">_xlfn.IFS(ISBLANK(Q29),0,Q29=0,0,$D29="m",ROUNDDOWN((100/(Q29+0.24)-4.341)/0.00676,0),$D29="w",ROUNDDOWN((100/(Q29+0.24)-4.0062)/0.00656,0))</f>
        <v>0</v>
      </c>
      <c r="S29" s="29"/>
      <c r="T29" s="30" t="n">
        <f aca="false">INT(S29)*60+(S29-INT(S29))*100</f>
        <v>0</v>
      </c>
      <c r="U29" s="24" t="n">
        <f aca="false">_xlfn.IFS(ISBLANK(T29),0,T29=0,0,$D29="m","1000m Pflicht",$D29="w",ROUNDDOWN((800/T29-2.0232)/0.00647,0))</f>
        <v>0</v>
      </c>
      <c r="V29" s="31"/>
      <c r="W29" s="32" t="n">
        <f aca="false">INT(V29)*60+(V29-INT(V29))*100</f>
        <v>0</v>
      </c>
      <c r="X29" s="33" t="n">
        <f aca="false">_xlfn.IFS(ISBLANK(V29),0,V29=0,0,$D29="w","1000m Pflicht",$D29="m",ROUNDDOWN((1000/W29-2.158)/0.006,0))</f>
        <v>0</v>
      </c>
      <c r="Y29" s="34" t="n">
        <f aca="false">LARGE(G29:X29,1)+LARGE(G29:X29,2)+LARGE(G29:X29,3)</f>
        <v>0</v>
      </c>
      <c r="Z29" s="34" t="n">
        <f aca="false">IF(D29="m",(_xlfn.IFS(F29=$AE$7,LOOKUP(Y29,$AF$7:$AF$9,$AH$7:$AH$9),F29=$AE$10,LOOKUP(Y29,$AF$10:$AF$12,$AH$10:$AH$12),F29=$AE$13,LOOKUP(Y29,$AF$13:$AF$15,$AH$13:$AH$15),F29=$AE$16,LOOKUP(Y29,$AF$16:$AF$18,$AH$16:$AH$18),F29=$AE$19,LOOKUP(Y29,$AF$19:$AF$21,$AH$19:$AH$21),F29=$AE$22,LOOKUP(Y29,$AF$22:$AF$24,$AH$22:$AH$24),F29=$AE$25,LOOKUP(Y29,$AF$25:$AF$27,$AH$25:$AH$27),F29=$AE$28,LOOKUP(Y29,$AF$28:$AF$30,$AH$28:$AH$30),F29=$AE$31,LOOKUP(Y29,$AF$31:$AF$33,$AH$31:$AH$33))),0)</f>
        <v>0</v>
      </c>
      <c r="AA29" s="34" t="n">
        <f aca="false">IF(D29="w",(_xlfn.IFS(F29=$AE$7,LOOKUP(Y29,$AG$7:$AG$9,$AH$7:$AH$9),F29=$AE$10,LOOKUP(Y29,$AG$10:$AG$12,$AH$10:$AH$12),F29=$AE$13,LOOKUP(Y29,$AG$13:$AG$15,$AH$13:$AH$15),F29=$AE$16,LOOKUP(Y29,$AG$16:$AG$18,$AH$16:$AH$18),F29=$AE$19,LOOKUP(Y29,$AG$19:$AG$21,$AH$19:$AH$21),F29=$AE$22,LOOKUP(Y29,$AG$22:$AG$24,$AH$22:$AH$24),F29=$AE$25,LOOKUP(Y29,$AG$25:$AG$27,$AH$25:$AH$27),F29=$AE$28,LOOKUP(Y29,$AG$28:$AG$30,$AH$28:$AH$30),F29=$AE$31,LOOKUP(Y29,$AG$31:$AG$33,$AH$31:$AH$33))),0)</f>
        <v>0</v>
      </c>
      <c r="AE29" s="39"/>
      <c r="AF29" s="40" t="n">
        <v>975</v>
      </c>
      <c r="AG29" s="40" t="n">
        <v>875</v>
      </c>
      <c r="AH29" s="41" t="s">
        <v>32</v>
      </c>
    </row>
    <row r="30" customFormat="false" ht="12.8" hidden="false" customHeight="false" outlineLevel="0" collapsed="false">
      <c r="A30" s="19" t="n">
        <v>25</v>
      </c>
      <c r="B30" s="20"/>
      <c r="C30" s="20"/>
      <c r="D30" s="21"/>
      <c r="E30" s="22"/>
      <c r="F30" s="23" t="str">
        <f aca="false">IF(ISBLANK(E30),"",$H$1-E30)</f>
        <v/>
      </c>
      <c r="G30" s="22"/>
      <c r="H30" s="24" t="n">
        <f aca="false">_xlfn.IFS(ISBLANK(G30),0,G30=0,0,$D30="m",ROUNDDOWN((SQRT(G30)-2.8)/0.011,0),$D30="w",ROUNDDOWN((SQRT(G30)-2.0232)/0.00874,0))</f>
        <v>0</v>
      </c>
      <c r="I30" s="25"/>
      <c r="J30" s="26" t="n">
        <f aca="false">_xlfn.IFS(ISBLANK(I30),0,I30=0,0,$D30="m",ROUNDDOWN((SQRT(I30)-1.936)/0.0124,0),$D30="w",ROUNDDOWN((SQRT(I30)-1.4149)/0.01039,0))</f>
        <v>0</v>
      </c>
      <c r="K30" s="27"/>
      <c r="L30" s="24" t="n">
        <f aca="false">_xlfn.IFS(ISBLANK(K30),0,K30=0,0,$D30="m",ROUNDDOWN((SQRT(K30)-1.15028)/0.00219,0),$D30="w",ROUNDDOWN((SQRT(K30)-1.0935)/0.00208,0))</f>
        <v>0</v>
      </c>
      <c r="M30" s="28"/>
      <c r="N30" s="26" t="n">
        <f aca="false">_xlfn.IFS(ISBLANK(M30),0,M30=0,0,$D30="m",ROUNDDOWN((50/(M30+0.24)-3.79)/0.0069,0),$D30="w",ROUNDDOWN((50/(M30+0.24)-3.648)/0.0066,0))</f>
        <v>0</v>
      </c>
      <c r="O30" s="27"/>
      <c r="P30" s="24" t="n">
        <f aca="false">_xlfn.IFS(ISBLANK(O30),0,O30=0,0,$D30="m",ROUNDDOWN((75/(O30+0.24)-4.1)/0.00664,0),$D30="w",ROUNDDOWN((75/(O30+0.24)-3.998)/0.0066,0))</f>
        <v>0</v>
      </c>
      <c r="Q30" s="25"/>
      <c r="R30" s="26" t="n">
        <f aca="false">_xlfn.IFS(ISBLANK(Q30),0,Q30=0,0,$D30="m",ROUNDDOWN((100/(Q30+0.24)-4.341)/0.00676,0),$D30="w",ROUNDDOWN((100/(Q30+0.24)-4.0062)/0.00656,0))</f>
        <v>0</v>
      </c>
      <c r="S30" s="29"/>
      <c r="T30" s="30" t="n">
        <f aca="false">INT(S30)*60+(S30-INT(S30))*100</f>
        <v>0</v>
      </c>
      <c r="U30" s="24" t="n">
        <f aca="false">_xlfn.IFS(ISBLANK(T30),0,T30=0,0,$D30="m","1000m Pflicht",$D30="w",ROUNDDOWN((800/T30-2.0232)/0.00647,0))</f>
        <v>0</v>
      </c>
      <c r="V30" s="31"/>
      <c r="W30" s="32" t="n">
        <f aca="false">INT(V30)*60+(V30-INT(V30))*100</f>
        <v>0</v>
      </c>
      <c r="X30" s="33" t="n">
        <f aca="false">_xlfn.IFS(ISBLANK(V30),0,V30=0,0,$D30="w","1000m Pflicht",$D30="m",ROUNDDOWN((1000/W30-2.158)/0.006,0))</f>
        <v>0</v>
      </c>
      <c r="Y30" s="34" t="n">
        <f aca="false">LARGE(G30:X30,1)+LARGE(G30:X30,2)+LARGE(G30:X30,3)</f>
        <v>0</v>
      </c>
      <c r="Z30" s="34" t="n">
        <f aca="false">IF(D30="m",(_xlfn.IFS(F30=$AE$7,LOOKUP(Y30,$AF$7:$AF$9,$AH$7:$AH$9),F30=$AE$10,LOOKUP(Y30,$AF$10:$AF$12,$AH$10:$AH$12),F30=$AE$13,LOOKUP(Y30,$AF$13:$AF$15,$AH$13:$AH$15),F30=$AE$16,LOOKUP(Y30,$AF$16:$AF$18,$AH$16:$AH$18),F30=$AE$19,LOOKUP(Y30,$AF$19:$AF$21,$AH$19:$AH$21),F30=$AE$22,LOOKUP(Y30,$AF$22:$AF$24,$AH$22:$AH$24),F30=$AE$25,LOOKUP(Y30,$AF$25:$AF$27,$AH$25:$AH$27),F30=$AE$28,LOOKUP(Y30,$AF$28:$AF$30,$AH$28:$AH$30),F30=$AE$31,LOOKUP(Y30,$AF$31:$AF$33,$AH$31:$AH$33))),0)</f>
        <v>0</v>
      </c>
      <c r="AA30" s="34" t="n">
        <f aca="false">IF(D30="w",(_xlfn.IFS(F30=$AE$7,LOOKUP(Y30,$AG$7:$AG$9,$AH$7:$AH$9),F30=$AE$10,LOOKUP(Y30,$AG$10:$AG$12,$AH$10:$AH$12),F30=$AE$13,LOOKUP(Y30,$AG$13:$AG$15,$AH$13:$AH$15),F30=$AE$16,LOOKUP(Y30,$AG$16:$AG$18,$AH$16:$AH$18),F30=$AE$19,LOOKUP(Y30,$AG$19:$AG$21,$AH$19:$AH$21),F30=$AE$22,LOOKUP(Y30,$AG$22:$AG$24,$AH$22:$AH$24),F30=$AE$25,LOOKUP(Y30,$AG$25:$AG$27,$AH$25:$AH$27),F30=$AE$28,LOOKUP(Y30,$AG$28:$AG$30,$AH$28:$AH$30),F30=$AE$31,LOOKUP(Y30,$AG$31:$AG$33,$AH$31:$AH$33))),0)</f>
        <v>0</v>
      </c>
      <c r="AE30" s="39"/>
      <c r="AF30" s="40" t="n">
        <v>1225</v>
      </c>
      <c r="AG30" s="40" t="n">
        <v>1075</v>
      </c>
      <c r="AH30" s="41" t="s">
        <v>33</v>
      </c>
    </row>
    <row r="31" customFormat="false" ht="12.8" hidden="false" customHeight="false" outlineLevel="0" collapsed="false">
      <c r="A31" s="19" t="n">
        <v>26</v>
      </c>
      <c r="B31" s="20"/>
      <c r="C31" s="20"/>
      <c r="D31" s="21"/>
      <c r="E31" s="22"/>
      <c r="F31" s="23" t="str">
        <f aca="false">IF(ISBLANK(E31),"",$H$1-E31)</f>
        <v/>
      </c>
      <c r="G31" s="22"/>
      <c r="H31" s="24" t="n">
        <f aca="false">_xlfn.IFS(ISBLANK(G31),0,G31=0,0,$D31="m",ROUNDDOWN((SQRT(G31)-2.8)/0.011,0),$D31="w",ROUNDDOWN((SQRT(G31)-2.0232)/0.00874,0))</f>
        <v>0</v>
      </c>
      <c r="I31" s="25"/>
      <c r="J31" s="26" t="n">
        <f aca="false">_xlfn.IFS(ISBLANK(I31),0,I31=0,0,$D31="m",ROUNDDOWN((SQRT(I31)-1.936)/0.0124,0),$D31="w",ROUNDDOWN((SQRT(I31)-1.4149)/0.01039,0))</f>
        <v>0</v>
      </c>
      <c r="K31" s="27"/>
      <c r="L31" s="24" t="n">
        <f aca="false">_xlfn.IFS(ISBLANK(K31),0,K31=0,0,$D31="m",ROUNDDOWN((SQRT(K31)-1.15028)/0.00219,0),$D31="w",ROUNDDOWN((SQRT(K31)-1.0935)/0.00208,0))</f>
        <v>0</v>
      </c>
      <c r="M31" s="28"/>
      <c r="N31" s="26" t="n">
        <f aca="false">_xlfn.IFS(ISBLANK(M31),0,M31=0,0,$D31="m",ROUNDDOWN((50/(M31+0.24)-3.79)/0.0069,0),$D31="w",ROUNDDOWN((50/(M31+0.24)-3.648)/0.0066,0))</f>
        <v>0</v>
      </c>
      <c r="O31" s="27"/>
      <c r="P31" s="24" t="n">
        <f aca="false">_xlfn.IFS(ISBLANK(O31),0,O31=0,0,$D31="m",ROUNDDOWN((75/(O31+0.24)-4.1)/0.00664,0),$D31="w",ROUNDDOWN((75/(O31+0.24)-3.998)/0.0066,0))</f>
        <v>0</v>
      </c>
      <c r="Q31" s="25"/>
      <c r="R31" s="26" t="n">
        <f aca="false">_xlfn.IFS(ISBLANK(Q31),0,Q31=0,0,$D31="m",ROUNDDOWN((100/(Q31+0.24)-4.341)/0.00676,0),$D31="w",ROUNDDOWN((100/(Q31+0.24)-4.0062)/0.00656,0))</f>
        <v>0</v>
      </c>
      <c r="S31" s="29"/>
      <c r="T31" s="30" t="n">
        <f aca="false">INT(S31)*60+(S31-INT(S31))*100</f>
        <v>0</v>
      </c>
      <c r="U31" s="24" t="n">
        <f aca="false">_xlfn.IFS(ISBLANK(T31),0,T31=0,0,$D31="m","1000m Pflicht",$D31="w",ROUNDDOWN((800/T31-2.0232)/0.00647,0))</f>
        <v>0</v>
      </c>
      <c r="V31" s="31"/>
      <c r="W31" s="32" t="n">
        <f aca="false">INT(V31)*60+(V31-INT(V31))*100</f>
        <v>0</v>
      </c>
      <c r="X31" s="33" t="n">
        <f aca="false">_xlfn.IFS(ISBLANK(V31),0,V31=0,0,$D31="w","1000m Pflicht",$D31="m",ROUNDDOWN((1000/W31-2.158)/0.006,0))</f>
        <v>0</v>
      </c>
      <c r="Y31" s="34" t="n">
        <f aca="false">LARGE(G31:X31,1)+LARGE(G31:X31,2)+LARGE(G31:X31,3)</f>
        <v>0</v>
      </c>
      <c r="Z31" s="34" t="n">
        <f aca="false">IF(D31="m",(_xlfn.IFS(F31=$AE$7,LOOKUP(Y31,$AF$7:$AF$9,$AH$7:$AH$9),F31=$AE$10,LOOKUP(Y31,$AF$10:$AF$12,$AH$10:$AH$12),F31=$AE$13,LOOKUP(Y31,$AF$13:$AF$15,$AH$13:$AH$15),F31=$AE$16,LOOKUP(Y31,$AF$16:$AF$18,$AH$16:$AH$18),F31=$AE$19,LOOKUP(Y31,$AF$19:$AF$21,$AH$19:$AH$21),F31=$AE$22,LOOKUP(Y31,$AF$22:$AF$24,$AH$22:$AH$24),F31=$AE$25,LOOKUP(Y31,$AF$25:$AF$27,$AH$25:$AH$27),F31=$AE$28,LOOKUP(Y31,$AF$28:$AF$30,$AH$28:$AH$30),F31=$AE$31,LOOKUP(Y31,$AF$31:$AF$33,$AH$31:$AH$33))),0)</f>
        <v>0</v>
      </c>
      <c r="AA31" s="34" t="n">
        <f aca="false">IF(D31="w",(_xlfn.IFS(F31=$AE$7,LOOKUP(Y31,$AG$7:$AG$9,$AH$7:$AH$9),F31=$AE$10,LOOKUP(Y31,$AG$10:$AG$12,$AH$10:$AH$12),F31=$AE$13,LOOKUP(Y31,$AG$13:$AG$15,$AH$13:$AH$15),F31=$AE$16,LOOKUP(Y31,$AG$16:$AG$18,$AH$16:$AH$18),F31=$AE$19,LOOKUP(Y31,$AG$19:$AG$21,$AH$19:$AH$21),F31=$AE$22,LOOKUP(Y31,$AG$22:$AG$24,$AH$22:$AH$24),F31=$AE$25,LOOKUP(Y31,$AG$25:$AG$27,$AH$25:$AH$27),F31=$AE$28,LOOKUP(Y31,$AG$28:$AG$30,$AH$28:$AH$30),F31=$AE$31,LOOKUP(Y31,$AG$31:$AG$33,$AH$31:$AH$33))),0)</f>
        <v>0</v>
      </c>
      <c r="AE31" s="36" t="n">
        <v>16</v>
      </c>
      <c r="AF31" s="37" t="n">
        <v>0</v>
      </c>
      <c r="AG31" s="37" t="n">
        <v>0</v>
      </c>
      <c r="AH31" s="38" t="s">
        <v>31</v>
      </c>
    </row>
    <row r="32" customFormat="false" ht="12.8" hidden="false" customHeight="false" outlineLevel="0" collapsed="false">
      <c r="A32" s="19" t="n">
        <v>27</v>
      </c>
      <c r="B32" s="20"/>
      <c r="C32" s="20"/>
      <c r="D32" s="21"/>
      <c r="E32" s="22"/>
      <c r="F32" s="23" t="str">
        <f aca="false">IF(ISBLANK(E32),"",$H$1-E32)</f>
        <v/>
      </c>
      <c r="G32" s="22"/>
      <c r="H32" s="24" t="n">
        <f aca="false">_xlfn.IFS(ISBLANK(G32),0,G32=0,0,$D32="m",ROUNDDOWN((SQRT(G32)-2.8)/0.011,0),$D32="w",ROUNDDOWN((SQRT(G32)-2.0232)/0.00874,0))</f>
        <v>0</v>
      </c>
      <c r="I32" s="25"/>
      <c r="J32" s="26" t="n">
        <f aca="false">_xlfn.IFS(ISBLANK(I32),0,I32=0,0,$D32="m",ROUNDDOWN((SQRT(I32)-1.936)/0.0124,0),$D32="w",ROUNDDOWN((SQRT(I32)-1.4149)/0.01039,0))</f>
        <v>0</v>
      </c>
      <c r="K32" s="27"/>
      <c r="L32" s="24" t="n">
        <f aca="false">_xlfn.IFS(ISBLANK(K32),0,K32=0,0,$D32="m",ROUNDDOWN((SQRT(K32)-1.15028)/0.00219,0),$D32="w",ROUNDDOWN((SQRT(K32)-1.0935)/0.00208,0))</f>
        <v>0</v>
      </c>
      <c r="M32" s="28"/>
      <c r="N32" s="26" t="n">
        <f aca="false">_xlfn.IFS(ISBLANK(M32),0,M32=0,0,$D32="m",ROUNDDOWN((50/(M32+0.24)-3.79)/0.0069,0),$D32="w",ROUNDDOWN((50/(M32+0.24)-3.648)/0.0066,0))</f>
        <v>0</v>
      </c>
      <c r="O32" s="27"/>
      <c r="P32" s="24" t="n">
        <f aca="false">_xlfn.IFS(ISBLANK(O32),0,O32=0,0,$D32="m",ROUNDDOWN((75/(O32+0.24)-4.1)/0.00664,0),$D32="w",ROUNDDOWN((75/(O32+0.24)-3.998)/0.0066,0))</f>
        <v>0</v>
      </c>
      <c r="Q32" s="25"/>
      <c r="R32" s="26" t="n">
        <f aca="false">_xlfn.IFS(ISBLANK(Q32),0,Q32=0,0,$D32="m",ROUNDDOWN((100/(Q32+0.24)-4.341)/0.00676,0),$D32="w",ROUNDDOWN((100/(Q32+0.24)-4.0062)/0.00656,0))</f>
        <v>0</v>
      </c>
      <c r="S32" s="29"/>
      <c r="T32" s="30" t="n">
        <f aca="false">INT(S32)*60+(S32-INT(S32))*100</f>
        <v>0</v>
      </c>
      <c r="U32" s="24" t="n">
        <f aca="false">_xlfn.IFS(ISBLANK(T32),0,T32=0,0,$D32="m","1000m Pflicht",$D32="w",ROUNDDOWN((800/T32-2.0232)/0.00647,0))</f>
        <v>0</v>
      </c>
      <c r="V32" s="31"/>
      <c r="W32" s="32" t="n">
        <f aca="false">INT(V32)*60+(V32-INT(V32))*100</f>
        <v>0</v>
      </c>
      <c r="X32" s="33" t="n">
        <f aca="false">_xlfn.IFS(ISBLANK(V32),0,V32=0,0,$D32="w","1000m Pflicht",$D32="m",ROUNDDOWN((1000/W32-2.158)/0.006,0))</f>
        <v>0</v>
      </c>
      <c r="Y32" s="34" t="n">
        <f aca="false">LARGE(G32:X32,1)+LARGE(G32:X32,2)+LARGE(G32:X32,3)</f>
        <v>0</v>
      </c>
      <c r="Z32" s="34" t="n">
        <f aca="false">IF(D32="m",(_xlfn.IFS(F32=$AE$7,LOOKUP(Y32,$AF$7:$AF$9,$AH$7:$AH$9),F32=$AE$10,LOOKUP(Y32,$AF$10:$AF$12,$AH$10:$AH$12),F32=$AE$13,LOOKUP(Y32,$AF$13:$AF$15,$AH$13:$AH$15),F32=$AE$16,LOOKUP(Y32,$AF$16:$AF$18,$AH$16:$AH$18),F32=$AE$19,LOOKUP(Y32,$AF$19:$AF$21,$AH$19:$AH$21),F32=$AE$22,LOOKUP(Y32,$AF$22:$AF$24,$AH$22:$AH$24),F32=$AE$25,LOOKUP(Y32,$AF$25:$AF$27,$AH$25:$AH$27),F32=$AE$28,LOOKUP(Y32,$AF$28:$AF$30,$AH$28:$AH$30),F32=$AE$31,LOOKUP(Y32,$AF$31:$AF$33,$AH$31:$AH$33))),0)</f>
        <v>0</v>
      </c>
      <c r="AA32" s="34" t="n">
        <f aca="false">IF(D32="w",(_xlfn.IFS(F32=$AE$7,LOOKUP(Y32,$AG$7:$AG$9,$AH$7:$AH$9),F32=$AE$10,LOOKUP(Y32,$AG$10:$AG$12,$AH$10:$AH$12),F32=$AE$13,LOOKUP(Y32,$AG$13:$AG$15,$AH$13:$AH$15),F32=$AE$16,LOOKUP(Y32,$AG$16:$AG$18,$AH$16:$AH$18),F32=$AE$19,LOOKUP(Y32,$AG$19:$AG$21,$AH$19:$AH$21),F32=$AE$22,LOOKUP(Y32,$AG$22:$AG$24,$AH$22:$AH$24),F32=$AE$25,LOOKUP(Y32,$AG$25:$AG$27,$AH$25:$AH$27),F32=$AE$28,LOOKUP(Y32,$AG$28:$AG$30,$AH$28:$AH$30),F32=$AE$31,LOOKUP(Y32,$AG$31:$AG$33,$AH$31:$AH$33))),0)</f>
        <v>0</v>
      </c>
      <c r="AE32" s="36"/>
      <c r="AF32" s="37" t="n">
        <v>1050</v>
      </c>
      <c r="AG32" s="37" t="n">
        <v>900</v>
      </c>
      <c r="AH32" s="38" t="s">
        <v>32</v>
      </c>
    </row>
    <row r="33" customFormat="false" ht="12.8" hidden="false" customHeight="false" outlineLevel="0" collapsed="false">
      <c r="A33" s="19" t="n">
        <v>28</v>
      </c>
      <c r="B33" s="20"/>
      <c r="C33" s="20"/>
      <c r="D33" s="21"/>
      <c r="E33" s="22"/>
      <c r="F33" s="23" t="str">
        <f aca="false">IF(ISBLANK(E33),"",$H$1-E33)</f>
        <v/>
      </c>
      <c r="G33" s="22"/>
      <c r="H33" s="24" t="n">
        <f aca="false">_xlfn.IFS(ISBLANK(G33),0,G33=0,0,$D33="m",ROUNDDOWN((SQRT(G33)-2.8)/0.011,0),$D33="w",ROUNDDOWN((SQRT(G33)-2.0232)/0.00874,0))</f>
        <v>0</v>
      </c>
      <c r="I33" s="25"/>
      <c r="J33" s="26" t="n">
        <f aca="false">_xlfn.IFS(ISBLANK(I33),0,I33=0,0,$D33="m",ROUNDDOWN((SQRT(I33)-1.936)/0.0124,0),$D33="w",ROUNDDOWN((SQRT(I33)-1.4149)/0.01039,0))</f>
        <v>0</v>
      </c>
      <c r="K33" s="27"/>
      <c r="L33" s="24" t="n">
        <f aca="false">_xlfn.IFS(ISBLANK(K33),0,K33=0,0,$D33="m",ROUNDDOWN((SQRT(K33)-1.15028)/0.00219,0),$D33="w",ROUNDDOWN((SQRT(K33)-1.0935)/0.00208,0))</f>
        <v>0</v>
      </c>
      <c r="M33" s="28"/>
      <c r="N33" s="26" t="n">
        <f aca="false">_xlfn.IFS(ISBLANK(M33),0,M33=0,0,$D33="m",ROUNDDOWN((50/(M33+0.24)-3.79)/0.0069,0),$D33="w",ROUNDDOWN((50/(M33+0.24)-3.648)/0.0066,0))</f>
        <v>0</v>
      </c>
      <c r="O33" s="27"/>
      <c r="P33" s="24" t="n">
        <f aca="false">_xlfn.IFS(ISBLANK(O33),0,O33=0,0,$D33="m",ROUNDDOWN((75/(O33+0.24)-4.1)/0.00664,0),$D33="w",ROUNDDOWN((75/(O33+0.24)-3.998)/0.0066,0))</f>
        <v>0</v>
      </c>
      <c r="Q33" s="25"/>
      <c r="R33" s="26" t="n">
        <f aca="false">_xlfn.IFS(ISBLANK(Q33),0,Q33=0,0,$D33="m",ROUNDDOWN((100/(Q33+0.24)-4.341)/0.00676,0),$D33="w",ROUNDDOWN((100/(Q33+0.24)-4.0062)/0.00656,0))</f>
        <v>0</v>
      </c>
      <c r="S33" s="29"/>
      <c r="T33" s="30" t="n">
        <f aca="false">INT(S33)*60+(S33-INT(S33))*100</f>
        <v>0</v>
      </c>
      <c r="U33" s="24" t="n">
        <f aca="false">_xlfn.IFS(ISBLANK(T33),0,T33=0,0,$D33="m","1000m Pflicht",$D33="w",ROUNDDOWN((800/T33-2.0232)/0.00647,0))</f>
        <v>0</v>
      </c>
      <c r="V33" s="31"/>
      <c r="W33" s="32" t="n">
        <f aca="false">INT(V33)*60+(V33-INT(V33))*100</f>
        <v>0</v>
      </c>
      <c r="X33" s="33" t="n">
        <f aca="false">_xlfn.IFS(ISBLANK(V33),0,V33=0,0,$D33="w","1000m Pflicht",$D33="m",ROUNDDOWN((1000/W33-2.158)/0.006,0))</f>
        <v>0</v>
      </c>
      <c r="Y33" s="34" t="n">
        <f aca="false">LARGE(G33:X33,1)+LARGE(G33:X33,2)+LARGE(G33:X33,3)</f>
        <v>0</v>
      </c>
      <c r="Z33" s="34" t="n">
        <f aca="false">IF(D33="m",(_xlfn.IFS(F33=$AE$7,LOOKUP(Y33,$AF$7:$AF$9,$AH$7:$AH$9),F33=$AE$10,LOOKUP(Y33,$AF$10:$AF$12,$AH$10:$AH$12),F33=$AE$13,LOOKUP(Y33,$AF$13:$AF$15,$AH$13:$AH$15),F33=$AE$16,LOOKUP(Y33,$AF$16:$AF$18,$AH$16:$AH$18),F33=$AE$19,LOOKUP(Y33,$AF$19:$AF$21,$AH$19:$AH$21),F33=$AE$22,LOOKUP(Y33,$AF$22:$AF$24,$AH$22:$AH$24),F33=$AE$25,LOOKUP(Y33,$AF$25:$AF$27,$AH$25:$AH$27),F33=$AE$28,LOOKUP(Y33,$AF$28:$AF$30,$AH$28:$AH$30),F33=$AE$31,LOOKUP(Y33,$AF$31:$AF$33,$AH$31:$AH$33))),0)</f>
        <v>0</v>
      </c>
      <c r="AA33" s="34" t="n">
        <f aca="false">IF(D33="w",(_xlfn.IFS(F33=$AE$7,LOOKUP(Y33,$AG$7:$AG$9,$AH$7:$AH$9),F33=$AE$10,LOOKUP(Y33,$AG$10:$AG$12,$AH$10:$AH$12),F33=$AE$13,LOOKUP(Y33,$AG$13:$AG$15,$AH$13:$AH$15),F33=$AE$16,LOOKUP(Y33,$AG$16:$AG$18,$AH$16:$AH$18),F33=$AE$19,LOOKUP(Y33,$AG$19:$AG$21,$AH$19:$AH$21),F33=$AE$22,LOOKUP(Y33,$AG$22:$AG$24,$AH$22:$AH$24),F33=$AE$25,LOOKUP(Y33,$AG$25:$AG$27,$AH$25:$AH$27),F33=$AE$28,LOOKUP(Y33,$AG$28:$AG$30,$AH$28:$AH$30),F33=$AE$31,LOOKUP(Y33,$AG$31:$AG$33,$AH$31:$AH$33))),0)</f>
        <v>0</v>
      </c>
      <c r="AE33" s="36"/>
      <c r="AF33" s="37" t="n">
        <v>1325</v>
      </c>
      <c r="AG33" s="37" t="n">
        <v>1100</v>
      </c>
      <c r="AH33" s="38" t="s">
        <v>33</v>
      </c>
    </row>
    <row r="34" customFormat="false" ht="12.8" hidden="false" customHeight="false" outlineLevel="0" collapsed="false">
      <c r="A34" s="19" t="n">
        <v>29</v>
      </c>
      <c r="B34" s="20"/>
      <c r="C34" s="20"/>
      <c r="D34" s="21"/>
      <c r="E34" s="22"/>
      <c r="F34" s="23" t="str">
        <f aca="false">IF(ISBLANK(E34),"",$H$1-E34)</f>
        <v/>
      </c>
      <c r="G34" s="22"/>
      <c r="H34" s="24" t="n">
        <f aca="false">_xlfn.IFS(ISBLANK(G34),0,G34=0,0,$D34="m",ROUNDDOWN((SQRT(G34)-2.8)/0.011,0),$D34="w",ROUNDDOWN((SQRT(G34)-2.0232)/0.00874,0))</f>
        <v>0</v>
      </c>
      <c r="I34" s="25"/>
      <c r="J34" s="26" t="n">
        <f aca="false">_xlfn.IFS(ISBLANK(I34),0,I34=0,0,$D34="m",ROUNDDOWN((SQRT(I34)-1.936)/0.0124,0),$D34="w",ROUNDDOWN((SQRT(I34)-1.4149)/0.01039,0))</f>
        <v>0</v>
      </c>
      <c r="K34" s="27"/>
      <c r="L34" s="24" t="n">
        <f aca="false">_xlfn.IFS(ISBLANK(K34),0,K34=0,0,$D34="m",ROUNDDOWN((SQRT(K34)-1.15028)/0.00219,0),$D34="w",ROUNDDOWN((SQRT(K34)-1.0935)/0.00208,0))</f>
        <v>0</v>
      </c>
      <c r="M34" s="28"/>
      <c r="N34" s="26" t="n">
        <f aca="false">_xlfn.IFS(ISBLANK(M34),0,M34=0,0,$D34="m",ROUNDDOWN((50/(M34+0.24)-3.79)/0.0069,0),$D34="w",ROUNDDOWN((50/(M34+0.24)-3.648)/0.0066,0))</f>
        <v>0</v>
      </c>
      <c r="O34" s="27"/>
      <c r="P34" s="24" t="n">
        <f aca="false">_xlfn.IFS(ISBLANK(O34),0,O34=0,0,$D34="m",ROUNDDOWN((75/(O34+0.24)-4.1)/0.00664,0),$D34="w",ROUNDDOWN((75/(O34+0.24)-3.998)/0.0066,0))</f>
        <v>0</v>
      </c>
      <c r="Q34" s="25"/>
      <c r="R34" s="26" t="n">
        <f aca="false">_xlfn.IFS(ISBLANK(Q34),0,Q34=0,0,$D34="m",ROUNDDOWN((100/(Q34+0.24)-4.341)/0.00676,0),$D34="w",ROUNDDOWN((100/(Q34+0.24)-4.0062)/0.00656,0))</f>
        <v>0</v>
      </c>
      <c r="S34" s="29"/>
      <c r="T34" s="30" t="n">
        <f aca="false">INT(S34)*60+(S34-INT(S34))*100</f>
        <v>0</v>
      </c>
      <c r="U34" s="24" t="n">
        <f aca="false">_xlfn.IFS(ISBLANK(T34),0,T34=0,0,$D34="m","1000m Pflicht",$D34="w",ROUNDDOWN((800/T34-2.0232)/0.00647,0))</f>
        <v>0</v>
      </c>
      <c r="V34" s="31"/>
      <c r="W34" s="32" t="n">
        <f aca="false">INT(V34)*60+(V34-INT(V34))*100</f>
        <v>0</v>
      </c>
      <c r="X34" s="33" t="n">
        <f aca="false">_xlfn.IFS(ISBLANK(V34),0,V34=0,0,$D34="w","1000m Pflicht",$D34="m",ROUNDDOWN((1000/W34-2.158)/0.006,0))</f>
        <v>0</v>
      </c>
      <c r="Y34" s="34" t="n">
        <f aca="false">LARGE(G34:X34,1)+LARGE(G34:X34,2)+LARGE(G34:X34,3)</f>
        <v>0</v>
      </c>
      <c r="Z34" s="34" t="n">
        <f aca="false">IF(D34="m",(_xlfn.IFS(F34=$AE$7,LOOKUP(Y34,$AF$7:$AF$9,$AH$7:$AH$9),F34=$AE$10,LOOKUP(Y34,$AF$10:$AF$12,$AH$10:$AH$12),F34=$AE$13,LOOKUP(Y34,$AF$13:$AF$15,$AH$13:$AH$15),F34=$AE$16,LOOKUP(Y34,$AF$16:$AF$18,$AH$16:$AH$18),F34=$AE$19,LOOKUP(Y34,$AF$19:$AF$21,$AH$19:$AH$21),F34=$AE$22,LOOKUP(Y34,$AF$22:$AF$24,$AH$22:$AH$24),F34=$AE$25,LOOKUP(Y34,$AF$25:$AF$27,$AH$25:$AH$27),F34=$AE$28,LOOKUP(Y34,$AF$28:$AF$30,$AH$28:$AH$30),F34=$AE$31,LOOKUP(Y34,$AF$31:$AF$33,$AH$31:$AH$33))),0)</f>
        <v>0</v>
      </c>
      <c r="AA34" s="34" t="n">
        <f aca="false">IF(D34="w",(_xlfn.IFS(F34=$AE$7,LOOKUP(Y34,$AG$7:$AG$9,$AH$7:$AH$9),F34=$AE$10,LOOKUP(Y34,$AG$10:$AG$12,$AH$10:$AH$12),F34=$AE$13,LOOKUP(Y34,$AG$13:$AG$15,$AH$13:$AH$15),F34=$AE$16,LOOKUP(Y34,$AG$16:$AG$18,$AH$16:$AH$18),F34=$AE$19,LOOKUP(Y34,$AG$19:$AG$21,$AH$19:$AH$21),F34=$AE$22,LOOKUP(Y34,$AG$22:$AG$24,$AH$22:$AH$24),F34=$AE$25,LOOKUP(Y34,$AG$25:$AG$27,$AH$25:$AH$27),F34=$AE$28,LOOKUP(Y34,$AG$28:$AG$30,$AH$28:$AH$30),F34=$AE$31,LOOKUP(Y34,$AG$31:$AG$33,$AH$31:$AH$33))),0)</f>
        <v>0</v>
      </c>
    </row>
    <row r="35" customFormat="false" ht="12.8" hidden="false" customHeight="false" outlineLevel="0" collapsed="false">
      <c r="A35" s="19" t="n">
        <v>30</v>
      </c>
      <c r="B35" s="20"/>
      <c r="C35" s="20"/>
      <c r="D35" s="21"/>
      <c r="E35" s="22"/>
      <c r="F35" s="23" t="str">
        <f aca="false">IF(ISBLANK(E35),"",$H$1-E35)</f>
        <v/>
      </c>
      <c r="G35" s="22"/>
      <c r="H35" s="24" t="n">
        <f aca="false">_xlfn.IFS(ISBLANK(G35),0,G35=0,0,$D35="m",ROUNDDOWN((SQRT(G35)-2.8)/0.011,0),$D35="w",ROUNDDOWN((SQRT(G35)-2.0232)/0.00874,0))</f>
        <v>0</v>
      </c>
      <c r="I35" s="25"/>
      <c r="J35" s="26" t="n">
        <f aca="false">_xlfn.IFS(ISBLANK(I35),0,I35=0,0,$D35="m",ROUNDDOWN((SQRT(I35)-1.936)/0.0124,0),$D35="w",ROUNDDOWN((SQRT(I35)-1.4149)/0.01039,0))</f>
        <v>0</v>
      </c>
      <c r="K35" s="27"/>
      <c r="L35" s="24" t="n">
        <f aca="false">_xlfn.IFS(ISBLANK(K35),0,K35=0,0,$D35="m",ROUNDDOWN((SQRT(K35)-1.15028)/0.00219,0),$D35="w",ROUNDDOWN((SQRT(K35)-1.0935)/0.00208,0))</f>
        <v>0</v>
      </c>
      <c r="M35" s="28"/>
      <c r="N35" s="26" t="n">
        <f aca="false">_xlfn.IFS(ISBLANK(M35),0,M35=0,0,$D35="m",ROUNDDOWN((50/(M35+0.24)-3.79)/0.0069,0),$D35="w",ROUNDDOWN((50/(M35+0.24)-3.648)/0.0066,0))</f>
        <v>0</v>
      </c>
      <c r="O35" s="27"/>
      <c r="P35" s="24" t="n">
        <f aca="false">_xlfn.IFS(ISBLANK(O35),0,O35=0,0,$D35="m",ROUNDDOWN((75/(O35+0.24)-4.1)/0.00664,0),$D35="w",ROUNDDOWN((75/(O35+0.24)-3.998)/0.0066,0))</f>
        <v>0</v>
      </c>
      <c r="Q35" s="25"/>
      <c r="R35" s="26" t="n">
        <f aca="false">_xlfn.IFS(ISBLANK(Q35),0,Q35=0,0,$D35="m",ROUNDDOWN((100/(Q35+0.24)-4.341)/0.00676,0),$D35="w",ROUNDDOWN((100/(Q35+0.24)-4.0062)/0.00656,0))</f>
        <v>0</v>
      </c>
      <c r="S35" s="29"/>
      <c r="T35" s="30" t="n">
        <f aca="false">INT(S35)*60+(S35-INT(S35))*100</f>
        <v>0</v>
      </c>
      <c r="U35" s="24" t="n">
        <f aca="false">_xlfn.IFS(ISBLANK(T35),0,T35=0,0,$D35="m","1000m Pflicht",$D35="w",ROUNDDOWN((800/T35-2.0232)/0.00647,0))</f>
        <v>0</v>
      </c>
      <c r="V35" s="31"/>
      <c r="W35" s="32" t="n">
        <f aca="false">INT(V35)*60+(V35-INT(V35))*100</f>
        <v>0</v>
      </c>
      <c r="X35" s="33" t="n">
        <f aca="false">_xlfn.IFS(ISBLANK(V35),0,V35=0,0,$D35="w","1000m Pflicht",$D35="m",ROUNDDOWN((1000/W35-2.158)/0.006,0))</f>
        <v>0</v>
      </c>
      <c r="Y35" s="34" t="n">
        <f aca="false">LARGE(G35:X35,1)+LARGE(G35:X35,2)+LARGE(G35:X35,3)</f>
        <v>0</v>
      </c>
      <c r="Z35" s="34" t="n">
        <f aca="false">IF(D35="m",(_xlfn.IFS(F35=$AE$7,LOOKUP(Y35,$AF$7:$AF$9,$AH$7:$AH$9),F35=$AE$10,LOOKUP(Y35,$AF$10:$AF$12,$AH$10:$AH$12),F35=$AE$13,LOOKUP(Y35,$AF$13:$AF$15,$AH$13:$AH$15),F35=$AE$16,LOOKUP(Y35,$AF$16:$AF$18,$AH$16:$AH$18),F35=$AE$19,LOOKUP(Y35,$AF$19:$AF$21,$AH$19:$AH$21),F35=$AE$22,LOOKUP(Y35,$AF$22:$AF$24,$AH$22:$AH$24),F35=$AE$25,LOOKUP(Y35,$AF$25:$AF$27,$AH$25:$AH$27),F35=$AE$28,LOOKUP(Y35,$AF$28:$AF$30,$AH$28:$AH$30),F35=$AE$31,LOOKUP(Y35,$AF$31:$AF$33,$AH$31:$AH$33))),0)</f>
        <v>0</v>
      </c>
      <c r="AA35" s="34" t="n">
        <f aca="false">IF(D35="w",(_xlfn.IFS(F35=$AE$7,LOOKUP(Y35,$AG$7:$AG$9,$AH$7:$AH$9),F35=$AE$10,LOOKUP(Y35,$AG$10:$AG$12,$AH$10:$AH$12),F35=$AE$13,LOOKUP(Y35,$AG$13:$AG$15,$AH$13:$AH$15),F35=$AE$16,LOOKUP(Y35,$AG$16:$AG$18,$AH$16:$AH$18),F35=$AE$19,LOOKUP(Y35,$AG$19:$AG$21,$AH$19:$AH$21),F35=$AE$22,LOOKUP(Y35,$AG$22:$AG$24,$AH$22:$AH$24),F35=$AE$25,LOOKUP(Y35,$AG$25:$AG$27,$AH$25:$AH$27),F35=$AE$28,LOOKUP(Y35,$AG$28:$AG$30,$AH$28:$AH$30),F35=$AE$31,LOOKUP(Y35,$AG$31:$AG$33,$AH$31:$AH$33))),0)</f>
        <v>0</v>
      </c>
    </row>
    <row r="36" customFormat="false" ht="12.8" hidden="false" customHeight="false" outlineLevel="0" collapsed="false">
      <c r="A36" s="19" t="n">
        <v>31</v>
      </c>
      <c r="B36" s="20"/>
      <c r="C36" s="20"/>
      <c r="D36" s="21"/>
      <c r="E36" s="22"/>
      <c r="F36" s="23" t="str">
        <f aca="false">IF(ISBLANK(E36),"",$H$1-E36)</f>
        <v/>
      </c>
      <c r="G36" s="22"/>
      <c r="H36" s="24" t="n">
        <f aca="false">_xlfn.IFS(ISBLANK(G36),0,G36=0,0,$D36="m",ROUNDDOWN((SQRT(G36)-2.8)/0.011,0),$D36="w",ROUNDDOWN((SQRT(G36)-2.0232)/0.00874,0))</f>
        <v>0</v>
      </c>
      <c r="I36" s="25"/>
      <c r="J36" s="26" t="n">
        <f aca="false">_xlfn.IFS(ISBLANK(I36),0,I36=0,0,$D36="m",ROUNDDOWN((SQRT(I36)-1.936)/0.0124,0),$D36="w",ROUNDDOWN((SQRT(I36)-1.4149)/0.01039,0))</f>
        <v>0</v>
      </c>
      <c r="K36" s="27"/>
      <c r="L36" s="24" t="n">
        <f aca="false">_xlfn.IFS(ISBLANK(K36),0,K36=0,0,$D36="m",ROUNDDOWN((SQRT(K36)-1.15028)/0.00219,0),$D36="w",ROUNDDOWN((SQRT(K36)-1.0935)/0.00208,0))</f>
        <v>0</v>
      </c>
      <c r="M36" s="28"/>
      <c r="N36" s="26" t="n">
        <f aca="false">_xlfn.IFS(ISBLANK(M36),0,M36=0,0,$D36="m",ROUNDDOWN((50/(M36+0.24)-3.79)/0.0069,0),$D36="w",ROUNDDOWN((50/(M36+0.24)-3.648)/0.0066,0))</f>
        <v>0</v>
      </c>
      <c r="O36" s="27"/>
      <c r="P36" s="24" t="n">
        <f aca="false">_xlfn.IFS(ISBLANK(O36),0,O36=0,0,$D36="m",ROUNDDOWN((75/(O36+0.24)-4.1)/0.00664,0),$D36="w",ROUNDDOWN((75/(O36+0.24)-3.998)/0.0066,0))</f>
        <v>0</v>
      </c>
      <c r="Q36" s="25"/>
      <c r="R36" s="26" t="n">
        <f aca="false">_xlfn.IFS(ISBLANK(Q36),0,Q36=0,0,$D36="m",ROUNDDOWN((100/(Q36+0.24)-4.341)/0.00676,0),$D36="w",ROUNDDOWN((100/(Q36+0.24)-4.0062)/0.00656,0))</f>
        <v>0</v>
      </c>
      <c r="S36" s="29"/>
      <c r="T36" s="30" t="n">
        <f aca="false">INT(S36)*60+(S36-INT(S36))*100</f>
        <v>0</v>
      </c>
      <c r="U36" s="24" t="n">
        <f aca="false">_xlfn.IFS(ISBLANK(T36),0,T36=0,0,$D36="m","1000m Pflicht",$D36="w",ROUNDDOWN((800/T36-2.0232)/0.00647,0))</f>
        <v>0</v>
      </c>
      <c r="V36" s="31"/>
      <c r="W36" s="32" t="n">
        <f aca="false">INT(V36)*60+(V36-INT(V36))*100</f>
        <v>0</v>
      </c>
      <c r="X36" s="33" t="n">
        <f aca="false">_xlfn.IFS(ISBLANK(V36),0,V36=0,0,$D36="w","1000m Pflicht",$D36="m",ROUNDDOWN((1000/W36-2.158)/0.006,0))</f>
        <v>0</v>
      </c>
      <c r="Y36" s="34" t="n">
        <f aca="false">LARGE(G36:X36,1)+LARGE(G36:X36,2)+LARGE(G36:X36,3)</f>
        <v>0</v>
      </c>
      <c r="Z36" s="34" t="n">
        <f aca="false">IF(D36="m",(_xlfn.IFS(F36=$AE$7,LOOKUP(Y36,$AF$7:$AF$9,$AH$7:$AH$9),F36=$AE$10,LOOKUP(Y36,$AF$10:$AF$12,$AH$10:$AH$12),F36=$AE$13,LOOKUP(Y36,$AF$13:$AF$15,$AH$13:$AH$15),F36=$AE$16,LOOKUP(Y36,$AF$16:$AF$18,$AH$16:$AH$18),F36=$AE$19,LOOKUP(Y36,$AF$19:$AF$21,$AH$19:$AH$21),F36=$AE$22,LOOKUP(Y36,$AF$22:$AF$24,$AH$22:$AH$24),F36=$AE$25,LOOKUP(Y36,$AF$25:$AF$27,$AH$25:$AH$27),F36=$AE$28,LOOKUP(Y36,$AF$28:$AF$30,$AH$28:$AH$30),F36=$AE$31,LOOKUP(Y36,$AF$31:$AF$33,$AH$31:$AH$33))),0)</f>
        <v>0</v>
      </c>
      <c r="AA36" s="34" t="n">
        <f aca="false">IF(D36="w",(_xlfn.IFS(F36=$AE$7,LOOKUP(Y36,$AG$7:$AG$9,$AH$7:$AH$9),F36=$AE$10,LOOKUP(Y36,$AG$10:$AG$12,$AH$10:$AH$12),F36=$AE$13,LOOKUP(Y36,$AG$13:$AG$15,$AH$13:$AH$15),F36=$AE$16,LOOKUP(Y36,$AG$16:$AG$18,$AH$16:$AH$18),F36=$AE$19,LOOKUP(Y36,$AG$19:$AG$21,$AH$19:$AH$21),F36=$AE$22,LOOKUP(Y36,$AG$22:$AG$24,$AH$22:$AH$24),F36=$AE$25,LOOKUP(Y36,$AG$25:$AG$27,$AH$25:$AH$27),F36=$AE$28,LOOKUP(Y36,$AG$28:$AG$30,$AH$28:$AH$30),F36=$AE$31,LOOKUP(Y36,$AG$31:$AG$33,$AH$31:$AH$33))),0)</f>
        <v>0</v>
      </c>
    </row>
    <row r="37" customFormat="false" ht="12.8" hidden="false" customHeight="false" outlineLevel="0" collapsed="false">
      <c r="A37" s="19" t="n">
        <v>32</v>
      </c>
      <c r="B37" s="20"/>
      <c r="C37" s="20"/>
      <c r="D37" s="21"/>
      <c r="E37" s="22"/>
      <c r="F37" s="23" t="str">
        <f aca="false">IF(ISBLANK(E37),"",$H$1-E37)</f>
        <v/>
      </c>
      <c r="G37" s="22"/>
      <c r="H37" s="24" t="n">
        <f aca="false">_xlfn.IFS(ISBLANK(G37),0,G37=0,0,$D37="m",ROUNDDOWN((SQRT(G37)-2.8)/0.011,0),$D37="w",ROUNDDOWN((SQRT(G37)-2.0232)/0.00874,0))</f>
        <v>0</v>
      </c>
      <c r="I37" s="25"/>
      <c r="J37" s="26" t="n">
        <f aca="false">_xlfn.IFS(ISBLANK(I37),0,I37=0,0,$D37="m",ROUNDDOWN((SQRT(I37)-1.936)/0.0124,0),$D37="w",ROUNDDOWN((SQRT(I37)-1.4149)/0.01039,0))</f>
        <v>0</v>
      </c>
      <c r="K37" s="27"/>
      <c r="L37" s="24" t="n">
        <f aca="false">_xlfn.IFS(ISBLANK(K37),0,K37=0,0,$D37="m",ROUNDDOWN((SQRT(K37)-1.15028)/0.00219,0),$D37="w",ROUNDDOWN((SQRT(K37)-1.0935)/0.00208,0))</f>
        <v>0</v>
      </c>
      <c r="M37" s="28"/>
      <c r="N37" s="26" t="n">
        <f aca="false">_xlfn.IFS(ISBLANK(M37),0,M37=0,0,$D37="m",ROUNDDOWN((50/(M37+0.24)-3.79)/0.0069,0),$D37="w",ROUNDDOWN((50/(M37+0.24)-3.648)/0.0066,0))</f>
        <v>0</v>
      </c>
      <c r="O37" s="27"/>
      <c r="P37" s="24" t="n">
        <f aca="false">_xlfn.IFS(ISBLANK(O37),0,O37=0,0,$D37="m",ROUNDDOWN((75/(O37+0.24)-4.1)/0.00664,0),$D37="w",ROUNDDOWN((75/(O37+0.24)-3.998)/0.0066,0))</f>
        <v>0</v>
      </c>
      <c r="Q37" s="25"/>
      <c r="R37" s="26" t="n">
        <f aca="false">_xlfn.IFS(ISBLANK(Q37),0,Q37=0,0,$D37="m",ROUNDDOWN((100/(Q37+0.24)-4.341)/0.00676,0),$D37="w",ROUNDDOWN((100/(Q37+0.24)-4.0062)/0.00656,0))</f>
        <v>0</v>
      </c>
      <c r="S37" s="29"/>
      <c r="T37" s="30" t="n">
        <f aca="false">INT(S37)*60+(S37-INT(S37))*100</f>
        <v>0</v>
      </c>
      <c r="U37" s="24" t="n">
        <f aca="false">_xlfn.IFS(ISBLANK(T37),0,T37=0,0,$D37="m","1000m Pflicht",$D37="w",ROUNDDOWN((800/T37-2.0232)/0.00647,0))</f>
        <v>0</v>
      </c>
      <c r="V37" s="31"/>
      <c r="W37" s="32" t="n">
        <f aca="false">INT(V37)*60+(V37-INT(V37))*100</f>
        <v>0</v>
      </c>
      <c r="X37" s="33" t="n">
        <f aca="false">_xlfn.IFS(ISBLANK(V37),0,V37=0,0,$D37="w","1000m Pflicht",$D37="m",ROUNDDOWN((1000/W37-2.158)/0.006,0))</f>
        <v>0</v>
      </c>
      <c r="Y37" s="34" t="n">
        <f aca="false">LARGE(G37:X37,1)+LARGE(G37:X37,2)+LARGE(G37:X37,3)</f>
        <v>0</v>
      </c>
      <c r="Z37" s="34" t="n">
        <f aca="false">IF(D37="m",(_xlfn.IFS(F37=$AE$7,LOOKUP(Y37,$AF$7:$AF$9,$AH$7:$AH$9),F37=$AE$10,LOOKUP(Y37,$AF$10:$AF$12,$AH$10:$AH$12),F37=$AE$13,LOOKUP(Y37,$AF$13:$AF$15,$AH$13:$AH$15),F37=$AE$16,LOOKUP(Y37,$AF$16:$AF$18,$AH$16:$AH$18),F37=$AE$19,LOOKUP(Y37,$AF$19:$AF$21,$AH$19:$AH$21),F37=$AE$22,LOOKUP(Y37,$AF$22:$AF$24,$AH$22:$AH$24),F37=$AE$25,LOOKUP(Y37,$AF$25:$AF$27,$AH$25:$AH$27),F37=$AE$28,LOOKUP(Y37,$AF$28:$AF$30,$AH$28:$AH$30),F37=$AE$31,LOOKUP(Y37,$AF$31:$AF$33,$AH$31:$AH$33))),0)</f>
        <v>0</v>
      </c>
      <c r="AA37" s="34" t="n">
        <f aca="false">IF(D37="w",(_xlfn.IFS(F37=$AE$7,LOOKUP(Y37,$AG$7:$AG$9,$AH$7:$AH$9),F37=$AE$10,LOOKUP(Y37,$AG$10:$AG$12,$AH$10:$AH$12),F37=$AE$13,LOOKUP(Y37,$AG$13:$AG$15,$AH$13:$AH$15),F37=$AE$16,LOOKUP(Y37,$AG$16:$AG$18,$AH$16:$AH$18),F37=$AE$19,LOOKUP(Y37,$AG$19:$AG$21,$AH$19:$AH$21),F37=$AE$22,LOOKUP(Y37,$AG$22:$AG$24,$AH$22:$AH$24),F37=$AE$25,LOOKUP(Y37,$AG$25:$AG$27,$AH$25:$AH$27),F37=$AE$28,LOOKUP(Y37,$AG$28:$AG$30,$AH$28:$AH$30),F37=$AE$31,LOOKUP(Y37,$AG$31:$AG$33,$AH$31:$AH$33))),0)</f>
        <v>0</v>
      </c>
    </row>
    <row r="38" customFormat="false" ht="12.8" hidden="false" customHeight="false" outlineLevel="0" collapsed="false">
      <c r="A38" s="42" t="n">
        <v>33</v>
      </c>
      <c r="B38" s="43"/>
      <c r="C38" s="43"/>
      <c r="D38" s="44"/>
      <c r="E38" s="45"/>
      <c r="F38" s="23" t="str">
        <f aca="false">IF(ISBLANK(E38),"",$H$1-E38)</f>
        <v/>
      </c>
      <c r="G38" s="22"/>
      <c r="H38" s="24" t="n">
        <f aca="false">_xlfn.IFS(ISBLANK(G38),0,G38=0,0,$D38="m",ROUNDDOWN((SQRT(G38)-2.8)/0.011,0),$D38="w",ROUNDDOWN((SQRT(G38)-2.0232)/0.00874,0))</f>
        <v>0</v>
      </c>
      <c r="I38" s="25"/>
      <c r="J38" s="26" t="n">
        <f aca="false">_xlfn.IFS(ISBLANK(I38),0,I38=0,0,$D38="m",ROUNDDOWN((SQRT(I38)-1.936)/0.0124,0),$D38="w",ROUNDDOWN((SQRT(I38)-1.4149)/0.01039,0))</f>
        <v>0</v>
      </c>
      <c r="K38" s="27"/>
      <c r="L38" s="24" t="n">
        <f aca="false">_xlfn.IFS(ISBLANK(K38),0,K38=0,0,$D38="m",ROUNDDOWN((SQRT(K38)-1.15028)/0.00219,0),$D38="w",ROUNDDOWN((SQRT(K38)-1.0935)/0.00208,0))</f>
        <v>0</v>
      </c>
      <c r="M38" s="28"/>
      <c r="N38" s="26" t="n">
        <f aca="false">_xlfn.IFS(ISBLANK(M38),0,M38=0,0,$D38="m",ROUNDDOWN((50/(M38+0.24)-3.79)/0.0069,0),$D38="w",ROUNDDOWN((50/(M38+0.24)-3.648)/0.0066,0))</f>
        <v>0</v>
      </c>
      <c r="O38" s="27"/>
      <c r="P38" s="24" t="n">
        <f aca="false">_xlfn.IFS(ISBLANK(O38),0,O38=0,0,$D38="m",ROUNDDOWN((75/(O38+0.24)-4.1)/0.00664,0),$D38="w",ROUNDDOWN((75/(O38+0.24)-3.998)/0.0066,0))</f>
        <v>0</v>
      </c>
      <c r="Q38" s="25"/>
      <c r="R38" s="26" t="n">
        <f aca="false">_xlfn.IFS(ISBLANK(Q38),0,Q38=0,0,$D38="m",ROUNDDOWN((100/(Q38+0.24)-4.341)/0.00676,0),$D38="w",ROUNDDOWN((100/(Q38+0.24)-4.0062)/0.00656,0))</f>
        <v>0</v>
      </c>
      <c r="S38" s="29"/>
      <c r="T38" s="30" t="n">
        <f aca="false">INT(S38)*60+(S38-INT(S38))*100</f>
        <v>0</v>
      </c>
      <c r="U38" s="24" t="n">
        <f aca="false">_xlfn.IFS(ISBLANK(T38),0,T38=0,0,$D38="m","1000m Pflicht",$D38="w",ROUNDDOWN((800/T38-2.0232)/0.00647,0))</f>
        <v>0</v>
      </c>
      <c r="V38" s="31"/>
      <c r="W38" s="32" t="n">
        <f aca="false">INT(V38)*60+(V38-INT(V38))*100</f>
        <v>0</v>
      </c>
      <c r="X38" s="33" t="n">
        <f aca="false">_xlfn.IFS(ISBLANK(V38),0,V38=0,0,$D38="w","1000m Pflicht",$D38="m",ROUNDDOWN((1000/W38-2.158)/0.006,0))</f>
        <v>0</v>
      </c>
      <c r="Y38" s="34" t="n">
        <f aca="false">LARGE(G38:X38,1)+LARGE(G38:X38,2)+LARGE(G38:X38,3)</f>
        <v>0</v>
      </c>
      <c r="Z38" s="34" t="n">
        <f aca="false">IF(D38="m",(_xlfn.IFS(F38=$AE$7,LOOKUP(Y38,$AF$7:$AF$9,$AH$7:$AH$9),F38=$AE$10,LOOKUP(Y38,$AF$10:$AF$12,$AH$10:$AH$12),F38=$AE$13,LOOKUP(Y38,$AF$13:$AF$15,$AH$13:$AH$15),F38=$AE$16,LOOKUP(Y38,$AF$16:$AF$18,$AH$16:$AH$18),F38=$AE$19,LOOKUP(Y38,$AF$19:$AF$21,$AH$19:$AH$21),F38=$AE$22,LOOKUP(Y38,$AF$22:$AF$24,$AH$22:$AH$24),F38=$AE$25,LOOKUP(Y38,$AF$25:$AF$27,$AH$25:$AH$27),F38=$AE$28,LOOKUP(Y38,$AF$28:$AF$30,$AH$28:$AH$30),F38=$AE$31,LOOKUP(Y38,$AF$31:$AF$33,$AH$31:$AH$33))),0)</f>
        <v>0</v>
      </c>
      <c r="AA38" s="34" t="n">
        <f aca="false">IF(D38="w",(_xlfn.IFS(F38=$AE$7,LOOKUP(Y38,$AG$7:$AG$9,$AH$7:$AH$9),F38=$AE$10,LOOKUP(Y38,$AG$10:$AG$12,$AH$10:$AH$12),F38=$AE$13,LOOKUP(Y38,$AG$13:$AG$15,$AH$13:$AH$15),F38=$AE$16,LOOKUP(Y38,$AG$16:$AG$18,$AH$16:$AH$18),F38=$AE$19,LOOKUP(Y38,$AG$19:$AG$21,$AH$19:$AH$21),F38=$AE$22,LOOKUP(Y38,$AG$22:$AG$24,$AH$22:$AH$24),F38=$AE$25,LOOKUP(Y38,$AG$25:$AG$27,$AH$25:$AH$27),F38=$AE$28,LOOKUP(Y38,$AG$28:$AG$30,$AH$28:$AH$30),F38=$AE$31,LOOKUP(Y38,$AG$31:$AG$33,$AH$31:$AH$33))),0)</f>
        <v>0</v>
      </c>
    </row>
    <row r="39" customFormat="false" ht="12.8" hidden="false" customHeight="false" outlineLevel="0" collapsed="false"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2.8" hidden="false" customHeight="false" outlineLevel="0" collapsed="false">
      <c r="E40" s="22"/>
      <c r="F40" s="17"/>
      <c r="G40" s="17"/>
      <c r="H40" s="17"/>
      <c r="I40" s="17"/>
      <c r="J40" s="22"/>
      <c r="K40" s="22"/>
      <c r="L40" s="22"/>
      <c r="M40" s="22"/>
    </row>
    <row r="41" customFormat="false" ht="12.8" hidden="false" customHeight="false" outlineLevel="0" collapsed="false">
      <c r="E41" s="22"/>
      <c r="F41" s="17"/>
      <c r="G41" s="22"/>
      <c r="H41" s="22"/>
      <c r="I41" s="22"/>
      <c r="J41" s="46"/>
      <c r="K41" s="22"/>
      <c r="L41" s="22"/>
      <c r="M41" s="22"/>
    </row>
    <row r="42" customFormat="false" ht="12.8" hidden="false" customHeight="false" outlineLevel="0" collapsed="false">
      <c r="E42" s="22"/>
      <c r="F42" s="22"/>
      <c r="G42" s="22"/>
      <c r="H42" s="22"/>
      <c r="I42" s="22"/>
      <c r="J42" s="22"/>
      <c r="K42" s="22"/>
      <c r="L42" s="22"/>
      <c r="M42" s="22"/>
    </row>
    <row r="43" customFormat="false" ht="12.8" hidden="false" customHeight="false" outlineLevel="0" collapsed="false">
      <c r="E43" s="22"/>
      <c r="F43" s="22"/>
      <c r="G43" s="22"/>
      <c r="H43" s="22"/>
      <c r="I43" s="22"/>
      <c r="J43" s="22"/>
      <c r="K43" s="22"/>
      <c r="L43" s="22"/>
      <c r="M43" s="22"/>
    </row>
    <row r="44" customFormat="false" ht="12.8" hidden="false" customHeight="false" outlineLevel="0" collapsed="false">
      <c r="E44" s="22"/>
      <c r="F44" s="22"/>
      <c r="G44" s="22"/>
      <c r="H44" s="46"/>
      <c r="I44" s="22"/>
      <c r="J44" s="22"/>
      <c r="K44" s="22"/>
      <c r="L44" s="22"/>
      <c r="M44" s="22"/>
    </row>
    <row r="45" customFormat="false" ht="12.8" hidden="false" customHeight="false" outlineLevel="0" collapsed="false">
      <c r="E45" s="22"/>
      <c r="F45" s="22"/>
      <c r="G45" s="22"/>
      <c r="H45" s="46"/>
      <c r="I45" s="22"/>
      <c r="J45" s="22"/>
      <c r="K45" s="22"/>
      <c r="L45" s="22"/>
      <c r="M45" s="22"/>
    </row>
    <row r="46" customFormat="false" ht="12.8" hidden="false" customHeight="false" outlineLevel="0" collapsed="false">
      <c r="H46" s="46"/>
    </row>
    <row r="47" customFormat="false" ht="12.8" hidden="false" customHeight="false" outlineLevel="0" collapsed="false">
      <c r="H47" s="46"/>
    </row>
    <row r="48" customFormat="false" ht="12.8" hidden="false" customHeight="false" outlineLevel="0" collapsed="false">
      <c r="H48" s="46"/>
    </row>
    <row r="49" customFormat="false" ht="12.8" hidden="false" customHeight="false" outlineLevel="0" collapsed="false">
      <c r="H49" s="46"/>
    </row>
    <row r="50" customFormat="false" ht="12.8" hidden="false" customHeight="false" outlineLevel="0" collapsed="false">
      <c r="H50" s="46"/>
    </row>
    <row r="51" customFormat="false" ht="12.8" hidden="false" customHeight="false" outlineLevel="0" collapsed="false">
      <c r="H51" s="46"/>
    </row>
    <row r="52" customFormat="false" ht="12.8" hidden="false" customHeight="false" outlineLevel="0" collapsed="false">
      <c r="H52" s="46"/>
    </row>
    <row r="53" customFormat="false" ht="12.8" hidden="false" customHeight="false" outlineLevel="0" collapsed="false">
      <c r="H53" s="46"/>
    </row>
  </sheetData>
  <sheetProtection sheet="true" objects="true" scenarios="true" insertColumns="false" insertRows="false" deleteColumns="false" deleteRows="false"/>
  <mergeCells count="19">
    <mergeCell ref="K1:V1"/>
    <mergeCell ref="K2:V2"/>
    <mergeCell ref="G5:H5"/>
    <mergeCell ref="I5:J5"/>
    <mergeCell ref="K5:L5"/>
    <mergeCell ref="M5:N5"/>
    <mergeCell ref="O5:P5"/>
    <mergeCell ref="Q5:R5"/>
    <mergeCell ref="S5:U5"/>
    <mergeCell ref="V5:X5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</mergeCells>
  <conditionalFormatting sqref="G6:H38">
    <cfRule type="expression" priority="2" aboveAverage="0" equalAverage="0" bottom="0" percent="0" rank="0" text="" dxfId="0">
      <formula>($F6&gt;13)*($D6="w")</formula>
    </cfRule>
    <cfRule type="expression" priority="3" aboveAverage="0" equalAverage="0" bottom="0" percent="0" rank="0" text="" dxfId="0">
      <formula>($F6&gt;11)*($D6="m")</formula>
    </cfRule>
  </conditionalFormatting>
  <conditionalFormatting sqref="I6:J38">
    <cfRule type="expression" priority="4" aboveAverage="0" equalAverage="0" bottom="0" percent="0" rank="0" text="" dxfId="0">
      <formula>($F6&lt;14)*($D6="w")</formula>
    </cfRule>
    <cfRule type="expression" priority="5" aboveAverage="0" equalAverage="0" bottom="0" percent="0" rank="0" text="" dxfId="0">
      <formula>($F6&lt;12)*($D6="m")</formula>
    </cfRule>
  </conditionalFormatting>
  <conditionalFormatting sqref="M6:N38">
    <cfRule type="expression" priority="6" aboveAverage="0" equalAverage="0" bottom="0" percent="0" rank="0" text="" dxfId="0">
      <formula>(13&lt;$F6)</formula>
    </cfRule>
  </conditionalFormatting>
  <conditionalFormatting sqref="O6:P38">
    <cfRule type="expression" priority="7" aboveAverage="0" equalAverage="0" bottom="0" percent="0" rank="0" text="" dxfId="0">
      <formula>($F6&lt;13)</formula>
    </cfRule>
    <cfRule type="expression" priority="8" aboveAverage="0" equalAverage="0" bottom="0" percent="0" rank="0" text="" dxfId="0">
      <formula>($F6&gt;15)</formula>
    </cfRule>
  </conditionalFormatting>
  <conditionalFormatting sqref="Q6:R38">
    <cfRule type="expression" priority="9" aboveAverage="0" equalAverage="0" bottom="0" percent="0" rank="0" text="" dxfId="0">
      <formula>($F6&lt;15)</formula>
    </cfRule>
  </conditionalFormatting>
  <conditionalFormatting sqref="S6:U38">
    <cfRule type="expression" priority="10" aboveAverage="0" equalAverage="0" bottom="0" percent="0" rank="0" text="" dxfId="0">
      <formula>$D6="m"</formula>
    </cfRule>
  </conditionalFormatting>
  <conditionalFormatting sqref="V6:X38">
    <cfRule type="expression" priority="11" aboveAverage="0" equalAverage="0" bottom="0" percent="0" rank="0" text="" dxfId="0">
      <formula>$D6="w"</formula>
    </cfRule>
  </conditionalFormatting>
  <conditionalFormatting sqref="Z6:Z38">
    <cfRule type="expression" priority="12" aboveAverage="0" equalAverage="0" bottom="0" percent="0" rank="0" text="" dxfId="0">
      <formula>$D6="w"</formula>
    </cfRule>
  </conditionalFormatting>
  <conditionalFormatting sqref="AA6:AA38">
    <cfRule type="expression" priority="13" aboveAverage="0" equalAverage="0" bottom="0" percent="0" rank="0" text="" dxfId="0">
      <formula>$D6="m"</formula>
    </cfRule>
  </conditionalFormatting>
  <conditionalFormatting sqref="G6:G38">
    <cfRule type="expression" priority="14" aboveAverage="0" equalAverage="0" bottom="0" percent="0" rank="0" text="" dxfId="1">
      <formula>_xlfn.MAXIFS($G$6:$G$38,$D$6:$D$38,"m")=G6</formula>
    </cfRule>
    <cfRule type="expression" priority="15" aboveAverage="0" equalAverage="0" bottom="0" percent="0" rank="0" text="" dxfId="2">
      <formula>_xlfn.MAXIFS($G$6:$G$38,$D$6:$D$38,"w")=G6</formula>
    </cfRule>
  </conditionalFormatting>
  <conditionalFormatting sqref="I6:I38">
    <cfRule type="expression" priority="16" aboveAverage="0" equalAverage="0" bottom="0" percent="0" rank="0" text="" dxfId="1">
      <formula>_xlfn.MAXIFS($I$6:$I$38,$D$6:$D$38,"m")=I6</formula>
    </cfRule>
    <cfRule type="expression" priority="17" aboveAverage="0" equalAverage="0" bottom="0" percent="0" rank="0" text="" dxfId="2">
      <formula>_xlfn.MAXIFS($I$6:$I$38,$D$6:$D$38,"w")=I6</formula>
    </cfRule>
  </conditionalFormatting>
  <conditionalFormatting sqref="K6:K38">
    <cfRule type="expression" priority="18" aboveAverage="0" equalAverage="0" bottom="0" percent="0" rank="0" text="" dxfId="1">
      <formula>_xlfn.MAXIFS($K$6:$K$38,$D$6:$D$38,"m")=K6</formula>
    </cfRule>
    <cfRule type="expression" priority="19" aboveAverage="0" equalAverage="0" bottom="0" percent="0" rank="0" text="" dxfId="2">
      <formula>_xlfn.MAXIFS($K$6:$K$38,$D$6:$D$38,"w")=K6</formula>
    </cfRule>
  </conditionalFormatting>
  <conditionalFormatting sqref="M6:M38">
    <cfRule type="expression" priority="20" aboveAverage="0" equalAverage="0" bottom="0" percent="0" rank="0" text="" dxfId="1">
      <formula>_xlfn.MINIFS($M$6:$M$38,$D$6:$D$38,"m")=M6</formula>
    </cfRule>
    <cfRule type="expression" priority="21" aboveAverage="0" equalAverage="0" bottom="0" percent="0" rank="0" text="" dxfId="2">
      <formula>_xlfn.MINIFS($M$6:$M$38,$D$6:$D$38,"w")=M6</formula>
    </cfRule>
  </conditionalFormatting>
  <conditionalFormatting sqref="O6:O38">
    <cfRule type="expression" priority="22" aboveAverage="0" equalAverage="0" bottom="0" percent="0" rank="0" text="" dxfId="1">
      <formula>_xlfn.MINIFS($O$6:$O$38,$D$6:$D$38,"m")=O6</formula>
    </cfRule>
    <cfRule type="expression" priority="23" aboveAverage="0" equalAverage="0" bottom="0" percent="0" rank="0" text="" dxfId="2">
      <formula>_xlfn.MINIFS($O$6:$O$38,$D$6:$D$38,"w")=O6</formula>
    </cfRule>
  </conditionalFormatting>
  <conditionalFormatting sqref="Q6:Q38">
    <cfRule type="expression" priority="24" aboveAverage="0" equalAverage="0" bottom="0" percent="0" rank="0" text="" dxfId="1">
      <formula>_xlfn.MINIFS($Q$6:$Q$38,$D$6:$D$38,"m")=Q6</formula>
    </cfRule>
    <cfRule type="expression" priority="25" aboveAverage="0" equalAverage="0" bottom="0" percent="0" rank="0" text="" dxfId="2">
      <formula>_xlfn.MINIFS($Q$6:$Q$38,$D$6:$D$38,"w")=Q6</formula>
    </cfRule>
  </conditionalFormatting>
  <conditionalFormatting sqref="S6:S38">
    <cfRule type="expression" priority="26" aboveAverage="0" equalAverage="0" bottom="0" percent="0" rank="0" text="" dxfId="2">
      <formula>MIN($S$6:$S$38)=S6</formula>
    </cfRule>
  </conditionalFormatting>
  <conditionalFormatting sqref="V6:V38">
    <cfRule type="expression" priority="27" aboveAverage="0" equalAverage="0" bottom="0" percent="0" rank="0" text="" dxfId="1">
      <formula>MIN($V$6:$V$38)=V6</formula>
    </cfRule>
  </conditionalFormatting>
  <conditionalFormatting sqref="Y6:Y38">
    <cfRule type="expression" priority="28" aboveAverage="0" equalAverage="0" bottom="0" percent="0" rank="0" text="" dxfId="1">
      <formula>_xlfn.MAXIFS($Y$6:$Y$38,$D$6:$D$38,"m")=Y6</formula>
    </cfRule>
    <cfRule type="expression" priority="29" aboveAverage="0" equalAverage="0" bottom="0" percent="0" rank="0" text="" dxfId="2">
      <formula>_xlfn.MAXIFS($Y$6:$Y$38,$D$6:$D$38,"w")=Y6</formula>
    </cfRule>
  </conditionalFormatting>
  <conditionalFormatting sqref="Y6:AA38">
    <cfRule type="expression" priority="30" aboveAverage="0" equalAverage="0" bottom="0" percent="0" rank="0" text="" dxfId="3">
      <formula>MOD(ROW(),2)=0</formula>
    </cfRule>
    <cfRule type="expression" priority="31" aboveAverage="0" equalAverage="0" bottom="0" percent="0" rank="0" text="" dxfId="4">
      <formula>MOD(ROW(),2)=1</formula>
    </cfRule>
  </conditionalFormatting>
  <conditionalFormatting sqref="A6:X38">
    <cfRule type="expression" priority="32" aboveAverage="0" equalAverage="0" bottom="0" percent="0" rank="0" text="" dxfId="5">
      <formula>MOD(ROW(),2)=0</formula>
    </cfRule>
    <cfRule type="expression" priority="33" aboveAverage="0" equalAverage="0" bottom="0" percent="0" rank="0" text="" dxfId="6">
      <formula>MOD(ROW(),2)=1</formula>
    </cfRule>
  </conditionalFormatting>
  <dataValidations count="2">
    <dataValidation allowBlank="true" operator="equal" showDropDown="false" showErrorMessage="true" showInputMessage="false" sqref="D6:D38" type="list">
      <formula1>"m,w"</formula1>
      <formula2>0</formula2>
    </dataValidation>
    <dataValidation allowBlank="true" operator="equal" showDropDown="false" showErrorMessage="true" showInputMessage="false" sqref="C1" type="list">
      <formula1>"5a,6a,7a,8a,9a,10a"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3.03"/>
    <col collapsed="false" customWidth="false" hidden="false" outlineLevel="0" max="1025" min="2" style="2" width="11.52"/>
  </cols>
  <sheetData>
    <row r="1" customFormat="false" ht="35.35" hidden="false" customHeight="true" outlineLevel="0" collapsed="false">
      <c r="B1" s="3" t="s">
        <v>0</v>
      </c>
      <c r="C1" s="47" t="str">
        <f aca="false">_xlfn.IFS(a!C1="5a","5b", a!C1="6a","6b",a!C1="7a","7b", a!C1="8a","8b",a!C1="9a","9b", a!C1="10a","10b")</f>
        <v>5b</v>
      </c>
      <c r="D1" s="5"/>
      <c r="E1" s="5"/>
      <c r="F1" s="5"/>
      <c r="G1" s="3" t="s">
        <v>2</v>
      </c>
      <c r="H1" s="6" t="n">
        <f aca="false">a!$H$1</f>
        <v>2019</v>
      </c>
      <c r="K1" s="7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16.7" hidden="false" customHeight="true" outlineLevel="0" collapsed="false">
      <c r="K2" s="8" t="str">
        <f aca="false">a!K2</f>
        <v>* Die Liste wirkt nur auf den ersten Blick viel zu bunt. Sobald Werte eingetragen sind, wird es besser
* Liste gilt für Handstoppung (also nichtelektronisch)
* Zeiten für 800m/1000m-Lauf müssen als Kommazahl angegeben werden (z.B. 3:40 als 3,4)
* Disziplinen, die für die jeweilige Altersklasse/das Geschlecht nicht zulässig sind, sind ausgegraut
* Das beste Mädchen je Disziplin und Klasse wird rosa hinterlegt, der beste Junge blau
* in der letzten Tabelle findet sich eine Bestenliste der Stufe getrennt nach Jahrgang
* Listen nur bis 16 Jahre ausgelegt
* Kugelstoßen nicht einbezogen (da für unsere Schule nicht relevant)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9.1" hidden="false" customHeight="true" outlineLevel="0" collapsed="false"/>
    <row r="5" s="18" customFormat="true" ht="30.6" hidden="false" customHeight="true" outlineLevel="0" collapsed="false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/>
      <c r="I5" s="13" t="s">
        <v>11</v>
      </c>
      <c r="J5" s="13"/>
      <c r="K5" s="12" t="s">
        <v>12</v>
      </c>
      <c r="L5" s="12"/>
      <c r="M5" s="13" t="s">
        <v>13</v>
      </c>
      <c r="N5" s="13" t="s">
        <v>14</v>
      </c>
      <c r="O5" s="12" t="s">
        <v>15</v>
      </c>
      <c r="P5" s="12"/>
      <c r="Q5" s="13" t="s">
        <v>16</v>
      </c>
      <c r="R5" s="13"/>
      <c r="S5" s="12" t="s">
        <v>17</v>
      </c>
      <c r="T5" s="12"/>
      <c r="U5" s="12"/>
      <c r="V5" s="13" t="s">
        <v>18</v>
      </c>
      <c r="W5" s="13"/>
      <c r="X5" s="13"/>
      <c r="Y5" s="14" t="s">
        <v>19</v>
      </c>
      <c r="Z5" s="15" t="s">
        <v>20</v>
      </c>
      <c r="AA5" s="15" t="s">
        <v>21</v>
      </c>
      <c r="AB5" s="16"/>
      <c r="AC5" s="16"/>
      <c r="AD5" s="16"/>
      <c r="AE5" s="17"/>
      <c r="AF5" s="17"/>
      <c r="AG5" s="17"/>
      <c r="AH5" s="16"/>
    </row>
    <row r="6" customFormat="false" ht="12.8" hidden="false" customHeight="false" outlineLevel="0" collapsed="false">
      <c r="A6" s="19" t="n">
        <v>1</v>
      </c>
      <c r="B6" s="20" t="s">
        <v>22</v>
      </c>
      <c r="C6" s="20" t="s">
        <v>23</v>
      </c>
      <c r="D6" s="21" t="s">
        <v>24</v>
      </c>
      <c r="E6" s="22" t="n">
        <v>2010</v>
      </c>
      <c r="F6" s="23" t="n">
        <f aca="false">IF(ISBLANK(E6),"",$H$1-E6)</f>
        <v>9</v>
      </c>
      <c r="G6" s="22"/>
      <c r="H6" s="24" t="n">
        <f aca="false">_xlfn.IFS(ISBLANK(G6),0,G6=0,0,$D6="m",ROUNDDOWN((SQRT(G6)-2.8)/0.011,0),$D6="w",ROUNDDOWN((SQRT(G6)-2.0232)/0.00874,0))</f>
        <v>0</v>
      </c>
      <c r="I6" s="25"/>
      <c r="J6" s="26" t="n">
        <f aca="false">_xlfn.IFS(ISBLANK(I6),0,I6=0,0,$D6="m",ROUNDDOWN((SQRT(I6)-1.936)/0.0124,0),$D6="w",ROUNDDOWN((SQRT(I6)-1.4149)/0.01039,0))</f>
        <v>0</v>
      </c>
      <c r="K6" s="27"/>
      <c r="L6" s="24" t="n">
        <f aca="false">_xlfn.IFS(ISBLANK(K6),0,K6=0,0,$D6="m",ROUNDDOWN((SQRT(K6)-1.15028)/0.00219,0),$D6="w",ROUNDDOWN((SQRT(K6)-1.0935)/0.00208,0))</f>
        <v>0</v>
      </c>
      <c r="M6" s="28"/>
      <c r="N6" s="26" t="n">
        <f aca="false">_xlfn.IFS(ISBLANK(M6),0,M6=0,0,$D6="m",ROUNDDOWN((50/(M6+0.24)-3.79)/0.0069,0),$D6="w",ROUNDDOWN((50/(M6+0.24)-3.648)/0.0066,0))</f>
        <v>0</v>
      </c>
      <c r="O6" s="27"/>
      <c r="P6" s="24" t="n">
        <f aca="false">_xlfn.IFS(ISBLANK(O6),0,O6=0,0,$D6="m",ROUNDDOWN((75/(O6+0.24)-4.1)/0.00664,0),$D6="w",ROUNDDOWN((75/(O6+0.24)-3.998)/0.0066,0))</f>
        <v>0</v>
      </c>
      <c r="Q6" s="25"/>
      <c r="R6" s="26" t="n">
        <f aca="false">_xlfn.IFS(ISBLANK(Q6),0,Q6=0,0,$D6="m",ROUNDDOWN((100/(Q6+0.24)-4.341)/0.00676,0),$D6="w",ROUNDDOWN((100/(Q6+0.24)-4.0062)/0.00656,0))</f>
        <v>0</v>
      </c>
      <c r="S6" s="29"/>
      <c r="T6" s="30" t="n">
        <f aca="false">INT(S6)*60+(S6-INT(S6))*100</f>
        <v>0</v>
      </c>
      <c r="U6" s="24" t="n">
        <f aca="false">_xlfn.IFS(ISBLANK(T6),0,T6=0,0,$D6="m","1000m Pflicht",$D6="w",ROUNDDOWN((800/T6-2.0232)/0.00647,0))</f>
        <v>0</v>
      </c>
      <c r="V6" s="31"/>
      <c r="W6" s="32" t="n">
        <f aca="false">INT(V6)*60+(V6-INT(V6))*100</f>
        <v>0</v>
      </c>
      <c r="X6" s="33" t="n">
        <f aca="false">_xlfn.IFS(ISBLANK(V6),0,V6=0,0,$D6="w","1000m Pflicht",$D6="m",ROUNDDOWN((1000/W6-2.158)/0.006,0))</f>
        <v>0</v>
      </c>
      <c r="Y6" s="34" t="n">
        <f aca="false">LARGE(G6:X6,1)+LARGE(G6:X6,2)+LARGE(G6:X6,3)</f>
        <v>0</v>
      </c>
      <c r="Z6" s="34" t="str">
        <f aca="false">IF(D6="m",(_xlfn.IFS(F6=$AE$7,LOOKUP(Y6,$AF$7:$AF$9,$AH$7:$AH$9),F6=$AE$10,LOOKUP(Y6,$AF$10:$AF$12,$AH$10:$AH$12),F6=$AE$13,LOOKUP(Y6,$AF$13:$AF$15,$AH$13:$AH$15),F6=$AE$16,LOOKUP(Y6,$AF$16:$AF$18,$AH$16:$AH$18),F6=$AE$19,LOOKUP(Y6,$AF$19:$AF$21,$AH$19:$AH$21),F6=$AE$22,LOOKUP(Y6,$AF$22:$AF$24,$AH$22:$AH$24),F6=$AE$25,LOOKUP(Y6,$AF$25:$AF$27,$AH$25:$AH$27),F6=$AE$28,LOOKUP(Y6,$AF$28:$AF$30,$AH$28:$AH$30),F6=$AE$31,LOOKUP(Y6,$AF$31:$AF$33,$AH$31:$AH$33))),0)</f>
        <v>Teilnehmer</v>
      </c>
      <c r="AA6" s="34" t="n">
        <f aca="false">IF(D6="w",(_xlfn.IFS(F6=$AE$7,LOOKUP(Y6,$AG$7:$AG$9,$AH$7:$AH$9),F6=$AE$10,LOOKUP(Y6,$AG$10:$AG$12,$AH$10:$AH$12),F6=$AE$13,LOOKUP(Y6,$AG$13:$AG$15,$AH$13:$AH$15),F6=$AE$16,LOOKUP(Y6,$AG$16:$AG$18,$AH$16:$AH$18),F6=$AE$19,LOOKUP(Y6,$AG$19:$AG$21,$AH$19:$AH$21),F6=$AE$22,LOOKUP(Y6,$AG$22:$AG$24,$AH$22:$AH$24),F6=$AE$25,LOOKUP(Y6,$AG$25:$AG$27,$AH$25:$AH$27),F6=$AE$28,LOOKUP(Y6,$AG$28:$AG$30,$AH$28:$AH$30),F6=$AE$31,LOOKUP(Y6,$AG$31:$AG$33,$AH$31:$AH$33))),0)</f>
        <v>0</v>
      </c>
      <c r="AE6" s="35" t="s">
        <v>9</v>
      </c>
      <c r="AF6" s="35" t="s">
        <v>25</v>
      </c>
      <c r="AG6" s="35" t="s">
        <v>26</v>
      </c>
      <c r="AH6" s="35" t="s">
        <v>27</v>
      </c>
    </row>
    <row r="7" customFormat="false" ht="12.8" hidden="false" customHeight="false" outlineLevel="0" collapsed="false">
      <c r="A7" s="19" t="n">
        <v>2</v>
      </c>
      <c r="B7" s="20" t="s">
        <v>28</v>
      </c>
      <c r="C7" s="20" t="s">
        <v>29</v>
      </c>
      <c r="D7" s="21" t="s">
        <v>30</v>
      </c>
      <c r="E7" s="22" t="n">
        <v>2005</v>
      </c>
      <c r="F7" s="23" t="n">
        <f aca="false">IF(ISBLANK(E7),"",$H$1-E7)</f>
        <v>14</v>
      </c>
      <c r="G7" s="22"/>
      <c r="H7" s="24" t="n">
        <f aca="false">_xlfn.IFS(ISBLANK(G7),0,G7=0,0,$D7="m",ROUNDDOWN((SQRT(G7)-2.8)/0.011,0),$D7="w",ROUNDDOWN((SQRT(G7)-2.0232)/0.00874,0))</f>
        <v>0</v>
      </c>
      <c r="I7" s="25"/>
      <c r="J7" s="26" t="n">
        <f aca="false">_xlfn.IFS(ISBLANK(I7),0,I7=0,0,$D7="m",ROUNDDOWN((SQRT(I7)-1.936)/0.0124,0),$D7="w",ROUNDDOWN((SQRT(I7)-1.4149)/0.01039,0))</f>
        <v>0</v>
      </c>
      <c r="K7" s="27"/>
      <c r="L7" s="24" t="n">
        <f aca="false">_xlfn.IFS(ISBLANK(K7),0,K7=0,0,$D7="m",ROUNDDOWN((SQRT(K7)-1.15028)/0.00219,0),$D7="w",ROUNDDOWN((SQRT(K7)-1.0935)/0.00208,0))</f>
        <v>0</v>
      </c>
      <c r="M7" s="28"/>
      <c r="N7" s="26" t="n">
        <f aca="false">_xlfn.IFS(ISBLANK(M7),0,M7=0,0,$D7="m",ROUNDDOWN((50/(M7+0.24)-3.79)/0.0069,0),$D7="w",ROUNDDOWN((50/(M7+0.24)-3.648)/0.0066,0))</f>
        <v>0</v>
      </c>
      <c r="O7" s="27"/>
      <c r="P7" s="24" t="n">
        <f aca="false">_xlfn.IFS(ISBLANK(O7),0,O7=0,0,$D7="m",ROUNDDOWN((75/(O7+0.24)-4.1)/0.00664,0),$D7="w",ROUNDDOWN((75/(O7+0.24)-3.998)/0.0066,0))</f>
        <v>0</v>
      </c>
      <c r="Q7" s="25"/>
      <c r="R7" s="26" t="n">
        <f aca="false">_xlfn.IFS(ISBLANK(Q7),0,Q7=0,0,$D7="m",ROUNDDOWN((100/(Q7+0.24)-4.341)/0.00676,0),$D7="w",ROUNDDOWN((100/(Q7+0.24)-4.0062)/0.00656,0))</f>
        <v>0</v>
      </c>
      <c r="S7" s="29"/>
      <c r="T7" s="30" t="n">
        <f aca="false">INT(S7)*60+(S7-INT(S7))*100</f>
        <v>0</v>
      </c>
      <c r="U7" s="24" t="n">
        <f aca="false">_xlfn.IFS(ISBLANK(T7),0,T7=0,0,$D7="m","1000m Pflicht",$D7="w",ROUNDDOWN((800/T7-2.0232)/0.00647,0))</f>
        <v>0</v>
      </c>
      <c r="V7" s="31"/>
      <c r="W7" s="32" t="n">
        <f aca="false">INT(V7)*60+(V7-INT(V7))*100</f>
        <v>0</v>
      </c>
      <c r="X7" s="33" t="n">
        <f aca="false">_xlfn.IFS(ISBLANK(V7),0,V7=0,0,$D7="w","1000m Pflicht",$D7="m",ROUNDDOWN((1000/W7-2.158)/0.006,0))</f>
        <v>0</v>
      </c>
      <c r="Y7" s="34" t="n">
        <f aca="false">LARGE(G7:X7,1)+LARGE(G7:X7,2)+LARGE(G7:X7,3)</f>
        <v>0</v>
      </c>
      <c r="Z7" s="34" t="n">
        <f aca="false">IF(D7="m",(_xlfn.IFS(F7=$AE$7,LOOKUP(Y7,$AF$7:$AF$9,$AH$7:$AH$9),F7=$AE$10,LOOKUP(Y7,$AF$10:$AF$12,$AH$10:$AH$12),F7=$AE$13,LOOKUP(Y7,$AF$13:$AF$15,$AH$13:$AH$15),F7=$AE$16,LOOKUP(Y7,$AF$16:$AF$18,$AH$16:$AH$18),F7=$AE$19,LOOKUP(Y7,$AF$19:$AF$21,$AH$19:$AH$21),F7=$AE$22,LOOKUP(Y7,$AF$22:$AF$24,$AH$22:$AH$24),F7=$AE$25,LOOKUP(Y7,$AF$25:$AF$27,$AH$25:$AH$27),F7=$AE$28,LOOKUP(Y7,$AF$28:$AF$30,$AH$28:$AH$30),F7=$AE$31,LOOKUP(Y7,$AF$31:$AF$33,$AH$31:$AH$33))),0)</f>
        <v>0</v>
      </c>
      <c r="AA7" s="34" t="str">
        <f aca="false">IF(D7="w",(_xlfn.IFS(F7=$AE$7,LOOKUP(Y7,$AG$7:$AG$9,$AH$7:$AH$9),F7=$AE$10,LOOKUP(Y7,$AG$10:$AG$12,$AH$10:$AH$12),F7=$AE$13,LOOKUP(Y7,$AG$13:$AG$15,$AH$13:$AH$15),F7=$AE$16,LOOKUP(Y7,$AG$16:$AG$18,$AH$16:$AH$18),F7=$AE$19,LOOKUP(Y7,$AG$19:$AG$21,$AH$19:$AH$21),F7=$AE$22,LOOKUP(Y7,$AG$22:$AG$24,$AH$22:$AH$24),F7=$AE$25,LOOKUP(Y7,$AG$25:$AG$27,$AH$25:$AH$27),F7=$AE$28,LOOKUP(Y7,$AG$28:$AG$30,$AH$28:$AH$30),F7=$AE$31,LOOKUP(Y7,$AG$31:$AG$33,$AH$31:$AH$33))),0)</f>
        <v>Teilnehmer</v>
      </c>
      <c r="AE7" s="36" t="n">
        <v>8</v>
      </c>
      <c r="AF7" s="37" t="n">
        <v>0</v>
      </c>
      <c r="AG7" s="37" t="n">
        <v>0</v>
      </c>
      <c r="AH7" s="38" t="s">
        <v>31</v>
      </c>
    </row>
    <row r="8" customFormat="false" ht="12.8" hidden="false" customHeight="false" outlineLevel="0" collapsed="false">
      <c r="A8" s="19" t="n">
        <v>3</v>
      </c>
      <c r="B8" s="20"/>
      <c r="C8" s="20"/>
      <c r="D8" s="21"/>
      <c r="E8" s="22"/>
      <c r="F8" s="23" t="str">
        <f aca="false">IF(ISBLANK(E8),"",$H$1-E8)</f>
        <v/>
      </c>
      <c r="G8" s="22"/>
      <c r="H8" s="24" t="n">
        <f aca="false">_xlfn.IFS(ISBLANK(G8),0,G8=0,0,$D8="m",ROUNDDOWN((SQRT(G8)-2.8)/0.011,0),$D8="w",ROUNDDOWN((SQRT(G8)-2.0232)/0.00874,0))</f>
        <v>0</v>
      </c>
      <c r="I8" s="25"/>
      <c r="J8" s="26" t="n">
        <f aca="false">_xlfn.IFS(ISBLANK(I8),0,I8=0,0,$D8="m",ROUNDDOWN((SQRT(I8)-1.936)/0.0124,0),$D8="w",ROUNDDOWN((SQRT(I8)-1.4149)/0.01039,0))</f>
        <v>0</v>
      </c>
      <c r="K8" s="27"/>
      <c r="L8" s="24" t="n">
        <f aca="false">_xlfn.IFS(ISBLANK(K8),0,K8=0,0,$D8="m",ROUNDDOWN((SQRT(K8)-1.15028)/0.00219,0),$D8="w",ROUNDDOWN((SQRT(K8)-1.0935)/0.00208,0))</f>
        <v>0</v>
      </c>
      <c r="M8" s="28"/>
      <c r="N8" s="26" t="n">
        <f aca="false">_xlfn.IFS(ISBLANK(M8),0,M8=0,0,$D8="m",ROUNDDOWN((50/(M8+0.24)-3.79)/0.0069,0),$D8="w",ROUNDDOWN((50/(M8+0.24)-3.648)/0.0066,0))</f>
        <v>0</v>
      </c>
      <c r="O8" s="27"/>
      <c r="P8" s="24" t="n">
        <f aca="false">_xlfn.IFS(ISBLANK(O8),0,O8=0,0,$D8="m",ROUNDDOWN((75/(O8+0.24)-4.1)/0.00664,0),$D8="w",ROUNDDOWN((75/(O8+0.24)-3.998)/0.0066,0))</f>
        <v>0</v>
      </c>
      <c r="Q8" s="25"/>
      <c r="R8" s="26" t="n">
        <f aca="false">_xlfn.IFS(ISBLANK(Q8),0,Q8=0,0,$D8="m",ROUNDDOWN((100/(Q8+0.24)-4.341)/0.00676,0),$D8="w",ROUNDDOWN((100/(Q8+0.24)-4.0062)/0.00656,0))</f>
        <v>0</v>
      </c>
      <c r="S8" s="29"/>
      <c r="T8" s="30" t="n">
        <f aca="false">INT(S8)*60+(S8-INT(S8))*100</f>
        <v>0</v>
      </c>
      <c r="U8" s="24" t="n">
        <f aca="false">_xlfn.IFS(ISBLANK(T8),0,T8=0,0,$D8="m","1000m Pflicht",$D8="w",ROUNDDOWN((800/T8-2.0232)/0.00647,0))</f>
        <v>0</v>
      </c>
      <c r="V8" s="31"/>
      <c r="W8" s="32" t="n">
        <f aca="false">INT(V8)*60+(V8-INT(V8))*100</f>
        <v>0</v>
      </c>
      <c r="X8" s="33" t="n">
        <f aca="false">_xlfn.IFS(ISBLANK(V8),0,V8=0,0,$D8="w","1000m Pflicht",$D8="m",ROUNDDOWN((1000/W8-2.158)/0.006,0))</f>
        <v>0</v>
      </c>
      <c r="Y8" s="34" t="n">
        <f aca="false">LARGE(G8:X8,1)+LARGE(G8:X8,2)+LARGE(G8:X8,3)</f>
        <v>0</v>
      </c>
      <c r="Z8" s="34" t="n">
        <f aca="false">IF(D8="m",(_xlfn.IFS(F8=$AE$7,LOOKUP(Y8,$AF$7:$AF$9,$AH$7:$AH$9),F8=$AE$10,LOOKUP(Y8,$AF$10:$AF$12,$AH$10:$AH$12),F8=$AE$13,LOOKUP(Y8,$AF$13:$AF$15,$AH$13:$AH$15),F8=$AE$16,LOOKUP(Y8,$AF$16:$AF$18,$AH$16:$AH$18),F8=$AE$19,LOOKUP(Y8,$AF$19:$AF$21,$AH$19:$AH$21),F8=$AE$22,LOOKUP(Y8,$AF$22:$AF$24,$AH$22:$AH$24),F8=$AE$25,LOOKUP(Y8,$AF$25:$AF$27,$AH$25:$AH$27),F8=$AE$28,LOOKUP(Y8,$AF$28:$AF$30,$AH$28:$AH$30),F8=$AE$31,LOOKUP(Y8,$AF$31:$AF$33,$AH$31:$AH$33))),0)</f>
        <v>0</v>
      </c>
      <c r="AA8" s="34" t="n">
        <f aca="false">IF(D8="w",(_xlfn.IFS(F8=$AE$7,LOOKUP(Y8,$AG$7:$AG$9,$AH$7:$AH$9),F8=$AE$10,LOOKUP(Y8,$AG$10:$AG$12,$AH$10:$AH$12),F8=$AE$13,LOOKUP(Y8,$AG$13:$AG$15,$AH$13:$AH$15),F8=$AE$16,LOOKUP(Y8,$AG$16:$AG$18,$AH$16:$AH$18),F8=$AE$19,LOOKUP(Y8,$AG$19:$AG$21,$AH$19:$AH$21),F8=$AE$22,LOOKUP(Y8,$AG$22:$AG$24,$AH$22:$AH$24),F8=$AE$25,LOOKUP(Y8,$AG$25:$AG$27,$AH$25:$AH$27),F8=$AE$28,LOOKUP(Y8,$AG$28:$AG$30,$AH$28:$AH$30),F8=$AE$31,LOOKUP(Y8,$AG$31:$AG$33,$AH$31:$AH$33))),0)</f>
        <v>0</v>
      </c>
      <c r="AE8" s="36"/>
      <c r="AF8" s="37" t="n">
        <v>450</v>
      </c>
      <c r="AG8" s="37" t="n">
        <v>475</v>
      </c>
      <c r="AH8" s="38" t="s">
        <v>32</v>
      </c>
    </row>
    <row r="9" customFormat="false" ht="12.8" hidden="false" customHeight="false" outlineLevel="0" collapsed="false">
      <c r="A9" s="19" t="n">
        <v>4</v>
      </c>
      <c r="B9" s="20"/>
      <c r="C9" s="20"/>
      <c r="D9" s="21"/>
      <c r="E9" s="22"/>
      <c r="F9" s="23" t="str">
        <f aca="false">IF(ISBLANK(E9),"",$H$1-E9)</f>
        <v/>
      </c>
      <c r="G9" s="22"/>
      <c r="H9" s="24" t="n">
        <f aca="false">_xlfn.IFS(ISBLANK(G9),0,G9=0,0,$D9="m",ROUNDDOWN((SQRT(G9)-2.8)/0.011,0),$D9="w",ROUNDDOWN((SQRT(G9)-2.0232)/0.00874,0))</f>
        <v>0</v>
      </c>
      <c r="I9" s="25"/>
      <c r="J9" s="26" t="n">
        <f aca="false">_xlfn.IFS(ISBLANK(I9),0,I9=0,0,$D9="m",ROUNDDOWN((SQRT(I9)-1.936)/0.0124,0),$D9="w",ROUNDDOWN((SQRT(I9)-1.4149)/0.01039,0))</f>
        <v>0</v>
      </c>
      <c r="K9" s="27"/>
      <c r="L9" s="24" t="n">
        <f aca="false">_xlfn.IFS(ISBLANK(K9),0,K9=0,0,$D9="m",ROUNDDOWN((SQRT(K9)-1.15028)/0.00219,0),$D9="w",ROUNDDOWN((SQRT(K9)-1.0935)/0.00208,0))</f>
        <v>0</v>
      </c>
      <c r="M9" s="28"/>
      <c r="N9" s="26" t="n">
        <f aca="false">_xlfn.IFS(ISBLANK(M9),0,M9=0,0,$D9="m",ROUNDDOWN((50/(M9+0.24)-3.79)/0.0069,0),$D9="w",ROUNDDOWN((50/(M9+0.24)-3.648)/0.0066,0))</f>
        <v>0</v>
      </c>
      <c r="O9" s="27"/>
      <c r="P9" s="24" t="n">
        <f aca="false">_xlfn.IFS(ISBLANK(O9),0,O9=0,0,$D9="m",ROUNDDOWN((75/(O9+0.24)-4.1)/0.00664,0),$D9="w",ROUNDDOWN((75/(O9+0.24)-3.998)/0.0066,0))</f>
        <v>0</v>
      </c>
      <c r="Q9" s="25"/>
      <c r="R9" s="26" t="n">
        <f aca="false">_xlfn.IFS(ISBLANK(Q9),0,Q9=0,0,$D9="m",ROUNDDOWN((100/(Q9+0.24)-4.341)/0.00676,0),$D9="w",ROUNDDOWN((100/(Q9+0.24)-4.0062)/0.00656,0))</f>
        <v>0</v>
      </c>
      <c r="S9" s="29"/>
      <c r="T9" s="30" t="n">
        <f aca="false">INT(S9)*60+(S9-INT(S9))*100</f>
        <v>0</v>
      </c>
      <c r="U9" s="24" t="n">
        <f aca="false">_xlfn.IFS(ISBLANK(T9),0,T9=0,0,$D9="m","1000m Pflicht",$D9="w",ROUNDDOWN((800/T9-2.0232)/0.00647,0))</f>
        <v>0</v>
      </c>
      <c r="V9" s="31"/>
      <c r="W9" s="32" t="n">
        <f aca="false">INT(V9)*60+(V9-INT(V9))*100</f>
        <v>0</v>
      </c>
      <c r="X9" s="33" t="n">
        <f aca="false">_xlfn.IFS(ISBLANK(V9),0,V9=0,0,$D9="w","1000m Pflicht",$D9="m",ROUNDDOWN((1000/W9-2.158)/0.006,0))</f>
        <v>0</v>
      </c>
      <c r="Y9" s="34" t="n">
        <f aca="false">LARGE(G9:X9,1)+LARGE(G9:X9,2)+LARGE(G9:X9,3)</f>
        <v>0</v>
      </c>
      <c r="Z9" s="34" t="n">
        <f aca="false">IF(D9="m",(_xlfn.IFS(F9=$AE$7,LOOKUP(Y9,$AF$7:$AF$9,$AH$7:$AH$9),F9=$AE$10,LOOKUP(Y9,$AF$10:$AF$12,$AH$10:$AH$12),F9=$AE$13,LOOKUP(Y9,$AF$13:$AF$15,$AH$13:$AH$15),F9=$AE$16,LOOKUP(Y9,$AF$16:$AF$18,$AH$16:$AH$18),F9=$AE$19,LOOKUP(Y9,$AF$19:$AF$21,$AH$19:$AH$21),F9=$AE$22,LOOKUP(Y9,$AF$22:$AF$24,$AH$22:$AH$24),F9=$AE$25,LOOKUP(Y9,$AF$25:$AF$27,$AH$25:$AH$27),F9=$AE$28,LOOKUP(Y9,$AF$28:$AF$30,$AH$28:$AH$30),F9=$AE$31,LOOKUP(Y9,$AF$31:$AF$33,$AH$31:$AH$33))),0)</f>
        <v>0</v>
      </c>
      <c r="AA9" s="34" t="n">
        <f aca="false">IF(D9="w",(_xlfn.IFS(F9=$AE$7,LOOKUP(Y9,$AG$7:$AG$9,$AH$7:$AH$9),F9=$AE$10,LOOKUP(Y9,$AG$10:$AG$12,$AH$10:$AH$12),F9=$AE$13,LOOKUP(Y9,$AG$13:$AG$15,$AH$13:$AH$15),F9=$AE$16,LOOKUP(Y9,$AG$16:$AG$18,$AH$16:$AH$18),F9=$AE$19,LOOKUP(Y9,$AG$19:$AG$21,$AH$19:$AH$21),F9=$AE$22,LOOKUP(Y9,$AG$22:$AG$24,$AH$22:$AH$24),F9=$AE$25,LOOKUP(Y9,$AG$25:$AG$27,$AH$25:$AH$27),F9=$AE$28,LOOKUP(Y9,$AG$28:$AG$30,$AH$28:$AH$30),F9=$AE$31,LOOKUP(Y9,$AG$31:$AG$33,$AH$31:$AH$33))),0)</f>
        <v>0</v>
      </c>
      <c r="AE9" s="36"/>
      <c r="AF9" s="37" t="n">
        <v>575</v>
      </c>
      <c r="AG9" s="37" t="n">
        <v>625</v>
      </c>
      <c r="AH9" s="38" t="s">
        <v>33</v>
      </c>
    </row>
    <row r="10" customFormat="false" ht="12.8" hidden="false" customHeight="false" outlineLevel="0" collapsed="false">
      <c r="A10" s="19" t="n">
        <v>5</v>
      </c>
      <c r="B10" s="20"/>
      <c r="C10" s="20"/>
      <c r="D10" s="21"/>
      <c r="E10" s="22"/>
      <c r="F10" s="23" t="str">
        <f aca="false">IF(ISBLANK(E10),"",$H$1-E10)</f>
        <v/>
      </c>
      <c r="G10" s="22"/>
      <c r="H10" s="24" t="n">
        <f aca="false">_xlfn.IFS(ISBLANK(G10),0,G10=0,0,$D10="m",ROUNDDOWN((SQRT(G10)-2.8)/0.011,0),$D10="w",ROUNDDOWN((SQRT(G10)-2.0232)/0.00874,0))</f>
        <v>0</v>
      </c>
      <c r="I10" s="25"/>
      <c r="J10" s="26" t="n">
        <f aca="false">_xlfn.IFS(ISBLANK(I10),0,I10=0,0,$D10="m",ROUNDDOWN((SQRT(I10)-1.936)/0.0124,0),$D10="w",ROUNDDOWN((SQRT(I10)-1.4149)/0.01039,0))</f>
        <v>0</v>
      </c>
      <c r="K10" s="27"/>
      <c r="L10" s="24" t="n">
        <f aca="false">_xlfn.IFS(ISBLANK(K10),0,K10=0,0,$D10="m",ROUNDDOWN((SQRT(K10)-1.15028)/0.00219,0),$D10="w",ROUNDDOWN((SQRT(K10)-1.0935)/0.00208,0))</f>
        <v>0</v>
      </c>
      <c r="M10" s="28"/>
      <c r="N10" s="26" t="n">
        <f aca="false">_xlfn.IFS(ISBLANK(M10),0,M10=0,0,$D10="m",ROUNDDOWN((50/(M10+0.24)-3.79)/0.0069,0),$D10="w",ROUNDDOWN((50/(M10+0.24)-3.648)/0.0066,0))</f>
        <v>0</v>
      </c>
      <c r="O10" s="27"/>
      <c r="P10" s="24" t="n">
        <f aca="false">_xlfn.IFS(ISBLANK(O10),0,O10=0,0,$D10="m",ROUNDDOWN((75/(O10+0.24)-4.1)/0.00664,0),$D10="w",ROUNDDOWN((75/(O10+0.24)-3.998)/0.0066,0))</f>
        <v>0</v>
      </c>
      <c r="Q10" s="25"/>
      <c r="R10" s="26" t="n">
        <f aca="false">_xlfn.IFS(ISBLANK(Q10),0,Q10=0,0,$D10="m",ROUNDDOWN((100/(Q10+0.24)-4.341)/0.00676,0),$D10="w",ROUNDDOWN((100/(Q10+0.24)-4.0062)/0.00656,0))</f>
        <v>0</v>
      </c>
      <c r="S10" s="29"/>
      <c r="T10" s="30" t="n">
        <f aca="false">INT(S10)*60+(S10-INT(S10))*100</f>
        <v>0</v>
      </c>
      <c r="U10" s="24" t="n">
        <f aca="false">_xlfn.IFS(ISBLANK(T10),0,T10=0,0,$D10="m","1000m Pflicht",$D10="w",ROUNDDOWN((800/T10-2.0232)/0.00647,0))</f>
        <v>0</v>
      </c>
      <c r="V10" s="31"/>
      <c r="W10" s="32" t="n">
        <f aca="false">INT(V10)*60+(V10-INT(V10))*100</f>
        <v>0</v>
      </c>
      <c r="X10" s="33" t="n">
        <f aca="false">_xlfn.IFS(ISBLANK(V10),0,V10=0,0,$D10="w","1000m Pflicht",$D10="m",ROUNDDOWN((1000/W10-2.158)/0.006,0))</f>
        <v>0</v>
      </c>
      <c r="Y10" s="34" t="n">
        <f aca="false">LARGE(G10:X10,1)+LARGE(G10:X10,2)+LARGE(G10:X10,3)</f>
        <v>0</v>
      </c>
      <c r="Z10" s="34" t="n">
        <f aca="false">IF(D10="m",(_xlfn.IFS(F10=$AE$7,LOOKUP(Y10,$AF$7:$AF$9,$AH$7:$AH$9),F10=$AE$10,LOOKUP(Y10,$AF$10:$AF$12,$AH$10:$AH$12),F10=$AE$13,LOOKUP(Y10,$AF$13:$AF$15,$AH$13:$AH$15),F10=$AE$16,LOOKUP(Y10,$AF$16:$AF$18,$AH$16:$AH$18),F10=$AE$19,LOOKUP(Y10,$AF$19:$AF$21,$AH$19:$AH$21),F10=$AE$22,LOOKUP(Y10,$AF$22:$AF$24,$AH$22:$AH$24),F10=$AE$25,LOOKUP(Y10,$AF$25:$AF$27,$AH$25:$AH$27),F10=$AE$28,LOOKUP(Y10,$AF$28:$AF$30,$AH$28:$AH$30),F10=$AE$31,LOOKUP(Y10,$AF$31:$AF$33,$AH$31:$AH$33))),0)</f>
        <v>0</v>
      </c>
      <c r="AA10" s="34" t="n">
        <f aca="false">IF(D10="w",(_xlfn.IFS(F10=$AE$7,LOOKUP(Y10,$AG$7:$AG$9,$AH$7:$AH$9),F10=$AE$10,LOOKUP(Y10,$AG$10:$AG$12,$AH$10:$AH$12),F10=$AE$13,LOOKUP(Y10,$AG$13:$AG$15,$AH$13:$AH$15),F10=$AE$16,LOOKUP(Y10,$AG$16:$AG$18,$AH$16:$AH$18),F10=$AE$19,LOOKUP(Y10,$AG$19:$AG$21,$AH$19:$AH$21),F10=$AE$22,LOOKUP(Y10,$AG$22:$AG$24,$AH$22:$AH$24),F10=$AE$25,LOOKUP(Y10,$AG$25:$AG$27,$AH$25:$AH$27),F10=$AE$28,LOOKUP(Y10,$AG$28:$AG$30,$AH$28:$AH$30),F10=$AE$31,LOOKUP(Y10,$AG$31:$AG$33,$AH$31:$AH$33))),0)</f>
        <v>0</v>
      </c>
      <c r="AE10" s="39" t="n">
        <v>9</v>
      </c>
      <c r="AF10" s="40" t="n">
        <v>0</v>
      </c>
      <c r="AG10" s="40" t="n">
        <v>0</v>
      </c>
      <c r="AH10" s="41" t="s">
        <v>31</v>
      </c>
    </row>
    <row r="11" customFormat="false" ht="12.8" hidden="false" customHeight="false" outlineLevel="0" collapsed="false">
      <c r="A11" s="19" t="n">
        <v>6</v>
      </c>
      <c r="B11" s="20"/>
      <c r="C11" s="20"/>
      <c r="D11" s="21"/>
      <c r="E11" s="22"/>
      <c r="F11" s="23" t="str">
        <f aca="false">IF(ISBLANK(E11),"",$H$1-E11)</f>
        <v/>
      </c>
      <c r="G11" s="22"/>
      <c r="H11" s="24" t="n">
        <f aca="false">_xlfn.IFS(ISBLANK(G11),0,G11=0,0,$D11="m",ROUNDDOWN((SQRT(G11)-2.8)/0.011,0),$D11="w",ROUNDDOWN((SQRT(G11)-2.0232)/0.00874,0))</f>
        <v>0</v>
      </c>
      <c r="I11" s="25"/>
      <c r="J11" s="26" t="n">
        <f aca="false">_xlfn.IFS(ISBLANK(I11),0,I11=0,0,$D11="m",ROUNDDOWN((SQRT(I11)-1.936)/0.0124,0),$D11="w",ROUNDDOWN((SQRT(I11)-1.4149)/0.01039,0))</f>
        <v>0</v>
      </c>
      <c r="K11" s="27"/>
      <c r="L11" s="24" t="n">
        <f aca="false">_xlfn.IFS(ISBLANK(K11),0,K11=0,0,$D11="m",ROUNDDOWN((SQRT(K11)-1.15028)/0.00219,0),$D11="w",ROUNDDOWN((SQRT(K11)-1.0935)/0.00208,0))</f>
        <v>0</v>
      </c>
      <c r="M11" s="28"/>
      <c r="N11" s="26" t="n">
        <f aca="false">_xlfn.IFS(ISBLANK(M11),0,M11=0,0,$D11="m",ROUNDDOWN((50/(M11+0.24)-3.79)/0.0069,0),$D11="w",ROUNDDOWN((50/(M11+0.24)-3.648)/0.0066,0))</f>
        <v>0</v>
      </c>
      <c r="O11" s="27"/>
      <c r="P11" s="24" t="n">
        <f aca="false">_xlfn.IFS(ISBLANK(O11),0,O11=0,0,$D11="m",ROUNDDOWN((75/(O11+0.24)-4.1)/0.00664,0),$D11="w",ROUNDDOWN((75/(O11+0.24)-3.998)/0.0066,0))</f>
        <v>0</v>
      </c>
      <c r="Q11" s="25"/>
      <c r="R11" s="26" t="n">
        <f aca="false">_xlfn.IFS(ISBLANK(Q11),0,Q11=0,0,$D11="m",ROUNDDOWN((100/(Q11+0.24)-4.341)/0.00676,0),$D11="w",ROUNDDOWN((100/(Q11+0.24)-4.0062)/0.00656,0))</f>
        <v>0</v>
      </c>
      <c r="S11" s="29"/>
      <c r="T11" s="30" t="n">
        <f aca="false">INT(S11)*60+(S11-INT(S11))*100</f>
        <v>0</v>
      </c>
      <c r="U11" s="24" t="n">
        <f aca="false">_xlfn.IFS(ISBLANK(T11),0,T11=0,0,$D11="m","1000m Pflicht",$D11="w",ROUNDDOWN((800/T11-2.0232)/0.00647,0))</f>
        <v>0</v>
      </c>
      <c r="V11" s="31"/>
      <c r="W11" s="32" t="n">
        <f aca="false">INT(V11)*60+(V11-INT(V11))*100</f>
        <v>0</v>
      </c>
      <c r="X11" s="33" t="n">
        <f aca="false">_xlfn.IFS(ISBLANK(V11),0,V11=0,0,$D11="w","1000m Pflicht",$D11="m",ROUNDDOWN((1000/W11-2.158)/0.006,0))</f>
        <v>0</v>
      </c>
      <c r="Y11" s="34" t="n">
        <f aca="false">LARGE(G11:X11,1)+LARGE(G11:X11,2)+LARGE(G11:X11,3)</f>
        <v>0</v>
      </c>
      <c r="Z11" s="34" t="n">
        <f aca="false">IF(D11="m",(_xlfn.IFS(F11=$AE$7,LOOKUP(Y11,$AF$7:$AF$9,$AH$7:$AH$9),F11=$AE$10,LOOKUP(Y11,$AF$10:$AF$12,$AH$10:$AH$12),F11=$AE$13,LOOKUP(Y11,$AF$13:$AF$15,$AH$13:$AH$15),F11=$AE$16,LOOKUP(Y11,$AF$16:$AF$18,$AH$16:$AH$18),F11=$AE$19,LOOKUP(Y11,$AF$19:$AF$21,$AH$19:$AH$21),F11=$AE$22,LOOKUP(Y11,$AF$22:$AF$24,$AH$22:$AH$24),F11=$AE$25,LOOKUP(Y11,$AF$25:$AF$27,$AH$25:$AH$27),F11=$AE$28,LOOKUP(Y11,$AF$28:$AF$30,$AH$28:$AH$30),F11=$AE$31,LOOKUP(Y11,$AF$31:$AF$33,$AH$31:$AH$33))),0)</f>
        <v>0</v>
      </c>
      <c r="AA11" s="34" t="n">
        <f aca="false">IF(D11="w",(_xlfn.IFS(F11=$AE$7,LOOKUP(Y11,$AG$7:$AG$9,$AH$7:$AH$9),F11=$AE$10,LOOKUP(Y11,$AG$10:$AG$12,$AH$10:$AH$12),F11=$AE$13,LOOKUP(Y11,$AG$13:$AG$15,$AH$13:$AH$15),F11=$AE$16,LOOKUP(Y11,$AG$16:$AG$18,$AH$16:$AH$18),F11=$AE$19,LOOKUP(Y11,$AG$19:$AG$21,$AH$19:$AH$21),F11=$AE$22,LOOKUP(Y11,$AG$22:$AG$24,$AH$22:$AH$24),F11=$AE$25,LOOKUP(Y11,$AG$25:$AG$27,$AH$25:$AH$27),F11=$AE$28,LOOKUP(Y11,$AG$28:$AG$30,$AH$28:$AH$30),F11=$AE$31,LOOKUP(Y11,$AG$31:$AG$33,$AH$31:$AH$33))),0)</f>
        <v>0</v>
      </c>
      <c r="AE11" s="39"/>
      <c r="AF11" s="40" t="n">
        <v>525</v>
      </c>
      <c r="AG11" s="40" t="n">
        <v>550</v>
      </c>
      <c r="AH11" s="41" t="s">
        <v>32</v>
      </c>
    </row>
    <row r="12" customFormat="false" ht="12.8" hidden="false" customHeight="false" outlineLevel="0" collapsed="false">
      <c r="A12" s="19" t="n">
        <v>7</v>
      </c>
      <c r="B12" s="20"/>
      <c r="C12" s="20"/>
      <c r="D12" s="21"/>
      <c r="E12" s="22"/>
      <c r="F12" s="23" t="str">
        <f aca="false">IF(ISBLANK(E12),"",$H$1-E12)</f>
        <v/>
      </c>
      <c r="G12" s="22"/>
      <c r="H12" s="24" t="n">
        <f aca="false">_xlfn.IFS(ISBLANK(G12),0,G12=0,0,$D12="m",ROUNDDOWN((SQRT(G12)-2.8)/0.011,0),$D12="w",ROUNDDOWN((SQRT(G12)-2.0232)/0.00874,0))</f>
        <v>0</v>
      </c>
      <c r="I12" s="25"/>
      <c r="J12" s="26" t="n">
        <f aca="false">_xlfn.IFS(ISBLANK(I12),0,I12=0,0,$D12="m",ROUNDDOWN((SQRT(I12)-1.936)/0.0124,0),$D12="w",ROUNDDOWN((SQRT(I12)-1.4149)/0.01039,0))</f>
        <v>0</v>
      </c>
      <c r="K12" s="27"/>
      <c r="L12" s="24" t="n">
        <f aca="false">_xlfn.IFS(ISBLANK(K12),0,K12=0,0,$D12="m",ROUNDDOWN((SQRT(K12)-1.15028)/0.00219,0),$D12="w",ROUNDDOWN((SQRT(K12)-1.0935)/0.00208,0))</f>
        <v>0</v>
      </c>
      <c r="M12" s="28"/>
      <c r="N12" s="26" t="n">
        <f aca="false">_xlfn.IFS(ISBLANK(M12),0,M12=0,0,$D12="m",ROUNDDOWN((50/(M12+0.24)-3.79)/0.0069,0),$D12="w",ROUNDDOWN((50/(M12+0.24)-3.648)/0.0066,0))</f>
        <v>0</v>
      </c>
      <c r="O12" s="27"/>
      <c r="P12" s="24" t="n">
        <f aca="false">_xlfn.IFS(ISBLANK(O12),0,O12=0,0,$D12="m",ROUNDDOWN((75/(O12+0.24)-4.1)/0.00664,0),$D12="w",ROUNDDOWN((75/(O12+0.24)-3.998)/0.0066,0))</f>
        <v>0</v>
      </c>
      <c r="Q12" s="25"/>
      <c r="R12" s="26" t="n">
        <f aca="false">_xlfn.IFS(ISBLANK(Q12),0,Q12=0,0,$D12="m",ROUNDDOWN((100/(Q12+0.24)-4.341)/0.00676,0),$D12="w",ROUNDDOWN((100/(Q12+0.24)-4.0062)/0.00656,0))</f>
        <v>0</v>
      </c>
      <c r="S12" s="29"/>
      <c r="T12" s="30" t="n">
        <f aca="false">INT(S12)*60+(S12-INT(S12))*100</f>
        <v>0</v>
      </c>
      <c r="U12" s="24" t="n">
        <f aca="false">_xlfn.IFS(ISBLANK(T12),0,T12=0,0,$D12="m","1000m Pflicht",$D12="w",ROUNDDOWN((800/T12-2.0232)/0.00647,0))</f>
        <v>0</v>
      </c>
      <c r="V12" s="31"/>
      <c r="W12" s="32" t="n">
        <f aca="false">INT(V12)*60+(V12-INT(V12))*100</f>
        <v>0</v>
      </c>
      <c r="X12" s="33" t="n">
        <f aca="false">_xlfn.IFS(ISBLANK(V12),0,V12=0,0,$D12="w","1000m Pflicht",$D12="m",ROUNDDOWN((1000/W12-2.158)/0.006,0))</f>
        <v>0</v>
      </c>
      <c r="Y12" s="34" t="n">
        <f aca="false">LARGE(G12:X12,1)+LARGE(G12:X12,2)+LARGE(G12:X12,3)</f>
        <v>0</v>
      </c>
      <c r="Z12" s="34" t="n">
        <f aca="false">IF(D12="m",(_xlfn.IFS(F12=$AE$7,LOOKUP(Y12,$AF$7:$AF$9,$AH$7:$AH$9),F12=$AE$10,LOOKUP(Y12,$AF$10:$AF$12,$AH$10:$AH$12),F12=$AE$13,LOOKUP(Y12,$AF$13:$AF$15,$AH$13:$AH$15),F12=$AE$16,LOOKUP(Y12,$AF$16:$AF$18,$AH$16:$AH$18),F12=$AE$19,LOOKUP(Y12,$AF$19:$AF$21,$AH$19:$AH$21),F12=$AE$22,LOOKUP(Y12,$AF$22:$AF$24,$AH$22:$AH$24),F12=$AE$25,LOOKUP(Y12,$AF$25:$AF$27,$AH$25:$AH$27),F12=$AE$28,LOOKUP(Y12,$AF$28:$AF$30,$AH$28:$AH$30),F12=$AE$31,LOOKUP(Y12,$AF$31:$AF$33,$AH$31:$AH$33))),0)</f>
        <v>0</v>
      </c>
      <c r="AA12" s="34" t="n">
        <f aca="false">IF(D12="w",(_xlfn.IFS(F12=$AE$7,LOOKUP(Y12,$AG$7:$AG$9,$AH$7:$AH$9),F12=$AE$10,LOOKUP(Y12,$AG$10:$AG$12,$AH$10:$AH$12),F12=$AE$13,LOOKUP(Y12,$AG$13:$AG$15,$AH$13:$AH$15),F12=$AE$16,LOOKUP(Y12,$AG$16:$AG$18,$AH$16:$AH$18),F12=$AE$19,LOOKUP(Y12,$AG$19:$AG$21,$AH$19:$AH$21),F12=$AE$22,LOOKUP(Y12,$AG$22:$AG$24,$AH$22:$AH$24),F12=$AE$25,LOOKUP(Y12,$AG$25:$AG$27,$AH$25:$AH$27),F12=$AE$28,LOOKUP(Y12,$AG$28:$AG$30,$AH$28:$AH$30),F12=$AE$31,LOOKUP(Y12,$AG$31:$AG$33,$AH$31:$AH$33))),0)</f>
        <v>0</v>
      </c>
      <c r="AE12" s="39"/>
      <c r="AF12" s="40" t="n">
        <v>675</v>
      </c>
      <c r="AG12" s="40" t="n">
        <v>725</v>
      </c>
      <c r="AH12" s="41" t="s">
        <v>33</v>
      </c>
    </row>
    <row r="13" customFormat="false" ht="12.8" hidden="false" customHeight="false" outlineLevel="0" collapsed="false">
      <c r="A13" s="19" t="n">
        <v>8</v>
      </c>
      <c r="B13" s="20"/>
      <c r="C13" s="20"/>
      <c r="D13" s="21"/>
      <c r="E13" s="22"/>
      <c r="F13" s="23" t="str">
        <f aca="false">IF(ISBLANK(E13),"",$H$1-E13)</f>
        <v/>
      </c>
      <c r="G13" s="22"/>
      <c r="H13" s="24" t="n">
        <f aca="false">_xlfn.IFS(ISBLANK(G13),0,G13=0,0,$D13="m",ROUNDDOWN((SQRT(G13)-2.8)/0.011,0),$D13="w",ROUNDDOWN((SQRT(G13)-2.0232)/0.00874,0))</f>
        <v>0</v>
      </c>
      <c r="I13" s="25"/>
      <c r="J13" s="26" t="n">
        <f aca="false">_xlfn.IFS(ISBLANK(I13),0,I13=0,0,$D13="m",ROUNDDOWN((SQRT(I13)-1.936)/0.0124,0),$D13="w",ROUNDDOWN((SQRT(I13)-1.4149)/0.01039,0))</f>
        <v>0</v>
      </c>
      <c r="K13" s="27"/>
      <c r="L13" s="24" t="n">
        <f aca="false">_xlfn.IFS(ISBLANK(K13),0,K13=0,0,$D13="m",ROUNDDOWN((SQRT(K13)-1.15028)/0.00219,0),$D13="w",ROUNDDOWN((SQRT(K13)-1.0935)/0.00208,0))</f>
        <v>0</v>
      </c>
      <c r="M13" s="28"/>
      <c r="N13" s="26" t="n">
        <f aca="false">_xlfn.IFS(ISBLANK(M13),0,M13=0,0,$D13="m",ROUNDDOWN((50/(M13+0.24)-3.79)/0.0069,0),$D13="w",ROUNDDOWN((50/(M13+0.24)-3.648)/0.0066,0))</f>
        <v>0</v>
      </c>
      <c r="O13" s="27"/>
      <c r="P13" s="24" t="n">
        <f aca="false">_xlfn.IFS(ISBLANK(O13),0,O13=0,0,$D13="m",ROUNDDOWN((75/(O13+0.24)-4.1)/0.00664,0),$D13="w",ROUNDDOWN((75/(O13+0.24)-3.998)/0.0066,0))</f>
        <v>0</v>
      </c>
      <c r="Q13" s="25"/>
      <c r="R13" s="26" t="n">
        <f aca="false">_xlfn.IFS(ISBLANK(Q13),0,Q13=0,0,$D13="m",ROUNDDOWN((100/(Q13+0.24)-4.341)/0.00676,0),$D13="w",ROUNDDOWN((100/(Q13+0.24)-4.0062)/0.00656,0))</f>
        <v>0</v>
      </c>
      <c r="S13" s="29"/>
      <c r="T13" s="30" t="n">
        <f aca="false">INT(S13)*60+(S13-INT(S13))*100</f>
        <v>0</v>
      </c>
      <c r="U13" s="24" t="n">
        <f aca="false">_xlfn.IFS(ISBLANK(T13),0,T13=0,0,$D13="m","1000m Pflicht",$D13="w",ROUNDDOWN((800/T13-2.0232)/0.00647,0))</f>
        <v>0</v>
      </c>
      <c r="V13" s="31"/>
      <c r="W13" s="32" t="n">
        <f aca="false">INT(V13)*60+(V13-INT(V13))*100</f>
        <v>0</v>
      </c>
      <c r="X13" s="33" t="n">
        <f aca="false">_xlfn.IFS(ISBLANK(V13),0,V13=0,0,$D13="w","1000m Pflicht",$D13="m",ROUNDDOWN((1000/W13-2.158)/0.006,0))</f>
        <v>0</v>
      </c>
      <c r="Y13" s="34" t="n">
        <f aca="false">LARGE(G13:X13,1)+LARGE(G13:X13,2)+LARGE(G13:X13,3)</f>
        <v>0</v>
      </c>
      <c r="Z13" s="34" t="n">
        <f aca="false">IF(D13="m",(_xlfn.IFS(F13=$AE$7,LOOKUP(Y13,$AF$7:$AF$9,$AH$7:$AH$9),F13=$AE$10,LOOKUP(Y13,$AF$10:$AF$12,$AH$10:$AH$12),F13=$AE$13,LOOKUP(Y13,$AF$13:$AF$15,$AH$13:$AH$15),F13=$AE$16,LOOKUP(Y13,$AF$16:$AF$18,$AH$16:$AH$18),F13=$AE$19,LOOKUP(Y13,$AF$19:$AF$21,$AH$19:$AH$21),F13=$AE$22,LOOKUP(Y13,$AF$22:$AF$24,$AH$22:$AH$24),F13=$AE$25,LOOKUP(Y13,$AF$25:$AF$27,$AH$25:$AH$27),F13=$AE$28,LOOKUP(Y13,$AF$28:$AF$30,$AH$28:$AH$30),F13=$AE$31,LOOKUP(Y13,$AF$31:$AF$33,$AH$31:$AH$33))),0)</f>
        <v>0</v>
      </c>
      <c r="AA13" s="34" t="n">
        <f aca="false">IF(D13="w",(_xlfn.IFS(F13=$AE$7,LOOKUP(Y13,$AG$7:$AG$9,$AH$7:$AH$9),F13=$AE$10,LOOKUP(Y13,$AG$10:$AG$12,$AH$10:$AH$12),F13=$AE$13,LOOKUP(Y13,$AG$13:$AG$15,$AH$13:$AH$15),F13=$AE$16,LOOKUP(Y13,$AG$16:$AG$18,$AH$16:$AH$18),F13=$AE$19,LOOKUP(Y13,$AG$19:$AG$21,$AH$19:$AH$21),F13=$AE$22,LOOKUP(Y13,$AG$22:$AG$24,$AH$22:$AH$24),F13=$AE$25,LOOKUP(Y13,$AG$25:$AG$27,$AH$25:$AH$27),F13=$AE$28,LOOKUP(Y13,$AG$28:$AG$30,$AH$28:$AH$30),F13=$AE$31,LOOKUP(Y13,$AG$31:$AG$33,$AH$31:$AH$33))),0)</f>
        <v>0</v>
      </c>
      <c r="AE13" s="36" t="n">
        <v>10</v>
      </c>
      <c r="AF13" s="37" t="n">
        <v>0</v>
      </c>
      <c r="AG13" s="37" t="n">
        <v>0</v>
      </c>
      <c r="AH13" s="38" t="s">
        <v>31</v>
      </c>
    </row>
    <row r="14" customFormat="false" ht="12.8" hidden="false" customHeight="false" outlineLevel="0" collapsed="false">
      <c r="A14" s="19" t="n">
        <v>9</v>
      </c>
      <c r="B14" s="20"/>
      <c r="C14" s="20"/>
      <c r="D14" s="21"/>
      <c r="E14" s="22"/>
      <c r="F14" s="23" t="str">
        <f aca="false">IF(ISBLANK(E14),"",$H$1-E14)</f>
        <v/>
      </c>
      <c r="G14" s="22"/>
      <c r="H14" s="24" t="n">
        <f aca="false">_xlfn.IFS(ISBLANK(G14),0,G14=0,0,$D14="m",ROUNDDOWN((SQRT(G14)-2.8)/0.011,0),$D14="w",ROUNDDOWN((SQRT(G14)-2.0232)/0.00874,0))</f>
        <v>0</v>
      </c>
      <c r="I14" s="25"/>
      <c r="J14" s="26" t="n">
        <f aca="false">_xlfn.IFS(ISBLANK(I14),0,I14=0,0,$D14="m",ROUNDDOWN((SQRT(I14)-1.936)/0.0124,0),$D14="w",ROUNDDOWN((SQRT(I14)-1.4149)/0.01039,0))</f>
        <v>0</v>
      </c>
      <c r="K14" s="27"/>
      <c r="L14" s="24" t="n">
        <f aca="false">_xlfn.IFS(ISBLANK(K14),0,K14=0,0,$D14="m",ROUNDDOWN((SQRT(K14)-1.15028)/0.00219,0),$D14="w",ROUNDDOWN((SQRT(K14)-1.0935)/0.00208,0))</f>
        <v>0</v>
      </c>
      <c r="M14" s="28"/>
      <c r="N14" s="26" t="n">
        <f aca="false">_xlfn.IFS(ISBLANK(M14),0,M14=0,0,$D14="m",ROUNDDOWN((50/(M14+0.24)-3.79)/0.0069,0),$D14="w",ROUNDDOWN((50/(M14+0.24)-3.648)/0.0066,0))</f>
        <v>0</v>
      </c>
      <c r="O14" s="27"/>
      <c r="P14" s="24" t="n">
        <f aca="false">_xlfn.IFS(ISBLANK(O14),0,O14=0,0,$D14="m",ROUNDDOWN((75/(O14+0.24)-4.1)/0.00664,0),$D14="w",ROUNDDOWN((75/(O14+0.24)-3.998)/0.0066,0))</f>
        <v>0</v>
      </c>
      <c r="Q14" s="25"/>
      <c r="R14" s="26" t="n">
        <f aca="false">_xlfn.IFS(ISBLANK(Q14),0,Q14=0,0,$D14="m",ROUNDDOWN((100/(Q14+0.24)-4.341)/0.00676,0),$D14="w",ROUNDDOWN((100/(Q14+0.24)-4.0062)/0.00656,0))</f>
        <v>0</v>
      </c>
      <c r="S14" s="29"/>
      <c r="T14" s="30" t="n">
        <f aca="false">INT(S14)*60+(S14-INT(S14))*100</f>
        <v>0</v>
      </c>
      <c r="U14" s="24" t="n">
        <f aca="false">_xlfn.IFS(ISBLANK(T14),0,T14=0,0,$D14="m","1000m Pflicht",$D14="w",ROUNDDOWN((800/T14-2.0232)/0.00647,0))</f>
        <v>0</v>
      </c>
      <c r="V14" s="31"/>
      <c r="W14" s="32" t="n">
        <f aca="false">INT(V14)*60+(V14-INT(V14))*100</f>
        <v>0</v>
      </c>
      <c r="X14" s="33" t="n">
        <f aca="false">_xlfn.IFS(ISBLANK(V14),0,V14=0,0,$D14="w","1000m Pflicht",$D14="m",ROUNDDOWN((1000/W14-2.158)/0.006,0))</f>
        <v>0</v>
      </c>
      <c r="Y14" s="34" t="n">
        <f aca="false">LARGE(G14:X14,1)+LARGE(G14:X14,2)+LARGE(G14:X14,3)</f>
        <v>0</v>
      </c>
      <c r="Z14" s="34" t="n">
        <f aca="false">IF(D14="m",(_xlfn.IFS(F14=$AE$7,LOOKUP(Y14,$AF$7:$AF$9,$AH$7:$AH$9),F14=$AE$10,LOOKUP(Y14,$AF$10:$AF$12,$AH$10:$AH$12),F14=$AE$13,LOOKUP(Y14,$AF$13:$AF$15,$AH$13:$AH$15),F14=$AE$16,LOOKUP(Y14,$AF$16:$AF$18,$AH$16:$AH$18),F14=$AE$19,LOOKUP(Y14,$AF$19:$AF$21,$AH$19:$AH$21),F14=$AE$22,LOOKUP(Y14,$AF$22:$AF$24,$AH$22:$AH$24),F14=$AE$25,LOOKUP(Y14,$AF$25:$AF$27,$AH$25:$AH$27),F14=$AE$28,LOOKUP(Y14,$AF$28:$AF$30,$AH$28:$AH$30),F14=$AE$31,LOOKUP(Y14,$AF$31:$AF$33,$AH$31:$AH$33))),0)</f>
        <v>0</v>
      </c>
      <c r="AA14" s="34" t="n">
        <f aca="false">IF(D14="w",(_xlfn.IFS(F14=$AE$7,LOOKUP(Y14,$AG$7:$AG$9,$AH$7:$AH$9),F14=$AE$10,LOOKUP(Y14,$AG$10:$AG$12,$AH$10:$AH$12),F14=$AE$13,LOOKUP(Y14,$AG$13:$AG$15,$AH$13:$AH$15),F14=$AE$16,LOOKUP(Y14,$AG$16:$AG$18,$AH$16:$AH$18),F14=$AE$19,LOOKUP(Y14,$AG$19:$AG$21,$AH$19:$AH$21),F14=$AE$22,LOOKUP(Y14,$AG$22:$AG$24,$AH$22:$AH$24),F14=$AE$25,LOOKUP(Y14,$AG$25:$AG$27,$AH$25:$AH$27),F14=$AE$28,LOOKUP(Y14,$AG$28:$AG$30,$AH$28:$AH$30),F14=$AE$31,LOOKUP(Y14,$AG$31:$AG$33,$AH$31:$AH$33))),0)</f>
        <v>0</v>
      </c>
      <c r="AE14" s="36"/>
      <c r="AF14" s="37" t="n">
        <v>600</v>
      </c>
      <c r="AG14" s="37" t="n">
        <v>625</v>
      </c>
      <c r="AH14" s="38" t="s">
        <v>32</v>
      </c>
    </row>
    <row r="15" customFormat="false" ht="12.8" hidden="false" customHeight="false" outlineLevel="0" collapsed="false">
      <c r="A15" s="19" t="n">
        <v>10</v>
      </c>
      <c r="B15" s="20"/>
      <c r="C15" s="20"/>
      <c r="D15" s="21"/>
      <c r="E15" s="22"/>
      <c r="F15" s="23" t="str">
        <f aca="false">IF(ISBLANK(E15),"",$H$1-E15)</f>
        <v/>
      </c>
      <c r="G15" s="22"/>
      <c r="H15" s="24" t="n">
        <f aca="false">_xlfn.IFS(ISBLANK(G15),0,G15=0,0,$D15="m",ROUNDDOWN((SQRT(G15)-2.8)/0.011,0),$D15="w",ROUNDDOWN((SQRT(G15)-2.0232)/0.00874,0))</f>
        <v>0</v>
      </c>
      <c r="I15" s="25"/>
      <c r="J15" s="26" t="n">
        <f aca="false">_xlfn.IFS(ISBLANK(I15),0,I15=0,0,$D15="m",ROUNDDOWN((SQRT(I15)-1.936)/0.0124,0),$D15="w",ROUNDDOWN((SQRT(I15)-1.4149)/0.01039,0))</f>
        <v>0</v>
      </c>
      <c r="K15" s="27"/>
      <c r="L15" s="24" t="n">
        <f aca="false">_xlfn.IFS(ISBLANK(K15),0,K15=0,0,$D15="m",ROUNDDOWN((SQRT(K15)-1.15028)/0.00219,0),$D15="w",ROUNDDOWN((SQRT(K15)-1.0935)/0.00208,0))</f>
        <v>0</v>
      </c>
      <c r="M15" s="28"/>
      <c r="N15" s="26" t="n">
        <f aca="false">_xlfn.IFS(ISBLANK(M15),0,M15=0,0,$D15="m",ROUNDDOWN((50/(M15+0.24)-3.79)/0.0069,0),$D15="w",ROUNDDOWN((50/(M15+0.24)-3.648)/0.0066,0))</f>
        <v>0</v>
      </c>
      <c r="O15" s="27"/>
      <c r="P15" s="24" t="n">
        <f aca="false">_xlfn.IFS(ISBLANK(O15),0,O15=0,0,$D15="m",ROUNDDOWN((75/(O15+0.24)-4.1)/0.00664,0),$D15="w",ROUNDDOWN((75/(O15+0.24)-3.998)/0.0066,0))</f>
        <v>0</v>
      </c>
      <c r="Q15" s="25"/>
      <c r="R15" s="26" t="n">
        <f aca="false">_xlfn.IFS(ISBLANK(Q15),0,Q15=0,0,$D15="m",ROUNDDOWN((100/(Q15+0.24)-4.341)/0.00676,0),$D15="w",ROUNDDOWN((100/(Q15+0.24)-4.0062)/0.00656,0))</f>
        <v>0</v>
      </c>
      <c r="S15" s="29"/>
      <c r="T15" s="30" t="n">
        <f aca="false">INT(S15)*60+(S15-INT(S15))*100</f>
        <v>0</v>
      </c>
      <c r="U15" s="24" t="n">
        <f aca="false">_xlfn.IFS(ISBLANK(T15),0,T15=0,0,$D15="m","1000m Pflicht",$D15="w",ROUNDDOWN((800/T15-2.0232)/0.00647,0))</f>
        <v>0</v>
      </c>
      <c r="V15" s="31"/>
      <c r="W15" s="32" t="n">
        <f aca="false">INT(V15)*60+(V15-INT(V15))*100</f>
        <v>0</v>
      </c>
      <c r="X15" s="33" t="n">
        <f aca="false">_xlfn.IFS(ISBLANK(V15),0,V15=0,0,$D15="w","1000m Pflicht",$D15="m",ROUNDDOWN((1000/W15-2.158)/0.006,0))</f>
        <v>0</v>
      </c>
      <c r="Y15" s="34" t="n">
        <f aca="false">LARGE(G15:X15,1)+LARGE(G15:X15,2)+LARGE(G15:X15,3)</f>
        <v>0</v>
      </c>
      <c r="Z15" s="34" t="n">
        <f aca="false">IF(D15="m",(_xlfn.IFS(F15=$AE$7,LOOKUP(Y15,$AF$7:$AF$9,$AH$7:$AH$9),F15=$AE$10,LOOKUP(Y15,$AF$10:$AF$12,$AH$10:$AH$12),F15=$AE$13,LOOKUP(Y15,$AF$13:$AF$15,$AH$13:$AH$15),F15=$AE$16,LOOKUP(Y15,$AF$16:$AF$18,$AH$16:$AH$18),F15=$AE$19,LOOKUP(Y15,$AF$19:$AF$21,$AH$19:$AH$21),F15=$AE$22,LOOKUP(Y15,$AF$22:$AF$24,$AH$22:$AH$24),F15=$AE$25,LOOKUP(Y15,$AF$25:$AF$27,$AH$25:$AH$27),F15=$AE$28,LOOKUP(Y15,$AF$28:$AF$30,$AH$28:$AH$30),F15=$AE$31,LOOKUP(Y15,$AF$31:$AF$33,$AH$31:$AH$33))),0)</f>
        <v>0</v>
      </c>
      <c r="AA15" s="34" t="n">
        <f aca="false">IF(D15="w",(_xlfn.IFS(F15=$AE$7,LOOKUP(Y15,$AG$7:$AG$9,$AH$7:$AH$9),F15=$AE$10,LOOKUP(Y15,$AG$10:$AG$12,$AH$10:$AH$12),F15=$AE$13,LOOKUP(Y15,$AG$13:$AG$15,$AH$13:$AH$15),F15=$AE$16,LOOKUP(Y15,$AG$16:$AG$18,$AH$16:$AH$18),F15=$AE$19,LOOKUP(Y15,$AG$19:$AG$21,$AH$19:$AH$21),F15=$AE$22,LOOKUP(Y15,$AG$22:$AG$24,$AH$22:$AH$24),F15=$AE$25,LOOKUP(Y15,$AG$25:$AG$27,$AH$25:$AH$27),F15=$AE$28,LOOKUP(Y15,$AG$28:$AG$30,$AH$28:$AH$30),F15=$AE$31,LOOKUP(Y15,$AG$31:$AG$33,$AH$31:$AH$33))),0)</f>
        <v>0</v>
      </c>
      <c r="AE15" s="36"/>
      <c r="AF15" s="37" t="n">
        <v>775</v>
      </c>
      <c r="AG15" s="37" t="n">
        <v>825</v>
      </c>
      <c r="AH15" s="38" t="s">
        <v>33</v>
      </c>
    </row>
    <row r="16" customFormat="false" ht="12.8" hidden="false" customHeight="false" outlineLevel="0" collapsed="false">
      <c r="A16" s="19" t="n">
        <v>11</v>
      </c>
      <c r="B16" s="20"/>
      <c r="C16" s="20"/>
      <c r="D16" s="21"/>
      <c r="E16" s="22"/>
      <c r="F16" s="23" t="str">
        <f aca="false">IF(ISBLANK(E16),"",$H$1-E16)</f>
        <v/>
      </c>
      <c r="G16" s="22"/>
      <c r="H16" s="24" t="n">
        <f aca="false">_xlfn.IFS(ISBLANK(G16),0,G16=0,0,$D16="m",ROUNDDOWN((SQRT(G16)-2.8)/0.011,0),$D16="w",ROUNDDOWN((SQRT(G16)-2.0232)/0.00874,0))</f>
        <v>0</v>
      </c>
      <c r="I16" s="25"/>
      <c r="J16" s="26" t="n">
        <f aca="false">_xlfn.IFS(ISBLANK(I16),0,I16=0,0,$D16="m",ROUNDDOWN((SQRT(I16)-1.936)/0.0124,0),$D16="w",ROUNDDOWN((SQRT(I16)-1.4149)/0.01039,0))</f>
        <v>0</v>
      </c>
      <c r="K16" s="27"/>
      <c r="L16" s="24" t="n">
        <f aca="false">_xlfn.IFS(ISBLANK(K16),0,K16=0,0,$D16="m",ROUNDDOWN((SQRT(K16)-1.15028)/0.00219,0),$D16="w",ROUNDDOWN((SQRT(K16)-1.0935)/0.00208,0))</f>
        <v>0</v>
      </c>
      <c r="M16" s="28"/>
      <c r="N16" s="26" t="n">
        <f aca="false">_xlfn.IFS(ISBLANK(M16),0,M16=0,0,$D16="m",ROUNDDOWN((50/(M16+0.24)-3.79)/0.0069,0),$D16="w",ROUNDDOWN((50/(M16+0.24)-3.648)/0.0066,0))</f>
        <v>0</v>
      </c>
      <c r="O16" s="27"/>
      <c r="P16" s="24" t="n">
        <f aca="false">_xlfn.IFS(ISBLANK(O16),0,O16=0,0,$D16="m",ROUNDDOWN((75/(O16+0.24)-4.1)/0.00664,0),$D16="w",ROUNDDOWN((75/(O16+0.24)-3.998)/0.0066,0))</f>
        <v>0</v>
      </c>
      <c r="Q16" s="25"/>
      <c r="R16" s="26" t="n">
        <f aca="false">_xlfn.IFS(ISBLANK(Q16),0,Q16=0,0,$D16="m",ROUNDDOWN((100/(Q16+0.24)-4.341)/0.00676,0),$D16="w",ROUNDDOWN((100/(Q16+0.24)-4.0062)/0.00656,0))</f>
        <v>0</v>
      </c>
      <c r="S16" s="29"/>
      <c r="T16" s="30" t="n">
        <f aca="false">INT(S16)*60+(S16-INT(S16))*100</f>
        <v>0</v>
      </c>
      <c r="U16" s="24" t="n">
        <f aca="false">_xlfn.IFS(ISBLANK(T16),0,T16=0,0,$D16="m","1000m Pflicht",$D16="w",ROUNDDOWN((800/T16-2.0232)/0.00647,0))</f>
        <v>0</v>
      </c>
      <c r="V16" s="31"/>
      <c r="W16" s="32" t="n">
        <f aca="false">INT(V16)*60+(V16-INT(V16))*100</f>
        <v>0</v>
      </c>
      <c r="X16" s="33" t="n">
        <f aca="false">_xlfn.IFS(ISBLANK(V16),0,V16=0,0,$D16="w","1000m Pflicht",$D16="m",ROUNDDOWN((1000/W16-2.158)/0.006,0))</f>
        <v>0</v>
      </c>
      <c r="Y16" s="34" t="n">
        <f aca="false">LARGE(G16:X16,1)+LARGE(G16:X16,2)+LARGE(G16:X16,3)</f>
        <v>0</v>
      </c>
      <c r="Z16" s="34" t="n">
        <f aca="false">IF(D16="m",(_xlfn.IFS(F16=$AE$7,LOOKUP(Y16,$AF$7:$AF$9,$AH$7:$AH$9),F16=$AE$10,LOOKUP(Y16,$AF$10:$AF$12,$AH$10:$AH$12),F16=$AE$13,LOOKUP(Y16,$AF$13:$AF$15,$AH$13:$AH$15),F16=$AE$16,LOOKUP(Y16,$AF$16:$AF$18,$AH$16:$AH$18),F16=$AE$19,LOOKUP(Y16,$AF$19:$AF$21,$AH$19:$AH$21),F16=$AE$22,LOOKUP(Y16,$AF$22:$AF$24,$AH$22:$AH$24),F16=$AE$25,LOOKUP(Y16,$AF$25:$AF$27,$AH$25:$AH$27),F16=$AE$28,LOOKUP(Y16,$AF$28:$AF$30,$AH$28:$AH$30),F16=$AE$31,LOOKUP(Y16,$AF$31:$AF$33,$AH$31:$AH$33))),0)</f>
        <v>0</v>
      </c>
      <c r="AA16" s="34" t="n">
        <f aca="false">IF(D16="w",(_xlfn.IFS(F16=$AE$7,LOOKUP(Y16,$AG$7:$AG$9,$AH$7:$AH$9),F16=$AE$10,LOOKUP(Y16,$AG$10:$AG$12,$AH$10:$AH$12),F16=$AE$13,LOOKUP(Y16,$AG$13:$AG$15,$AH$13:$AH$15),F16=$AE$16,LOOKUP(Y16,$AG$16:$AG$18,$AH$16:$AH$18),F16=$AE$19,LOOKUP(Y16,$AG$19:$AG$21,$AH$19:$AH$21),F16=$AE$22,LOOKUP(Y16,$AG$22:$AG$24,$AH$22:$AH$24),F16=$AE$25,LOOKUP(Y16,$AG$25:$AG$27,$AH$25:$AH$27),F16=$AE$28,LOOKUP(Y16,$AG$28:$AG$30,$AH$28:$AH$30),F16=$AE$31,LOOKUP(Y16,$AG$31:$AG$33,$AH$31:$AH$33))),0)</f>
        <v>0</v>
      </c>
      <c r="AE16" s="39" t="n">
        <v>11</v>
      </c>
      <c r="AF16" s="40" t="n">
        <v>0</v>
      </c>
      <c r="AG16" s="40" t="n">
        <v>0</v>
      </c>
      <c r="AH16" s="41" t="s">
        <v>31</v>
      </c>
    </row>
    <row r="17" customFormat="false" ht="12.8" hidden="false" customHeight="false" outlineLevel="0" collapsed="false">
      <c r="A17" s="19" t="n">
        <v>12</v>
      </c>
      <c r="B17" s="20"/>
      <c r="C17" s="20"/>
      <c r="D17" s="21"/>
      <c r="E17" s="22"/>
      <c r="F17" s="23" t="str">
        <f aca="false">IF(ISBLANK(E17),"",$H$1-E17)</f>
        <v/>
      </c>
      <c r="G17" s="22"/>
      <c r="H17" s="24" t="n">
        <f aca="false">_xlfn.IFS(ISBLANK(G17),0,G17=0,0,$D17="m",ROUNDDOWN((SQRT(G17)-2.8)/0.011,0),$D17="w",ROUNDDOWN((SQRT(G17)-2.0232)/0.00874,0))</f>
        <v>0</v>
      </c>
      <c r="I17" s="25"/>
      <c r="J17" s="26" t="n">
        <f aca="false">_xlfn.IFS(ISBLANK(I17),0,I17=0,0,$D17="m",ROUNDDOWN((SQRT(I17)-1.936)/0.0124,0),$D17="w",ROUNDDOWN((SQRT(I17)-1.4149)/0.01039,0))</f>
        <v>0</v>
      </c>
      <c r="K17" s="27"/>
      <c r="L17" s="24" t="n">
        <f aca="false">_xlfn.IFS(ISBLANK(K17),0,K17=0,0,$D17="m",ROUNDDOWN((SQRT(K17)-1.15028)/0.00219,0),$D17="w",ROUNDDOWN((SQRT(K17)-1.0935)/0.00208,0))</f>
        <v>0</v>
      </c>
      <c r="M17" s="28"/>
      <c r="N17" s="26" t="n">
        <f aca="false">_xlfn.IFS(ISBLANK(M17),0,M17=0,0,$D17="m",ROUNDDOWN((50/(M17+0.24)-3.79)/0.0069,0),$D17="w",ROUNDDOWN((50/(M17+0.24)-3.648)/0.0066,0))</f>
        <v>0</v>
      </c>
      <c r="O17" s="27"/>
      <c r="P17" s="24" t="n">
        <f aca="false">_xlfn.IFS(ISBLANK(O17),0,O17=0,0,$D17="m",ROUNDDOWN((75/(O17+0.24)-4.1)/0.00664,0),$D17="w",ROUNDDOWN((75/(O17+0.24)-3.998)/0.0066,0))</f>
        <v>0</v>
      </c>
      <c r="Q17" s="25"/>
      <c r="R17" s="26" t="n">
        <f aca="false">_xlfn.IFS(ISBLANK(Q17),0,Q17=0,0,$D17="m",ROUNDDOWN((100/(Q17+0.24)-4.341)/0.00676,0),$D17="w",ROUNDDOWN((100/(Q17+0.24)-4.0062)/0.00656,0))</f>
        <v>0</v>
      </c>
      <c r="S17" s="29"/>
      <c r="T17" s="30" t="n">
        <f aca="false">INT(S17)*60+(S17-INT(S17))*100</f>
        <v>0</v>
      </c>
      <c r="U17" s="24" t="n">
        <f aca="false">_xlfn.IFS(ISBLANK(T17),0,T17=0,0,$D17="m","1000m Pflicht",$D17="w",ROUNDDOWN((800/T17-2.0232)/0.00647,0))</f>
        <v>0</v>
      </c>
      <c r="V17" s="31"/>
      <c r="W17" s="32" t="n">
        <f aca="false">INT(V17)*60+(V17-INT(V17))*100</f>
        <v>0</v>
      </c>
      <c r="X17" s="33" t="n">
        <f aca="false">_xlfn.IFS(ISBLANK(V17),0,V17=0,0,$D17="w","1000m Pflicht",$D17="m",ROUNDDOWN((1000/W17-2.158)/0.006,0))</f>
        <v>0</v>
      </c>
      <c r="Y17" s="34" t="n">
        <f aca="false">LARGE(G17:X17,1)+LARGE(G17:X17,2)+LARGE(G17:X17,3)</f>
        <v>0</v>
      </c>
      <c r="Z17" s="34" t="n">
        <f aca="false">IF(D17="m",(_xlfn.IFS(F17=$AE$7,LOOKUP(Y17,$AF$7:$AF$9,$AH$7:$AH$9),F17=$AE$10,LOOKUP(Y17,$AF$10:$AF$12,$AH$10:$AH$12),F17=$AE$13,LOOKUP(Y17,$AF$13:$AF$15,$AH$13:$AH$15),F17=$AE$16,LOOKUP(Y17,$AF$16:$AF$18,$AH$16:$AH$18),F17=$AE$19,LOOKUP(Y17,$AF$19:$AF$21,$AH$19:$AH$21),F17=$AE$22,LOOKUP(Y17,$AF$22:$AF$24,$AH$22:$AH$24),F17=$AE$25,LOOKUP(Y17,$AF$25:$AF$27,$AH$25:$AH$27),F17=$AE$28,LOOKUP(Y17,$AF$28:$AF$30,$AH$28:$AH$30),F17=$AE$31,LOOKUP(Y17,$AF$31:$AF$33,$AH$31:$AH$33))),0)</f>
        <v>0</v>
      </c>
      <c r="AA17" s="34" t="n">
        <f aca="false">IF(D17="w",(_xlfn.IFS(F17=$AE$7,LOOKUP(Y17,$AG$7:$AG$9,$AH$7:$AH$9),F17=$AE$10,LOOKUP(Y17,$AG$10:$AG$12,$AH$10:$AH$12),F17=$AE$13,LOOKUP(Y17,$AG$13:$AG$15,$AH$13:$AH$15),F17=$AE$16,LOOKUP(Y17,$AG$16:$AG$18,$AH$16:$AH$18),F17=$AE$19,LOOKUP(Y17,$AG$19:$AG$21,$AH$19:$AH$21),F17=$AE$22,LOOKUP(Y17,$AG$22:$AG$24,$AH$22:$AH$24),F17=$AE$25,LOOKUP(Y17,$AG$25:$AG$27,$AH$25:$AH$27),F17=$AE$28,LOOKUP(Y17,$AG$28:$AG$30,$AH$28:$AH$30),F17=$AE$31,LOOKUP(Y17,$AG$31:$AG$33,$AH$31:$AH$33))),0)</f>
        <v>0</v>
      </c>
      <c r="AE17" s="39"/>
      <c r="AF17" s="40" t="n">
        <v>675</v>
      </c>
      <c r="AG17" s="40" t="n">
        <v>700</v>
      </c>
      <c r="AH17" s="41" t="s">
        <v>32</v>
      </c>
    </row>
    <row r="18" customFormat="false" ht="12.8" hidden="false" customHeight="false" outlineLevel="0" collapsed="false">
      <c r="A18" s="19" t="n">
        <v>13</v>
      </c>
      <c r="B18" s="20"/>
      <c r="C18" s="20"/>
      <c r="D18" s="21"/>
      <c r="E18" s="22"/>
      <c r="F18" s="23" t="str">
        <f aca="false">IF(ISBLANK(E18),"",$H$1-E18)</f>
        <v/>
      </c>
      <c r="G18" s="22"/>
      <c r="H18" s="24" t="n">
        <f aca="false">_xlfn.IFS(ISBLANK(G18),0,G18=0,0,$D18="m",ROUNDDOWN((SQRT(G18)-2.8)/0.011,0),$D18="w",ROUNDDOWN((SQRT(G18)-2.0232)/0.00874,0))</f>
        <v>0</v>
      </c>
      <c r="I18" s="25"/>
      <c r="J18" s="26" t="n">
        <f aca="false">_xlfn.IFS(ISBLANK(I18),0,I18=0,0,$D18="m",ROUNDDOWN((SQRT(I18)-1.936)/0.0124,0),$D18="w",ROUNDDOWN((SQRT(I18)-1.4149)/0.01039,0))</f>
        <v>0</v>
      </c>
      <c r="K18" s="27"/>
      <c r="L18" s="24" t="n">
        <f aca="false">_xlfn.IFS(ISBLANK(K18),0,K18=0,0,$D18="m",ROUNDDOWN((SQRT(K18)-1.15028)/0.00219,0),$D18="w",ROUNDDOWN((SQRT(K18)-1.0935)/0.00208,0))</f>
        <v>0</v>
      </c>
      <c r="M18" s="28"/>
      <c r="N18" s="26" t="n">
        <f aca="false">_xlfn.IFS(ISBLANK(M18),0,M18=0,0,$D18="m",ROUNDDOWN((50/(M18+0.24)-3.79)/0.0069,0),$D18="w",ROUNDDOWN((50/(M18+0.24)-3.648)/0.0066,0))</f>
        <v>0</v>
      </c>
      <c r="O18" s="27"/>
      <c r="P18" s="24" t="n">
        <f aca="false">_xlfn.IFS(ISBLANK(O18),0,O18=0,0,$D18="m",ROUNDDOWN((75/(O18+0.24)-4.1)/0.00664,0),$D18="w",ROUNDDOWN((75/(O18+0.24)-3.998)/0.0066,0))</f>
        <v>0</v>
      </c>
      <c r="Q18" s="25"/>
      <c r="R18" s="26" t="n">
        <f aca="false">_xlfn.IFS(ISBLANK(Q18),0,Q18=0,0,$D18="m",ROUNDDOWN((100/(Q18+0.24)-4.341)/0.00676,0),$D18="w",ROUNDDOWN((100/(Q18+0.24)-4.0062)/0.00656,0))</f>
        <v>0</v>
      </c>
      <c r="S18" s="29"/>
      <c r="T18" s="30" t="n">
        <f aca="false">INT(S18)*60+(S18-INT(S18))*100</f>
        <v>0</v>
      </c>
      <c r="U18" s="24" t="n">
        <f aca="false">_xlfn.IFS(ISBLANK(T18),0,T18=0,0,$D18="m","1000m Pflicht",$D18="w",ROUNDDOWN((800/T18-2.0232)/0.00647,0))</f>
        <v>0</v>
      </c>
      <c r="V18" s="31"/>
      <c r="W18" s="32" t="n">
        <f aca="false">INT(V18)*60+(V18-INT(V18))*100</f>
        <v>0</v>
      </c>
      <c r="X18" s="33" t="n">
        <f aca="false">_xlfn.IFS(ISBLANK(V18),0,V18=0,0,$D18="w","1000m Pflicht",$D18="m",ROUNDDOWN((1000/W18-2.158)/0.006,0))</f>
        <v>0</v>
      </c>
      <c r="Y18" s="34" t="n">
        <f aca="false">LARGE(G18:X18,1)+LARGE(G18:X18,2)+LARGE(G18:X18,3)</f>
        <v>0</v>
      </c>
      <c r="Z18" s="34" t="n">
        <f aca="false">IF(D18="m",(_xlfn.IFS(F18=$AE$7,LOOKUP(Y18,$AF$7:$AF$9,$AH$7:$AH$9),F18=$AE$10,LOOKUP(Y18,$AF$10:$AF$12,$AH$10:$AH$12),F18=$AE$13,LOOKUP(Y18,$AF$13:$AF$15,$AH$13:$AH$15),F18=$AE$16,LOOKUP(Y18,$AF$16:$AF$18,$AH$16:$AH$18),F18=$AE$19,LOOKUP(Y18,$AF$19:$AF$21,$AH$19:$AH$21),F18=$AE$22,LOOKUP(Y18,$AF$22:$AF$24,$AH$22:$AH$24),F18=$AE$25,LOOKUP(Y18,$AF$25:$AF$27,$AH$25:$AH$27),F18=$AE$28,LOOKUP(Y18,$AF$28:$AF$30,$AH$28:$AH$30),F18=$AE$31,LOOKUP(Y18,$AF$31:$AF$33,$AH$31:$AH$33))),0)</f>
        <v>0</v>
      </c>
      <c r="AA18" s="34" t="n">
        <f aca="false">IF(D18="w",(_xlfn.IFS(F18=$AE$7,LOOKUP(Y18,$AG$7:$AG$9,$AH$7:$AH$9),F18=$AE$10,LOOKUP(Y18,$AG$10:$AG$12,$AH$10:$AH$12),F18=$AE$13,LOOKUP(Y18,$AG$13:$AG$15,$AH$13:$AH$15),F18=$AE$16,LOOKUP(Y18,$AG$16:$AG$18,$AH$16:$AH$18),F18=$AE$19,LOOKUP(Y18,$AG$19:$AG$21,$AH$19:$AH$21),F18=$AE$22,LOOKUP(Y18,$AG$22:$AG$24,$AH$22:$AH$24),F18=$AE$25,LOOKUP(Y18,$AG$25:$AG$27,$AH$25:$AH$27),F18=$AE$28,LOOKUP(Y18,$AG$28:$AG$30,$AH$28:$AH$30),F18=$AE$31,LOOKUP(Y18,$AG$31:$AG$33,$AH$31:$AH$33))),0)</f>
        <v>0</v>
      </c>
      <c r="AE18" s="39"/>
      <c r="AF18" s="40" t="n">
        <v>875</v>
      </c>
      <c r="AG18" s="40" t="n">
        <v>900</v>
      </c>
      <c r="AH18" s="41" t="s">
        <v>33</v>
      </c>
    </row>
    <row r="19" customFormat="false" ht="12.8" hidden="false" customHeight="false" outlineLevel="0" collapsed="false">
      <c r="A19" s="19" t="n">
        <v>14</v>
      </c>
      <c r="B19" s="20"/>
      <c r="C19" s="20"/>
      <c r="D19" s="21"/>
      <c r="E19" s="22"/>
      <c r="F19" s="23" t="str">
        <f aca="false">IF(ISBLANK(E19),"",$H$1-E19)</f>
        <v/>
      </c>
      <c r="G19" s="22"/>
      <c r="H19" s="24" t="n">
        <f aca="false">_xlfn.IFS(ISBLANK(G19),0,G19=0,0,$D19="m",ROUNDDOWN((SQRT(G19)-2.8)/0.011,0),$D19="w",ROUNDDOWN((SQRT(G19)-2.0232)/0.00874,0))</f>
        <v>0</v>
      </c>
      <c r="I19" s="25"/>
      <c r="J19" s="26" t="n">
        <f aca="false">_xlfn.IFS(ISBLANK(I19),0,I19=0,0,$D19="m",ROUNDDOWN((SQRT(I19)-1.936)/0.0124,0),$D19="w",ROUNDDOWN((SQRT(I19)-1.4149)/0.01039,0))</f>
        <v>0</v>
      </c>
      <c r="K19" s="27"/>
      <c r="L19" s="24" t="n">
        <f aca="false">_xlfn.IFS(ISBLANK(K19),0,K19=0,0,$D19="m",ROUNDDOWN((SQRT(K19)-1.15028)/0.00219,0),$D19="w",ROUNDDOWN((SQRT(K19)-1.0935)/0.00208,0))</f>
        <v>0</v>
      </c>
      <c r="M19" s="28"/>
      <c r="N19" s="26" t="n">
        <f aca="false">_xlfn.IFS(ISBLANK(M19),0,M19=0,0,$D19="m",ROUNDDOWN((50/(M19+0.24)-3.79)/0.0069,0),$D19="w",ROUNDDOWN((50/(M19+0.24)-3.648)/0.0066,0))</f>
        <v>0</v>
      </c>
      <c r="O19" s="27"/>
      <c r="P19" s="24" t="n">
        <f aca="false">_xlfn.IFS(ISBLANK(O19),0,O19=0,0,$D19="m",ROUNDDOWN((75/(O19+0.24)-4.1)/0.00664,0),$D19="w",ROUNDDOWN((75/(O19+0.24)-3.998)/0.0066,0))</f>
        <v>0</v>
      </c>
      <c r="Q19" s="25"/>
      <c r="R19" s="26" t="n">
        <f aca="false">_xlfn.IFS(ISBLANK(Q19),0,Q19=0,0,$D19="m",ROUNDDOWN((100/(Q19+0.24)-4.341)/0.00676,0),$D19="w",ROUNDDOWN((100/(Q19+0.24)-4.0062)/0.00656,0))</f>
        <v>0</v>
      </c>
      <c r="S19" s="29"/>
      <c r="T19" s="30" t="n">
        <f aca="false">INT(S19)*60+(S19-INT(S19))*100</f>
        <v>0</v>
      </c>
      <c r="U19" s="24" t="n">
        <f aca="false">_xlfn.IFS(ISBLANK(T19),0,T19=0,0,$D19="m","1000m Pflicht",$D19="w",ROUNDDOWN((800/T19-2.0232)/0.00647,0))</f>
        <v>0</v>
      </c>
      <c r="V19" s="31"/>
      <c r="W19" s="32" t="n">
        <f aca="false">INT(V19)*60+(V19-INT(V19))*100</f>
        <v>0</v>
      </c>
      <c r="X19" s="33" t="n">
        <f aca="false">_xlfn.IFS(ISBLANK(V19),0,V19=0,0,$D19="w","1000m Pflicht",$D19="m",ROUNDDOWN((1000/W19-2.158)/0.006,0))</f>
        <v>0</v>
      </c>
      <c r="Y19" s="34" t="n">
        <f aca="false">LARGE(G19:X19,1)+LARGE(G19:X19,2)+LARGE(G19:X19,3)</f>
        <v>0</v>
      </c>
      <c r="Z19" s="34" t="n">
        <f aca="false">IF(D19="m",(_xlfn.IFS(F19=$AE$7,LOOKUP(Y19,$AF$7:$AF$9,$AH$7:$AH$9),F19=$AE$10,LOOKUP(Y19,$AF$10:$AF$12,$AH$10:$AH$12),F19=$AE$13,LOOKUP(Y19,$AF$13:$AF$15,$AH$13:$AH$15),F19=$AE$16,LOOKUP(Y19,$AF$16:$AF$18,$AH$16:$AH$18),F19=$AE$19,LOOKUP(Y19,$AF$19:$AF$21,$AH$19:$AH$21),F19=$AE$22,LOOKUP(Y19,$AF$22:$AF$24,$AH$22:$AH$24),F19=$AE$25,LOOKUP(Y19,$AF$25:$AF$27,$AH$25:$AH$27),F19=$AE$28,LOOKUP(Y19,$AF$28:$AF$30,$AH$28:$AH$30),F19=$AE$31,LOOKUP(Y19,$AF$31:$AF$33,$AH$31:$AH$33))),0)</f>
        <v>0</v>
      </c>
      <c r="AA19" s="34" t="n">
        <f aca="false">IF(D19="w",(_xlfn.IFS(F19=$AE$7,LOOKUP(Y19,$AG$7:$AG$9,$AH$7:$AH$9),F19=$AE$10,LOOKUP(Y19,$AG$10:$AG$12,$AH$10:$AH$12),F19=$AE$13,LOOKUP(Y19,$AG$13:$AG$15,$AH$13:$AH$15),F19=$AE$16,LOOKUP(Y19,$AG$16:$AG$18,$AH$16:$AH$18),F19=$AE$19,LOOKUP(Y19,$AG$19:$AG$21,$AH$19:$AH$21),F19=$AE$22,LOOKUP(Y19,$AG$22:$AG$24,$AH$22:$AH$24),F19=$AE$25,LOOKUP(Y19,$AG$25:$AG$27,$AH$25:$AH$27),F19=$AE$28,LOOKUP(Y19,$AG$28:$AG$30,$AH$28:$AH$30),F19=$AE$31,LOOKUP(Y19,$AG$31:$AG$33,$AH$31:$AH$33))),0)</f>
        <v>0</v>
      </c>
      <c r="AE19" s="36" t="n">
        <v>12</v>
      </c>
      <c r="AF19" s="37" t="n">
        <v>0</v>
      </c>
      <c r="AG19" s="37" t="n">
        <v>0</v>
      </c>
      <c r="AH19" s="38" t="s">
        <v>31</v>
      </c>
    </row>
    <row r="20" customFormat="false" ht="12.8" hidden="false" customHeight="false" outlineLevel="0" collapsed="false">
      <c r="A20" s="19" t="n">
        <v>15</v>
      </c>
      <c r="B20" s="20"/>
      <c r="C20" s="20"/>
      <c r="D20" s="21"/>
      <c r="E20" s="22"/>
      <c r="F20" s="23" t="str">
        <f aca="false">IF(ISBLANK(E20),"",$H$1-E20)</f>
        <v/>
      </c>
      <c r="G20" s="22"/>
      <c r="H20" s="24" t="n">
        <f aca="false">_xlfn.IFS(ISBLANK(G20),0,G20=0,0,$D20="m",ROUNDDOWN((SQRT(G20)-2.8)/0.011,0),$D20="w",ROUNDDOWN((SQRT(G20)-2.0232)/0.00874,0))</f>
        <v>0</v>
      </c>
      <c r="I20" s="25"/>
      <c r="J20" s="26" t="n">
        <f aca="false">_xlfn.IFS(ISBLANK(I20),0,I20=0,0,$D20="m",ROUNDDOWN((SQRT(I20)-1.936)/0.0124,0),$D20="w",ROUNDDOWN((SQRT(I20)-1.4149)/0.01039,0))</f>
        <v>0</v>
      </c>
      <c r="K20" s="27"/>
      <c r="L20" s="24" t="n">
        <f aca="false">_xlfn.IFS(ISBLANK(K20),0,K20=0,0,$D20="m",ROUNDDOWN((SQRT(K20)-1.15028)/0.00219,0),$D20="w",ROUNDDOWN((SQRT(K20)-1.0935)/0.00208,0))</f>
        <v>0</v>
      </c>
      <c r="M20" s="28"/>
      <c r="N20" s="26" t="n">
        <f aca="false">_xlfn.IFS(ISBLANK(M20),0,M20=0,0,$D20="m",ROUNDDOWN((50/(M20+0.24)-3.79)/0.0069,0),$D20="w",ROUNDDOWN((50/(M20+0.24)-3.648)/0.0066,0))</f>
        <v>0</v>
      </c>
      <c r="O20" s="27"/>
      <c r="P20" s="24" t="n">
        <f aca="false">_xlfn.IFS(ISBLANK(O20),0,O20=0,0,$D20="m",ROUNDDOWN((75/(O20+0.24)-4.1)/0.00664,0),$D20="w",ROUNDDOWN((75/(O20+0.24)-3.998)/0.0066,0))</f>
        <v>0</v>
      </c>
      <c r="Q20" s="25"/>
      <c r="R20" s="26" t="n">
        <f aca="false">_xlfn.IFS(ISBLANK(Q20),0,Q20=0,0,$D20="m",ROUNDDOWN((100/(Q20+0.24)-4.341)/0.00676,0),$D20="w",ROUNDDOWN((100/(Q20+0.24)-4.0062)/0.00656,0))</f>
        <v>0</v>
      </c>
      <c r="S20" s="29"/>
      <c r="T20" s="30" t="n">
        <f aca="false">INT(S20)*60+(S20-INT(S20))*100</f>
        <v>0</v>
      </c>
      <c r="U20" s="24" t="n">
        <f aca="false">_xlfn.IFS(ISBLANK(T20),0,T20=0,0,$D20="m","1000m Pflicht",$D20="w",ROUNDDOWN((800/T20-2.0232)/0.00647,0))</f>
        <v>0</v>
      </c>
      <c r="V20" s="31"/>
      <c r="W20" s="32" t="n">
        <f aca="false">INT(V20)*60+(V20-INT(V20))*100</f>
        <v>0</v>
      </c>
      <c r="X20" s="33" t="n">
        <f aca="false">_xlfn.IFS(ISBLANK(V20),0,V20=0,0,$D20="w","1000m Pflicht",$D20="m",ROUNDDOWN((1000/W20-2.158)/0.006,0))</f>
        <v>0</v>
      </c>
      <c r="Y20" s="34" t="n">
        <f aca="false">LARGE(G20:X20,1)+LARGE(G20:X20,2)+LARGE(G20:X20,3)</f>
        <v>0</v>
      </c>
      <c r="Z20" s="34" t="n">
        <f aca="false">IF(D20="m",(_xlfn.IFS(F20=$AE$7,LOOKUP(Y20,$AF$7:$AF$9,$AH$7:$AH$9),F20=$AE$10,LOOKUP(Y20,$AF$10:$AF$12,$AH$10:$AH$12),F20=$AE$13,LOOKUP(Y20,$AF$13:$AF$15,$AH$13:$AH$15),F20=$AE$16,LOOKUP(Y20,$AF$16:$AF$18,$AH$16:$AH$18),F20=$AE$19,LOOKUP(Y20,$AF$19:$AF$21,$AH$19:$AH$21),F20=$AE$22,LOOKUP(Y20,$AF$22:$AF$24,$AH$22:$AH$24),F20=$AE$25,LOOKUP(Y20,$AF$25:$AF$27,$AH$25:$AH$27),F20=$AE$28,LOOKUP(Y20,$AF$28:$AF$30,$AH$28:$AH$30),F20=$AE$31,LOOKUP(Y20,$AF$31:$AF$33,$AH$31:$AH$33))),0)</f>
        <v>0</v>
      </c>
      <c r="AA20" s="34" t="n">
        <f aca="false">IF(D20="w",(_xlfn.IFS(F20=$AE$7,LOOKUP(Y20,$AG$7:$AG$9,$AH$7:$AH$9),F20=$AE$10,LOOKUP(Y20,$AG$10:$AG$12,$AH$10:$AH$12),F20=$AE$13,LOOKUP(Y20,$AG$13:$AG$15,$AH$13:$AH$15),F20=$AE$16,LOOKUP(Y20,$AG$16:$AG$18,$AH$16:$AH$18),F20=$AE$19,LOOKUP(Y20,$AG$19:$AG$21,$AH$19:$AH$21),F20=$AE$22,LOOKUP(Y20,$AG$22:$AG$24,$AH$22:$AH$24),F20=$AE$25,LOOKUP(Y20,$AG$25:$AG$27,$AH$25:$AH$27),F20=$AE$28,LOOKUP(Y20,$AG$28:$AG$30,$AH$28:$AH$30),F20=$AE$31,LOOKUP(Y20,$AG$31:$AG$33,$AH$31:$AH$33))),0)</f>
        <v>0</v>
      </c>
      <c r="AE20" s="36"/>
      <c r="AF20" s="37" t="n">
        <v>750</v>
      </c>
      <c r="AG20" s="37" t="n">
        <v>775</v>
      </c>
      <c r="AH20" s="38" t="s">
        <v>32</v>
      </c>
    </row>
    <row r="21" customFormat="false" ht="12.8" hidden="false" customHeight="false" outlineLevel="0" collapsed="false">
      <c r="A21" s="19" t="n">
        <v>16</v>
      </c>
      <c r="B21" s="20"/>
      <c r="C21" s="20"/>
      <c r="D21" s="21"/>
      <c r="E21" s="22"/>
      <c r="F21" s="23" t="str">
        <f aca="false">IF(ISBLANK(E21),"",$H$1-E21)</f>
        <v/>
      </c>
      <c r="G21" s="22"/>
      <c r="H21" s="24" t="n">
        <f aca="false">_xlfn.IFS(ISBLANK(G21),0,G21=0,0,$D21="m",ROUNDDOWN((SQRT(G21)-2.8)/0.011,0),$D21="w",ROUNDDOWN((SQRT(G21)-2.0232)/0.00874,0))</f>
        <v>0</v>
      </c>
      <c r="I21" s="25"/>
      <c r="J21" s="26" t="n">
        <f aca="false">_xlfn.IFS(ISBLANK(I21),0,I21=0,0,$D21="m",ROUNDDOWN((SQRT(I21)-1.936)/0.0124,0),$D21="w",ROUNDDOWN((SQRT(I21)-1.4149)/0.01039,0))</f>
        <v>0</v>
      </c>
      <c r="K21" s="27"/>
      <c r="L21" s="24" t="n">
        <f aca="false">_xlfn.IFS(ISBLANK(K21),0,K21=0,0,$D21="m",ROUNDDOWN((SQRT(K21)-1.15028)/0.00219,0),$D21="w",ROUNDDOWN((SQRT(K21)-1.0935)/0.00208,0))</f>
        <v>0</v>
      </c>
      <c r="M21" s="28"/>
      <c r="N21" s="26" t="n">
        <f aca="false">_xlfn.IFS(ISBLANK(M21),0,M21=0,0,$D21="m",ROUNDDOWN((50/(M21+0.24)-3.79)/0.0069,0),$D21="w",ROUNDDOWN((50/(M21+0.24)-3.648)/0.0066,0))</f>
        <v>0</v>
      </c>
      <c r="O21" s="27"/>
      <c r="P21" s="24" t="n">
        <f aca="false">_xlfn.IFS(ISBLANK(O21),0,O21=0,0,$D21="m",ROUNDDOWN((75/(O21+0.24)-4.1)/0.00664,0),$D21="w",ROUNDDOWN((75/(O21+0.24)-3.998)/0.0066,0))</f>
        <v>0</v>
      </c>
      <c r="Q21" s="25"/>
      <c r="R21" s="26" t="n">
        <f aca="false">_xlfn.IFS(ISBLANK(Q21),0,Q21=0,0,$D21="m",ROUNDDOWN((100/(Q21+0.24)-4.341)/0.00676,0),$D21="w",ROUNDDOWN((100/(Q21+0.24)-4.0062)/0.00656,0))</f>
        <v>0</v>
      </c>
      <c r="S21" s="29"/>
      <c r="T21" s="30" t="n">
        <f aca="false">INT(S21)*60+(S21-INT(S21))*100</f>
        <v>0</v>
      </c>
      <c r="U21" s="24" t="n">
        <f aca="false">_xlfn.IFS(ISBLANK(T21),0,T21=0,0,$D21="m","1000m Pflicht",$D21="w",ROUNDDOWN((800/T21-2.0232)/0.00647,0))</f>
        <v>0</v>
      </c>
      <c r="V21" s="31"/>
      <c r="W21" s="32" t="n">
        <f aca="false">INT(V21)*60+(V21-INT(V21))*100</f>
        <v>0</v>
      </c>
      <c r="X21" s="33" t="n">
        <f aca="false">_xlfn.IFS(ISBLANK(V21),0,V21=0,0,$D21="w","1000m Pflicht",$D21="m",ROUNDDOWN((1000/W21-2.158)/0.006,0))</f>
        <v>0</v>
      </c>
      <c r="Y21" s="34" t="n">
        <f aca="false">LARGE(G21:X21,1)+LARGE(G21:X21,2)+LARGE(G21:X21,3)</f>
        <v>0</v>
      </c>
      <c r="Z21" s="34" t="n">
        <f aca="false">IF(D21="m",(_xlfn.IFS(F21=$AE$7,LOOKUP(Y21,$AF$7:$AF$9,$AH$7:$AH$9),F21=$AE$10,LOOKUP(Y21,$AF$10:$AF$12,$AH$10:$AH$12),F21=$AE$13,LOOKUP(Y21,$AF$13:$AF$15,$AH$13:$AH$15),F21=$AE$16,LOOKUP(Y21,$AF$16:$AF$18,$AH$16:$AH$18),F21=$AE$19,LOOKUP(Y21,$AF$19:$AF$21,$AH$19:$AH$21),F21=$AE$22,LOOKUP(Y21,$AF$22:$AF$24,$AH$22:$AH$24),F21=$AE$25,LOOKUP(Y21,$AF$25:$AF$27,$AH$25:$AH$27),F21=$AE$28,LOOKUP(Y21,$AF$28:$AF$30,$AH$28:$AH$30),F21=$AE$31,LOOKUP(Y21,$AF$31:$AF$33,$AH$31:$AH$33))),0)</f>
        <v>0</v>
      </c>
      <c r="AA21" s="34" t="n">
        <f aca="false">IF(D21="w",(_xlfn.IFS(F21=$AE$7,LOOKUP(Y21,$AG$7:$AG$9,$AH$7:$AH$9),F21=$AE$10,LOOKUP(Y21,$AG$10:$AG$12,$AH$10:$AH$12),F21=$AE$13,LOOKUP(Y21,$AG$13:$AG$15,$AH$13:$AH$15),F21=$AE$16,LOOKUP(Y21,$AG$16:$AG$18,$AH$16:$AH$18),F21=$AE$19,LOOKUP(Y21,$AG$19:$AG$21,$AH$19:$AH$21),F21=$AE$22,LOOKUP(Y21,$AG$22:$AG$24,$AH$22:$AH$24),F21=$AE$25,LOOKUP(Y21,$AG$25:$AG$27,$AH$25:$AH$27),F21=$AE$28,LOOKUP(Y21,$AG$28:$AG$30,$AH$28:$AH$30),F21=$AE$31,LOOKUP(Y21,$AG$31:$AG$33,$AH$31:$AH$33))),0)</f>
        <v>0</v>
      </c>
      <c r="AE21" s="36"/>
      <c r="AF21" s="37" t="n">
        <v>975</v>
      </c>
      <c r="AG21" s="37" t="n">
        <v>975</v>
      </c>
      <c r="AH21" s="38" t="s">
        <v>33</v>
      </c>
    </row>
    <row r="22" customFormat="false" ht="12.8" hidden="false" customHeight="false" outlineLevel="0" collapsed="false">
      <c r="A22" s="19" t="n">
        <v>17</v>
      </c>
      <c r="B22" s="20"/>
      <c r="C22" s="20"/>
      <c r="D22" s="21"/>
      <c r="E22" s="22"/>
      <c r="F22" s="23" t="str">
        <f aca="false">IF(ISBLANK(E22),"",$H$1-E22)</f>
        <v/>
      </c>
      <c r="G22" s="22"/>
      <c r="H22" s="24" t="n">
        <f aca="false">_xlfn.IFS(ISBLANK(G22),0,G22=0,0,$D22="m",ROUNDDOWN((SQRT(G22)-2.8)/0.011,0),$D22="w",ROUNDDOWN((SQRT(G22)-2.0232)/0.00874,0))</f>
        <v>0</v>
      </c>
      <c r="I22" s="25"/>
      <c r="J22" s="26" t="n">
        <f aca="false">_xlfn.IFS(ISBLANK(I22),0,I22=0,0,$D22="m",ROUNDDOWN((SQRT(I22)-1.936)/0.0124,0),$D22="w",ROUNDDOWN((SQRT(I22)-1.4149)/0.01039,0))</f>
        <v>0</v>
      </c>
      <c r="K22" s="27"/>
      <c r="L22" s="24" t="n">
        <f aca="false">_xlfn.IFS(ISBLANK(K22),0,K22=0,0,$D22="m",ROUNDDOWN((SQRT(K22)-1.15028)/0.00219,0),$D22="w",ROUNDDOWN((SQRT(K22)-1.0935)/0.00208,0))</f>
        <v>0</v>
      </c>
      <c r="M22" s="28"/>
      <c r="N22" s="26" t="n">
        <f aca="false">_xlfn.IFS(ISBLANK(M22),0,M22=0,0,$D22="m",ROUNDDOWN((50/(M22+0.24)-3.79)/0.0069,0),$D22="w",ROUNDDOWN((50/(M22+0.24)-3.648)/0.0066,0))</f>
        <v>0</v>
      </c>
      <c r="O22" s="27"/>
      <c r="P22" s="24" t="n">
        <f aca="false">_xlfn.IFS(ISBLANK(O22),0,O22=0,0,$D22="m",ROUNDDOWN((75/(O22+0.24)-4.1)/0.00664,0),$D22="w",ROUNDDOWN((75/(O22+0.24)-3.998)/0.0066,0))</f>
        <v>0</v>
      </c>
      <c r="Q22" s="25"/>
      <c r="R22" s="26" t="n">
        <f aca="false">_xlfn.IFS(ISBLANK(Q22),0,Q22=0,0,$D22="m",ROUNDDOWN((100/(Q22+0.24)-4.341)/0.00676,0),$D22="w",ROUNDDOWN((100/(Q22+0.24)-4.0062)/0.00656,0))</f>
        <v>0</v>
      </c>
      <c r="S22" s="29"/>
      <c r="T22" s="30" t="n">
        <f aca="false">INT(S22)*60+(S22-INT(S22))*100</f>
        <v>0</v>
      </c>
      <c r="U22" s="24" t="n">
        <f aca="false">_xlfn.IFS(ISBLANK(T22),0,T22=0,0,$D22="m","1000m Pflicht",$D22="w",ROUNDDOWN((800/T22-2.0232)/0.00647,0))</f>
        <v>0</v>
      </c>
      <c r="V22" s="31"/>
      <c r="W22" s="32" t="n">
        <f aca="false">INT(V22)*60+(V22-INT(V22))*100</f>
        <v>0</v>
      </c>
      <c r="X22" s="33" t="n">
        <f aca="false">_xlfn.IFS(ISBLANK(V22),0,V22=0,0,$D22="w","1000m Pflicht",$D22="m",ROUNDDOWN((1000/W22-2.158)/0.006,0))</f>
        <v>0</v>
      </c>
      <c r="Y22" s="34" t="n">
        <f aca="false">LARGE(G22:X22,1)+LARGE(G22:X22,2)+LARGE(G22:X22,3)</f>
        <v>0</v>
      </c>
      <c r="Z22" s="34" t="n">
        <f aca="false">IF(D22="m",(_xlfn.IFS(F22=$AE$7,LOOKUP(Y22,$AF$7:$AF$9,$AH$7:$AH$9),F22=$AE$10,LOOKUP(Y22,$AF$10:$AF$12,$AH$10:$AH$12),F22=$AE$13,LOOKUP(Y22,$AF$13:$AF$15,$AH$13:$AH$15),F22=$AE$16,LOOKUP(Y22,$AF$16:$AF$18,$AH$16:$AH$18),F22=$AE$19,LOOKUP(Y22,$AF$19:$AF$21,$AH$19:$AH$21),F22=$AE$22,LOOKUP(Y22,$AF$22:$AF$24,$AH$22:$AH$24),F22=$AE$25,LOOKUP(Y22,$AF$25:$AF$27,$AH$25:$AH$27),F22=$AE$28,LOOKUP(Y22,$AF$28:$AF$30,$AH$28:$AH$30),F22=$AE$31,LOOKUP(Y22,$AF$31:$AF$33,$AH$31:$AH$33))),0)</f>
        <v>0</v>
      </c>
      <c r="AA22" s="34" t="n">
        <f aca="false">IF(D22="w",(_xlfn.IFS(F22=$AE$7,LOOKUP(Y22,$AG$7:$AG$9,$AH$7:$AH$9),F22=$AE$10,LOOKUP(Y22,$AG$10:$AG$12,$AH$10:$AH$12),F22=$AE$13,LOOKUP(Y22,$AG$13:$AG$15,$AH$13:$AH$15),F22=$AE$16,LOOKUP(Y22,$AG$16:$AG$18,$AH$16:$AH$18),F22=$AE$19,LOOKUP(Y22,$AG$19:$AG$21,$AH$19:$AH$21),F22=$AE$22,LOOKUP(Y22,$AG$22:$AG$24,$AH$22:$AH$24),F22=$AE$25,LOOKUP(Y22,$AG$25:$AG$27,$AH$25:$AH$27),F22=$AE$28,LOOKUP(Y22,$AG$28:$AG$30,$AH$28:$AH$30),F22=$AE$31,LOOKUP(Y22,$AG$31:$AG$33,$AH$31:$AH$33))),0)</f>
        <v>0</v>
      </c>
      <c r="AE22" s="39" t="n">
        <v>13</v>
      </c>
      <c r="AF22" s="40" t="n">
        <v>0</v>
      </c>
      <c r="AG22" s="40" t="n">
        <v>0</v>
      </c>
      <c r="AH22" s="41" t="s">
        <v>31</v>
      </c>
    </row>
    <row r="23" customFormat="false" ht="12.8" hidden="false" customHeight="false" outlineLevel="0" collapsed="false">
      <c r="A23" s="19" t="n">
        <v>18</v>
      </c>
      <c r="B23" s="20"/>
      <c r="C23" s="20"/>
      <c r="D23" s="21"/>
      <c r="E23" s="22"/>
      <c r="F23" s="23" t="str">
        <f aca="false">IF(ISBLANK(E23),"",$H$1-E23)</f>
        <v/>
      </c>
      <c r="G23" s="22"/>
      <c r="H23" s="24" t="n">
        <f aca="false">_xlfn.IFS(ISBLANK(G23),0,G23=0,0,$D23="m",ROUNDDOWN((SQRT(G23)-2.8)/0.011,0),$D23="w",ROUNDDOWN((SQRT(G23)-2.0232)/0.00874,0))</f>
        <v>0</v>
      </c>
      <c r="I23" s="25"/>
      <c r="J23" s="26" t="n">
        <f aca="false">_xlfn.IFS(ISBLANK(I23),0,I23=0,0,$D23="m",ROUNDDOWN((SQRT(I23)-1.936)/0.0124,0),$D23="w",ROUNDDOWN((SQRT(I23)-1.4149)/0.01039,0))</f>
        <v>0</v>
      </c>
      <c r="K23" s="27"/>
      <c r="L23" s="24" t="n">
        <f aca="false">_xlfn.IFS(ISBLANK(K23),0,K23=0,0,$D23="m",ROUNDDOWN((SQRT(K23)-1.15028)/0.00219,0),$D23="w",ROUNDDOWN((SQRT(K23)-1.0935)/0.00208,0))</f>
        <v>0</v>
      </c>
      <c r="M23" s="28"/>
      <c r="N23" s="26" t="n">
        <f aca="false">_xlfn.IFS(ISBLANK(M23),0,M23=0,0,$D23="m",ROUNDDOWN((50/(M23+0.24)-3.79)/0.0069,0),$D23="w",ROUNDDOWN((50/(M23+0.24)-3.648)/0.0066,0))</f>
        <v>0</v>
      </c>
      <c r="O23" s="27"/>
      <c r="P23" s="24" t="n">
        <f aca="false">_xlfn.IFS(ISBLANK(O23),0,O23=0,0,$D23="m",ROUNDDOWN((75/(O23+0.24)-4.1)/0.00664,0),$D23="w",ROUNDDOWN((75/(O23+0.24)-3.998)/0.0066,0))</f>
        <v>0</v>
      </c>
      <c r="Q23" s="25"/>
      <c r="R23" s="26" t="n">
        <f aca="false">_xlfn.IFS(ISBLANK(Q23),0,Q23=0,0,$D23="m",ROUNDDOWN((100/(Q23+0.24)-4.341)/0.00676,0),$D23="w",ROUNDDOWN((100/(Q23+0.24)-4.0062)/0.00656,0))</f>
        <v>0</v>
      </c>
      <c r="S23" s="29"/>
      <c r="T23" s="30" t="n">
        <f aca="false">INT(S23)*60+(S23-INT(S23))*100</f>
        <v>0</v>
      </c>
      <c r="U23" s="24" t="n">
        <f aca="false">_xlfn.IFS(ISBLANK(T23),0,T23=0,0,$D23="m","1000m Pflicht",$D23="w",ROUNDDOWN((800/T23-2.0232)/0.00647,0))</f>
        <v>0</v>
      </c>
      <c r="V23" s="31"/>
      <c r="W23" s="32" t="n">
        <f aca="false">INT(V23)*60+(V23-INT(V23))*100</f>
        <v>0</v>
      </c>
      <c r="X23" s="33" t="n">
        <f aca="false">_xlfn.IFS(ISBLANK(V23),0,V23=0,0,$D23="w","1000m Pflicht",$D23="m",ROUNDDOWN((1000/W23-2.158)/0.006,0))</f>
        <v>0</v>
      </c>
      <c r="Y23" s="34" t="n">
        <f aca="false">LARGE(G23:X23,1)+LARGE(G23:X23,2)+LARGE(G23:X23,3)</f>
        <v>0</v>
      </c>
      <c r="Z23" s="34" t="n">
        <f aca="false">IF(D23="m",(_xlfn.IFS(F23=$AE$7,LOOKUP(Y23,$AF$7:$AF$9,$AH$7:$AH$9),F23=$AE$10,LOOKUP(Y23,$AF$10:$AF$12,$AH$10:$AH$12),F23=$AE$13,LOOKUP(Y23,$AF$13:$AF$15,$AH$13:$AH$15),F23=$AE$16,LOOKUP(Y23,$AF$16:$AF$18,$AH$16:$AH$18),F23=$AE$19,LOOKUP(Y23,$AF$19:$AF$21,$AH$19:$AH$21),F23=$AE$22,LOOKUP(Y23,$AF$22:$AF$24,$AH$22:$AH$24),F23=$AE$25,LOOKUP(Y23,$AF$25:$AF$27,$AH$25:$AH$27),F23=$AE$28,LOOKUP(Y23,$AF$28:$AF$30,$AH$28:$AH$30),F23=$AE$31,LOOKUP(Y23,$AF$31:$AF$33,$AH$31:$AH$33))),0)</f>
        <v>0</v>
      </c>
      <c r="AA23" s="34" t="n">
        <f aca="false">IF(D23="w",(_xlfn.IFS(F23=$AE$7,LOOKUP(Y23,$AG$7:$AG$9,$AH$7:$AH$9),F23=$AE$10,LOOKUP(Y23,$AG$10:$AG$12,$AH$10:$AH$12),F23=$AE$13,LOOKUP(Y23,$AG$13:$AG$15,$AH$13:$AH$15),F23=$AE$16,LOOKUP(Y23,$AG$16:$AG$18,$AH$16:$AH$18),F23=$AE$19,LOOKUP(Y23,$AG$19:$AG$21,$AH$19:$AH$21),F23=$AE$22,LOOKUP(Y23,$AG$22:$AG$24,$AH$22:$AH$24),F23=$AE$25,LOOKUP(Y23,$AG$25:$AG$27,$AH$25:$AH$27),F23=$AE$28,LOOKUP(Y23,$AG$28:$AG$30,$AH$28:$AH$30),F23=$AE$31,LOOKUP(Y23,$AG$31:$AG$33,$AH$31:$AH$33))),0)</f>
        <v>0</v>
      </c>
      <c r="AE23" s="39"/>
      <c r="AF23" s="40" t="n">
        <v>825</v>
      </c>
      <c r="AG23" s="40" t="n">
        <v>825</v>
      </c>
      <c r="AH23" s="41" t="s">
        <v>32</v>
      </c>
    </row>
    <row r="24" customFormat="false" ht="12.8" hidden="false" customHeight="false" outlineLevel="0" collapsed="false">
      <c r="A24" s="19" t="n">
        <v>19</v>
      </c>
      <c r="B24" s="20"/>
      <c r="C24" s="20"/>
      <c r="D24" s="21"/>
      <c r="E24" s="22"/>
      <c r="F24" s="23" t="str">
        <f aca="false">IF(ISBLANK(E24),"",$H$1-E24)</f>
        <v/>
      </c>
      <c r="G24" s="22"/>
      <c r="H24" s="24" t="n">
        <f aca="false">_xlfn.IFS(ISBLANK(G24),0,G24=0,0,$D24="m",ROUNDDOWN((SQRT(G24)-2.8)/0.011,0),$D24="w",ROUNDDOWN((SQRT(G24)-2.0232)/0.00874,0))</f>
        <v>0</v>
      </c>
      <c r="I24" s="25"/>
      <c r="J24" s="26" t="n">
        <f aca="false">_xlfn.IFS(ISBLANK(I24),0,I24=0,0,$D24="m",ROUNDDOWN((SQRT(I24)-1.936)/0.0124,0),$D24="w",ROUNDDOWN((SQRT(I24)-1.4149)/0.01039,0))</f>
        <v>0</v>
      </c>
      <c r="K24" s="27"/>
      <c r="L24" s="24" t="n">
        <f aca="false">_xlfn.IFS(ISBLANK(K24),0,K24=0,0,$D24="m",ROUNDDOWN((SQRT(K24)-1.15028)/0.00219,0),$D24="w",ROUNDDOWN((SQRT(K24)-1.0935)/0.00208,0))</f>
        <v>0</v>
      </c>
      <c r="M24" s="28"/>
      <c r="N24" s="26" t="n">
        <f aca="false">_xlfn.IFS(ISBLANK(M24),0,M24=0,0,$D24="m",ROUNDDOWN((50/(M24+0.24)-3.79)/0.0069,0),$D24="w",ROUNDDOWN((50/(M24+0.24)-3.648)/0.0066,0))</f>
        <v>0</v>
      </c>
      <c r="O24" s="27"/>
      <c r="P24" s="24" t="n">
        <f aca="false">_xlfn.IFS(ISBLANK(O24),0,O24=0,0,$D24="m",ROUNDDOWN((75/(O24+0.24)-4.1)/0.00664,0),$D24="w",ROUNDDOWN((75/(O24+0.24)-3.998)/0.0066,0))</f>
        <v>0</v>
      </c>
      <c r="Q24" s="25"/>
      <c r="R24" s="26" t="n">
        <f aca="false">_xlfn.IFS(ISBLANK(Q24),0,Q24=0,0,$D24="m",ROUNDDOWN((100/(Q24+0.24)-4.341)/0.00676,0),$D24="w",ROUNDDOWN((100/(Q24+0.24)-4.0062)/0.00656,0))</f>
        <v>0</v>
      </c>
      <c r="S24" s="29"/>
      <c r="T24" s="30" t="n">
        <f aca="false">INT(S24)*60+(S24-INT(S24))*100</f>
        <v>0</v>
      </c>
      <c r="U24" s="24" t="n">
        <f aca="false">_xlfn.IFS(ISBLANK(T24),0,T24=0,0,$D24="m","1000m Pflicht",$D24="w",ROUNDDOWN((800/T24-2.0232)/0.00647,0))</f>
        <v>0</v>
      </c>
      <c r="V24" s="31"/>
      <c r="W24" s="32" t="n">
        <f aca="false">INT(V24)*60+(V24-INT(V24))*100</f>
        <v>0</v>
      </c>
      <c r="X24" s="33" t="n">
        <f aca="false">_xlfn.IFS(ISBLANK(V24),0,V24=0,0,$D24="w","1000m Pflicht",$D24="m",ROUNDDOWN((1000/W24-2.158)/0.006,0))</f>
        <v>0</v>
      </c>
      <c r="Y24" s="34" t="n">
        <f aca="false">LARGE(G24:X24,1)+LARGE(G24:X24,2)+LARGE(G24:X24,3)</f>
        <v>0</v>
      </c>
      <c r="Z24" s="34" t="n">
        <f aca="false">IF(D24="m",(_xlfn.IFS(F24=$AE$7,LOOKUP(Y24,$AF$7:$AF$9,$AH$7:$AH$9),F24=$AE$10,LOOKUP(Y24,$AF$10:$AF$12,$AH$10:$AH$12),F24=$AE$13,LOOKUP(Y24,$AF$13:$AF$15,$AH$13:$AH$15),F24=$AE$16,LOOKUP(Y24,$AF$16:$AF$18,$AH$16:$AH$18),F24=$AE$19,LOOKUP(Y24,$AF$19:$AF$21,$AH$19:$AH$21),F24=$AE$22,LOOKUP(Y24,$AF$22:$AF$24,$AH$22:$AH$24),F24=$AE$25,LOOKUP(Y24,$AF$25:$AF$27,$AH$25:$AH$27),F24=$AE$28,LOOKUP(Y24,$AF$28:$AF$30,$AH$28:$AH$30),F24=$AE$31,LOOKUP(Y24,$AF$31:$AF$33,$AH$31:$AH$33))),0)</f>
        <v>0</v>
      </c>
      <c r="AA24" s="34" t="n">
        <f aca="false">IF(D24="w",(_xlfn.IFS(F24=$AE$7,LOOKUP(Y24,$AG$7:$AG$9,$AH$7:$AH$9),F24=$AE$10,LOOKUP(Y24,$AG$10:$AG$12,$AH$10:$AH$12),F24=$AE$13,LOOKUP(Y24,$AG$13:$AG$15,$AH$13:$AH$15),F24=$AE$16,LOOKUP(Y24,$AG$16:$AG$18,$AH$16:$AH$18),F24=$AE$19,LOOKUP(Y24,$AG$19:$AG$21,$AH$19:$AH$21),F24=$AE$22,LOOKUP(Y24,$AG$22:$AG$24,$AH$22:$AH$24),F24=$AE$25,LOOKUP(Y24,$AG$25:$AG$27,$AH$25:$AH$27),F24=$AE$28,LOOKUP(Y24,$AG$28:$AG$30,$AH$28:$AH$30),F24=$AE$31,LOOKUP(Y24,$AG$31:$AG$33,$AH$31:$AH$33))),0)</f>
        <v>0</v>
      </c>
      <c r="AE24" s="39"/>
      <c r="AF24" s="40" t="n">
        <v>1050</v>
      </c>
      <c r="AG24" s="40" t="n">
        <v>1025</v>
      </c>
      <c r="AH24" s="41" t="s">
        <v>33</v>
      </c>
    </row>
    <row r="25" customFormat="false" ht="12.8" hidden="false" customHeight="false" outlineLevel="0" collapsed="false">
      <c r="A25" s="19" t="n">
        <v>20</v>
      </c>
      <c r="B25" s="20"/>
      <c r="C25" s="20"/>
      <c r="D25" s="21"/>
      <c r="E25" s="22"/>
      <c r="F25" s="23" t="str">
        <f aca="false">IF(ISBLANK(E25),"",$H$1-E25)</f>
        <v/>
      </c>
      <c r="G25" s="22"/>
      <c r="H25" s="24" t="n">
        <f aca="false">_xlfn.IFS(ISBLANK(G25),0,G25=0,0,$D25="m",ROUNDDOWN((SQRT(G25)-2.8)/0.011,0),$D25="w",ROUNDDOWN((SQRT(G25)-2.0232)/0.00874,0))</f>
        <v>0</v>
      </c>
      <c r="I25" s="25"/>
      <c r="J25" s="26" t="n">
        <f aca="false">_xlfn.IFS(ISBLANK(I25),0,I25=0,0,$D25="m",ROUNDDOWN((SQRT(I25)-1.936)/0.0124,0),$D25="w",ROUNDDOWN((SQRT(I25)-1.4149)/0.01039,0))</f>
        <v>0</v>
      </c>
      <c r="K25" s="27"/>
      <c r="L25" s="24" t="n">
        <f aca="false">_xlfn.IFS(ISBLANK(K25),0,K25=0,0,$D25="m",ROUNDDOWN((SQRT(K25)-1.15028)/0.00219,0),$D25="w",ROUNDDOWN((SQRT(K25)-1.0935)/0.00208,0))</f>
        <v>0</v>
      </c>
      <c r="M25" s="28"/>
      <c r="N25" s="26" t="n">
        <f aca="false">_xlfn.IFS(ISBLANK(M25),0,M25=0,0,$D25="m",ROUNDDOWN((50/(M25+0.24)-3.79)/0.0069,0),$D25="w",ROUNDDOWN((50/(M25+0.24)-3.648)/0.0066,0))</f>
        <v>0</v>
      </c>
      <c r="O25" s="27"/>
      <c r="P25" s="24" t="n">
        <f aca="false">_xlfn.IFS(ISBLANK(O25),0,O25=0,0,$D25="m",ROUNDDOWN((75/(O25+0.24)-4.1)/0.00664,0),$D25="w",ROUNDDOWN((75/(O25+0.24)-3.998)/0.0066,0))</f>
        <v>0</v>
      </c>
      <c r="Q25" s="25"/>
      <c r="R25" s="26" t="n">
        <f aca="false">_xlfn.IFS(ISBLANK(Q25),0,Q25=0,0,$D25="m",ROUNDDOWN((100/(Q25+0.24)-4.341)/0.00676,0),$D25="w",ROUNDDOWN((100/(Q25+0.24)-4.0062)/0.00656,0))</f>
        <v>0</v>
      </c>
      <c r="S25" s="29"/>
      <c r="T25" s="30" t="n">
        <f aca="false">INT(S25)*60+(S25-INT(S25))*100</f>
        <v>0</v>
      </c>
      <c r="U25" s="24" t="n">
        <f aca="false">_xlfn.IFS(ISBLANK(T25),0,T25=0,0,$D25="m","1000m Pflicht",$D25="w",ROUNDDOWN((800/T25-2.0232)/0.00647,0))</f>
        <v>0</v>
      </c>
      <c r="V25" s="31"/>
      <c r="W25" s="32" t="n">
        <f aca="false">INT(V25)*60+(V25-INT(V25))*100</f>
        <v>0</v>
      </c>
      <c r="X25" s="33" t="n">
        <f aca="false">_xlfn.IFS(ISBLANK(V25),0,V25=0,0,$D25="w","1000m Pflicht",$D25="m",ROUNDDOWN((1000/W25-2.158)/0.006,0))</f>
        <v>0</v>
      </c>
      <c r="Y25" s="34" t="n">
        <f aca="false">LARGE(G25:X25,1)+LARGE(G25:X25,2)+LARGE(G25:X25,3)</f>
        <v>0</v>
      </c>
      <c r="Z25" s="34" t="n">
        <f aca="false">IF(D25="m",(_xlfn.IFS(F25=$AE$7,LOOKUP(Y25,$AF$7:$AF$9,$AH$7:$AH$9),F25=$AE$10,LOOKUP(Y25,$AF$10:$AF$12,$AH$10:$AH$12),F25=$AE$13,LOOKUP(Y25,$AF$13:$AF$15,$AH$13:$AH$15),F25=$AE$16,LOOKUP(Y25,$AF$16:$AF$18,$AH$16:$AH$18),F25=$AE$19,LOOKUP(Y25,$AF$19:$AF$21,$AH$19:$AH$21),F25=$AE$22,LOOKUP(Y25,$AF$22:$AF$24,$AH$22:$AH$24),F25=$AE$25,LOOKUP(Y25,$AF$25:$AF$27,$AH$25:$AH$27),F25=$AE$28,LOOKUP(Y25,$AF$28:$AF$30,$AH$28:$AH$30),F25=$AE$31,LOOKUP(Y25,$AF$31:$AF$33,$AH$31:$AH$33))),0)</f>
        <v>0</v>
      </c>
      <c r="AA25" s="34" t="n">
        <f aca="false">IF(D25="w",(_xlfn.IFS(F25=$AE$7,LOOKUP(Y25,$AG$7:$AG$9,$AH$7:$AH$9),F25=$AE$10,LOOKUP(Y25,$AG$10:$AG$12,$AH$10:$AH$12),F25=$AE$13,LOOKUP(Y25,$AG$13:$AG$15,$AH$13:$AH$15),F25=$AE$16,LOOKUP(Y25,$AG$16:$AG$18,$AH$16:$AH$18),F25=$AE$19,LOOKUP(Y25,$AG$19:$AG$21,$AH$19:$AH$21),F25=$AE$22,LOOKUP(Y25,$AG$22:$AG$24,$AH$22:$AH$24),F25=$AE$25,LOOKUP(Y25,$AG$25:$AG$27,$AH$25:$AH$27),F25=$AE$28,LOOKUP(Y25,$AG$28:$AG$30,$AH$28:$AH$30),F25=$AE$31,LOOKUP(Y25,$AG$31:$AG$33,$AH$31:$AH$33))),0)</f>
        <v>0</v>
      </c>
      <c r="AE25" s="36" t="n">
        <v>14</v>
      </c>
      <c r="AF25" s="37" t="n">
        <v>0</v>
      </c>
      <c r="AG25" s="37" t="n">
        <v>0</v>
      </c>
      <c r="AH25" s="38" t="s">
        <v>31</v>
      </c>
    </row>
    <row r="26" customFormat="false" ht="12.8" hidden="false" customHeight="false" outlineLevel="0" collapsed="false">
      <c r="A26" s="19" t="n">
        <v>21</v>
      </c>
      <c r="B26" s="20"/>
      <c r="C26" s="20"/>
      <c r="D26" s="21"/>
      <c r="E26" s="22"/>
      <c r="F26" s="23" t="str">
        <f aca="false">IF(ISBLANK(E26),"",$H$1-E26)</f>
        <v/>
      </c>
      <c r="G26" s="22"/>
      <c r="H26" s="24" t="n">
        <f aca="false">_xlfn.IFS(ISBLANK(G26),0,G26=0,0,$D26="m",ROUNDDOWN((SQRT(G26)-2.8)/0.011,0),$D26="w",ROUNDDOWN((SQRT(G26)-2.0232)/0.00874,0))</f>
        <v>0</v>
      </c>
      <c r="I26" s="25"/>
      <c r="J26" s="26" t="n">
        <f aca="false">_xlfn.IFS(ISBLANK(I26),0,I26=0,0,$D26="m",ROUNDDOWN((SQRT(I26)-1.936)/0.0124,0),$D26="w",ROUNDDOWN((SQRT(I26)-1.4149)/0.01039,0))</f>
        <v>0</v>
      </c>
      <c r="K26" s="27"/>
      <c r="L26" s="24" t="n">
        <f aca="false">_xlfn.IFS(ISBLANK(K26),0,K26=0,0,$D26="m",ROUNDDOWN((SQRT(K26)-1.15028)/0.00219,0),$D26="w",ROUNDDOWN((SQRT(K26)-1.0935)/0.00208,0))</f>
        <v>0</v>
      </c>
      <c r="M26" s="28"/>
      <c r="N26" s="26" t="n">
        <f aca="false">_xlfn.IFS(ISBLANK(M26),0,M26=0,0,$D26="m",ROUNDDOWN((50/(M26+0.24)-3.79)/0.0069,0),$D26="w",ROUNDDOWN((50/(M26+0.24)-3.648)/0.0066,0))</f>
        <v>0</v>
      </c>
      <c r="O26" s="27"/>
      <c r="P26" s="24" t="n">
        <f aca="false">_xlfn.IFS(ISBLANK(O26),0,O26=0,0,$D26="m",ROUNDDOWN((75/(O26+0.24)-4.1)/0.00664,0),$D26="w",ROUNDDOWN((75/(O26+0.24)-3.998)/0.0066,0))</f>
        <v>0</v>
      </c>
      <c r="Q26" s="25"/>
      <c r="R26" s="26" t="n">
        <f aca="false">_xlfn.IFS(ISBLANK(Q26),0,Q26=0,0,$D26="m",ROUNDDOWN((100/(Q26+0.24)-4.341)/0.00676,0),$D26="w",ROUNDDOWN((100/(Q26+0.24)-4.0062)/0.00656,0))</f>
        <v>0</v>
      </c>
      <c r="S26" s="29"/>
      <c r="T26" s="30" t="n">
        <f aca="false">INT(S26)*60+(S26-INT(S26))*100</f>
        <v>0</v>
      </c>
      <c r="U26" s="24" t="n">
        <f aca="false">_xlfn.IFS(ISBLANK(T26),0,T26=0,0,$D26="m","1000m Pflicht",$D26="w",ROUNDDOWN((800/T26-2.0232)/0.00647,0))</f>
        <v>0</v>
      </c>
      <c r="V26" s="31"/>
      <c r="W26" s="32" t="n">
        <f aca="false">INT(V26)*60+(V26-INT(V26))*100</f>
        <v>0</v>
      </c>
      <c r="X26" s="33" t="n">
        <f aca="false">_xlfn.IFS(ISBLANK(V26),0,V26=0,0,$D26="w","1000m Pflicht",$D26="m",ROUNDDOWN((1000/W26-2.158)/0.006,0))</f>
        <v>0</v>
      </c>
      <c r="Y26" s="34" t="n">
        <f aca="false">LARGE(G26:X26,1)+LARGE(G26:X26,2)+LARGE(G26:X26,3)</f>
        <v>0</v>
      </c>
      <c r="Z26" s="34" t="n">
        <f aca="false">IF(D26="m",(_xlfn.IFS(F26=$AE$7,LOOKUP(Y26,$AF$7:$AF$9,$AH$7:$AH$9),F26=$AE$10,LOOKUP(Y26,$AF$10:$AF$12,$AH$10:$AH$12),F26=$AE$13,LOOKUP(Y26,$AF$13:$AF$15,$AH$13:$AH$15),F26=$AE$16,LOOKUP(Y26,$AF$16:$AF$18,$AH$16:$AH$18),F26=$AE$19,LOOKUP(Y26,$AF$19:$AF$21,$AH$19:$AH$21),F26=$AE$22,LOOKUP(Y26,$AF$22:$AF$24,$AH$22:$AH$24),F26=$AE$25,LOOKUP(Y26,$AF$25:$AF$27,$AH$25:$AH$27),F26=$AE$28,LOOKUP(Y26,$AF$28:$AF$30,$AH$28:$AH$30),F26=$AE$31,LOOKUP(Y26,$AF$31:$AF$33,$AH$31:$AH$33))),0)</f>
        <v>0</v>
      </c>
      <c r="AA26" s="34" t="n">
        <f aca="false">IF(D26="w",(_xlfn.IFS(F26=$AE$7,LOOKUP(Y26,$AG$7:$AG$9,$AH$7:$AH$9),F26=$AE$10,LOOKUP(Y26,$AG$10:$AG$12,$AH$10:$AH$12),F26=$AE$13,LOOKUP(Y26,$AG$13:$AG$15,$AH$13:$AH$15),F26=$AE$16,LOOKUP(Y26,$AG$16:$AG$18,$AH$16:$AH$18),F26=$AE$19,LOOKUP(Y26,$AG$19:$AG$21,$AH$19:$AH$21),F26=$AE$22,LOOKUP(Y26,$AG$22:$AG$24,$AH$22:$AH$24),F26=$AE$25,LOOKUP(Y26,$AG$25:$AG$27,$AH$25:$AH$27),F26=$AE$28,LOOKUP(Y26,$AG$28:$AG$30,$AH$28:$AH$30),F26=$AE$31,LOOKUP(Y26,$AG$31:$AG$33,$AH$31:$AH$33))),0)</f>
        <v>0</v>
      </c>
      <c r="AE26" s="36"/>
      <c r="AF26" s="37" t="n">
        <v>900</v>
      </c>
      <c r="AG26" s="37" t="n">
        <v>850</v>
      </c>
      <c r="AH26" s="38" t="s">
        <v>32</v>
      </c>
    </row>
    <row r="27" customFormat="false" ht="12.8" hidden="false" customHeight="false" outlineLevel="0" collapsed="false">
      <c r="A27" s="19" t="n">
        <v>22</v>
      </c>
      <c r="B27" s="20"/>
      <c r="C27" s="20"/>
      <c r="D27" s="21"/>
      <c r="E27" s="22"/>
      <c r="F27" s="23" t="str">
        <f aca="false">IF(ISBLANK(E27),"",$H$1-E27)</f>
        <v/>
      </c>
      <c r="G27" s="22"/>
      <c r="H27" s="24" t="n">
        <f aca="false">_xlfn.IFS(ISBLANK(G27),0,G27=0,0,$D27="m",ROUNDDOWN((SQRT(G27)-2.8)/0.011,0),$D27="w",ROUNDDOWN((SQRT(G27)-2.0232)/0.00874,0))</f>
        <v>0</v>
      </c>
      <c r="I27" s="25"/>
      <c r="J27" s="26" t="n">
        <f aca="false">_xlfn.IFS(ISBLANK(I27),0,I27=0,0,$D27="m",ROUNDDOWN((SQRT(I27)-1.936)/0.0124,0),$D27="w",ROUNDDOWN((SQRT(I27)-1.4149)/0.01039,0))</f>
        <v>0</v>
      </c>
      <c r="K27" s="27"/>
      <c r="L27" s="24" t="n">
        <f aca="false">_xlfn.IFS(ISBLANK(K27),0,K27=0,0,$D27="m",ROUNDDOWN((SQRT(K27)-1.15028)/0.00219,0),$D27="w",ROUNDDOWN((SQRT(K27)-1.0935)/0.00208,0))</f>
        <v>0</v>
      </c>
      <c r="M27" s="28"/>
      <c r="N27" s="26" t="n">
        <f aca="false">_xlfn.IFS(ISBLANK(M27),0,M27=0,0,$D27="m",ROUNDDOWN((50/(M27+0.24)-3.79)/0.0069,0),$D27="w",ROUNDDOWN((50/(M27+0.24)-3.648)/0.0066,0))</f>
        <v>0</v>
      </c>
      <c r="O27" s="27"/>
      <c r="P27" s="24" t="n">
        <f aca="false">_xlfn.IFS(ISBLANK(O27),0,O27=0,0,$D27="m",ROUNDDOWN((75/(O27+0.24)-4.1)/0.00664,0),$D27="w",ROUNDDOWN((75/(O27+0.24)-3.998)/0.0066,0))</f>
        <v>0</v>
      </c>
      <c r="Q27" s="25"/>
      <c r="R27" s="26" t="n">
        <f aca="false">_xlfn.IFS(ISBLANK(Q27),0,Q27=0,0,$D27="m",ROUNDDOWN((100/(Q27+0.24)-4.341)/0.00676,0),$D27="w",ROUNDDOWN((100/(Q27+0.24)-4.0062)/0.00656,0))</f>
        <v>0</v>
      </c>
      <c r="S27" s="29"/>
      <c r="T27" s="30" t="n">
        <f aca="false">INT(S27)*60+(S27-INT(S27))*100</f>
        <v>0</v>
      </c>
      <c r="U27" s="24" t="n">
        <f aca="false">_xlfn.IFS(ISBLANK(T27),0,T27=0,0,$D27="m","1000m Pflicht",$D27="w",ROUNDDOWN((800/T27-2.0232)/0.00647,0))</f>
        <v>0</v>
      </c>
      <c r="V27" s="31"/>
      <c r="W27" s="32" t="n">
        <f aca="false">INT(V27)*60+(V27-INT(V27))*100</f>
        <v>0</v>
      </c>
      <c r="X27" s="33" t="n">
        <f aca="false">_xlfn.IFS(ISBLANK(V27),0,V27=0,0,$D27="w","1000m Pflicht",$D27="m",ROUNDDOWN((1000/W27-2.158)/0.006,0))</f>
        <v>0</v>
      </c>
      <c r="Y27" s="34" t="n">
        <f aca="false">LARGE(G27:X27,1)+LARGE(G27:X27,2)+LARGE(G27:X27,3)</f>
        <v>0</v>
      </c>
      <c r="Z27" s="34" t="n">
        <f aca="false">IF(D27="m",(_xlfn.IFS(F27=$AE$7,LOOKUP(Y27,$AF$7:$AF$9,$AH$7:$AH$9),F27=$AE$10,LOOKUP(Y27,$AF$10:$AF$12,$AH$10:$AH$12),F27=$AE$13,LOOKUP(Y27,$AF$13:$AF$15,$AH$13:$AH$15),F27=$AE$16,LOOKUP(Y27,$AF$16:$AF$18,$AH$16:$AH$18),F27=$AE$19,LOOKUP(Y27,$AF$19:$AF$21,$AH$19:$AH$21),F27=$AE$22,LOOKUP(Y27,$AF$22:$AF$24,$AH$22:$AH$24),F27=$AE$25,LOOKUP(Y27,$AF$25:$AF$27,$AH$25:$AH$27),F27=$AE$28,LOOKUP(Y27,$AF$28:$AF$30,$AH$28:$AH$30),F27=$AE$31,LOOKUP(Y27,$AF$31:$AF$33,$AH$31:$AH$33))),0)</f>
        <v>0</v>
      </c>
      <c r="AA27" s="34" t="n">
        <f aca="false">IF(D27="w",(_xlfn.IFS(F27=$AE$7,LOOKUP(Y27,$AG$7:$AG$9,$AH$7:$AH$9),F27=$AE$10,LOOKUP(Y27,$AG$10:$AG$12,$AH$10:$AH$12),F27=$AE$13,LOOKUP(Y27,$AG$13:$AG$15,$AH$13:$AH$15),F27=$AE$16,LOOKUP(Y27,$AG$16:$AG$18,$AH$16:$AH$18),F27=$AE$19,LOOKUP(Y27,$AG$19:$AG$21,$AH$19:$AH$21),F27=$AE$22,LOOKUP(Y27,$AG$22:$AG$24,$AH$22:$AH$24),F27=$AE$25,LOOKUP(Y27,$AG$25:$AG$27,$AH$25:$AH$27),F27=$AE$28,LOOKUP(Y27,$AG$28:$AG$30,$AH$28:$AH$30),F27=$AE$31,LOOKUP(Y27,$AG$31:$AG$33,$AH$31:$AH$33))),0)</f>
        <v>0</v>
      </c>
      <c r="AE27" s="36"/>
      <c r="AF27" s="37" t="n">
        <v>1125</v>
      </c>
      <c r="AG27" s="37" t="n">
        <v>1050</v>
      </c>
      <c r="AH27" s="38" t="s">
        <v>33</v>
      </c>
    </row>
    <row r="28" customFormat="false" ht="12.8" hidden="false" customHeight="false" outlineLevel="0" collapsed="false">
      <c r="A28" s="19" t="n">
        <v>23</v>
      </c>
      <c r="B28" s="20"/>
      <c r="C28" s="20"/>
      <c r="D28" s="21"/>
      <c r="E28" s="22"/>
      <c r="F28" s="23" t="str">
        <f aca="false">IF(ISBLANK(E28),"",$H$1-E28)</f>
        <v/>
      </c>
      <c r="G28" s="22"/>
      <c r="H28" s="24" t="n">
        <f aca="false">_xlfn.IFS(ISBLANK(G28),0,G28=0,0,$D28="m",ROUNDDOWN((SQRT(G28)-2.8)/0.011,0),$D28="w",ROUNDDOWN((SQRT(G28)-2.0232)/0.00874,0))</f>
        <v>0</v>
      </c>
      <c r="I28" s="25"/>
      <c r="J28" s="26" t="n">
        <f aca="false">_xlfn.IFS(ISBLANK(I28),0,I28=0,0,$D28="m",ROUNDDOWN((SQRT(I28)-1.936)/0.0124,0),$D28="w",ROUNDDOWN((SQRT(I28)-1.4149)/0.01039,0))</f>
        <v>0</v>
      </c>
      <c r="K28" s="27"/>
      <c r="L28" s="24" t="n">
        <f aca="false">_xlfn.IFS(ISBLANK(K28),0,K28=0,0,$D28="m",ROUNDDOWN((SQRT(K28)-1.15028)/0.00219,0),$D28="w",ROUNDDOWN((SQRT(K28)-1.0935)/0.00208,0))</f>
        <v>0</v>
      </c>
      <c r="M28" s="28"/>
      <c r="N28" s="26" t="n">
        <f aca="false">_xlfn.IFS(ISBLANK(M28),0,M28=0,0,$D28="m",ROUNDDOWN((50/(M28+0.24)-3.79)/0.0069,0),$D28="w",ROUNDDOWN((50/(M28+0.24)-3.648)/0.0066,0))</f>
        <v>0</v>
      </c>
      <c r="O28" s="27"/>
      <c r="P28" s="24" t="n">
        <f aca="false">_xlfn.IFS(ISBLANK(O28),0,O28=0,0,$D28="m",ROUNDDOWN((75/(O28+0.24)-4.1)/0.00664,0),$D28="w",ROUNDDOWN((75/(O28+0.24)-3.998)/0.0066,0))</f>
        <v>0</v>
      </c>
      <c r="Q28" s="25"/>
      <c r="R28" s="26" t="n">
        <f aca="false">_xlfn.IFS(ISBLANK(Q28),0,Q28=0,0,$D28="m",ROUNDDOWN((100/(Q28+0.24)-4.341)/0.00676,0),$D28="w",ROUNDDOWN((100/(Q28+0.24)-4.0062)/0.00656,0))</f>
        <v>0</v>
      </c>
      <c r="S28" s="29"/>
      <c r="T28" s="30" t="n">
        <f aca="false">INT(S28)*60+(S28-INT(S28))*100</f>
        <v>0</v>
      </c>
      <c r="U28" s="24" t="n">
        <f aca="false">_xlfn.IFS(ISBLANK(T28),0,T28=0,0,$D28="m","1000m Pflicht",$D28="w",ROUNDDOWN((800/T28-2.0232)/0.00647,0))</f>
        <v>0</v>
      </c>
      <c r="V28" s="31"/>
      <c r="W28" s="32" t="n">
        <f aca="false">INT(V28)*60+(V28-INT(V28))*100</f>
        <v>0</v>
      </c>
      <c r="X28" s="33" t="n">
        <f aca="false">_xlfn.IFS(ISBLANK(V28),0,V28=0,0,$D28="w","1000m Pflicht",$D28="m",ROUNDDOWN((1000/W28-2.158)/0.006,0))</f>
        <v>0</v>
      </c>
      <c r="Y28" s="34" t="n">
        <f aca="false">LARGE(G28:X28,1)+LARGE(G28:X28,2)+LARGE(G28:X28,3)</f>
        <v>0</v>
      </c>
      <c r="Z28" s="34" t="n">
        <f aca="false">IF(D28="m",(_xlfn.IFS(F28=$AE$7,LOOKUP(Y28,$AF$7:$AF$9,$AH$7:$AH$9),F28=$AE$10,LOOKUP(Y28,$AF$10:$AF$12,$AH$10:$AH$12),F28=$AE$13,LOOKUP(Y28,$AF$13:$AF$15,$AH$13:$AH$15),F28=$AE$16,LOOKUP(Y28,$AF$16:$AF$18,$AH$16:$AH$18),F28=$AE$19,LOOKUP(Y28,$AF$19:$AF$21,$AH$19:$AH$21),F28=$AE$22,LOOKUP(Y28,$AF$22:$AF$24,$AH$22:$AH$24),F28=$AE$25,LOOKUP(Y28,$AF$25:$AF$27,$AH$25:$AH$27),F28=$AE$28,LOOKUP(Y28,$AF$28:$AF$30,$AH$28:$AH$30),F28=$AE$31,LOOKUP(Y28,$AF$31:$AF$33,$AH$31:$AH$33))),0)</f>
        <v>0</v>
      </c>
      <c r="AA28" s="34" t="n">
        <f aca="false">IF(D28="w",(_xlfn.IFS(F28=$AE$7,LOOKUP(Y28,$AG$7:$AG$9,$AH$7:$AH$9),F28=$AE$10,LOOKUP(Y28,$AG$10:$AG$12,$AH$10:$AH$12),F28=$AE$13,LOOKUP(Y28,$AG$13:$AG$15,$AH$13:$AH$15),F28=$AE$16,LOOKUP(Y28,$AG$16:$AG$18,$AH$16:$AH$18),F28=$AE$19,LOOKUP(Y28,$AG$19:$AG$21,$AH$19:$AH$21),F28=$AE$22,LOOKUP(Y28,$AG$22:$AG$24,$AH$22:$AH$24),F28=$AE$25,LOOKUP(Y28,$AG$25:$AG$27,$AH$25:$AH$27),F28=$AE$28,LOOKUP(Y28,$AG$28:$AG$30,$AH$28:$AH$30),F28=$AE$31,LOOKUP(Y28,$AG$31:$AG$33,$AH$31:$AH$33))),0)</f>
        <v>0</v>
      </c>
      <c r="AE28" s="39" t="n">
        <v>15</v>
      </c>
      <c r="AF28" s="40" t="n">
        <v>0</v>
      </c>
      <c r="AG28" s="40" t="n">
        <v>0</v>
      </c>
      <c r="AH28" s="41" t="s">
        <v>31</v>
      </c>
    </row>
    <row r="29" customFormat="false" ht="12.8" hidden="false" customHeight="false" outlineLevel="0" collapsed="false">
      <c r="A29" s="19" t="n">
        <v>24</v>
      </c>
      <c r="B29" s="20"/>
      <c r="C29" s="20"/>
      <c r="D29" s="21"/>
      <c r="E29" s="22"/>
      <c r="F29" s="23" t="str">
        <f aca="false">IF(ISBLANK(E29),"",$H$1-E29)</f>
        <v/>
      </c>
      <c r="G29" s="22"/>
      <c r="H29" s="24" t="n">
        <f aca="false">_xlfn.IFS(ISBLANK(G29),0,G29=0,0,$D29="m",ROUNDDOWN((SQRT(G29)-2.8)/0.011,0),$D29="w",ROUNDDOWN((SQRT(G29)-2.0232)/0.00874,0))</f>
        <v>0</v>
      </c>
      <c r="I29" s="25"/>
      <c r="J29" s="26" t="n">
        <f aca="false">_xlfn.IFS(ISBLANK(I29),0,I29=0,0,$D29="m",ROUNDDOWN((SQRT(I29)-1.936)/0.0124,0),$D29="w",ROUNDDOWN((SQRT(I29)-1.4149)/0.01039,0))</f>
        <v>0</v>
      </c>
      <c r="K29" s="27"/>
      <c r="L29" s="24" t="n">
        <f aca="false">_xlfn.IFS(ISBLANK(K29),0,K29=0,0,$D29="m",ROUNDDOWN((SQRT(K29)-1.15028)/0.00219,0),$D29="w",ROUNDDOWN((SQRT(K29)-1.0935)/0.00208,0))</f>
        <v>0</v>
      </c>
      <c r="M29" s="28"/>
      <c r="N29" s="26" t="n">
        <f aca="false">_xlfn.IFS(ISBLANK(M29),0,M29=0,0,$D29="m",ROUNDDOWN((50/(M29+0.24)-3.79)/0.0069,0),$D29="w",ROUNDDOWN((50/(M29+0.24)-3.648)/0.0066,0))</f>
        <v>0</v>
      </c>
      <c r="O29" s="27"/>
      <c r="P29" s="24" t="n">
        <f aca="false">_xlfn.IFS(ISBLANK(O29),0,O29=0,0,$D29="m",ROUNDDOWN((75/(O29+0.24)-4.1)/0.00664,0),$D29="w",ROUNDDOWN((75/(O29+0.24)-3.998)/0.0066,0))</f>
        <v>0</v>
      </c>
      <c r="Q29" s="25"/>
      <c r="R29" s="26" t="n">
        <f aca="false">_xlfn.IFS(ISBLANK(Q29),0,Q29=0,0,$D29="m",ROUNDDOWN((100/(Q29+0.24)-4.341)/0.00676,0),$D29="w",ROUNDDOWN((100/(Q29+0.24)-4.0062)/0.00656,0))</f>
        <v>0</v>
      </c>
      <c r="S29" s="29"/>
      <c r="T29" s="30" t="n">
        <f aca="false">INT(S29)*60+(S29-INT(S29))*100</f>
        <v>0</v>
      </c>
      <c r="U29" s="24" t="n">
        <f aca="false">_xlfn.IFS(ISBLANK(T29),0,T29=0,0,$D29="m","1000m Pflicht",$D29="w",ROUNDDOWN((800/T29-2.0232)/0.00647,0))</f>
        <v>0</v>
      </c>
      <c r="V29" s="31"/>
      <c r="W29" s="32" t="n">
        <f aca="false">INT(V29)*60+(V29-INT(V29))*100</f>
        <v>0</v>
      </c>
      <c r="X29" s="33" t="n">
        <f aca="false">_xlfn.IFS(ISBLANK(V29),0,V29=0,0,$D29="w","1000m Pflicht",$D29="m",ROUNDDOWN((1000/W29-2.158)/0.006,0))</f>
        <v>0</v>
      </c>
      <c r="Y29" s="34" t="n">
        <f aca="false">LARGE(G29:X29,1)+LARGE(G29:X29,2)+LARGE(G29:X29,3)</f>
        <v>0</v>
      </c>
      <c r="Z29" s="34" t="n">
        <f aca="false">IF(D29="m",(_xlfn.IFS(F29=$AE$7,LOOKUP(Y29,$AF$7:$AF$9,$AH$7:$AH$9),F29=$AE$10,LOOKUP(Y29,$AF$10:$AF$12,$AH$10:$AH$12),F29=$AE$13,LOOKUP(Y29,$AF$13:$AF$15,$AH$13:$AH$15),F29=$AE$16,LOOKUP(Y29,$AF$16:$AF$18,$AH$16:$AH$18),F29=$AE$19,LOOKUP(Y29,$AF$19:$AF$21,$AH$19:$AH$21),F29=$AE$22,LOOKUP(Y29,$AF$22:$AF$24,$AH$22:$AH$24),F29=$AE$25,LOOKUP(Y29,$AF$25:$AF$27,$AH$25:$AH$27),F29=$AE$28,LOOKUP(Y29,$AF$28:$AF$30,$AH$28:$AH$30),F29=$AE$31,LOOKUP(Y29,$AF$31:$AF$33,$AH$31:$AH$33))),0)</f>
        <v>0</v>
      </c>
      <c r="AA29" s="34" t="n">
        <f aca="false">IF(D29="w",(_xlfn.IFS(F29=$AE$7,LOOKUP(Y29,$AG$7:$AG$9,$AH$7:$AH$9),F29=$AE$10,LOOKUP(Y29,$AG$10:$AG$12,$AH$10:$AH$12),F29=$AE$13,LOOKUP(Y29,$AG$13:$AG$15,$AH$13:$AH$15),F29=$AE$16,LOOKUP(Y29,$AG$16:$AG$18,$AH$16:$AH$18),F29=$AE$19,LOOKUP(Y29,$AG$19:$AG$21,$AH$19:$AH$21),F29=$AE$22,LOOKUP(Y29,$AG$22:$AG$24,$AH$22:$AH$24),F29=$AE$25,LOOKUP(Y29,$AG$25:$AG$27,$AH$25:$AH$27),F29=$AE$28,LOOKUP(Y29,$AG$28:$AG$30,$AH$28:$AH$30),F29=$AE$31,LOOKUP(Y29,$AG$31:$AG$33,$AH$31:$AH$33))),0)</f>
        <v>0</v>
      </c>
      <c r="AE29" s="39"/>
      <c r="AF29" s="40" t="n">
        <v>975</v>
      </c>
      <c r="AG29" s="40" t="n">
        <v>875</v>
      </c>
      <c r="AH29" s="41" t="s">
        <v>32</v>
      </c>
    </row>
    <row r="30" customFormat="false" ht="12.8" hidden="false" customHeight="false" outlineLevel="0" collapsed="false">
      <c r="A30" s="19" t="n">
        <v>25</v>
      </c>
      <c r="B30" s="20"/>
      <c r="C30" s="20"/>
      <c r="D30" s="21"/>
      <c r="E30" s="22"/>
      <c r="F30" s="23" t="str">
        <f aca="false">IF(ISBLANK(E30),"",$H$1-E30)</f>
        <v/>
      </c>
      <c r="G30" s="22"/>
      <c r="H30" s="24" t="n">
        <f aca="false">_xlfn.IFS(ISBLANK(G30),0,G30=0,0,$D30="m",ROUNDDOWN((SQRT(G30)-2.8)/0.011,0),$D30="w",ROUNDDOWN((SQRT(G30)-2.0232)/0.00874,0))</f>
        <v>0</v>
      </c>
      <c r="I30" s="25"/>
      <c r="J30" s="26" t="n">
        <f aca="false">_xlfn.IFS(ISBLANK(I30),0,I30=0,0,$D30="m",ROUNDDOWN((SQRT(I30)-1.936)/0.0124,0),$D30="w",ROUNDDOWN((SQRT(I30)-1.4149)/0.01039,0))</f>
        <v>0</v>
      </c>
      <c r="K30" s="27"/>
      <c r="L30" s="24" t="n">
        <f aca="false">_xlfn.IFS(ISBLANK(K30),0,K30=0,0,$D30="m",ROUNDDOWN((SQRT(K30)-1.15028)/0.00219,0),$D30="w",ROUNDDOWN((SQRT(K30)-1.0935)/0.00208,0))</f>
        <v>0</v>
      </c>
      <c r="M30" s="28"/>
      <c r="N30" s="26" t="n">
        <f aca="false">_xlfn.IFS(ISBLANK(M30),0,M30=0,0,$D30="m",ROUNDDOWN((50/(M30+0.24)-3.79)/0.0069,0),$D30="w",ROUNDDOWN((50/(M30+0.24)-3.648)/0.0066,0))</f>
        <v>0</v>
      </c>
      <c r="O30" s="27"/>
      <c r="P30" s="24" t="n">
        <f aca="false">_xlfn.IFS(ISBLANK(O30),0,O30=0,0,$D30="m",ROUNDDOWN((75/(O30+0.24)-4.1)/0.00664,0),$D30="w",ROUNDDOWN((75/(O30+0.24)-3.998)/0.0066,0))</f>
        <v>0</v>
      </c>
      <c r="Q30" s="25"/>
      <c r="R30" s="26" t="n">
        <f aca="false">_xlfn.IFS(ISBLANK(Q30),0,Q30=0,0,$D30="m",ROUNDDOWN((100/(Q30+0.24)-4.341)/0.00676,0),$D30="w",ROUNDDOWN((100/(Q30+0.24)-4.0062)/0.00656,0))</f>
        <v>0</v>
      </c>
      <c r="S30" s="29"/>
      <c r="T30" s="30" t="n">
        <f aca="false">INT(S30)*60+(S30-INT(S30))*100</f>
        <v>0</v>
      </c>
      <c r="U30" s="24" t="n">
        <f aca="false">_xlfn.IFS(ISBLANK(T30),0,T30=0,0,$D30="m","1000m Pflicht",$D30="w",ROUNDDOWN((800/T30-2.0232)/0.00647,0))</f>
        <v>0</v>
      </c>
      <c r="V30" s="31"/>
      <c r="W30" s="32" t="n">
        <f aca="false">INT(V30)*60+(V30-INT(V30))*100</f>
        <v>0</v>
      </c>
      <c r="X30" s="33" t="n">
        <f aca="false">_xlfn.IFS(ISBLANK(V30),0,V30=0,0,$D30="w","1000m Pflicht",$D30="m",ROUNDDOWN((1000/W30-2.158)/0.006,0))</f>
        <v>0</v>
      </c>
      <c r="Y30" s="34" t="n">
        <f aca="false">LARGE(G30:X30,1)+LARGE(G30:X30,2)+LARGE(G30:X30,3)</f>
        <v>0</v>
      </c>
      <c r="Z30" s="34" t="n">
        <f aca="false">IF(D30="m",(_xlfn.IFS(F30=$AE$7,LOOKUP(Y30,$AF$7:$AF$9,$AH$7:$AH$9),F30=$AE$10,LOOKUP(Y30,$AF$10:$AF$12,$AH$10:$AH$12),F30=$AE$13,LOOKUP(Y30,$AF$13:$AF$15,$AH$13:$AH$15),F30=$AE$16,LOOKUP(Y30,$AF$16:$AF$18,$AH$16:$AH$18),F30=$AE$19,LOOKUP(Y30,$AF$19:$AF$21,$AH$19:$AH$21),F30=$AE$22,LOOKUP(Y30,$AF$22:$AF$24,$AH$22:$AH$24),F30=$AE$25,LOOKUP(Y30,$AF$25:$AF$27,$AH$25:$AH$27),F30=$AE$28,LOOKUP(Y30,$AF$28:$AF$30,$AH$28:$AH$30),F30=$AE$31,LOOKUP(Y30,$AF$31:$AF$33,$AH$31:$AH$33))),0)</f>
        <v>0</v>
      </c>
      <c r="AA30" s="34" t="n">
        <f aca="false">IF(D30="w",(_xlfn.IFS(F30=$AE$7,LOOKUP(Y30,$AG$7:$AG$9,$AH$7:$AH$9),F30=$AE$10,LOOKUP(Y30,$AG$10:$AG$12,$AH$10:$AH$12),F30=$AE$13,LOOKUP(Y30,$AG$13:$AG$15,$AH$13:$AH$15),F30=$AE$16,LOOKUP(Y30,$AG$16:$AG$18,$AH$16:$AH$18),F30=$AE$19,LOOKUP(Y30,$AG$19:$AG$21,$AH$19:$AH$21),F30=$AE$22,LOOKUP(Y30,$AG$22:$AG$24,$AH$22:$AH$24),F30=$AE$25,LOOKUP(Y30,$AG$25:$AG$27,$AH$25:$AH$27),F30=$AE$28,LOOKUP(Y30,$AG$28:$AG$30,$AH$28:$AH$30),F30=$AE$31,LOOKUP(Y30,$AG$31:$AG$33,$AH$31:$AH$33))),0)</f>
        <v>0</v>
      </c>
      <c r="AE30" s="39"/>
      <c r="AF30" s="40" t="n">
        <v>1225</v>
      </c>
      <c r="AG30" s="40" t="n">
        <v>1075</v>
      </c>
      <c r="AH30" s="41" t="s">
        <v>33</v>
      </c>
    </row>
    <row r="31" customFormat="false" ht="12.8" hidden="false" customHeight="false" outlineLevel="0" collapsed="false">
      <c r="A31" s="19" t="n">
        <v>26</v>
      </c>
      <c r="B31" s="20"/>
      <c r="C31" s="20"/>
      <c r="D31" s="21"/>
      <c r="E31" s="22"/>
      <c r="F31" s="23" t="str">
        <f aca="false">IF(ISBLANK(E31),"",$H$1-E31)</f>
        <v/>
      </c>
      <c r="G31" s="22"/>
      <c r="H31" s="24" t="n">
        <f aca="false">_xlfn.IFS(ISBLANK(G31),0,G31=0,0,$D31="m",ROUNDDOWN((SQRT(G31)-2.8)/0.011,0),$D31="w",ROUNDDOWN((SQRT(G31)-2.0232)/0.00874,0))</f>
        <v>0</v>
      </c>
      <c r="I31" s="25"/>
      <c r="J31" s="26" t="n">
        <f aca="false">_xlfn.IFS(ISBLANK(I31),0,I31=0,0,$D31="m",ROUNDDOWN((SQRT(I31)-1.936)/0.0124,0),$D31="w",ROUNDDOWN((SQRT(I31)-1.4149)/0.01039,0))</f>
        <v>0</v>
      </c>
      <c r="K31" s="27"/>
      <c r="L31" s="24" t="n">
        <f aca="false">_xlfn.IFS(ISBLANK(K31),0,K31=0,0,$D31="m",ROUNDDOWN((SQRT(K31)-1.15028)/0.00219,0),$D31="w",ROUNDDOWN((SQRT(K31)-1.0935)/0.00208,0))</f>
        <v>0</v>
      </c>
      <c r="M31" s="28"/>
      <c r="N31" s="26" t="n">
        <f aca="false">_xlfn.IFS(ISBLANK(M31),0,M31=0,0,$D31="m",ROUNDDOWN((50/(M31+0.24)-3.79)/0.0069,0),$D31="w",ROUNDDOWN((50/(M31+0.24)-3.648)/0.0066,0))</f>
        <v>0</v>
      </c>
      <c r="O31" s="27"/>
      <c r="P31" s="24" t="n">
        <f aca="false">_xlfn.IFS(ISBLANK(O31),0,O31=0,0,$D31="m",ROUNDDOWN((75/(O31+0.24)-4.1)/0.00664,0),$D31="w",ROUNDDOWN((75/(O31+0.24)-3.998)/0.0066,0))</f>
        <v>0</v>
      </c>
      <c r="Q31" s="25"/>
      <c r="R31" s="26" t="n">
        <f aca="false">_xlfn.IFS(ISBLANK(Q31),0,Q31=0,0,$D31="m",ROUNDDOWN((100/(Q31+0.24)-4.341)/0.00676,0),$D31="w",ROUNDDOWN((100/(Q31+0.24)-4.0062)/0.00656,0))</f>
        <v>0</v>
      </c>
      <c r="S31" s="29"/>
      <c r="T31" s="30" t="n">
        <f aca="false">INT(S31)*60+(S31-INT(S31))*100</f>
        <v>0</v>
      </c>
      <c r="U31" s="24" t="n">
        <f aca="false">_xlfn.IFS(ISBLANK(T31),0,T31=0,0,$D31="m","1000m Pflicht",$D31="w",ROUNDDOWN((800/T31-2.0232)/0.00647,0))</f>
        <v>0</v>
      </c>
      <c r="V31" s="31"/>
      <c r="W31" s="32" t="n">
        <f aca="false">INT(V31)*60+(V31-INT(V31))*100</f>
        <v>0</v>
      </c>
      <c r="X31" s="33" t="n">
        <f aca="false">_xlfn.IFS(ISBLANK(V31),0,V31=0,0,$D31="w","1000m Pflicht",$D31="m",ROUNDDOWN((1000/W31-2.158)/0.006,0))</f>
        <v>0</v>
      </c>
      <c r="Y31" s="34" t="n">
        <f aca="false">LARGE(G31:X31,1)+LARGE(G31:X31,2)+LARGE(G31:X31,3)</f>
        <v>0</v>
      </c>
      <c r="Z31" s="34" t="n">
        <f aca="false">IF(D31="m",(_xlfn.IFS(F31=$AE$7,LOOKUP(Y31,$AF$7:$AF$9,$AH$7:$AH$9),F31=$AE$10,LOOKUP(Y31,$AF$10:$AF$12,$AH$10:$AH$12),F31=$AE$13,LOOKUP(Y31,$AF$13:$AF$15,$AH$13:$AH$15),F31=$AE$16,LOOKUP(Y31,$AF$16:$AF$18,$AH$16:$AH$18),F31=$AE$19,LOOKUP(Y31,$AF$19:$AF$21,$AH$19:$AH$21),F31=$AE$22,LOOKUP(Y31,$AF$22:$AF$24,$AH$22:$AH$24),F31=$AE$25,LOOKUP(Y31,$AF$25:$AF$27,$AH$25:$AH$27),F31=$AE$28,LOOKUP(Y31,$AF$28:$AF$30,$AH$28:$AH$30),F31=$AE$31,LOOKUP(Y31,$AF$31:$AF$33,$AH$31:$AH$33))),0)</f>
        <v>0</v>
      </c>
      <c r="AA31" s="34" t="n">
        <f aca="false">IF(D31="w",(_xlfn.IFS(F31=$AE$7,LOOKUP(Y31,$AG$7:$AG$9,$AH$7:$AH$9),F31=$AE$10,LOOKUP(Y31,$AG$10:$AG$12,$AH$10:$AH$12),F31=$AE$13,LOOKUP(Y31,$AG$13:$AG$15,$AH$13:$AH$15),F31=$AE$16,LOOKUP(Y31,$AG$16:$AG$18,$AH$16:$AH$18),F31=$AE$19,LOOKUP(Y31,$AG$19:$AG$21,$AH$19:$AH$21),F31=$AE$22,LOOKUP(Y31,$AG$22:$AG$24,$AH$22:$AH$24),F31=$AE$25,LOOKUP(Y31,$AG$25:$AG$27,$AH$25:$AH$27),F31=$AE$28,LOOKUP(Y31,$AG$28:$AG$30,$AH$28:$AH$30),F31=$AE$31,LOOKUP(Y31,$AG$31:$AG$33,$AH$31:$AH$33))),0)</f>
        <v>0</v>
      </c>
      <c r="AE31" s="36" t="n">
        <v>16</v>
      </c>
      <c r="AF31" s="37" t="n">
        <v>0</v>
      </c>
      <c r="AG31" s="37" t="n">
        <v>0</v>
      </c>
      <c r="AH31" s="38" t="s">
        <v>31</v>
      </c>
    </row>
    <row r="32" customFormat="false" ht="12.8" hidden="false" customHeight="false" outlineLevel="0" collapsed="false">
      <c r="A32" s="19" t="n">
        <v>27</v>
      </c>
      <c r="B32" s="20"/>
      <c r="C32" s="20"/>
      <c r="D32" s="21"/>
      <c r="E32" s="22"/>
      <c r="F32" s="23" t="str">
        <f aca="false">IF(ISBLANK(E32),"",$H$1-E32)</f>
        <v/>
      </c>
      <c r="G32" s="22"/>
      <c r="H32" s="24" t="n">
        <f aca="false">_xlfn.IFS(ISBLANK(G32),0,G32=0,0,$D32="m",ROUNDDOWN((SQRT(G32)-2.8)/0.011,0),$D32="w",ROUNDDOWN((SQRT(G32)-2.0232)/0.00874,0))</f>
        <v>0</v>
      </c>
      <c r="I32" s="25"/>
      <c r="J32" s="26" t="n">
        <f aca="false">_xlfn.IFS(ISBLANK(I32),0,I32=0,0,$D32="m",ROUNDDOWN((SQRT(I32)-1.936)/0.0124,0),$D32="w",ROUNDDOWN((SQRT(I32)-1.4149)/0.01039,0))</f>
        <v>0</v>
      </c>
      <c r="K32" s="27"/>
      <c r="L32" s="24" t="n">
        <f aca="false">_xlfn.IFS(ISBLANK(K32),0,K32=0,0,$D32="m",ROUNDDOWN((SQRT(K32)-1.15028)/0.00219,0),$D32="w",ROUNDDOWN((SQRT(K32)-1.0935)/0.00208,0))</f>
        <v>0</v>
      </c>
      <c r="M32" s="28"/>
      <c r="N32" s="26" t="n">
        <f aca="false">_xlfn.IFS(ISBLANK(M32),0,M32=0,0,$D32="m",ROUNDDOWN((50/(M32+0.24)-3.79)/0.0069,0),$D32="w",ROUNDDOWN((50/(M32+0.24)-3.648)/0.0066,0))</f>
        <v>0</v>
      </c>
      <c r="O32" s="27"/>
      <c r="P32" s="24" t="n">
        <f aca="false">_xlfn.IFS(ISBLANK(O32),0,O32=0,0,$D32="m",ROUNDDOWN((75/(O32+0.24)-4.1)/0.00664,0),$D32="w",ROUNDDOWN((75/(O32+0.24)-3.998)/0.0066,0))</f>
        <v>0</v>
      </c>
      <c r="Q32" s="25"/>
      <c r="R32" s="26" t="n">
        <f aca="false">_xlfn.IFS(ISBLANK(Q32),0,Q32=0,0,$D32="m",ROUNDDOWN((100/(Q32+0.24)-4.341)/0.00676,0),$D32="w",ROUNDDOWN((100/(Q32+0.24)-4.0062)/0.00656,0))</f>
        <v>0</v>
      </c>
      <c r="S32" s="29"/>
      <c r="T32" s="30" t="n">
        <f aca="false">INT(S32)*60+(S32-INT(S32))*100</f>
        <v>0</v>
      </c>
      <c r="U32" s="24" t="n">
        <f aca="false">_xlfn.IFS(ISBLANK(T32),0,T32=0,0,$D32="m","1000m Pflicht",$D32="w",ROUNDDOWN((800/T32-2.0232)/0.00647,0))</f>
        <v>0</v>
      </c>
      <c r="V32" s="31"/>
      <c r="W32" s="32" t="n">
        <f aca="false">INT(V32)*60+(V32-INT(V32))*100</f>
        <v>0</v>
      </c>
      <c r="X32" s="33" t="n">
        <f aca="false">_xlfn.IFS(ISBLANK(V32),0,V32=0,0,$D32="w","1000m Pflicht",$D32="m",ROUNDDOWN((1000/W32-2.158)/0.006,0))</f>
        <v>0</v>
      </c>
      <c r="Y32" s="34" t="n">
        <f aca="false">LARGE(G32:X32,1)+LARGE(G32:X32,2)+LARGE(G32:X32,3)</f>
        <v>0</v>
      </c>
      <c r="Z32" s="34" t="n">
        <f aca="false">IF(D32="m",(_xlfn.IFS(F32=$AE$7,LOOKUP(Y32,$AF$7:$AF$9,$AH$7:$AH$9),F32=$AE$10,LOOKUP(Y32,$AF$10:$AF$12,$AH$10:$AH$12),F32=$AE$13,LOOKUP(Y32,$AF$13:$AF$15,$AH$13:$AH$15),F32=$AE$16,LOOKUP(Y32,$AF$16:$AF$18,$AH$16:$AH$18),F32=$AE$19,LOOKUP(Y32,$AF$19:$AF$21,$AH$19:$AH$21),F32=$AE$22,LOOKUP(Y32,$AF$22:$AF$24,$AH$22:$AH$24),F32=$AE$25,LOOKUP(Y32,$AF$25:$AF$27,$AH$25:$AH$27),F32=$AE$28,LOOKUP(Y32,$AF$28:$AF$30,$AH$28:$AH$30),F32=$AE$31,LOOKUP(Y32,$AF$31:$AF$33,$AH$31:$AH$33))),0)</f>
        <v>0</v>
      </c>
      <c r="AA32" s="34" t="n">
        <f aca="false">IF(D32="w",(_xlfn.IFS(F32=$AE$7,LOOKUP(Y32,$AG$7:$AG$9,$AH$7:$AH$9),F32=$AE$10,LOOKUP(Y32,$AG$10:$AG$12,$AH$10:$AH$12),F32=$AE$13,LOOKUP(Y32,$AG$13:$AG$15,$AH$13:$AH$15),F32=$AE$16,LOOKUP(Y32,$AG$16:$AG$18,$AH$16:$AH$18),F32=$AE$19,LOOKUP(Y32,$AG$19:$AG$21,$AH$19:$AH$21),F32=$AE$22,LOOKUP(Y32,$AG$22:$AG$24,$AH$22:$AH$24),F32=$AE$25,LOOKUP(Y32,$AG$25:$AG$27,$AH$25:$AH$27),F32=$AE$28,LOOKUP(Y32,$AG$28:$AG$30,$AH$28:$AH$30),F32=$AE$31,LOOKUP(Y32,$AG$31:$AG$33,$AH$31:$AH$33))),0)</f>
        <v>0</v>
      </c>
      <c r="AE32" s="36"/>
      <c r="AF32" s="37" t="n">
        <v>1050</v>
      </c>
      <c r="AG32" s="37" t="n">
        <v>900</v>
      </c>
      <c r="AH32" s="38" t="s">
        <v>32</v>
      </c>
    </row>
    <row r="33" customFormat="false" ht="12.8" hidden="false" customHeight="false" outlineLevel="0" collapsed="false">
      <c r="A33" s="19" t="n">
        <v>28</v>
      </c>
      <c r="B33" s="20"/>
      <c r="C33" s="20"/>
      <c r="D33" s="21"/>
      <c r="E33" s="22"/>
      <c r="F33" s="23" t="str">
        <f aca="false">IF(ISBLANK(E33),"",$H$1-E33)</f>
        <v/>
      </c>
      <c r="G33" s="22"/>
      <c r="H33" s="24" t="n">
        <f aca="false">_xlfn.IFS(ISBLANK(G33),0,G33=0,0,$D33="m",ROUNDDOWN((SQRT(G33)-2.8)/0.011,0),$D33="w",ROUNDDOWN((SQRT(G33)-2.0232)/0.00874,0))</f>
        <v>0</v>
      </c>
      <c r="I33" s="25"/>
      <c r="J33" s="26" t="n">
        <f aca="false">_xlfn.IFS(ISBLANK(I33),0,I33=0,0,$D33="m",ROUNDDOWN((SQRT(I33)-1.936)/0.0124,0),$D33="w",ROUNDDOWN((SQRT(I33)-1.4149)/0.01039,0))</f>
        <v>0</v>
      </c>
      <c r="K33" s="27"/>
      <c r="L33" s="24" t="n">
        <f aca="false">_xlfn.IFS(ISBLANK(K33),0,K33=0,0,$D33="m",ROUNDDOWN((SQRT(K33)-1.15028)/0.00219,0),$D33="w",ROUNDDOWN((SQRT(K33)-1.0935)/0.00208,0))</f>
        <v>0</v>
      </c>
      <c r="M33" s="28"/>
      <c r="N33" s="26" t="n">
        <f aca="false">_xlfn.IFS(ISBLANK(M33),0,M33=0,0,$D33="m",ROUNDDOWN((50/(M33+0.24)-3.79)/0.0069,0),$D33="w",ROUNDDOWN((50/(M33+0.24)-3.648)/0.0066,0))</f>
        <v>0</v>
      </c>
      <c r="O33" s="27"/>
      <c r="P33" s="24" t="n">
        <f aca="false">_xlfn.IFS(ISBLANK(O33),0,O33=0,0,$D33="m",ROUNDDOWN((75/(O33+0.24)-4.1)/0.00664,0),$D33="w",ROUNDDOWN((75/(O33+0.24)-3.998)/0.0066,0))</f>
        <v>0</v>
      </c>
      <c r="Q33" s="25"/>
      <c r="R33" s="26" t="n">
        <f aca="false">_xlfn.IFS(ISBLANK(Q33),0,Q33=0,0,$D33="m",ROUNDDOWN((100/(Q33+0.24)-4.341)/0.00676,0),$D33="w",ROUNDDOWN((100/(Q33+0.24)-4.0062)/0.00656,0))</f>
        <v>0</v>
      </c>
      <c r="S33" s="29"/>
      <c r="T33" s="30" t="n">
        <f aca="false">INT(S33)*60+(S33-INT(S33))*100</f>
        <v>0</v>
      </c>
      <c r="U33" s="24" t="n">
        <f aca="false">_xlfn.IFS(ISBLANK(T33),0,T33=0,0,$D33="m","1000m Pflicht",$D33="w",ROUNDDOWN((800/T33-2.0232)/0.00647,0))</f>
        <v>0</v>
      </c>
      <c r="V33" s="31"/>
      <c r="W33" s="32" t="n">
        <f aca="false">INT(V33)*60+(V33-INT(V33))*100</f>
        <v>0</v>
      </c>
      <c r="X33" s="33" t="n">
        <f aca="false">_xlfn.IFS(ISBLANK(V33),0,V33=0,0,$D33="w","1000m Pflicht",$D33="m",ROUNDDOWN((1000/W33-2.158)/0.006,0))</f>
        <v>0</v>
      </c>
      <c r="Y33" s="34" t="n">
        <f aca="false">LARGE(G33:X33,1)+LARGE(G33:X33,2)+LARGE(G33:X33,3)</f>
        <v>0</v>
      </c>
      <c r="Z33" s="34" t="n">
        <f aca="false">IF(D33="m",(_xlfn.IFS(F33=$AE$7,LOOKUP(Y33,$AF$7:$AF$9,$AH$7:$AH$9),F33=$AE$10,LOOKUP(Y33,$AF$10:$AF$12,$AH$10:$AH$12),F33=$AE$13,LOOKUP(Y33,$AF$13:$AF$15,$AH$13:$AH$15),F33=$AE$16,LOOKUP(Y33,$AF$16:$AF$18,$AH$16:$AH$18),F33=$AE$19,LOOKUP(Y33,$AF$19:$AF$21,$AH$19:$AH$21),F33=$AE$22,LOOKUP(Y33,$AF$22:$AF$24,$AH$22:$AH$24),F33=$AE$25,LOOKUP(Y33,$AF$25:$AF$27,$AH$25:$AH$27),F33=$AE$28,LOOKUP(Y33,$AF$28:$AF$30,$AH$28:$AH$30),F33=$AE$31,LOOKUP(Y33,$AF$31:$AF$33,$AH$31:$AH$33))),0)</f>
        <v>0</v>
      </c>
      <c r="AA33" s="34" t="n">
        <f aca="false">IF(D33="w",(_xlfn.IFS(F33=$AE$7,LOOKUP(Y33,$AG$7:$AG$9,$AH$7:$AH$9),F33=$AE$10,LOOKUP(Y33,$AG$10:$AG$12,$AH$10:$AH$12),F33=$AE$13,LOOKUP(Y33,$AG$13:$AG$15,$AH$13:$AH$15),F33=$AE$16,LOOKUP(Y33,$AG$16:$AG$18,$AH$16:$AH$18),F33=$AE$19,LOOKUP(Y33,$AG$19:$AG$21,$AH$19:$AH$21),F33=$AE$22,LOOKUP(Y33,$AG$22:$AG$24,$AH$22:$AH$24),F33=$AE$25,LOOKUP(Y33,$AG$25:$AG$27,$AH$25:$AH$27),F33=$AE$28,LOOKUP(Y33,$AG$28:$AG$30,$AH$28:$AH$30),F33=$AE$31,LOOKUP(Y33,$AG$31:$AG$33,$AH$31:$AH$33))),0)</f>
        <v>0</v>
      </c>
      <c r="AE33" s="36"/>
      <c r="AF33" s="37" t="n">
        <v>1325</v>
      </c>
      <c r="AG33" s="37" t="n">
        <v>1100</v>
      </c>
      <c r="AH33" s="38" t="s">
        <v>33</v>
      </c>
    </row>
    <row r="34" customFormat="false" ht="12.8" hidden="false" customHeight="false" outlineLevel="0" collapsed="false">
      <c r="A34" s="19" t="n">
        <v>29</v>
      </c>
      <c r="B34" s="20"/>
      <c r="C34" s="20"/>
      <c r="D34" s="21"/>
      <c r="E34" s="22"/>
      <c r="F34" s="23" t="str">
        <f aca="false">IF(ISBLANK(E34),"",$H$1-E34)</f>
        <v/>
      </c>
      <c r="G34" s="22"/>
      <c r="H34" s="24" t="n">
        <f aca="false">_xlfn.IFS(ISBLANK(G34),0,G34=0,0,$D34="m",ROUNDDOWN((SQRT(G34)-2.8)/0.011,0),$D34="w",ROUNDDOWN((SQRT(G34)-2.0232)/0.00874,0))</f>
        <v>0</v>
      </c>
      <c r="I34" s="25"/>
      <c r="J34" s="26" t="n">
        <f aca="false">_xlfn.IFS(ISBLANK(I34),0,I34=0,0,$D34="m",ROUNDDOWN((SQRT(I34)-1.936)/0.0124,0),$D34="w",ROUNDDOWN((SQRT(I34)-1.4149)/0.01039,0))</f>
        <v>0</v>
      </c>
      <c r="K34" s="27"/>
      <c r="L34" s="24" t="n">
        <f aca="false">_xlfn.IFS(ISBLANK(K34),0,K34=0,0,$D34="m",ROUNDDOWN((SQRT(K34)-1.15028)/0.00219,0),$D34="w",ROUNDDOWN((SQRT(K34)-1.0935)/0.00208,0))</f>
        <v>0</v>
      </c>
      <c r="M34" s="28"/>
      <c r="N34" s="26" t="n">
        <f aca="false">_xlfn.IFS(ISBLANK(M34),0,M34=0,0,$D34="m",ROUNDDOWN((50/(M34+0.24)-3.79)/0.0069,0),$D34="w",ROUNDDOWN((50/(M34+0.24)-3.648)/0.0066,0))</f>
        <v>0</v>
      </c>
      <c r="O34" s="27"/>
      <c r="P34" s="24" t="n">
        <f aca="false">_xlfn.IFS(ISBLANK(O34),0,O34=0,0,$D34="m",ROUNDDOWN((75/(O34+0.24)-4.1)/0.00664,0),$D34="w",ROUNDDOWN((75/(O34+0.24)-3.998)/0.0066,0))</f>
        <v>0</v>
      </c>
      <c r="Q34" s="25"/>
      <c r="R34" s="26" t="n">
        <f aca="false">_xlfn.IFS(ISBLANK(Q34),0,Q34=0,0,$D34="m",ROUNDDOWN((100/(Q34+0.24)-4.341)/0.00676,0),$D34="w",ROUNDDOWN((100/(Q34+0.24)-4.0062)/0.00656,0))</f>
        <v>0</v>
      </c>
      <c r="S34" s="29"/>
      <c r="T34" s="30" t="n">
        <f aca="false">INT(S34)*60+(S34-INT(S34))*100</f>
        <v>0</v>
      </c>
      <c r="U34" s="24" t="n">
        <f aca="false">_xlfn.IFS(ISBLANK(T34),0,T34=0,0,$D34="m","1000m Pflicht",$D34="w",ROUNDDOWN((800/T34-2.0232)/0.00647,0))</f>
        <v>0</v>
      </c>
      <c r="V34" s="31"/>
      <c r="W34" s="32" t="n">
        <f aca="false">INT(V34)*60+(V34-INT(V34))*100</f>
        <v>0</v>
      </c>
      <c r="X34" s="33" t="n">
        <f aca="false">_xlfn.IFS(ISBLANK(V34),0,V34=0,0,$D34="w","1000m Pflicht",$D34="m",ROUNDDOWN((1000/W34-2.158)/0.006,0))</f>
        <v>0</v>
      </c>
      <c r="Y34" s="34" t="n">
        <f aca="false">LARGE(G34:X34,1)+LARGE(G34:X34,2)+LARGE(G34:X34,3)</f>
        <v>0</v>
      </c>
      <c r="Z34" s="34" t="n">
        <f aca="false">IF(D34="m",(_xlfn.IFS(F34=$AE$7,LOOKUP(Y34,$AF$7:$AF$9,$AH$7:$AH$9),F34=$AE$10,LOOKUP(Y34,$AF$10:$AF$12,$AH$10:$AH$12),F34=$AE$13,LOOKUP(Y34,$AF$13:$AF$15,$AH$13:$AH$15),F34=$AE$16,LOOKUP(Y34,$AF$16:$AF$18,$AH$16:$AH$18),F34=$AE$19,LOOKUP(Y34,$AF$19:$AF$21,$AH$19:$AH$21),F34=$AE$22,LOOKUP(Y34,$AF$22:$AF$24,$AH$22:$AH$24),F34=$AE$25,LOOKUP(Y34,$AF$25:$AF$27,$AH$25:$AH$27),F34=$AE$28,LOOKUP(Y34,$AF$28:$AF$30,$AH$28:$AH$30),F34=$AE$31,LOOKUP(Y34,$AF$31:$AF$33,$AH$31:$AH$33))),0)</f>
        <v>0</v>
      </c>
      <c r="AA34" s="34" t="n">
        <f aca="false">IF(D34="w",(_xlfn.IFS(F34=$AE$7,LOOKUP(Y34,$AG$7:$AG$9,$AH$7:$AH$9),F34=$AE$10,LOOKUP(Y34,$AG$10:$AG$12,$AH$10:$AH$12),F34=$AE$13,LOOKUP(Y34,$AG$13:$AG$15,$AH$13:$AH$15),F34=$AE$16,LOOKUP(Y34,$AG$16:$AG$18,$AH$16:$AH$18),F34=$AE$19,LOOKUP(Y34,$AG$19:$AG$21,$AH$19:$AH$21),F34=$AE$22,LOOKUP(Y34,$AG$22:$AG$24,$AH$22:$AH$24),F34=$AE$25,LOOKUP(Y34,$AG$25:$AG$27,$AH$25:$AH$27),F34=$AE$28,LOOKUP(Y34,$AG$28:$AG$30,$AH$28:$AH$30),F34=$AE$31,LOOKUP(Y34,$AG$31:$AG$33,$AH$31:$AH$33))),0)</f>
        <v>0</v>
      </c>
    </row>
    <row r="35" customFormat="false" ht="12.8" hidden="false" customHeight="false" outlineLevel="0" collapsed="false">
      <c r="A35" s="19" t="n">
        <v>30</v>
      </c>
      <c r="B35" s="20"/>
      <c r="C35" s="20"/>
      <c r="D35" s="21"/>
      <c r="E35" s="22"/>
      <c r="F35" s="23" t="str">
        <f aca="false">IF(ISBLANK(E35),"",$H$1-E35)</f>
        <v/>
      </c>
      <c r="G35" s="22"/>
      <c r="H35" s="24" t="n">
        <f aca="false">_xlfn.IFS(ISBLANK(G35),0,G35=0,0,$D35="m",ROUNDDOWN((SQRT(G35)-2.8)/0.011,0),$D35="w",ROUNDDOWN((SQRT(G35)-2.0232)/0.00874,0))</f>
        <v>0</v>
      </c>
      <c r="I35" s="25"/>
      <c r="J35" s="26" t="n">
        <f aca="false">_xlfn.IFS(ISBLANK(I35),0,I35=0,0,$D35="m",ROUNDDOWN((SQRT(I35)-1.936)/0.0124,0),$D35="w",ROUNDDOWN((SQRT(I35)-1.4149)/0.01039,0))</f>
        <v>0</v>
      </c>
      <c r="K35" s="27"/>
      <c r="L35" s="24" t="n">
        <f aca="false">_xlfn.IFS(ISBLANK(K35),0,K35=0,0,$D35="m",ROUNDDOWN((SQRT(K35)-1.15028)/0.00219,0),$D35="w",ROUNDDOWN((SQRT(K35)-1.0935)/0.00208,0))</f>
        <v>0</v>
      </c>
      <c r="M35" s="28"/>
      <c r="N35" s="26" t="n">
        <f aca="false">_xlfn.IFS(ISBLANK(M35),0,M35=0,0,$D35="m",ROUNDDOWN((50/(M35+0.24)-3.79)/0.0069,0),$D35="w",ROUNDDOWN((50/(M35+0.24)-3.648)/0.0066,0))</f>
        <v>0</v>
      </c>
      <c r="O35" s="27"/>
      <c r="P35" s="24" t="n">
        <f aca="false">_xlfn.IFS(ISBLANK(O35),0,O35=0,0,$D35="m",ROUNDDOWN((75/(O35+0.24)-4.1)/0.00664,0),$D35="w",ROUNDDOWN((75/(O35+0.24)-3.998)/0.0066,0))</f>
        <v>0</v>
      </c>
      <c r="Q35" s="25"/>
      <c r="R35" s="26" t="n">
        <f aca="false">_xlfn.IFS(ISBLANK(Q35),0,Q35=0,0,$D35="m",ROUNDDOWN((100/(Q35+0.24)-4.341)/0.00676,0),$D35="w",ROUNDDOWN((100/(Q35+0.24)-4.0062)/0.00656,0))</f>
        <v>0</v>
      </c>
      <c r="S35" s="29"/>
      <c r="T35" s="30" t="n">
        <f aca="false">INT(S35)*60+(S35-INT(S35))*100</f>
        <v>0</v>
      </c>
      <c r="U35" s="24" t="n">
        <f aca="false">_xlfn.IFS(ISBLANK(T35),0,T35=0,0,$D35="m","1000m Pflicht",$D35="w",ROUNDDOWN((800/T35-2.0232)/0.00647,0))</f>
        <v>0</v>
      </c>
      <c r="V35" s="31"/>
      <c r="W35" s="32" t="n">
        <f aca="false">INT(V35)*60+(V35-INT(V35))*100</f>
        <v>0</v>
      </c>
      <c r="X35" s="33" t="n">
        <f aca="false">_xlfn.IFS(ISBLANK(V35),0,V35=0,0,$D35="w","1000m Pflicht",$D35="m",ROUNDDOWN((1000/W35-2.158)/0.006,0))</f>
        <v>0</v>
      </c>
      <c r="Y35" s="34" t="n">
        <f aca="false">LARGE(G35:X35,1)+LARGE(G35:X35,2)+LARGE(G35:X35,3)</f>
        <v>0</v>
      </c>
      <c r="Z35" s="34" t="n">
        <f aca="false">IF(D35="m",(_xlfn.IFS(F35=$AE$7,LOOKUP(Y35,$AF$7:$AF$9,$AH$7:$AH$9),F35=$AE$10,LOOKUP(Y35,$AF$10:$AF$12,$AH$10:$AH$12),F35=$AE$13,LOOKUP(Y35,$AF$13:$AF$15,$AH$13:$AH$15),F35=$AE$16,LOOKUP(Y35,$AF$16:$AF$18,$AH$16:$AH$18),F35=$AE$19,LOOKUP(Y35,$AF$19:$AF$21,$AH$19:$AH$21),F35=$AE$22,LOOKUP(Y35,$AF$22:$AF$24,$AH$22:$AH$24),F35=$AE$25,LOOKUP(Y35,$AF$25:$AF$27,$AH$25:$AH$27),F35=$AE$28,LOOKUP(Y35,$AF$28:$AF$30,$AH$28:$AH$30),F35=$AE$31,LOOKUP(Y35,$AF$31:$AF$33,$AH$31:$AH$33))),0)</f>
        <v>0</v>
      </c>
      <c r="AA35" s="34" t="n">
        <f aca="false">IF(D35="w",(_xlfn.IFS(F35=$AE$7,LOOKUP(Y35,$AG$7:$AG$9,$AH$7:$AH$9),F35=$AE$10,LOOKUP(Y35,$AG$10:$AG$12,$AH$10:$AH$12),F35=$AE$13,LOOKUP(Y35,$AG$13:$AG$15,$AH$13:$AH$15),F35=$AE$16,LOOKUP(Y35,$AG$16:$AG$18,$AH$16:$AH$18),F35=$AE$19,LOOKUP(Y35,$AG$19:$AG$21,$AH$19:$AH$21),F35=$AE$22,LOOKUP(Y35,$AG$22:$AG$24,$AH$22:$AH$24),F35=$AE$25,LOOKUP(Y35,$AG$25:$AG$27,$AH$25:$AH$27),F35=$AE$28,LOOKUP(Y35,$AG$28:$AG$30,$AH$28:$AH$30),F35=$AE$31,LOOKUP(Y35,$AG$31:$AG$33,$AH$31:$AH$33))),0)</f>
        <v>0</v>
      </c>
    </row>
    <row r="36" customFormat="false" ht="12.8" hidden="false" customHeight="false" outlineLevel="0" collapsed="false">
      <c r="A36" s="19" t="n">
        <v>31</v>
      </c>
      <c r="B36" s="20"/>
      <c r="C36" s="20"/>
      <c r="D36" s="21"/>
      <c r="E36" s="22"/>
      <c r="F36" s="23" t="str">
        <f aca="false">IF(ISBLANK(E36),"",$H$1-E36)</f>
        <v/>
      </c>
      <c r="G36" s="22"/>
      <c r="H36" s="24" t="n">
        <f aca="false">_xlfn.IFS(ISBLANK(G36),0,G36=0,0,$D36="m",ROUNDDOWN((SQRT(G36)-2.8)/0.011,0),$D36="w",ROUNDDOWN((SQRT(G36)-2.0232)/0.00874,0))</f>
        <v>0</v>
      </c>
      <c r="I36" s="25"/>
      <c r="J36" s="26" t="n">
        <f aca="false">_xlfn.IFS(ISBLANK(I36),0,I36=0,0,$D36="m",ROUNDDOWN((SQRT(I36)-1.936)/0.0124,0),$D36="w",ROUNDDOWN((SQRT(I36)-1.4149)/0.01039,0))</f>
        <v>0</v>
      </c>
      <c r="K36" s="27"/>
      <c r="L36" s="24" t="n">
        <f aca="false">_xlfn.IFS(ISBLANK(K36),0,K36=0,0,$D36="m",ROUNDDOWN((SQRT(K36)-1.15028)/0.00219,0),$D36="w",ROUNDDOWN((SQRT(K36)-1.0935)/0.00208,0))</f>
        <v>0</v>
      </c>
      <c r="M36" s="28"/>
      <c r="N36" s="26" t="n">
        <f aca="false">_xlfn.IFS(ISBLANK(M36),0,M36=0,0,$D36="m",ROUNDDOWN((50/(M36+0.24)-3.79)/0.0069,0),$D36="w",ROUNDDOWN((50/(M36+0.24)-3.648)/0.0066,0))</f>
        <v>0</v>
      </c>
      <c r="O36" s="27"/>
      <c r="P36" s="24" t="n">
        <f aca="false">_xlfn.IFS(ISBLANK(O36),0,O36=0,0,$D36="m",ROUNDDOWN((75/(O36+0.24)-4.1)/0.00664,0),$D36="w",ROUNDDOWN((75/(O36+0.24)-3.998)/0.0066,0))</f>
        <v>0</v>
      </c>
      <c r="Q36" s="25"/>
      <c r="R36" s="26" t="n">
        <f aca="false">_xlfn.IFS(ISBLANK(Q36),0,Q36=0,0,$D36="m",ROUNDDOWN((100/(Q36+0.24)-4.341)/0.00676,0),$D36="w",ROUNDDOWN((100/(Q36+0.24)-4.0062)/0.00656,0))</f>
        <v>0</v>
      </c>
      <c r="S36" s="29"/>
      <c r="T36" s="30" t="n">
        <f aca="false">INT(S36)*60+(S36-INT(S36))*100</f>
        <v>0</v>
      </c>
      <c r="U36" s="24" t="n">
        <f aca="false">_xlfn.IFS(ISBLANK(T36),0,T36=0,0,$D36="m","1000m Pflicht",$D36="w",ROUNDDOWN((800/T36-2.0232)/0.00647,0))</f>
        <v>0</v>
      </c>
      <c r="V36" s="31"/>
      <c r="W36" s="32" t="n">
        <f aca="false">INT(V36)*60+(V36-INT(V36))*100</f>
        <v>0</v>
      </c>
      <c r="X36" s="33" t="n">
        <f aca="false">_xlfn.IFS(ISBLANK(V36),0,V36=0,0,$D36="w","1000m Pflicht",$D36="m",ROUNDDOWN((1000/W36-2.158)/0.006,0))</f>
        <v>0</v>
      </c>
      <c r="Y36" s="34" t="n">
        <f aca="false">LARGE(G36:X36,1)+LARGE(G36:X36,2)+LARGE(G36:X36,3)</f>
        <v>0</v>
      </c>
      <c r="Z36" s="34" t="n">
        <f aca="false">IF(D36="m",(_xlfn.IFS(F36=$AE$7,LOOKUP(Y36,$AF$7:$AF$9,$AH$7:$AH$9),F36=$AE$10,LOOKUP(Y36,$AF$10:$AF$12,$AH$10:$AH$12),F36=$AE$13,LOOKUP(Y36,$AF$13:$AF$15,$AH$13:$AH$15),F36=$AE$16,LOOKUP(Y36,$AF$16:$AF$18,$AH$16:$AH$18),F36=$AE$19,LOOKUP(Y36,$AF$19:$AF$21,$AH$19:$AH$21),F36=$AE$22,LOOKUP(Y36,$AF$22:$AF$24,$AH$22:$AH$24),F36=$AE$25,LOOKUP(Y36,$AF$25:$AF$27,$AH$25:$AH$27),F36=$AE$28,LOOKUP(Y36,$AF$28:$AF$30,$AH$28:$AH$30),F36=$AE$31,LOOKUP(Y36,$AF$31:$AF$33,$AH$31:$AH$33))),0)</f>
        <v>0</v>
      </c>
      <c r="AA36" s="34" t="n">
        <f aca="false">IF(D36="w",(_xlfn.IFS(F36=$AE$7,LOOKUP(Y36,$AG$7:$AG$9,$AH$7:$AH$9),F36=$AE$10,LOOKUP(Y36,$AG$10:$AG$12,$AH$10:$AH$12),F36=$AE$13,LOOKUP(Y36,$AG$13:$AG$15,$AH$13:$AH$15),F36=$AE$16,LOOKUP(Y36,$AG$16:$AG$18,$AH$16:$AH$18),F36=$AE$19,LOOKUP(Y36,$AG$19:$AG$21,$AH$19:$AH$21),F36=$AE$22,LOOKUP(Y36,$AG$22:$AG$24,$AH$22:$AH$24),F36=$AE$25,LOOKUP(Y36,$AG$25:$AG$27,$AH$25:$AH$27),F36=$AE$28,LOOKUP(Y36,$AG$28:$AG$30,$AH$28:$AH$30),F36=$AE$31,LOOKUP(Y36,$AG$31:$AG$33,$AH$31:$AH$33))),0)</f>
        <v>0</v>
      </c>
    </row>
    <row r="37" customFormat="false" ht="12.8" hidden="false" customHeight="false" outlineLevel="0" collapsed="false">
      <c r="A37" s="19" t="n">
        <v>32</v>
      </c>
      <c r="B37" s="20"/>
      <c r="C37" s="20"/>
      <c r="D37" s="21"/>
      <c r="E37" s="22"/>
      <c r="F37" s="23" t="str">
        <f aca="false">IF(ISBLANK(E37),"",$H$1-E37)</f>
        <v/>
      </c>
      <c r="G37" s="22"/>
      <c r="H37" s="24" t="n">
        <f aca="false">_xlfn.IFS(ISBLANK(G37),0,G37=0,0,$D37="m",ROUNDDOWN((SQRT(G37)-2.8)/0.011,0),$D37="w",ROUNDDOWN((SQRT(G37)-2.0232)/0.00874,0))</f>
        <v>0</v>
      </c>
      <c r="I37" s="25"/>
      <c r="J37" s="26" t="n">
        <f aca="false">_xlfn.IFS(ISBLANK(I37),0,I37=0,0,$D37="m",ROUNDDOWN((SQRT(I37)-1.936)/0.0124,0),$D37="w",ROUNDDOWN((SQRT(I37)-1.4149)/0.01039,0))</f>
        <v>0</v>
      </c>
      <c r="K37" s="27"/>
      <c r="L37" s="24" t="n">
        <f aca="false">_xlfn.IFS(ISBLANK(K37),0,K37=0,0,$D37="m",ROUNDDOWN((SQRT(K37)-1.15028)/0.00219,0),$D37="w",ROUNDDOWN((SQRT(K37)-1.0935)/0.00208,0))</f>
        <v>0</v>
      </c>
      <c r="M37" s="28"/>
      <c r="N37" s="26" t="n">
        <f aca="false">_xlfn.IFS(ISBLANK(M37),0,M37=0,0,$D37="m",ROUNDDOWN((50/(M37+0.24)-3.79)/0.0069,0),$D37="w",ROUNDDOWN((50/(M37+0.24)-3.648)/0.0066,0))</f>
        <v>0</v>
      </c>
      <c r="O37" s="27"/>
      <c r="P37" s="24" t="n">
        <f aca="false">_xlfn.IFS(ISBLANK(O37),0,O37=0,0,$D37="m",ROUNDDOWN((75/(O37+0.24)-4.1)/0.00664,0),$D37="w",ROUNDDOWN((75/(O37+0.24)-3.998)/0.0066,0))</f>
        <v>0</v>
      </c>
      <c r="Q37" s="25"/>
      <c r="R37" s="26" t="n">
        <f aca="false">_xlfn.IFS(ISBLANK(Q37),0,Q37=0,0,$D37="m",ROUNDDOWN((100/(Q37+0.24)-4.341)/0.00676,0),$D37="w",ROUNDDOWN((100/(Q37+0.24)-4.0062)/0.00656,0))</f>
        <v>0</v>
      </c>
      <c r="S37" s="29"/>
      <c r="T37" s="30" t="n">
        <f aca="false">INT(S37)*60+(S37-INT(S37))*100</f>
        <v>0</v>
      </c>
      <c r="U37" s="24" t="n">
        <f aca="false">_xlfn.IFS(ISBLANK(T37),0,T37=0,0,$D37="m","1000m Pflicht",$D37="w",ROUNDDOWN((800/T37-2.0232)/0.00647,0))</f>
        <v>0</v>
      </c>
      <c r="V37" s="31"/>
      <c r="W37" s="32" t="n">
        <f aca="false">INT(V37)*60+(V37-INT(V37))*100</f>
        <v>0</v>
      </c>
      <c r="X37" s="33" t="n">
        <f aca="false">_xlfn.IFS(ISBLANK(V37),0,V37=0,0,$D37="w","1000m Pflicht",$D37="m",ROUNDDOWN((1000/W37-2.158)/0.006,0))</f>
        <v>0</v>
      </c>
      <c r="Y37" s="34" t="n">
        <f aca="false">LARGE(G37:X37,1)+LARGE(G37:X37,2)+LARGE(G37:X37,3)</f>
        <v>0</v>
      </c>
      <c r="Z37" s="34" t="n">
        <f aca="false">IF(D37="m",(_xlfn.IFS(F37=$AE$7,LOOKUP(Y37,$AF$7:$AF$9,$AH$7:$AH$9),F37=$AE$10,LOOKUP(Y37,$AF$10:$AF$12,$AH$10:$AH$12),F37=$AE$13,LOOKUP(Y37,$AF$13:$AF$15,$AH$13:$AH$15),F37=$AE$16,LOOKUP(Y37,$AF$16:$AF$18,$AH$16:$AH$18),F37=$AE$19,LOOKUP(Y37,$AF$19:$AF$21,$AH$19:$AH$21),F37=$AE$22,LOOKUP(Y37,$AF$22:$AF$24,$AH$22:$AH$24),F37=$AE$25,LOOKUP(Y37,$AF$25:$AF$27,$AH$25:$AH$27),F37=$AE$28,LOOKUP(Y37,$AF$28:$AF$30,$AH$28:$AH$30),F37=$AE$31,LOOKUP(Y37,$AF$31:$AF$33,$AH$31:$AH$33))),0)</f>
        <v>0</v>
      </c>
      <c r="AA37" s="34" t="n">
        <f aca="false">IF(D37="w",(_xlfn.IFS(F37=$AE$7,LOOKUP(Y37,$AG$7:$AG$9,$AH$7:$AH$9),F37=$AE$10,LOOKUP(Y37,$AG$10:$AG$12,$AH$10:$AH$12),F37=$AE$13,LOOKUP(Y37,$AG$13:$AG$15,$AH$13:$AH$15),F37=$AE$16,LOOKUP(Y37,$AG$16:$AG$18,$AH$16:$AH$18),F37=$AE$19,LOOKUP(Y37,$AG$19:$AG$21,$AH$19:$AH$21),F37=$AE$22,LOOKUP(Y37,$AG$22:$AG$24,$AH$22:$AH$24),F37=$AE$25,LOOKUP(Y37,$AG$25:$AG$27,$AH$25:$AH$27),F37=$AE$28,LOOKUP(Y37,$AG$28:$AG$30,$AH$28:$AH$30),F37=$AE$31,LOOKUP(Y37,$AG$31:$AG$33,$AH$31:$AH$33))),0)</f>
        <v>0</v>
      </c>
    </row>
    <row r="38" customFormat="false" ht="12.8" hidden="false" customHeight="false" outlineLevel="0" collapsed="false">
      <c r="A38" s="42" t="n">
        <v>33</v>
      </c>
      <c r="B38" s="43"/>
      <c r="C38" s="43"/>
      <c r="D38" s="44"/>
      <c r="E38" s="45"/>
      <c r="F38" s="23" t="str">
        <f aca="false">IF(ISBLANK(E38),"",$H$1-E38)</f>
        <v/>
      </c>
      <c r="G38" s="22"/>
      <c r="H38" s="24" t="n">
        <f aca="false">_xlfn.IFS(ISBLANK(G38),0,G38=0,0,$D38="m",ROUNDDOWN((SQRT(G38)-2.8)/0.011,0),$D38="w",ROUNDDOWN((SQRT(G38)-2.0232)/0.00874,0))</f>
        <v>0</v>
      </c>
      <c r="I38" s="25"/>
      <c r="J38" s="26" t="n">
        <f aca="false">_xlfn.IFS(ISBLANK(I38),0,I38=0,0,$D38="m",ROUNDDOWN((SQRT(I38)-1.936)/0.0124,0),$D38="w",ROUNDDOWN((SQRT(I38)-1.4149)/0.01039,0))</f>
        <v>0</v>
      </c>
      <c r="K38" s="27"/>
      <c r="L38" s="24" t="n">
        <f aca="false">_xlfn.IFS(ISBLANK(K38),0,K38=0,0,$D38="m",ROUNDDOWN((SQRT(K38)-1.15028)/0.00219,0),$D38="w",ROUNDDOWN((SQRT(K38)-1.0935)/0.00208,0))</f>
        <v>0</v>
      </c>
      <c r="M38" s="28"/>
      <c r="N38" s="26" t="n">
        <f aca="false">_xlfn.IFS(ISBLANK(M38),0,M38=0,0,$D38="m",ROUNDDOWN((50/(M38+0.24)-3.79)/0.0069,0),$D38="w",ROUNDDOWN((50/(M38+0.24)-3.648)/0.0066,0))</f>
        <v>0</v>
      </c>
      <c r="O38" s="27"/>
      <c r="P38" s="24" t="n">
        <f aca="false">_xlfn.IFS(ISBLANK(O38),0,O38=0,0,$D38="m",ROUNDDOWN((75/(O38+0.24)-4.1)/0.00664,0),$D38="w",ROUNDDOWN((75/(O38+0.24)-3.998)/0.0066,0))</f>
        <v>0</v>
      </c>
      <c r="Q38" s="25"/>
      <c r="R38" s="26" t="n">
        <f aca="false">_xlfn.IFS(ISBLANK(Q38),0,Q38=0,0,$D38="m",ROUNDDOWN((100/(Q38+0.24)-4.341)/0.00676,0),$D38="w",ROUNDDOWN((100/(Q38+0.24)-4.0062)/0.00656,0))</f>
        <v>0</v>
      </c>
      <c r="S38" s="29"/>
      <c r="T38" s="30" t="n">
        <f aca="false">INT(S38)*60+(S38-INT(S38))*100</f>
        <v>0</v>
      </c>
      <c r="U38" s="24" t="n">
        <f aca="false">_xlfn.IFS(ISBLANK(T38),0,T38=0,0,$D38="m","1000m Pflicht",$D38="w",ROUNDDOWN((800/T38-2.0232)/0.00647,0))</f>
        <v>0</v>
      </c>
      <c r="V38" s="31"/>
      <c r="W38" s="32" t="n">
        <f aca="false">INT(V38)*60+(V38-INT(V38))*100</f>
        <v>0</v>
      </c>
      <c r="X38" s="33" t="n">
        <f aca="false">_xlfn.IFS(ISBLANK(V38),0,V38=0,0,$D38="w","1000m Pflicht",$D38="m",ROUNDDOWN((1000/W38-2.158)/0.006,0))</f>
        <v>0</v>
      </c>
      <c r="Y38" s="34" t="n">
        <f aca="false">LARGE(G38:X38,1)+LARGE(G38:X38,2)+LARGE(G38:X38,3)</f>
        <v>0</v>
      </c>
      <c r="Z38" s="34" t="n">
        <f aca="false">IF(D38="m",(_xlfn.IFS(F38=$AE$7,LOOKUP(Y38,$AF$7:$AF$9,$AH$7:$AH$9),F38=$AE$10,LOOKUP(Y38,$AF$10:$AF$12,$AH$10:$AH$12),F38=$AE$13,LOOKUP(Y38,$AF$13:$AF$15,$AH$13:$AH$15),F38=$AE$16,LOOKUP(Y38,$AF$16:$AF$18,$AH$16:$AH$18),F38=$AE$19,LOOKUP(Y38,$AF$19:$AF$21,$AH$19:$AH$21),F38=$AE$22,LOOKUP(Y38,$AF$22:$AF$24,$AH$22:$AH$24),F38=$AE$25,LOOKUP(Y38,$AF$25:$AF$27,$AH$25:$AH$27),F38=$AE$28,LOOKUP(Y38,$AF$28:$AF$30,$AH$28:$AH$30),F38=$AE$31,LOOKUP(Y38,$AF$31:$AF$33,$AH$31:$AH$33))),0)</f>
        <v>0</v>
      </c>
      <c r="AA38" s="34" t="n">
        <f aca="false">IF(D38="w",(_xlfn.IFS(F38=$AE$7,LOOKUP(Y38,$AG$7:$AG$9,$AH$7:$AH$9),F38=$AE$10,LOOKUP(Y38,$AG$10:$AG$12,$AH$10:$AH$12),F38=$AE$13,LOOKUP(Y38,$AG$13:$AG$15,$AH$13:$AH$15),F38=$AE$16,LOOKUP(Y38,$AG$16:$AG$18,$AH$16:$AH$18),F38=$AE$19,LOOKUP(Y38,$AG$19:$AG$21,$AH$19:$AH$21),F38=$AE$22,LOOKUP(Y38,$AG$22:$AG$24,$AH$22:$AH$24),F38=$AE$25,LOOKUP(Y38,$AG$25:$AG$27,$AH$25:$AH$27),F38=$AE$28,LOOKUP(Y38,$AG$28:$AG$30,$AH$28:$AH$30),F38=$AE$31,LOOKUP(Y38,$AG$31:$AG$33,$AH$31:$AH$33))),0)</f>
        <v>0</v>
      </c>
    </row>
    <row r="39" customFormat="false" ht="12.8" hidden="false" customHeight="false" outlineLevel="0" collapsed="false"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2.8" hidden="false" customHeight="false" outlineLevel="0" collapsed="false">
      <c r="E40" s="22"/>
      <c r="F40" s="17"/>
      <c r="G40" s="17"/>
      <c r="H40" s="17"/>
      <c r="I40" s="17"/>
      <c r="J40" s="22"/>
      <c r="K40" s="22"/>
      <c r="L40" s="22"/>
      <c r="M40" s="22"/>
    </row>
    <row r="41" customFormat="false" ht="12.8" hidden="false" customHeight="false" outlineLevel="0" collapsed="false">
      <c r="E41" s="22"/>
      <c r="F41" s="22"/>
      <c r="G41" s="22"/>
      <c r="H41" s="22"/>
      <c r="I41" s="22"/>
      <c r="J41" s="46"/>
      <c r="K41" s="22"/>
      <c r="L41" s="22"/>
      <c r="M41" s="22"/>
    </row>
    <row r="42" customFormat="false" ht="12.8" hidden="false" customHeight="false" outlineLevel="0" collapsed="false">
      <c r="E42" s="22"/>
      <c r="F42" s="22"/>
      <c r="G42" s="22"/>
      <c r="H42" s="22"/>
      <c r="I42" s="22"/>
      <c r="J42" s="22"/>
      <c r="K42" s="22"/>
      <c r="L42" s="22"/>
      <c r="M42" s="22"/>
    </row>
    <row r="43" customFormat="false" ht="12.8" hidden="false" customHeight="false" outlineLevel="0" collapsed="false">
      <c r="E43" s="22"/>
      <c r="F43" s="22"/>
      <c r="G43" s="22"/>
      <c r="H43" s="22"/>
      <c r="I43" s="22"/>
      <c r="J43" s="22"/>
      <c r="K43" s="22"/>
      <c r="L43" s="22"/>
      <c r="M43" s="22"/>
    </row>
    <row r="44" customFormat="false" ht="12.8" hidden="false" customHeight="false" outlineLevel="0" collapsed="false">
      <c r="E44" s="22"/>
      <c r="F44" s="22"/>
      <c r="G44" s="22"/>
      <c r="H44" s="46"/>
      <c r="I44" s="22"/>
      <c r="J44" s="22"/>
      <c r="K44" s="22"/>
      <c r="L44" s="22"/>
      <c r="M44" s="22"/>
    </row>
    <row r="45" customFormat="false" ht="12.8" hidden="false" customHeight="false" outlineLevel="0" collapsed="false">
      <c r="E45" s="22"/>
      <c r="F45" s="22"/>
      <c r="G45" s="22"/>
      <c r="H45" s="46"/>
      <c r="I45" s="22"/>
      <c r="J45" s="22"/>
      <c r="K45" s="22"/>
      <c r="L45" s="22"/>
      <c r="M45" s="22"/>
    </row>
    <row r="46" customFormat="false" ht="12.8" hidden="false" customHeight="false" outlineLevel="0" collapsed="false">
      <c r="H46" s="46"/>
    </row>
    <row r="47" customFormat="false" ht="12.8" hidden="false" customHeight="false" outlineLevel="0" collapsed="false">
      <c r="H47" s="46"/>
    </row>
    <row r="48" customFormat="false" ht="12.8" hidden="false" customHeight="false" outlineLevel="0" collapsed="false">
      <c r="H48" s="46"/>
    </row>
    <row r="49" customFormat="false" ht="12.8" hidden="false" customHeight="false" outlineLevel="0" collapsed="false">
      <c r="H49" s="46"/>
    </row>
    <row r="50" customFormat="false" ht="12.8" hidden="false" customHeight="false" outlineLevel="0" collapsed="false">
      <c r="H50" s="46"/>
    </row>
    <row r="51" customFormat="false" ht="12.8" hidden="false" customHeight="false" outlineLevel="0" collapsed="false">
      <c r="H51" s="46"/>
    </row>
    <row r="52" customFormat="false" ht="12.8" hidden="false" customHeight="false" outlineLevel="0" collapsed="false">
      <c r="H52" s="46"/>
    </row>
    <row r="53" customFormat="false" ht="12.8" hidden="false" customHeight="false" outlineLevel="0" collapsed="false">
      <c r="H53" s="46"/>
    </row>
  </sheetData>
  <sheetProtection sheet="true" objects="true" scenarios="true" insertColumns="false" insertRows="false" deleteColumns="false" deleteRows="false"/>
  <mergeCells count="19">
    <mergeCell ref="K1:V1"/>
    <mergeCell ref="K2:V2"/>
    <mergeCell ref="G5:H5"/>
    <mergeCell ref="I5:J5"/>
    <mergeCell ref="K5:L5"/>
    <mergeCell ref="M5:N5"/>
    <mergeCell ref="O5:P5"/>
    <mergeCell ref="Q5:R5"/>
    <mergeCell ref="S5:U5"/>
    <mergeCell ref="V5:X5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</mergeCells>
  <conditionalFormatting sqref="G6:H38">
    <cfRule type="expression" priority="2" aboveAverage="0" equalAverage="0" bottom="0" percent="0" rank="0" text="" dxfId="0">
      <formula>($F6&gt;13)*($D6="w")</formula>
    </cfRule>
    <cfRule type="expression" priority="3" aboveAverage="0" equalAverage="0" bottom="0" percent="0" rank="0" text="" dxfId="0">
      <formula>($F6&gt;11)*($D6="m")</formula>
    </cfRule>
  </conditionalFormatting>
  <conditionalFormatting sqref="I6:J38">
    <cfRule type="expression" priority="4" aboveAverage="0" equalAverage="0" bottom="0" percent="0" rank="0" text="" dxfId="0">
      <formula>($F6&lt;14)*($D6="w")</formula>
    </cfRule>
    <cfRule type="expression" priority="5" aboveAverage="0" equalAverage="0" bottom="0" percent="0" rank="0" text="" dxfId="0">
      <formula>($F6&lt;12)*($D6="m")</formula>
    </cfRule>
  </conditionalFormatting>
  <conditionalFormatting sqref="M6:N38">
    <cfRule type="expression" priority="6" aboveAverage="0" equalAverage="0" bottom="0" percent="0" rank="0" text="" dxfId="0">
      <formula>(13&lt;$F6)</formula>
    </cfRule>
  </conditionalFormatting>
  <conditionalFormatting sqref="O6:P38">
    <cfRule type="expression" priority="7" aboveAverage="0" equalAverage="0" bottom="0" percent="0" rank="0" text="" dxfId="0">
      <formula>($F6&lt;13)</formula>
    </cfRule>
    <cfRule type="expression" priority="8" aboveAverage="0" equalAverage="0" bottom="0" percent="0" rank="0" text="" dxfId="0">
      <formula>($F6&gt;15)</formula>
    </cfRule>
  </conditionalFormatting>
  <conditionalFormatting sqref="Q6:R38">
    <cfRule type="expression" priority="9" aboveAverage="0" equalAverage="0" bottom="0" percent="0" rank="0" text="" dxfId="0">
      <formula>($F6&lt;15)</formula>
    </cfRule>
  </conditionalFormatting>
  <conditionalFormatting sqref="S6:U38 AA6:AA38">
    <cfRule type="expression" priority="10" aboveAverage="0" equalAverage="0" bottom="0" percent="0" rank="0" text="" dxfId="0">
      <formula>$D6="m"</formula>
    </cfRule>
  </conditionalFormatting>
  <conditionalFormatting sqref="V6:X38 Z6:Z38">
    <cfRule type="expression" priority="11" aboveAverage="0" equalAverage="0" bottom="0" percent="0" rank="0" text="" dxfId="0">
      <formula>$D6="w"</formula>
    </cfRule>
  </conditionalFormatting>
  <conditionalFormatting sqref="G6:G38">
    <cfRule type="expression" priority="12" aboveAverage="0" equalAverage="0" bottom="0" percent="0" rank="0" text="" dxfId="1">
      <formula>_xlfn.MAXIFS($G$6:$G$38,$D$6:$D$38,"m")=G6</formula>
    </cfRule>
    <cfRule type="expression" priority="13" aboveAverage="0" equalAverage="0" bottom="0" percent="0" rank="0" text="" dxfId="2">
      <formula>_xlfn.MAXIFS($G$6:$G$38,$D$6:$D$38,"w")=G6</formula>
    </cfRule>
  </conditionalFormatting>
  <conditionalFormatting sqref="I6:I38">
    <cfRule type="expression" priority="14" aboveAverage="0" equalAverage="0" bottom="0" percent="0" rank="0" text="" dxfId="1">
      <formula>_xlfn.MAXIFS($I$6:$I$38,$D$6:$D$38,"m")=I6</formula>
    </cfRule>
    <cfRule type="expression" priority="15" aboveAverage="0" equalAverage="0" bottom="0" percent="0" rank="0" text="" dxfId="2">
      <formula>_xlfn.MAXIFS($I$6:$I$38,$D$6:$D$38,"w")=I6</formula>
    </cfRule>
  </conditionalFormatting>
  <conditionalFormatting sqref="K6:K38">
    <cfRule type="expression" priority="16" aboveAverage="0" equalAverage="0" bottom="0" percent="0" rank="0" text="" dxfId="1">
      <formula>_xlfn.MAXIFS($K$6:$K$38,$D$6:$D$38,"m")=K6</formula>
    </cfRule>
    <cfRule type="expression" priority="17" aboveAverage="0" equalAverage="0" bottom="0" percent="0" rank="0" text="" dxfId="2">
      <formula>_xlfn.MAXIFS($K$6:$K$38,$D$6:$D$38,"w")=K6</formula>
    </cfRule>
  </conditionalFormatting>
  <conditionalFormatting sqref="M6:M38">
    <cfRule type="expression" priority="18" aboveAverage="0" equalAverage="0" bottom="0" percent="0" rank="0" text="" dxfId="1">
      <formula>_xlfn.MINIFS($M$6:$M$38,$D$6:$D$38,"m")=M6</formula>
    </cfRule>
    <cfRule type="expression" priority="19" aboveAverage="0" equalAverage="0" bottom="0" percent="0" rank="0" text="" dxfId="2">
      <formula>_xlfn.MINIFS($M$6:$M$38,$D$6:$D$38,"w")=M6</formula>
    </cfRule>
  </conditionalFormatting>
  <conditionalFormatting sqref="O6:O38">
    <cfRule type="expression" priority="20" aboveAverage="0" equalAverage="0" bottom="0" percent="0" rank="0" text="" dxfId="1">
      <formula>_xlfn.MINIFS($O$6:$O$38,$D$6:$D$38,"m")=O6</formula>
    </cfRule>
    <cfRule type="expression" priority="21" aboveAverage="0" equalAverage="0" bottom="0" percent="0" rank="0" text="" dxfId="2">
      <formula>_xlfn.MINIFS($O$6:$O$38,$D$6:$D$38,"w")=O6</formula>
    </cfRule>
  </conditionalFormatting>
  <conditionalFormatting sqref="Q6:Q38">
    <cfRule type="expression" priority="22" aboveAverage="0" equalAverage="0" bottom="0" percent="0" rank="0" text="" dxfId="1">
      <formula>_xlfn.MINIFS($Q$6:$Q$38,$D$6:$D$38,"m")=Q6</formula>
    </cfRule>
    <cfRule type="expression" priority="23" aboveAverage="0" equalAverage="0" bottom="0" percent="0" rank="0" text="" dxfId="2">
      <formula>_xlfn.MINIFS($Q$6:$Q$38,$D$6:$D$38,"w")=Q6</formula>
    </cfRule>
  </conditionalFormatting>
  <conditionalFormatting sqref="S6:S38">
    <cfRule type="expression" priority="24" aboveAverage="0" equalAverage="0" bottom="0" percent="0" rank="0" text="" dxfId="2">
      <formula>MIN($S$6:$S$38)=S6</formula>
    </cfRule>
  </conditionalFormatting>
  <conditionalFormatting sqref="V6:V38">
    <cfRule type="expression" priority="25" aboveAverage="0" equalAverage="0" bottom="0" percent="0" rank="0" text="" dxfId="1">
      <formula>MIN($V$6:$V$38)=V6</formula>
    </cfRule>
  </conditionalFormatting>
  <conditionalFormatting sqref="Y6:Y38">
    <cfRule type="expression" priority="26" aboveAverage="0" equalAverage="0" bottom="0" percent="0" rank="0" text="" dxfId="1">
      <formula>_xlfn.MAXIFS($Y$6:$Y$38,$D$6:$D$38,"m")=Y6</formula>
    </cfRule>
    <cfRule type="expression" priority="27" aboveAverage="0" equalAverage="0" bottom="0" percent="0" rank="0" text="" dxfId="2">
      <formula>_xlfn.MAXIFS($Y$6:$Y$38,$D$6:$D$38,"w")=Y6</formula>
    </cfRule>
  </conditionalFormatting>
  <conditionalFormatting sqref="Y6:AA38">
    <cfRule type="expression" priority="28" aboveAverage="0" equalAverage="0" bottom="0" percent="0" rank="0" text="" dxfId="3">
      <formula>MOD(ROW(),2)=0</formula>
    </cfRule>
    <cfRule type="expression" priority="29" aboveAverage="0" equalAverage="0" bottom="0" percent="0" rank="0" text="" dxfId="4">
      <formula>MOD(ROW(),2)=1</formula>
    </cfRule>
  </conditionalFormatting>
  <conditionalFormatting sqref="A6:X38">
    <cfRule type="expression" priority="30" aboveAverage="0" equalAverage="0" bottom="0" percent="0" rank="0" text="" dxfId="5">
      <formula>MOD(ROW(),2)=0</formula>
    </cfRule>
    <cfRule type="expression" priority="31" aboveAverage="0" equalAverage="0" bottom="0" percent="0" rank="0" text="" dxfId="6">
      <formula>MOD(ROW(),2)=1</formula>
    </cfRule>
  </conditionalFormatting>
  <dataValidations count="1">
    <dataValidation allowBlank="true" operator="equal" showDropDown="false" showErrorMessage="true" showInputMessage="false" sqref="D6:D38" type="list">
      <formula1>"m,w"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3.03"/>
    <col collapsed="false" customWidth="false" hidden="false" outlineLevel="0" max="1025" min="2" style="2" width="11.52"/>
  </cols>
  <sheetData>
    <row r="1" customFormat="false" ht="35.35" hidden="false" customHeight="true" outlineLevel="0" collapsed="false">
      <c r="B1" s="3" t="s">
        <v>0</v>
      </c>
      <c r="C1" s="47" t="str">
        <f aca="false">_xlfn.IFS(a!C1="5a","5c", a!C1="6a","6c",a!C1="7a","7c", a!C1="8a","8c",a!C1="9a","9c", a!C1="10a","10c")</f>
        <v>5c</v>
      </c>
      <c r="D1" s="5"/>
      <c r="E1" s="5"/>
      <c r="F1" s="5"/>
      <c r="G1" s="3" t="s">
        <v>2</v>
      </c>
      <c r="H1" s="6" t="n">
        <f aca="false">a!$H$1</f>
        <v>2019</v>
      </c>
      <c r="K1" s="7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17.65" hidden="false" customHeight="true" outlineLevel="0" collapsed="false">
      <c r="K2" s="8" t="str">
        <f aca="false">a!K2</f>
        <v>* Die Liste wirkt nur auf den ersten Blick viel zu bunt. Sobald Werte eingetragen sind, wird es besser
* Liste gilt für Handstoppung (also nichtelektronisch)
* Zeiten für 800m/1000m-Lauf müssen als Kommazahl angegeben werden (z.B. 3:40 als 3,4)
* Disziplinen, die für die jeweilige Altersklasse/das Geschlecht nicht zulässig sind, sind ausgegraut
* Das beste Mädchen je Disziplin und Klasse wird rosa hinterlegt, der beste Junge blau
* in der letzten Tabelle findet sich eine Bestenliste der Stufe getrennt nach Jahrgang
* Listen nur bis 16 Jahre ausgelegt
* Kugelstoßen nicht einbezogen (da für unsere Schule nicht relevant)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9.1" hidden="false" customHeight="true" outlineLevel="0" collapsed="false"/>
    <row r="5" s="18" customFormat="true" ht="30.6" hidden="false" customHeight="true" outlineLevel="0" collapsed="false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/>
      <c r="I5" s="13" t="s">
        <v>11</v>
      </c>
      <c r="J5" s="13"/>
      <c r="K5" s="12" t="s">
        <v>12</v>
      </c>
      <c r="L5" s="12"/>
      <c r="M5" s="13" t="s">
        <v>13</v>
      </c>
      <c r="N5" s="13" t="s">
        <v>14</v>
      </c>
      <c r="O5" s="12" t="s">
        <v>15</v>
      </c>
      <c r="P5" s="12"/>
      <c r="Q5" s="13" t="s">
        <v>16</v>
      </c>
      <c r="R5" s="13"/>
      <c r="S5" s="12" t="s">
        <v>17</v>
      </c>
      <c r="T5" s="12"/>
      <c r="U5" s="12"/>
      <c r="V5" s="13" t="s">
        <v>18</v>
      </c>
      <c r="W5" s="13"/>
      <c r="X5" s="13"/>
      <c r="Y5" s="14" t="s">
        <v>19</v>
      </c>
      <c r="Z5" s="15" t="s">
        <v>20</v>
      </c>
      <c r="AA5" s="15" t="s">
        <v>21</v>
      </c>
      <c r="AB5" s="16"/>
      <c r="AC5" s="16"/>
      <c r="AD5" s="16"/>
      <c r="AE5" s="17"/>
      <c r="AF5" s="17"/>
      <c r="AG5" s="17"/>
      <c r="AH5" s="16"/>
    </row>
    <row r="6" customFormat="false" ht="12.8" hidden="false" customHeight="false" outlineLevel="0" collapsed="false">
      <c r="A6" s="19" t="n">
        <v>1</v>
      </c>
      <c r="B6" s="20" t="s">
        <v>22</v>
      </c>
      <c r="C6" s="20" t="s">
        <v>34</v>
      </c>
      <c r="D6" s="21" t="s">
        <v>24</v>
      </c>
      <c r="E6" s="22" t="n">
        <v>2010</v>
      </c>
      <c r="F6" s="23" t="n">
        <f aca="false">IF(ISBLANK(E6),"",$H$1-E6)</f>
        <v>9</v>
      </c>
      <c r="G6" s="22"/>
      <c r="H6" s="24" t="n">
        <f aca="false">_xlfn.IFS(ISBLANK(G6),0,G6=0,0,$D6="m",ROUNDDOWN((SQRT(G6)-2.8)/0.011,0),$D6="w",ROUNDDOWN((SQRT(G6)-2.0232)/0.00874,0))</f>
        <v>0</v>
      </c>
      <c r="I6" s="25"/>
      <c r="J6" s="26" t="n">
        <f aca="false">_xlfn.IFS(ISBLANK(I6),0,I6=0,0,$D6="m",ROUNDDOWN((SQRT(I6)-1.936)/0.0124,0),$D6="w",ROUNDDOWN((SQRT(I6)-1.4149)/0.01039,0))</f>
        <v>0</v>
      </c>
      <c r="K6" s="27"/>
      <c r="L6" s="24" t="n">
        <f aca="false">_xlfn.IFS(ISBLANK(K6),0,K6=0,0,$D6="m",ROUNDDOWN((SQRT(K6)-1.15028)/0.00219,0),$D6="w",ROUNDDOWN((SQRT(K6)-1.0935)/0.00208,0))</f>
        <v>0</v>
      </c>
      <c r="M6" s="28"/>
      <c r="N6" s="26" t="n">
        <f aca="false">_xlfn.IFS(ISBLANK(M6),0,M6=0,0,$D6="m",ROUNDDOWN((50/(M6+0.24)-3.79)/0.0069,0),$D6="w",ROUNDDOWN((50/(M6+0.24)-3.648)/0.0066,0))</f>
        <v>0</v>
      </c>
      <c r="O6" s="27"/>
      <c r="P6" s="24" t="n">
        <f aca="false">_xlfn.IFS(ISBLANK(O6),0,O6=0,0,$D6="m",ROUNDDOWN((75/(O6+0.24)-4.1)/0.00664,0),$D6="w",ROUNDDOWN((75/(O6+0.24)-3.998)/0.0066,0))</f>
        <v>0</v>
      </c>
      <c r="Q6" s="25"/>
      <c r="R6" s="26" t="n">
        <f aca="false">_xlfn.IFS(ISBLANK(Q6),0,Q6=0,0,$D6="m",ROUNDDOWN((100/(Q6+0.24)-4.341)/0.00676,0),$D6="w",ROUNDDOWN((100/(Q6+0.24)-4.0062)/0.00656,0))</f>
        <v>0</v>
      </c>
      <c r="S6" s="29"/>
      <c r="T6" s="30" t="n">
        <f aca="false">INT(S6)*60+(S6-INT(S6))*100</f>
        <v>0</v>
      </c>
      <c r="U6" s="24" t="n">
        <f aca="false">_xlfn.IFS(ISBLANK(T6),0,T6=0,0,$D6="m","1000m Pflicht",$D6="w",ROUNDDOWN((800/T6-2.0232)/0.00647,0))</f>
        <v>0</v>
      </c>
      <c r="V6" s="31"/>
      <c r="W6" s="32" t="n">
        <f aca="false">INT(V6)*60+(V6-INT(V6))*100</f>
        <v>0</v>
      </c>
      <c r="X6" s="33" t="n">
        <f aca="false">_xlfn.IFS(ISBLANK(V6),0,V6=0,0,$D6="w","1000m Pflicht",$D6="m",ROUNDDOWN((1000/W6-2.158)/0.006,0))</f>
        <v>0</v>
      </c>
      <c r="Y6" s="34" t="n">
        <f aca="false">LARGE(G6:X6,1)+LARGE(G6:X6,2)+LARGE(G6:X6,3)</f>
        <v>0</v>
      </c>
      <c r="Z6" s="34" t="str">
        <f aca="false">IF(D6="m",(_xlfn.IFS(F6=$AE$7,LOOKUP(Y6,$AF$7:$AF$9,$AH$7:$AH$9),F6=$AE$10,LOOKUP(Y6,$AF$10:$AF$12,$AH$10:$AH$12),F6=$AE$13,LOOKUP(Y6,$AF$13:$AF$15,$AH$13:$AH$15),F6=$AE$16,LOOKUP(Y6,$AF$16:$AF$18,$AH$16:$AH$18),F6=$AE$19,LOOKUP(Y6,$AF$19:$AF$21,$AH$19:$AH$21),F6=$AE$22,LOOKUP(Y6,$AF$22:$AF$24,$AH$22:$AH$24),F6=$AE$25,LOOKUP(Y6,$AF$25:$AF$27,$AH$25:$AH$27),F6=$AE$28,LOOKUP(Y6,$AF$28:$AF$30,$AH$28:$AH$30),F6=$AE$31,LOOKUP(Y6,$AF$31:$AF$33,$AH$31:$AH$33))),0)</f>
        <v>Teilnehmer</v>
      </c>
      <c r="AA6" s="34" t="n">
        <f aca="false">IF(D6="w",(_xlfn.IFS(F6=$AE$7,LOOKUP(Y6,$AG$7:$AG$9,$AH$7:$AH$9),F6=$AE$10,LOOKUP(Y6,$AG$10:$AG$12,$AH$10:$AH$12),F6=$AE$13,LOOKUP(Y6,$AG$13:$AG$15,$AH$13:$AH$15),F6=$AE$16,LOOKUP(Y6,$AG$16:$AG$18,$AH$16:$AH$18),F6=$AE$19,LOOKUP(Y6,$AG$19:$AG$21,$AH$19:$AH$21),F6=$AE$22,LOOKUP(Y6,$AG$22:$AG$24,$AH$22:$AH$24),F6=$AE$25,LOOKUP(Y6,$AG$25:$AG$27,$AH$25:$AH$27),F6=$AE$28,LOOKUP(Y6,$AG$28:$AG$30,$AH$28:$AH$30),F6=$AE$31,LOOKUP(Y6,$AG$31:$AG$33,$AH$31:$AH$33))),0)</f>
        <v>0</v>
      </c>
      <c r="AE6" s="35" t="s">
        <v>9</v>
      </c>
      <c r="AF6" s="35" t="s">
        <v>25</v>
      </c>
      <c r="AG6" s="35" t="s">
        <v>26</v>
      </c>
      <c r="AH6" s="35" t="s">
        <v>27</v>
      </c>
    </row>
    <row r="7" customFormat="false" ht="12.8" hidden="false" customHeight="false" outlineLevel="0" collapsed="false">
      <c r="A7" s="19" t="n">
        <v>2</v>
      </c>
      <c r="B7" s="20" t="s">
        <v>28</v>
      </c>
      <c r="C7" s="20" t="s">
        <v>29</v>
      </c>
      <c r="D7" s="21" t="s">
        <v>24</v>
      </c>
      <c r="E7" s="22" t="n">
        <v>2005</v>
      </c>
      <c r="F7" s="23" t="n">
        <f aca="false">IF(ISBLANK(E7),"",$H$1-E7)</f>
        <v>14</v>
      </c>
      <c r="G7" s="22"/>
      <c r="H7" s="24" t="n">
        <f aca="false">_xlfn.IFS(ISBLANK(G7),0,G7=0,0,$D7="m",ROUNDDOWN((SQRT(G7)-2.8)/0.011,0),$D7="w",ROUNDDOWN((SQRT(G7)-2.0232)/0.00874,0))</f>
        <v>0</v>
      </c>
      <c r="I7" s="25"/>
      <c r="J7" s="26" t="n">
        <f aca="false">_xlfn.IFS(ISBLANK(I7),0,I7=0,0,$D7="m",ROUNDDOWN((SQRT(I7)-1.936)/0.0124,0),$D7="w",ROUNDDOWN((SQRT(I7)-1.4149)/0.01039,0))</f>
        <v>0</v>
      </c>
      <c r="K7" s="27"/>
      <c r="L7" s="24" t="n">
        <f aca="false">_xlfn.IFS(ISBLANK(K7),0,K7=0,0,$D7="m",ROUNDDOWN((SQRT(K7)-1.15028)/0.00219,0),$D7="w",ROUNDDOWN((SQRT(K7)-1.0935)/0.00208,0))</f>
        <v>0</v>
      </c>
      <c r="M7" s="28"/>
      <c r="N7" s="26" t="n">
        <f aca="false">_xlfn.IFS(ISBLANK(M7),0,M7=0,0,$D7="m",ROUNDDOWN((50/(M7+0.24)-3.79)/0.0069,0),$D7="w",ROUNDDOWN((50/(M7+0.24)-3.648)/0.0066,0))</f>
        <v>0</v>
      </c>
      <c r="O7" s="27"/>
      <c r="P7" s="24" t="n">
        <f aca="false">_xlfn.IFS(ISBLANK(O7),0,O7=0,0,$D7="m",ROUNDDOWN((75/(O7+0.24)-4.1)/0.00664,0),$D7="w",ROUNDDOWN((75/(O7+0.24)-3.998)/0.0066,0))</f>
        <v>0</v>
      </c>
      <c r="Q7" s="25"/>
      <c r="R7" s="26" t="n">
        <f aca="false">_xlfn.IFS(ISBLANK(Q7),0,Q7=0,0,$D7="m",ROUNDDOWN((100/(Q7+0.24)-4.341)/0.00676,0),$D7="w",ROUNDDOWN((100/(Q7+0.24)-4.0062)/0.00656,0))</f>
        <v>0</v>
      </c>
      <c r="S7" s="29"/>
      <c r="T7" s="30" t="n">
        <f aca="false">INT(S7)*60+(S7-INT(S7))*100</f>
        <v>0</v>
      </c>
      <c r="U7" s="24" t="n">
        <f aca="false">_xlfn.IFS(ISBLANK(T7),0,T7=0,0,$D7="m","1000m Pflicht",$D7="w",ROUNDDOWN((800/T7-2.0232)/0.00647,0))</f>
        <v>0</v>
      </c>
      <c r="V7" s="31"/>
      <c r="W7" s="32" t="n">
        <f aca="false">INT(V7)*60+(V7-INT(V7))*100</f>
        <v>0</v>
      </c>
      <c r="X7" s="33" t="n">
        <f aca="false">_xlfn.IFS(ISBLANK(V7),0,V7=0,0,$D7="w","1000m Pflicht",$D7="m",ROUNDDOWN((1000/W7-2.158)/0.006,0))</f>
        <v>0</v>
      </c>
      <c r="Y7" s="34" t="n">
        <f aca="false">LARGE(G7:X7,1)+LARGE(G7:X7,2)+LARGE(G7:X7,3)</f>
        <v>0</v>
      </c>
      <c r="Z7" s="34" t="str">
        <f aca="false">IF(D7="m",(_xlfn.IFS(F7=$AE$7,LOOKUP(Y7,$AF$7:$AF$9,$AH$7:$AH$9),F7=$AE$10,LOOKUP(Y7,$AF$10:$AF$12,$AH$10:$AH$12),F7=$AE$13,LOOKUP(Y7,$AF$13:$AF$15,$AH$13:$AH$15),F7=$AE$16,LOOKUP(Y7,$AF$16:$AF$18,$AH$16:$AH$18),F7=$AE$19,LOOKUP(Y7,$AF$19:$AF$21,$AH$19:$AH$21),F7=$AE$22,LOOKUP(Y7,$AF$22:$AF$24,$AH$22:$AH$24),F7=$AE$25,LOOKUP(Y7,$AF$25:$AF$27,$AH$25:$AH$27),F7=$AE$28,LOOKUP(Y7,$AF$28:$AF$30,$AH$28:$AH$30),F7=$AE$31,LOOKUP(Y7,$AF$31:$AF$33,$AH$31:$AH$33))),0)</f>
        <v>Teilnehmer</v>
      </c>
      <c r="AA7" s="34" t="n">
        <f aca="false">IF(D7="w",(_xlfn.IFS(F7=$AE$7,LOOKUP(Y7,$AG$7:$AG$9,$AH$7:$AH$9),F7=$AE$10,LOOKUP(Y7,$AG$10:$AG$12,$AH$10:$AH$12),F7=$AE$13,LOOKUP(Y7,$AG$13:$AG$15,$AH$13:$AH$15),F7=$AE$16,LOOKUP(Y7,$AG$16:$AG$18,$AH$16:$AH$18),F7=$AE$19,LOOKUP(Y7,$AG$19:$AG$21,$AH$19:$AH$21),F7=$AE$22,LOOKUP(Y7,$AG$22:$AG$24,$AH$22:$AH$24),F7=$AE$25,LOOKUP(Y7,$AG$25:$AG$27,$AH$25:$AH$27),F7=$AE$28,LOOKUP(Y7,$AG$28:$AG$30,$AH$28:$AH$30),F7=$AE$31,LOOKUP(Y7,$AG$31:$AG$33,$AH$31:$AH$33))),0)</f>
        <v>0</v>
      </c>
      <c r="AE7" s="36" t="n">
        <v>8</v>
      </c>
      <c r="AF7" s="37" t="n">
        <v>0</v>
      </c>
      <c r="AG7" s="37" t="n">
        <v>0</v>
      </c>
      <c r="AH7" s="38" t="s">
        <v>31</v>
      </c>
    </row>
    <row r="8" customFormat="false" ht="12.8" hidden="false" customHeight="false" outlineLevel="0" collapsed="false">
      <c r="A8" s="19" t="n">
        <v>3</v>
      </c>
      <c r="B8" s="20"/>
      <c r="C8" s="20"/>
      <c r="D8" s="21"/>
      <c r="E8" s="22"/>
      <c r="F8" s="23" t="str">
        <f aca="false">IF(ISBLANK(E8),"",$H$1-E8)</f>
        <v/>
      </c>
      <c r="G8" s="22"/>
      <c r="H8" s="24" t="n">
        <f aca="false">_xlfn.IFS(ISBLANK(G8),0,G8=0,0,$D8="m",ROUNDDOWN((SQRT(G8)-2.8)/0.011,0),$D8="w",ROUNDDOWN((SQRT(G8)-2.0232)/0.00874,0))</f>
        <v>0</v>
      </c>
      <c r="I8" s="25"/>
      <c r="J8" s="26" t="n">
        <f aca="false">_xlfn.IFS(ISBLANK(I8),0,I8=0,0,$D8="m",ROUNDDOWN((SQRT(I8)-1.936)/0.0124,0),$D8="w",ROUNDDOWN((SQRT(I8)-1.4149)/0.01039,0))</f>
        <v>0</v>
      </c>
      <c r="K8" s="27"/>
      <c r="L8" s="24" t="n">
        <f aca="false">_xlfn.IFS(ISBLANK(K8),0,K8=0,0,$D8="m",ROUNDDOWN((SQRT(K8)-1.15028)/0.00219,0),$D8="w",ROUNDDOWN((SQRT(K8)-1.0935)/0.00208,0))</f>
        <v>0</v>
      </c>
      <c r="M8" s="28"/>
      <c r="N8" s="26" t="n">
        <f aca="false">_xlfn.IFS(ISBLANK(M8),0,M8=0,0,$D8="m",ROUNDDOWN((50/(M8+0.24)-3.79)/0.0069,0),$D8="w",ROUNDDOWN((50/(M8+0.24)-3.648)/0.0066,0))</f>
        <v>0</v>
      </c>
      <c r="O8" s="27"/>
      <c r="P8" s="24" t="n">
        <f aca="false">_xlfn.IFS(ISBLANK(O8),0,O8=0,0,$D8="m",ROUNDDOWN((75/(O8+0.24)-4.1)/0.00664,0),$D8="w",ROUNDDOWN((75/(O8+0.24)-3.998)/0.0066,0))</f>
        <v>0</v>
      </c>
      <c r="Q8" s="25"/>
      <c r="R8" s="26" t="n">
        <f aca="false">_xlfn.IFS(ISBLANK(Q8),0,Q8=0,0,$D8="m",ROUNDDOWN((100/(Q8+0.24)-4.341)/0.00676,0),$D8="w",ROUNDDOWN((100/(Q8+0.24)-4.0062)/0.00656,0))</f>
        <v>0</v>
      </c>
      <c r="S8" s="29"/>
      <c r="T8" s="30" t="n">
        <f aca="false">INT(S8)*60+(S8-INT(S8))*100</f>
        <v>0</v>
      </c>
      <c r="U8" s="24" t="n">
        <f aca="false">_xlfn.IFS(ISBLANK(T8),0,T8=0,0,$D8="m","1000m Pflicht",$D8="w",ROUNDDOWN((800/T8-2.0232)/0.00647,0))</f>
        <v>0</v>
      </c>
      <c r="V8" s="31"/>
      <c r="W8" s="32" t="n">
        <f aca="false">INT(V8)*60+(V8-INT(V8))*100</f>
        <v>0</v>
      </c>
      <c r="X8" s="33" t="n">
        <f aca="false">_xlfn.IFS(ISBLANK(V8),0,V8=0,0,$D8="w","1000m Pflicht",$D8="m",ROUNDDOWN((1000/W8-2.158)/0.006,0))</f>
        <v>0</v>
      </c>
      <c r="Y8" s="34" t="n">
        <f aca="false">LARGE(G8:X8,1)+LARGE(G8:X8,2)+LARGE(G8:X8,3)</f>
        <v>0</v>
      </c>
      <c r="Z8" s="34" t="n">
        <f aca="false">IF(D8="m",(_xlfn.IFS(F8=$AE$7,LOOKUP(Y8,$AF$7:$AF$9,$AH$7:$AH$9),F8=$AE$10,LOOKUP(Y8,$AF$10:$AF$12,$AH$10:$AH$12),F8=$AE$13,LOOKUP(Y8,$AF$13:$AF$15,$AH$13:$AH$15),F8=$AE$16,LOOKUP(Y8,$AF$16:$AF$18,$AH$16:$AH$18),F8=$AE$19,LOOKUP(Y8,$AF$19:$AF$21,$AH$19:$AH$21),F8=$AE$22,LOOKUP(Y8,$AF$22:$AF$24,$AH$22:$AH$24),F8=$AE$25,LOOKUP(Y8,$AF$25:$AF$27,$AH$25:$AH$27),F8=$AE$28,LOOKUP(Y8,$AF$28:$AF$30,$AH$28:$AH$30),F8=$AE$31,LOOKUP(Y8,$AF$31:$AF$33,$AH$31:$AH$33))),0)</f>
        <v>0</v>
      </c>
      <c r="AA8" s="34" t="n">
        <f aca="false">IF(D8="w",(_xlfn.IFS(F8=$AE$7,LOOKUP(Y8,$AG$7:$AG$9,$AH$7:$AH$9),F8=$AE$10,LOOKUP(Y8,$AG$10:$AG$12,$AH$10:$AH$12),F8=$AE$13,LOOKUP(Y8,$AG$13:$AG$15,$AH$13:$AH$15),F8=$AE$16,LOOKUP(Y8,$AG$16:$AG$18,$AH$16:$AH$18),F8=$AE$19,LOOKUP(Y8,$AG$19:$AG$21,$AH$19:$AH$21),F8=$AE$22,LOOKUP(Y8,$AG$22:$AG$24,$AH$22:$AH$24),F8=$AE$25,LOOKUP(Y8,$AG$25:$AG$27,$AH$25:$AH$27),F8=$AE$28,LOOKUP(Y8,$AG$28:$AG$30,$AH$28:$AH$30),F8=$AE$31,LOOKUP(Y8,$AG$31:$AG$33,$AH$31:$AH$33))),0)</f>
        <v>0</v>
      </c>
      <c r="AE8" s="36"/>
      <c r="AF8" s="37" t="n">
        <v>450</v>
      </c>
      <c r="AG8" s="37" t="n">
        <v>475</v>
      </c>
      <c r="AH8" s="38" t="s">
        <v>32</v>
      </c>
    </row>
    <row r="9" customFormat="false" ht="12.8" hidden="false" customHeight="false" outlineLevel="0" collapsed="false">
      <c r="A9" s="19" t="n">
        <v>4</v>
      </c>
      <c r="B9" s="20"/>
      <c r="C9" s="20"/>
      <c r="D9" s="21"/>
      <c r="E9" s="22"/>
      <c r="F9" s="23" t="str">
        <f aca="false">IF(ISBLANK(E9),"",$H$1-E9)</f>
        <v/>
      </c>
      <c r="G9" s="22"/>
      <c r="H9" s="24" t="n">
        <f aca="false">_xlfn.IFS(ISBLANK(G9),0,G9=0,0,$D9="m",ROUNDDOWN((SQRT(G9)-2.8)/0.011,0),$D9="w",ROUNDDOWN((SQRT(G9)-2.0232)/0.00874,0))</f>
        <v>0</v>
      </c>
      <c r="I9" s="25"/>
      <c r="J9" s="26" t="n">
        <f aca="false">_xlfn.IFS(ISBLANK(I9),0,I9=0,0,$D9="m",ROUNDDOWN((SQRT(I9)-1.936)/0.0124,0),$D9="w",ROUNDDOWN((SQRT(I9)-1.4149)/0.01039,0))</f>
        <v>0</v>
      </c>
      <c r="K9" s="27"/>
      <c r="L9" s="24" t="n">
        <f aca="false">_xlfn.IFS(ISBLANK(K9),0,K9=0,0,$D9="m",ROUNDDOWN((SQRT(K9)-1.15028)/0.00219,0),$D9="w",ROUNDDOWN((SQRT(K9)-1.0935)/0.00208,0))</f>
        <v>0</v>
      </c>
      <c r="M9" s="28"/>
      <c r="N9" s="26" t="n">
        <f aca="false">_xlfn.IFS(ISBLANK(M9),0,M9=0,0,$D9="m",ROUNDDOWN((50/(M9+0.24)-3.79)/0.0069,0),$D9="w",ROUNDDOWN((50/(M9+0.24)-3.648)/0.0066,0))</f>
        <v>0</v>
      </c>
      <c r="O9" s="27"/>
      <c r="P9" s="24" t="n">
        <f aca="false">_xlfn.IFS(ISBLANK(O9),0,O9=0,0,$D9="m",ROUNDDOWN((75/(O9+0.24)-4.1)/0.00664,0),$D9="w",ROUNDDOWN((75/(O9+0.24)-3.998)/0.0066,0))</f>
        <v>0</v>
      </c>
      <c r="Q9" s="25"/>
      <c r="R9" s="26" t="n">
        <f aca="false">_xlfn.IFS(ISBLANK(Q9),0,Q9=0,0,$D9="m",ROUNDDOWN((100/(Q9+0.24)-4.341)/0.00676,0),$D9="w",ROUNDDOWN((100/(Q9+0.24)-4.0062)/0.00656,0))</f>
        <v>0</v>
      </c>
      <c r="S9" s="29"/>
      <c r="T9" s="30" t="n">
        <f aca="false">INT(S9)*60+(S9-INT(S9))*100</f>
        <v>0</v>
      </c>
      <c r="U9" s="24" t="n">
        <f aca="false">_xlfn.IFS(ISBLANK(T9),0,T9=0,0,$D9="m","1000m Pflicht",$D9="w",ROUNDDOWN((800/T9-2.0232)/0.00647,0))</f>
        <v>0</v>
      </c>
      <c r="V9" s="31"/>
      <c r="W9" s="32" t="n">
        <f aca="false">INT(V9)*60+(V9-INT(V9))*100</f>
        <v>0</v>
      </c>
      <c r="X9" s="33" t="n">
        <f aca="false">_xlfn.IFS(ISBLANK(V9),0,V9=0,0,$D9="w","1000m Pflicht",$D9="m",ROUNDDOWN((1000/W9-2.158)/0.006,0))</f>
        <v>0</v>
      </c>
      <c r="Y9" s="34" t="n">
        <f aca="false">LARGE(G9:X9,1)+LARGE(G9:X9,2)+LARGE(G9:X9,3)</f>
        <v>0</v>
      </c>
      <c r="Z9" s="34" t="n">
        <f aca="false">IF(D9="m",(_xlfn.IFS(F9=$AE$7,LOOKUP(Y9,$AF$7:$AF$9,$AH$7:$AH$9),F9=$AE$10,LOOKUP(Y9,$AF$10:$AF$12,$AH$10:$AH$12),F9=$AE$13,LOOKUP(Y9,$AF$13:$AF$15,$AH$13:$AH$15),F9=$AE$16,LOOKUP(Y9,$AF$16:$AF$18,$AH$16:$AH$18),F9=$AE$19,LOOKUP(Y9,$AF$19:$AF$21,$AH$19:$AH$21),F9=$AE$22,LOOKUP(Y9,$AF$22:$AF$24,$AH$22:$AH$24),F9=$AE$25,LOOKUP(Y9,$AF$25:$AF$27,$AH$25:$AH$27),F9=$AE$28,LOOKUP(Y9,$AF$28:$AF$30,$AH$28:$AH$30),F9=$AE$31,LOOKUP(Y9,$AF$31:$AF$33,$AH$31:$AH$33))),0)</f>
        <v>0</v>
      </c>
      <c r="AA9" s="34" t="n">
        <f aca="false">IF(D9="w",(_xlfn.IFS(F9=$AE$7,LOOKUP(Y9,$AG$7:$AG$9,$AH$7:$AH$9),F9=$AE$10,LOOKUP(Y9,$AG$10:$AG$12,$AH$10:$AH$12),F9=$AE$13,LOOKUP(Y9,$AG$13:$AG$15,$AH$13:$AH$15),F9=$AE$16,LOOKUP(Y9,$AG$16:$AG$18,$AH$16:$AH$18),F9=$AE$19,LOOKUP(Y9,$AG$19:$AG$21,$AH$19:$AH$21),F9=$AE$22,LOOKUP(Y9,$AG$22:$AG$24,$AH$22:$AH$24),F9=$AE$25,LOOKUP(Y9,$AG$25:$AG$27,$AH$25:$AH$27),F9=$AE$28,LOOKUP(Y9,$AG$28:$AG$30,$AH$28:$AH$30),F9=$AE$31,LOOKUP(Y9,$AG$31:$AG$33,$AH$31:$AH$33))),0)</f>
        <v>0</v>
      </c>
      <c r="AE9" s="36"/>
      <c r="AF9" s="37" t="n">
        <v>575</v>
      </c>
      <c r="AG9" s="37" t="n">
        <v>625</v>
      </c>
      <c r="AH9" s="38" t="s">
        <v>33</v>
      </c>
    </row>
    <row r="10" customFormat="false" ht="12.8" hidden="false" customHeight="false" outlineLevel="0" collapsed="false">
      <c r="A10" s="19" t="n">
        <v>5</v>
      </c>
      <c r="B10" s="20"/>
      <c r="C10" s="20"/>
      <c r="D10" s="21"/>
      <c r="E10" s="22"/>
      <c r="F10" s="23" t="str">
        <f aca="false">IF(ISBLANK(E10),"",$H$1-E10)</f>
        <v/>
      </c>
      <c r="G10" s="22"/>
      <c r="H10" s="24" t="n">
        <f aca="false">_xlfn.IFS(ISBLANK(G10),0,G10=0,0,$D10="m",ROUNDDOWN((SQRT(G10)-2.8)/0.011,0),$D10="w",ROUNDDOWN((SQRT(G10)-2.0232)/0.00874,0))</f>
        <v>0</v>
      </c>
      <c r="I10" s="25"/>
      <c r="J10" s="26" t="n">
        <f aca="false">_xlfn.IFS(ISBLANK(I10),0,I10=0,0,$D10="m",ROUNDDOWN((SQRT(I10)-1.936)/0.0124,0),$D10="w",ROUNDDOWN((SQRT(I10)-1.4149)/0.01039,0))</f>
        <v>0</v>
      </c>
      <c r="K10" s="27"/>
      <c r="L10" s="24" t="n">
        <f aca="false">_xlfn.IFS(ISBLANK(K10),0,K10=0,0,$D10="m",ROUNDDOWN((SQRT(K10)-1.15028)/0.00219,0),$D10="w",ROUNDDOWN((SQRT(K10)-1.0935)/0.00208,0))</f>
        <v>0</v>
      </c>
      <c r="M10" s="28"/>
      <c r="N10" s="26" t="n">
        <f aca="false">_xlfn.IFS(ISBLANK(M10),0,M10=0,0,$D10="m",ROUNDDOWN((50/(M10+0.24)-3.79)/0.0069,0),$D10="w",ROUNDDOWN((50/(M10+0.24)-3.648)/0.0066,0))</f>
        <v>0</v>
      </c>
      <c r="O10" s="27"/>
      <c r="P10" s="24" t="n">
        <f aca="false">_xlfn.IFS(ISBLANK(O10),0,O10=0,0,$D10="m",ROUNDDOWN((75/(O10+0.24)-4.1)/0.00664,0),$D10="w",ROUNDDOWN((75/(O10+0.24)-3.998)/0.0066,0))</f>
        <v>0</v>
      </c>
      <c r="Q10" s="25"/>
      <c r="R10" s="26" t="n">
        <f aca="false">_xlfn.IFS(ISBLANK(Q10),0,Q10=0,0,$D10="m",ROUNDDOWN((100/(Q10+0.24)-4.341)/0.00676,0),$D10="w",ROUNDDOWN((100/(Q10+0.24)-4.0062)/0.00656,0))</f>
        <v>0</v>
      </c>
      <c r="S10" s="29"/>
      <c r="T10" s="30" t="n">
        <f aca="false">INT(S10)*60+(S10-INT(S10))*100</f>
        <v>0</v>
      </c>
      <c r="U10" s="24" t="n">
        <f aca="false">_xlfn.IFS(ISBLANK(T10),0,T10=0,0,$D10="m","1000m Pflicht",$D10="w",ROUNDDOWN((800/T10-2.0232)/0.00647,0))</f>
        <v>0</v>
      </c>
      <c r="V10" s="31"/>
      <c r="W10" s="32" t="n">
        <f aca="false">INT(V10)*60+(V10-INT(V10))*100</f>
        <v>0</v>
      </c>
      <c r="X10" s="33" t="n">
        <f aca="false">_xlfn.IFS(ISBLANK(V10),0,V10=0,0,$D10="w","1000m Pflicht",$D10="m",ROUNDDOWN((1000/W10-2.158)/0.006,0))</f>
        <v>0</v>
      </c>
      <c r="Y10" s="34" t="n">
        <f aca="false">LARGE(G10:X10,1)+LARGE(G10:X10,2)+LARGE(G10:X10,3)</f>
        <v>0</v>
      </c>
      <c r="Z10" s="34" t="n">
        <f aca="false">IF(D10="m",(_xlfn.IFS(F10=$AE$7,LOOKUP(Y10,$AF$7:$AF$9,$AH$7:$AH$9),F10=$AE$10,LOOKUP(Y10,$AF$10:$AF$12,$AH$10:$AH$12),F10=$AE$13,LOOKUP(Y10,$AF$13:$AF$15,$AH$13:$AH$15),F10=$AE$16,LOOKUP(Y10,$AF$16:$AF$18,$AH$16:$AH$18),F10=$AE$19,LOOKUP(Y10,$AF$19:$AF$21,$AH$19:$AH$21),F10=$AE$22,LOOKUP(Y10,$AF$22:$AF$24,$AH$22:$AH$24),F10=$AE$25,LOOKUP(Y10,$AF$25:$AF$27,$AH$25:$AH$27),F10=$AE$28,LOOKUP(Y10,$AF$28:$AF$30,$AH$28:$AH$30),F10=$AE$31,LOOKUP(Y10,$AF$31:$AF$33,$AH$31:$AH$33))),0)</f>
        <v>0</v>
      </c>
      <c r="AA10" s="34" t="n">
        <f aca="false">IF(D10="w",(_xlfn.IFS(F10=$AE$7,LOOKUP(Y10,$AG$7:$AG$9,$AH$7:$AH$9),F10=$AE$10,LOOKUP(Y10,$AG$10:$AG$12,$AH$10:$AH$12),F10=$AE$13,LOOKUP(Y10,$AG$13:$AG$15,$AH$13:$AH$15),F10=$AE$16,LOOKUP(Y10,$AG$16:$AG$18,$AH$16:$AH$18),F10=$AE$19,LOOKUP(Y10,$AG$19:$AG$21,$AH$19:$AH$21),F10=$AE$22,LOOKUP(Y10,$AG$22:$AG$24,$AH$22:$AH$24),F10=$AE$25,LOOKUP(Y10,$AG$25:$AG$27,$AH$25:$AH$27),F10=$AE$28,LOOKUP(Y10,$AG$28:$AG$30,$AH$28:$AH$30),F10=$AE$31,LOOKUP(Y10,$AG$31:$AG$33,$AH$31:$AH$33))),0)</f>
        <v>0</v>
      </c>
      <c r="AE10" s="39" t="n">
        <v>9</v>
      </c>
      <c r="AF10" s="40" t="n">
        <v>0</v>
      </c>
      <c r="AG10" s="40" t="n">
        <v>0</v>
      </c>
      <c r="AH10" s="41" t="s">
        <v>31</v>
      </c>
    </row>
    <row r="11" customFormat="false" ht="12.8" hidden="false" customHeight="false" outlineLevel="0" collapsed="false">
      <c r="A11" s="19" t="n">
        <v>6</v>
      </c>
      <c r="B11" s="20"/>
      <c r="C11" s="20"/>
      <c r="D11" s="21"/>
      <c r="E11" s="22"/>
      <c r="F11" s="23" t="str">
        <f aca="false">IF(ISBLANK(E11),"",$H$1-E11)</f>
        <v/>
      </c>
      <c r="G11" s="22"/>
      <c r="H11" s="24" t="n">
        <f aca="false">_xlfn.IFS(ISBLANK(G11),0,G11=0,0,$D11="m",ROUNDDOWN((SQRT(G11)-2.8)/0.011,0),$D11="w",ROUNDDOWN((SQRT(G11)-2.0232)/0.00874,0))</f>
        <v>0</v>
      </c>
      <c r="I11" s="25"/>
      <c r="J11" s="26" t="n">
        <f aca="false">_xlfn.IFS(ISBLANK(I11),0,I11=0,0,$D11="m",ROUNDDOWN((SQRT(I11)-1.936)/0.0124,0),$D11="w",ROUNDDOWN((SQRT(I11)-1.4149)/0.01039,0))</f>
        <v>0</v>
      </c>
      <c r="K11" s="27"/>
      <c r="L11" s="24" t="n">
        <f aca="false">_xlfn.IFS(ISBLANK(K11),0,K11=0,0,$D11="m",ROUNDDOWN((SQRT(K11)-1.15028)/0.00219,0),$D11="w",ROUNDDOWN((SQRT(K11)-1.0935)/0.00208,0))</f>
        <v>0</v>
      </c>
      <c r="M11" s="28"/>
      <c r="N11" s="26" t="n">
        <f aca="false">_xlfn.IFS(ISBLANK(M11),0,M11=0,0,$D11="m",ROUNDDOWN((50/(M11+0.24)-3.79)/0.0069,0),$D11="w",ROUNDDOWN((50/(M11+0.24)-3.648)/0.0066,0))</f>
        <v>0</v>
      </c>
      <c r="O11" s="27"/>
      <c r="P11" s="24" t="n">
        <f aca="false">_xlfn.IFS(ISBLANK(O11),0,O11=0,0,$D11="m",ROUNDDOWN((75/(O11+0.24)-4.1)/0.00664,0),$D11="w",ROUNDDOWN((75/(O11+0.24)-3.998)/0.0066,0))</f>
        <v>0</v>
      </c>
      <c r="Q11" s="25"/>
      <c r="R11" s="26" t="n">
        <f aca="false">_xlfn.IFS(ISBLANK(Q11),0,Q11=0,0,$D11="m",ROUNDDOWN((100/(Q11+0.24)-4.341)/0.00676,0),$D11="w",ROUNDDOWN((100/(Q11+0.24)-4.0062)/0.00656,0))</f>
        <v>0</v>
      </c>
      <c r="S11" s="29"/>
      <c r="T11" s="30" t="n">
        <f aca="false">INT(S11)*60+(S11-INT(S11))*100</f>
        <v>0</v>
      </c>
      <c r="U11" s="24" t="n">
        <f aca="false">_xlfn.IFS(ISBLANK(T11),0,T11=0,0,$D11="m","1000m Pflicht",$D11="w",ROUNDDOWN((800/T11-2.0232)/0.00647,0))</f>
        <v>0</v>
      </c>
      <c r="V11" s="31"/>
      <c r="W11" s="32" t="n">
        <f aca="false">INT(V11)*60+(V11-INT(V11))*100</f>
        <v>0</v>
      </c>
      <c r="X11" s="33" t="n">
        <f aca="false">_xlfn.IFS(ISBLANK(V11),0,V11=0,0,$D11="w","1000m Pflicht",$D11="m",ROUNDDOWN((1000/W11-2.158)/0.006,0))</f>
        <v>0</v>
      </c>
      <c r="Y11" s="34" t="n">
        <f aca="false">LARGE(G11:X11,1)+LARGE(G11:X11,2)+LARGE(G11:X11,3)</f>
        <v>0</v>
      </c>
      <c r="Z11" s="34" t="n">
        <f aca="false">IF(D11="m",(_xlfn.IFS(F11=$AE$7,LOOKUP(Y11,$AF$7:$AF$9,$AH$7:$AH$9),F11=$AE$10,LOOKUP(Y11,$AF$10:$AF$12,$AH$10:$AH$12),F11=$AE$13,LOOKUP(Y11,$AF$13:$AF$15,$AH$13:$AH$15),F11=$AE$16,LOOKUP(Y11,$AF$16:$AF$18,$AH$16:$AH$18),F11=$AE$19,LOOKUP(Y11,$AF$19:$AF$21,$AH$19:$AH$21),F11=$AE$22,LOOKUP(Y11,$AF$22:$AF$24,$AH$22:$AH$24),F11=$AE$25,LOOKUP(Y11,$AF$25:$AF$27,$AH$25:$AH$27),F11=$AE$28,LOOKUP(Y11,$AF$28:$AF$30,$AH$28:$AH$30),F11=$AE$31,LOOKUP(Y11,$AF$31:$AF$33,$AH$31:$AH$33))),0)</f>
        <v>0</v>
      </c>
      <c r="AA11" s="34" t="n">
        <f aca="false">IF(D11="w",(_xlfn.IFS(F11=$AE$7,LOOKUP(Y11,$AG$7:$AG$9,$AH$7:$AH$9),F11=$AE$10,LOOKUP(Y11,$AG$10:$AG$12,$AH$10:$AH$12),F11=$AE$13,LOOKUP(Y11,$AG$13:$AG$15,$AH$13:$AH$15),F11=$AE$16,LOOKUP(Y11,$AG$16:$AG$18,$AH$16:$AH$18),F11=$AE$19,LOOKUP(Y11,$AG$19:$AG$21,$AH$19:$AH$21),F11=$AE$22,LOOKUP(Y11,$AG$22:$AG$24,$AH$22:$AH$24),F11=$AE$25,LOOKUP(Y11,$AG$25:$AG$27,$AH$25:$AH$27),F11=$AE$28,LOOKUP(Y11,$AG$28:$AG$30,$AH$28:$AH$30),F11=$AE$31,LOOKUP(Y11,$AG$31:$AG$33,$AH$31:$AH$33))),0)</f>
        <v>0</v>
      </c>
      <c r="AE11" s="39"/>
      <c r="AF11" s="40" t="n">
        <v>525</v>
      </c>
      <c r="AG11" s="40" t="n">
        <v>550</v>
      </c>
      <c r="AH11" s="41" t="s">
        <v>32</v>
      </c>
    </row>
    <row r="12" customFormat="false" ht="12.8" hidden="false" customHeight="false" outlineLevel="0" collapsed="false">
      <c r="A12" s="19" t="n">
        <v>7</v>
      </c>
      <c r="B12" s="20"/>
      <c r="C12" s="20"/>
      <c r="D12" s="21"/>
      <c r="E12" s="22"/>
      <c r="F12" s="23" t="str">
        <f aca="false">IF(ISBLANK(E12),"",$H$1-E12)</f>
        <v/>
      </c>
      <c r="G12" s="22"/>
      <c r="H12" s="24" t="n">
        <f aca="false">_xlfn.IFS(ISBLANK(G12),0,G12=0,0,$D12="m",ROUNDDOWN((SQRT(G12)-2.8)/0.011,0),$D12="w",ROUNDDOWN((SQRT(G12)-2.0232)/0.00874,0))</f>
        <v>0</v>
      </c>
      <c r="I12" s="25"/>
      <c r="J12" s="26" t="n">
        <f aca="false">_xlfn.IFS(ISBLANK(I12),0,I12=0,0,$D12="m",ROUNDDOWN((SQRT(I12)-1.936)/0.0124,0),$D12="w",ROUNDDOWN((SQRT(I12)-1.4149)/0.01039,0))</f>
        <v>0</v>
      </c>
      <c r="K12" s="27"/>
      <c r="L12" s="24" t="n">
        <f aca="false">_xlfn.IFS(ISBLANK(K12),0,K12=0,0,$D12="m",ROUNDDOWN((SQRT(K12)-1.15028)/0.00219,0),$D12="w",ROUNDDOWN((SQRT(K12)-1.0935)/0.00208,0))</f>
        <v>0</v>
      </c>
      <c r="M12" s="28"/>
      <c r="N12" s="26" t="n">
        <f aca="false">_xlfn.IFS(ISBLANK(M12),0,M12=0,0,$D12="m",ROUNDDOWN((50/(M12+0.24)-3.79)/0.0069,0),$D12="w",ROUNDDOWN((50/(M12+0.24)-3.648)/0.0066,0))</f>
        <v>0</v>
      </c>
      <c r="O12" s="27"/>
      <c r="P12" s="24" t="n">
        <f aca="false">_xlfn.IFS(ISBLANK(O12),0,O12=0,0,$D12="m",ROUNDDOWN((75/(O12+0.24)-4.1)/0.00664,0),$D12="w",ROUNDDOWN((75/(O12+0.24)-3.998)/0.0066,0))</f>
        <v>0</v>
      </c>
      <c r="Q12" s="25"/>
      <c r="R12" s="26" t="n">
        <f aca="false">_xlfn.IFS(ISBLANK(Q12),0,Q12=0,0,$D12="m",ROUNDDOWN((100/(Q12+0.24)-4.341)/0.00676,0),$D12="w",ROUNDDOWN((100/(Q12+0.24)-4.0062)/0.00656,0))</f>
        <v>0</v>
      </c>
      <c r="S12" s="29"/>
      <c r="T12" s="30" t="n">
        <f aca="false">INT(S12)*60+(S12-INT(S12))*100</f>
        <v>0</v>
      </c>
      <c r="U12" s="24" t="n">
        <f aca="false">_xlfn.IFS(ISBLANK(T12),0,T12=0,0,$D12="m","1000m Pflicht",$D12="w",ROUNDDOWN((800/T12-2.0232)/0.00647,0))</f>
        <v>0</v>
      </c>
      <c r="V12" s="31"/>
      <c r="W12" s="32" t="n">
        <f aca="false">INT(V12)*60+(V12-INT(V12))*100</f>
        <v>0</v>
      </c>
      <c r="X12" s="33" t="n">
        <f aca="false">_xlfn.IFS(ISBLANK(V12),0,V12=0,0,$D12="w","1000m Pflicht",$D12="m",ROUNDDOWN((1000/W12-2.158)/0.006,0))</f>
        <v>0</v>
      </c>
      <c r="Y12" s="34" t="n">
        <f aca="false">LARGE(G12:X12,1)+LARGE(G12:X12,2)+LARGE(G12:X12,3)</f>
        <v>0</v>
      </c>
      <c r="Z12" s="34" t="n">
        <f aca="false">IF(D12="m",(_xlfn.IFS(F12=$AE$7,LOOKUP(Y12,$AF$7:$AF$9,$AH$7:$AH$9),F12=$AE$10,LOOKUP(Y12,$AF$10:$AF$12,$AH$10:$AH$12),F12=$AE$13,LOOKUP(Y12,$AF$13:$AF$15,$AH$13:$AH$15),F12=$AE$16,LOOKUP(Y12,$AF$16:$AF$18,$AH$16:$AH$18),F12=$AE$19,LOOKUP(Y12,$AF$19:$AF$21,$AH$19:$AH$21),F12=$AE$22,LOOKUP(Y12,$AF$22:$AF$24,$AH$22:$AH$24),F12=$AE$25,LOOKUP(Y12,$AF$25:$AF$27,$AH$25:$AH$27),F12=$AE$28,LOOKUP(Y12,$AF$28:$AF$30,$AH$28:$AH$30),F12=$AE$31,LOOKUP(Y12,$AF$31:$AF$33,$AH$31:$AH$33))),0)</f>
        <v>0</v>
      </c>
      <c r="AA12" s="34" t="n">
        <f aca="false">IF(D12="w",(_xlfn.IFS(F12=$AE$7,LOOKUP(Y12,$AG$7:$AG$9,$AH$7:$AH$9),F12=$AE$10,LOOKUP(Y12,$AG$10:$AG$12,$AH$10:$AH$12),F12=$AE$13,LOOKUP(Y12,$AG$13:$AG$15,$AH$13:$AH$15),F12=$AE$16,LOOKUP(Y12,$AG$16:$AG$18,$AH$16:$AH$18),F12=$AE$19,LOOKUP(Y12,$AG$19:$AG$21,$AH$19:$AH$21),F12=$AE$22,LOOKUP(Y12,$AG$22:$AG$24,$AH$22:$AH$24),F12=$AE$25,LOOKUP(Y12,$AG$25:$AG$27,$AH$25:$AH$27),F12=$AE$28,LOOKUP(Y12,$AG$28:$AG$30,$AH$28:$AH$30),F12=$AE$31,LOOKUP(Y12,$AG$31:$AG$33,$AH$31:$AH$33))),0)</f>
        <v>0</v>
      </c>
      <c r="AE12" s="39"/>
      <c r="AF12" s="40" t="n">
        <v>675</v>
      </c>
      <c r="AG12" s="40" t="n">
        <v>725</v>
      </c>
      <c r="AH12" s="41" t="s">
        <v>33</v>
      </c>
    </row>
    <row r="13" customFormat="false" ht="12.8" hidden="false" customHeight="false" outlineLevel="0" collapsed="false">
      <c r="A13" s="19" t="n">
        <v>8</v>
      </c>
      <c r="B13" s="20"/>
      <c r="C13" s="20"/>
      <c r="D13" s="21"/>
      <c r="E13" s="22"/>
      <c r="F13" s="23" t="str">
        <f aca="false">IF(ISBLANK(E13),"",$H$1-E13)</f>
        <v/>
      </c>
      <c r="G13" s="22"/>
      <c r="H13" s="24" t="n">
        <f aca="false">_xlfn.IFS(ISBLANK(G13),0,G13=0,0,$D13="m",ROUNDDOWN((SQRT(G13)-2.8)/0.011,0),$D13="w",ROUNDDOWN((SQRT(G13)-2.0232)/0.00874,0))</f>
        <v>0</v>
      </c>
      <c r="I13" s="25"/>
      <c r="J13" s="26" t="n">
        <f aca="false">_xlfn.IFS(ISBLANK(I13),0,I13=0,0,$D13="m",ROUNDDOWN((SQRT(I13)-1.936)/0.0124,0),$D13="w",ROUNDDOWN((SQRT(I13)-1.4149)/0.01039,0))</f>
        <v>0</v>
      </c>
      <c r="K13" s="27"/>
      <c r="L13" s="24" t="n">
        <f aca="false">_xlfn.IFS(ISBLANK(K13),0,K13=0,0,$D13="m",ROUNDDOWN((SQRT(K13)-1.15028)/0.00219,0),$D13="w",ROUNDDOWN((SQRT(K13)-1.0935)/0.00208,0))</f>
        <v>0</v>
      </c>
      <c r="M13" s="28"/>
      <c r="N13" s="26" t="n">
        <f aca="false">_xlfn.IFS(ISBLANK(M13),0,M13=0,0,$D13="m",ROUNDDOWN((50/(M13+0.24)-3.79)/0.0069,0),$D13="w",ROUNDDOWN((50/(M13+0.24)-3.648)/0.0066,0))</f>
        <v>0</v>
      </c>
      <c r="O13" s="27"/>
      <c r="P13" s="24" t="n">
        <f aca="false">_xlfn.IFS(ISBLANK(O13),0,O13=0,0,$D13="m",ROUNDDOWN((75/(O13+0.24)-4.1)/0.00664,0),$D13="w",ROUNDDOWN((75/(O13+0.24)-3.998)/0.0066,0))</f>
        <v>0</v>
      </c>
      <c r="Q13" s="25"/>
      <c r="R13" s="26" t="n">
        <f aca="false">_xlfn.IFS(ISBLANK(Q13),0,Q13=0,0,$D13="m",ROUNDDOWN((100/(Q13+0.24)-4.341)/0.00676,0),$D13="w",ROUNDDOWN((100/(Q13+0.24)-4.0062)/0.00656,0))</f>
        <v>0</v>
      </c>
      <c r="S13" s="29"/>
      <c r="T13" s="30" t="n">
        <f aca="false">INT(S13)*60+(S13-INT(S13))*100</f>
        <v>0</v>
      </c>
      <c r="U13" s="24" t="n">
        <f aca="false">_xlfn.IFS(ISBLANK(T13),0,T13=0,0,$D13="m","1000m Pflicht",$D13="w",ROUNDDOWN((800/T13-2.0232)/0.00647,0))</f>
        <v>0</v>
      </c>
      <c r="V13" s="31"/>
      <c r="W13" s="32" t="n">
        <f aca="false">INT(V13)*60+(V13-INT(V13))*100</f>
        <v>0</v>
      </c>
      <c r="X13" s="33" t="n">
        <f aca="false">_xlfn.IFS(ISBLANK(V13),0,V13=0,0,$D13="w","1000m Pflicht",$D13="m",ROUNDDOWN((1000/W13-2.158)/0.006,0))</f>
        <v>0</v>
      </c>
      <c r="Y13" s="34" t="n">
        <f aca="false">LARGE(G13:X13,1)+LARGE(G13:X13,2)+LARGE(G13:X13,3)</f>
        <v>0</v>
      </c>
      <c r="Z13" s="34" t="n">
        <f aca="false">IF(D13="m",(_xlfn.IFS(F13=$AE$7,LOOKUP(Y13,$AF$7:$AF$9,$AH$7:$AH$9),F13=$AE$10,LOOKUP(Y13,$AF$10:$AF$12,$AH$10:$AH$12),F13=$AE$13,LOOKUP(Y13,$AF$13:$AF$15,$AH$13:$AH$15),F13=$AE$16,LOOKUP(Y13,$AF$16:$AF$18,$AH$16:$AH$18),F13=$AE$19,LOOKUP(Y13,$AF$19:$AF$21,$AH$19:$AH$21),F13=$AE$22,LOOKUP(Y13,$AF$22:$AF$24,$AH$22:$AH$24),F13=$AE$25,LOOKUP(Y13,$AF$25:$AF$27,$AH$25:$AH$27),F13=$AE$28,LOOKUP(Y13,$AF$28:$AF$30,$AH$28:$AH$30),F13=$AE$31,LOOKUP(Y13,$AF$31:$AF$33,$AH$31:$AH$33))),0)</f>
        <v>0</v>
      </c>
      <c r="AA13" s="34" t="n">
        <f aca="false">IF(D13="w",(_xlfn.IFS(F13=$AE$7,LOOKUP(Y13,$AG$7:$AG$9,$AH$7:$AH$9),F13=$AE$10,LOOKUP(Y13,$AG$10:$AG$12,$AH$10:$AH$12),F13=$AE$13,LOOKUP(Y13,$AG$13:$AG$15,$AH$13:$AH$15),F13=$AE$16,LOOKUP(Y13,$AG$16:$AG$18,$AH$16:$AH$18),F13=$AE$19,LOOKUP(Y13,$AG$19:$AG$21,$AH$19:$AH$21),F13=$AE$22,LOOKUP(Y13,$AG$22:$AG$24,$AH$22:$AH$24),F13=$AE$25,LOOKUP(Y13,$AG$25:$AG$27,$AH$25:$AH$27),F13=$AE$28,LOOKUP(Y13,$AG$28:$AG$30,$AH$28:$AH$30),F13=$AE$31,LOOKUP(Y13,$AG$31:$AG$33,$AH$31:$AH$33))),0)</f>
        <v>0</v>
      </c>
      <c r="AE13" s="36" t="n">
        <v>10</v>
      </c>
      <c r="AF13" s="37" t="n">
        <v>0</v>
      </c>
      <c r="AG13" s="37" t="n">
        <v>0</v>
      </c>
      <c r="AH13" s="38" t="s">
        <v>31</v>
      </c>
    </row>
    <row r="14" customFormat="false" ht="12.8" hidden="false" customHeight="false" outlineLevel="0" collapsed="false">
      <c r="A14" s="19" t="n">
        <v>9</v>
      </c>
      <c r="B14" s="20"/>
      <c r="C14" s="20"/>
      <c r="D14" s="21"/>
      <c r="E14" s="22"/>
      <c r="F14" s="23" t="str">
        <f aca="false">IF(ISBLANK(E14),"",$H$1-E14)</f>
        <v/>
      </c>
      <c r="G14" s="22"/>
      <c r="H14" s="24" t="n">
        <f aca="false">_xlfn.IFS(ISBLANK(G14),0,G14=0,0,$D14="m",ROUNDDOWN((SQRT(G14)-2.8)/0.011,0),$D14="w",ROUNDDOWN((SQRT(G14)-2.0232)/0.00874,0))</f>
        <v>0</v>
      </c>
      <c r="I14" s="25"/>
      <c r="J14" s="26" t="n">
        <f aca="false">_xlfn.IFS(ISBLANK(I14),0,I14=0,0,$D14="m",ROUNDDOWN((SQRT(I14)-1.936)/0.0124,0),$D14="w",ROUNDDOWN((SQRT(I14)-1.4149)/0.01039,0))</f>
        <v>0</v>
      </c>
      <c r="K14" s="27"/>
      <c r="L14" s="24" t="n">
        <f aca="false">_xlfn.IFS(ISBLANK(K14),0,K14=0,0,$D14="m",ROUNDDOWN((SQRT(K14)-1.15028)/0.00219,0),$D14="w",ROUNDDOWN((SQRT(K14)-1.0935)/0.00208,0))</f>
        <v>0</v>
      </c>
      <c r="M14" s="28"/>
      <c r="N14" s="26" t="n">
        <f aca="false">_xlfn.IFS(ISBLANK(M14),0,M14=0,0,$D14="m",ROUNDDOWN((50/(M14+0.24)-3.79)/0.0069,0),$D14="w",ROUNDDOWN((50/(M14+0.24)-3.648)/0.0066,0))</f>
        <v>0</v>
      </c>
      <c r="O14" s="27"/>
      <c r="P14" s="24" t="n">
        <f aca="false">_xlfn.IFS(ISBLANK(O14),0,O14=0,0,$D14="m",ROUNDDOWN((75/(O14+0.24)-4.1)/0.00664,0),$D14="w",ROUNDDOWN((75/(O14+0.24)-3.998)/0.0066,0))</f>
        <v>0</v>
      </c>
      <c r="Q14" s="25"/>
      <c r="R14" s="26" t="n">
        <f aca="false">_xlfn.IFS(ISBLANK(Q14),0,Q14=0,0,$D14="m",ROUNDDOWN((100/(Q14+0.24)-4.341)/0.00676,0),$D14="w",ROUNDDOWN((100/(Q14+0.24)-4.0062)/0.00656,0))</f>
        <v>0</v>
      </c>
      <c r="S14" s="29"/>
      <c r="T14" s="30" t="n">
        <f aca="false">INT(S14)*60+(S14-INT(S14))*100</f>
        <v>0</v>
      </c>
      <c r="U14" s="24" t="n">
        <f aca="false">_xlfn.IFS(ISBLANK(T14),0,T14=0,0,$D14="m","1000m Pflicht",$D14="w",ROUNDDOWN((800/T14-2.0232)/0.00647,0))</f>
        <v>0</v>
      </c>
      <c r="V14" s="31"/>
      <c r="W14" s="32" t="n">
        <f aca="false">INT(V14)*60+(V14-INT(V14))*100</f>
        <v>0</v>
      </c>
      <c r="X14" s="33" t="n">
        <f aca="false">_xlfn.IFS(ISBLANK(V14),0,V14=0,0,$D14="w","1000m Pflicht",$D14="m",ROUNDDOWN((1000/W14-2.158)/0.006,0))</f>
        <v>0</v>
      </c>
      <c r="Y14" s="34" t="n">
        <f aca="false">LARGE(G14:X14,1)+LARGE(G14:X14,2)+LARGE(G14:X14,3)</f>
        <v>0</v>
      </c>
      <c r="Z14" s="34" t="n">
        <f aca="false">IF(D14="m",(_xlfn.IFS(F14=$AE$7,LOOKUP(Y14,$AF$7:$AF$9,$AH$7:$AH$9),F14=$AE$10,LOOKUP(Y14,$AF$10:$AF$12,$AH$10:$AH$12),F14=$AE$13,LOOKUP(Y14,$AF$13:$AF$15,$AH$13:$AH$15),F14=$AE$16,LOOKUP(Y14,$AF$16:$AF$18,$AH$16:$AH$18),F14=$AE$19,LOOKUP(Y14,$AF$19:$AF$21,$AH$19:$AH$21),F14=$AE$22,LOOKUP(Y14,$AF$22:$AF$24,$AH$22:$AH$24),F14=$AE$25,LOOKUP(Y14,$AF$25:$AF$27,$AH$25:$AH$27),F14=$AE$28,LOOKUP(Y14,$AF$28:$AF$30,$AH$28:$AH$30),F14=$AE$31,LOOKUP(Y14,$AF$31:$AF$33,$AH$31:$AH$33))),0)</f>
        <v>0</v>
      </c>
      <c r="AA14" s="34" t="n">
        <f aca="false">IF(D14="w",(_xlfn.IFS(F14=$AE$7,LOOKUP(Y14,$AG$7:$AG$9,$AH$7:$AH$9),F14=$AE$10,LOOKUP(Y14,$AG$10:$AG$12,$AH$10:$AH$12),F14=$AE$13,LOOKUP(Y14,$AG$13:$AG$15,$AH$13:$AH$15),F14=$AE$16,LOOKUP(Y14,$AG$16:$AG$18,$AH$16:$AH$18),F14=$AE$19,LOOKUP(Y14,$AG$19:$AG$21,$AH$19:$AH$21),F14=$AE$22,LOOKUP(Y14,$AG$22:$AG$24,$AH$22:$AH$24),F14=$AE$25,LOOKUP(Y14,$AG$25:$AG$27,$AH$25:$AH$27),F14=$AE$28,LOOKUP(Y14,$AG$28:$AG$30,$AH$28:$AH$30),F14=$AE$31,LOOKUP(Y14,$AG$31:$AG$33,$AH$31:$AH$33))),0)</f>
        <v>0</v>
      </c>
      <c r="AE14" s="36"/>
      <c r="AF14" s="37" t="n">
        <v>600</v>
      </c>
      <c r="AG14" s="37" t="n">
        <v>625</v>
      </c>
      <c r="AH14" s="38" t="s">
        <v>32</v>
      </c>
    </row>
    <row r="15" customFormat="false" ht="12.8" hidden="false" customHeight="false" outlineLevel="0" collapsed="false">
      <c r="A15" s="19" t="n">
        <v>10</v>
      </c>
      <c r="B15" s="20"/>
      <c r="C15" s="20"/>
      <c r="D15" s="21"/>
      <c r="E15" s="22"/>
      <c r="F15" s="23" t="str">
        <f aca="false">IF(ISBLANK(E15),"",$H$1-E15)</f>
        <v/>
      </c>
      <c r="G15" s="22"/>
      <c r="H15" s="24" t="n">
        <f aca="false">_xlfn.IFS(ISBLANK(G15),0,G15=0,0,$D15="m",ROUNDDOWN((SQRT(G15)-2.8)/0.011,0),$D15="w",ROUNDDOWN((SQRT(G15)-2.0232)/0.00874,0))</f>
        <v>0</v>
      </c>
      <c r="I15" s="25"/>
      <c r="J15" s="26" t="n">
        <f aca="false">_xlfn.IFS(ISBLANK(I15),0,I15=0,0,$D15="m",ROUNDDOWN((SQRT(I15)-1.936)/0.0124,0),$D15="w",ROUNDDOWN((SQRT(I15)-1.4149)/0.01039,0))</f>
        <v>0</v>
      </c>
      <c r="K15" s="27"/>
      <c r="L15" s="24" t="n">
        <f aca="false">_xlfn.IFS(ISBLANK(K15),0,K15=0,0,$D15="m",ROUNDDOWN((SQRT(K15)-1.15028)/0.00219,0),$D15="w",ROUNDDOWN((SQRT(K15)-1.0935)/0.00208,0))</f>
        <v>0</v>
      </c>
      <c r="M15" s="28"/>
      <c r="N15" s="26" t="n">
        <f aca="false">_xlfn.IFS(ISBLANK(M15),0,M15=0,0,$D15="m",ROUNDDOWN((50/(M15+0.24)-3.79)/0.0069,0),$D15="w",ROUNDDOWN((50/(M15+0.24)-3.648)/0.0066,0))</f>
        <v>0</v>
      </c>
      <c r="O15" s="27"/>
      <c r="P15" s="24" t="n">
        <f aca="false">_xlfn.IFS(ISBLANK(O15),0,O15=0,0,$D15="m",ROUNDDOWN((75/(O15+0.24)-4.1)/0.00664,0),$D15="w",ROUNDDOWN((75/(O15+0.24)-3.998)/0.0066,0))</f>
        <v>0</v>
      </c>
      <c r="Q15" s="25"/>
      <c r="R15" s="26" t="n">
        <f aca="false">_xlfn.IFS(ISBLANK(Q15),0,Q15=0,0,$D15="m",ROUNDDOWN((100/(Q15+0.24)-4.341)/0.00676,0),$D15="w",ROUNDDOWN((100/(Q15+0.24)-4.0062)/0.00656,0))</f>
        <v>0</v>
      </c>
      <c r="S15" s="29"/>
      <c r="T15" s="30" t="n">
        <f aca="false">INT(S15)*60+(S15-INT(S15))*100</f>
        <v>0</v>
      </c>
      <c r="U15" s="24" t="n">
        <f aca="false">_xlfn.IFS(ISBLANK(T15),0,T15=0,0,$D15="m","1000m Pflicht",$D15="w",ROUNDDOWN((800/T15-2.0232)/0.00647,0))</f>
        <v>0</v>
      </c>
      <c r="V15" s="31"/>
      <c r="W15" s="32" t="n">
        <f aca="false">INT(V15)*60+(V15-INT(V15))*100</f>
        <v>0</v>
      </c>
      <c r="X15" s="33" t="n">
        <f aca="false">_xlfn.IFS(ISBLANK(V15),0,V15=0,0,$D15="w","1000m Pflicht",$D15="m",ROUNDDOWN((1000/W15-2.158)/0.006,0))</f>
        <v>0</v>
      </c>
      <c r="Y15" s="34" t="n">
        <f aca="false">LARGE(G15:X15,1)+LARGE(G15:X15,2)+LARGE(G15:X15,3)</f>
        <v>0</v>
      </c>
      <c r="Z15" s="34" t="n">
        <f aca="false">IF(D15="m",(_xlfn.IFS(F15=$AE$7,LOOKUP(Y15,$AF$7:$AF$9,$AH$7:$AH$9),F15=$AE$10,LOOKUP(Y15,$AF$10:$AF$12,$AH$10:$AH$12),F15=$AE$13,LOOKUP(Y15,$AF$13:$AF$15,$AH$13:$AH$15),F15=$AE$16,LOOKUP(Y15,$AF$16:$AF$18,$AH$16:$AH$18),F15=$AE$19,LOOKUP(Y15,$AF$19:$AF$21,$AH$19:$AH$21),F15=$AE$22,LOOKUP(Y15,$AF$22:$AF$24,$AH$22:$AH$24),F15=$AE$25,LOOKUP(Y15,$AF$25:$AF$27,$AH$25:$AH$27),F15=$AE$28,LOOKUP(Y15,$AF$28:$AF$30,$AH$28:$AH$30),F15=$AE$31,LOOKUP(Y15,$AF$31:$AF$33,$AH$31:$AH$33))),0)</f>
        <v>0</v>
      </c>
      <c r="AA15" s="34" t="n">
        <f aca="false">IF(D15="w",(_xlfn.IFS(F15=$AE$7,LOOKUP(Y15,$AG$7:$AG$9,$AH$7:$AH$9),F15=$AE$10,LOOKUP(Y15,$AG$10:$AG$12,$AH$10:$AH$12),F15=$AE$13,LOOKUP(Y15,$AG$13:$AG$15,$AH$13:$AH$15),F15=$AE$16,LOOKUP(Y15,$AG$16:$AG$18,$AH$16:$AH$18),F15=$AE$19,LOOKUP(Y15,$AG$19:$AG$21,$AH$19:$AH$21),F15=$AE$22,LOOKUP(Y15,$AG$22:$AG$24,$AH$22:$AH$24),F15=$AE$25,LOOKUP(Y15,$AG$25:$AG$27,$AH$25:$AH$27),F15=$AE$28,LOOKUP(Y15,$AG$28:$AG$30,$AH$28:$AH$30),F15=$AE$31,LOOKUP(Y15,$AG$31:$AG$33,$AH$31:$AH$33))),0)</f>
        <v>0</v>
      </c>
      <c r="AE15" s="36"/>
      <c r="AF15" s="37" t="n">
        <v>775</v>
      </c>
      <c r="AG15" s="37" t="n">
        <v>825</v>
      </c>
      <c r="AH15" s="38" t="s">
        <v>33</v>
      </c>
    </row>
    <row r="16" customFormat="false" ht="12.8" hidden="false" customHeight="false" outlineLevel="0" collapsed="false">
      <c r="A16" s="19" t="n">
        <v>11</v>
      </c>
      <c r="B16" s="20"/>
      <c r="C16" s="20"/>
      <c r="D16" s="21"/>
      <c r="E16" s="22"/>
      <c r="F16" s="23" t="str">
        <f aca="false">IF(ISBLANK(E16),"",$H$1-E16)</f>
        <v/>
      </c>
      <c r="G16" s="22"/>
      <c r="H16" s="24" t="n">
        <f aca="false">_xlfn.IFS(ISBLANK(G16),0,G16=0,0,$D16="m",ROUNDDOWN((SQRT(G16)-2.8)/0.011,0),$D16="w",ROUNDDOWN((SQRT(G16)-2.0232)/0.00874,0))</f>
        <v>0</v>
      </c>
      <c r="I16" s="25"/>
      <c r="J16" s="26" t="n">
        <f aca="false">_xlfn.IFS(ISBLANK(I16),0,I16=0,0,$D16="m",ROUNDDOWN((SQRT(I16)-1.936)/0.0124,0),$D16="w",ROUNDDOWN((SQRT(I16)-1.4149)/0.01039,0))</f>
        <v>0</v>
      </c>
      <c r="K16" s="27"/>
      <c r="L16" s="24" t="n">
        <f aca="false">_xlfn.IFS(ISBLANK(K16),0,K16=0,0,$D16="m",ROUNDDOWN((SQRT(K16)-1.15028)/0.00219,0),$D16="w",ROUNDDOWN((SQRT(K16)-1.0935)/0.00208,0))</f>
        <v>0</v>
      </c>
      <c r="M16" s="28"/>
      <c r="N16" s="26" t="n">
        <f aca="false">_xlfn.IFS(ISBLANK(M16),0,M16=0,0,$D16="m",ROUNDDOWN((50/(M16+0.24)-3.79)/0.0069,0),$D16="w",ROUNDDOWN((50/(M16+0.24)-3.648)/0.0066,0))</f>
        <v>0</v>
      </c>
      <c r="O16" s="27"/>
      <c r="P16" s="24" t="n">
        <f aca="false">_xlfn.IFS(ISBLANK(O16),0,O16=0,0,$D16="m",ROUNDDOWN((75/(O16+0.24)-4.1)/0.00664,0),$D16="w",ROUNDDOWN((75/(O16+0.24)-3.998)/0.0066,0))</f>
        <v>0</v>
      </c>
      <c r="Q16" s="25"/>
      <c r="R16" s="26" t="n">
        <f aca="false">_xlfn.IFS(ISBLANK(Q16),0,Q16=0,0,$D16="m",ROUNDDOWN((100/(Q16+0.24)-4.341)/0.00676,0),$D16="w",ROUNDDOWN((100/(Q16+0.24)-4.0062)/0.00656,0))</f>
        <v>0</v>
      </c>
      <c r="S16" s="29"/>
      <c r="T16" s="30" t="n">
        <f aca="false">INT(S16)*60+(S16-INT(S16))*100</f>
        <v>0</v>
      </c>
      <c r="U16" s="24" t="n">
        <f aca="false">_xlfn.IFS(ISBLANK(T16),0,T16=0,0,$D16="m","1000m Pflicht",$D16="w",ROUNDDOWN((800/T16-2.0232)/0.00647,0))</f>
        <v>0</v>
      </c>
      <c r="V16" s="31"/>
      <c r="W16" s="32" t="n">
        <f aca="false">INT(V16)*60+(V16-INT(V16))*100</f>
        <v>0</v>
      </c>
      <c r="X16" s="33" t="n">
        <f aca="false">_xlfn.IFS(ISBLANK(V16),0,V16=0,0,$D16="w","1000m Pflicht",$D16="m",ROUNDDOWN((1000/W16-2.158)/0.006,0))</f>
        <v>0</v>
      </c>
      <c r="Y16" s="34" t="n">
        <f aca="false">LARGE(G16:X16,1)+LARGE(G16:X16,2)+LARGE(G16:X16,3)</f>
        <v>0</v>
      </c>
      <c r="Z16" s="34" t="n">
        <f aca="false">IF(D16="m",(_xlfn.IFS(F16=$AE$7,LOOKUP(Y16,$AF$7:$AF$9,$AH$7:$AH$9),F16=$AE$10,LOOKUP(Y16,$AF$10:$AF$12,$AH$10:$AH$12),F16=$AE$13,LOOKUP(Y16,$AF$13:$AF$15,$AH$13:$AH$15),F16=$AE$16,LOOKUP(Y16,$AF$16:$AF$18,$AH$16:$AH$18),F16=$AE$19,LOOKUP(Y16,$AF$19:$AF$21,$AH$19:$AH$21),F16=$AE$22,LOOKUP(Y16,$AF$22:$AF$24,$AH$22:$AH$24),F16=$AE$25,LOOKUP(Y16,$AF$25:$AF$27,$AH$25:$AH$27),F16=$AE$28,LOOKUP(Y16,$AF$28:$AF$30,$AH$28:$AH$30),F16=$AE$31,LOOKUP(Y16,$AF$31:$AF$33,$AH$31:$AH$33))),0)</f>
        <v>0</v>
      </c>
      <c r="AA16" s="34" t="n">
        <f aca="false">IF(D16="w",(_xlfn.IFS(F16=$AE$7,LOOKUP(Y16,$AG$7:$AG$9,$AH$7:$AH$9),F16=$AE$10,LOOKUP(Y16,$AG$10:$AG$12,$AH$10:$AH$12),F16=$AE$13,LOOKUP(Y16,$AG$13:$AG$15,$AH$13:$AH$15),F16=$AE$16,LOOKUP(Y16,$AG$16:$AG$18,$AH$16:$AH$18),F16=$AE$19,LOOKUP(Y16,$AG$19:$AG$21,$AH$19:$AH$21),F16=$AE$22,LOOKUP(Y16,$AG$22:$AG$24,$AH$22:$AH$24),F16=$AE$25,LOOKUP(Y16,$AG$25:$AG$27,$AH$25:$AH$27),F16=$AE$28,LOOKUP(Y16,$AG$28:$AG$30,$AH$28:$AH$30),F16=$AE$31,LOOKUP(Y16,$AG$31:$AG$33,$AH$31:$AH$33))),0)</f>
        <v>0</v>
      </c>
      <c r="AE16" s="39" t="n">
        <v>11</v>
      </c>
      <c r="AF16" s="40" t="n">
        <v>0</v>
      </c>
      <c r="AG16" s="40" t="n">
        <v>0</v>
      </c>
      <c r="AH16" s="41" t="s">
        <v>31</v>
      </c>
    </row>
    <row r="17" customFormat="false" ht="12.8" hidden="false" customHeight="false" outlineLevel="0" collapsed="false">
      <c r="A17" s="19" t="n">
        <v>12</v>
      </c>
      <c r="B17" s="20"/>
      <c r="C17" s="20"/>
      <c r="D17" s="21"/>
      <c r="E17" s="22"/>
      <c r="F17" s="23" t="str">
        <f aca="false">IF(ISBLANK(E17),"",$H$1-E17)</f>
        <v/>
      </c>
      <c r="G17" s="22"/>
      <c r="H17" s="24" t="n">
        <f aca="false">_xlfn.IFS(ISBLANK(G17),0,G17=0,0,$D17="m",ROUNDDOWN((SQRT(G17)-2.8)/0.011,0),$D17="w",ROUNDDOWN((SQRT(G17)-2.0232)/0.00874,0))</f>
        <v>0</v>
      </c>
      <c r="I17" s="25"/>
      <c r="J17" s="26" t="n">
        <f aca="false">_xlfn.IFS(ISBLANK(I17),0,I17=0,0,$D17="m",ROUNDDOWN((SQRT(I17)-1.936)/0.0124,0),$D17="w",ROUNDDOWN((SQRT(I17)-1.4149)/0.01039,0))</f>
        <v>0</v>
      </c>
      <c r="K17" s="27"/>
      <c r="L17" s="24" t="n">
        <f aca="false">_xlfn.IFS(ISBLANK(K17),0,K17=0,0,$D17="m",ROUNDDOWN((SQRT(K17)-1.15028)/0.00219,0),$D17="w",ROUNDDOWN((SQRT(K17)-1.0935)/0.00208,0))</f>
        <v>0</v>
      </c>
      <c r="M17" s="28"/>
      <c r="N17" s="26" t="n">
        <f aca="false">_xlfn.IFS(ISBLANK(M17),0,M17=0,0,$D17="m",ROUNDDOWN((50/(M17+0.24)-3.79)/0.0069,0),$D17="w",ROUNDDOWN((50/(M17+0.24)-3.648)/0.0066,0))</f>
        <v>0</v>
      </c>
      <c r="O17" s="27"/>
      <c r="P17" s="24" t="n">
        <f aca="false">_xlfn.IFS(ISBLANK(O17),0,O17=0,0,$D17="m",ROUNDDOWN((75/(O17+0.24)-4.1)/0.00664,0),$D17="w",ROUNDDOWN((75/(O17+0.24)-3.998)/0.0066,0))</f>
        <v>0</v>
      </c>
      <c r="Q17" s="25"/>
      <c r="R17" s="26" t="n">
        <f aca="false">_xlfn.IFS(ISBLANK(Q17),0,Q17=0,0,$D17="m",ROUNDDOWN((100/(Q17+0.24)-4.341)/0.00676,0),$D17="w",ROUNDDOWN((100/(Q17+0.24)-4.0062)/0.00656,0))</f>
        <v>0</v>
      </c>
      <c r="S17" s="29"/>
      <c r="T17" s="30" t="n">
        <f aca="false">INT(S17)*60+(S17-INT(S17))*100</f>
        <v>0</v>
      </c>
      <c r="U17" s="24" t="n">
        <f aca="false">_xlfn.IFS(ISBLANK(T17),0,T17=0,0,$D17="m","1000m Pflicht",$D17="w",ROUNDDOWN((800/T17-2.0232)/0.00647,0))</f>
        <v>0</v>
      </c>
      <c r="V17" s="31"/>
      <c r="W17" s="32" t="n">
        <f aca="false">INT(V17)*60+(V17-INT(V17))*100</f>
        <v>0</v>
      </c>
      <c r="X17" s="33" t="n">
        <f aca="false">_xlfn.IFS(ISBLANK(V17),0,V17=0,0,$D17="w","1000m Pflicht",$D17="m",ROUNDDOWN((1000/W17-2.158)/0.006,0))</f>
        <v>0</v>
      </c>
      <c r="Y17" s="34" t="n">
        <f aca="false">LARGE(G17:X17,1)+LARGE(G17:X17,2)+LARGE(G17:X17,3)</f>
        <v>0</v>
      </c>
      <c r="Z17" s="34" t="n">
        <f aca="false">IF(D17="m",(_xlfn.IFS(F17=$AE$7,LOOKUP(Y17,$AF$7:$AF$9,$AH$7:$AH$9),F17=$AE$10,LOOKUP(Y17,$AF$10:$AF$12,$AH$10:$AH$12),F17=$AE$13,LOOKUP(Y17,$AF$13:$AF$15,$AH$13:$AH$15),F17=$AE$16,LOOKUP(Y17,$AF$16:$AF$18,$AH$16:$AH$18),F17=$AE$19,LOOKUP(Y17,$AF$19:$AF$21,$AH$19:$AH$21),F17=$AE$22,LOOKUP(Y17,$AF$22:$AF$24,$AH$22:$AH$24),F17=$AE$25,LOOKUP(Y17,$AF$25:$AF$27,$AH$25:$AH$27),F17=$AE$28,LOOKUP(Y17,$AF$28:$AF$30,$AH$28:$AH$30),F17=$AE$31,LOOKUP(Y17,$AF$31:$AF$33,$AH$31:$AH$33))),0)</f>
        <v>0</v>
      </c>
      <c r="AA17" s="34" t="n">
        <f aca="false">IF(D17="w",(_xlfn.IFS(F17=$AE$7,LOOKUP(Y17,$AG$7:$AG$9,$AH$7:$AH$9),F17=$AE$10,LOOKUP(Y17,$AG$10:$AG$12,$AH$10:$AH$12),F17=$AE$13,LOOKUP(Y17,$AG$13:$AG$15,$AH$13:$AH$15),F17=$AE$16,LOOKUP(Y17,$AG$16:$AG$18,$AH$16:$AH$18),F17=$AE$19,LOOKUP(Y17,$AG$19:$AG$21,$AH$19:$AH$21),F17=$AE$22,LOOKUP(Y17,$AG$22:$AG$24,$AH$22:$AH$24),F17=$AE$25,LOOKUP(Y17,$AG$25:$AG$27,$AH$25:$AH$27),F17=$AE$28,LOOKUP(Y17,$AG$28:$AG$30,$AH$28:$AH$30),F17=$AE$31,LOOKUP(Y17,$AG$31:$AG$33,$AH$31:$AH$33))),0)</f>
        <v>0</v>
      </c>
      <c r="AE17" s="39"/>
      <c r="AF17" s="40" t="n">
        <v>675</v>
      </c>
      <c r="AG17" s="40" t="n">
        <v>700</v>
      </c>
      <c r="AH17" s="41" t="s">
        <v>32</v>
      </c>
    </row>
    <row r="18" customFormat="false" ht="12.8" hidden="false" customHeight="false" outlineLevel="0" collapsed="false">
      <c r="A18" s="19" t="n">
        <v>13</v>
      </c>
      <c r="B18" s="20"/>
      <c r="C18" s="20"/>
      <c r="D18" s="21"/>
      <c r="E18" s="22"/>
      <c r="F18" s="23" t="str">
        <f aca="false">IF(ISBLANK(E18),"",$H$1-E18)</f>
        <v/>
      </c>
      <c r="G18" s="22"/>
      <c r="H18" s="24" t="n">
        <f aca="false">_xlfn.IFS(ISBLANK(G18),0,G18=0,0,$D18="m",ROUNDDOWN((SQRT(G18)-2.8)/0.011,0),$D18="w",ROUNDDOWN((SQRT(G18)-2.0232)/0.00874,0))</f>
        <v>0</v>
      </c>
      <c r="I18" s="25"/>
      <c r="J18" s="26" t="n">
        <f aca="false">_xlfn.IFS(ISBLANK(I18),0,I18=0,0,$D18="m",ROUNDDOWN((SQRT(I18)-1.936)/0.0124,0),$D18="w",ROUNDDOWN((SQRT(I18)-1.4149)/0.01039,0))</f>
        <v>0</v>
      </c>
      <c r="K18" s="27"/>
      <c r="L18" s="24" t="n">
        <f aca="false">_xlfn.IFS(ISBLANK(K18),0,K18=0,0,$D18="m",ROUNDDOWN((SQRT(K18)-1.15028)/0.00219,0),$D18="w",ROUNDDOWN((SQRT(K18)-1.0935)/0.00208,0))</f>
        <v>0</v>
      </c>
      <c r="M18" s="28"/>
      <c r="N18" s="26" t="n">
        <f aca="false">_xlfn.IFS(ISBLANK(M18),0,M18=0,0,$D18="m",ROUNDDOWN((50/(M18+0.24)-3.79)/0.0069,0),$D18="w",ROUNDDOWN((50/(M18+0.24)-3.648)/0.0066,0))</f>
        <v>0</v>
      </c>
      <c r="O18" s="27"/>
      <c r="P18" s="24" t="n">
        <f aca="false">_xlfn.IFS(ISBLANK(O18),0,O18=0,0,$D18="m",ROUNDDOWN((75/(O18+0.24)-4.1)/0.00664,0),$D18="w",ROUNDDOWN((75/(O18+0.24)-3.998)/0.0066,0))</f>
        <v>0</v>
      </c>
      <c r="Q18" s="25"/>
      <c r="R18" s="26" t="n">
        <f aca="false">_xlfn.IFS(ISBLANK(Q18),0,Q18=0,0,$D18="m",ROUNDDOWN((100/(Q18+0.24)-4.341)/0.00676,0),$D18="w",ROUNDDOWN((100/(Q18+0.24)-4.0062)/0.00656,0))</f>
        <v>0</v>
      </c>
      <c r="S18" s="29"/>
      <c r="T18" s="30" t="n">
        <f aca="false">INT(S18)*60+(S18-INT(S18))*100</f>
        <v>0</v>
      </c>
      <c r="U18" s="24" t="n">
        <f aca="false">_xlfn.IFS(ISBLANK(T18),0,T18=0,0,$D18="m","1000m Pflicht",$D18="w",ROUNDDOWN((800/T18-2.0232)/0.00647,0))</f>
        <v>0</v>
      </c>
      <c r="V18" s="31"/>
      <c r="W18" s="32" t="n">
        <f aca="false">INT(V18)*60+(V18-INT(V18))*100</f>
        <v>0</v>
      </c>
      <c r="X18" s="33" t="n">
        <f aca="false">_xlfn.IFS(ISBLANK(V18),0,V18=0,0,$D18="w","1000m Pflicht",$D18="m",ROUNDDOWN((1000/W18-2.158)/0.006,0))</f>
        <v>0</v>
      </c>
      <c r="Y18" s="34" t="n">
        <f aca="false">LARGE(G18:X18,1)+LARGE(G18:X18,2)+LARGE(G18:X18,3)</f>
        <v>0</v>
      </c>
      <c r="Z18" s="34" t="n">
        <f aca="false">IF(D18="m",(_xlfn.IFS(F18=$AE$7,LOOKUP(Y18,$AF$7:$AF$9,$AH$7:$AH$9),F18=$AE$10,LOOKUP(Y18,$AF$10:$AF$12,$AH$10:$AH$12),F18=$AE$13,LOOKUP(Y18,$AF$13:$AF$15,$AH$13:$AH$15),F18=$AE$16,LOOKUP(Y18,$AF$16:$AF$18,$AH$16:$AH$18),F18=$AE$19,LOOKUP(Y18,$AF$19:$AF$21,$AH$19:$AH$21),F18=$AE$22,LOOKUP(Y18,$AF$22:$AF$24,$AH$22:$AH$24),F18=$AE$25,LOOKUP(Y18,$AF$25:$AF$27,$AH$25:$AH$27),F18=$AE$28,LOOKUP(Y18,$AF$28:$AF$30,$AH$28:$AH$30),F18=$AE$31,LOOKUP(Y18,$AF$31:$AF$33,$AH$31:$AH$33))),0)</f>
        <v>0</v>
      </c>
      <c r="AA18" s="34" t="n">
        <f aca="false">IF(D18="w",(_xlfn.IFS(F18=$AE$7,LOOKUP(Y18,$AG$7:$AG$9,$AH$7:$AH$9),F18=$AE$10,LOOKUP(Y18,$AG$10:$AG$12,$AH$10:$AH$12),F18=$AE$13,LOOKUP(Y18,$AG$13:$AG$15,$AH$13:$AH$15),F18=$AE$16,LOOKUP(Y18,$AG$16:$AG$18,$AH$16:$AH$18),F18=$AE$19,LOOKUP(Y18,$AG$19:$AG$21,$AH$19:$AH$21),F18=$AE$22,LOOKUP(Y18,$AG$22:$AG$24,$AH$22:$AH$24),F18=$AE$25,LOOKUP(Y18,$AG$25:$AG$27,$AH$25:$AH$27),F18=$AE$28,LOOKUP(Y18,$AG$28:$AG$30,$AH$28:$AH$30),F18=$AE$31,LOOKUP(Y18,$AG$31:$AG$33,$AH$31:$AH$33))),0)</f>
        <v>0</v>
      </c>
      <c r="AE18" s="39"/>
      <c r="AF18" s="40" t="n">
        <v>875</v>
      </c>
      <c r="AG18" s="40" t="n">
        <v>900</v>
      </c>
      <c r="AH18" s="41" t="s">
        <v>33</v>
      </c>
    </row>
    <row r="19" customFormat="false" ht="12.8" hidden="false" customHeight="false" outlineLevel="0" collapsed="false">
      <c r="A19" s="19" t="n">
        <v>14</v>
      </c>
      <c r="B19" s="20"/>
      <c r="C19" s="20"/>
      <c r="D19" s="21"/>
      <c r="E19" s="22"/>
      <c r="F19" s="23" t="str">
        <f aca="false">IF(ISBLANK(E19),"",$H$1-E19)</f>
        <v/>
      </c>
      <c r="G19" s="22"/>
      <c r="H19" s="24" t="n">
        <f aca="false">_xlfn.IFS(ISBLANK(G19),0,G19=0,0,$D19="m",ROUNDDOWN((SQRT(G19)-2.8)/0.011,0),$D19="w",ROUNDDOWN((SQRT(G19)-2.0232)/0.00874,0))</f>
        <v>0</v>
      </c>
      <c r="I19" s="25"/>
      <c r="J19" s="26" t="n">
        <f aca="false">_xlfn.IFS(ISBLANK(I19),0,I19=0,0,$D19="m",ROUNDDOWN((SQRT(I19)-1.936)/0.0124,0),$D19="w",ROUNDDOWN((SQRT(I19)-1.4149)/0.01039,0))</f>
        <v>0</v>
      </c>
      <c r="K19" s="27"/>
      <c r="L19" s="24" t="n">
        <f aca="false">_xlfn.IFS(ISBLANK(K19),0,K19=0,0,$D19="m",ROUNDDOWN((SQRT(K19)-1.15028)/0.00219,0),$D19="w",ROUNDDOWN((SQRT(K19)-1.0935)/0.00208,0))</f>
        <v>0</v>
      </c>
      <c r="M19" s="28"/>
      <c r="N19" s="26" t="n">
        <f aca="false">_xlfn.IFS(ISBLANK(M19),0,M19=0,0,$D19="m",ROUNDDOWN((50/(M19+0.24)-3.79)/0.0069,0),$D19="w",ROUNDDOWN((50/(M19+0.24)-3.648)/0.0066,0))</f>
        <v>0</v>
      </c>
      <c r="O19" s="27"/>
      <c r="P19" s="24" t="n">
        <f aca="false">_xlfn.IFS(ISBLANK(O19),0,O19=0,0,$D19="m",ROUNDDOWN((75/(O19+0.24)-4.1)/0.00664,0),$D19="w",ROUNDDOWN((75/(O19+0.24)-3.998)/0.0066,0))</f>
        <v>0</v>
      </c>
      <c r="Q19" s="25"/>
      <c r="R19" s="26" t="n">
        <f aca="false">_xlfn.IFS(ISBLANK(Q19),0,Q19=0,0,$D19="m",ROUNDDOWN((100/(Q19+0.24)-4.341)/0.00676,0),$D19="w",ROUNDDOWN((100/(Q19+0.24)-4.0062)/0.00656,0))</f>
        <v>0</v>
      </c>
      <c r="S19" s="29"/>
      <c r="T19" s="30" t="n">
        <f aca="false">INT(S19)*60+(S19-INT(S19))*100</f>
        <v>0</v>
      </c>
      <c r="U19" s="24" t="n">
        <f aca="false">_xlfn.IFS(ISBLANK(T19),0,T19=0,0,$D19="m","1000m Pflicht",$D19="w",ROUNDDOWN((800/T19-2.0232)/0.00647,0))</f>
        <v>0</v>
      </c>
      <c r="V19" s="31"/>
      <c r="W19" s="32" t="n">
        <f aca="false">INT(V19)*60+(V19-INT(V19))*100</f>
        <v>0</v>
      </c>
      <c r="X19" s="33" t="n">
        <f aca="false">_xlfn.IFS(ISBLANK(V19),0,V19=0,0,$D19="w","1000m Pflicht",$D19="m",ROUNDDOWN((1000/W19-2.158)/0.006,0))</f>
        <v>0</v>
      </c>
      <c r="Y19" s="34" t="n">
        <f aca="false">LARGE(G19:X19,1)+LARGE(G19:X19,2)+LARGE(G19:X19,3)</f>
        <v>0</v>
      </c>
      <c r="Z19" s="34" t="n">
        <f aca="false">IF(D19="m",(_xlfn.IFS(F19=$AE$7,LOOKUP(Y19,$AF$7:$AF$9,$AH$7:$AH$9),F19=$AE$10,LOOKUP(Y19,$AF$10:$AF$12,$AH$10:$AH$12),F19=$AE$13,LOOKUP(Y19,$AF$13:$AF$15,$AH$13:$AH$15),F19=$AE$16,LOOKUP(Y19,$AF$16:$AF$18,$AH$16:$AH$18),F19=$AE$19,LOOKUP(Y19,$AF$19:$AF$21,$AH$19:$AH$21),F19=$AE$22,LOOKUP(Y19,$AF$22:$AF$24,$AH$22:$AH$24),F19=$AE$25,LOOKUP(Y19,$AF$25:$AF$27,$AH$25:$AH$27),F19=$AE$28,LOOKUP(Y19,$AF$28:$AF$30,$AH$28:$AH$30),F19=$AE$31,LOOKUP(Y19,$AF$31:$AF$33,$AH$31:$AH$33))),0)</f>
        <v>0</v>
      </c>
      <c r="AA19" s="34" t="n">
        <f aca="false">IF(D19="w",(_xlfn.IFS(F19=$AE$7,LOOKUP(Y19,$AG$7:$AG$9,$AH$7:$AH$9),F19=$AE$10,LOOKUP(Y19,$AG$10:$AG$12,$AH$10:$AH$12),F19=$AE$13,LOOKUP(Y19,$AG$13:$AG$15,$AH$13:$AH$15),F19=$AE$16,LOOKUP(Y19,$AG$16:$AG$18,$AH$16:$AH$18),F19=$AE$19,LOOKUP(Y19,$AG$19:$AG$21,$AH$19:$AH$21),F19=$AE$22,LOOKUP(Y19,$AG$22:$AG$24,$AH$22:$AH$24),F19=$AE$25,LOOKUP(Y19,$AG$25:$AG$27,$AH$25:$AH$27),F19=$AE$28,LOOKUP(Y19,$AG$28:$AG$30,$AH$28:$AH$30),F19=$AE$31,LOOKUP(Y19,$AG$31:$AG$33,$AH$31:$AH$33))),0)</f>
        <v>0</v>
      </c>
      <c r="AE19" s="36" t="n">
        <v>12</v>
      </c>
      <c r="AF19" s="37" t="n">
        <v>0</v>
      </c>
      <c r="AG19" s="37" t="n">
        <v>0</v>
      </c>
      <c r="AH19" s="38" t="s">
        <v>31</v>
      </c>
    </row>
    <row r="20" customFormat="false" ht="12.8" hidden="false" customHeight="false" outlineLevel="0" collapsed="false">
      <c r="A20" s="19" t="n">
        <v>15</v>
      </c>
      <c r="B20" s="20"/>
      <c r="C20" s="20"/>
      <c r="D20" s="21"/>
      <c r="E20" s="22"/>
      <c r="F20" s="23" t="str">
        <f aca="false">IF(ISBLANK(E20),"",$H$1-E20)</f>
        <v/>
      </c>
      <c r="G20" s="22"/>
      <c r="H20" s="24" t="n">
        <f aca="false">_xlfn.IFS(ISBLANK(G20),0,G20=0,0,$D20="m",ROUNDDOWN((SQRT(G20)-2.8)/0.011,0),$D20="w",ROUNDDOWN((SQRT(G20)-2.0232)/0.00874,0))</f>
        <v>0</v>
      </c>
      <c r="I20" s="25"/>
      <c r="J20" s="26" t="n">
        <f aca="false">_xlfn.IFS(ISBLANK(I20),0,I20=0,0,$D20="m",ROUNDDOWN((SQRT(I20)-1.936)/0.0124,0),$D20="w",ROUNDDOWN((SQRT(I20)-1.4149)/0.01039,0))</f>
        <v>0</v>
      </c>
      <c r="K20" s="27"/>
      <c r="L20" s="24" t="n">
        <f aca="false">_xlfn.IFS(ISBLANK(K20),0,K20=0,0,$D20="m",ROUNDDOWN((SQRT(K20)-1.15028)/0.00219,0),$D20="w",ROUNDDOWN((SQRT(K20)-1.0935)/0.00208,0))</f>
        <v>0</v>
      </c>
      <c r="M20" s="28"/>
      <c r="N20" s="26" t="n">
        <f aca="false">_xlfn.IFS(ISBLANK(M20),0,M20=0,0,$D20="m",ROUNDDOWN((50/(M20+0.24)-3.79)/0.0069,0),$D20="w",ROUNDDOWN((50/(M20+0.24)-3.648)/0.0066,0))</f>
        <v>0</v>
      </c>
      <c r="O20" s="27"/>
      <c r="P20" s="24" t="n">
        <f aca="false">_xlfn.IFS(ISBLANK(O20),0,O20=0,0,$D20="m",ROUNDDOWN((75/(O20+0.24)-4.1)/0.00664,0),$D20="w",ROUNDDOWN((75/(O20+0.24)-3.998)/0.0066,0))</f>
        <v>0</v>
      </c>
      <c r="Q20" s="25"/>
      <c r="R20" s="26" t="n">
        <f aca="false">_xlfn.IFS(ISBLANK(Q20),0,Q20=0,0,$D20="m",ROUNDDOWN((100/(Q20+0.24)-4.341)/0.00676,0),$D20="w",ROUNDDOWN((100/(Q20+0.24)-4.0062)/0.00656,0))</f>
        <v>0</v>
      </c>
      <c r="S20" s="29"/>
      <c r="T20" s="30" t="n">
        <f aca="false">INT(S20)*60+(S20-INT(S20))*100</f>
        <v>0</v>
      </c>
      <c r="U20" s="24" t="n">
        <f aca="false">_xlfn.IFS(ISBLANK(T20),0,T20=0,0,$D20="m","1000m Pflicht",$D20="w",ROUNDDOWN((800/T20-2.0232)/0.00647,0))</f>
        <v>0</v>
      </c>
      <c r="V20" s="31"/>
      <c r="W20" s="32" t="n">
        <f aca="false">INT(V20)*60+(V20-INT(V20))*100</f>
        <v>0</v>
      </c>
      <c r="X20" s="33" t="n">
        <f aca="false">_xlfn.IFS(ISBLANK(V20),0,V20=0,0,$D20="w","1000m Pflicht",$D20="m",ROUNDDOWN((1000/W20-2.158)/0.006,0))</f>
        <v>0</v>
      </c>
      <c r="Y20" s="34" t="n">
        <f aca="false">LARGE(G20:X20,1)+LARGE(G20:X20,2)+LARGE(G20:X20,3)</f>
        <v>0</v>
      </c>
      <c r="Z20" s="34" t="n">
        <f aca="false">IF(D20="m",(_xlfn.IFS(F20=$AE$7,LOOKUP(Y20,$AF$7:$AF$9,$AH$7:$AH$9),F20=$AE$10,LOOKUP(Y20,$AF$10:$AF$12,$AH$10:$AH$12),F20=$AE$13,LOOKUP(Y20,$AF$13:$AF$15,$AH$13:$AH$15),F20=$AE$16,LOOKUP(Y20,$AF$16:$AF$18,$AH$16:$AH$18),F20=$AE$19,LOOKUP(Y20,$AF$19:$AF$21,$AH$19:$AH$21),F20=$AE$22,LOOKUP(Y20,$AF$22:$AF$24,$AH$22:$AH$24),F20=$AE$25,LOOKUP(Y20,$AF$25:$AF$27,$AH$25:$AH$27),F20=$AE$28,LOOKUP(Y20,$AF$28:$AF$30,$AH$28:$AH$30),F20=$AE$31,LOOKUP(Y20,$AF$31:$AF$33,$AH$31:$AH$33))),0)</f>
        <v>0</v>
      </c>
      <c r="AA20" s="34" t="n">
        <f aca="false">IF(D20="w",(_xlfn.IFS(F20=$AE$7,LOOKUP(Y20,$AG$7:$AG$9,$AH$7:$AH$9),F20=$AE$10,LOOKUP(Y20,$AG$10:$AG$12,$AH$10:$AH$12),F20=$AE$13,LOOKUP(Y20,$AG$13:$AG$15,$AH$13:$AH$15),F20=$AE$16,LOOKUP(Y20,$AG$16:$AG$18,$AH$16:$AH$18),F20=$AE$19,LOOKUP(Y20,$AG$19:$AG$21,$AH$19:$AH$21),F20=$AE$22,LOOKUP(Y20,$AG$22:$AG$24,$AH$22:$AH$24),F20=$AE$25,LOOKUP(Y20,$AG$25:$AG$27,$AH$25:$AH$27),F20=$AE$28,LOOKUP(Y20,$AG$28:$AG$30,$AH$28:$AH$30),F20=$AE$31,LOOKUP(Y20,$AG$31:$AG$33,$AH$31:$AH$33))),0)</f>
        <v>0</v>
      </c>
      <c r="AE20" s="36"/>
      <c r="AF20" s="37" t="n">
        <v>750</v>
      </c>
      <c r="AG20" s="37" t="n">
        <v>775</v>
      </c>
      <c r="AH20" s="38" t="s">
        <v>32</v>
      </c>
    </row>
    <row r="21" customFormat="false" ht="12.8" hidden="false" customHeight="false" outlineLevel="0" collapsed="false">
      <c r="A21" s="19" t="n">
        <v>16</v>
      </c>
      <c r="B21" s="20"/>
      <c r="C21" s="20"/>
      <c r="D21" s="21"/>
      <c r="E21" s="22"/>
      <c r="F21" s="23" t="str">
        <f aca="false">IF(ISBLANK(E21),"",$H$1-E21)</f>
        <v/>
      </c>
      <c r="G21" s="22"/>
      <c r="H21" s="24" t="n">
        <f aca="false">_xlfn.IFS(ISBLANK(G21),0,G21=0,0,$D21="m",ROUNDDOWN((SQRT(G21)-2.8)/0.011,0),$D21="w",ROUNDDOWN((SQRT(G21)-2.0232)/0.00874,0))</f>
        <v>0</v>
      </c>
      <c r="I21" s="25"/>
      <c r="J21" s="26" t="n">
        <f aca="false">_xlfn.IFS(ISBLANK(I21),0,I21=0,0,$D21="m",ROUNDDOWN((SQRT(I21)-1.936)/0.0124,0),$D21="w",ROUNDDOWN((SQRT(I21)-1.4149)/0.01039,0))</f>
        <v>0</v>
      </c>
      <c r="K21" s="27"/>
      <c r="L21" s="24" t="n">
        <f aca="false">_xlfn.IFS(ISBLANK(K21),0,K21=0,0,$D21="m",ROUNDDOWN((SQRT(K21)-1.15028)/0.00219,0),$D21="w",ROUNDDOWN((SQRT(K21)-1.0935)/0.00208,0))</f>
        <v>0</v>
      </c>
      <c r="M21" s="28"/>
      <c r="N21" s="26" t="n">
        <f aca="false">_xlfn.IFS(ISBLANK(M21),0,M21=0,0,$D21="m",ROUNDDOWN((50/(M21+0.24)-3.79)/0.0069,0),$D21="w",ROUNDDOWN((50/(M21+0.24)-3.648)/0.0066,0))</f>
        <v>0</v>
      </c>
      <c r="O21" s="27"/>
      <c r="P21" s="24" t="n">
        <f aca="false">_xlfn.IFS(ISBLANK(O21),0,O21=0,0,$D21="m",ROUNDDOWN((75/(O21+0.24)-4.1)/0.00664,0),$D21="w",ROUNDDOWN((75/(O21+0.24)-3.998)/0.0066,0))</f>
        <v>0</v>
      </c>
      <c r="Q21" s="25"/>
      <c r="R21" s="26" t="n">
        <f aca="false">_xlfn.IFS(ISBLANK(Q21),0,Q21=0,0,$D21="m",ROUNDDOWN((100/(Q21+0.24)-4.341)/0.00676,0),$D21="w",ROUNDDOWN((100/(Q21+0.24)-4.0062)/0.00656,0))</f>
        <v>0</v>
      </c>
      <c r="S21" s="29"/>
      <c r="T21" s="30" t="n">
        <f aca="false">INT(S21)*60+(S21-INT(S21))*100</f>
        <v>0</v>
      </c>
      <c r="U21" s="24" t="n">
        <f aca="false">_xlfn.IFS(ISBLANK(T21),0,T21=0,0,$D21="m","1000m Pflicht",$D21="w",ROUNDDOWN((800/T21-2.0232)/0.00647,0))</f>
        <v>0</v>
      </c>
      <c r="V21" s="31"/>
      <c r="W21" s="32" t="n">
        <f aca="false">INT(V21)*60+(V21-INT(V21))*100</f>
        <v>0</v>
      </c>
      <c r="X21" s="33" t="n">
        <f aca="false">_xlfn.IFS(ISBLANK(V21),0,V21=0,0,$D21="w","1000m Pflicht",$D21="m",ROUNDDOWN((1000/W21-2.158)/0.006,0))</f>
        <v>0</v>
      </c>
      <c r="Y21" s="34" t="n">
        <f aca="false">LARGE(G21:X21,1)+LARGE(G21:X21,2)+LARGE(G21:X21,3)</f>
        <v>0</v>
      </c>
      <c r="Z21" s="34" t="n">
        <f aca="false">IF(D21="m",(_xlfn.IFS(F21=$AE$7,LOOKUP(Y21,$AF$7:$AF$9,$AH$7:$AH$9),F21=$AE$10,LOOKUP(Y21,$AF$10:$AF$12,$AH$10:$AH$12),F21=$AE$13,LOOKUP(Y21,$AF$13:$AF$15,$AH$13:$AH$15),F21=$AE$16,LOOKUP(Y21,$AF$16:$AF$18,$AH$16:$AH$18),F21=$AE$19,LOOKUP(Y21,$AF$19:$AF$21,$AH$19:$AH$21),F21=$AE$22,LOOKUP(Y21,$AF$22:$AF$24,$AH$22:$AH$24),F21=$AE$25,LOOKUP(Y21,$AF$25:$AF$27,$AH$25:$AH$27),F21=$AE$28,LOOKUP(Y21,$AF$28:$AF$30,$AH$28:$AH$30),F21=$AE$31,LOOKUP(Y21,$AF$31:$AF$33,$AH$31:$AH$33))),0)</f>
        <v>0</v>
      </c>
      <c r="AA21" s="34" t="n">
        <f aca="false">IF(D21="w",(_xlfn.IFS(F21=$AE$7,LOOKUP(Y21,$AG$7:$AG$9,$AH$7:$AH$9),F21=$AE$10,LOOKUP(Y21,$AG$10:$AG$12,$AH$10:$AH$12),F21=$AE$13,LOOKUP(Y21,$AG$13:$AG$15,$AH$13:$AH$15),F21=$AE$16,LOOKUP(Y21,$AG$16:$AG$18,$AH$16:$AH$18),F21=$AE$19,LOOKUP(Y21,$AG$19:$AG$21,$AH$19:$AH$21),F21=$AE$22,LOOKUP(Y21,$AG$22:$AG$24,$AH$22:$AH$24),F21=$AE$25,LOOKUP(Y21,$AG$25:$AG$27,$AH$25:$AH$27),F21=$AE$28,LOOKUP(Y21,$AG$28:$AG$30,$AH$28:$AH$30),F21=$AE$31,LOOKUP(Y21,$AG$31:$AG$33,$AH$31:$AH$33))),0)</f>
        <v>0</v>
      </c>
      <c r="AE21" s="36"/>
      <c r="AF21" s="37" t="n">
        <v>975</v>
      </c>
      <c r="AG21" s="37" t="n">
        <v>975</v>
      </c>
      <c r="AH21" s="38" t="s">
        <v>33</v>
      </c>
    </row>
    <row r="22" customFormat="false" ht="12.8" hidden="false" customHeight="false" outlineLevel="0" collapsed="false">
      <c r="A22" s="19" t="n">
        <v>17</v>
      </c>
      <c r="B22" s="20"/>
      <c r="C22" s="20"/>
      <c r="D22" s="21"/>
      <c r="E22" s="22"/>
      <c r="F22" s="23" t="str">
        <f aca="false">IF(ISBLANK(E22),"",$H$1-E22)</f>
        <v/>
      </c>
      <c r="G22" s="22"/>
      <c r="H22" s="24" t="n">
        <f aca="false">_xlfn.IFS(ISBLANK(G22),0,G22=0,0,$D22="m",ROUNDDOWN((SQRT(G22)-2.8)/0.011,0),$D22="w",ROUNDDOWN((SQRT(G22)-2.0232)/0.00874,0))</f>
        <v>0</v>
      </c>
      <c r="I22" s="25"/>
      <c r="J22" s="26" t="n">
        <f aca="false">_xlfn.IFS(ISBLANK(I22),0,I22=0,0,$D22="m",ROUNDDOWN((SQRT(I22)-1.936)/0.0124,0),$D22="w",ROUNDDOWN((SQRT(I22)-1.4149)/0.01039,0))</f>
        <v>0</v>
      </c>
      <c r="K22" s="27"/>
      <c r="L22" s="24" t="n">
        <f aca="false">_xlfn.IFS(ISBLANK(K22),0,K22=0,0,$D22="m",ROUNDDOWN((SQRT(K22)-1.15028)/0.00219,0),$D22="w",ROUNDDOWN((SQRT(K22)-1.0935)/0.00208,0))</f>
        <v>0</v>
      </c>
      <c r="M22" s="28"/>
      <c r="N22" s="26" t="n">
        <f aca="false">_xlfn.IFS(ISBLANK(M22),0,M22=0,0,$D22="m",ROUNDDOWN((50/(M22+0.24)-3.79)/0.0069,0),$D22="w",ROUNDDOWN((50/(M22+0.24)-3.648)/0.0066,0))</f>
        <v>0</v>
      </c>
      <c r="O22" s="27"/>
      <c r="P22" s="24" t="n">
        <f aca="false">_xlfn.IFS(ISBLANK(O22),0,O22=0,0,$D22="m",ROUNDDOWN((75/(O22+0.24)-4.1)/0.00664,0),$D22="w",ROUNDDOWN((75/(O22+0.24)-3.998)/0.0066,0))</f>
        <v>0</v>
      </c>
      <c r="Q22" s="25"/>
      <c r="R22" s="26" t="n">
        <f aca="false">_xlfn.IFS(ISBLANK(Q22),0,Q22=0,0,$D22="m",ROUNDDOWN((100/(Q22+0.24)-4.341)/0.00676,0),$D22="w",ROUNDDOWN((100/(Q22+0.24)-4.0062)/0.00656,0))</f>
        <v>0</v>
      </c>
      <c r="S22" s="29"/>
      <c r="T22" s="30" t="n">
        <f aca="false">INT(S22)*60+(S22-INT(S22))*100</f>
        <v>0</v>
      </c>
      <c r="U22" s="24" t="n">
        <f aca="false">_xlfn.IFS(ISBLANK(T22),0,T22=0,0,$D22="m","1000m Pflicht",$D22="w",ROUNDDOWN((800/T22-2.0232)/0.00647,0))</f>
        <v>0</v>
      </c>
      <c r="V22" s="31"/>
      <c r="W22" s="32" t="n">
        <f aca="false">INT(V22)*60+(V22-INT(V22))*100</f>
        <v>0</v>
      </c>
      <c r="X22" s="33" t="n">
        <f aca="false">_xlfn.IFS(ISBLANK(V22),0,V22=0,0,$D22="w","1000m Pflicht",$D22="m",ROUNDDOWN((1000/W22-2.158)/0.006,0))</f>
        <v>0</v>
      </c>
      <c r="Y22" s="34" t="n">
        <f aca="false">LARGE(G22:X22,1)+LARGE(G22:X22,2)+LARGE(G22:X22,3)</f>
        <v>0</v>
      </c>
      <c r="Z22" s="34" t="n">
        <f aca="false">IF(D22="m",(_xlfn.IFS(F22=$AE$7,LOOKUP(Y22,$AF$7:$AF$9,$AH$7:$AH$9),F22=$AE$10,LOOKUP(Y22,$AF$10:$AF$12,$AH$10:$AH$12),F22=$AE$13,LOOKUP(Y22,$AF$13:$AF$15,$AH$13:$AH$15),F22=$AE$16,LOOKUP(Y22,$AF$16:$AF$18,$AH$16:$AH$18),F22=$AE$19,LOOKUP(Y22,$AF$19:$AF$21,$AH$19:$AH$21),F22=$AE$22,LOOKUP(Y22,$AF$22:$AF$24,$AH$22:$AH$24),F22=$AE$25,LOOKUP(Y22,$AF$25:$AF$27,$AH$25:$AH$27),F22=$AE$28,LOOKUP(Y22,$AF$28:$AF$30,$AH$28:$AH$30),F22=$AE$31,LOOKUP(Y22,$AF$31:$AF$33,$AH$31:$AH$33))),0)</f>
        <v>0</v>
      </c>
      <c r="AA22" s="34" t="n">
        <f aca="false">IF(D22="w",(_xlfn.IFS(F22=$AE$7,LOOKUP(Y22,$AG$7:$AG$9,$AH$7:$AH$9),F22=$AE$10,LOOKUP(Y22,$AG$10:$AG$12,$AH$10:$AH$12),F22=$AE$13,LOOKUP(Y22,$AG$13:$AG$15,$AH$13:$AH$15),F22=$AE$16,LOOKUP(Y22,$AG$16:$AG$18,$AH$16:$AH$18),F22=$AE$19,LOOKUP(Y22,$AG$19:$AG$21,$AH$19:$AH$21),F22=$AE$22,LOOKUP(Y22,$AG$22:$AG$24,$AH$22:$AH$24),F22=$AE$25,LOOKUP(Y22,$AG$25:$AG$27,$AH$25:$AH$27),F22=$AE$28,LOOKUP(Y22,$AG$28:$AG$30,$AH$28:$AH$30),F22=$AE$31,LOOKUP(Y22,$AG$31:$AG$33,$AH$31:$AH$33))),0)</f>
        <v>0</v>
      </c>
      <c r="AE22" s="39" t="n">
        <v>13</v>
      </c>
      <c r="AF22" s="40" t="n">
        <v>0</v>
      </c>
      <c r="AG22" s="40" t="n">
        <v>0</v>
      </c>
      <c r="AH22" s="41" t="s">
        <v>31</v>
      </c>
    </row>
    <row r="23" customFormat="false" ht="12.8" hidden="false" customHeight="false" outlineLevel="0" collapsed="false">
      <c r="A23" s="19" t="n">
        <v>18</v>
      </c>
      <c r="B23" s="20"/>
      <c r="C23" s="20"/>
      <c r="D23" s="21"/>
      <c r="E23" s="22"/>
      <c r="F23" s="23" t="str">
        <f aca="false">IF(ISBLANK(E23),"",$H$1-E23)</f>
        <v/>
      </c>
      <c r="G23" s="22"/>
      <c r="H23" s="24" t="n">
        <f aca="false">_xlfn.IFS(ISBLANK(G23),0,G23=0,0,$D23="m",ROUNDDOWN((SQRT(G23)-2.8)/0.011,0),$D23="w",ROUNDDOWN((SQRT(G23)-2.0232)/0.00874,0))</f>
        <v>0</v>
      </c>
      <c r="I23" s="25"/>
      <c r="J23" s="26" t="n">
        <f aca="false">_xlfn.IFS(ISBLANK(I23),0,I23=0,0,$D23="m",ROUNDDOWN((SQRT(I23)-1.936)/0.0124,0),$D23="w",ROUNDDOWN((SQRT(I23)-1.4149)/0.01039,0))</f>
        <v>0</v>
      </c>
      <c r="K23" s="27"/>
      <c r="L23" s="24" t="n">
        <f aca="false">_xlfn.IFS(ISBLANK(K23),0,K23=0,0,$D23="m",ROUNDDOWN((SQRT(K23)-1.15028)/0.00219,0),$D23="w",ROUNDDOWN((SQRT(K23)-1.0935)/0.00208,0))</f>
        <v>0</v>
      </c>
      <c r="M23" s="28"/>
      <c r="N23" s="26" t="n">
        <f aca="false">_xlfn.IFS(ISBLANK(M23),0,M23=0,0,$D23="m",ROUNDDOWN((50/(M23+0.24)-3.79)/0.0069,0),$D23="w",ROUNDDOWN((50/(M23+0.24)-3.648)/0.0066,0))</f>
        <v>0</v>
      </c>
      <c r="O23" s="27"/>
      <c r="P23" s="24" t="n">
        <f aca="false">_xlfn.IFS(ISBLANK(O23),0,O23=0,0,$D23="m",ROUNDDOWN((75/(O23+0.24)-4.1)/0.00664,0),$D23="w",ROUNDDOWN((75/(O23+0.24)-3.998)/0.0066,0))</f>
        <v>0</v>
      </c>
      <c r="Q23" s="25"/>
      <c r="R23" s="26" t="n">
        <f aca="false">_xlfn.IFS(ISBLANK(Q23),0,Q23=0,0,$D23="m",ROUNDDOWN((100/(Q23+0.24)-4.341)/0.00676,0),$D23="w",ROUNDDOWN((100/(Q23+0.24)-4.0062)/0.00656,0))</f>
        <v>0</v>
      </c>
      <c r="S23" s="29"/>
      <c r="T23" s="30" t="n">
        <f aca="false">INT(S23)*60+(S23-INT(S23))*100</f>
        <v>0</v>
      </c>
      <c r="U23" s="24" t="n">
        <f aca="false">_xlfn.IFS(ISBLANK(T23),0,T23=0,0,$D23="m","1000m Pflicht",$D23="w",ROUNDDOWN((800/T23-2.0232)/0.00647,0))</f>
        <v>0</v>
      </c>
      <c r="V23" s="31"/>
      <c r="W23" s="32" t="n">
        <f aca="false">INT(V23)*60+(V23-INT(V23))*100</f>
        <v>0</v>
      </c>
      <c r="X23" s="33" t="n">
        <f aca="false">_xlfn.IFS(ISBLANK(V23),0,V23=0,0,$D23="w","1000m Pflicht",$D23="m",ROUNDDOWN((1000/W23-2.158)/0.006,0))</f>
        <v>0</v>
      </c>
      <c r="Y23" s="34" t="n">
        <f aca="false">LARGE(G23:X23,1)+LARGE(G23:X23,2)+LARGE(G23:X23,3)</f>
        <v>0</v>
      </c>
      <c r="Z23" s="34" t="n">
        <f aca="false">IF(D23="m",(_xlfn.IFS(F23=$AE$7,LOOKUP(Y23,$AF$7:$AF$9,$AH$7:$AH$9),F23=$AE$10,LOOKUP(Y23,$AF$10:$AF$12,$AH$10:$AH$12),F23=$AE$13,LOOKUP(Y23,$AF$13:$AF$15,$AH$13:$AH$15),F23=$AE$16,LOOKUP(Y23,$AF$16:$AF$18,$AH$16:$AH$18),F23=$AE$19,LOOKUP(Y23,$AF$19:$AF$21,$AH$19:$AH$21),F23=$AE$22,LOOKUP(Y23,$AF$22:$AF$24,$AH$22:$AH$24),F23=$AE$25,LOOKUP(Y23,$AF$25:$AF$27,$AH$25:$AH$27),F23=$AE$28,LOOKUP(Y23,$AF$28:$AF$30,$AH$28:$AH$30),F23=$AE$31,LOOKUP(Y23,$AF$31:$AF$33,$AH$31:$AH$33))),0)</f>
        <v>0</v>
      </c>
      <c r="AA23" s="34" t="n">
        <f aca="false">IF(D23="w",(_xlfn.IFS(F23=$AE$7,LOOKUP(Y23,$AG$7:$AG$9,$AH$7:$AH$9),F23=$AE$10,LOOKUP(Y23,$AG$10:$AG$12,$AH$10:$AH$12),F23=$AE$13,LOOKUP(Y23,$AG$13:$AG$15,$AH$13:$AH$15),F23=$AE$16,LOOKUP(Y23,$AG$16:$AG$18,$AH$16:$AH$18),F23=$AE$19,LOOKUP(Y23,$AG$19:$AG$21,$AH$19:$AH$21),F23=$AE$22,LOOKUP(Y23,$AG$22:$AG$24,$AH$22:$AH$24),F23=$AE$25,LOOKUP(Y23,$AG$25:$AG$27,$AH$25:$AH$27),F23=$AE$28,LOOKUP(Y23,$AG$28:$AG$30,$AH$28:$AH$30),F23=$AE$31,LOOKUP(Y23,$AG$31:$AG$33,$AH$31:$AH$33))),0)</f>
        <v>0</v>
      </c>
      <c r="AE23" s="39"/>
      <c r="AF23" s="40" t="n">
        <v>825</v>
      </c>
      <c r="AG23" s="40" t="n">
        <v>825</v>
      </c>
      <c r="AH23" s="41" t="s">
        <v>32</v>
      </c>
    </row>
    <row r="24" customFormat="false" ht="12.8" hidden="false" customHeight="false" outlineLevel="0" collapsed="false">
      <c r="A24" s="19" t="n">
        <v>19</v>
      </c>
      <c r="B24" s="20"/>
      <c r="C24" s="20"/>
      <c r="D24" s="21"/>
      <c r="E24" s="22"/>
      <c r="F24" s="23" t="str">
        <f aca="false">IF(ISBLANK(E24),"",$H$1-E24)</f>
        <v/>
      </c>
      <c r="G24" s="22"/>
      <c r="H24" s="24" t="n">
        <f aca="false">_xlfn.IFS(ISBLANK(G24),0,G24=0,0,$D24="m",ROUNDDOWN((SQRT(G24)-2.8)/0.011,0),$D24="w",ROUNDDOWN((SQRT(G24)-2.0232)/0.00874,0))</f>
        <v>0</v>
      </c>
      <c r="I24" s="25"/>
      <c r="J24" s="26" t="n">
        <f aca="false">_xlfn.IFS(ISBLANK(I24),0,I24=0,0,$D24="m",ROUNDDOWN((SQRT(I24)-1.936)/0.0124,0),$D24="w",ROUNDDOWN((SQRT(I24)-1.4149)/0.01039,0))</f>
        <v>0</v>
      </c>
      <c r="K24" s="27"/>
      <c r="L24" s="24" t="n">
        <f aca="false">_xlfn.IFS(ISBLANK(K24),0,K24=0,0,$D24="m",ROUNDDOWN((SQRT(K24)-1.15028)/0.00219,0),$D24="w",ROUNDDOWN((SQRT(K24)-1.0935)/0.00208,0))</f>
        <v>0</v>
      </c>
      <c r="M24" s="28"/>
      <c r="N24" s="26" t="n">
        <f aca="false">_xlfn.IFS(ISBLANK(M24),0,M24=0,0,$D24="m",ROUNDDOWN((50/(M24+0.24)-3.79)/0.0069,0),$D24="w",ROUNDDOWN((50/(M24+0.24)-3.648)/0.0066,0))</f>
        <v>0</v>
      </c>
      <c r="O24" s="27"/>
      <c r="P24" s="24" t="n">
        <f aca="false">_xlfn.IFS(ISBLANK(O24),0,O24=0,0,$D24="m",ROUNDDOWN((75/(O24+0.24)-4.1)/0.00664,0),$D24="w",ROUNDDOWN((75/(O24+0.24)-3.998)/0.0066,0))</f>
        <v>0</v>
      </c>
      <c r="Q24" s="25"/>
      <c r="R24" s="26" t="n">
        <f aca="false">_xlfn.IFS(ISBLANK(Q24),0,Q24=0,0,$D24="m",ROUNDDOWN((100/(Q24+0.24)-4.341)/0.00676,0),$D24="w",ROUNDDOWN((100/(Q24+0.24)-4.0062)/0.00656,0))</f>
        <v>0</v>
      </c>
      <c r="S24" s="29"/>
      <c r="T24" s="30" t="n">
        <f aca="false">INT(S24)*60+(S24-INT(S24))*100</f>
        <v>0</v>
      </c>
      <c r="U24" s="24" t="n">
        <f aca="false">_xlfn.IFS(ISBLANK(T24),0,T24=0,0,$D24="m","1000m Pflicht",$D24="w",ROUNDDOWN((800/T24-2.0232)/0.00647,0))</f>
        <v>0</v>
      </c>
      <c r="V24" s="31"/>
      <c r="W24" s="32" t="n">
        <f aca="false">INT(V24)*60+(V24-INT(V24))*100</f>
        <v>0</v>
      </c>
      <c r="X24" s="33" t="n">
        <f aca="false">_xlfn.IFS(ISBLANK(V24),0,V24=0,0,$D24="w","1000m Pflicht",$D24="m",ROUNDDOWN((1000/W24-2.158)/0.006,0))</f>
        <v>0</v>
      </c>
      <c r="Y24" s="34" t="n">
        <f aca="false">LARGE(G24:X24,1)+LARGE(G24:X24,2)+LARGE(G24:X24,3)</f>
        <v>0</v>
      </c>
      <c r="Z24" s="34" t="n">
        <f aca="false">IF(D24="m",(_xlfn.IFS(F24=$AE$7,LOOKUP(Y24,$AF$7:$AF$9,$AH$7:$AH$9),F24=$AE$10,LOOKUP(Y24,$AF$10:$AF$12,$AH$10:$AH$12),F24=$AE$13,LOOKUP(Y24,$AF$13:$AF$15,$AH$13:$AH$15),F24=$AE$16,LOOKUP(Y24,$AF$16:$AF$18,$AH$16:$AH$18),F24=$AE$19,LOOKUP(Y24,$AF$19:$AF$21,$AH$19:$AH$21),F24=$AE$22,LOOKUP(Y24,$AF$22:$AF$24,$AH$22:$AH$24),F24=$AE$25,LOOKUP(Y24,$AF$25:$AF$27,$AH$25:$AH$27),F24=$AE$28,LOOKUP(Y24,$AF$28:$AF$30,$AH$28:$AH$30),F24=$AE$31,LOOKUP(Y24,$AF$31:$AF$33,$AH$31:$AH$33))),0)</f>
        <v>0</v>
      </c>
      <c r="AA24" s="34" t="n">
        <f aca="false">IF(D24="w",(_xlfn.IFS(F24=$AE$7,LOOKUP(Y24,$AG$7:$AG$9,$AH$7:$AH$9),F24=$AE$10,LOOKUP(Y24,$AG$10:$AG$12,$AH$10:$AH$12),F24=$AE$13,LOOKUP(Y24,$AG$13:$AG$15,$AH$13:$AH$15),F24=$AE$16,LOOKUP(Y24,$AG$16:$AG$18,$AH$16:$AH$18),F24=$AE$19,LOOKUP(Y24,$AG$19:$AG$21,$AH$19:$AH$21),F24=$AE$22,LOOKUP(Y24,$AG$22:$AG$24,$AH$22:$AH$24),F24=$AE$25,LOOKUP(Y24,$AG$25:$AG$27,$AH$25:$AH$27),F24=$AE$28,LOOKUP(Y24,$AG$28:$AG$30,$AH$28:$AH$30),F24=$AE$31,LOOKUP(Y24,$AG$31:$AG$33,$AH$31:$AH$33))),0)</f>
        <v>0</v>
      </c>
      <c r="AE24" s="39"/>
      <c r="AF24" s="40" t="n">
        <v>1050</v>
      </c>
      <c r="AG24" s="40" t="n">
        <v>1025</v>
      </c>
      <c r="AH24" s="41" t="s">
        <v>33</v>
      </c>
    </row>
    <row r="25" customFormat="false" ht="12.8" hidden="false" customHeight="false" outlineLevel="0" collapsed="false">
      <c r="A25" s="19" t="n">
        <v>20</v>
      </c>
      <c r="B25" s="20"/>
      <c r="C25" s="20"/>
      <c r="D25" s="21"/>
      <c r="E25" s="22"/>
      <c r="F25" s="23" t="str">
        <f aca="false">IF(ISBLANK(E25),"",$H$1-E25)</f>
        <v/>
      </c>
      <c r="G25" s="22"/>
      <c r="H25" s="24" t="n">
        <f aca="false">_xlfn.IFS(ISBLANK(G25),0,G25=0,0,$D25="m",ROUNDDOWN((SQRT(G25)-2.8)/0.011,0),$D25="w",ROUNDDOWN((SQRT(G25)-2.0232)/0.00874,0))</f>
        <v>0</v>
      </c>
      <c r="I25" s="25"/>
      <c r="J25" s="26" t="n">
        <f aca="false">_xlfn.IFS(ISBLANK(I25),0,I25=0,0,$D25="m",ROUNDDOWN((SQRT(I25)-1.936)/0.0124,0),$D25="w",ROUNDDOWN((SQRT(I25)-1.4149)/0.01039,0))</f>
        <v>0</v>
      </c>
      <c r="K25" s="27"/>
      <c r="L25" s="24" t="n">
        <f aca="false">_xlfn.IFS(ISBLANK(K25),0,K25=0,0,$D25="m",ROUNDDOWN((SQRT(K25)-1.15028)/0.00219,0),$D25="w",ROUNDDOWN((SQRT(K25)-1.0935)/0.00208,0))</f>
        <v>0</v>
      </c>
      <c r="M25" s="28"/>
      <c r="N25" s="26" t="n">
        <f aca="false">_xlfn.IFS(ISBLANK(M25),0,M25=0,0,$D25="m",ROUNDDOWN((50/(M25+0.24)-3.79)/0.0069,0),$D25="w",ROUNDDOWN((50/(M25+0.24)-3.648)/0.0066,0))</f>
        <v>0</v>
      </c>
      <c r="O25" s="27"/>
      <c r="P25" s="24" t="n">
        <f aca="false">_xlfn.IFS(ISBLANK(O25),0,O25=0,0,$D25="m",ROUNDDOWN((75/(O25+0.24)-4.1)/0.00664,0),$D25="w",ROUNDDOWN((75/(O25+0.24)-3.998)/0.0066,0))</f>
        <v>0</v>
      </c>
      <c r="Q25" s="25"/>
      <c r="R25" s="26" t="n">
        <f aca="false">_xlfn.IFS(ISBLANK(Q25),0,Q25=0,0,$D25="m",ROUNDDOWN((100/(Q25+0.24)-4.341)/0.00676,0),$D25="w",ROUNDDOWN((100/(Q25+0.24)-4.0062)/0.00656,0))</f>
        <v>0</v>
      </c>
      <c r="S25" s="29"/>
      <c r="T25" s="30" t="n">
        <f aca="false">INT(S25)*60+(S25-INT(S25))*100</f>
        <v>0</v>
      </c>
      <c r="U25" s="24" t="n">
        <f aca="false">_xlfn.IFS(ISBLANK(T25),0,T25=0,0,$D25="m","1000m Pflicht",$D25="w",ROUNDDOWN((800/T25-2.0232)/0.00647,0))</f>
        <v>0</v>
      </c>
      <c r="V25" s="31"/>
      <c r="W25" s="32" t="n">
        <f aca="false">INT(V25)*60+(V25-INT(V25))*100</f>
        <v>0</v>
      </c>
      <c r="X25" s="33" t="n">
        <f aca="false">_xlfn.IFS(ISBLANK(V25),0,V25=0,0,$D25="w","1000m Pflicht",$D25="m",ROUNDDOWN((1000/W25-2.158)/0.006,0))</f>
        <v>0</v>
      </c>
      <c r="Y25" s="34" t="n">
        <f aca="false">LARGE(G25:X25,1)+LARGE(G25:X25,2)+LARGE(G25:X25,3)</f>
        <v>0</v>
      </c>
      <c r="Z25" s="34" t="n">
        <f aca="false">IF(D25="m",(_xlfn.IFS(F25=$AE$7,LOOKUP(Y25,$AF$7:$AF$9,$AH$7:$AH$9),F25=$AE$10,LOOKUP(Y25,$AF$10:$AF$12,$AH$10:$AH$12),F25=$AE$13,LOOKUP(Y25,$AF$13:$AF$15,$AH$13:$AH$15),F25=$AE$16,LOOKUP(Y25,$AF$16:$AF$18,$AH$16:$AH$18),F25=$AE$19,LOOKUP(Y25,$AF$19:$AF$21,$AH$19:$AH$21),F25=$AE$22,LOOKUP(Y25,$AF$22:$AF$24,$AH$22:$AH$24),F25=$AE$25,LOOKUP(Y25,$AF$25:$AF$27,$AH$25:$AH$27),F25=$AE$28,LOOKUP(Y25,$AF$28:$AF$30,$AH$28:$AH$30),F25=$AE$31,LOOKUP(Y25,$AF$31:$AF$33,$AH$31:$AH$33))),0)</f>
        <v>0</v>
      </c>
      <c r="AA25" s="34" t="n">
        <f aca="false">IF(D25="w",(_xlfn.IFS(F25=$AE$7,LOOKUP(Y25,$AG$7:$AG$9,$AH$7:$AH$9),F25=$AE$10,LOOKUP(Y25,$AG$10:$AG$12,$AH$10:$AH$12),F25=$AE$13,LOOKUP(Y25,$AG$13:$AG$15,$AH$13:$AH$15),F25=$AE$16,LOOKUP(Y25,$AG$16:$AG$18,$AH$16:$AH$18),F25=$AE$19,LOOKUP(Y25,$AG$19:$AG$21,$AH$19:$AH$21),F25=$AE$22,LOOKUP(Y25,$AG$22:$AG$24,$AH$22:$AH$24),F25=$AE$25,LOOKUP(Y25,$AG$25:$AG$27,$AH$25:$AH$27),F25=$AE$28,LOOKUP(Y25,$AG$28:$AG$30,$AH$28:$AH$30),F25=$AE$31,LOOKUP(Y25,$AG$31:$AG$33,$AH$31:$AH$33))),0)</f>
        <v>0</v>
      </c>
      <c r="AE25" s="36" t="n">
        <v>14</v>
      </c>
      <c r="AF25" s="37" t="n">
        <v>0</v>
      </c>
      <c r="AG25" s="37" t="n">
        <v>0</v>
      </c>
      <c r="AH25" s="38" t="s">
        <v>31</v>
      </c>
    </row>
    <row r="26" customFormat="false" ht="12.8" hidden="false" customHeight="false" outlineLevel="0" collapsed="false">
      <c r="A26" s="19" t="n">
        <v>21</v>
      </c>
      <c r="B26" s="20"/>
      <c r="C26" s="20"/>
      <c r="D26" s="21"/>
      <c r="E26" s="22"/>
      <c r="F26" s="23" t="str">
        <f aca="false">IF(ISBLANK(E26),"",$H$1-E26)</f>
        <v/>
      </c>
      <c r="G26" s="22"/>
      <c r="H26" s="24" t="n">
        <f aca="false">_xlfn.IFS(ISBLANK(G26),0,G26=0,0,$D26="m",ROUNDDOWN((SQRT(G26)-2.8)/0.011,0),$D26="w",ROUNDDOWN((SQRT(G26)-2.0232)/0.00874,0))</f>
        <v>0</v>
      </c>
      <c r="I26" s="25"/>
      <c r="J26" s="26" t="n">
        <f aca="false">_xlfn.IFS(ISBLANK(I26),0,I26=0,0,$D26="m",ROUNDDOWN((SQRT(I26)-1.936)/0.0124,0),$D26="w",ROUNDDOWN((SQRT(I26)-1.4149)/0.01039,0))</f>
        <v>0</v>
      </c>
      <c r="K26" s="27"/>
      <c r="L26" s="24" t="n">
        <f aca="false">_xlfn.IFS(ISBLANK(K26),0,K26=0,0,$D26="m",ROUNDDOWN((SQRT(K26)-1.15028)/0.00219,0),$D26="w",ROUNDDOWN((SQRT(K26)-1.0935)/0.00208,0))</f>
        <v>0</v>
      </c>
      <c r="M26" s="28"/>
      <c r="N26" s="26" t="n">
        <f aca="false">_xlfn.IFS(ISBLANK(M26),0,M26=0,0,$D26="m",ROUNDDOWN((50/(M26+0.24)-3.79)/0.0069,0),$D26="w",ROUNDDOWN((50/(M26+0.24)-3.648)/0.0066,0))</f>
        <v>0</v>
      </c>
      <c r="O26" s="27"/>
      <c r="P26" s="24" t="n">
        <f aca="false">_xlfn.IFS(ISBLANK(O26),0,O26=0,0,$D26="m",ROUNDDOWN((75/(O26+0.24)-4.1)/0.00664,0),$D26="w",ROUNDDOWN((75/(O26+0.24)-3.998)/0.0066,0))</f>
        <v>0</v>
      </c>
      <c r="Q26" s="25"/>
      <c r="R26" s="26" t="n">
        <f aca="false">_xlfn.IFS(ISBLANK(Q26),0,Q26=0,0,$D26="m",ROUNDDOWN((100/(Q26+0.24)-4.341)/0.00676,0),$D26="w",ROUNDDOWN((100/(Q26+0.24)-4.0062)/0.00656,0))</f>
        <v>0</v>
      </c>
      <c r="S26" s="29"/>
      <c r="T26" s="30" t="n">
        <f aca="false">INT(S26)*60+(S26-INT(S26))*100</f>
        <v>0</v>
      </c>
      <c r="U26" s="24" t="n">
        <f aca="false">_xlfn.IFS(ISBLANK(T26),0,T26=0,0,$D26="m","1000m Pflicht",$D26="w",ROUNDDOWN((800/T26-2.0232)/0.00647,0))</f>
        <v>0</v>
      </c>
      <c r="V26" s="31"/>
      <c r="W26" s="32" t="n">
        <f aca="false">INT(V26)*60+(V26-INT(V26))*100</f>
        <v>0</v>
      </c>
      <c r="X26" s="33" t="n">
        <f aca="false">_xlfn.IFS(ISBLANK(V26),0,V26=0,0,$D26="w","1000m Pflicht",$D26="m",ROUNDDOWN((1000/W26-2.158)/0.006,0))</f>
        <v>0</v>
      </c>
      <c r="Y26" s="34" t="n">
        <f aca="false">LARGE(G26:X26,1)+LARGE(G26:X26,2)+LARGE(G26:X26,3)</f>
        <v>0</v>
      </c>
      <c r="Z26" s="34" t="n">
        <f aca="false">IF(D26="m",(_xlfn.IFS(F26=$AE$7,LOOKUP(Y26,$AF$7:$AF$9,$AH$7:$AH$9),F26=$AE$10,LOOKUP(Y26,$AF$10:$AF$12,$AH$10:$AH$12),F26=$AE$13,LOOKUP(Y26,$AF$13:$AF$15,$AH$13:$AH$15),F26=$AE$16,LOOKUP(Y26,$AF$16:$AF$18,$AH$16:$AH$18),F26=$AE$19,LOOKUP(Y26,$AF$19:$AF$21,$AH$19:$AH$21),F26=$AE$22,LOOKUP(Y26,$AF$22:$AF$24,$AH$22:$AH$24),F26=$AE$25,LOOKUP(Y26,$AF$25:$AF$27,$AH$25:$AH$27),F26=$AE$28,LOOKUP(Y26,$AF$28:$AF$30,$AH$28:$AH$30),F26=$AE$31,LOOKUP(Y26,$AF$31:$AF$33,$AH$31:$AH$33))),0)</f>
        <v>0</v>
      </c>
      <c r="AA26" s="34" t="n">
        <f aca="false">IF(D26="w",(_xlfn.IFS(F26=$AE$7,LOOKUP(Y26,$AG$7:$AG$9,$AH$7:$AH$9),F26=$AE$10,LOOKUP(Y26,$AG$10:$AG$12,$AH$10:$AH$12),F26=$AE$13,LOOKUP(Y26,$AG$13:$AG$15,$AH$13:$AH$15),F26=$AE$16,LOOKUP(Y26,$AG$16:$AG$18,$AH$16:$AH$18),F26=$AE$19,LOOKUP(Y26,$AG$19:$AG$21,$AH$19:$AH$21),F26=$AE$22,LOOKUP(Y26,$AG$22:$AG$24,$AH$22:$AH$24),F26=$AE$25,LOOKUP(Y26,$AG$25:$AG$27,$AH$25:$AH$27),F26=$AE$28,LOOKUP(Y26,$AG$28:$AG$30,$AH$28:$AH$30),F26=$AE$31,LOOKUP(Y26,$AG$31:$AG$33,$AH$31:$AH$33))),0)</f>
        <v>0</v>
      </c>
      <c r="AE26" s="36"/>
      <c r="AF26" s="37" t="n">
        <v>900</v>
      </c>
      <c r="AG26" s="37" t="n">
        <v>850</v>
      </c>
      <c r="AH26" s="38" t="s">
        <v>32</v>
      </c>
    </row>
    <row r="27" customFormat="false" ht="12.8" hidden="false" customHeight="false" outlineLevel="0" collapsed="false">
      <c r="A27" s="19" t="n">
        <v>22</v>
      </c>
      <c r="B27" s="20"/>
      <c r="C27" s="20"/>
      <c r="D27" s="21"/>
      <c r="E27" s="22"/>
      <c r="F27" s="23" t="str">
        <f aca="false">IF(ISBLANK(E27),"",$H$1-E27)</f>
        <v/>
      </c>
      <c r="G27" s="22"/>
      <c r="H27" s="24" t="n">
        <f aca="false">_xlfn.IFS(ISBLANK(G27),0,G27=0,0,$D27="m",ROUNDDOWN((SQRT(G27)-2.8)/0.011,0),$D27="w",ROUNDDOWN((SQRT(G27)-2.0232)/0.00874,0))</f>
        <v>0</v>
      </c>
      <c r="I27" s="25"/>
      <c r="J27" s="26" t="n">
        <f aca="false">_xlfn.IFS(ISBLANK(I27),0,I27=0,0,$D27="m",ROUNDDOWN((SQRT(I27)-1.936)/0.0124,0),$D27="w",ROUNDDOWN((SQRT(I27)-1.4149)/0.01039,0))</f>
        <v>0</v>
      </c>
      <c r="K27" s="27"/>
      <c r="L27" s="24" t="n">
        <f aca="false">_xlfn.IFS(ISBLANK(K27),0,K27=0,0,$D27="m",ROUNDDOWN((SQRT(K27)-1.15028)/0.00219,0),$D27="w",ROUNDDOWN((SQRT(K27)-1.0935)/0.00208,0))</f>
        <v>0</v>
      </c>
      <c r="M27" s="28"/>
      <c r="N27" s="26" t="n">
        <f aca="false">_xlfn.IFS(ISBLANK(M27),0,M27=0,0,$D27="m",ROUNDDOWN((50/(M27+0.24)-3.79)/0.0069,0),$D27="w",ROUNDDOWN((50/(M27+0.24)-3.648)/0.0066,0))</f>
        <v>0</v>
      </c>
      <c r="O27" s="27"/>
      <c r="P27" s="24" t="n">
        <f aca="false">_xlfn.IFS(ISBLANK(O27),0,O27=0,0,$D27="m",ROUNDDOWN((75/(O27+0.24)-4.1)/0.00664,0),$D27="w",ROUNDDOWN((75/(O27+0.24)-3.998)/0.0066,0))</f>
        <v>0</v>
      </c>
      <c r="Q27" s="25"/>
      <c r="R27" s="26" t="n">
        <f aca="false">_xlfn.IFS(ISBLANK(Q27),0,Q27=0,0,$D27="m",ROUNDDOWN((100/(Q27+0.24)-4.341)/0.00676,0),$D27="w",ROUNDDOWN((100/(Q27+0.24)-4.0062)/0.00656,0))</f>
        <v>0</v>
      </c>
      <c r="S27" s="29"/>
      <c r="T27" s="30" t="n">
        <f aca="false">INT(S27)*60+(S27-INT(S27))*100</f>
        <v>0</v>
      </c>
      <c r="U27" s="24" t="n">
        <f aca="false">_xlfn.IFS(ISBLANK(T27),0,T27=0,0,$D27="m","1000m Pflicht",$D27="w",ROUNDDOWN((800/T27-2.0232)/0.00647,0))</f>
        <v>0</v>
      </c>
      <c r="V27" s="31"/>
      <c r="W27" s="32" t="n">
        <f aca="false">INT(V27)*60+(V27-INT(V27))*100</f>
        <v>0</v>
      </c>
      <c r="X27" s="33" t="n">
        <f aca="false">_xlfn.IFS(ISBLANK(V27),0,V27=0,0,$D27="w","1000m Pflicht",$D27="m",ROUNDDOWN((1000/W27-2.158)/0.006,0))</f>
        <v>0</v>
      </c>
      <c r="Y27" s="34" t="n">
        <f aca="false">LARGE(G27:X27,1)+LARGE(G27:X27,2)+LARGE(G27:X27,3)</f>
        <v>0</v>
      </c>
      <c r="Z27" s="34" t="n">
        <f aca="false">IF(D27="m",(_xlfn.IFS(F27=$AE$7,LOOKUP(Y27,$AF$7:$AF$9,$AH$7:$AH$9),F27=$AE$10,LOOKUP(Y27,$AF$10:$AF$12,$AH$10:$AH$12),F27=$AE$13,LOOKUP(Y27,$AF$13:$AF$15,$AH$13:$AH$15),F27=$AE$16,LOOKUP(Y27,$AF$16:$AF$18,$AH$16:$AH$18),F27=$AE$19,LOOKUP(Y27,$AF$19:$AF$21,$AH$19:$AH$21),F27=$AE$22,LOOKUP(Y27,$AF$22:$AF$24,$AH$22:$AH$24),F27=$AE$25,LOOKUP(Y27,$AF$25:$AF$27,$AH$25:$AH$27),F27=$AE$28,LOOKUP(Y27,$AF$28:$AF$30,$AH$28:$AH$30),F27=$AE$31,LOOKUP(Y27,$AF$31:$AF$33,$AH$31:$AH$33))),0)</f>
        <v>0</v>
      </c>
      <c r="AA27" s="34" t="n">
        <f aca="false">IF(D27="w",(_xlfn.IFS(F27=$AE$7,LOOKUP(Y27,$AG$7:$AG$9,$AH$7:$AH$9),F27=$AE$10,LOOKUP(Y27,$AG$10:$AG$12,$AH$10:$AH$12),F27=$AE$13,LOOKUP(Y27,$AG$13:$AG$15,$AH$13:$AH$15),F27=$AE$16,LOOKUP(Y27,$AG$16:$AG$18,$AH$16:$AH$18),F27=$AE$19,LOOKUP(Y27,$AG$19:$AG$21,$AH$19:$AH$21),F27=$AE$22,LOOKUP(Y27,$AG$22:$AG$24,$AH$22:$AH$24),F27=$AE$25,LOOKUP(Y27,$AG$25:$AG$27,$AH$25:$AH$27),F27=$AE$28,LOOKUP(Y27,$AG$28:$AG$30,$AH$28:$AH$30),F27=$AE$31,LOOKUP(Y27,$AG$31:$AG$33,$AH$31:$AH$33))),0)</f>
        <v>0</v>
      </c>
      <c r="AE27" s="36"/>
      <c r="AF27" s="37" t="n">
        <v>1125</v>
      </c>
      <c r="AG27" s="37" t="n">
        <v>1050</v>
      </c>
      <c r="AH27" s="38" t="s">
        <v>33</v>
      </c>
    </row>
    <row r="28" customFormat="false" ht="12.8" hidden="false" customHeight="false" outlineLevel="0" collapsed="false">
      <c r="A28" s="19" t="n">
        <v>23</v>
      </c>
      <c r="B28" s="20"/>
      <c r="C28" s="20"/>
      <c r="D28" s="21"/>
      <c r="E28" s="22"/>
      <c r="F28" s="23" t="str">
        <f aca="false">IF(ISBLANK(E28),"",$H$1-E28)</f>
        <v/>
      </c>
      <c r="G28" s="22"/>
      <c r="H28" s="24" t="n">
        <f aca="false">_xlfn.IFS(ISBLANK(G28),0,G28=0,0,$D28="m",ROUNDDOWN((SQRT(G28)-2.8)/0.011,0),$D28="w",ROUNDDOWN((SQRT(G28)-2.0232)/0.00874,0))</f>
        <v>0</v>
      </c>
      <c r="I28" s="25"/>
      <c r="J28" s="26" t="n">
        <f aca="false">_xlfn.IFS(ISBLANK(I28),0,I28=0,0,$D28="m",ROUNDDOWN((SQRT(I28)-1.936)/0.0124,0),$D28="w",ROUNDDOWN((SQRT(I28)-1.4149)/0.01039,0))</f>
        <v>0</v>
      </c>
      <c r="K28" s="27"/>
      <c r="L28" s="24" t="n">
        <f aca="false">_xlfn.IFS(ISBLANK(K28),0,K28=0,0,$D28="m",ROUNDDOWN((SQRT(K28)-1.15028)/0.00219,0),$D28="w",ROUNDDOWN((SQRT(K28)-1.0935)/0.00208,0))</f>
        <v>0</v>
      </c>
      <c r="M28" s="28"/>
      <c r="N28" s="26" t="n">
        <f aca="false">_xlfn.IFS(ISBLANK(M28),0,M28=0,0,$D28="m",ROUNDDOWN((50/(M28+0.24)-3.79)/0.0069,0),$D28="w",ROUNDDOWN((50/(M28+0.24)-3.648)/0.0066,0))</f>
        <v>0</v>
      </c>
      <c r="O28" s="27"/>
      <c r="P28" s="24" t="n">
        <f aca="false">_xlfn.IFS(ISBLANK(O28),0,O28=0,0,$D28="m",ROUNDDOWN((75/(O28+0.24)-4.1)/0.00664,0),$D28="w",ROUNDDOWN((75/(O28+0.24)-3.998)/0.0066,0))</f>
        <v>0</v>
      </c>
      <c r="Q28" s="25"/>
      <c r="R28" s="26" t="n">
        <f aca="false">_xlfn.IFS(ISBLANK(Q28),0,Q28=0,0,$D28="m",ROUNDDOWN((100/(Q28+0.24)-4.341)/0.00676,0),$D28="w",ROUNDDOWN((100/(Q28+0.24)-4.0062)/0.00656,0))</f>
        <v>0</v>
      </c>
      <c r="S28" s="29"/>
      <c r="T28" s="30" t="n">
        <f aca="false">INT(S28)*60+(S28-INT(S28))*100</f>
        <v>0</v>
      </c>
      <c r="U28" s="24" t="n">
        <f aca="false">_xlfn.IFS(ISBLANK(T28),0,T28=0,0,$D28="m","1000m Pflicht",$D28="w",ROUNDDOWN((800/T28-2.0232)/0.00647,0))</f>
        <v>0</v>
      </c>
      <c r="V28" s="31"/>
      <c r="W28" s="32" t="n">
        <f aca="false">INT(V28)*60+(V28-INT(V28))*100</f>
        <v>0</v>
      </c>
      <c r="X28" s="33" t="n">
        <f aca="false">_xlfn.IFS(ISBLANK(V28),0,V28=0,0,$D28="w","1000m Pflicht",$D28="m",ROUNDDOWN((1000/W28-2.158)/0.006,0))</f>
        <v>0</v>
      </c>
      <c r="Y28" s="34" t="n">
        <f aca="false">LARGE(G28:X28,1)+LARGE(G28:X28,2)+LARGE(G28:X28,3)</f>
        <v>0</v>
      </c>
      <c r="Z28" s="34" t="n">
        <f aca="false">IF(D28="m",(_xlfn.IFS(F28=$AE$7,LOOKUP(Y28,$AF$7:$AF$9,$AH$7:$AH$9),F28=$AE$10,LOOKUP(Y28,$AF$10:$AF$12,$AH$10:$AH$12),F28=$AE$13,LOOKUP(Y28,$AF$13:$AF$15,$AH$13:$AH$15),F28=$AE$16,LOOKUP(Y28,$AF$16:$AF$18,$AH$16:$AH$18),F28=$AE$19,LOOKUP(Y28,$AF$19:$AF$21,$AH$19:$AH$21),F28=$AE$22,LOOKUP(Y28,$AF$22:$AF$24,$AH$22:$AH$24),F28=$AE$25,LOOKUP(Y28,$AF$25:$AF$27,$AH$25:$AH$27),F28=$AE$28,LOOKUP(Y28,$AF$28:$AF$30,$AH$28:$AH$30),F28=$AE$31,LOOKUP(Y28,$AF$31:$AF$33,$AH$31:$AH$33))),0)</f>
        <v>0</v>
      </c>
      <c r="AA28" s="34" t="n">
        <f aca="false">IF(D28="w",(_xlfn.IFS(F28=$AE$7,LOOKUP(Y28,$AG$7:$AG$9,$AH$7:$AH$9),F28=$AE$10,LOOKUP(Y28,$AG$10:$AG$12,$AH$10:$AH$12),F28=$AE$13,LOOKUP(Y28,$AG$13:$AG$15,$AH$13:$AH$15),F28=$AE$16,LOOKUP(Y28,$AG$16:$AG$18,$AH$16:$AH$18),F28=$AE$19,LOOKUP(Y28,$AG$19:$AG$21,$AH$19:$AH$21),F28=$AE$22,LOOKUP(Y28,$AG$22:$AG$24,$AH$22:$AH$24),F28=$AE$25,LOOKUP(Y28,$AG$25:$AG$27,$AH$25:$AH$27),F28=$AE$28,LOOKUP(Y28,$AG$28:$AG$30,$AH$28:$AH$30),F28=$AE$31,LOOKUP(Y28,$AG$31:$AG$33,$AH$31:$AH$33))),0)</f>
        <v>0</v>
      </c>
      <c r="AE28" s="39" t="n">
        <v>15</v>
      </c>
      <c r="AF28" s="40" t="n">
        <v>0</v>
      </c>
      <c r="AG28" s="40" t="n">
        <v>0</v>
      </c>
      <c r="AH28" s="41" t="s">
        <v>31</v>
      </c>
    </row>
    <row r="29" customFormat="false" ht="12.8" hidden="false" customHeight="false" outlineLevel="0" collapsed="false">
      <c r="A29" s="19" t="n">
        <v>24</v>
      </c>
      <c r="B29" s="20"/>
      <c r="C29" s="20"/>
      <c r="D29" s="21"/>
      <c r="E29" s="22"/>
      <c r="F29" s="23" t="str">
        <f aca="false">IF(ISBLANK(E29),"",$H$1-E29)</f>
        <v/>
      </c>
      <c r="G29" s="22"/>
      <c r="H29" s="24" t="n">
        <f aca="false">_xlfn.IFS(ISBLANK(G29),0,G29=0,0,$D29="m",ROUNDDOWN((SQRT(G29)-2.8)/0.011,0),$D29="w",ROUNDDOWN((SQRT(G29)-2.0232)/0.00874,0))</f>
        <v>0</v>
      </c>
      <c r="I29" s="25"/>
      <c r="J29" s="26" t="n">
        <f aca="false">_xlfn.IFS(ISBLANK(I29),0,I29=0,0,$D29="m",ROUNDDOWN((SQRT(I29)-1.936)/0.0124,0),$D29="w",ROUNDDOWN((SQRT(I29)-1.4149)/0.01039,0))</f>
        <v>0</v>
      </c>
      <c r="K29" s="27"/>
      <c r="L29" s="24" t="n">
        <f aca="false">_xlfn.IFS(ISBLANK(K29),0,K29=0,0,$D29="m",ROUNDDOWN((SQRT(K29)-1.15028)/0.00219,0),$D29="w",ROUNDDOWN((SQRT(K29)-1.0935)/0.00208,0))</f>
        <v>0</v>
      </c>
      <c r="M29" s="28"/>
      <c r="N29" s="26" t="n">
        <f aca="false">_xlfn.IFS(ISBLANK(M29),0,M29=0,0,$D29="m",ROUNDDOWN((50/(M29+0.24)-3.79)/0.0069,0),$D29="w",ROUNDDOWN((50/(M29+0.24)-3.648)/0.0066,0))</f>
        <v>0</v>
      </c>
      <c r="O29" s="27"/>
      <c r="P29" s="24" t="n">
        <f aca="false">_xlfn.IFS(ISBLANK(O29),0,O29=0,0,$D29="m",ROUNDDOWN((75/(O29+0.24)-4.1)/0.00664,0),$D29="w",ROUNDDOWN((75/(O29+0.24)-3.998)/0.0066,0))</f>
        <v>0</v>
      </c>
      <c r="Q29" s="25"/>
      <c r="R29" s="26" t="n">
        <f aca="false">_xlfn.IFS(ISBLANK(Q29),0,Q29=0,0,$D29="m",ROUNDDOWN((100/(Q29+0.24)-4.341)/0.00676,0),$D29="w",ROUNDDOWN((100/(Q29+0.24)-4.0062)/0.00656,0))</f>
        <v>0</v>
      </c>
      <c r="S29" s="29"/>
      <c r="T29" s="30" t="n">
        <f aca="false">INT(S29)*60+(S29-INT(S29))*100</f>
        <v>0</v>
      </c>
      <c r="U29" s="24" t="n">
        <f aca="false">_xlfn.IFS(ISBLANK(T29),0,T29=0,0,$D29="m","1000m Pflicht",$D29="w",ROUNDDOWN((800/T29-2.0232)/0.00647,0))</f>
        <v>0</v>
      </c>
      <c r="V29" s="31"/>
      <c r="W29" s="32" t="n">
        <f aca="false">INT(V29)*60+(V29-INT(V29))*100</f>
        <v>0</v>
      </c>
      <c r="X29" s="33" t="n">
        <f aca="false">_xlfn.IFS(ISBLANK(V29),0,V29=0,0,$D29="w","1000m Pflicht",$D29="m",ROUNDDOWN((1000/W29-2.158)/0.006,0))</f>
        <v>0</v>
      </c>
      <c r="Y29" s="34" t="n">
        <f aca="false">LARGE(G29:X29,1)+LARGE(G29:X29,2)+LARGE(G29:X29,3)</f>
        <v>0</v>
      </c>
      <c r="Z29" s="34" t="n">
        <f aca="false">IF(D29="m",(_xlfn.IFS(F29=$AE$7,LOOKUP(Y29,$AF$7:$AF$9,$AH$7:$AH$9),F29=$AE$10,LOOKUP(Y29,$AF$10:$AF$12,$AH$10:$AH$12),F29=$AE$13,LOOKUP(Y29,$AF$13:$AF$15,$AH$13:$AH$15),F29=$AE$16,LOOKUP(Y29,$AF$16:$AF$18,$AH$16:$AH$18),F29=$AE$19,LOOKUP(Y29,$AF$19:$AF$21,$AH$19:$AH$21),F29=$AE$22,LOOKUP(Y29,$AF$22:$AF$24,$AH$22:$AH$24),F29=$AE$25,LOOKUP(Y29,$AF$25:$AF$27,$AH$25:$AH$27),F29=$AE$28,LOOKUP(Y29,$AF$28:$AF$30,$AH$28:$AH$30),F29=$AE$31,LOOKUP(Y29,$AF$31:$AF$33,$AH$31:$AH$33))),0)</f>
        <v>0</v>
      </c>
      <c r="AA29" s="34" t="n">
        <f aca="false">IF(D29="w",(_xlfn.IFS(F29=$AE$7,LOOKUP(Y29,$AG$7:$AG$9,$AH$7:$AH$9),F29=$AE$10,LOOKUP(Y29,$AG$10:$AG$12,$AH$10:$AH$12),F29=$AE$13,LOOKUP(Y29,$AG$13:$AG$15,$AH$13:$AH$15),F29=$AE$16,LOOKUP(Y29,$AG$16:$AG$18,$AH$16:$AH$18),F29=$AE$19,LOOKUP(Y29,$AG$19:$AG$21,$AH$19:$AH$21),F29=$AE$22,LOOKUP(Y29,$AG$22:$AG$24,$AH$22:$AH$24),F29=$AE$25,LOOKUP(Y29,$AG$25:$AG$27,$AH$25:$AH$27),F29=$AE$28,LOOKUP(Y29,$AG$28:$AG$30,$AH$28:$AH$30),F29=$AE$31,LOOKUP(Y29,$AG$31:$AG$33,$AH$31:$AH$33))),0)</f>
        <v>0</v>
      </c>
      <c r="AE29" s="39"/>
      <c r="AF29" s="40" t="n">
        <v>975</v>
      </c>
      <c r="AG29" s="40" t="n">
        <v>875</v>
      </c>
      <c r="AH29" s="41" t="s">
        <v>32</v>
      </c>
    </row>
    <row r="30" customFormat="false" ht="12.8" hidden="false" customHeight="false" outlineLevel="0" collapsed="false">
      <c r="A30" s="19" t="n">
        <v>25</v>
      </c>
      <c r="B30" s="20"/>
      <c r="C30" s="20"/>
      <c r="D30" s="21"/>
      <c r="E30" s="22"/>
      <c r="F30" s="23" t="str">
        <f aca="false">IF(ISBLANK(E30),"",$H$1-E30)</f>
        <v/>
      </c>
      <c r="G30" s="22"/>
      <c r="H30" s="24" t="n">
        <f aca="false">_xlfn.IFS(ISBLANK(G30),0,G30=0,0,$D30="m",ROUNDDOWN((SQRT(G30)-2.8)/0.011,0),$D30="w",ROUNDDOWN((SQRT(G30)-2.0232)/0.00874,0))</f>
        <v>0</v>
      </c>
      <c r="I30" s="25"/>
      <c r="J30" s="26" t="n">
        <f aca="false">_xlfn.IFS(ISBLANK(I30),0,I30=0,0,$D30="m",ROUNDDOWN((SQRT(I30)-1.936)/0.0124,0),$D30="w",ROUNDDOWN((SQRT(I30)-1.4149)/0.01039,0))</f>
        <v>0</v>
      </c>
      <c r="K30" s="27"/>
      <c r="L30" s="24" t="n">
        <f aca="false">_xlfn.IFS(ISBLANK(K30),0,K30=0,0,$D30="m",ROUNDDOWN((SQRT(K30)-1.15028)/0.00219,0),$D30="w",ROUNDDOWN((SQRT(K30)-1.0935)/0.00208,0))</f>
        <v>0</v>
      </c>
      <c r="M30" s="28"/>
      <c r="N30" s="26" t="n">
        <f aca="false">_xlfn.IFS(ISBLANK(M30),0,M30=0,0,$D30="m",ROUNDDOWN((50/(M30+0.24)-3.79)/0.0069,0),$D30="w",ROUNDDOWN((50/(M30+0.24)-3.648)/0.0066,0))</f>
        <v>0</v>
      </c>
      <c r="O30" s="27"/>
      <c r="P30" s="24" t="n">
        <f aca="false">_xlfn.IFS(ISBLANK(O30),0,O30=0,0,$D30="m",ROUNDDOWN((75/(O30+0.24)-4.1)/0.00664,0),$D30="w",ROUNDDOWN((75/(O30+0.24)-3.998)/0.0066,0))</f>
        <v>0</v>
      </c>
      <c r="Q30" s="25"/>
      <c r="R30" s="26" t="n">
        <f aca="false">_xlfn.IFS(ISBLANK(Q30),0,Q30=0,0,$D30="m",ROUNDDOWN((100/(Q30+0.24)-4.341)/0.00676,0),$D30="w",ROUNDDOWN((100/(Q30+0.24)-4.0062)/0.00656,0))</f>
        <v>0</v>
      </c>
      <c r="S30" s="29"/>
      <c r="T30" s="30" t="n">
        <f aca="false">INT(S30)*60+(S30-INT(S30))*100</f>
        <v>0</v>
      </c>
      <c r="U30" s="24" t="n">
        <f aca="false">_xlfn.IFS(ISBLANK(T30),0,T30=0,0,$D30="m","1000m Pflicht",$D30="w",ROUNDDOWN((800/T30-2.0232)/0.00647,0))</f>
        <v>0</v>
      </c>
      <c r="V30" s="31"/>
      <c r="W30" s="32" t="n">
        <f aca="false">INT(V30)*60+(V30-INT(V30))*100</f>
        <v>0</v>
      </c>
      <c r="X30" s="33" t="n">
        <f aca="false">_xlfn.IFS(ISBLANK(V30),0,V30=0,0,$D30="w","1000m Pflicht",$D30="m",ROUNDDOWN((1000/W30-2.158)/0.006,0))</f>
        <v>0</v>
      </c>
      <c r="Y30" s="34" t="n">
        <f aca="false">LARGE(G30:X30,1)+LARGE(G30:X30,2)+LARGE(G30:X30,3)</f>
        <v>0</v>
      </c>
      <c r="Z30" s="34" t="n">
        <f aca="false">IF(D30="m",(_xlfn.IFS(F30=$AE$7,LOOKUP(Y30,$AF$7:$AF$9,$AH$7:$AH$9),F30=$AE$10,LOOKUP(Y30,$AF$10:$AF$12,$AH$10:$AH$12),F30=$AE$13,LOOKUP(Y30,$AF$13:$AF$15,$AH$13:$AH$15),F30=$AE$16,LOOKUP(Y30,$AF$16:$AF$18,$AH$16:$AH$18),F30=$AE$19,LOOKUP(Y30,$AF$19:$AF$21,$AH$19:$AH$21),F30=$AE$22,LOOKUP(Y30,$AF$22:$AF$24,$AH$22:$AH$24),F30=$AE$25,LOOKUP(Y30,$AF$25:$AF$27,$AH$25:$AH$27),F30=$AE$28,LOOKUP(Y30,$AF$28:$AF$30,$AH$28:$AH$30),F30=$AE$31,LOOKUP(Y30,$AF$31:$AF$33,$AH$31:$AH$33))),0)</f>
        <v>0</v>
      </c>
      <c r="AA30" s="34" t="n">
        <f aca="false">IF(D30="w",(_xlfn.IFS(F30=$AE$7,LOOKUP(Y30,$AG$7:$AG$9,$AH$7:$AH$9),F30=$AE$10,LOOKUP(Y30,$AG$10:$AG$12,$AH$10:$AH$12),F30=$AE$13,LOOKUP(Y30,$AG$13:$AG$15,$AH$13:$AH$15),F30=$AE$16,LOOKUP(Y30,$AG$16:$AG$18,$AH$16:$AH$18),F30=$AE$19,LOOKUP(Y30,$AG$19:$AG$21,$AH$19:$AH$21),F30=$AE$22,LOOKUP(Y30,$AG$22:$AG$24,$AH$22:$AH$24),F30=$AE$25,LOOKUP(Y30,$AG$25:$AG$27,$AH$25:$AH$27),F30=$AE$28,LOOKUP(Y30,$AG$28:$AG$30,$AH$28:$AH$30),F30=$AE$31,LOOKUP(Y30,$AG$31:$AG$33,$AH$31:$AH$33))),0)</f>
        <v>0</v>
      </c>
      <c r="AE30" s="39"/>
      <c r="AF30" s="40" t="n">
        <v>1225</v>
      </c>
      <c r="AG30" s="40" t="n">
        <v>1075</v>
      </c>
      <c r="AH30" s="41" t="s">
        <v>33</v>
      </c>
    </row>
    <row r="31" customFormat="false" ht="12.8" hidden="false" customHeight="false" outlineLevel="0" collapsed="false">
      <c r="A31" s="19" t="n">
        <v>26</v>
      </c>
      <c r="B31" s="20"/>
      <c r="C31" s="20"/>
      <c r="D31" s="21"/>
      <c r="E31" s="22"/>
      <c r="F31" s="23" t="str">
        <f aca="false">IF(ISBLANK(E31),"",$H$1-E31)</f>
        <v/>
      </c>
      <c r="G31" s="22"/>
      <c r="H31" s="24" t="n">
        <f aca="false">_xlfn.IFS(ISBLANK(G31),0,G31=0,0,$D31="m",ROUNDDOWN((SQRT(G31)-2.8)/0.011,0),$D31="w",ROUNDDOWN((SQRT(G31)-2.0232)/0.00874,0))</f>
        <v>0</v>
      </c>
      <c r="I31" s="25"/>
      <c r="J31" s="26" t="n">
        <f aca="false">_xlfn.IFS(ISBLANK(I31),0,I31=0,0,$D31="m",ROUNDDOWN((SQRT(I31)-1.936)/0.0124,0),$D31="w",ROUNDDOWN((SQRT(I31)-1.4149)/0.01039,0))</f>
        <v>0</v>
      </c>
      <c r="K31" s="27"/>
      <c r="L31" s="24" t="n">
        <f aca="false">_xlfn.IFS(ISBLANK(K31),0,K31=0,0,$D31="m",ROUNDDOWN((SQRT(K31)-1.15028)/0.00219,0),$D31="w",ROUNDDOWN((SQRT(K31)-1.0935)/0.00208,0))</f>
        <v>0</v>
      </c>
      <c r="M31" s="28"/>
      <c r="N31" s="26" t="n">
        <f aca="false">_xlfn.IFS(ISBLANK(M31),0,M31=0,0,$D31="m",ROUNDDOWN((50/(M31+0.24)-3.79)/0.0069,0),$D31="w",ROUNDDOWN((50/(M31+0.24)-3.648)/0.0066,0))</f>
        <v>0</v>
      </c>
      <c r="O31" s="27"/>
      <c r="P31" s="24" t="n">
        <f aca="false">_xlfn.IFS(ISBLANK(O31),0,O31=0,0,$D31="m",ROUNDDOWN((75/(O31+0.24)-4.1)/0.00664,0),$D31="w",ROUNDDOWN((75/(O31+0.24)-3.998)/0.0066,0))</f>
        <v>0</v>
      </c>
      <c r="Q31" s="25"/>
      <c r="R31" s="26" t="n">
        <f aca="false">_xlfn.IFS(ISBLANK(Q31),0,Q31=0,0,$D31="m",ROUNDDOWN((100/(Q31+0.24)-4.341)/0.00676,0),$D31="w",ROUNDDOWN((100/(Q31+0.24)-4.0062)/0.00656,0))</f>
        <v>0</v>
      </c>
      <c r="S31" s="29"/>
      <c r="T31" s="30" t="n">
        <f aca="false">INT(S31)*60+(S31-INT(S31))*100</f>
        <v>0</v>
      </c>
      <c r="U31" s="24" t="n">
        <f aca="false">_xlfn.IFS(ISBLANK(T31),0,T31=0,0,$D31="m","1000m Pflicht",$D31="w",ROUNDDOWN((800/T31-2.0232)/0.00647,0))</f>
        <v>0</v>
      </c>
      <c r="V31" s="31"/>
      <c r="W31" s="32" t="n">
        <f aca="false">INT(V31)*60+(V31-INT(V31))*100</f>
        <v>0</v>
      </c>
      <c r="X31" s="33" t="n">
        <f aca="false">_xlfn.IFS(ISBLANK(V31),0,V31=0,0,$D31="w","1000m Pflicht",$D31="m",ROUNDDOWN((1000/W31-2.158)/0.006,0))</f>
        <v>0</v>
      </c>
      <c r="Y31" s="34" t="n">
        <f aca="false">LARGE(G31:X31,1)+LARGE(G31:X31,2)+LARGE(G31:X31,3)</f>
        <v>0</v>
      </c>
      <c r="Z31" s="34" t="n">
        <f aca="false">IF(D31="m",(_xlfn.IFS(F31=$AE$7,LOOKUP(Y31,$AF$7:$AF$9,$AH$7:$AH$9),F31=$AE$10,LOOKUP(Y31,$AF$10:$AF$12,$AH$10:$AH$12),F31=$AE$13,LOOKUP(Y31,$AF$13:$AF$15,$AH$13:$AH$15),F31=$AE$16,LOOKUP(Y31,$AF$16:$AF$18,$AH$16:$AH$18),F31=$AE$19,LOOKUP(Y31,$AF$19:$AF$21,$AH$19:$AH$21),F31=$AE$22,LOOKUP(Y31,$AF$22:$AF$24,$AH$22:$AH$24),F31=$AE$25,LOOKUP(Y31,$AF$25:$AF$27,$AH$25:$AH$27),F31=$AE$28,LOOKUP(Y31,$AF$28:$AF$30,$AH$28:$AH$30),F31=$AE$31,LOOKUP(Y31,$AF$31:$AF$33,$AH$31:$AH$33))),0)</f>
        <v>0</v>
      </c>
      <c r="AA31" s="34" t="n">
        <f aca="false">IF(D31="w",(_xlfn.IFS(F31=$AE$7,LOOKUP(Y31,$AG$7:$AG$9,$AH$7:$AH$9),F31=$AE$10,LOOKUP(Y31,$AG$10:$AG$12,$AH$10:$AH$12),F31=$AE$13,LOOKUP(Y31,$AG$13:$AG$15,$AH$13:$AH$15),F31=$AE$16,LOOKUP(Y31,$AG$16:$AG$18,$AH$16:$AH$18),F31=$AE$19,LOOKUP(Y31,$AG$19:$AG$21,$AH$19:$AH$21),F31=$AE$22,LOOKUP(Y31,$AG$22:$AG$24,$AH$22:$AH$24),F31=$AE$25,LOOKUP(Y31,$AG$25:$AG$27,$AH$25:$AH$27),F31=$AE$28,LOOKUP(Y31,$AG$28:$AG$30,$AH$28:$AH$30),F31=$AE$31,LOOKUP(Y31,$AG$31:$AG$33,$AH$31:$AH$33))),0)</f>
        <v>0</v>
      </c>
      <c r="AE31" s="36" t="n">
        <v>16</v>
      </c>
      <c r="AF31" s="37" t="n">
        <v>0</v>
      </c>
      <c r="AG31" s="37" t="n">
        <v>0</v>
      </c>
      <c r="AH31" s="38" t="s">
        <v>31</v>
      </c>
    </row>
    <row r="32" customFormat="false" ht="12.8" hidden="false" customHeight="false" outlineLevel="0" collapsed="false">
      <c r="A32" s="19" t="n">
        <v>27</v>
      </c>
      <c r="B32" s="20"/>
      <c r="C32" s="20"/>
      <c r="D32" s="21"/>
      <c r="E32" s="22"/>
      <c r="F32" s="23" t="str">
        <f aca="false">IF(ISBLANK(E32),"",$H$1-E32)</f>
        <v/>
      </c>
      <c r="G32" s="22"/>
      <c r="H32" s="24" t="n">
        <f aca="false">_xlfn.IFS(ISBLANK(G32),0,G32=0,0,$D32="m",ROUNDDOWN((SQRT(G32)-2.8)/0.011,0),$D32="w",ROUNDDOWN((SQRT(G32)-2.0232)/0.00874,0))</f>
        <v>0</v>
      </c>
      <c r="I32" s="25"/>
      <c r="J32" s="26" t="n">
        <f aca="false">_xlfn.IFS(ISBLANK(I32),0,I32=0,0,$D32="m",ROUNDDOWN((SQRT(I32)-1.936)/0.0124,0),$D32="w",ROUNDDOWN((SQRT(I32)-1.4149)/0.01039,0))</f>
        <v>0</v>
      </c>
      <c r="K32" s="27"/>
      <c r="L32" s="24" t="n">
        <f aca="false">_xlfn.IFS(ISBLANK(K32),0,K32=0,0,$D32="m",ROUNDDOWN((SQRT(K32)-1.15028)/0.00219,0),$D32="w",ROUNDDOWN((SQRT(K32)-1.0935)/0.00208,0))</f>
        <v>0</v>
      </c>
      <c r="M32" s="28"/>
      <c r="N32" s="26" t="n">
        <f aca="false">_xlfn.IFS(ISBLANK(M32),0,M32=0,0,$D32="m",ROUNDDOWN((50/(M32+0.24)-3.79)/0.0069,0),$D32="w",ROUNDDOWN((50/(M32+0.24)-3.648)/0.0066,0))</f>
        <v>0</v>
      </c>
      <c r="O32" s="27"/>
      <c r="P32" s="24" t="n">
        <f aca="false">_xlfn.IFS(ISBLANK(O32),0,O32=0,0,$D32="m",ROUNDDOWN((75/(O32+0.24)-4.1)/0.00664,0),$D32="w",ROUNDDOWN((75/(O32+0.24)-3.998)/0.0066,0))</f>
        <v>0</v>
      </c>
      <c r="Q32" s="25"/>
      <c r="R32" s="26" t="n">
        <f aca="false">_xlfn.IFS(ISBLANK(Q32),0,Q32=0,0,$D32="m",ROUNDDOWN((100/(Q32+0.24)-4.341)/0.00676,0),$D32="w",ROUNDDOWN((100/(Q32+0.24)-4.0062)/0.00656,0))</f>
        <v>0</v>
      </c>
      <c r="S32" s="29"/>
      <c r="T32" s="30" t="n">
        <f aca="false">INT(S32)*60+(S32-INT(S32))*100</f>
        <v>0</v>
      </c>
      <c r="U32" s="24" t="n">
        <f aca="false">_xlfn.IFS(ISBLANK(T32),0,T32=0,0,$D32="m","1000m Pflicht",$D32="w",ROUNDDOWN((800/T32-2.0232)/0.00647,0))</f>
        <v>0</v>
      </c>
      <c r="V32" s="31"/>
      <c r="W32" s="32" t="n">
        <f aca="false">INT(V32)*60+(V32-INT(V32))*100</f>
        <v>0</v>
      </c>
      <c r="X32" s="33" t="n">
        <f aca="false">_xlfn.IFS(ISBLANK(V32),0,V32=0,0,$D32="w","1000m Pflicht",$D32="m",ROUNDDOWN((1000/W32-2.158)/0.006,0))</f>
        <v>0</v>
      </c>
      <c r="Y32" s="34" t="n">
        <f aca="false">LARGE(G32:X32,1)+LARGE(G32:X32,2)+LARGE(G32:X32,3)</f>
        <v>0</v>
      </c>
      <c r="Z32" s="34" t="n">
        <f aca="false">IF(D32="m",(_xlfn.IFS(F32=$AE$7,LOOKUP(Y32,$AF$7:$AF$9,$AH$7:$AH$9),F32=$AE$10,LOOKUP(Y32,$AF$10:$AF$12,$AH$10:$AH$12),F32=$AE$13,LOOKUP(Y32,$AF$13:$AF$15,$AH$13:$AH$15),F32=$AE$16,LOOKUP(Y32,$AF$16:$AF$18,$AH$16:$AH$18),F32=$AE$19,LOOKUP(Y32,$AF$19:$AF$21,$AH$19:$AH$21),F32=$AE$22,LOOKUP(Y32,$AF$22:$AF$24,$AH$22:$AH$24),F32=$AE$25,LOOKUP(Y32,$AF$25:$AF$27,$AH$25:$AH$27),F32=$AE$28,LOOKUP(Y32,$AF$28:$AF$30,$AH$28:$AH$30),F32=$AE$31,LOOKUP(Y32,$AF$31:$AF$33,$AH$31:$AH$33))),0)</f>
        <v>0</v>
      </c>
      <c r="AA32" s="34" t="n">
        <f aca="false">IF(D32="w",(_xlfn.IFS(F32=$AE$7,LOOKUP(Y32,$AG$7:$AG$9,$AH$7:$AH$9),F32=$AE$10,LOOKUP(Y32,$AG$10:$AG$12,$AH$10:$AH$12),F32=$AE$13,LOOKUP(Y32,$AG$13:$AG$15,$AH$13:$AH$15),F32=$AE$16,LOOKUP(Y32,$AG$16:$AG$18,$AH$16:$AH$18),F32=$AE$19,LOOKUP(Y32,$AG$19:$AG$21,$AH$19:$AH$21),F32=$AE$22,LOOKUP(Y32,$AG$22:$AG$24,$AH$22:$AH$24),F32=$AE$25,LOOKUP(Y32,$AG$25:$AG$27,$AH$25:$AH$27),F32=$AE$28,LOOKUP(Y32,$AG$28:$AG$30,$AH$28:$AH$30),F32=$AE$31,LOOKUP(Y32,$AG$31:$AG$33,$AH$31:$AH$33))),0)</f>
        <v>0</v>
      </c>
      <c r="AE32" s="36"/>
      <c r="AF32" s="37" t="n">
        <v>1050</v>
      </c>
      <c r="AG32" s="37" t="n">
        <v>900</v>
      </c>
      <c r="AH32" s="38" t="s">
        <v>32</v>
      </c>
    </row>
    <row r="33" customFormat="false" ht="12.8" hidden="false" customHeight="false" outlineLevel="0" collapsed="false">
      <c r="A33" s="19" t="n">
        <v>28</v>
      </c>
      <c r="B33" s="20"/>
      <c r="C33" s="20"/>
      <c r="D33" s="21"/>
      <c r="E33" s="22"/>
      <c r="F33" s="23" t="str">
        <f aca="false">IF(ISBLANK(E33),"",$H$1-E33)</f>
        <v/>
      </c>
      <c r="G33" s="22"/>
      <c r="H33" s="24" t="n">
        <f aca="false">_xlfn.IFS(ISBLANK(G33),0,G33=0,0,$D33="m",ROUNDDOWN((SQRT(G33)-2.8)/0.011,0),$D33="w",ROUNDDOWN((SQRT(G33)-2.0232)/0.00874,0))</f>
        <v>0</v>
      </c>
      <c r="I33" s="25"/>
      <c r="J33" s="26" t="n">
        <f aca="false">_xlfn.IFS(ISBLANK(I33),0,I33=0,0,$D33="m",ROUNDDOWN((SQRT(I33)-1.936)/0.0124,0),$D33="w",ROUNDDOWN((SQRT(I33)-1.4149)/0.01039,0))</f>
        <v>0</v>
      </c>
      <c r="K33" s="27"/>
      <c r="L33" s="24" t="n">
        <f aca="false">_xlfn.IFS(ISBLANK(K33),0,K33=0,0,$D33="m",ROUNDDOWN((SQRT(K33)-1.15028)/0.00219,0),$D33="w",ROUNDDOWN((SQRT(K33)-1.0935)/0.00208,0))</f>
        <v>0</v>
      </c>
      <c r="M33" s="28"/>
      <c r="N33" s="26" t="n">
        <f aca="false">_xlfn.IFS(ISBLANK(M33),0,M33=0,0,$D33="m",ROUNDDOWN((50/(M33+0.24)-3.79)/0.0069,0),$D33="w",ROUNDDOWN((50/(M33+0.24)-3.648)/0.0066,0))</f>
        <v>0</v>
      </c>
      <c r="O33" s="27"/>
      <c r="P33" s="24" t="n">
        <f aca="false">_xlfn.IFS(ISBLANK(O33),0,O33=0,0,$D33="m",ROUNDDOWN((75/(O33+0.24)-4.1)/0.00664,0),$D33="w",ROUNDDOWN((75/(O33+0.24)-3.998)/0.0066,0))</f>
        <v>0</v>
      </c>
      <c r="Q33" s="25"/>
      <c r="R33" s="26" t="n">
        <f aca="false">_xlfn.IFS(ISBLANK(Q33),0,Q33=0,0,$D33="m",ROUNDDOWN((100/(Q33+0.24)-4.341)/0.00676,0),$D33="w",ROUNDDOWN((100/(Q33+0.24)-4.0062)/0.00656,0))</f>
        <v>0</v>
      </c>
      <c r="S33" s="29"/>
      <c r="T33" s="30" t="n">
        <f aca="false">INT(S33)*60+(S33-INT(S33))*100</f>
        <v>0</v>
      </c>
      <c r="U33" s="24" t="n">
        <f aca="false">_xlfn.IFS(ISBLANK(T33),0,T33=0,0,$D33="m","1000m Pflicht",$D33="w",ROUNDDOWN((800/T33-2.0232)/0.00647,0))</f>
        <v>0</v>
      </c>
      <c r="V33" s="31"/>
      <c r="W33" s="32" t="n">
        <f aca="false">INT(V33)*60+(V33-INT(V33))*100</f>
        <v>0</v>
      </c>
      <c r="X33" s="33" t="n">
        <f aca="false">_xlfn.IFS(ISBLANK(V33),0,V33=0,0,$D33="w","1000m Pflicht",$D33="m",ROUNDDOWN((1000/W33-2.158)/0.006,0))</f>
        <v>0</v>
      </c>
      <c r="Y33" s="34" t="n">
        <f aca="false">LARGE(G33:X33,1)+LARGE(G33:X33,2)+LARGE(G33:X33,3)</f>
        <v>0</v>
      </c>
      <c r="Z33" s="34" t="n">
        <f aca="false">IF(D33="m",(_xlfn.IFS(F33=$AE$7,LOOKUP(Y33,$AF$7:$AF$9,$AH$7:$AH$9),F33=$AE$10,LOOKUP(Y33,$AF$10:$AF$12,$AH$10:$AH$12),F33=$AE$13,LOOKUP(Y33,$AF$13:$AF$15,$AH$13:$AH$15),F33=$AE$16,LOOKUP(Y33,$AF$16:$AF$18,$AH$16:$AH$18),F33=$AE$19,LOOKUP(Y33,$AF$19:$AF$21,$AH$19:$AH$21),F33=$AE$22,LOOKUP(Y33,$AF$22:$AF$24,$AH$22:$AH$24),F33=$AE$25,LOOKUP(Y33,$AF$25:$AF$27,$AH$25:$AH$27),F33=$AE$28,LOOKUP(Y33,$AF$28:$AF$30,$AH$28:$AH$30),F33=$AE$31,LOOKUP(Y33,$AF$31:$AF$33,$AH$31:$AH$33))),0)</f>
        <v>0</v>
      </c>
      <c r="AA33" s="34" t="n">
        <f aca="false">IF(D33="w",(_xlfn.IFS(F33=$AE$7,LOOKUP(Y33,$AG$7:$AG$9,$AH$7:$AH$9),F33=$AE$10,LOOKUP(Y33,$AG$10:$AG$12,$AH$10:$AH$12),F33=$AE$13,LOOKUP(Y33,$AG$13:$AG$15,$AH$13:$AH$15),F33=$AE$16,LOOKUP(Y33,$AG$16:$AG$18,$AH$16:$AH$18),F33=$AE$19,LOOKUP(Y33,$AG$19:$AG$21,$AH$19:$AH$21),F33=$AE$22,LOOKUP(Y33,$AG$22:$AG$24,$AH$22:$AH$24),F33=$AE$25,LOOKUP(Y33,$AG$25:$AG$27,$AH$25:$AH$27),F33=$AE$28,LOOKUP(Y33,$AG$28:$AG$30,$AH$28:$AH$30),F33=$AE$31,LOOKUP(Y33,$AG$31:$AG$33,$AH$31:$AH$33))),0)</f>
        <v>0</v>
      </c>
      <c r="AE33" s="36"/>
      <c r="AF33" s="37" t="n">
        <v>1325</v>
      </c>
      <c r="AG33" s="37" t="n">
        <v>1100</v>
      </c>
      <c r="AH33" s="38" t="s">
        <v>33</v>
      </c>
    </row>
    <row r="34" customFormat="false" ht="12.8" hidden="false" customHeight="false" outlineLevel="0" collapsed="false">
      <c r="A34" s="19" t="n">
        <v>29</v>
      </c>
      <c r="B34" s="20"/>
      <c r="C34" s="20"/>
      <c r="D34" s="21"/>
      <c r="E34" s="22"/>
      <c r="F34" s="23" t="str">
        <f aca="false">IF(ISBLANK(E34),"",$H$1-E34)</f>
        <v/>
      </c>
      <c r="G34" s="22"/>
      <c r="H34" s="24" t="n">
        <f aca="false">_xlfn.IFS(ISBLANK(G34),0,G34=0,0,$D34="m",ROUNDDOWN((SQRT(G34)-2.8)/0.011,0),$D34="w",ROUNDDOWN((SQRT(G34)-2.0232)/0.00874,0))</f>
        <v>0</v>
      </c>
      <c r="I34" s="25"/>
      <c r="J34" s="26" t="n">
        <f aca="false">_xlfn.IFS(ISBLANK(I34),0,I34=0,0,$D34="m",ROUNDDOWN((SQRT(I34)-1.936)/0.0124,0),$D34="w",ROUNDDOWN((SQRT(I34)-1.4149)/0.01039,0))</f>
        <v>0</v>
      </c>
      <c r="K34" s="27"/>
      <c r="L34" s="24" t="n">
        <f aca="false">_xlfn.IFS(ISBLANK(K34),0,K34=0,0,$D34="m",ROUNDDOWN((SQRT(K34)-1.15028)/0.00219,0),$D34="w",ROUNDDOWN((SQRT(K34)-1.0935)/0.00208,0))</f>
        <v>0</v>
      </c>
      <c r="M34" s="28"/>
      <c r="N34" s="26" t="n">
        <f aca="false">_xlfn.IFS(ISBLANK(M34),0,M34=0,0,$D34="m",ROUNDDOWN((50/(M34+0.24)-3.79)/0.0069,0),$D34="w",ROUNDDOWN((50/(M34+0.24)-3.648)/0.0066,0))</f>
        <v>0</v>
      </c>
      <c r="O34" s="27"/>
      <c r="P34" s="24" t="n">
        <f aca="false">_xlfn.IFS(ISBLANK(O34),0,O34=0,0,$D34="m",ROUNDDOWN((75/(O34+0.24)-4.1)/0.00664,0),$D34="w",ROUNDDOWN((75/(O34+0.24)-3.998)/0.0066,0))</f>
        <v>0</v>
      </c>
      <c r="Q34" s="25"/>
      <c r="R34" s="26" t="n">
        <f aca="false">_xlfn.IFS(ISBLANK(Q34),0,Q34=0,0,$D34="m",ROUNDDOWN((100/(Q34+0.24)-4.341)/0.00676,0),$D34="w",ROUNDDOWN((100/(Q34+0.24)-4.0062)/0.00656,0))</f>
        <v>0</v>
      </c>
      <c r="S34" s="29"/>
      <c r="T34" s="30" t="n">
        <f aca="false">INT(S34)*60+(S34-INT(S34))*100</f>
        <v>0</v>
      </c>
      <c r="U34" s="24" t="n">
        <f aca="false">_xlfn.IFS(ISBLANK(T34),0,T34=0,0,$D34="m","1000m Pflicht",$D34="w",ROUNDDOWN((800/T34-2.0232)/0.00647,0))</f>
        <v>0</v>
      </c>
      <c r="V34" s="31"/>
      <c r="W34" s="32" t="n">
        <f aca="false">INT(V34)*60+(V34-INT(V34))*100</f>
        <v>0</v>
      </c>
      <c r="X34" s="33" t="n">
        <f aca="false">_xlfn.IFS(ISBLANK(V34),0,V34=0,0,$D34="w","1000m Pflicht",$D34="m",ROUNDDOWN((1000/W34-2.158)/0.006,0))</f>
        <v>0</v>
      </c>
      <c r="Y34" s="34" t="n">
        <f aca="false">LARGE(G34:X34,1)+LARGE(G34:X34,2)+LARGE(G34:X34,3)</f>
        <v>0</v>
      </c>
      <c r="Z34" s="34" t="n">
        <f aca="false">IF(D34="m",(_xlfn.IFS(F34=$AE$7,LOOKUP(Y34,$AF$7:$AF$9,$AH$7:$AH$9),F34=$AE$10,LOOKUP(Y34,$AF$10:$AF$12,$AH$10:$AH$12),F34=$AE$13,LOOKUP(Y34,$AF$13:$AF$15,$AH$13:$AH$15),F34=$AE$16,LOOKUP(Y34,$AF$16:$AF$18,$AH$16:$AH$18),F34=$AE$19,LOOKUP(Y34,$AF$19:$AF$21,$AH$19:$AH$21),F34=$AE$22,LOOKUP(Y34,$AF$22:$AF$24,$AH$22:$AH$24),F34=$AE$25,LOOKUP(Y34,$AF$25:$AF$27,$AH$25:$AH$27),F34=$AE$28,LOOKUP(Y34,$AF$28:$AF$30,$AH$28:$AH$30),F34=$AE$31,LOOKUP(Y34,$AF$31:$AF$33,$AH$31:$AH$33))),0)</f>
        <v>0</v>
      </c>
      <c r="AA34" s="34" t="n">
        <f aca="false">IF(D34="w",(_xlfn.IFS(F34=$AE$7,LOOKUP(Y34,$AG$7:$AG$9,$AH$7:$AH$9),F34=$AE$10,LOOKUP(Y34,$AG$10:$AG$12,$AH$10:$AH$12),F34=$AE$13,LOOKUP(Y34,$AG$13:$AG$15,$AH$13:$AH$15),F34=$AE$16,LOOKUP(Y34,$AG$16:$AG$18,$AH$16:$AH$18),F34=$AE$19,LOOKUP(Y34,$AG$19:$AG$21,$AH$19:$AH$21),F34=$AE$22,LOOKUP(Y34,$AG$22:$AG$24,$AH$22:$AH$24),F34=$AE$25,LOOKUP(Y34,$AG$25:$AG$27,$AH$25:$AH$27),F34=$AE$28,LOOKUP(Y34,$AG$28:$AG$30,$AH$28:$AH$30),F34=$AE$31,LOOKUP(Y34,$AG$31:$AG$33,$AH$31:$AH$33))),0)</f>
        <v>0</v>
      </c>
    </row>
    <row r="35" customFormat="false" ht="12.8" hidden="false" customHeight="false" outlineLevel="0" collapsed="false">
      <c r="A35" s="19" t="n">
        <v>30</v>
      </c>
      <c r="B35" s="20"/>
      <c r="C35" s="20"/>
      <c r="D35" s="21"/>
      <c r="E35" s="22"/>
      <c r="F35" s="23" t="str">
        <f aca="false">IF(ISBLANK(E35),"",$H$1-E35)</f>
        <v/>
      </c>
      <c r="G35" s="22"/>
      <c r="H35" s="24" t="n">
        <f aca="false">_xlfn.IFS(ISBLANK(G35),0,G35=0,0,$D35="m",ROUNDDOWN((SQRT(G35)-2.8)/0.011,0),$D35="w",ROUNDDOWN((SQRT(G35)-2.0232)/0.00874,0))</f>
        <v>0</v>
      </c>
      <c r="I35" s="25"/>
      <c r="J35" s="26" t="n">
        <f aca="false">_xlfn.IFS(ISBLANK(I35),0,I35=0,0,$D35="m",ROUNDDOWN((SQRT(I35)-1.936)/0.0124,0),$D35="w",ROUNDDOWN((SQRT(I35)-1.4149)/0.01039,0))</f>
        <v>0</v>
      </c>
      <c r="K35" s="27"/>
      <c r="L35" s="24" t="n">
        <f aca="false">_xlfn.IFS(ISBLANK(K35),0,K35=0,0,$D35="m",ROUNDDOWN((SQRT(K35)-1.15028)/0.00219,0),$D35="w",ROUNDDOWN((SQRT(K35)-1.0935)/0.00208,0))</f>
        <v>0</v>
      </c>
      <c r="M35" s="28"/>
      <c r="N35" s="26" t="n">
        <f aca="false">_xlfn.IFS(ISBLANK(M35),0,M35=0,0,$D35="m",ROUNDDOWN((50/(M35+0.24)-3.79)/0.0069,0),$D35="w",ROUNDDOWN((50/(M35+0.24)-3.648)/0.0066,0))</f>
        <v>0</v>
      </c>
      <c r="O35" s="27"/>
      <c r="P35" s="24" t="n">
        <f aca="false">_xlfn.IFS(ISBLANK(O35),0,O35=0,0,$D35="m",ROUNDDOWN((75/(O35+0.24)-4.1)/0.00664,0),$D35="w",ROUNDDOWN((75/(O35+0.24)-3.998)/0.0066,0))</f>
        <v>0</v>
      </c>
      <c r="Q35" s="25"/>
      <c r="R35" s="26" t="n">
        <f aca="false">_xlfn.IFS(ISBLANK(Q35),0,Q35=0,0,$D35="m",ROUNDDOWN((100/(Q35+0.24)-4.341)/0.00676,0),$D35="w",ROUNDDOWN((100/(Q35+0.24)-4.0062)/0.00656,0))</f>
        <v>0</v>
      </c>
      <c r="S35" s="29"/>
      <c r="T35" s="30" t="n">
        <f aca="false">INT(S35)*60+(S35-INT(S35))*100</f>
        <v>0</v>
      </c>
      <c r="U35" s="24" t="n">
        <f aca="false">_xlfn.IFS(ISBLANK(T35),0,T35=0,0,$D35="m","1000m Pflicht",$D35="w",ROUNDDOWN((800/T35-2.0232)/0.00647,0))</f>
        <v>0</v>
      </c>
      <c r="V35" s="31"/>
      <c r="W35" s="32" t="n">
        <f aca="false">INT(V35)*60+(V35-INT(V35))*100</f>
        <v>0</v>
      </c>
      <c r="X35" s="33" t="n">
        <f aca="false">_xlfn.IFS(ISBLANK(V35),0,V35=0,0,$D35="w","1000m Pflicht",$D35="m",ROUNDDOWN((1000/W35-2.158)/0.006,0))</f>
        <v>0</v>
      </c>
      <c r="Y35" s="34" t="n">
        <f aca="false">LARGE(G35:X35,1)+LARGE(G35:X35,2)+LARGE(G35:X35,3)</f>
        <v>0</v>
      </c>
      <c r="Z35" s="34" t="n">
        <f aca="false">IF(D35="m",(_xlfn.IFS(F35=$AE$7,LOOKUP(Y35,$AF$7:$AF$9,$AH$7:$AH$9),F35=$AE$10,LOOKUP(Y35,$AF$10:$AF$12,$AH$10:$AH$12),F35=$AE$13,LOOKUP(Y35,$AF$13:$AF$15,$AH$13:$AH$15),F35=$AE$16,LOOKUP(Y35,$AF$16:$AF$18,$AH$16:$AH$18),F35=$AE$19,LOOKUP(Y35,$AF$19:$AF$21,$AH$19:$AH$21),F35=$AE$22,LOOKUP(Y35,$AF$22:$AF$24,$AH$22:$AH$24),F35=$AE$25,LOOKUP(Y35,$AF$25:$AF$27,$AH$25:$AH$27),F35=$AE$28,LOOKUP(Y35,$AF$28:$AF$30,$AH$28:$AH$30),F35=$AE$31,LOOKUP(Y35,$AF$31:$AF$33,$AH$31:$AH$33))),0)</f>
        <v>0</v>
      </c>
      <c r="AA35" s="34" t="n">
        <f aca="false">IF(D35="w",(_xlfn.IFS(F35=$AE$7,LOOKUP(Y35,$AG$7:$AG$9,$AH$7:$AH$9),F35=$AE$10,LOOKUP(Y35,$AG$10:$AG$12,$AH$10:$AH$12),F35=$AE$13,LOOKUP(Y35,$AG$13:$AG$15,$AH$13:$AH$15),F35=$AE$16,LOOKUP(Y35,$AG$16:$AG$18,$AH$16:$AH$18),F35=$AE$19,LOOKUP(Y35,$AG$19:$AG$21,$AH$19:$AH$21),F35=$AE$22,LOOKUP(Y35,$AG$22:$AG$24,$AH$22:$AH$24),F35=$AE$25,LOOKUP(Y35,$AG$25:$AG$27,$AH$25:$AH$27),F35=$AE$28,LOOKUP(Y35,$AG$28:$AG$30,$AH$28:$AH$30),F35=$AE$31,LOOKUP(Y35,$AG$31:$AG$33,$AH$31:$AH$33))),0)</f>
        <v>0</v>
      </c>
    </row>
    <row r="36" customFormat="false" ht="12.8" hidden="false" customHeight="false" outlineLevel="0" collapsed="false">
      <c r="A36" s="19" t="n">
        <v>31</v>
      </c>
      <c r="B36" s="20"/>
      <c r="C36" s="20"/>
      <c r="D36" s="21"/>
      <c r="E36" s="22"/>
      <c r="F36" s="23" t="str">
        <f aca="false">IF(ISBLANK(E36),"",$H$1-E36)</f>
        <v/>
      </c>
      <c r="G36" s="22"/>
      <c r="H36" s="24" t="n">
        <f aca="false">_xlfn.IFS(ISBLANK(G36),0,G36=0,0,$D36="m",ROUNDDOWN((SQRT(G36)-2.8)/0.011,0),$D36="w",ROUNDDOWN((SQRT(G36)-2.0232)/0.00874,0))</f>
        <v>0</v>
      </c>
      <c r="I36" s="25"/>
      <c r="J36" s="26" t="n">
        <f aca="false">_xlfn.IFS(ISBLANK(I36),0,I36=0,0,$D36="m",ROUNDDOWN((SQRT(I36)-1.936)/0.0124,0),$D36="w",ROUNDDOWN((SQRT(I36)-1.4149)/0.01039,0))</f>
        <v>0</v>
      </c>
      <c r="K36" s="27"/>
      <c r="L36" s="24" t="n">
        <f aca="false">_xlfn.IFS(ISBLANK(K36),0,K36=0,0,$D36="m",ROUNDDOWN((SQRT(K36)-1.15028)/0.00219,0),$D36="w",ROUNDDOWN((SQRT(K36)-1.0935)/0.00208,0))</f>
        <v>0</v>
      </c>
      <c r="M36" s="28"/>
      <c r="N36" s="26" t="n">
        <f aca="false">_xlfn.IFS(ISBLANK(M36),0,M36=0,0,$D36="m",ROUNDDOWN((50/(M36+0.24)-3.79)/0.0069,0),$D36="w",ROUNDDOWN((50/(M36+0.24)-3.648)/0.0066,0))</f>
        <v>0</v>
      </c>
      <c r="O36" s="27"/>
      <c r="P36" s="24" t="n">
        <f aca="false">_xlfn.IFS(ISBLANK(O36),0,O36=0,0,$D36="m",ROUNDDOWN((75/(O36+0.24)-4.1)/0.00664,0),$D36="w",ROUNDDOWN((75/(O36+0.24)-3.998)/0.0066,0))</f>
        <v>0</v>
      </c>
      <c r="Q36" s="25"/>
      <c r="R36" s="26" t="n">
        <f aca="false">_xlfn.IFS(ISBLANK(Q36),0,Q36=0,0,$D36="m",ROUNDDOWN((100/(Q36+0.24)-4.341)/0.00676,0),$D36="w",ROUNDDOWN((100/(Q36+0.24)-4.0062)/0.00656,0))</f>
        <v>0</v>
      </c>
      <c r="S36" s="29"/>
      <c r="T36" s="30" t="n">
        <f aca="false">INT(S36)*60+(S36-INT(S36))*100</f>
        <v>0</v>
      </c>
      <c r="U36" s="24" t="n">
        <f aca="false">_xlfn.IFS(ISBLANK(T36),0,T36=0,0,$D36="m","1000m Pflicht",$D36="w",ROUNDDOWN((800/T36-2.0232)/0.00647,0))</f>
        <v>0</v>
      </c>
      <c r="V36" s="31"/>
      <c r="W36" s="32" t="n">
        <f aca="false">INT(V36)*60+(V36-INT(V36))*100</f>
        <v>0</v>
      </c>
      <c r="X36" s="33" t="n">
        <f aca="false">_xlfn.IFS(ISBLANK(V36),0,V36=0,0,$D36="w","1000m Pflicht",$D36="m",ROUNDDOWN((1000/W36-2.158)/0.006,0))</f>
        <v>0</v>
      </c>
      <c r="Y36" s="34" t="n">
        <f aca="false">LARGE(G36:X36,1)+LARGE(G36:X36,2)+LARGE(G36:X36,3)</f>
        <v>0</v>
      </c>
      <c r="Z36" s="34" t="n">
        <f aca="false">IF(D36="m",(_xlfn.IFS(F36=$AE$7,LOOKUP(Y36,$AF$7:$AF$9,$AH$7:$AH$9),F36=$AE$10,LOOKUP(Y36,$AF$10:$AF$12,$AH$10:$AH$12),F36=$AE$13,LOOKUP(Y36,$AF$13:$AF$15,$AH$13:$AH$15),F36=$AE$16,LOOKUP(Y36,$AF$16:$AF$18,$AH$16:$AH$18),F36=$AE$19,LOOKUP(Y36,$AF$19:$AF$21,$AH$19:$AH$21),F36=$AE$22,LOOKUP(Y36,$AF$22:$AF$24,$AH$22:$AH$24),F36=$AE$25,LOOKUP(Y36,$AF$25:$AF$27,$AH$25:$AH$27),F36=$AE$28,LOOKUP(Y36,$AF$28:$AF$30,$AH$28:$AH$30),F36=$AE$31,LOOKUP(Y36,$AF$31:$AF$33,$AH$31:$AH$33))),0)</f>
        <v>0</v>
      </c>
      <c r="AA36" s="34" t="n">
        <f aca="false">IF(D36="w",(_xlfn.IFS(F36=$AE$7,LOOKUP(Y36,$AG$7:$AG$9,$AH$7:$AH$9),F36=$AE$10,LOOKUP(Y36,$AG$10:$AG$12,$AH$10:$AH$12),F36=$AE$13,LOOKUP(Y36,$AG$13:$AG$15,$AH$13:$AH$15),F36=$AE$16,LOOKUP(Y36,$AG$16:$AG$18,$AH$16:$AH$18),F36=$AE$19,LOOKUP(Y36,$AG$19:$AG$21,$AH$19:$AH$21),F36=$AE$22,LOOKUP(Y36,$AG$22:$AG$24,$AH$22:$AH$24),F36=$AE$25,LOOKUP(Y36,$AG$25:$AG$27,$AH$25:$AH$27),F36=$AE$28,LOOKUP(Y36,$AG$28:$AG$30,$AH$28:$AH$30),F36=$AE$31,LOOKUP(Y36,$AG$31:$AG$33,$AH$31:$AH$33))),0)</f>
        <v>0</v>
      </c>
    </row>
    <row r="37" customFormat="false" ht="12.8" hidden="false" customHeight="false" outlineLevel="0" collapsed="false">
      <c r="A37" s="19" t="n">
        <v>32</v>
      </c>
      <c r="B37" s="20"/>
      <c r="C37" s="20"/>
      <c r="D37" s="21"/>
      <c r="E37" s="22"/>
      <c r="F37" s="23" t="str">
        <f aca="false">IF(ISBLANK(E37),"",$H$1-E37)</f>
        <v/>
      </c>
      <c r="G37" s="22"/>
      <c r="H37" s="24" t="n">
        <f aca="false">_xlfn.IFS(ISBLANK(G37),0,G37=0,0,$D37="m",ROUNDDOWN((SQRT(G37)-2.8)/0.011,0),$D37="w",ROUNDDOWN((SQRT(G37)-2.0232)/0.00874,0))</f>
        <v>0</v>
      </c>
      <c r="I37" s="25"/>
      <c r="J37" s="26" t="n">
        <f aca="false">_xlfn.IFS(ISBLANK(I37),0,I37=0,0,$D37="m",ROUNDDOWN((SQRT(I37)-1.936)/0.0124,0),$D37="w",ROUNDDOWN((SQRT(I37)-1.4149)/0.01039,0))</f>
        <v>0</v>
      </c>
      <c r="K37" s="27"/>
      <c r="L37" s="24" t="n">
        <f aca="false">_xlfn.IFS(ISBLANK(K37),0,K37=0,0,$D37="m",ROUNDDOWN((SQRT(K37)-1.15028)/0.00219,0),$D37="w",ROUNDDOWN((SQRT(K37)-1.0935)/0.00208,0))</f>
        <v>0</v>
      </c>
      <c r="M37" s="28"/>
      <c r="N37" s="26" t="n">
        <f aca="false">_xlfn.IFS(ISBLANK(M37),0,M37=0,0,$D37="m",ROUNDDOWN((50/(M37+0.24)-3.79)/0.0069,0),$D37="w",ROUNDDOWN((50/(M37+0.24)-3.648)/0.0066,0))</f>
        <v>0</v>
      </c>
      <c r="O37" s="27"/>
      <c r="P37" s="24" t="n">
        <f aca="false">_xlfn.IFS(ISBLANK(O37),0,O37=0,0,$D37="m",ROUNDDOWN((75/(O37+0.24)-4.1)/0.00664,0),$D37="w",ROUNDDOWN((75/(O37+0.24)-3.998)/0.0066,0))</f>
        <v>0</v>
      </c>
      <c r="Q37" s="25"/>
      <c r="R37" s="26" t="n">
        <f aca="false">_xlfn.IFS(ISBLANK(Q37),0,Q37=0,0,$D37="m",ROUNDDOWN((100/(Q37+0.24)-4.341)/0.00676,0),$D37="w",ROUNDDOWN((100/(Q37+0.24)-4.0062)/0.00656,0))</f>
        <v>0</v>
      </c>
      <c r="S37" s="29"/>
      <c r="T37" s="30" t="n">
        <f aca="false">INT(S37)*60+(S37-INT(S37))*100</f>
        <v>0</v>
      </c>
      <c r="U37" s="24" t="n">
        <f aca="false">_xlfn.IFS(ISBLANK(T37),0,T37=0,0,$D37="m","1000m Pflicht",$D37="w",ROUNDDOWN((800/T37-2.0232)/0.00647,0))</f>
        <v>0</v>
      </c>
      <c r="V37" s="31"/>
      <c r="W37" s="32" t="n">
        <f aca="false">INT(V37)*60+(V37-INT(V37))*100</f>
        <v>0</v>
      </c>
      <c r="X37" s="33" t="n">
        <f aca="false">_xlfn.IFS(ISBLANK(V37),0,V37=0,0,$D37="w","1000m Pflicht",$D37="m",ROUNDDOWN((1000/W37-2.158)/0.006,0))</f>
        <v>0</v>
      </c>
      <c r="Y37" s="34" t="n">
        <f aca="false">LARGE(G37:X37,1)+LARGE(G37:X37,2)+LARGE(G37:X37,3)</f>
        <v>0</v>
      </c>
      <c r="Z37" s="34" t="n">
        <f aca="false">IF(D37="m",(_xlfn.IFS(F37=$AE$7,LOOKUP(Y37,$AF$7:$AF$9,$AH$7:$AH$9),F37=$AE$10,LOOKUP(Y37,$AF$10:$AF$12,$AH$10:$AH$12),F37=$AE$13,LOOKUP(Y37,$AF$13:$AF$15,$AH$13:$AH$15),F37=$AE$16,LOOKUP(Y37,$AF$16:$AF$18,$AH$16:$AH$18),F37=$AE$19,LOOKUP(Y37,$AF$19:$AF$21,$AH$19:$AH$21),F37=$AE$22,LOOKUP(Y37,$AF$22:$AF$24,$AH$22:$AH$24),F37=$AE$25,LOOKUP(Y37,$AF$25:$AF$27,$AH$25:$AH$27),F37=$AE$28,LOOKUP(Y37,$AF$28:$AF$30,$AH$28:$AH$30),F37=$AE$31,LOOKUP(Y37,$AF$31:$AF$33,$AH$31:$AH$33))),0)</f>
        <v>0</v>
      </c>
      <c r="AA37" s="34" t="n">
        <f aca="false">IF(D37="w",(_xlfn.IFS(F37=$AE$7,LOOKUP(Y37,$AG$7:$AG$9,$AH$7:$AH$9),F37=$AE$10,LOOKUP(Y37,$AG$10:$AG$12,$AH$10:$AH$12),F37=$AE$13,LOOKUP(Y37,$AG$13:$AG$15,$AH$13:$AH$15),F37=$AE$16,LOOKUP(Y37,$AG$16:$AG$18,$AH$16:$AH$18),F37=$AE$19,LOOKUP(Y37,$AG$19:$AG$21,$AH$19:$AH$21),F37=$AE$22,LOOKUP(Y37,$AG$22:$AG$24,$AH$22:$AH$24),F37=$AE$25,LOOKUP(Y37,$AG$25:$AG$27,$AH$25:$AH$27),F37=$AE$28,LOOKUP(Y37,$AG$28:$AG$30,$AH$28:$AH$30),F37=$AE$31,LOOKUP(Y37,$AG$31:$AG$33,$AH$31:$AH$33))),0)</f>
        <v>0</v>
      </c>
    </row>
    <row r="38" customFormat="false" ht="12.8" hidden="false" customHeight="false" outlineLevel="0" collapsed="false">
      <c r="A38" s="42" t="n">
        <v>33</v>
      </c>
      <c r="B38" s="43"/>
      <c r="C38" s="43"/>
      <c r="D38" s="44"/>
      <c r="E38" s="45"/>
      <c r="F38" s="23" t="str">
        <f aca="false">IF(ISBLANK(E38),"",$H$1-E38)</f>
        <v/>
      </c>
      <c r="G38" s="22"/>
      <c r="H38" s="24" t="n">
        <f aca="false">_xlfn.IFS(ISBLANK(G38),0,G38=0,0,$D38="m",ROUNDDOWN((SQRT(G38)-2.8)/0.011,0),$D38="w",ROUNDDOWN((SQRT(G38)-2.0232)/0.00874,0))</f>
        <v>0</v>
      </c>
      <c r="I38" s="25"/>
      <c r="J38" s="26" t="n">
        <f aca="false">_xlfn.IFS(ISBLANK(I38),0,I38=0,0,$D38="m",ROUNDDOWN((SQRT(I38)-1.936)/0.0124,0),$D38="w",ROUNDDOWN((SQRT(I38)-1.4149)/0.01039,0))</f>
        <v>0</v>
      </c>
      <c r="K38" s="27"/>
      <c r="L38" s="24" t="n">
        <f aca="false">_xlfn.IFS(ISBLANK(K38),0,K38=0,0,$D38="m",ROUNDDOWN((SQRT(K38)-1.15028)/0.00219,0),$D38="w",ROUNDDOWN((SQRT(K38)-1.0935)/0.00208,0))</f>
        <v>0</v>
      </c>
      <c r="M38" s="28"/>
      <c r="N38" s="26" t="n">
        <f aca="false">_xlfn.IFS(ISBLANK(M38),0,M38=0,0,$D38="m",ROUNDDOWN((50/(M38+0.24)-3.79)/0.0069,0),$D38="w",ROUNDDOWN((50/(M38+0.24)-3.648)/0.0066,0))</f>
        <v>0</v>
      </c>
      <c r="O38" s="27"/>
      <c r="P38" s="24" t="n">
        <f aca="false">_xlfn.IFS(ISBLANK(O38),0,O38=0,0,$D38="m",ROUNDDOWN((75/(O38+0.24)-4.1)/0.00664,0),$D38="w",ROUNDDOWN((75/(O38+0.24)-3.998)/0.0066,0))</f>
        <v>0</v>
      </c>
      <c r="Q38" s="25"/>
      <c r="R38" s="26" t="n">
        <f aca="false">_xlfn.IFS(ISBLANK(Q38),0,Q38=0,0,$D38="m",ROUNDDOWN((100/(Q38+0.24)-4.341)/0.00676,0),$D38="w",ROUNDDOWN((100/(Q38+0.24)-4.0062)/0.00656,0))</f>
        <v>0</v>
      </c>
      <c r="S38" s="29"/>
      <c r="T38" s="30" t="n">
        <f aca="false">INT(S38)*60+(S38-INT(S38))*100</f>
        <v>0</v>
      </c>
      <c r="U38" s="24" t="n">
        <f aca="false">_xlfn.IFS(ISBLANK(T38),0,T38=0,0,$D38="m","1000m Pflicht",$D38="w",ROUNDDOWN((800/T38-2.0232)/0.00647,0))</f>
        <v>0</v>
      </c>
      <c r="V38" s="31"/>
      <c r="W38" s="32" t="n">
        <f aca="false">INT(V38)*60+(V38-INT(V38))*100</f>
        <v>0</v>
      </c>
      <c r="X38" s="33" t="n">
        <f aca="false">_xlfn.IFS(ISBLANK(V38),0,V38=0,0,$D38="w","1000m Pflicht",$D38="m",ROUNDDOWN((1000/W38-2.158)/0.006,0))</f>
        <v>0</v>
      </c>
      <c r="Y38" s="34" t="n">
        <f aca="false">LARGE(G38:X38,1)+LARGE(G38:X38,2)+LARGE(G38:X38,3)</f>
        <v>0</v>
      </c>
      <c r="Z38" s="34" t="n">
        <f aca="false">IF(D38="m",(_xlfn.IFS(F38=$AE$7,LOOKUP(Y38,$AF$7:$AF$9,$AH$7:$AH$9),F38=$AE$10,LOOKUP(Y38,$AF$10:$AF$12,$AH$10:$AH$12),F38=$AE$13,LOOKUP(Y38,$AF$13:$AF$15,$AH$13:$AH$15),F38=$AE$16,LOOKUP(Y38,$AF$16:$AF$18,$AH$16:$AH$18),F38=$AE$19,LOOKUP(Y38,$AF$19:$AF$21,$AH$19:$AH$21),F38=$AE$22,LOOKUP(Y38,$AF$22:$AF$24,$AH$22:$AH$24),F38=$AE$25,LOOKUP(Y38,$AF$25:$AF$27,$AH$25:$AH$27),F38=$AE$28,LOOKUP(Y38,$AF$28:$AF$30,$AH$28:$AH$30),F38=$AE$31,LOOKUP(Y38,$AF$31:$AF$33,$AH$31:$AH$33))),0)</f>
        <v>0</v>
      </c>
      <c r="AA38" s="34" t="n">
        <f aca="false">IF(D38="w",(_xlfn.IFS(F38=$AE$7,LOOKUP(Y38,$AG$7:$AG$9,$AH$7:$AH$9),F38=$AE$10,LOOKUP(Y38,$AG$10:$AG$12,$AH$10:$AH$12),F38=$AE$13,LOOKUP(Y38,$AG$13:$AG$15,$AH$13:$AH$15),F38=$AE$16,LOOKUP(Y38,$AG$16:$AG$18,$AH$16:$AH$18),F38=$AE$19,LOOKUP(Y38,$AG$19:$AG$21,$AH$19:$AH$21),F38=$AE$22,LOOKUP(Y38,$AG$22:$AG$24,$AH$22:$AH$24),F38=$AE$25,LOOKUP(Y38,$AG$25:$AG$27,$AH$25:$AH$27),F38=$AE$28,LOOKUP(Y38,$AG$28:$AG$30,$AH$28:$AH$30),F38=$AE$31,LOOKUP(Y38,$AG$31:$AG$33,$AH$31:$AH$33))),0)</f>
        <v>0</v>
      </c>
    </row>
    <row r="39" customFormat="false" ht="12.8" hidden="false" customHeight="false" outlineLevel="0" collapsed="false"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2.8" hidden="false" customHeight="false" outlineLevel="0" collapsed="false">
      <c r="E40" s="22"/>
      <c r="F40" s="17"/>
      <c r="G40" s="17"/>
      <c r="H40" s="17"/>
      <c r="I40" s="17"/>
      <c r="J40" s="22"/>
      <c r="K40" s="22"/>
      <c r="L40" s="22"/>
      <c r="M40" s="22"/>
    </row>
    <row r="41" customFormat="false" ht="12.8" hidden="false" customHeight="false" outlineLevel="0" collapsed="false">
      <c r="E41" s="22"/>
      <c r="F41" s="22"/>
      <c r="G41" s="22"/>
      <c r="H41" s="22"/>
      <c r="I41" s="22"/>
      <c r="J41" s="46"/>
      <c r="K41" s="22"/>
      <c r="L41" s="22"/>
      <c r="M41" s="22"/>
    </row>
    <row r="42" customFormat="false" ht="12.8" hidden="false" customHeight="false" outlineLevel="0" collapsed="false">
      <c r="E42" s="22"/>
      <c r="F42" s="22"/>
      <c r="G42" s="22"/>
      <c r="H42" s="22"/>
      <c r="I42" s="22"/>
      <c r="J42" s="22"/>
      <c r="K42" s="22"/>
      <c r="L42" s="22"/>
      <c r="M42" s="22"/>
    </row>
    <row r="43" customFormat="false" ht="12.8" hidden="false" customHeight="false" outlineLevel="0" collapsed="false">
      <c r="E43" s="22"/>
      <c r="F43" s="22"/>
      <c r="G43" s="22"/>
      <c r="H43" s="22"/>
      <c r="I43" s="22"/>
      <c r="J43" s="22"/>
      <c r="K43" s="22"/>
      <c r="L43" s="22"/>
      <c r="M43" s="22"/>
    </row>
    <row r="44" customFormat="false" ht="12.8" hidden="false" customHeight="false" outlineLevel="0" collapsed="false">
      <c r="E44" s="22"/>
      <c r="F44" s="22"/>
      <c r="G44" s="22"/>
      <c r="H44" s="46"/>
      <c r="I44" s="22"/>
      <c r="J44" s="22"/>
      <c r="K44" s="22"/>
      <c r="L44" s="22"/>
      <c r="M44" s="22"/>
    </row>
    <row r="45" customFormat="false" ht="12.8" hidden="false" customHeight="false" outlineLevel="0" collapsed="false">
      <c r="E45" s="22"/>
      <c r="F45" s="22"/>
      <c r="G45" s="22"/>
      <c r="H45" s="46"/>
      <c r="I45" s="22"/>
      <c r="J45" s="22"/>
      <c r="K45" s="22"/>
      <c r="L45" s="22"/>
      <c r="M45" s="22"/>
    </row>
    <row r="46" customFormat="false" ht="12.8" hidden="false" customHeight="false" outlineLevel="0" collapsed="false">
      <c r="H46" s="46"/>
    </row>
    <row r="47" customFormat="false" ht="12.8" hidden="false" customHeight="false" outlineLevel="0" collapsed="false">
      <c r="H47" s="46"/>
    </row>
    <row r="48" customFormat="false" ht="12.8" hidden="false" customHeight="false" outlineLevel="0" collapsed="false">
      <c r="H48" s="46"/>
    </row>
    <row r="49" customFormat="false" ht="12.8" hidden="false" customHeight="false" outlineLevel="0" collapsed="false">
      <c r="H49" s="46"/>
    </row>
    <row r="50" customFormat="false" ht="12.8" hidden="false" customHeight="false" outlineLevel="0" collapsed="false">
      <c r="H50" s="46"/>
    </row>
    <row r="51" customFormat="false" ht="12.8" hidden="false" customHeight="false" outlineLevel="0" collapsed="false">
      <c r="H51" s="46"/>
    </row>
    <row r="52" customFormat="false" ht="12.8" hidden="false" customHeight="false" outlineLevel="0" collapsed="false">
      <c r="H52" s="46"/>
    </row>
    <row r="53" customFormat="false" ht="12.8" hidden="false" customHeight="false" outlineLevel="0" collapsed="false">
      <c r="H53" s="46"/>
    </row>
  </sheetData>
  <sheetProtection sheet="true" objects="true" scenarios="true" insertColumns="false" insertRows="false" deleteColumns="false" deleteRows="false"/>
  <mergeCells count="19">
    <mergeCell ref="K1:V1"/>
    <mergeCell ref="K2:V2"/>
    <mergeCell ref="G5:H5"/>
    <mergeCell ref="I5:J5"/>
    <mergeCell ref="K5:L5"/>
    <mergeCell ref="M5:N5"/>
    <mergeCell ref="O5:P5"/>
    <mergeCell ref="Q5:R5"/>
    <mergeCell ref="S5:U5"/>
    <mergeCell ref="V5:X5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</mergeCells>
  <conditionalFormatting sqref="G6:H38">
    <cfRule type="expression" priority="2" aboveAverage="0" equalAverage="0" bottom="0" percent="0" rank="0" text="" dxfId="0">
      <formula>($F6&gt;13)*($D6="w")</formula>
    </cfRule>
    <cfRule type="expression" priority="3" aboveAverage="0" equalAverage="0" bottom="0" percent="0" rank="0" text="" dxfId="0">
      <formula>($F6&gt;11)*($D6="m")</formula>
    </cfRule>
  </conditionalFormatting>
  <conditionalFormatting sqref="I6:J38">
    <cfRule type="expression" priority="4" aboveAverage="0" equalAverage="0" bottom="0" percent="0" rank="0" text="" dxfId="0">
      <formula>($F6&lt;14)*($D6="w")</formula>
    </cfRule>
    <cfRule type="expression" priority="5" aboveAverage="0" equalAverage="0" bottom="0" percent="0" rank="0" text="" dxfId="0">
      <formula>($F6&lt;12)*($D6="m")</formula>
    </cfRule>
  </conditionalFormatting>
  <conditionalFormatting sqref="M6:N38">
    <cfRule type="expression" priority="6" aboveAverage="0" equalAverage="0" bottom="0" percent="0" rank="0" text="" dxfId="0">
      <formula>(13&lt;$F6)</formula>
    </cfRule>
  </conditionalFormatting>
  <conditionalFormatting sqref="O6:P38">
    <cfRule type="expression" priority="7" aboveAverage="0" equalAverage="0" bottom="0" percent="0" rank="0" text="" dxfId="0">
      <formula>($F6&lt;13)</formula>
    </cfRule>
    <cfRule type="expression" priority="8" aboveAverage="0" equalAverage="0" bottom="0" percent="0" rank="0" text="" dxfId="0">
      <formula>($F6&gt;15)</formula>
    </cfRule>
  </conditionalFormatting>
  <conditionalFormatting sqref="Q6:R38">
    <cfRule type="expression" priority="9" aboveAverage="0" equalAverage="0" bottom="0" percent="0" rank="0" text="" dxfId="0">
      <formula>($F6&lt;15)</formula>
    </cfRule>
  </conditionalFormatting>
  <conditionalFormatting sqref="S6:U38 AA6:AA38">
    <cfRule type="expression" priority="10" aboveAverage="0" equalAverage="0" bottom="0" percent="0" rank="0" text="" dxfId="0">
      <formula>$D6="m"</formula>
    </cfRule>
  </conditionalFormatting>
  <conditionalFormatting sqref="V6:X38 Z6:Z38">
    <cfRule type="expression" priority="11" aboveAverage="0" equalAverage="0" bottom="0" percent="0" rank="0" text="" dxfId="0">
      <formula>$D6="w"</formula>
    </cfRule>
  </conditionalFormatting>
  <conditionalFormatting sqref="G6:G38">
    <cfRule type="expression" priority="12" aboveAverage="0" equalAverage="0" bottom="0" percent="0" rank="0" text="" dxfId="1">
      <formula>_xlfn.MAXIFS($G$6:$G$38,$D$6:$D$38,"m")=G6</formula>
    </cfRule>
    <cfRule type="expression" priority="13" aboveAverage="0" equalAverage="0" bottom="0" percent="0" rank="0" text="" dxfId="2">
      <formula>_xlfn.MAXIFS($G$6:$G$38,$D$6:$D$38,"w")=G6</formula>
    </cfRule>
  </conditionalFormatting>
  <conditionalFormatting sqref="I6:I38">
    <cfRule type="expression" priority="14" aboveAverage="0" equalAverage="0" bottom="0" percent="0" rank="0" text="" dxfId="1">
      <formula>_xlfn.MAXIFS($I$6:$I$38,$D$6:$D$38,"m")=I6</formula>
    </cfRule>
    <cfRule type="expression" priority="15" aboveAverage="0" equalAverage="0" bottom="0" percent="0" rank="0" text="" dxfId="2">
      <formula>_xlfn.MAXIFS($I$6:$I$38,$D$6:$D$38,"w")=I6</formula>
    </cfRule>
  </conditionalFormatting>
  <conditionalFormatting sqref="K6:K38">
    <cfRule type="expression" priority="16" aboveAverage="0" equalAverage="0" bottom="0" percent="0" rank="0" text="" dxfId="1">
      <formula>_xlfn.MAXIFS($K$6:$K$38,$D$6:$D$38,"m")=K6</formula>
    </cfRule>
    <cfRule type="expression" priority="17" aboveAverage="0" equalAverage="0" bottom="0" percent="0" rank="0" text="" dxfId="2">
      <formula>_xlfn.MAXIFS($K$6:$K$38,$D$6:$D$38,"w")=K6</formula>
    </cfRule>
  </conditionalFormatting>
  <conditionalFormatting sqref="M6:M38">
    <cfRule type="expression" priority="18" aboveAverage="0" equalAverage="0" bottom="0" percent="0" rank="0" text="" dxfId="1">
      <formula>_xlfn.MINIFS($M$6:$M$38,$D$6:$D$38,"m")=M6</formula>
    </cfRule>
    <cfRule type="expression" priority="19" aboveAverage="0" equalAverage="0" bottom="0" percent="0" rank="0" text="" dxfId="2">
      <formula>_xlfn.MINIFS($M$6:$M$38,$D$6:$D$38,"w")=M6</formula>
    </cfRule>
  </conditionalFormatting>
  <conditionalFormatting sqref="O6:O38">
    <cfRule type="expression" priority="20" aboveAverage="0" equalAverage="0" bottom="0" percent="0" rank="0" text="" dxfId="1">
      <formula>_xlfn.MINIFS($O$6:$O$38,$D$6:$D$38,"m")=O6</formula>
    </cfRule>
    <cfRule type="expression" priority="21" aboveAverage="0" equalAverage="0" bottom="0" percent="0" rank="0" text="" dxfId="2">
      <formula>_xlfn.MINIFS($O$6:$O$38,$D$6:$D$38,"w")=O6</formula>
    </cfRule>
  </conditionalFormatting>
  <conditionalFormatting sqref="Q6:Q38">
    <cfRule type="expression" priority="22" aboveAverage="0" equalAverage="0" bottom="0" percent="0" rank="0" text="" dxfId="1">
      <formula>_xlfn.MINIFS($Q$6:$Q$38,$D$6:$D$38,"m")=Q6</formula>
    </cfRule>
    <cfRule type="expression" priority="23" aboveAverage="0" equalAverage="0" bottom="0" percent="0" rank="0" text="" dxfId="2">
      <formula>_xlfn.MINIFS($Q$6:$Q$38,$D$6:$D$38,"w")=Q6</formula>
    </cfRule>
  </conditionalFormatting>
  <conditionalFormatting sqref="S6:S38">
    <cfRule type="expression" priority="24" aboveAverage="0" equalAverage="0" bottom="0" percent="0" rank="0" text="" dxfId="2">
      <formula>MIN($S$6:$S$38)=S6</formula>
    </cfRule>
  </conditionalFormatting>
  <conditionalFormatting sqref="V6:V38">
    <cfRule type="expression" priority="25" aboveAverage="0" equalAverage="0" bottom="0" percent="0" rank="0" text="" dxfId="1">
      <formula>MIN($V$6:$V$38)=V6</formula>
    </cfRule>
  </conditionalFormatting>
  <conditionalFormatting sqref="Y6:Y38">
    <cfRule type="expression" priority="26" aboveAverage="0" equalAverage="0" bottom="0" percent="0" rank="0" text="" dxfId="1">
      <formula>_xlfn.MAXIFS($Y$6:$Y$38,$D$6:$D$38,"m")=Y6</formula>
    </cfRule>
    <cfRule type="expression" priority="27" aboveAverage="0" equalAverage="0" bottom="0" percent="0" rank="0" text="" dxfId="2">
      <formula>_xlfn.MAXIFS($Y$6:$Y$38,$D$6:$D$38,"w")=Y6</formula>
    </cfRule>
  </conditionalFormatting>
  <conditionalFormatting sqref="Y6:AA38">
    <cfRule type="expression" priority="28" aboveAverage="0" equalAverage="0" bottom="0" percent="0" rank="0" text="" dxfId="3">
      <formula>MOD(ROW(),2)=0</formula>
    </cfRule>
    <cfRule type="expression" priority="29" aboveAverage="0" equalAverage="0" bottom="0" percent="0" rank="0" text="" dxfId="4">
      <formula>MOD(ROW(),2)=1</formula>
    </cfRule>
  </conditionalFormatting>
  <conditionalFormatting sqref="A6:X38">
    <cfRule type="expression" priority="30" aboveAverage="0" equalAverage="0" bottom="0" percent="0" rank="0" text="" dxfId="5">
      <formula>MOD(ROW(),2)=0</formula>
    </cfRule>
    <cfRule type="expression" priority="31" aboveAverage="0" equalAverage="0" bottom="0" percent="0" rank="0" text="" dxfId="6">
      <formula>MOD(ROW(),2)=1</formula>
    </cfRule>
  </conditionalFormatting>
  <dataValidations count="1">
    <dataValidation allowBlank="true" operator="equal" showDropDown="false" showErrorMessage="true" showInputMessage="false" sqref="D6:D38" type="list">
      <formula1>"m,w"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3.03"/>
    <col collapsed="false" customWidth="false" hidden="false" outlineLevel="0" max="1025" min="2" style="2" width="11.52"/>
  </cols>
  <sheetData>
    <row r="1" customFormat="false" ht="35.35" hidden="false" customHeight="true" outlineLevel="0" collapsed="false">
      <c r="B1" s="3" t="s">
        <v>0</v>
      </c>
      <c r="C1" s="47" t="str">
        <f aca="false">_xlfn.IFS(a!C1="5a","5d", a!C1="6a","6d",a!C1="7a","7d", a!C1="8a","8d",a!C1="9a","9d", a!C1="10a","10d")</f>
        <v>5d</v>
      </c>
      <c r="D1" s="5"/>
      <c r="E1" s="5"/>
      <c r="F1" s="5"/>
      <c r="G1" s="3" t="s">
        <v>2</v>
      </c>
      <c r="H1" s="6" t="n">
        <f aca="false">a!$H$1</f>
        <v>2019</v>
      </c>
      <c r="K1" s="7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19.55" hidden="false" customHeight="true" outlineLevel="0" collapsed="false">
      <c r="K2" s="8" t="str">
        <f aca="false">a!K2</f>
        <v>* Die Liste wirkt nur auf den ersten Blick viel zu bunt. Sobald Werte eingetragen sind, wird es besser
* Liste gilt für Handstoppung (also nichtelektronisch)
* Zeiten für 800m/1000m-Lauf müssen als Kommazahl angegeben werden (z.B. 3:40 als 3,4)
* Disziplinen, die für die jeweilige Altersklasse/das Geschlecht nicht zulässig sind, sind ausgegraut
* Das beste Mädchen je Disziplin und Klasse wird rosa hinterlegt, der beste Junge blau
* in der letzten Tabelle findet sich eine Bestenliste der Stufe getrennt nach Jahrgang
* Listen nur bis 16 Jahre ausgelegt
* Kugelstoßen nicht einbezogen (da für unsere Schule nicht relevant)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9.1" hidden="false" customHeight="true" outlineLevel="0" collapsed="false"/>
    <row r="5" s="18" customFormat="true" ht="30.6" hidden="false" customHeight="true" outlineLevel="0" collapsed="false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/>
      <c r="I5" s="13" t="s">
        <v>11</v>
      </c>
      <c r="J5" s="13"/>
      <c r="K5" s="12" t="s">
        <v>12</v>
      </c>
      <c r="L5" s="12"/>
      <c r="M5" s="13" t="s">
        <v>13</v>
      </c>
      <c r="N5" s="13" t="s">
        <v>14</v>
      </c>
      <c r="O5" s="12" t="s">
        <v>15</v>
      </c>
      <c r="P5" s="12"/>
      <c r="Q5" s="13" t="s">
        <v>16</v>
      </c>
      <c r="R5" s="13"/>
      <c r="S5" s="12" t="s">
        <v>17</v>
      </c>
      <c r="T5" s="12"/>
      <c r="U5" s="12"/>
      <c r="V5" s="13" t="s">
        <v>18</v>
      </c>
      <c r="W5" s="13"/>
      <c r="X5" s="13"/>
      <c r="Y5" s="14" t="s">
        <v>19</v>
      </c>
      <c r="Z5" s="15" t="s">
        <v>20</v>
      </c>
      <c r="AA5" s="15" t="s">
        <v>21</v>
      </c>
      <c r="AB5" s="16"/>
      <c r="AC5" s="16"/>
      <c r="AD5" s="16"/>
      <c r="AE5" s="17"/>
      <c r="AF5" s="17"/>
      <c r="AG5" s="17"/>
      <c r="AH5" s="16"/>
    </row>
    <row r="6" customFormat="false" ht="12.8" hidden="false" customHeight="false" outlineLevel="0" collapsed="false">
      <c r="A6" s="19" t="n">
        <v>1</v>
      </c>
      <c r="B6" s="20" t="s">
        <v>22</v>
      </c>
      <c r="C6" s="20" t="s">
        <v>23</v>
      </c>
      <c r="D6" s="21" t="s">
        <v>24</v>
      </c>
      <c r="E6" s="22" t="n">
        <v>2010</v>
      </c>
      <c r="F6" s="23" t="n">
        <f aca="false">IF(ISBLANK(E6),"",$H$1-E6)</f>
        <v>9</v>
      </c>
      <c r="G6" s="22"/>
      <c r="H6" s="24" t="n">
        <f aca="false">_xlfn.IFS(ISBLANK(G6),0,G6=0,0,$D6="m",ROUNDDOWN((SQRT(G6)-2.8)/0.011,0),$D6="w",ROUNDDOWN((SQRT(G6)-2.0232)/0.00874,0))</f>
        <v>0</v>
      </c>
      <c r="I6" s="25"/>
      <c r="J6" s="26" t="n">
        <f aca="false">_xlfn.IFS(ISBLANK(I6),0,I6=0,0,$D6="m",ROUNDDOWN((SQRT(I6)-1.936)/0.0124,0),$D6="w",ROUNDDOWN((SQRT(I6)-1.4149)/0.01039,0))</f>
        <v>0</v>
      </c>
      <c r="K6" s="27"/>
      <c r="L6" s="24" t="n">
        <f aca="false">_xlfn.IFS(ISBLANK(K6),0,K6=0,0,$D6="m",ROUNDDOWN((SQRT(K6)-1.15028)/0.00219,0),$D6="w",ROUNDDOWN((SQRT(K6)-1.0935)/0.00208,0))</f>
        <v>0</v>
      </c>
      <c r="M6" s="28"/>
      <c r="N6" s="26" t="n">
        <f aca="false">_xlfn.IFS(ISBLANK(M6),0,M6=0,0,$D6="m",ROUNDDOWN((50/(M6+0.24)-3.79)/0.0069,0),$D6="w",ROUNDDOWN((50/(M6+0.24)-3.648)/0.0066,0))</f>
        <v>0</v>
      </c>
      <c r="O6" s="27"/>
      <c r="P6" s="24" t="n">
        <f aca="false">_xlfn.IFS(ISBLANK(O6),0,O6=0,0,$D6="m",ROUNDDOWN((75/(O6+0.24)-4.1)/0.00664,0),$D6="w",ROUNDDOWN((75/(O6+0.24)-3.998)/0.0066,0))</f>
        <v>0</v>
      </c>
      <c r="Q6" s="25"/>
      <c r="R6" s="26" t="n">
        <f aca="false">_xlfn.IFS(ISBLANK(Q6),0,Q6=0,0,$D6="m",ROUNDDOWN((100/(Q6+0.24)-4.341)/0.00676,0),$D6="w",ROUNDDOWN((100/(Q6+0.24)-4.0062)/0.00656,0))</f>
        <v>0</v>
      </c>
      <c r="S6" s="29"/>
      <c r="T6" s="30" t="n">
        <f aca="false">INT(S6)*60+(S6-INT(S6))*100</f>
        <v>0</v>
      </c>
      <c r="U6" s="24" t="n">
        <f aca="false">_xlfn.IFS(ISBLANK(T6),0,T6=0,0,$D6="m","1000m Pflicht",$D6="w",ROUNDDOWN((800/T6-2.0232)/0.00647,0))</f>
        <v>0</v>
      </c>
      <c r="V6" s="31"/>
      <c r="W6" s="32" t="n">
        <f aca="false">INT(V6)*60+(V6-INT(V6))*100</f>
        <v>0</v>
      </c>
      <c r="X6" s="33" t="n">
        <f aca="false">_xlfn.IFS(ISBLANK(V6),0,V6=0,0,$D6="w","1000m Pflicht",$D6="m",ROUNDDOWN((1000/W6-2.158)/0.006,0))</f>
        <v>0</v>
      </c>
      <c r="Y6" s="34" t="n">
        <f aca="false">LARGE(G6:X6,1)+LARGE(G6:X6,2)+LARGE(G6:X6,3)</f>
        <v>0</v>
      </c>
      <c r="Z6" s="34" t="str">
        <f aca="false">IF(D6="m",(_xlfn.IFS(F6=$AE$7,LOOKUP(Y6,$AF$7:$AF$9,$AH$7:$AH$9),F6=$AE$10,LOOKUP(Y6,$AF$10:$AF$12,$AH$10:$AH$12),F6=$AE$13,LOOKUP(Y6,$AF$13:$AF$15,$AH$13:$AH$15),F6=$AE$16,LOOKUP(Y6,$AF$16:$AF$18,$AH$16:$AH$18),F6=$AE$19,LOOKUP(Y6,$AF$19:$AF$21,$AH$19:$AH$21),F6=$AE$22,LOOKUP(Y6,$AF$22:$AF$24,$AH$22:$AH$24),F6=$AE$25,LOOKUP(Y6,$AF$25:$AF$27,$AH$25:$AH$27),F6=$AE$28,LOOKUP(Y6,$AF$28:$AF$30,$AH$28:$AH$30),F6=$AE$31,LOOKUP(Y6,$AF$31:$AF$33,$AH$31:$AH$33))),0)</f>
        <v>Teilnehmer</v>
      </c>
      <c r="AA6" s="34" t="n">
        <f aca="false">IF(D6="w",(_xlfn.IFS(F6=$AE$7,LOOKUP(Y6,$AG$7:$AG$9,$AH$7:$AH$9),F6=$AE$10,LOOKUP(Y6,$AG$10:$AG$12,$AH$10:$AH$12),F6=$AE$13,LOOKUP(Y6,$AG$13:$AG$15,$AH$13:$AH$15),F6=$AE$16,LOOKUP(Y6,$AG$16:$AG$18,$AH$16:$AH$18),F6=$AE$19,LOOKUP(Y6,$AG$19:$AG$21,$AH$19:$AH$21),F6=$AE$22,LOOKUP(Y6,$AG$22:$AG$24,$AH$22:$AH$24),F6=$AE$25,LOOKUP(Y6,$AG$25:$AG$27,$AH$25:$AH$27),F6=$AE$28,LOOKUP(Y6,$AG$28:$AG$30,$AH$28:$AH$30),F6=$AE$31,LOOKUP(Y6,$AG$31:$AG$33,$AH$31:$AH$33))),0)</f>
        <v>0</v>
      </c>
      <c r="AE6" s="35" t="s">
        <v>9</v>
      </c>
      <c r="AF6" s="35" t="s">
        <v>25</v>
      </c>
      <c r="AG6" s="35" t="s">
        <v>26</v>
      </c>
      <c r="AH6" s="35" t="s">
        <v>27</v>
      </c>
    </row>
    <row r="7" customFormat="false" ht="12.8" hidden="false" customHeight="false" outlineLevel="0" collapsed="false">
      <c r="A7" s="19" t="n">
        <v>2</v>
      </c>
      <c r="B7" s="20" t="s">
        <v>28</v>
      </c>
      <c r="C7" s="20" t="s">
        <v>29</v>
      </c>
      <c r="D7" s="21" t="s">
        <v>30</v>
      </c>
      <c r="E7" s="22" t="n">
        <v>2005</v>
      </c>
      <c r="F7" s="23" t="n">
        <f aca="false">IF(ISBLANK(E7),"",$H$1-E7)</f>
        <v>14</v>
      </c>
      <c r="G7" s="22"/>
      <c r="H7" s="24" t="n">
        <f aca="false">_xlfn.IFS(ISBLANK(G7),0,G7=0,0,$D7="m",ROUNDDOWN((SQRT(G7)-2.8)/0.011,0),$D7="w",ROUNDDOWN((SQRT(G7)-2.0232)/0.00874,0))</f>
        <v>0</v>
      </c>
      <c r="I7" s="25"/>
      <c r="J7" s="26" t="n">
        <f aca="false">_xlfn.IFS(ISBLANK(I7),0,I7=0,0,$D7="m",ROUNDDOWN((SQRT(I7)-1.936)/0.0124,0),$D7="w",ROUNDDOWN((SQRT(I7)-1.4149)/0.01039,0))</f>
        <v>0</v>
      </c>
      <c r="K7" s="27"/>
      <c r="L7" s="24" t="n">
        <f aca="false">_xlfn.IFS(ISBLANK(K7),0,K7=0,0,$D7="m",ROUNDDOWN((SQRT(K7)-1.15028)/0.00219,0),$D7="w",ROUNDDOWN((SQRT(K7)-1.0935)/0.00208,0))</f>
        <v>0</v>
      </c>
      <c r="M7" s="28"/>
      <c r="N7" s="26" t="n">
        <f aca="false">_xlfn.IFS(ISBLANK(M7),0,M7=0,0,$D7="m",ROUNDDOWN((50/(M7+0.24)-3.79)/0.0069,0),$D7="w",ROUNDDOWN((50/(M7+0.24)-3.648)/0.0066,0))</f>
        <v>0</v>
      </c>
      <c r="O7" s="27"/>
      <c r="P7" s="24" t="n">
        <f aca="false">_xlfn.IFS(ISBLANK(O7),0,O7=0,0,$D7="m",ROUNDDOWN((75/(O7+0.24)-4.1)/0.00664,0),$D7="w",ROUNDDOWN((75/(O7+0.24)-3.998)/0.0066,0))</f>
        <v>0</v>
      </c>
      <c r="Q7" s="25"/>
      <c r="R7" s="26" t="n">
        <f aca="false">_xlfn.IFS(ISBLANK(Q7),0,Q7=0,0,$D7="m",ROUNDDOWN((100/(Q7+0.24)-4.341)/0.00676,0),$D7="w",ROUNDDOWN((100/(Q7+0.24)-4.0062)/0.00656,0))</f>
        <v>0</v>
      </c>
      <c r="S7" s="29"/>
      <c r="T7" s="30" t="n">
        <f aca="false">INT(S7)*60+(S7-INT(S7))*100</f>
        <v>0</v>
      </c>
      <c r="U7" s="24" t="n">
        <f aca="false">_xlfn.IFS(ISBLANK(T7),0,T7=0,0,$D7="m","1000m Pflicht",$D7="w",ROUNDDOWN((800/T7-2.0232)/0.00647,0))</f>
        <v>0</v>
      </c>
      <c r="V7" s="31"/>
      <c r="W7" s="32" t="n">
        <f aca="false">INT(V7)*60+(V7-INT(V7))*100</f>
        <v>0</v>
      </c>
      <c r="X7" s="33" t="n">
        <f aca="false">_xlfn.IFS(ISBLANK(V7),0,V7=0,0,$D7="w","1000m Pflicht",$D7="m",ROUNDDOWN((1000/W7-2.158)/0.006,0))</f>
        <v>0</v>
      </c>
      <c r="Y7" s="34" t="n">
        <f aca="false">LARGE(G7:X7,1)+LARGE(G7:X7,2)+LARGE(G7:X7,3)</f>
        <v>0</v>
      </c>
      <c r="Z7" s="34" t="n">
        <f aca="false">IF(D7="m",(_xlfn.IFS(F7=$AE$7,LOOKUP(Y7,$AF$7:$AF$9,$AH$7:$AH$9),F7=$AE$10,LOOKUP(Y7,$AF$10:$AF$12,$AH$10:$AH$12),F7=$AE$13,LOOKUP(Y7,$AF$13:$AF$15,$AH$13:$AH$15),F7=$AE$16,LOOKUP(Y7,$AF$16:$AF$18,$AH$16:$AH$18),F7=$AE$19,LOOKUP(Y7,$AF$19:$AF$21,$AH$19:$AH$21),F7=$AE$22,LOOKUP(Y7,$AF$22:$AF$24,$AH$22:$AH$24),F7=$AE$25,LOOKUP(Y7,$AF$25:$AF$27,$AH$25:$AH$27),F7=$AE$28,LOOKUP(Y7,$AF$28:$AF$30,$AH$28:$AH$30),F7=$AE$31,LOOKUP(Y7,$AF$31:$AF$33,$AH$31:$AH$33))),0)</f>
        <v>0</v>
      </c>
      <c r="AA7" s="34" t="str">
        <f aca="false">IF(D7="w",(_xlfn.IFS(F7=$AE$7,LOOKUP(Y7,$AG$7:$AG$9,$AH$7:$AH$9),F7=$AE$10,LOOKUP(Y7,$AG$10:$AG$12,$AH$10:$AH$12),F7=$AE$13,LOOKUP(Y7,$AG$13:$AG$15,$AH$13:$AH$15),F7=$AE$16,LOOKUP(Y7,$AG$16:$AG$18,$AH$16:$AH$18),F7=$AE$19,LOOKUP(Y7,$AG$19:$AG$21,$AH$19:$AH$21),F7=$AE$22,LOOKUP(Y7,$AG$22:$AG$24,$AH$22:$AH$24),F7=$AE$25,LOOKUP(Y7,$AG$25:$AG$27,$AH$25:$AH$27),F7=$AE$28,LOOKUP(Y7,$AG$28:$AG$30,$AH$28:$AH$30),F7=$AE$31,LOOKUP(Y7,$AG$31:$AG$33,$AH$31:$AH$33))),0)</f>
        <v>Teilnehmer</v>
      </c>
      <c r="AE7" s="36" t="n">
        <v>8</v>
      </c>
      <c r="AF7" s="37" t="n">
        <v>0</v>
      </c>
      <c r="AG7" s="37" t="n">
        <v>0</v>
      </c>
      <c r="AH7" s="38" t="s">
        <v>31</v>
      </c>
    </row>
    <row r="8" customFormat="false" ht="12.8" hidden="false" customHeight="false" outlineLevel="0" collapsed="false">
      <c r="A8" s="19" t="n">
        <v>3</v>
      </c>
      <c r="B8" s="20"/>
      <c r="C8" s="20"/>
      <c r="D8" s="21"/>
      <c r="E8" s="22"/>
      <c r="F8" s="23" t="str">
        <f aca="false">IF(ISBLANK(E8),"",$H$1-E8)</f>
        <v/>
      </c>
      <c r="G8" s="22"/>
      <c r="H8" s="24" t="n">
        <f aca="false">_xlfn.IFS(ISBLANK(G8),0,G8=0,0,$D8="m",ROUNDDOWN((SQRT(G8)-2.8)/0.011,0),$D8="w",ROUNDDOWN((SQRT(G8)-2.0232)/0.00874,0))</f>
        <v>0</v>
      </c>
      <c r="I8" s="25"/>
      <c r="J8" s="26" t="n">
        <f aca="false">_xlfn.IFS(ISBLANK(I8),0,I8=0,0,$D8="m",ROUNDDOWN((SQRT(I8)-1.936)/0.0124,0),$D8="w",ROUNDDOWN((SQRT(I8)-1.4149)/0.01039,0))</f>
        <v>0</v>
      </c>
      <c r="K8" s="27"/>
      <c r="L8" s="24" t="n">
        <f aca="false">_xlfn.IFS(ISBLANK(K8),0,K8=0,0,$D8="m",ROUNDDOWN((SQRT(K8)-1.15028)/0.00219,0),$D8="w",ROUNDDOWN((SQRT(K8)-1.0935)/0.00208,0))</f>
        <v>0</v>
      </c>
      <c r="M8" s="28"/>
      <c r="N8" s="26" t="n">
        <f aca="false">_xlfn.IFS(ISBLANK(M8),0,M8=0,0,$D8="m",ROUNDDOWN((50/(M8+0.24)-3.79)/0.0069,0),$D8="w",ROUNDDOWN((50/(M8+0.24)-3.648)/0.0066,0))</f>
        <v>0</v>
      </c>
      <c r="O8" s="27"/>
      <c r="P8" s="24" t="n">
        <f aca="false">_xlfn.IFS(ISBLANK(O8),0,O8=0,0,$D8="m",ROUNDDOWN((75/(O8+0.24)-4.1)/0.00664,0),$D8="w",ROUNDDOWN((75/(O8+0.24)-3.998)/0.0066,0))</f>
        <v>0</v>
      </c>
      <c r="Q8" s="25"/>
      <c r="R8" s="26" t="n">
        <f aca="false">_xlfn.IFS(ISBLANK(Q8),0,Q8=0,0,$D8="m",ROUNDDOWN((100/(Q8+0.24)-4.341)/0.00676,0),$D8="w",ROUNDDOWN((100/(Q8+0.24)-4.0062)/0.00656,0))</f>
        <v>0</v>
      </c>
      <c r="S8" s="29"/>
      <c r="T8" s="30" t="n">
        <f aca="false">INT(S8)*60+(S8-INT(S8))*100</f>
        <v>0</v>
      </c>
      <c r="U8" s="24" t="n">
        <f aca="false">_xlfn.IFS(ISBLANK(T8),0,T8=0,0,$D8="m","1000m Pflicht",$D8="w",ROUNDDOWN((800/T8-2.0232)/0.00647,0))</f>
        <v>0</v>
      </c>
      <c r="V8" s="31"/>
      <c r="W8" s="32" t="n">
        <f aca="false">INT(V8)*60+(V8-INT(V8))*100</f>
        <v>0</v>
      </c>
      <c r="X8" s="33" t="n">
        <f aca="false">_xlfn.IFS(ISBLANK(V8),0,V8=0,0,$D8="w","1000m Pflicht",$D8="m",ROUNDDOWN((1000/W8-2.158)/0.006,0))</f>
        <v>0</v>
      </c>
      <c r="Y8" s="34" t="n">
        <f aca="false">LARGE(G8:X8,1)+LARGE(G8:X8,2)+LARGE(G8:X8,3)</f>
        <v>0</v>
      </c>
      <c r="Z8" s="34" t="n">
        <f aca="false">IF(D8="m",(_xlfn.IFS(F8=$AE$7,LOOKUP(Y8,$AF$7:$AF$9,$AH$7:$AH$9),F8=$AE$10,LOOKUP(Y8,$AF$10:$AF$12,$AH$10:$AH$12),F8=$AE$13,LOOKUP(Y8,$AF$13:$AF$15,$AH$13:$AH$15),F8=$AE$16,LOOKUP(Y8,$AF$16:$AF$18,$AH$16:$AH$18),F8=$AE$19,LOOKUP(Y8,$AF$19:$AF$21,$AH$19:$AH$21),F8=$AE$22,LOOKUP(Y8,$AF$22:$AF$24,$AH$22:$AH$24),F8=$AE$25,LOOKUP(Y8,$AF$25:$AF$27,$AH$25:$AH$27),F8=$AE$28,LOOKUP(Y8,$AF$28:$AF$30,$AH$28:$AH$30),F8=$AE$31,LOOKUP(Y8,$AF$31:$AF$33,$AH$31:$AH$33))),0)</f>
        <v>0</v>
      </c>
      <c r="AA8" s="34" t="n">
        <f aca="false">IF(D8="w",(_xlfn.IFS(F8=$AE$7,LOOKUP(Y8,$AG$7:$AG$9,$AH$7:$AH$9),F8=$AE$10,LOOKUP(Y8,$AG$10:$AG$12,$AH$10:$AH$12),F8=$AE$13,LOOKUP(Y8,$AG$13:$AG$15,$AH$13:$AH$15),F8=$AE$16,LOOKUP(Y8,$AG$16:$AG$18,$AH$16:$AH$18),F8=$AE$19,LOOKUP(Y8,$AG$19:$AG$21,$AH$19:$AH$21),F8=$AE$22,LOOKUP(Y8,$AG$22:$AG$24,$AH$22:$AH$24),F8=$AE$25,LOOKUP(Y8,$AG$25:$AG$27,$AH$25:$AH$27),F8=$AE$28,LOOKUP(Y8,$AG$28:$AG$30,$AH$28:$AH$30),F8=$AE$31,LOOKUP(Y8,$AG$31:$AG$33,$AH$31:$AH$33))),0)</f>
        <v>0</v>
      </c>
      <c r="AE8" s="36"/>
      <c r="AF8" s="37" t="n">
        <v>450</v>
      </c>
      <c r="AG8" s="37" t="n">
        <v>475</v>
      </c>
      <c r="AH8" s="38" t="s">
        <v>32</v>
      </c>
    </row>
    <row r="9" customFormat="false" ht="12.8" hidden="false" customHeight="false" outlineLevel="0" collapsed="false">
      <c r="A9" s="19" t="n">
        <v>4</v>
      </c>
      <c r="B9" s="20"/>
      <c r="C9" s="20"/>
      <c r="D9" s="21"/>
      <c r="E9" s="22"/>
      <c r="F9" s="23" t="str">
        <f aca="false">IF(ISBLANK(E9),"",$H$1-E9)</f>
        <v/>
      </c>
      <c r="G9" s="22"/>
      <c r="H9" s="24" t="n">
        <f aca="false">_xlfn.IFS(ISBLANK(G9),0,G9=0,0,$D9="m",ROUNDDOWN((SQRT(G9)-2.8)/0.011,0),$D9="w",ROUNDDOWN((SQRT(G9)-2.0232)/0.00874,0))</f>
        <v>0</v>
      </c>
      <c r="I9" s="25"/>
      <c r="J9" s="26" t="n">
        <f aca="false">_xlfn.IFS(ISBLANK(I9),0,I9=0,0,$D9="m",ROUNDDOWN((SQRT(I9)-1.936)/0.0124,0),$D9="w",ROUNDDOWN((SQRT(I9)-1.4149)/0.01039,0))</f>
        <v>0</v>
      </c>
      <c r="K9" s="27"/>
      <c r="L9" s="24" t="n">
        <f aca="false">_xlfn.IFS(ISBLANK(K9),0,K9=0,0,$D9="m",ROUNDDOWN((SQRT(K9)-1.15028)/0.00219,0),$D9="w",ROUNDDOWN((SQRT(K9)-1.0935)/0.00208,0))</f>
        <v>0</v>
      </c>
      <c r="M9" s="28"/>
      <c r="N9" s="26" t="n">
        <f aca="false">_xlfn.IFS(ISBLANK(M9),0,M9=0,0,$D9="m",ROUNDDOWN((50/(M9+0.24)-3.79)/0.0069,0),$D9="w",ROUNDDOWN((50/(M9+0.24)-3.648)/0.0066,0))</f>
        <v>0</v>
      </c>
      <c r="O9" s="27"/>
      <c r="P9" s="24" t="n">
        <f aca="false">_xlfn.IFS(ISBLANK(O9),0,O9=0,0,$D9="m",ROUNDDOWN((75/(O9+0.24)-4.1)/0.00664,0),$D9="w",ROUNDDOWN((75/(O9+0.24)-3.998)/0.0066,0))</f>
        <v>0</v>
      </c>
      <c r="Q9" s="25"/>
      <c r="R9" s="26" t="n">
        <f aca="false">_xlfn.IFS(ISBLANK(Q9),0,Q9=0,0,$D9="m",ROUNDDOWN((100/(Q9+0.24)-4.341)/0.00676,0),$D9="w",ROUNDDOWN((100/(Q9+0.24)-4.0062)/0.00656,0))</f>
        <v>0</v>
      </c>
      <c r="S9" s="29"/>
      <c r="T9" s="30" t="n">
        <f aca="false">INT(S9)*60+(S9-INT(S9))*100</f>
        <v>0</v>
      </c>
      <c r="U9" s="24" t="n">
        <f aca="false">_xlfn.IFS(ISBLANK(T9),0,T9=0,0,$D9="m","1000m Pflicht",$D9="w",ROUNDDOWN((800/T9-2.0232)/0.00647,0))</f>
        <v>0</v>
      </c>
      <c r="V9" s="31"/>
      <c r="W9" s="32" t="n">
        <f aca="false">INT(V9)*60+(V9-INT(V9))*100</f>
        <v>0</v>
      </c>
      <c r="X9" s="33" t="n">
        <f aca="false">_xlfn.IFS(ISBLANK(V9),0,V9=0,0,$D9="w","1000m Pflicht",$D9="m",ROUNDDOWN((1000/W9-2.158)/0.006,0))</f>
        <v>0</v>
      </c>
      <c r="Y9" s="34" t="n">
        <f aca="false">LARGE(G9:X9,1)+LARGE(G9:X9,2)+LARGE(G9:X9,3)</f>
        <v>0</v>
      </c>
      <c r="Z9" s="34" t="n">
        <f aca="false">IF(D9="m",(_xlfn.IFS(F9=$AE$7,LOOKUP(Y9,$AF$7:$AF$9,$AH$7:$AH$9),F9=$AE$10,LOOKUP(Y9,$AF$10:$AF$12,$AH$10:$AH$12),F9=$AE$13,LOOKUP(Y9,$AF$13:$AF$15,$AH$13:$AH$15),F9=$AE$16,LOOKUP(Y9,$AF$16:$AF$18,$AH$16:$AH$18),F9=$AE$19,LOOKUP(Y9,$AF$19:$AF$21,$AH$19:$AH$21),F9=$AE$22,LOOKUP(Y9,$AF$22:$AF$24,$AH$22:$AH$24),F9=$AE$25,LOOKUP(Y9,$AF$25:$AF$27,$AH$25:$AH$27),F9=$AE$28,LOOKUP(Y9,$AF$28:$AF$30,$AH$28:$AH$30),F9=$AE$31,LOOKUP(Y9,$AF$31:$AF$33,$AH$31:$AH$33))),0)</f>
        <v>0</v>
      </c>
      <c r="AA9" s="34" t="n">
        <f aca="false">IF(D9="w",(_xlfn.IFS(F9=$AE$7,LOOKUP(Y9,$AG$7:$AG$9,$AH$7:$AH$9),F9=$AE$10,LOOKUP(Y9,$AG$10:$AG$12,$AH$10:$AH$12),F9=$AE$13,LOOKUP(Y9,$AG$13:$AG$15,$AH$13:$AH$15),F9=$AE$16,LOOKUP(Y9,$AG$16:$AG$18,$AH$16:$AH$18),F9=$AE$19,LOOKUP(Y9,$AG$19:$AG$21,$AH$19:$AH$21),F9=$AE$22,LOOKUP(Y9,$AG$22:$AG$24,$AH$22:$AH$24),F9=$AE$25,LOOKUP(Y9,$AG$25:$AG$27,$AH$25:$AH$27),F9=$AE$28,LOOKUP(Y9,$AG$28:$AG$30,$AH$28:$AH$30),F9=$AE$31,LOOKUP(Y9,$AG$31:$AG$33,$AH$31:$AH$33))),0)</f>
        <v>0</v>
      </c>
      <c r="AE9" s="36"/>
      <c r="AF9" s="37" t="n">
        <v>575</v>
      </c>
      <c r="AG9" s="37" t="n">
        <v>625</v>
      </c>
      <c r="AH9" s="38" t="s">
        <v>33</v>
      </c>
    </row>
    <row r="10" customFormat="false" ht="12.8" hidden="false" customHeight="false" outlineLevel="0" collapsed="false">
      <c r="A10" s="19" t="n">
        <v>5</v>
      </c>
      <c r="B10" s="20"/>
      <c r="C10" s="20"/>
      <c r="D10" s="21"/>
      <c r="E10" s="22"/>
      <c r="F10" s="23" t="str">
        <f aca="false">IF(ISBLANK(E10),"",$H$1-E10)</f>
        <v/>
      </c>
      <c r="G10" s="22"/>
      <c r="H10" s="24" t="n">
        <f aca="false">_xlfn.IFS(ISBLANK(G10),0,G10=0,0,$D10="m",ROUNDDOWN((SQRT(G10)-2.8)/0.011,0),$D10="w",ROUNDDOWN((SQRT(G10)-2.0232)/0.00874,0))</f>
        <v>0</v>
      </c>
      <c r="I10" s="25"/>
      <c r="J10" s="26" t="n">
        <f aca="false">_xlfn.IFS(ISBLANK(I10),0,I10=0,0,$D10="m",ROUNDDOWN((SQRT(I10)-1.936)/0.0124,0),$D10="w",ROUNDDOWN((SQRT(I10)-1.4149)/0.01039,0))</f>
        <v>0</v>
      </c>
      <c r="K10" s="27"/>
      <c r="L10" s="24" t="n">
        <f aca="false">_xlfn.IFS(ISBLANK(K10),0,K10=0,0,$D10="m",ROUNDDOWN((SQRT(K10)-1.15028)/0.00219,0),$D10="w",ROUNDDOWN((SQRT(K10)-1.0935)/0.00208,0))</f>
        <v>0</v>
      </c>
      <c r="M10" s="28"/>
      <c r="N10" s="26" t="n">
        <f aca="false">_xlfn.IFS(ISBLANK(M10),0,M10=0,0,$D10="m",ROUNDDOWN((50/(M10+0.24)-3.79)/0.0069,0),$D10="w",ROUNDDOWN((50/(M10+0.24)-3.648)/0.0066,0))</f>
        <v>0</v>
      </c>
      <c r="O10" s="27"/>
      <c r="P10" s="24" t="n">
        <f aca="false">_xlfn.IFS(ISBLANK(O10),0,O10=0,0,$D10="m",ROUNDDOWN((75/(O10+0.24)-4.1)/0.00664,0),$D10="w",ROUNDDOWN((75/(O10+0.24)-3.998)/0.0066,0))</f>
        <v>0</v>
      </c>
      <c r="Q10" s="25"/>
      <c r="R10" s="26" t="n">
        <f aca="false">_xlfn.IFS(ISBLANK(Q10),0,Q10=0,0,$D10="m",ROUNDDOWN((100/(Q10+0.24)-4.341)/0.00676,0),$D10="w",ROUNDDOWN((100/(Q10+0.24)-4.0062)/0.00656,0))</f>
        <v>0</v>
      </c>
      <c r="S10" s="29"/>
      <c r="T10" s="30" t="n">
        <f aca="false">INT(S10)*60+(S10-INT(S10))*100</f>
        <v>0</v>
      </c>
      <c r="U10" s="24" t="n">
        <f aca="false">_xlfn.IFS(ISBLANK(T10),0,T10=0,0,$D10="m","1000m Pflicht",$D10="w",ROUNDDOWN((800/T10-2.0232)/0.00647,0))</f>
        <v>0</v>
      </c>
      <c r="V10" s="31"/>
      <c r="W10" s="32" t="n">
        <f aca="false">INT(V10)*60+(V10-INT(V10))*100</f>
        <v>0</v>
      </c>
      <c r="X10" s="33" t="n">
        <f aca="false">_xlfn.IFS(ISBLANK(V10),0,V10=0,0,$D10="w","1000m Pflicht",$D10="m",ROUNDDOWN((1000/W10-2.158)/0.006,0))</f>
        <v>0</v>
      </c>
      <c r="Y10" s="34" t="n">
        <f aca="false">LARGE(G10:X10,1)+LARGE(G10:X10,2)+LARGE(G10:X10,3)</f>
        <v>0</v>
      </c>
      <c r="Z10" s="34" t="n">
        <f aca="false">IF(D10="m",(_xlfn.IFS(F10=$AE$7,LOOKUP(Y10,$AF$7:$AF$9,$AH$7:$AH$9),F10=$AE$10,LOOKUP(Y10,$AF$10:$AF$12,$AH$10:$AH$12),F10=$AE$13,LOOKUP(Y10,$AF$13:$AF$15,$AH$13:$AH$15),F10=$AE$16,LOOKUP(Y10,$AF$16:$AF$18,$AH$16:$AH$18),F10=$AE$19,LOOKUP(Y10,$AF$19:$AF$21,$AH$19:$AH$21),F10=$AE$22,LOOKUP(Y10,$AF$22:$AF$24,$AH$22:$AH$24),F10=$AE$25,LOOKUP(Y10,$AF$25:$AF$27,$AH$25:$AH$27),F10=$AE$28,LOOKUP(Y10,$AF$28:$AF$30,$AH$28:$AH$30),F10=$AE$31,LOOKUP(Y10,$AF$31:$AF$33,$AH$31:$AH$33))),0)</f>
        <v>0</v>
      </c>
      <c r="AA10" s="34" t="n">
        <f aca="false">IF(D10="w",(_xlfn.IFS(F10=$AE$7,LOOKUP(Y10,$AG$7:$AG$9,$AH$7:$AH$9),F10=$AE$10,LOOKUP(Y10,$AG$10:$AG$12,$AH$10:$AH$12),F10=$AE$13,LOOKUP(Y10,$AG$13:$AG$15,$AH$13:$AH$15),F10=$AE$16,LOOKUP(Y10,$AG$16:$AG$18,$AH$16:$AH$18),F10=$AE$19,LOOKUP(Y10,$AG$19:$AG$21,$AH$19:$AH$21),F10=$AE$22,LOOKUP(Y10,$AG$22:$AG$24,$AH$22:$AH$24),F10=$AE$25,LOOKUP(Y10,$AG$25:$AG$27,$AH$25:$AH$27),F10=$AE$28,LOOKUP(Y10,$AG$28:$AG$30,$AH$28:$AH$30),F10=$AE$31,LOOKUP(Y10,$AG$31:$AG$33,$AH$31:$AH$33))),0)</f>
        <v>0</v>
      </c>
      <c r="AE10" s="39" t="n">
        <v>9</v>
      </c>
      <c r="AF10" s="40" t="n">
        <v>0</v>
      </c>
      <c r="AG10" s="40" t="n">
        <v>0</v>
      </c>
      <c r="AH10" s="41" t="s">
        <v>31</v>
      </c>
    </row>
    <row r="11" customFormat="false" ht="12.8" hidden="false" customHeight="false" outlineLevel="0" collapsed="false">
      <c r="A11" s="19" t="n">
        <v>6</v>
      </c>
      <c r="B11" s="20"/>
      <c r="C11" s="20"/>
      <c r="D11" s="21"/>
      <c r="E11" s="22"/>
      <c r="F11" s="23" t="str">
        <f aca="false">IF(ISBLANK(E11),"",$H$1-E11)</f>
        <v/>
      </c>
      <c r="G11" s="22"/>
      <c r="H11" s="24" t="n">
        <f aca="false">_xlfn.IFS(ISBLANK(G11),0,G11=0,0,$D11="m",ROUNDDOWN((SQRT(G11)-2.8)/0.011,0),$D11="w",ROUNDDOWN((SQRT(G11)-2.0232)/0.00874,0))</f>
        <v>0</v>
      </c>
      <c r="I11" s="25"/>
      <c r="J11" s="26" t="n">
        <f aca="false">_xlfn.IFS(ISBLANK(I11),0,I11=0,0,$D11="m",ROUNDDOWN((SQRT(I11)-1.936)/0.0124,0),$D11="w",ROUNDDOWN((SQRT(I11)-1.4149)/0.01039,0))</f>
        <v>0</v>
      </c>
      <c r="K11" s="27"/>
      <c r="L11" s="24" t="n">
        <f aca="false">_xlfn.IFS(ISBLANK(K11),0,K11=0,0,$D11="m",ROUNDDOWN((SQRT(K11)-1.15028)/0.00219,0),$D11="w",ROUNDDOWN((SQRT(K11)-1.0935)/0.00208,0))</f>
        <v>0</v>
      </c>
      <c r="M11" s="28"/>
      <c r="N11" s="26" t="n">
        <f aca="false">_xlfn.IFS(ISBLANK(M11),0,M11=0,0,$D11="m",ROUNDDOWN((50/(M11+0.24)-3.79)/0.0069,0),$D11="w",ROUNDDOWN((50/(M11+0.24)-3.648)/0.0066,0))</f>
        <v>0</v>
      </c>
      <c r="O11" s="27"/>
      <c r="P11" s="24" t="n">
        <f aca="false">_xlfn.IFS(ISBLANK(O11),0,O11=0,0,$D11="m",ROUNDDOWN((75/(O11+0.24)-4.1)/0.00664,0),$D11="w",ROUNDDOWN((75/(O11+0.24)-3.998)/0.0066,0))</f>
        <v>0</v>
      </c>
      <c r="Q11" s="25"/>
      <c r="R11" s="26" t="n">
        <f aca="false">_xlfn.IFS(ISBLANK(Q11),0,Q11=0,0,$D11="m",ROUNDDOWN((100/(Q11+0.24)-4.341)/0.00676,0),$D11="w",ROUNDDOWN((100/(Q11+0.24)-4.0062)/0.00656,0))</f>
        <v>0</v>
      </c>
      <c r="S11" s="29"/>
      <c r="T11" s="30" t="n">
        <f aca="false">INT(S11)*60+(S11-INT(S11))*100</f>
        <v>0</v>
      </c>
      <c r="U11" s="24" t="n">
        <f aca="false">_xlfn.IFS(ISBLANK(T11),0,T11=0,0,$D11="m","1000m Pflicht",$D11="w",ROUNDDOWN((800/T11-2.0232)/0.00647,0))</f>
        <v>0</v>
      </c>
      <c r="V11" s="31"/>
      <c r="W11" s="32" t="n">
        <f aca="false">INT(V11)*60+(V11-INT(V11))*100</f>
        <v>0</v>
      </c>
      <c r="X11" s="33" t="n">
        <f aca="false">_xlfn.IFS(ISBLANK(V11),0,V11=0,0,$D11="w","1000m Pflicht",$D11="m",ROUNDDOWN((1000/W11-2.158)/0.006,0))</f>
        <v>0</v>
      </c>
      <c r="Y11" s="34" t="n">
        <f aca="false">LARGE(G11:X11,1)+LARGE(G11:X11,2)+LARGE(G11:X11,3)</f>
        <v>0</v>
      </c>
      <c r="Z11" s="34" t="n">
        <f aca="false">IF(D11="m",(_xlfn.IFS(F11=$AE$7,LOOKUP(Y11,$AF$7:$AF$9,$AH$7:$AH$9),F11=$AE$10,LOOKUP(Y11,$AF$10:$AF$12,$AH$10:$AH$12),F11=$AE$13,LOOKUP(Y11,$AF$13:$AF$15,$AH$13:$AH$15),F11=$AE$16,LOOKUP(Y11,$AF$16:$AF$18,$AH$16:$AH$18),F11=$AE$19,LOOKUP(Y11,$AF$19:$AF$21,$AH$19:$AH$21),F11=$AE$22,LOOKUP(Y11,$AF$22:$AF$24,$AH$22:$AH$24),F11=$AE$25,LOOKUP(Y11,$AF$25:$AF$27,$AH$25:$AH$27),F11=$AE$28,LOOKUP(Y11,$AF$28:$AF$30,$AH$28:$AH$30),F11=$AE$31,LOOKUP(Y11,$AF$31:$AF$33,$AH$31:$AH$33))),0)</f>
        <v>0</v>
      </c>
      <c r="AA11" s="34" t="n">
        <f aca="false">IF(D11="w",(_xlfn.IFS(F11=$AE$7,LOOKUP(Y11,$AG$7:$AG$9,$AH$7:$AH$9),F11=$AE$10,LOOKUP(Y11,$AG$10:$AG$12,$AH$10:$AH$12),F11=$AE$13,LOOKUP(Y11,$AG$13:$AG$15,$AH$13:$AH$15),F11=$AE$16,LOOKUP(Y11,$AG$16:$AG$18,$AH$16:$AH$18),F11=$AE$19,LOOKUP(Y11,$AG$19:$AG$21,$AH$19:$AH$21),F11=$AE$22,LOOKUP(Y11,$AG$22:$AG$24,$AH$22:$AH$24),F11=$AE$25,LOOKUP(Y11,$AG$25:$AG$27,$AH$25:$AH$27),F11=$AE$28,LOOKUP(Y11,$AG$28:$AG$30,$AH$28:$AH$30),F11=$AE$31,LOOKUP(Y11,$AG$31:$AG$33,$AH$31:$AH$33))),0)</f>
        <v>0</v>
      </c>
      <c r="AE11" s="39"/>
      <c r="AF11" s="40" t="n">
        <v>525</v>
      </c>
      <c r="AG11" s="40" t="n">
        <v>550</v>
      </c>
      <c r="AH11" s="41" t="s">
        <v>32</v>
      </c>
    </row>
    <row r="12" customFormat="false" ht="12.8" hidden="false" customHeight="false" outlineLevel="0" collapsed="false">
      <c r="A12" s="19" t="n">
        <v>7</v>
      </c>
      <c r="B12" s="20"/>
      <c r="C12" s="20"/>
      <c r="D12" s="21"/>
      <c r="E12" s="22"/>
      <c r="F12" s="23" t="str">
        <f aca="false">IF(ISBLANK(E12),"",$H$1-E12)</f>
        <v/>
      </c>
      <c r="G12" s="22"/>
      <c r="H12" s="24" t="n">
        <f aca="false">_xlfn.IFS(ISBLANK(G12),0,G12=0,0,$D12="m",ROUNDDOWN((SQRT(G12)-2.8)/0.011,0),$D12="w",ROUNDDOWN((SQRT(G12)-2.0232)/0.00874,0))</f>
        <v>0</v>
      </c>
      <c r="I12" s="25"/>
      <c r="J12" s="26" t="n">
        <f aca="false">_xlfn.IFS(ISBLANK(I12),0,I12=0,0,$D12="m",ROUNDDOWN((SQRT(I12)-1.936)/0.0124,0),$D12="w",ROUNDDOWN((SQRT(I12)-1.4149)/0.01039,0))</f>
        <v>0</v>
      </c>
      <c r="K12" s="27"/>
      <c r="L12" s="24" t="n">
        <f aca="false">_xlfn.IFS(ISBLANK(K12),0,K12=0,0,$D12="m",ROUNDDOWN((SQRT(K12)-1.15028)/0.00219,0),$D12="w",ROUNDDOWN((SQRT(K12)-1.0935)/0.00208,0))</f>
        <v>0</v>
      </c>
      <c r="M12" s="28"/>
      <c r="N12" s="26" t="n">
        <f aca="false">_xlfn.IFS(ISBLANK(M12),0,M12=0,0,$D12="m",ROUNDDOWN((50/(M12+0.24)-3.79)/0.0069,0),$D12="w",ROUNDDOWN((50/(M12+0.24)-3.648)/0.0066,0))</f>
        <v>0</v>
      </c>
      <c r="O12" s="27"/>
      <c r="P12" s="24" t="n">
        <f aca="false">_xlfn.IFS(ISBLANK(O12),0,O12=0,0,$D12="m",ROUNDDOWN((75/(O12+0.24)-4.1)/0.00664,0),$D12="w",ROUNDDOWN((75/(O12+0.24)-3.998)/0.0066,0))</f>
        <v>0</v>
      </c>
      <c r="Q12" s="25"/>
      <c r="R12" s="26" t="n">
        <f aca="false">_xlfn.IFS(ISBLANK(Q12),0,Q12=0,0,$D12="m",ROUNDDOWN((100/(Q12+0.24)-4.341)/0.00676,0),$D12="w",ROUNDDOWN((100/(Q12+0.24)-4.0062)/0.00656,0))</f>
        <v>0</v>
      </c>
      <c r="S12" s="29"/>
      <c r="T12" s="30" t="n">
        <f aca="false">INT(S12)*60+(S12-INT(S12))*100</f>
        <v>0</v>
      </c>
      <c r="U12" s="24" t="n">
        <f aca="false">_xlfn.IFS(ISBLANK(T12),0,T12=0,0,$D12="m","1000m Pflicht",$D12="w",ROUNDDOWN((800/T12-2.0232)/0.00647,0))</f>
        <v>0</v>
      </c>
      <c r="V12" s="31"/>
      <c r="W12" s="32" t="n">
        <f aca="false">INT(V12)*60+(V12-INT(V12))*100</f>
        <v>0</v>
      </c>
      <c r="X12" s="33" t="n">
        <f aca="false">_xlfn.IFS(ISBLANK(V12),0,V12=0,0,$D12="w","1000m Pflicht",$D12="m",ROUNDDOWN((1000/W12-2.158)/0.006,0))</f>
        <v>0</v>
      </c>
      <c r="Y12" s="34" t="n">
        <f aca="false">LARGE(G12:X12,1)+LARGE(G12:X12,2)+LARGE(G12:X12,3)</f>
        <v>0</v>
      </c>
      <c r="Z12" s="34" t="n">
        <f aca="false">IF(D12="m",(_xlfn.IFS(F12=$AE$7,LOOKUP(Y12,$AF$7:$AF$9,$AH$7:$AH$9),F12=$AE$10,LOOKUP(Y12,$AF$10:$AF$12,$AH$10:$AH$12),F12=$AE$13,LOOKUP(Y12,$AF$13:$AF$15,$AH$13:$AH$15),F12=$AE$16,LOOKUP(Y12,$AF$16:$AF$18,$AH$16:$AH$18),F12=$AE$19,LOOKUP(Y12,$AF$19:$AF$21,$AH$19:$AH$21),F12=$AE$22,LOOKUP(Y12,$AF$22:$AF$24,$AH$22:$AH$24),F12=$AE$25,LOOKUP(Y12,$AF$25:$AF$27,$AH$25:$AH$27),F12=$AE$28,LOOKUP(Y12,$AF$28:$AF$30,$AH$28:$AH$30),F12=$AE$31,LOOKUP(Y12,$AF$31:$AF$33,$AH$31:$AH$33))),0)</f>
        <v>0</v>
      </c>
      <c r="AA12" s="34" t="n">
        <f aca="false">IF(D12="w",(_xlfn.IFS(F12=$AE$7,LOOKUP(Y12,$AG$7:$AG$9,$AH$7:$AH$9),F12=$AE$10,LOOKUP(Y12,$AG$10:$AG$12,$AH$10:$AH$12),F12=$AE$13,LOOKUP(Y12,$AG$13:$AG$15,$AH$13:$AH$15),F12=$AE$16,LOOKUP(Y12,$AG$16:$AG$18,$AH$16:$AH$18),F12=$AE$19,LOOKUP(Y12,$AG$19:$AG$21,$AH$19:$AH$21),F12=$AE$22,LOOKUP(Y12,$AG$22:$AG$24,$AH$22:$AH$24),F12=$AE$25,LOOKUP(Y12,$AG$25:$AG$27,$AH$25:$AH$27),F12=$AE$28,LOOKUP(Y12,$AG$28:$AG$30,$AH$28:$AH$30),F12=$AE$31,LOOKUP(Y12,$AG$31:$AG$33,$AH$31:$AH$33))),0)</f>
        <v>0</v>
      </c>
      <c r="AE12" s="39"/>
      <c r="AF12" s="40" t="n">
        <v>675</v>
      </c>
      <c r="AG12" s="40" t="n">
        <v>725</v>
      </c>
      <c r="AH12" s="41" t="s">
        <v>33</v>
      </c>
    </row>
    <row r="13" customFormat="false" ht="12.8" hidden="false" customHeight="false" outlineLevel="0" collapsed="false">
      <c r="A13" s="19" t="n">
        <v>8</v>
      </c>
      <c r="B13" s="20"/>
      <c r="C13" s="20"/>
      <c r="D13" s="21"/>
      <c r="E13" s="22"/>
      <c r="F13" s="23" t="str">
        <f aca="false">IF(ISBLANK(E13),"",$H$1-E13)</f>
        <v/>
      </c>
      <c r="G13" s="22"/>
      <c r="H13" s="24" t="n">
        <f aca="false">_xlfn.IFS(ISBLANK(G13),0,G13=0,0,$D13="m",ROUNDDOWN((SQRT(G13)-2.8)/0.011,0),$D13="w",ROUNDDOWN((SQRT(G13)-2.0232)/0.00874,0))</f>
        <v>0</v>
      </c>
      <c r="I13" s="25"/>
      <c r="J13" s="26" t="n">
        <f aca="false">_xlfn.IFS(ISBLANK(I13),0,I13=0,0,$D13="m",ROUNDDOWN((SQRT(I13)-1.936)/0.0124,0),$D13="w",ROUNDDOWN((SQRT(I13)-1.4149)/0.01039,0))</f>
        <v>0</v>
      </c>
      <c r="K13" s="27"/>
      <c r="L13" s="24" t="n">
        <f aca="false">_xlfn.IFS(ISBLANK(K13),0,K13=0,0,$D13="m",ROUNDDOWN((SQRT(K13)-1.15028)/0.00219,0),$D13="w",ROUNDDOWN((SQRT(K13)-1.0935)/0.00208,0))</f>
        <v>0</v>
      </c>
      <c r="M13" s="28"/>
      <c r="N13" s="26" t="n">
        <f aca="false">_xlfn.IFS(ISBLANK(M13),0,M13=0,0,$D13="m",ROUNDDOWN((50/(M13+0.24)-3.79)/0.0069,0),$D13="w",ROUNDDOWN((50/(M13+0.24)-3.648)/0.0066,0))</f>
        <v>0</v>
      </c>
      <c r="O13" s="27"/>
      <c r="P13" s="24" t="n">
        <f aca="false">_xlfn.IFS(ISBLANK(O13),0,O13=0,0,$D13="m",ROUNDDOWN((75/(O13+0.24)-4.1)/0.00664,0),$D13="w",ROUNDDOWN((75/(O13+0.24)-3.998)/0.0066,0))</f>
        <v>0</v>
      </c>
      <c r="Q13" s="25"/>
      <c r="R13" s="26" t="n">
        <f aca="false">_xlfn.IFS(ISBLANK(Q13),0,Q13=0,0,$D13="m",ROUNDDOWN((100/(Q13+0.24)-4.341)/0.00676,0),$D13="w",ROUNDDOWN((100/(Q13+0.24)-4.0062)/0.00656,0))</f>
        <v>0</v>
      </c>
      <c r="S13" s="29"/>
      <c r="T13" s="30" t="n">
        <f aca="false">INT(S13)*60+(S13-INT(S13))*100</f>
        <v>0</v>
      </c>
      <c r="U13" s="24" t="n">
        <f aca="false">_xlfn.IFS(ISBLANK(T13),0,T13=0,0,$D13="m","1000m Pflicht",$D13="w",ROUNDDOWN((800/T13-2.0232)/0.00647,0))</f>
        <v>0</v>
      </c>
      <c r="V13" s="31"/>
      <c r="W13" s="32" t="n">
        <f aca="false">INT(V13)*60+(V13-INT(V13))*100</f>
        <v>0</v>
      </c>
      <c r="X13" s="33" t="n">
        <f aca="false">_xlfn.IFS(ISBLANK(V13),0,V13=0,0,$D13="w","1000m Pflicht",$D13="m",ROUNDDOWN((1000/W13-2.158)/0.006,0))</f>
        <v>0</v>
      </c>
      <c r="Y13" s="34" t="n">
        <f aca="false">LARGE(G13:X13,1)+LARGE(G13:X13,2)+LARGE(G13:X13,3)</f>
        <v>0</v>
      </c>
      <c r="Z13" s="34" t="n">
        <f aca="false">IF(D13="m",(_xlfn.IFS(F13=$AE$7,LOOKUP(Y13,$AF$7:$AF$9,$AH$7:$AH$9),F13=$AE$10,LOOKUP(Y13,$AF$10:$AF$12,$AH$10:$AH$12),F13=$AE$13,LOOKUP(Y13,$AF$13:$AF$15,$AH$13:$AH$15),F13=$AE$16,LOOKUP(Y13,$AF$16:$AF$18,$AH$16:$AH$18),F13=$AE$19,LOOKUP(Y13,$AF$19:$AF$21,$AH$19:$AH$21),F13=$AE$22,LOOKUP(Y13,$AF$22:$AF$24,$AH$22:$AH$24),F13=$AE$25,LOOKUP(Y13,$AF$25:$AF$27,$AH$25:$AH$27),F13=$AE$28,LOOKUP(Y13,$AF$28:$AF$30,$AH$28:$AH$30),F13=$AE$31,LOOKUP(Y13,$AF$31:$AF$33,$AH$31:$AH$33))),0)</f>
        <v>0</v>
      </c>
      <c r="AA13" s="34" t="n">
        <f aca="false">IF(D13="w",(_xlfn.IFS(F13=$AE$7,LOOKUP(Y13,$AG$7:$AG$9,$AH$7:$AH$9),F13=$AE$10,LOOKUP(Y13,$AG$10:$AG$12,$AH$10:$AH$12),F13=$AE$13,LOOKUP(Y13,$AG$13:$AG$15,$AH$13:$AH$15),F13=$AE$16,LOOKUP(Y13,$AG$16:$AG$18,$AH$16:$AH$18),F13=$AE$19,LOOKUP(Y13,$AG$19:$AG$21,$AH$19:$AH$21),F13=$AE$22,LOOKUP(Y13,$AG$22:$AG$24,$AH$22:$AH$24),F13=$AE$25,LOOKUP(Y13,$AG$25:$AG$27,$AH$25:$AH$27),F13=$AE$28,LOOKUP(Y13,$AG$28:$AG$30,$AH$28:$AH$30),F13=$AE$31,LOOKUP(Y13,$AG$31:$AG$33,$AH$31:$AH$33))),0)</f>
        <v>0</v>
      </c>
      <c r="AE13" s="36" t="n">
        <v>10</v>
      </c>
      <c r="AF13" s="37" t="n">
        <v>0</v>
      </c>
      <c r="AG13" s="37" t="n">
        <v>0</v>
      </c>
      <c r="AH13" s="38" t="s">
        <v>31</v>
      </c>
    </row>
    <row r="14" customFormat="false" ht="12.8" hidden="false" customHeight="false" outlineLevel="0" collapsed="false">
      <c r="A14" s="19" t="n">
        <v>9</v>
      </c>
      <c r="B14" s="20"/>
      <c r="C14" s="20"/>
      <c r="D14" s="21"/>
      <c r="E14" s="22"/>
      <c r="F14" s="23" t="str">
        <f aca="false">IF(ISBLANK(E14),"",$H$1-E14)</f>
        <v/>
      </c>
      <c r="G14" s="22"/>
      <c r="H14" s="24" t="n">
        <f aca="false">_xlfn.IFS(ISBLANK(G14),0,G14=0,0,$D14="m",ROUNDDOWN((SQRT(G14)-2.8)/0.011,0),$D14="w",ROUNDDOWN((SQRT(G14)-2.0232)/0.00874,0))</f>
        <v>0</v>
      </c>
      <c r="I14" s="25"/>
      <c r="J14" s="26" t="n">
        <f aca="false">_xlfn.IFS(ISBLANK(I14),0,I14=0,0,$D14="m",ROUNDDOWN((SQRT(I14)-1.936)/0.0124,0),$D14="w",ROUNDDOWN((SQRT(I14)-1.4149)/0.01039,0))</f>
        <v>0</v>
      </c>
      <c r="K14" s="27"/>
      <c r="L14" s="24" t="n">
        <f aca="false">_xlfn.IFS(ISBLANK(K14),0,K14=0,0,$D14="m",ROUNDDOWN((SQRT(K14)-1.15028)/0.00219,0),$D14="w",ROUNDDOWN((SQRT(K14)-1.0935)/0.00208,0))</f>
        <v>0</v>
      </c>
      <c r="M14" s="28"/>
      <c r="N14" s="26" t="n">
        <f aca="false">_xlfn.IFS(ISBLANK(M14),0,M14=0,0,$D14="m",ROUNDDOWN((50/(M14+0.24)-3.79)/0.0069,0),$D14="w",ROUNDDOWN((50/(M14+0.24)-3.648)/0.0066,0))</f>
        <v>0</v>
      </c>
      <c r="O14" s="27"/>
      <c r="P14" s="24" t="n">
        <f aca="false">_xlfn.IFS(ISBLANK(O14),0,O14=0,0,$D14="m",ROUNDDOWN((75/(O14+0.24)-4.1)/0.00664,0),$D14="w",ROUNDDOWN((75/(O14+0.24)-3.998)/0.0066,0))</f>
        <v>0</v>
      </c>
      <c r="Q14" s="25"/>
      <c r="R14" s="26" t="n">
        <f aca="false">_xlfn.IFS(ISBLANK(Q14),0,Q14=0,0,$D14="m",ROUNDDOWN((100/(Q14+0.24)-4.341)/0.00676,0),$D14="w",ROUNDDOWN((100/(Q14+0.24)-4.0062)/0.00656,0))</f>
        <v>0</v>
      </c>
      <c r="S14" s="29"/>
      <c r="T14" s="30" t="n">
        <f aca="false">INT(S14)*60+(S14-INT(S14))*100</f>
        <v>0</v>
      </c>
      <c r="U14" s="24" t="n">
        <f aca="false">_xlfn.IFS(ISBLANK(T14),0,T14=0,0,$D14="m","1000m Pflicht",$D14="w",ROUNDDOWN((800/T14-2.0232)/0.00647,0))</f>
        <v>0</v>
      </c>
      <c r="V14" s="31"/>
      <c r="W14" s="32" t="n">
        <f aca="false">INT(V14)*60+(V14-INT(V14))*100</f>
        <v>0</v>
      </c>
      <c r="X14" s="33" t="n">
        <f aca="false">_xlfn.IFS(ISBLANK(V14),0,V14=0,0,$D14="w","1000m Pflicht",$D14="m",ROUNDDOWN((1000/W14-2.158)/0.006,0))</f>
        <v>0</v>
      </c>
      <c r="Y14" s="34" t="n">
        <f aca="false">LARGE(G14:X14,1)+LARGE(G14:X14,2)+LARGE(G14:X14,3)</f>
        <v>0</v>
      </c>
      <c r="Z14" s="34" t="n">
        <f aca="false">IF(D14="m",(_xlfn.IFS(F14=$AE$7,LOOKUP(Y14,$AF$7:$AF$9,$AH$7:$AH$9),F14=$AE$10,LOOKUP(Y14,$AF$10:$AF$12,$AH$10:$AH$12),F14=$AE$13,LOOKUP(Y14,$AF$13:$AF$15,$AH$13:$AH$15),F14=$AE$16,LOOKUP(Y14,$AF$16:$AF$18,$AH$16:$AH$18),F14=$AE$19,LOOKUP(Y14,$AF$19:$AF$21,$AH$19:$AH$21),F14=$AE$22,LOOKUP(Y14,$AF$22:$AF$24,$AH$22:$AH$24),F14=$AE$25,LOOKUP(Y14,$AF$25:$AF$27,$AH$25:$AH$27),F14=$AE$28,LOOKUP(Y14,$AF$28:$AF$30,$AH$28:$AH$30),F14=$AE$31,LOOKUP(Y14,$AF$31:$AF$33,$AH$31:$AH$33))),0)</f>
        <v>0</v>
      </c>
      <c r="AA14" s="34" t="n">
        <f aca="false">IF(D14="w",(_xlfn.IFS(F14=$AE$7,LOOKUP(Y14,$AG$7:$AG$9,$AH$7:$AH$9),F14=$AE$10,LOOKUP(Y14,$AG$10:$AG$12,$AH$10:$AH$12),F14=$AE$13,LOOKUP(Y14,$AG$13:$AG$15,$AH$13:$AH$15),F14=$AE$16,LOOKUP(Y14,$AG$16:$AG$18,$AH$16:$AH$18),F14=$AE$19,LOOKUP(Y14,$AG$19:$AG$21,$AH$19:$AH$21),F14=$AE$22,LOOKUP(Y14,$AG$22:$AG$24,$AH$22:$AH$24),F14=$AE$25,LOOKUP(Y14,$AG$25:$AG$27,$AH$25:$AH$27),F14=$AE$28,LOOKUP(Y14,$AG$28:$AG$30,$AH$28:$AH$30),F14=$AE$31,LOOKUP(Y14,$AG$31:$AG$33,$AH$31:$AH$33))),0)</f>
        <v>0</v>
      </c>
      <c r="AE14" s="36"/>
      <c r="AF14" s="37" t="n">
        <v>600</v>
      </c>
      <c r="AG14" s="37" t="n">
        <v>625</v>
      </c>
      <c r="AH14" s="38" t="s">
        <v>32</v>
      </c>
    </row>
    <row r="15" customFormat="false" ht="12.8" hidden="false" customHeight="false" outlineLevel="0" collapsed="false">
      <c r="A15" s="19" t="n">
        <v>10</v>
      </c>
      <c r="B15" s="20"/>
      <c r="C15" s="20"/>
      <c r="D15" s="21"/>
      <c r="E15" s="22"/>
      <c r="F15" s="23" t="str">
        <f aca="false">IF(ISBLANK(E15),"",$H$1-E15)</f>
        <v/>
      </c>
      <c r="G15" s="22"/>
      <c r="H15" s="24" t="n">
        <f aca="false">_xlfn.IFS(ISBLANK(G15),0,G15=0,0,$D15="m",ROUNDDOWN((SQRT(G15)-2.8)/0.011,0),$D15="w",ROUNDDOWN((SQRT(G15)-2.0232)/0.00874,0))</f>
        <v>0</v>
      </c>
      <c r="I15" s="25"/>
      <c r="J15" s="26" t="n">
        <f aca="false">_xlfn.IFS(ISBLANK(I15),0,I15=0,0,$D15="m",ROUNDDOWN((SQRT(I15)-1.936)/0.0124,0),$D15="w",ROUNDDOWN((SQRT(I15)-1.4149)/0.01039,0))</f>
        <v>0</v>
      </c>
      <c r="K15" s="27"/>
      <c r="L15" s="24" t="n">
        <f aca="false">_xlfn.IFS(ISBLANK(K15),0,K15=0,0,$D15="m",ROUNDDOWN((SQRT(K15)-1.15028)/0.00219,0),$D15="w",ROUNDDOWN((SQRT(K15)-1.0935)/0.00208,0))</f>
        <v>0</v>
      </c>
      <c r="M15" s="28"/>
      <c r="N15" s="26" t="n">
        <f aca="false">_xlfn.IFS(ISBLANK(M15),0,M15=0,0,$D15="m",ROUNDDOWN((50/(M15+0.24)-3.79)/0.0069,0),$D15="w",ROUNDDOWN((50/(M15+0.24)-3.648)/0.0066,0))</f>
        <v>0</v>
      </c>
      <c r="O15" s="27"/>
      <c r="P15" s="24" t="n">
        <f aca="false">_xlfn.IFS(ISBLANK(O15),0,O15=0,0,$D15="m",ROUNDDOWN((75/(O15+0.24)-4.1)/0.00664,0),$D15="w",ROUNDDOWN((75/(O15+0.24)-3.998)/0.0066,0))</f>
        <v>0</v>
      </c>
      <c r="Q15" s="25"/>
      <c r="R15" s="26" t="n">
        <f aca="false">_xlfn.IFS(ISBLANK(Q15),0,Q15=0,0,$D15="m",ROUNDDOWN((100/(Q15+0.24)-4.341)/0.00676,0),$D15="w",ROUNDDOWN((100/(Q15+0.24)-4.0062)/0.00656,0))</f>
        <v>0</v>
      </c>
      <c r="S15" s="29"/>
      <c r="T15" s="30" t="n">
        <f aca="false">INT(S15)*60+(S15-INT(S15))*100</f>
        <v>0</v>
      </c>
      <c r="U15" s="24" t="n">
        <f aca="false">_xlfn.IFS(ISBLANK(T15),0,T15=0,0,$D15="m","1000m Pflicht",$D15="w",ROUNDDOWN((800/T15-2.0232)/0.00647,0))</f>
        <v>0</v>
      </c>
      <c r="V15" s="31"/>
      <c r="W15" s="32" t="n">
        <f aca="false">INT(V15)*60+(V15-INT(V15))*100</f>
        <v>0</v>
      </c>
      <c r="X15" s="33" t="n">
        <f aca="false">_xlfn.IFS(ISBLANK(V15),0,V15=0,0,$D15="w","1000m Pflicht",$D15="m",ROUNDDOWN((1000/W15-2.158)/0.006,0))</f>
        <v>0</v>
      </c>
      <c r="Y15" s="34" t="n">
        <f aca="false">LARGE(G15:X15,1)+LARGE(G15:X15,2)+LARGE(G15:X15,3)</f>
        <v>0</v>
      </c>
      <c r="Z15" s="34" t="n">
        <f aca="false">IF(D15="m",(_xlfn.IFS(F15=$AE$7,LOOKUP(Y15,$AF$7:$AF$9,$AH$7:$AH$9),F15=$AE$10,LOOKUP(Y15,$AF$10:$AF$12,$AH$10:$AH$12),F15=$AE$13,LOOKUP(Y15,$AF$13:$AF$15,$AH$13:$AH$15),F15=$AE$16,LOOKUP(Y15,$AF$16:$AF$18,$AH$16:$AH$18),F15=$AE$19,LOOKUP(Y15,$AF$19:$AF$21,$AH$19:$AH$21),F15=$AE$22,LOOKUP(Y15,$AF$22:$AF$24,$AH$22:$AH$24),F15=$AE$25,LOOKUP(Y15,$AF$25:$AF$27,$AH$25:$AH$27),F15=$AE$28,LOOKUP(Y15,$AF$28:$AF$30,$AH$28:$AH$30),F15=$AE$31,LOOKUP(Y15,$AF$31:$AF$33,$AH$31:$AH$33))),0)</f>
        <v>0</v>
      </c>
      <c r="AA15" s="34" t="n">
        <f aca="false">IF(D15="w",(_xlfn.IFS(F15=$AE$7,LOOKUP(Y15,$AG$7:$AG$9,$AH$7:$AH$9),F15=$AE$10,LOOKUP(Y15,$AG$10:$AG$12,$AH$10:$AH$12),F15=$AE$13,LOOKUP(Y15,$AG$13:$AG$15,$AH$13:$AH$15),F15=$AE$16,LOOKUP(Y15,$AG$16:$AG$18,$AH$16:$AH$18),F15=$AE$19,LOOKUP(Y15,$AG$19:$AG$21,$AH$19:$AH$21),F15=$AE$22,LOOKUP(Y15,$AG$22:$AG$24,$AH$22:$AH$24),F15=$AE$25,LOOKUP(Y15,$AG$25:$AG$27,$AH$25:$AH$27),F15=$AE$28,LOOKUP(Y15,$AG$28:$AG$30,$AH$28:$AH$30),F15=$AE$31,LOOKUP(Y15,$AG$31:$AG$33,$AH$31:$AH$33))),0)</f>
        <v>0</v>
      </c>
      <c r="AE15" s="36"/>
      <c r="AF15" s="37" t="n">
        <v>775</v>
      </c>
      <c r="AG15" s="37" t="n">
        <v>825</v>
      </c>
      <c r="AH15" s="38" t="s">
        <v>33</v>
      </c>
    </row>
    <row r="16" customFormat="false" ht="12.8" hidden="false" customHeight="false" outlineLevel="0" collapsed="false">
      <c r="A16" s="19" t="n">
        <v>11</v>
      </c>
      <c r="B16" s="20"/>
      <c r="C16" s="20"/>
      <c r="D16" s="21"/>
      <c r="E16" s="22"/>
      <c r="F16" s="23" t="str">
        <f aca="false">IF(ISBLANK(E16),"",$H$1-E16)</f>
        <v/>
      </c>
      <c r="G16" s="22"/>
      <c r="H16" s="24" t="n">
        <f aca="false">_xlfn.IFS(ISBLANK(G16),0,G16=0,0,$D16="m",ROUNDDOWN((SQRT(G16)-2.8)/0.011,0),$D16="w",ROUNDDOWN((SQRT(G16)-2.0232)/0.00874,0))</f>
        <v>0</v>
      </c>
      <c r="I16" s="25"/>
      <c r="J16" s="26" t="n">
        <f aca="false">_xlfn.IFS(ISBLANK(I16),0,I16=0,0,$D16="m",ROUNDDOWN((SQRT(I16)-1.936)/0.0124,0),$D16="w",ROUNDDOWN((SQRT(I16)-1.4149)/0.01039,0))</f>
        <v>0</v>
      </c>
      <c r="K16" s="27"/>
      <c r="L16" s="24" t="n">
        <f aca="false">_xlfn.IFS(ISBLANK(K16),0,K16=0,0,$D16="m",ROUNDDOWN((SQRT(K16)-1.15028)/0.00219,0),$D16="w",ROUNDDOWN((SQRT(K16)-1.0935)/0.00208,0))</f>
        <v>0</v>
      </c>
      <c r="M16" s="28"/>
      <c r="N16" s="26" t="n">
        <f aca="false">_xlfn.IFS(ISBLANK(M16),0,M16=0,0,$D16="m",ROUNDDOWN((50/(M16+0.24)-3.79)/0.0069,0),$D16="w",ROUNDDOWN((50/(M16+0.24)-3.648)/0.0066,0))</f>
        <v>0</v>
      </c>
      <c r="O16" s="27"/>
      <c r="P16" s="24" t="n">
        <f aca="false">_xlfn.IFS(ISBLANK(O16),0,O16=0,0,$D16="m",ROUNDDOWN((75/(O16+0.24)-4.1)/0.00664,0),$D16="w",ROUNDDOWN((75/(O16+0.24)-3.998)/0.0066,0))</f>
        <v>0</v>
      </c>
      <c r="Q16" s="25"/>
      <c r="R16" s="26" t="n">
        <f aca="false">_xlfn.IFS(ISBLANK(Q16),0,Q16=0,0,$D16="m",ROUNDDOWN((100/(Q16+0.24)-4.341)/0.00676,0),$D16="w",ROUNDDOWN((100/(Q16+0.24)-4.0062)/0.00656,0))</f>
        <v>0</v>
      </c>
      <c r="S16" s="29"/>
      <c r="T16" s="30" t="n">
        <f aca="false">INT(S16)*60+(S16-INT(S16))*100</f>
        <v>0</v>
      </c>
      <c r="U16" s="24" t="n">
        <f aca="false">_xlfn.IFS(ISBLANK(T16),0,T16=0,0,$D16="m","1000m Pflicht",$D16="w",ROUNDDOWN((800/T16-2.0232)/0.00647,0))</f>
        <v>0</v>
      </c>
      <c r="V16" s="31"/>
      <c r="W16" s="32" t="n">
        <f aca="false">INT(V16)*60+(V16-INT(V16))*100</f>
        <v>0</v>
      </c>
      <c r="X16" s="33" t="n">
        <f aca="false">_xlfn.IFS(ISBLANK(V16),0,V16=0,0,$D16="w","1000m Pflicht",$D16="m",ROUNDDOWN((1000/W16-2.158)/0.006,0))</f>
        <v>0</v>
      </c>
      <c r="Y16" s="34" t="n">
        <f aca="false">LARGE(G16:X16,1)+LARGE(G16:X16,2)+LARGE(G16:X16,3)</f>
        <v>0</v>
      </c>
      <c r="Z16" s="34" t="n">
        <f aca="false">IF(D16="m",(_xlfn.IFS(F16=$AE$7,LOOKUP(Y16,$AF$7:$AF$9,$AH$7:$AH$9),F16=$AE$10,LOOKUP(Y16,$AF$10:$AF$12,$AH$10:$AH$12),F16=$AE$13,LOOKUP(Y16,$AF$13:$AF$15,$AH$13:$AH$15),F16=$AE$16,LOOKUP(Y16,$AF$16:$AF$18,$AH$16:$AH$18),F16=$AE$19,LOOKUP(Y16,$AF$19:$AF$21,$AH$19:$AH$21),F16=$AE$22,LOOKUP(Y16,$AF$22:$AF$24,$AH$22:$AH$24),F16=$AE$25,LOOKUP(Y16,$AF$25:$AF$27,$AH$25:$AH$27),F16=$AE$28,LOOKUP(Y16,$AF$28:$AF$30,$AH$28:$AH$30),F16=$AE$31,LOOKUP(Y16,$AF$31:$AF$33,$AH$31:$AH$33))),0)</f>
        <v>0</v>
      </c>
      <c r="AA16" s="34" t="n">
        <f aca="false">IF(D16="w",(_xlfn.IFS(F16=$AE$7,LOOKUP(Y16,$AG$7:$AG$9,$AH$7:$AH$9),F16=$AE$10,LOOKUP(Y16,$AG$10:$AG$12,$AH$10:$AH$12),F16=$AE$13,LOOKUP(Y16,$AG$13:$AG$15,$AH$13:$AH$15),F16=$AE$16,LOOKUP(Y16,$AG$16:$AG$18,$AH$16:$AH$18),F16=$AE$19,LOOKUP(Y16,$AG$19:$AG$21,$AH$19:$AH$21),F16=$AE$22,LOOKUP(Y16,$AG$22:$AG$24,$AH$22:$AH$24),F16=$AE$25,LOOKUP(Y16,$AG$25:$AG$27,$AH$25:$AH$27),F16=$AE$28,LOOKUP(Y16,$AG$28:$AG$30,$AH$28:$AH$30),F16=$AE$31,LOOKUP(Y16,$AG$31:$AG$33,$AH$31:$AH$33))),0)</f>
        <v>0</v>
      </c>
      <c r="AE16" s="39" t="n">
        <v>11</v>
      </c>
      <c r="AF16" s="40" t="n">
        <v>0</v>
      </c>
      <c r="AG16" s="40" t="n">
        <v>0</v>
      </c>
      <c r="AH16" s="41" t="s">
        <v>31</v>
      </c>
    </row>
    <row r="17" customFormat="false" ht="12.8" hidden="false" customHeight="false" outlineLevel="0" collapsed="false">
      <c r="A17" s="19" t="n">
        <v>12</v>
      </c>
      <c r="B17" s="20"/>
      <c r="C17" s="20"/>
      <c r="D17" s="21"/>
      <c r="E17" s="22"/>
      <c r="F17" s="23" t="str">
        <f aca="false">IF(ISBLANK(E17),"",$H$1-E17)</f>
        <v/>
      </c>
      <c r="G17" s="22"/>
      <c r="H17" s="24" t="n">
        <f aca="false">_xlfn.IFS(ISBLANK(G17),0,G17=0,0,$D17="m",ROUNDDOWN((SQRT(G17)-2.8)/0.011,0),$D17="w",ROUNDDOWN((SQRT(G17)-2.0232)/0.00874,0))</f>
        <v>0</v>
      </c>
      <c r="I17" s="25"/>
      <c r="J17" s="26" t="n">
        <f aca="false">_xlfn.IFS(ISBLANK(I17),0,I17=0,0,$D17="m",ROUNDDOWN((SQRT(I17)-1.936)/0.0124,0),$D17="w",ROUNDDOWN((SQRT(I17)-1.4149)/0.01039,0))</f>
        <v>0</v>
      </c>
      <c r="K17" s="27"/>
      <c r="L17" s="24" t="n">
        <f aca="false">_xlfn.IFS(ISBLANK(K17),0,K17=0,0,$D17="m",ROUNDDOWN((SQRT(K17)-1.15028)/0.00219,0),$D17="w",ROUNDDOWN((SQRT(K17)-1.0935)/0.00208,0))</f>
        <v>0</v>
      </c>
      <c r="M17" s="28"/>
      <c r="N17" s="26" t="n">
        <f aca="false">_xlfn.IFS(ISBLANK(M17),0,M17=0,0,$D17="m",ROUNDDOWN((50/(M17+0.24)-3.79)/0.0069,0),$D17="w",ROUNDDOWN((50/(M17+0.24)-3.648)/0.0066,0))</f>
        <v>0</v>
      </c>
      <c r="O17" s="27"/>
      <c r="P17" s="24" t="n">
        <f aca="false">_xlfn.IFS(ISBLANK(O17),0,O17=0,0,$D17="m",ROUNDDOWN((75/(O17+0.24)-4.1)/0.00664,0),$D17="w",ROUNDDOWN((75/(O17+0.24)-3.998)/0.0066,0))</f>
        <v>0</v>
      </c>
      <c r="Q17" s="25"/>
      <c r="R17" s="26" t="n">
        <f aca="false">_xlfn.IFS(ISBLANK(Q17),0,Q17=0,0,$D17="m",ROUNDDOWN((100/(Q17+0.24)-4.341)/0.00676,0),$D17="w",ROUNDDOWN((100/(Q17+0.24)-4.0062)/0.00656,0))</f>
        <v>0</v>
      </c>
      <c r="S17" s="29"/>
      <c r="T17" s="30" t="n">
        <f aca="false">INT(S17)*60+(S17-INT(S17))*100</f>
        <v>0</v>
      </c>
      <c r="U17" s="24" t="n">
        <f aca="false">_xlfn.IFS(ISBLANK(T17),0,T17=0,0,$D17="m","1000m Pflicht",$D17="w",ROUNDDOWN((800/T17-2.0232)/0.00647,0))</f>
        <v>0</v>
      </c>
      <c r="V17" s="31"/>
      <c r="W17" s="32" t="n">
        <f aca="false">INT(V17)*60+(V17-INT(V17))*100</f>
        <v>0</v>
      </c>
      <c r="X17" s="33" t="n">
        <f aca="false">_xlfn.IFS(ISBLANK(V17),0,V17=0,0,$D17="w","1000m Pflicht",$D17="m",ROUNDDOWN((1000/W17-2.158)/0.006,0))</f>
        <v>0</v>
      </c>
      <c r="Y17" s="34" t="n">
        <f aca="false">LARGE(G17:X17,1)+LARGE(G17:X17,2)+LARGE(G17:X17,3)</f>
        <v>0</v>
      </c>
      <c r="Z17" s="34" t="n">
        <f aca="false">IF(D17="m",(_xlfn.IFS(F17=$AE$7,LOOKUP(Y17,$AF$7:$AF$9,$AH$7:$AH$9),F17=$AE$10,LOOKUP(Y17,$AF$10:$AF$12,$AH$10:$AH$12),F17=$AE$13,LOOKUP(Y17,$AF$13:$AF$15,$AH$13:$AH$15),F17=$AE$16,LOOKUP(Y17,$AF$16:$AF$18,$AH$16:$AH$18),F17=$AE$19,LOOKUP(Y17,$AF$19:$AF$21,$AH$19:$AH$21),F17=$AE$22,LOOKUP(Y17,$AF$22:$AF$24,$AH$22:$AH$24),F17=$AE$25,LOOKUP(Y17,$AF$25:$AF$27,$AH$25:$AH$27),F17=$AE$28,LOOKUP(Y17,$AF$28:$AF$30,$AH$28:$AH$30),F17=$AE$31,LOOKUP(Y17,$AF$31:$AF$33,$AH$31:$AH$33))),0)</f>
        <v>0</v>
      </c>
      <c r="AA17" s="34" t="n">
        <f aca="false">IF(D17="w",(_xlfn.IFS(F17=$AE$7,LOOKUP(Y17,$AG$7:$AG$9,$AH$7:$AH$9),F17=$AE$10,LOOKUP(Y17,$AG$10:$AG$12,$AH$10:$AH$12),F17=$AE$13,LOOKUP(Y17,$AG$13:$AG$15,$AH$13:$AH$15),F17=$AE$16,LOOKUP(Y17,$AG$16:$AG$18,$AH$16:$AH$18),F17=$AE$19,LOOKUP(Y17,$AG$19:$AG$21,$AH$19:$AH$21),F17=$AE$22,LOOKUP(Y17,$AG$22:$AG$24,$AH$22:$AH$24),F17=$AE$25,LOOKUP(Y17,$AG$25:$AG$27,$AH$25:$AH$27),F17=$AE$28,LOOKUP(Y17,$AG$28:$AG$30,$AH$28:$AH$30),F17=$AE$31,LOOKUP(Y17,$AG$31:$AG$33,$AH$31:$AH$33))),0)</f>
        <v>0</v>
      </c>
      <c r="AE17" s="39"/>
      <c r="AF17" s="40" t="n">
        <v>675</v>
      </c>
      <c r="AG17" s="40" t="n">
        <v>700</v>
      </c>
      <c r="AH17" s="41" t="s">
        <v>32</v>
      </c>
    </row>
    <row r="18" customFormat="false" ht="12.8" hidden="false" customHeight="false" outlineLevel="0" collapsed="false">
      <c r="A18" s="19" t="n">
        <v>13</v>
      </c>
      <c r="B18" s="20"/>
      <c r="C18" s="20"/>
      <c r="D18" s="21"/>
      <c r="E18" s="22"/>
      <c r="F18" s="23" t="str">
        <f aca="false">IF(ISBLANK(E18),"",$H$1-E18)</f>
        <v/>
      </c>
      <c r="G18" s="22"/>
      <c r="H18" s="24" t="n">
        <f aca="false">_xlfn.IFS(ISBLANK(G18),0,G18=0,0,$D18="m",ROUNDDOWN((SQRT(G18)-2.8)/0.011,0),$D18="w",ROUNDDOWN((SQRT(G18)-2.0232)/0.00874,0))</f>
        <v>0</v>
      </c>
      <c r="I18" s="25"/>
      <c r="J18" s="26" t="n">
        <f aca="false">_xlfn.IFS(ISBLANK(I18),0,I18=0,0,$D18="m",ROUNDDOWN((SQRT(I18)-1.936)/0.0124,0),$D18="w",ROUNDDOWN((SQRT(I18)-1.4149)/0.01039,0))</f>
        <v>0</v>
      </c>
      <c r="K18" s="27"/>
      <c r="L18" s="24" t="n">
        <f aca="false">_xlfn.IFS(ISBLANK(K18),0,K18=0,0,$D18="m",ROUNDDOWN((SQRT(K18)-1.15028)/0.00219,0),$D18="w",ROUNDDOWN((SQRT(K18)-1.0935)/0.00208,0))</f>
        <v>0</v>
      </c>
      <c r="M18" s="28"/>
      <c r="N18" s="26" t="n">
        <f aca="false">_xlfn.IFS(ISBLANK(M18),0,M18=0,0,$D18="m",ROUNDDOWN((50/(M18+0.24)-3.79)/0.0069,0),$D18="w",ROUNDDOWN((50/(M18+0.24)-3.648)/0.0066,0))</f>
        <v>0</v>
      </c>
      <c r="O18" s="27"/>
      <c r="P18" s="24" t="n">
        <f aca="false">_xlfn.IFS(ISBLANK(O18),0,O18=0,0,$D18="m",ROUNDDOWN((75/(O18+0.24)-4.1)/0.00664,0),$D18="w",ROUNDDOWN((75/(O18+0.24)-3.998)/0.0066,0))</f>
        <v>0</v>
      </c>
      <c r="Q18" s="25"/>
      <c r="R18" s="26" t="n">
        <f aca="false">_xlfn.IFS(ISBLANK(Q18),0,Q18=0,0,$D18="m",ROUNDDOWN((100/(Q18+0.24)-4.341)/0.00676,0),$D18="w",ROUNDDOWN((100/(Q18+0.24)-4.0062)/0.00656,0))</f>
        <v>0</v>
      </c>
      <c r="S18" s="29"/>
      <c r="T18" s="30" t="n">
        <f aca="false">INT(S18)*60+(S18-INT(S18))*100</f>
        <v>0</v>
      </c>
      <c r="U18" s="24" t="n">
        <f aca="false">_xlfn.IFS(ISBLANK(T18),0,T18=0,0,$D18="m","1000m Pflicht",$D18="w",ROUNDDOWN((800/T18-2.0232)/0.00647,0))</f>
        <v>0</v>
      </c>
      <c r="V18" s="31"/>
      <c r="W18" s="32" t="n">
        <f aca="false">INT(V18)*60+(V18-INT(V18))*100</f>
        <v>0</v>
      </c>
      <c r="X18" s="33" t="n">
        <f aca="false">_xlfn.IFS(ISBLANK(V18),0,V18=0,0,$D18="w","1000m Pflicht",$D18="m",ROUNDDOWN((1000/W18-2.158)/0.006,0))</f>
        <v>0</v>
      </c>
      <c r="Y18" s="34" t="n">
        <f aca="false">LARGE(G18:X18,1)+LARGE(G18:X18,2)+LARGE(G18:X18,3)</f>
        <v>0</v>
      </c>
      <c r="Z18" s="34" t="n">
        <f aca="false">IF(D18="m",(_xlfn.IFS(F18=$AE$7,LOOKUP(Y18,$AF$7:$AF$9,$AH$7:$AH$9),F18=$AE$10,LOOKUP(Y18,$AF$10:$AF$12,$AH$10:$AH$12),F18=$AE$13,LOOKUP(Y18,$AF$13:$AF$15,$AH$13:$AH$15),F18=$AE$16,LOOKUP(Y18,$AF$16:$AF$18,$AH$16:$AH$18),F18=$AE$19,LOOKUP(Y18,$AF$19:$AF$21,$AH$19:$AH$21),F18=$AE$22,LOOKUP(Y18,$AF$22:$AF$24,$AH$22:$AH$24),F18=$AE$25,LOOKUP(Y18,$AF$25:$AF$27,$AH$25:$AH$27),F18=$AE$28,LOOKUP(Y18,$AF$28:$AF$30,$AH$28:$AH$30),F18=$AE$31,LOOKUP(Y18,$AF$31:$AF$33,$AH$31:$AH$33))),0)</f>
        <v>0</v>
      </c>
      <c r="AA18" s="34" t="n">
        <f aca="false">IF(D18="w",(_xlfn.IFS(F18=$AE$7,LOOKUP(Y18,$AG$7:$AG$9,$AH$7:$AH$9),F18=$AE$10,LOOKUP(Y18,$AG$10:$AG$12,$AH$10:$AH$12),F18=$AE$13,LOOKUP(Y18,$AG$13:$AG$15,$AH$13:$AH$15),F18=$AE$16,LOOKUP(Y18,$AG$16:$AG$18,$AH$16:$AH$18),F18=$AE$19,LOOKUP(Y18,$AG$19:$AG$21,$AH$19:$AH$21),F18=$AE$22,LOOKUP(Y18,$AG$22:$AG$24,$AH$22:$AH$24),F18=$AE$25,LOOKUP(Y18,$AG$25:$AG$27,$AH$25:$AH$27),F18=$AE$28,LOOKUP(Y18,$AG$28:$AG$30,$AH$28:$AH$30),F18=$AE$31,LOOKUP(Y18,$AG$31:$AG$33,$AH$31:$AH$33))),0)</f>
        <v>0</v>
      </c>
      <c r="AE18" s="39"/>
      <c r="AF18" s="40" t="n">
        <v>875</v>
      </c>
      <c r="AG18" s="40" t="n">
        <v>900</v>
      </c>
      <c r="AH18" s="41" t="s">
        <v>33</v>
      </c>
    </row>
    <row r="19" customFormat="false" ht="12.8" hidden="false" customHeight="false" outlineLevel="0" collapsed="false">
      <c r="A19" s="19" t="n">
        <v>14</v>
      </c>
      <c r="B19" s="20"/>
      <c r="C19" s="20"/>
      <c r="D19" s="21"/>
      <c r="E19" s="22"/>
      <c r="F19" s="23" t="str">
        <f aca="false">IF(ISBLANK(E19),"",$H$1-E19)</f>
        <v/>
      </c>
      <c r="G19" s="22"/>
      <c r="H19" s="24" t="n">
        <f aca="false">_xlfn.IFS(ISBLANK(G19),0,G19=0,0,$D19="m",ROUNDDOWN((SQRT(G19)-2.8)/0.011,0),$D19="w",ROUNDDOWN((SQRT(G19)-2.0232)/0.00874,0))</f>
        <v>0</v>
      </c>
      <c r="I19" s="25"/>
      <c r="J19" s="26" t="n">
        <f aca="false">_xlfn.IFS(ISBLANK(I19),0,I19=0,0,$D19="m",ROUNDDOWN((SQRT(I19)-1.936)/0.0124,0),$D19="w",ROUNDDOWN((SQRT(I19)-1.4149)/0.01039,0))</f>
        <v>0</v>
      </c>
      <c r="K19" s="27"/>
      <c r="L19" s="24" t="n">
        <f aca="false">_xlfn.IFS(ISBLANK(K19),0,K19=0,0,$D19="m",ROUNDDOWN((SQRT(K19)-1.15028)/0.00219,0),$D19="w",ROUNDDOWN((SQRT(K19)-1.0935)/0.00208,0))</f>
        <v>0</v>
      </c>
      <c r="M19" s="28"/>
      <c r="N19" s="26" t="n">
        <f aca="false">_xlfn.IFS(ISBLANK(M19),0,M19=0,0,$D19="m",ROUNDDOWN((50/(M19+0.24)-3.79)/0.0069,0),$D19="w",ROUNDDOWN((50/(M19+0.24)-3.648)/0.0066,0))</f>
        <v>0</v>
      </c>
      <c r="O19" s="27"/>
      <c r="P19" s="24" t="n">
        <f aca="false">_xlfn.IFS(ISBLANK(O19),0,O19=0,0,$D19="m",ROUNDDOWN((75/(O19+0.24)-4.1)/0.00664,0),$D19="w",ROUNDDOWN((75/(O19+0.24)-3.998)/0.0066,0))</f>
        <v>0</v>
      </c>
      <c r="Q19" s="25"/>
      <c r="R19" s="26" t="n">
        <f aca="false">_xlfn.IFS(ISBLANK(Q19),0,Q19=0,0,$D19="m",ROUNDDOWN((100/(Q19+0.24)-4.341)/0.00676,0),$D19="w",ROUNDDOWN((100/(Q19+0.24)-4.0062)/0.00656,0))</f>
        <v>0</v>
      </c>
      <c r="S19" s="29"/>
      <c r="T19" s="30" t="n">
        <f aca="false">INT(S19)*60+(S19-INT(S19))*100</f>
        <v>0</v>
      </c>
      <c r="U19" s="24" t="n">
        <f aca="false">_xlfn.IFS(ISBLANK(T19),0,T19=0,0,$D19="m","1000m Pflicht",$D19="w",ROUNDDOWN((800/T19-2.0232)/0.00647,0))</f>
        <v>0</v>
      </c>
      <c r="V19" s="31"/>
      <c r="W19" s="32" t="n">
        <f aca="false">INT(V19)*60+(V19-INT(V19))*100</f>
        <v>0</v>
      </c>
      <c r="X19" s="33" t="n">
        <f aca="false">_xlfn.IFS(ISBLANK(V19),0,V19=0,0,$D19="w","1000m Pflicht",$D19="m",ROUNDDOWN((1000/W19-2.158)/0.006,0))</f>
        <v>0</v>
      </c>
      <c r="Y19" s="34" t="n">
        <f aca="false">LARGE(G19:X19,1)+LARGE(G19:X19,2)+LARGE(G19:X19,3)</f>
        <v>0</v>
      </c>
      <c r="Z19" s="34" t="n">
        <f aca="false">IF(D19="m",(_xlfn.IFS(F19=$AE$7,LOOKUP(Y19,$AF$7:$AF$9,$AH$7:$AH$9),F19=$AE$10,LOOKUP(Y19,$AF$10:$AF$12,$AH$10:$AH$12),F19=$AE$13,LOOKUP(Y19,$AF$13:$AF$15,$AH$13:$AH$15),F19=$AE$16,LOOKUP(Y19,$AF$16:$AF$18,$AH$16:$AH$18),F19=$AE$19,LOOKUP(Y19,$AF$19:$AF$21,$AH$19:$AH$21),F19=$AE$22,LOOKUP(Y19,$AF$22:$AF$24,$AH$22:$AH$24),F19=$AE$25,LOOKUP(Y19,$AF$25:$AF$27,$AH$25:$AH$27),F19=$AE$28,LOOKUP(Y19,$AF$28:$AF$30,$AH$28:$AH$30),F19=$AE$31,LOOKUP(Y19,$AF$31:$AF$33,$AH$31:$AH$33))),0)</f>
        <v>0</v>
      </c>
      <c r="AA19" s="34" t="n">
        <f aca="false">IF(D19="w",(_xlfn.IFS(F19=$AE$7,LOOKUP(Y19,$AG$7:$AG$9,$AH$7:$AH$9),F19=$AE$10,LOOKUP(Y19,$AG$10:$AG$12,$AH$10:$AH$12),F19=$AE$13,LOOKUP(Y19,$AG$13:$AG$15,$AH$13:$AH$15),F19=$AE$16,LOOKUP(Y19,$AG$16:$AG$18,$AH$16:$AH$18),F19=$AE$19,LOOKUP(Y19,$AG$19:$AG$21,$AH$19:$AH$21),F19=$AE$22,LOOKUP(Y19,$AG$22:$AG$24,$AH$22:$AH$24),F19=$AE$25,LOOKUP(Y19,$AG$25:$AG$27,$AH$25:$AH$27),F19=$AE$28,LOOKUP(Y19,$AG$28:$AG$30,$AH$28:$AH$30),F19=$AE$31,LOOKUP(Y19,$AG$31:$AG$33,$AH$31:$AH$33))),0)</f>
        <v>0</v>
      </c>
      <c r="AE19" s="36" t="n">
        <v>12</v>
      </c>
      <c r="AF19" s="37" t="n">
        <v>0</v>
      </c>
      <c r="AG19" s="37" t="n">
        <v>0</v>
      </c>
      <c r="AH19" s="38" t="s">
        <v>31</v>
      </c>
    </row>
    <row r="20" customFormat="false" ht="12.8" hidden="false" customHeight="false" outlineLevel="0" collapsed="false">
      <c r="A20" s="19" t="n">
        <v>15</v>
      </c>
      <c r="B20" s="20"/>
      <c r="C20" s="20"/>
      <c r="D20" s="21"/>
      <c r="E20" s="22"/>
      <c r="F20" s="23" t="str">
        <f aca="false">IF(ISBLANK(E20),"",$H$1-E20)</f>
        <v/>
      </c>
      <c r="G20" s="22"/>
      <c r="H20" s="24" t="n">
        <f aca="false">_xlfn.IFS(ISBLANK(G20),0,G20=0,0,$D20="m",ROUNDDOWN((SQRT(G20)-2.8)/0.011,0),$D20="w",ROUNDDOWN((SQRT(G20)-2.0232)/0.00874,0))</f>
        <v>0</v>
      </c>
      <c r="I20" s="25"/>
      <c r="J20" s="26" t="n">
        <f aca="false">_xlfn.IFS(ISBLANK(I20),0,I20=0,0,$D20="m",ROUNDDOWN((SQRT(I20)-1.936)/0.0124,0),$D20="w",ROUNDDOWN((SQRT(I20)-1.4149)/0.01039,0))</f>
        <v>0</v>
      </c>
      <c r="K20" s="27"/>
      <c r="L20" s="24" t="n">
        <f aca="false">_xlfn.IFS(ISBLANK(K20),0,K20=0,0,$D20="m",ROUNDDOWN((SQRT(K20)-1.15028)/0.00219,0),$D20="w",ROUNDDOWN((SQRT(K20)-1.0935)/0.00208,0))</f>
        <v>0</v>
      </c>
      <c r="M20" s="28"/>
      <c r="N20" s="26" t="n">
        <f aca="false">_xlfn.IFS(ISBLANK(M20),0,M20=0,0,$D20="m",ROUNDDOWN((50/(M20+0.24)-3.79)/0.0069,0),$D20="w",ROUNDDOWN((50/(M20+0.24)-3.648)/0.0066,0))</f>
        <v>0</v>
      </c>
      <c r="O20" s="27"/>
      <c r="P20" s="24" t="n">
        <f aca="false">_xlfn.IFS(ISBLANK(O20),0,O20=0,0,$D20="m",ROUNDDOWN((75/(O20+0.24)-4.1)/0.00664,0),$D20="w",ROUNDDOWN((75/(O20+0.24)-3.998)/0.0066,0))</f>
        <v>0</v>
      </c>
      <c r="Q20" s="25"/>
      <c r="R20" s="26" t="n">
        <f aca="false">_xlfn.IFS(ISBLANK(Q20),0,Q20=0,0,$D20="m",ROUNDDOWN((100/(Q20+0.24)-4.341)/0.00676,0),$D20="w",ROUNDDOWN((100/(Q20+0.24)-4.0062)/0.00656,0))</f>
        <v>0</v>
      </c>
      <c r="S20" s="29"/>
      <c r="T20" s="30" t="n">
        <f aca="false">INT(S20)*60+(S20-INT(S20))*100</f>
        <v>0</v>
      </c>
      <c r="U20" s="24" t="n">
        <f aca="false">_xlfn.IFS(ISBLANK(T20),0,T20=0,0,$D20="m","1000m Pflicht",$D20="w",ROUNDDOWN((800/T20-2.0232)/0.00647,0))</f>
        <v>0</v>
      </c>
      <c r="V20" s="31"/>
      <c r="W20" s="32" t="n">
        <f aca="false">INT(V20)*60+(V20-INT(V20))*100</f>
        <v>0</v>
      </c>
      <c r="X20" s="33" t="n">
        <f aca="false">_xlfn.IFS(ISBLANK(V20),0,V20=0,0,$D20="w","1000m Pflicht",$D20="m",ROUNDDOWN((1000/W20-2.158)/0.006,0))</f>
        <v>0</v>
      </c>
      <c r="Y20" s="34" t="n">
        <f aca="false">LARGE(G20:X20,1)+LARGE(G20:X20,2)+LARGE(G20:X20,3)</f>
        <v>0</v>
      </c>
      <c r="Z20" s="34" t="n">
        <f aca="false">IF(D20="m",(_xlfn.IFS(F20=$AE$7,LOOKUP(Y20,$AF$7:$AF$9,$AH$7:$AH$9),F20=$AE$10,LOOKUP(Y20,$AF$10:$AF$12,$AH$10:$AH$12),F20=$AE$13,LOOKUP(Y20,$AF$13:$AF$15,$AH$13:$AH$15),F20=$AE$16,LOOKUP(Y20,$AF$16:$AF$18,$AH$16:$AH$18),F20=$AE$19,LOOKUP(Y20,$AF$19:$AF$21,$AH$19:$AH$21),F20=$AE$22,LOOKUP(Y20,$AF$22:$AF$24,$AH$22:$AH$24),F20=$AE$25,LOOKUP(Y20,$AF$25:$AF$27,$AH$25:$AH$27),F20=$AE$28,LOOKUP(Y20,$AF$28:$AF$30,$AH$28:$AH$30),F20=$AE$31,LOOKUP(Y20,$AF$31:$AF$33,$AH$31:$AH$33))),0)</f>
        <v>0</v>
      </c>
      <c r="AA20" s="34" t="n">
        <f aca="false">IF(D20="w",(_xlfn.IFS(F20=$AE$7,LOOKUP(Y20,$AG$7:$AG$9,$AH$7:$AH$9),F20=$AE$10,LOOKUP(Y20,$AG$10:$AG$12,$AH$10:$AH$12),F20=$AE$13,LOOKUP(Y20,$AG$13:$AG$15,$AH$13:$AH$15),F20=$AE$16,LOOKUP(Y20,$AG$16:$AG$18,$AH$16:$AH$18),F20=$AE$19,LOOKUP(Y20,$AG$19:$AG$21,$AH$19:$AH$21),F20=$AE$22,LOOKUP(Y20,$AG$22:$AG$24,$AH$22:$AH$24),F20=$AE$25,LOOKUP(Y20,$AG$25:$AG$27,$AH$25:$AH$27),F20=$AE$28,LOOKUP(Y20,$AG$28:$AG$30,$AH$28:$AH$30),F20=$AE$31,LOOKUP(Y20,$AG$31:$AG$33,$AH$31:$AH$33))),0)</f>
        <v>0</v>
      </c>
      <c r="AE20" s="36"/>
      <c r="AF20" s="37" t="n">
        <v>750</v>
      </c>
      <c r="AG20" s="37" t="n">
        <v>775</v>
      </c>
      <c r="AH20" s="38" t="s">
        <v>32</v>
      </c>
    </row>
    <row r="21" customFormat="false" ht="12.8" hidden="false" customHeight="false" outlineLevel="0" collapsed="false">
      <c r="A21" s="19" t="n">
        <v>16</v>
      </c>
      <c r="B21" s="20"/>
      <c r="C21" s="20"/>
      <c r="D21" s="21"/>
      <c r="E21" s="22"/>
      <c r="F21" s="23" t="str">
        <f aca="false">IF(ISBLANK(E21),"",$H$1-E21)</f>
        <v/>
      </c>
      <c r="G21" s="22"/>
      <c r="H21" s="24" t="n">
        <f aca="false">_xlfn.IFS(ISBLANK(G21),0,G21=0,0,$D21="m",ROUNDDOWN((SQRT(G21)-2.8)/0.011,0),$D21="w",ROUNDDOWN((SQRT(G21)-2.0232)/0.00874,0))</f>
        <v>0</v>
      </c>
      <c r="I21" s="25"/>
      <c r="J21" s="26" t="n">
        <f aca="false">_xlfn.IFS(ISBLANK(I21),0,I21=0,0,$D21="m",ROUNDDOWN((SQRT(I21)-1.936)/0.0124,0),$D21="w",ROUNDDOWN((SQRT(I21)-1.4149)/0.01039,0))</f>
        <v>0</v>
      </c>
      <c r="K21" s="27"/>
      <c r="L21" s="24" t="n">
        <f aca="false">_xlfn.IFS(ISBLANK(K21),0,K21=0,0,$D21="m",ROUNDDOWN((SQRT(K21)-1.15028)/0.00219,0),$D21="w",ROUNDDOWN((SQRT(K21)-1.0935)/0.00208,0))</f>
        <v>0</v>
      </c>
      <c r="M21" s="28"/>
      <c r="N21" s="26" t="n">
        <f aca="false">_xlfn.IFS(ISBLANK(M21),0,M21=0,0,$D21="m",ROUNDDOWN((50/(M21+0.24)-3.79)/0.0069,0),$D21="w",ROUNDDOWN((50/(M21+0.24)-3.648)/0.0066,0))</f>
        <v>0</v>
      </c>
      <c r="O21" s="27"/>
      <c r="P21" s="24" t="n">
        <f aca="false">_xlfn.IFS(ISBLANK(O21),0,O21=0,0,$D21="m",ROUNDDOWN((75/(O21+0.24)-4.1)/0.00664,0),$D21="w",ROUNDDOWN((75/(O21+0.24)-3.998)/0.0066,0))</f>
        <v>0</v>
      </c>
      <c r="Q21" s="25"/>
      <c r="R21" s="26" t="n">
        <f aca="false">_xlfn.IFS(ISBLANK(Q21),0,Q21=0,0,$D21="m",ROUNDDOWN((100/(Q21+0.24)-4.341)/0.00676,0),$D21="w",ROUNDDOWN((100/(Q21+0.24)-4.0062)/0.00656,0))</f>
        <v>0</v>
      </c>
      <c r="S21" s="29"/>
      <c r="T21" s="30" t="n">
        <f aca="false">INT(S21)*60+(S21-INT(S21))*100</f>
        <v>0</v>
      </c>
      <c r="U21" s="24" t="n">
        <f aca="false">_xlfn.IFS(ISBLANK(T21),0,T21=0,0,$D21="m","1000m Pflicht",$D21="w",ROUNDDOWN((800/T21-2.0232)/0.00647,0))</f>
        <v>0</v>
      </c>
      <c r="V21" s="31"/>
      <c r="W21" s="32" t="n">
        <f aca="false">INT(V21)*60+(V21-INT(V21))*100</f>
        <v>0</v>
      </c>
      <c r="X21" s="33" t="n">
        <f aca="false">_xlfn.IFS(ISBLANK(V21),0,V21=0,0,$D21="w","1000m Pflicht",$D21="m",ROUNDDOWN((1000/W21-2.158)/0.006,0))</f>
        <v>0</v>
      </c>
      <c r="Y21" s="34" t="n">
        <f aca="false">LARGE(G21:X21,1)+LARGE(G21:X21,2)+LARGE(G21:X21,3)</f>
        <v>0</v>
      </c>
      <c r="Z21" s="34" t="n">
        <f aca="false">IF(D21="m",(_xlfn.IFS(F21=$AE$7,LOOKUP(Y21,$AF$7:$AF$9,$AH$7:$AH$9),F21=$AE$10,LOOKUP(Y21,$AF$10:$AF$12,$AH$10:$AH$12),F21=$AE$13,LOOKUP(Y21,$AF$13:$AF$15,$AH$13:$AH$15),F21=$AE$16,LOOKUP(Y21,$AF$16:$AF$18,$AH$16:$AH$18),F21=$AE$19,LOOKUP(Y21,$AF$19:$AF$21,$AH$19:$AH$21),F21=$AE$22,LOOKUP(Y21,$AF$22:$AF$24,$AH$22:$AH$24),F21=$AE$25,LOOKUP(Y21,$AF$25:$AF$27,$AH$25:$AH$27),F21=$AE$28,LOOKUP(Y21,$AF$28:$AF$30,$AH$28:$AH$30),F21=$AE$31,LOOKUP(Y21,$AF$31:$AF$33,$AH$31:$AH$33))),0)</f>
        <v>0</v>
      </c>
      <c r="AA21" s="34" t="n">
        <f aca="false">IF(D21="w",(_xlfn.IFS(F21=$AE$7,LOOKUP(Y21,$AG$7:$AG$9,$AH$7:$AH$9),F21=$AE$10,LOOKUP(Y21,$AG$10:$AG$12,$AH$10:$AH$12),F21=$AE$13,LOOKUP(Y21,$AG$13:$AG$15,$AH$13:$AH$15),F21=$AE$16,LOOKUP(Y21,$AG$16:$AG$18,$AH$16:$AH$18),F21=$AE$19,LOOKUP(Y21,$AG$19:$AG$21,$AH$19:$AH$21),F21=$AE$22,LOOKUP(Y21,$AG$22:$AG$24,$AH$22:$AH$24),F21=$AE$25,LOOKUP(Y21,$AG$25:$AG$27,$AH$25:$AH$27),F21=$AE$28,LOOKUP(Y21,$AG$28:$AG$30,$AH$28:$AH$30),F21=$AE$31,LOOKUP(Y21,$AG$31:$AG$33,$AH$31:$AH$33))),0)</f>
        <v>0</v>
      </c>
      <c r="AE21" s="36"/>
      <c r="AF21" s="37" t="n">
        <v>975</v>
      </c>
      <c r="AG21" s="37" t="n">
        <v>975</v>
      </c>
      <c r="AH21" s="38" t="s">
        <v>33</v>
      </c>
    </row>
    <row r="22" customFormat="false" ht="12.8" hidden="false" customHeight="false" outlineLevel="0" collapsed="false">
      <c r="A22" s="19" t="n">
        <v>17</v>
      </c>
      <c r="B22" s="20"/>
      <c r="C22" s="20"/>
      <c r="D22" s="21"/>
      <c r="E22" s="22"/>
      <c r="F22" s="23" t="str">
        <f aca="false">IF(ISBLANK(E22),"",$H$1-E22)</f>
        <v/>
      </c>
      <c r="G22" s="22"/>
      <c r="H22" s="24" t="n">
        <f aca="false">_xlfn.IFS(ISBLANK(G22),0,G22=0,0,$D22="m",ROUNDDOWN((SQRT(G22)-2.8)/0.011,0),$D22="w",ROUNDDOWN((SQRT(G22)-2.0232)/0.00874,0))</f>
        <v>0</v>
      </c>
      <c r="I22" s="25"/>
      <c r="J22" s="26" t="n">
        <f aca="false">_xlfn.IFS(ISBLANK(I22),0,I22=0,0,$D22="m",ROUNDDOWN((SQRT(I22)-1.936)/0.0124,0),$D22="w",ROUNDDOWN((SQRT(I22)-1.4149)/0.01039,0))</f>
        <v>0</v>
      </c>
      <c r="K22" s="27"/>
      <c r="L22" s="24" t="n">
        <f aca="false">_xlfn.IFS(ISBLANK(K22),0,K22=0,0,$D22="m",ROUNDDOWN((SQRT(K22)-1.15028)/0.00219,0),$D22="w",ROUNDDOWN((SQRT(K22)-1.0935)/0.00208,0))</f>
        <v>0</v>
      </c>
      <c r="M22" s="28"/>
      <c r="N22" s="26" t="n">
        <f aca="false">_xlfn.IFS(ISBLANK(M22),0,M22=0,0,$D22="m",ROUNDDOWN((50/(M22+0.24)-3.79)/0.0069,0),$D22="w",ROUNDDOWN((50/(M22+0.24)-3.648)/0.0066,0))</f>
        <v>0</v>
      </c>
      <c r="O22" s="27"/>
      <c r="P22" s="24" t="n">
        <f aca="false">_xlfn.IFS(ISBLANK(O22),0,O22=0,0,$D22="m",ROUNDDOWN((75/(O22+0.24)-4.1)/0.00664,0),$D22="w",ROUNDDOWN((75/(O22+0.24)-3.998)/0.0066,0))</f>
        <v>0</v>
      </c>
      <c r="Q22" s="25"/>
      <c r="R22" s="26" t="n">
        <f aca="false">_xlfn.IFS(ISBLANK(Q22),0,Q22=0,0,$D22="m",ROUNDDOWN((100/(Q22+0.24)-4.341)/0.00676,0),$D22="w",ROUNDDOWN((100/(Q22+0.24)-4.0062)/0.00656,0))</f>
        <v>0</v>
      </c>
      <c r="S22" s="29"/>
      <c r="T22" s="30" t="n">
        <f aca="false">INT(S22)*60+(S22-INT(S22))*100</f>
        <v>0</v>
      </c>
      <c r="U22" s="24" t="n">
        <f aca="false">_xlfn.IFS(ISBLANK(T22),0,T22=0,0,$D22="m","1000m Pflicht",$D22="w",ROUNDDOWN((800/T22-2.0232)/0.00647,0))</f>
        <v>0</v>
      </c>
      <c r="V22" s="31"/>
      <c r="W22" s="32" t="n">
        <f aca="false">INT(V22)*60+(V22-INT(V22))*100</f>
        <v>0</v>
      </c>
      <c r="X22" s="33" t="n">
        <f aca="false">_xlfn.IFS(ISBLANK(V22),0,V22=0,0,$D22="w","1000m Pflicht",$D22="m",ROUNDDOWN((1000/W22-2.158)/0.006,0))</f>
        <v>0</v>
      </c>
      <c r="Y22" s="34" t="n">
        <f aca="false">LARGE(G22:X22,1)+LARGE(G22:X22,2)+LARGE(G22:X22,3)</f>
        <v>0</v>
      </c>
      <c r="Z22" s="34" t="n">
        <f aca="false">IF(D22="m",(_xlfn.IFS(F22=$AE$7,LOOKUP(Y22,$AF$7:$AF$9,$AH$7:$AH$9),F22=$AE$10,LOOKUP(Y22,$AF$10:$AF$12,$AH$10:$AH$12),F22=$AE$13,LOOKUP(Y22,$AF$13:$AF$15,$AH$13:$AH$15),F22=$AE$16,LOOKUP(Y22,$AF$16:$AF$18,$AH$16:$AH$18),F22=$AE$19,LOOKUP(Y22,$AF$19:$AF$21,$AH$19:$AH$21),F22=$AE$22,LOOKUP(Y22,$AF$22:$AF$24,$AH$22:$AH$24),F22=$AE$25,LOOKUP(Y22,$AF$25:$AF$27,$AH$25:$AH$27),F22=$AE$28,LOOKUP(Y22,$AF$28:$AF$30,$AH$28:$AH$30),F22=$AE$31,LOOKUP(Y22,$AF$31:$AF$33,$AH$31:$AH$33))),0)</f>
        <v>0</v>
      </c>
      <c r="AA22" s="34" t="n">
        <f aca="false">IF(D22="w",(_xlfn.IFS(F22=$AE$7,LOOKUP(Y22,$AG$7:$AG$9,$AH$7:$AH$9),F22=$AE$10,LOOKUP(Y22,$AG$10:$AG$12,$AH$10:$AH$12),F22=$AE$13,LOOKUP(Y22,$AG$13:$AG$15,$AH$13:$AH$15),F22=$AE$16,LOOKUP(Y22,$AG$16:$AG$18,$AH$16:$AH$18),F22=$AE$19,LOOKUP(Y22,$AG$19:$AG$21,$AH$19:$AH$21),F22=$AE$22,LOOKUP(Y22,$AG$22:$AG$24,$AH$22:$AH$24),F22=$AE$25,LOOKUP(Y22,$AG$25:$AG$27,$AH$25:$AH$27),F22=$AE$28,LOOKUP(Y22,$AG$28:$AG$30,$AH$28:$AH$30),F22=$AE$31,LOOKUP(Y22,$AG$31:$AG$33,$AH$31:$AH$33))),0)</f>
        <v>0</v>
      </c>
      <c r="AE22" s="39" t="n">
        <v>13</v>
      </c>
      <c r="AF22" s="40" t="n">
        <v>0</v>
      </c>
      <c r="AG22" s="40" t="n">
        <v>0</v>
      </c>
      <c r="AH22" s="41" t="s">
        <v>31</v>
      </c>
    </row>
    <row r="23" customFormat="false" ht="12.8" hidden="false" customHeight="false" outlineLevel="0" collapsed="false">
      <c r="A23" s="19" t="n">
        <v>18</v>
      </c>
      <c r="B23" s="20"/>
      <c r="C23" s="20"/>
      <c r="D23" s="21"/>
      <c r="E23" s="22"/>
      <c r="F23" s="23" t="str">
        <f aca="false">IF(ISBLANK(E23),"",$H$1-E23)</f>
        <v/>
      </c>
      <c r="G23" s="22"/>
      <c r="H23" s="24" t="n">
        <f aca="false">_xlfn.IFS(ISBLANK(G23),0,G23=0,0,$D23="m",ROUNDDOWN((SQRT(G23)-2.8)/0.011,0),$D23="w",ROUNDDOWN((SQRT(G23)-2.0232)/0.00874,0))</f>
        <v>0</v>
      </c>
      <c r="I23" s="25"/>
      <c r="J23" s="26" t="n">
        <f aca="false">_xlfn.IFS(ISBLANK(I23),0,I23=0,0,$D23="m",ROUNDDOWN((SQRT(I23)-1.936)/0.0124,0),$D23="w",ROUNDDOWN((SQRT(I23)-1.4149)/0.01039,0))</f>
        <v>0</v>
      </c>
      <c r="K23" s="27"/>
      <c r="L23" s="24" t="n">
        <f aca="false">_xlfn.IFS(ISBLANK(K23),0,K23=0,0,$D23="m",ROUNDDOWN((SQRT(K23)-1.15028)/0.00219,0),$D23="w",ROUNDDOWN((SQRT(K23)-1.0935)/0.00208,0))</f>
        <v>0</v>
      </c>
      <c r="M23" s="28"/>
      <c r="N23" s="26" t="n">
        <f aca="false">_xlfn.IFS(ISBLANK(M23),0,M23=0,0,$D23="m",ROUNDDOWN((50/(M23+0.24)-3.79)/0.0069,0),$D23="w",ROUNDDOWN((50/(M23+0.24)-3.648)/0.0066,0))</f>
        <v>0</v>
      </c>
      <c r="O23" s="27"/>
      <c r="P23" s="24" t="n">
        <f aca="false">_xlfn.IFS(ISBLANK(O23),0,O23=0,0,$D23="m",ROUNDDOWN((75/(O23+0.24)-4.1)/0.00664,0),$D23="w",ROUNDDOWN((75/(O23+0.24)-3.998)/0.0066,0))</f>
        <v>0</v>
      </c>
      <c r="Q23" s="25"/>
      <c r="R23" s="26" t="n">
        <f aca="false">_xlfn.IFS(ISBLANK(Q23),0,Q23=0,0,$D23="m",ROUNDDOWN((100/(Q23+0.24)-4.341)/0.00676,0),$D23="w",ROUNDDOWN((100/(Q23+0.24)-4.0062)/0.00656,0))</f>
        <v>0</v>
      </c>
      <c r="S23" s="29"/>
      <c r="T23" s="30" t="n">
        <f aca="false">INT(S23)*60+(S23-INT(S23))*100</f>
        <v>0</v>
      </c>
      <c r="U23" s="24" t="n">
        <f aca="false">_xlfn.IFS(ISBLANK(T23),0,T23=0,0,$D23="m","1000m Pflicht",$D23="w",ROUNDDOWN((800/T23-2.0232)/0.00647,0))</f>
        <v>0</v>
      </c>
      <c r="V23" s="31"/>
      <c r="W23" s="32" t="n">
        <f aca="false">INT(V23)*60+(V23-INT(V23))*100</f>
        <v>0</v>
      </c>
      <c r="X23" s="33" t="n">
        <f aca="false">_xlfn.IFS(ISBLANK(V23),0,V23=0,0,$D23="w","1000m Pflicht",$D23="m",ROUNDDOWN((1000/W23-2.158)/0.006,0))</f>
        <v>0</v>
      </c>
      <c r="Y23" s="34" t="n">
        <f aca="false">LARGE(G23:X23,1)+LARGE(G23:X23,2)+LARGE(G23:X23,3)</f>
        <v>0</v>
      </c>
      <c r="Z23" s="34" t="n">
        <f aca="false">IF(D23="m",(_xlfn.IFS(F23=$AE$7,LOOKUP(Y23,$AF$7:$AF$9,$AH$7:$AH$9),F23=$AE$10,LOOKUP(Y23,$AF$10:$AF$12,$AH$10:$AH$12),F23=$AE$13,LOOKUP(Y23,$AF$13:$AF$15,$AH$13:$AH$15),F23=$AE$16,LOOKUP(Y23,$AF$16:$AF$18,$AH$16:$AH$18),F23=$AE$19,LOOKUP(Y23,$AF$19:$AF$21,$AH$19:$AH$21),F23=$AE$22,LOOKUP(Y23,$AF$22:$AF$24,$AH$22:$AH$24),F23=$AE$25,LOOKUP(Y23,$AF$25:$AF$27,$AH$25:$AH$27),F23=$AE$28,LOOKUP(Y23,$AF$28:$AF$30,$AH$28:$AH$30),F23=$AE$31,LOOKUP(Y23,$AF$31:$AF$33,$AH$31:$AH$33))),0)</f>
        <v>0</v>
      </c>
      <c r="AA23" s="34" t="n">
        <f aca="false">IF(D23="w",(_xlfn.IFS(F23=$AE$7,LOOKUP(Y23,$AG$7:$AG$9,$AH$7:$AH$9),F23=$AE$10,LOOKUP(Y23,$AG$10:$AG$12,$AH$10:$AH$12),F23=$AE$13,LOOKUP(Y23,$AG$13:$AG$15,$AH$13:$AH$15),F23=$AE$16,LOOKUP(Y23,$AG$16:$AG$18,$AH$16:$AH$18),F23=$AE$19,LOOKUP(Y23,$AG$19:$AG$21,$AH$19:$AH$21),F23=$AE$22,LOOKUP(Y23,$AG$22:$AG$24,$AH$22:$AH$24),F23=$AE$25,LOOKUP(Y23,$AG$25:$AG$27,$AH$25:$AH$27),F23=$AE$28,LOOKUP(Y23,$AG$28:$AG$30,$AH$28:$AH$30),F23=$AE$31,LOOKUP(Y23,$AG$31:$AG$33,$AH$31:$AH$33))),0)</f>
        <v>0</v>
      </c>
      <c r="AE23" s="39"/>
      <c r="AF23" s="40" t="n">
        <v>825</v>
      </c>
      <c r="AG23" s="40" t="n">
        <v>825</v>
      </c>
      <c r="AH23" s="41" t="s">
        <v>32</v>
      </c>
    </row>
    <row r="24" customFormat="false" ht="12.8" hidden="false" customHeight="false" outlineLevel="0" collapsed="false">
      <c r="A24" s="19" t="n">
        <v>19</v>
      </c>
      <c r="B24" s="20"/>
      <c r="C24" s="20"/>
      <c r="D24" s="21"/>
      <c r="E24" s="22"/>
      <c r="F24" s="23" t="str">
        <f aca="false">IF(ISBLANK(E24),"",$H$1-E24)</f>
        <v/>
      </c>
      <c r="G24" s="22"/>
      <c r="H24" s="24" t="n">
        <f aca="false">_xlfn.IFS(ISBLANK(G24),0,G24=0,0,$D24="m",ROUNDDOWN((SQRT(G24)-2.8)/0.011,0),$D24="w",ROUNDDOWN((SQRT(G24)-2.0232)/0.00874,0))</f>
        <v>0</v>
      </c>
      <c r="I24" s="25"/>
      <c r="J24" s="26" t="n">
        <f aca="false">_xlfn.IFS(ISBLANK(I24),0,I24=0,0,$D24="m",ROUNDDOWN((SQRT(I24)-1.936)/0.0124,0),$D24="w",ROUNDDOWN((SQRT(I24)-1.4149)/0.01039,0))</f>
        <v>0</v>
      </c>
      <c r="K24" s="27"/>
      <c r="L24" s="24" t="n">
        <f aca="false">_xlfn.IFS(ISBLANK(K24),0,K24=0,0,$D24="m",ROUNDDOWN((SQRT(K24)-1.15028)/0.00219,0),$D24="w",ROUNDDOWN((SQRT(K24)-1.0935)/0.00208,0))</f>
        <v>0</v>
      </c>
      <c r="M24" s="28"/>
      <c r="N24" s="26" t="n">
        <f aca="false">_xlfn.IFS(ISBLANK(M24),0,M24=0,0,$D24="m",ROUNDDOWN((50/(M24+0.24)-3.79)/0.0069,0),$D24="w",ROUNDDOWN((50/(M24+0.24)-3.648)/0.0066,0))</f>
        <v>0</v>
      </c>
      <c r="O24" s="27"/>
      <c r="P24" s="24" t="n">
        <f aca="false">_xlfn.IFS(ISBLANK(O24),0,O24=0,0,$D24="m",ROUNDDOWN((75/(O24+0.24)-4.1)/0.00664,0),$D24="w",ROUNDDOWN((75/(O24+0.24)-3.998)/0.0066,0))</f>
        <v>0</v>
      </c>
      <c r="Q24" s="25"/>
      <c r="R24" s="26" t="n">
        <f aca="false">_xlfn.IFS(ISBLANK(Q24),0,Q24=0,0,$D24="m",ROUNDDOWN((100/(Q24+0.24)-4.341)/0.00676,0),$D24="w",ROUNDDOWN((100/(Q24+0.24)-4.0062)/0.00656,0))</f>
        <v>0</v>
      </c>
      <c r="S24" s="29"/>
      <c r="T24" s="30" t="n">
        <f aca="false">INT(S24)*60+(S24-INT(S24))*100</f>
        <v>0</v>
      </c>
      <c r="U24" s="24" t="n">
        <f aca="false">_xlfn.IFS(ISBLANK(T24),0,T24=0,0,$D24="m","1000m Pflicht",$D24="w",ROUNDDOWN((800/T24-2.0232)/0.00647,0))</f>
        <v>0</v>
      </c>
      <c r="V24" s="31"/>
      <c r="W24" s="32" t="n">
        <f aca="false">INT(V24)*60+(V24-INT(V24))*100</f>
        <v>0</v>
      </c>
      <c r="X24" s="33" t="n">
        <f aca="false">_xlfn.IFS(ISBLANK(V24),0,V24=0,0,$D24="w","1000m Pflicht",$D24="m",ROUNDDOWN((1000/W24-2.158)/0.006,0))</f>
        <v>0</v>
      </c>
      <c r="Y24" s="34" t="n">
        <f aca="false">LARGE(G24:X24,1)+LARGE(G24:X24,2)+LARGE(G24:X24,3)</f>
        <v>0</v>
      </c>
      <c r="Z24" s="34" t="n">
        <f aca="false">IF(D24="m",(_xlfn.IFS(F24=$AE$7,LOOKUP(Y24,$AF$7:$AF$9,$AH$7:$AH$9),F24=$AE$10,LOOKUP(Y24,$AF$10:$AF$12,$AH$10:$AH$12),F24=$AE$13,LOOKUP(Y24,$AF$13:$AF$15,$AH$13:$AH$15),F24=$AE$16,LOOKUP(Y24,$AF$16:$AF$18,$AH$16:$AH$18),F24=$AE$19,LOOKUP(Y24,$AF$19:$AF$21,$AH$19:$AH$21),F24=$AE$22,LOOKUP(Y24,$AF$22:$AF$24,$AH$22:$AH$24),F24=$AE$25,LOOKUP(Y24,$AF$25:$AF$27,$AH$25:$AH$27),F24=$AE$28,LOOKUP(Y24,$AF$28:$AF$30,$AH$28:$AH$30),F24=$AE$31,LOOKUP(Y24,$AF$31:$AF$33,$AH$31:$AH$33))),0)</f>
        <v>0</v>
      </c>
      <c r="AA24" s="34" t="n">
        <f aca="false">IF(D24="w",(_xlfn.IFS(F24=$AE$7,LOOKUP(Y24,$AG$7:$AG$9,$AH$7:$AH$9),F24=$AE$10,LOOKUP(Y24,$AG$10:$AG$12,$AH$10:$AH$12),F24=$AE$13,LOOKUP(Y24,$AG$13:$AG$15,$AH$13:$AH$15),F24=$AE$16,LOOKUP(Y24,$AG$16:$AG$18,$AH$16:$AH$18),F24=$AE$19,LOOKUP(Y24,$AG$19:$AG$21,$AH$19:$AH$21),F24=$AE$22,LOOKUP(Y24,$AG$22:$AG$24,$AH$22:$AH$24),F24=$AE$25,LOOKUP(Y24,$AG$25:$AG$27,$AH$25:$AH$27),F24=$AE$28,LOOKUP(Y24,$AG$28:$AG$30,$AH$28:$AH$30),F24=$AE$31,LOOKUP(Y24,$AG$31:$AG$33,$AH$31:$AH$33))),0)</f>
        <v>0</v>
      </c>
      <c r="AE24" s="39"/>
      <c r="AF24" s="40" t="n">
        <v>1050</v>
      </c>
      <c r="AG24" s="40" t="n">
        <v>1025</v>
      </c>
      <c r="AH24" s="41" t="s">
        <v>33</v>
      </c>
    </row>
    <row r="25" customFormat="false" ht="12.8" hidden="false" customHeight="false" outlineLevel="0" collapsed="false">
      <c r="A25" s="19" t="n">
        <v>20</v>
      </c>
      <c r="B25" s="20"/>
      <c r="C25" s="20"/>
      <c r="D25" s="21"/>
      <c r="E25" s="22"/>
      <c r="F25" s="23" t="str">
        <f aca="false">IF(ISBLANK(E25),"",$H$1-E25)</f>
        <v/>
      </c>
      <c r="G25" s="22"/>
      <c r="H25" s="24" t="n">
        <f aca="false">_xlfn.IFS(ISBLANK(G25),0,G25=0,0,$D25="m",ROUNDDOWN((SQRT(G25)-2.8)/0.011,0),$D25="w",ROUNDDOWN((SQRT(G25)-2.0232)/0.00874,0))</f>
        <v>0</v>
      </c>
      <c r="I25" s="25"/>
      <c r="J25" s="26" t="n">
        <f aca="false">_xlfn.IFS(ISBLANK(I25),0,I25=0,0,$D25="m",ROUNDDOWN((SQRT(I25)-1.936)/0.0124,0),$D25="w",ROUNDDOWN((SQRT(I25)-1.4149)/0.01039,0))</f>
        <v>0</v>
      </c>
      <c r="K25" s="27"/>
      <c r="L25" s="24" t="n">
        <f aca="false">_xlfn.IFS(ISBLANK(K25),0,K25=0,0,$D25="m",ROUNDDOWN((SQRT(K25)-1.15028)/0.00219,0),$D25="w",ROUNDDOWN((SQRT(K25)-1.0935)/0.00208,0))</f>
        <v>0</v>
      </c>
      <c r="M25" s="28"/>
      <c r="N25" s="26" t="n">
        <f aca="false">_xlfn.IFS(ISBLANK(M25),0,M25=0,0,$D25="m",ROUNDDOWN((50/(M25+0.24)-3.79)/0.0069,0),$D25="w",ROUNDDOWN((50/(M25+0.24)-3.648)/0.0066,0))</f>
        <v>0</v>
      </c>
      <c r="O25" s="27"/>
      <c r="P25" s="24" t="n">
        <f aca="false">_xlfn.IFS(ISBLANK(O25),0,O25=0,0,$D25="m",ROUNDDOWN((75/(O25+0.24)-4.1)/0.00664,0),$D25="w",ROUNDDOWN((75/(O25+0.24)-3.998)/0.0066,0))</f>
        <v>0</v>
      </c>
      <c r="Q25" s="25"/>
      <c r="R25" s="26" t="n">
        <f aca="false">_xlfn.IFS(ISBLANK(Q25),0,Q25=0,0,$D25="m",ROUNDDOWN((100/(Q25+0.24)-4.341)/0.00676,0),$D25="w",ROUNDDOWN((100/(Q25+0.24)-4.0062)/0.00656,0))</f>
        <v>0</v>
      </c>
      <c r="S25" s="29"/>
      <c r="T25" s="30" t="n">
        <f aca="false">INT(S25)*60+(S25-INT(S25))*100</f>
        <v>0</v>
      </c>
      <c r="U25" s="24" t="n">
        <f aca="false">_xlfn.IFS(ISBLANK(T25),0,T25=0,0,$D25="m","1000m Pflicht",$D25="w",ROUNDDOWN((800/T25-2.0232)/0.00647,0))</f>
        <v>0</v>
      </c>
      <c r="V25" s="31"/>
      <c r="W25" s="32" t="n">
        <f aca="false">INT(V25)*60+(V25-INT(V25))*100</f>
        <v>0</v>
      </c>
      <c r="X25" s="33" t="n">
        <f aca="false">_xlfn.IFS(ISBLANK(V25),0,V25=0,0,$D25="w","1000m Pflicht",$D25="m",ROUNDDOWN((1000/W25-2.158)/0.006,0))</f>
        <v>0</v>
      </c>
      <c r="Y25" s="34" t="n">
        <f aca="false">LARGE(G25:X25,1)+LARGE(G25:X25,2)+LARGE(G25:X25,3)</f>
        <v>0</v>
      </c>
      <c r="Z25" s="34" t="n">
        <f aca="false">IF(D25="m",(_xlfn.IFS(F25=$AE$7,LOOKUP(Y25,$AF$7:$AF$9,$AH$7:$AH$9),F25=$AE$10,LOOKUP(Y25,$AF$10:$AF$12,$AH$10:$AH$12),F25=$AE$13,LOOKUP(Y25,$AF$13:$AF$15,$AH$13:$AH$15),F25=$AE$16,LOOKUP(Y25,$AF$16:$AF$18,$AH$16:$AH$18),F25=$AE$19,LOOKUP(Y25,$AF$19:$AF$21,$AH$19:$AH$21),F25=$AE$22,LOOKUP(Y25,$AF$22:$AF$24,$AH$22:$AH$24),F25=$AE$25,LOOKUP(Y25,$AF$25:$AF$27,$AH$25:$AH$27),F25=$AE$28,LOOKUP(Y25,$AF$28:$AF$30,$AH$28:$AH$30),F25=$AE$31,LOOKUP(Y25,$AF$31:$AF$33,$AH$31:$AH$33))),0)</f>
        <v>0</v>
      </c>
      <c r="AA25" s="34" t="n">
        <f aca="false">IF(D25="w",(_xlfn.IFS(F25=$AE$7,LOOKUP(Y25,$AG$7:$AG$9,$AH$7:$AH$9),F25=$AE$10,LOOKUP(Y25,$AG$10:$AG$12,$AH$10:$AH$12),F25=$AE$13,LOOKUP(Y25,$AG$13:$AG$15,$AH$13:$AH$15),F25=$AE$16,LOOKUP(Y25,$AG$16:$AG$18,$AH$16:$AH$18),F25=$AE$19,LOOKUP(Y25,$AG$19:$AG$21,$AH$19:$AH$21),F25=$AE$22,LOOKUP(Y25,$AG$22:$AG$24,$AH$22:$AH$24),F25=$AE$25,LOOKUP(Y25,$AG$25:$AG$27,$AH$25:$AH$27),F25=$AE$28,LOOKUP(Y25,$AG$28:$AG$30,$AH$28:$AH$30),F25=$AE$31,LOOKUP(Y25,$AG$31:$AG$33,$AH$31:$AH$33))),0)</f>
        <v>0</v>
      </c>
      <c r="AE25" s="36" t="n">
        <v>14</v>
      </c>
      <c r="AF25" s="37" t="n">
        <v>0</v>
      </c>
      <c r="AG25" s="37" t="n">
        <v>0</v>
      </c>
      <c r="AH25" s="38" t="s">
        <v>31</v>
      </c>
    </row>
    <row r="26" customFormat="false" ht="12.8" hidden="false" customHeight="false" outlineLevel="0" collapsed="false">
      <c r="A26" s="19" t="n">
        <v>21</v>
      </c>
      <c r="B26" s="20"/>
      <c r="C26" s="20"/>
      <c r="D26" s="21"/>
      <c r="E26" s="22"/>
      <c r="F26" s="23" t="str">
        <f aca="false">IF(ISBLANK(E26),"",$H$1-E26)</f>
        <v/>
      </c>
      <c r="G26" s="22"/>
      <c r="H26" s="24" t="n">
        <f aca="false">_xlfn.IFS(ISBLANK(G26),0,G26=0,0,$D26="m",ROUNDDOWN((SQRT(G26)-2.8)/0.011,0),$D26="w",ROUNDDOWN((SQRT(G26)-2.0232)/0.00874,0))</f>
        <v>0</v>
      </c>
      <c r="I26" s="25"/>
      <c r="J26" s="26" t="n">
        <f aca="false">_xlfn.IFS(ISBLANK(I26),0,I26=0,0,$D26="m",ROUNDDOWN((SQRT(I26)-1.936)/0.0124,0),$D26="w",ROUNDDOWN((SQRT(I26)-1.4149)/0.01039,0))</f>
        <v>0</v>
      </c>
      <c r="K26" s="27"/>
      <c r="L26" s="24" t="n">
        <f aca="false">_xlfn.IFS(ISBLANK(K26),0,K26=0,0,$D26="m",ROUNDDOWN((SQRT(K26)-1.15028)/0.00219,0),$D26="w",ROUNDDOWN((SQRT(K26)-1.0935)/0.00208,0))</f>
        <v>0</v>
      </c>
      <c r="M26" s="28"/>
      <c r="N26" s="26" t="n">
        <f aca="false">_xlfn.IFS(ISBLANK(M26),0,M26=0,0,$D26="m",ROUNDDOWN((50/(M26+0.24)-3.79)/0.0069,0),$D26="w",ROUNDDOWN((50/(M26+0.24)-3.648)/0.0066,0))</f>
        <v>0</v>
      </c>
      <c r="O26" s="27"/>
      <c r="P26" s="24" t="n">
        <f aca="false">_xlfn.IFS(ISBLANK(O26),0,O26=0,0,$D26="m",ROUNDDOWN((75/(O26+0.24)-4.1)/0.00664,0),$D26="w",ROUNDDOWN((75/(O26+0.24)-3.998)/0.0066,0))</f>
        <v>0</v>
      </c>
      <c r="Q26" s="25"/>
      <c r="R26" s="26" t="n">
        <f aca="false">_xlfn.IFS(ISBLANK(Q26),0,Q26=0,0,$D26="m",ROUNDDOWN((100/(Q26+0.24)-4.341)/0.00676,0),$D26="w",ROUNDDOWN((100/(Q26+0.24)-4.0062)/0.00656,0))</f>
        <v>0</v>
      </c>
      <c r="S26" s="29"/>
      <c r="T26" s="30" t="n">
        <f aca="false">INT(S26)*60+(S26-INT(S26))*100</f>
        <v>0</v>
      </c>
      <c r="U26" s="24" t="n">
        <f aca="false">_xlfn.IFS(ISBLANK(T26),0,T26=0,0,$D26="m","1000m Pflicht",$D26="w",ROUNDDOWN((800/T26-2.0232)/0.00647,0))</f>
        <v>0</v>
      </c>
      <c r="V26" s="31"/>
      <c r="W26" s="32" t="n">
        <f aca="false">INT(V26)*60+(V26-INT(V26))*100</f>
        <v>0</v>
      </c>
      <c r="X26" s="33" t="n">
        <f aca="false">_xlfn.IFS(ISBLANK(V26),0,V26=0,0,$D26="w","1000m Pflicht",$D26="m",ROUNDDOWN((1000/W26-2.158)/0.006,0))</f>
        <v>0</v>
      </c>
      <c r="Y26" s="34" t="n">
        <f aca="false">LARGE(G26:X26,1)+LARGE(G26:X26,2)+LARGE(G26:X26,3)</f>
        <v>0</v>
      </c>
      <c r="Z26" s="34" t="n">
        <f aca="false">IF(D26="m",(_xlfn.IFS(F26=$AE$7,LOOKUP(Y26,$AF$7:$AF$9,$AH$7:$AH$9),F26=$AE$10,LOOKUP(Y26,$AF$10:$AF$12,$AH$10:$AH$12),F26=$AE$13,LOOKUP(Y26,$AF$13:$AF$15,$AH$13:$AH$15),F26=$AE$16,LOOKUP(Y26,$AF$16:$AF$18,$AH$16:$AH$18),F26=$AE$19,LOOKUP(Y26,$AF$19:$AF$21,$AH$19:$AH$21),F26=$AE$22,LOOKUP(Y26,$AF$22:$AF$24,$AH$22:$AH$24),F26=$AE$25,LOOKUP(Y26,$AF$25:$AF$27,$AH$25:$AH$27),F26=$AE$28,LOOKUP(Y26,$AF$28:$AF$30,$AH$28:$AH$30),F26=$AE$31,LOOKUP(Y26,$AF$31:$AF$33,$AH$31:$AH$33))),0)</f>
        <v>0</v>
      </c>
      <c r="AA26" s="34" t="n">
        <f aca="false">IF(D26="w",(_xlfn.IFS(F26=$AE$7,LOOKUP(Y26,$AG$7:$AG$9,$AH$7:$AH$9),F26=$AE$10,LOOKUP(Y26,$AG$10:$AG$12,$AH$10:$AH$12),F26=$AE$13,LOOKUP(Y26,$AG$13:$AG$15,$AH$13:$AH$15),F26=$AE$16,LOOKUP(Y26,$AG$16:$AG$18,$AH$16:$AH$18),F26=$AE$19,LOOKUP(Y26,$AG$19:$AG$21,$AH$19:$AH$21),F26=$AE$22,LOOKUP(Y26,$AG$22:$AG$24,$AH$22:$AH$24),F26=$AE$25,LOOKUP(Y26,$AG$25:$AG$27,$AH$25:$AH$27),F26=$AE$28,LOOKUP(Y26,$AG$28:$AG$30,$AH$28:$AH$30),F26=$AE$31,LOOKUP(Y26,$AG$31:$AG$33,$AH$31:$AH$33))),0)</f>
        <v>0</v>
      </c>
      <c r="AE26" s="36"/>
      <c r="AF26" s="37" t="n">
        <v>900</v>
      </c>
      <c r="AG26" s="37" t="n">
        <v>850</v>
      </c>
      <c r="AH26" s="38" t="s">
        <v>32</v>
      </c>
    </row>
    <row r="27" customFormat="false" ht="12.8" hidden="false" customHeight="false" outlineLevel="0" collapsed="false">
      <c r="A27" s="19" t="n">
        <v>22</v>
      </c>
      <c r="B27" s="20"/>
      <c r="C27" s="20"/>
      <c r="D27" s="21"/>
      <c r="E27" s="22"/>
      <c r="F27" s="23" t="str">
        <f aca="false">IF(ISBLANK(E27),"",$H$1-E27)</f>
        <v/>
      </c>
      <c r="G27" s="22"/>
      <c r="H27" s="24" t="n">
        <f aca="false">_xlfn.IFS(ISBLANK(G27),0,G27=0,0,$D27="m",ROUNDDOWN((SQRT(G27)-2.8)/0.011,0),$D27="w",ROUNDDOWN((SQRT(G27)-2.0232)/0.00874,0))</f>
        <v>0</v>
      </c>
      <c r="I27" s="25"/>
      <c r="J27" s="26" t="n">
        <f aca="false">_xlfn.IFS(ISBLANK(I27),0,I27=0,0,$D27="m",ROUNDDOWN((SQRT(I27)-1.936)/0.0124,0),$D27="w",ROUNDDOWN((SQRT(I27)-1.4149)/0.01039,0))</f>
        <v>0</v>
      </c>
      <c r="K27" s="27"/>
      <c r="L27" s="24" t="n">
        <f aca="false">_xlfn.IFS(ISBLANK(K27),0,K27=0,0,$D27="m",ROUNDDOWN((SQRT(K27)-1.15028)/0.00219,0),$D27="w",ROUNDDOWN((SQRT(K27)-1.0935)/0.00208,0))</f>
        <v>0</v>
      </c>
      <c r="M27" s="28"/>
      <c r="N27" s="26" t="n">
        <f aca="false">_xlfn.IFS(ISBLANK(M27),0,M27=0,0,$D27="m",ROUNDDOWN((50/(M27+0.24)-3.79)/0.0069,0),$D27="w",ROUNDDOWN((50/(M27+0.24)-3.648)/0.0066,0))</f>
        <v>0</v>
      </c>
      <c r="O27" s="27"/>
      <c r="P27" s="24" t="n">
        <f aca="false">_xlfn.IFS(ISBLANK(O27),0,O27=0,0,$D27="m",ROUNDDOWN((75/(O27+0.24)-4.1)/0.00664,0),$D27="w",ROUNDDOWN((75/(O27+0.24)-3.998)/0.0066,0))</f>
        <v>0</v>
      </c>
      <c r="Q27" s="25"/>
      <c r="R27" s="26" t="n">
        <f aca="false">_xlfn.IFS(ISBLANK(Q27),0,Q27=0,0,$D27="m",ROUNDDOWN((100/(Q27+0.24)-4.341)/0.00676,0),$D27="w",ROUNDDOWN((100/(Q27+0.24)-4.0062)/0.00656,0))</f>
        <v>0</v>
      </c>
      <c r="S27" s="29"/>
      <c r="T27" s="30" t="n">
        <f aca="false">INT(S27)*60+(S27-INT(S27))*100</f>
        <v>0</v>
      </c>
      <c r="U27" s="24" t="n">
        <f aca="false">_xlfn.IFS(ISBLANK(T27),0,T27=0,0,$D27="m","1000m Pflicht",$D27="w",ROUNDDOWN((800/T27-2.0232)/0.00647,0))</f>
        <v>0</v>
      </c>
      <c r="V27" s="31"/>
      <c r="W27" s="32" t="n">
        <f aca="false">INT(V27)*60+(V27-INT(V27))*100</f>
        <v>0</v>
      </c>
      <c r="X27" s="33" t="n">
        <f aca="false">_xlfn.IFS(ISBLANK(V27),0,V27=0,0,$D27="w","1000m Pflicht",$D27="m",ROUNDDOWN((1000/W27-2.158)/0.006,0))</f>
        <v>0</v>
      </c>
      <c r="Y27" s="34" t="n">
        <f aca="false">LARGE(G27:X27,1)+LARGE(G27:X27,2)+LARGE(G27:X27,3)</f>
        <v>0</v>
      </c>
      <c r="Z27" s="34" t="n">
        <f aca="false">IF(D27="m",(_xlfn.IFS(F27=$AE$7,LOOKUP(Y27,$AF$7:$AF$9,$AH$7:$AH$9),F27=$AE$10,LOOKUP(Y27,$AF$10:$AF$12,$AH$10:$AH$12),F27=$AE$13,LOOKUP(Y27,$AF$13:$AF$15,$AH$13:$AH$15),F27=$AE$16,LOOKUP(Y27,$AF$16:$AF$18,$AH$16:$AH$18),F27=$AE$19,LOOKUP(Y27,$AF$19:$AF$21,$AH$19:$AH$21),F27=$AE$22,LOOKUP(Y27,$AF$22:$AF$24,$AH$22:$AH$24),F27=$AE$25,LOOKUP(Y27,$AF$25:$AF$27,$AH$25:$AH$27),F27=$AE$28,LOOKUP(Y27,$AF$28:$AF$30,$AH$28:$AH$30),F27=$AE$31,LOOKUP(Y27,$AF$31:$AF$33,$AH$31:$AH$33))),0)</f>
        <v>0</v>
      </c>
      <c r="AA27" s="34" t="n">
        <f aca="false">IF(D27="w",(_xlfn.IFS(F27=$AE$7,LOOKUP(Y27,$AG$7:$AG$9,$AH$7:$AH$9),F27=$AE$10,LOOKUP(Y27,$AG$10:$AG$12,$AH$10:$AH$12),F27=$AE$13,LOOKUP(Y27,$AG$13:$AG$15,$AH$13:$AH$15),F27=$AE$16,LOOKUP(Y27,$AG$16:$AG$18,$AH$16:$AH$18),F27=$AE$19,LOOKUP(Y27,$AG$19:$AG$21,$AH$19:$AH$21),F27=$AE$22,LOOKUP(Y27,$AG$22:$AG$24,$AH$22:$AH$24),F27=$AE$25,LOOKUP(Y27,$AG$25:$AG$27,$AH$25:$AH$27),F27=$AE$28,LOOKUP(Y27,$AG$28:$AG$30,$AH$28:$AH$30),F27=$AE$31,LOOKUP(Y27,$AG$31:$AG$33,$AH$31:$AH$33))),0)</f>
        <v>0</v>
      </c>
      <c r="AE27" s="36"/>
      <c r="AF27" s="37" t="n">
        <v>1125</v>
      </c>
      <c r="AG27" s="37" t="n">
        <v>1050</v>
      </c>
      <c r="AH27" s="38" t="s">
        <v>33</v>
      </c>
    </row>
    <row r="28" customFormat="false" ht="12.8" hidden="false" customHeight="false" outlineLevel="0" collapsed="false">
      <c r="A28" s="19" t="n">
        <v>23</v>
      </c>
      <c r="B28" s="20"/>
      <c r="C28" s="20"/>
      <c r="D28" s="21"/>
      <c r="E28" s="22"/>
      <c r="F28" s="23" t="str">
        <f aca="false">IF(ISBLANK(E28),"",$H$1-E28)</f>
        <v/>
      </c>
      <c r="G28" s="22"/>
      <c r="H28" s="24" t="n">
        <f aca="false">_xlfn.IFS(ISBLANK(G28),0,G28=0,0,$D28="m",ROUNDDOWN((SQRT(G28)-2.8)/0.011,0),$D28="w",ROUNDDOWN((SQRT(G28)-2.0232)/0.00874,0))</f>
        <v>0</v>
      </c>
      <c r="I28" s="25"/>
      <c r="J28" s="26" t="n">
        <f aca="false">_xlfn.IFS(ISBLANK(I28),0,I28=0,0,$D28="m",ROUNDDOWN((SQRT(I28)-1.936)/0.0124,0),$D28="w",ROUNDDOWN((SQRT(I28)-1.4149)/0.01039,0))</f>
        <v>0</v>
      </c>
      <c r="K28" s="27"/>
      <c r="L28" s="24" t="n">
        <f aca="false">_xlfn.IFS(ISBLANK(K28),0,K28=0,0,$D28="m",ROUNDDOWN((SQRT(K28)-1.15028)/0.00219,0),$D28="w",ROUNDDOWN((SQRT(K28)-1.0935)/0.00208,0))</f>
        <v>0</v>
      </c>
      <c r="M28" s="28"/>
      <c r="N28" s="26" t="n">
        <f aca="false">_xlfn.IFS(ISBLANK(M28),0,M28=0,0,$D28="m",ROUNDDOWN((50/(M28+0.24)-3.79)/0.0069,0),$D28="w",ROUNDDOWN((50/(M28+0.24)-3.648)/0.0066,0))</f>
        <v>0</v>
      </c>
      <c r="O28" s="27"/>
      <c r="P28" s="24" t="n">
        <f aca="false">_xlfn.IFS(ISBLANK(O28),0,O28=0,0,$D28="m",ROUNDDOWN((75/(O28+0.24)-4.1)/0.00664,0),$D28="w",ROUNDDOWN((75/(O28+0.24)-3.998)/0.0066,0))</f>
        <v>0</v>
      </c>
      <c r="Q28" s="25"/>
      <c r="R28" s="26" t="n">
        <f aca="false">_xlfn.IFS(ISBLANK(Q28),0,Q28=0,0,$D28="m",ROUNDDOWN((100/(Q28+0.24)-4.341)/0.00676,0),$D28="w",ROUNDDOWN((100/(Q28+0.24)-4.0062)/0.00656,0))</f>
        <v>0</v>
      </c>
      <c r="S28" s="29"/>
      <c r="T28" s="30" t="n">
        <f aca="false">INT(S28)*60+(S28-INT(S28))*100</f>
        <v>0</v>
      </c>
      <c r="U28" s="24" t="n">
        <f aca="false">_xlfn.IFS(ISBLANK(T28),0,T28=0,0,$D28="m","1000m Pflicht",$D28="w",ROUNDDOWN((800/T28-2.0232)/0.00647,0))</f>
        <v>0</v>
      </c>
      <c r="V28" s="31"/>
      <c r="W28" s="32" t="n">
        <f aca="false">INT(V28)*60+(V28-INT(V28))*100</f>
        <v>0</v>
      </c>
      <c r="X28" s="33" t="n">
        <f aca="false">_xlfn.IFS(ISBLANK(V28),0,V28=0,0,$D28="w","1000m Pflicht",$D28="m",ROUNDDOWN((1000/W28-2.158)/0.006,0))</f>
        <v>0</v>
      </c>
      <c r="Y28" s="34" t="n">
        <f aca="false">LARGE(G28:X28,1)+LARGE(G28:X28,2)+LARGE(G28:X28,3)</f>
        <v>0</v>
      </c>
      <c r="Z28" s="34" t="n">
        <f aca="false">IF(D28="m",(_xlfn.IFS(F28=$AE$7,LOOKUP(Y28,$AF$7:$AF$9,$AH$7:$AH$9),F28=$AE$10,LOOKUP(Y28,$AF$10:$AF$12,$AH$10:$AH$12),F28=$AE$13,LOOKUP(Y28,$AF$13:$AF$15,$AH$13:$AH$15),F28=$AE$16,LOOKUP(Y28,$AF$16:$AF$18,$AH$16:$AH$18),F28=$AE$19,LOOKUP(Y28,$AF$19:$AF$21,$AH$19:$AH$21),F28=$AE$22,LOOKUP(Y28,$AF$22:$AF$24,$AH$22:$AH$24),F28=$AE$25,LOOKUP(Y28,$AF$25:$AF$27,$AH$25:$AH$27),F28=$AE$28,LOOKUP(Y28,$AF$28:$AF$30,$AH$28:$AH$30),F28=$AE$31,LOOKUP(Y28,$AF$31:$AF$33,$AH$31:$AH$33))),0)</f>
        <v>0</v>
      </c>
      <c r="AA28" s="34" t="n">
        <f aca="false">IF(D28="w",(_xlfn.IFS(F28=$AE$7,LOOKUP(Y28,$AG$7:$AG$9,$AH$7:$AH$9),F28=$AE$10,LOOKUP(Y28,$AG$10:$AG$12,$AH$10:$AH$12),F28=$AE$13,LOOKUP(Y28,$AG$13:$AG$15,$AH$13:$AH$15),F28=$AE$16,LOOKUP(Y28,$AG$16:$AG$18,$AH$16:$AH$18),F28=$AE$19,LOOKUP(Y28,$AG$19:$AG$21,$AH$19:$AH$21),F28=$AE$22,LOOKUP(Y28,$AG$22:$AG$24,$AH$22:$AH$24),F28=$AE$25,LOOKUP(Y28,$AG$25:$AG$27,$AH$25:$AH$27),F28=$AE$28,LOOKUP(Y28,$AG$28:$AG$30,$AH$28:$AH$30),F28=$AE$31,LOOKUP(Y28,$AG$31:$AG$33,$AH$31:$AH$33))),0)</f>
        <v>0</v>
      </c>
      <c r="AE28" s="39" t="n">
        <v>15</v>
      </c>
      <c r="AF28" s="40" t="n">
        <v>0</v>
      </c>
      <c r="AG28" s="40" t="n">
        <v>0</v>
      </c>
      <c r="AH28" s="41" t="s">
        <v>31</v>
      </c>
    </row>
    <row r="29" customFormat="false" ht="12.8" hidden="false" customHeight="false" outlineLevel="0" collapsed="false">
      <c r="A29" s="19" t="n">
        <v>24</v>
      </c>
      <c r="B29" s="20"/>
      <c r="C29" s="20"/>
      <c r="D29" s="21"/>
      <c r="E29" s="22"/>
      <c r="F29" s="23" t="str">
        <f aca="false">IF(ISBLANK(E29),"",$H$1-E29)</f>
        <v/>
      </c>
      <c r="G29" s="22"/>
      <c r="H29" s="24" t="n">
        <f aca="false">_xlfn.IFS(ISBLANK(G29),0,G29=0,0,$D29="m",ROUNDDOWN((SQRT(G29)-2.8)/0.011,0),$D29="w",ROUNDDOWN((SQRT(G29)-2.0232)/0.00874,0))</f>
        <v>0</v>
      </c>
      <c r="I29" s="25"/>
      <c r="J29" s="26" t="n">
        <f aca="false">_xlfn.IFS(ISBLANK(I29),0,I29=0,0,$D29="m",ROUNDDOWN((SQRT(I29)-1.936)/0.0124,0),$D29="w",ROUNDDOWN((SQRT(I29)-1.4149)/0.01039,0))</f>
        <v>0</v>
      </c>
      <c r="K29" s="27"/>
      <c r="L29" s="24" t="n">
        <f aca="false">_xlfn.IFS(ISBLANK(K29),0,K29=0,0,$D29="m",ROUNDDOWN((SQRT(K29)-1.15028)/0.00219,0),$D29="w",ROUNDDOWN((SQRT(K29)-1.0935)/0.00208,0))</f>
        <v>0</v>
      </c>
      <c r="M29" s="28"/>
      <c r="N29" s="26" t="n">
        <f aca="false">_xlfn.IFS(ISBLANK(M29),0,M29=0,0,$D29="m",ROUNDDOWN((50/(M29+0.24)-3.79)/0.0069,0),$D29="w",ROUNDDOWN((50/(M29+0.24)-3.648)/0.0066,0))</f>
        <v>0</v>
      </c>
      <c r="O29" s="27"/>
      <c r="P29" s="24" t="n">
        <f aca="false">_xlfn.IFS(ISBLANK(O29),0,O29=0,0,$D29="m",ROUNDDOWN((75/(O29+0.24)-4.1)/0.00664,0),$D29="w",ROUNDDOWN((75/(O29+0.24)-3.998)/0.0066,0))</f>
        <v>0</v>
      </c>
      <c r="Q29" s="25"/>
      <c r="R29" s="26" t="n">
        <f aca="false">_xlfn.IFS(ISBLANK(Q29),0,Q29=0,0,$D29="m",ROUNDDOWN((100/(Q29+0.24)-4.341)/0.00676,0),$D29="w",ROUNDDOWN((100/(Q29+0.24)-4.0062)/0.00656,0))</f>
        <v>0</v>
      </c>
      <c r="S29" s="29"/>
      <c r="T29" s="30" t="n">
        <f aca="false">INT(S29)*60+(S29-INT(S29))*100</f>
        <v>0</v>
      </c>
      <c r="U29" s="24" t="n">
        <f aca="false">_xlfn.IFS(ISBLANK(T29),0,T29=0,0,$D29="m","1000m Pflicht",$D29="w",ROUNDDOWN((800/T29-2.0232)/0.00647,0))</f>
        <v>0</v>
      </c>
      <c r="V29" s="31"/>
      <c r="W29" s="32" t="n">
        <f aca="false">INT(V29)*60+(V29-INT(V29))*100</f>
        <v>0</v>
      </c>
      <c r="X29" s="33" t="n">
        <f aca="false">_xlfn.IFS(ISBLANK(V29),0,V29=0,0,$D29="w","1000m Pflicht",$D29="m",ROUNDDOWN((1000/W29-2.158)/0.006,0))</f>
        <v>0</v>
      </c>
      <c r="Y29" s="34" t="n">
        <f aca="false">LARGE(G29:X29,1)+LARGE(G29:X29,2)+LARGE(G29:X29,3)</f>
        <v>0</v>
      </c>
      <c r="Z29" s="34" t="n">
        <f aca="false">IF(D29="m",(_xlfn.IFS(F29=$AE$7,LOOKUP(Y29,$AF$7:$AF$9,$AH$7:$AH$9),F29=$AE$10,LOOKUP(Y29,$AF$10:$AF$12,$AH$10:$AH$12),F29=$AE$13,LOOKUP(Y29,$AF$13:$AF$15,$AH$13:$AH$15),F29=$AE$16,LOOKUP(Y29,$AF$16:$AF$18,$AH$16:$AH$18),F29=$AE$19,LOOKUP(Y29,$AF$19:$AF$21,$AH$19:$AH$21),F29=$AE$22,LOOKUP(Y29,$AF$22:$AF$24,$AH$22:$AH$24),F29=$AE$25,LOOKUP(Y29,$AF$25:$AF$27,$AH$25:$AH$27),F29=$AE$28,LOOKUP(Y29,$AF$28:$AF$30,$AH$28:$AH$30),F29=$AE$31,LOOKUP(Y29,$AF$31:$AF$33,$AH$31:$AH$33))),0)</f>
        <v>0</v>
      </c>
      <c r="AA29" s="34" t="n">
        <f aca="false">IF(D29="w",(_xlfn.IFS(F29=$AE$7,LOOKUP(Y29,$AG$7:$AG$9,$AH$7:$AH$9),F29=$AE$10,LOOKUP(Y29,$AG$10:$AG$12,$AH$10:$AH$12),F29=$AE$13,LOOKUP(Y29,$AG$13:$AG$15,$AH$13:$AH$15),F29=$AE$16,LOOKUP(Y29,$AG$16:$AG$18,$AH$16:$AH$18),F29=$AE$19,LOOKUP(Y29,$AG$19:$AG$21,$AH$19:$AH$21),F29=$AE$22,LOOKUP(Y29,$AG$22:$AG$24,$AH$22:$AH$24),F29=$AE$25,LOOKUP(Y29,$AG$25:$AG$27,$AH$25:$AH$27),F29=$AE$28,LOOKUP(Y29,$AG$28:$AG$30,$AH$28:$AH$30),F29=$AE$31,LOOKUP(Y29,$AG$31:$AG$33,$AH$31:$AH$33))),0)</f>
        <v>0</v>
      </c>
      <c r="AE29" s="39"/>
      <c r="AF29" s="40" t="n">
        <v>975</v>
      </c>
      <c r="AG29" s="40" t="n">
        <v>875</v>
      </c>
      <c r="AH29" s="41" t="s">
        <v>32</v>
      </c>
    </row>
    <row r="30" customFormat="false" ht="12.8" hidden="false" customHeight="false" outlineLevel="0" collapsed="false">
      <c r="A30" s="19" t="n">
        <v>25</v>
      </c>
      <c r="B30" s="20"/>
      <c r="C30" s="20"/>
      <c r="D30" s="21"/>
      <c r="E30" s="22"/>
      <c r="F30" s="23" t="str">
        <f aca="false">IF(ISBLANK(E30),"",$H$1-E30)</f>
        <v/>
      </c>
      <c r="G30" s="22"/>
      <c r="H30" s="24" t="n">
        <f aca="false">_xlfn.IFS(ISBLANK(G30),0,G30=0,0,$D30="m",ROUNDDOWN((SQRT(G30)-2.8)/0.011,0),$D30="w",ROUNDDOWN((SQRT(G30)-2.0232)/0.00874,0))</f>
        <v>0</v>
      </c>
      <c r="I30" s="25"/>
      <c r="J30" s="26" t="n">
        <f aca="false">_xlfn.IFS(ISBLANK(I30),0,I30=0,0,$D30="m",ROUNDDOWN((SQRT(I30)-1.936)/0.0124,0),$D30="w",ROUNDDOWN((SQRT(I30)-1.4149)/0.01039,0))</f>
        <v>0</v>
      </c>
      <c r="K30" s="27"/>
      <c r="L30" s="24" t="n">
        <f aca="false">_xlfn.IFS(ISBLANK(K30),0,K30=0,0,$D30="m",ROUNDDOWN((SQRT(K30)-1.15028)/0.00219,0),$D30="w",ROUNDDOWN((SQRT(K30)-1.0935)/0.00208,0))</f>
        <v>0</v>
      </c>
      <c r="M30" s="28"/>
      <c r="N30" s="26" t="n">
        <f aca="false">_xlfn.IFS(ISBLANK(M30),0,M30=0,0,$D30="m",ROUNDDOWN((50/(M30+0.24)-3.79)/0.0069,0),$D30="w",ROUNDDOWN((50/(M30+0.24)-3.648)/0.0066,0))</f>
        <v>0</v>
      </c>
      <c r="O30" s="27"/>
      <c r="P30" s="24" t="n">
        <f aca="false">_xlfn.IFS(ISBLANK(O30),0,O30=0,0,$D30="m",ROUNDDOWN((75/(O30+0.24)-4.1)/0.00664,0),$D30="w",ROUNDDOWN((75/(O30+0.24)-3.998)/0.0066,0))</f>
        <v>0</v>
      </c>
      <c r="Q30" s="25"/>
      <c r="R30" s="26" t="n">
        <f aca="false">_xlfn.IFS(ISBLANK(Q30),0,Q30=0,0,$D30="m",ROUNDDOWN((100/(Q30+0.24)-4.341)/0.00676,0),$D30="w",ROUNDDOWN((100/(Q30+0.24)-4.0062)/0.00656,0))</f>
        <v>0</v>
      </c>
      <c r="S30" s="29"/>
      <c r="T30" s="30" t="n">
        <f aca="false">INT(S30)*60+(S30-INT(S30))*100</f>
        <v>0</v>
      </c>
      <c r="U30" s="24" t="n">
        <f aca="false">_xlfn.IFS(ISBLANK(T30),0,T30=0,0,$D30="m","1000m Pflicht",$D30="w",ROUNDDOWN((800/T30-2.0232)/0.00647,0))</f>
        <v>0</v>
      </c>
      <c r="V30" s="31"/>
      <c r="W30" s="32" t="n">
        <f aca="false">INT(V30)*60+(V30-INT(V30))*100</f>
        <v>0</v>
      </c>
      <c r="X30" s="33" t="n">
        <f aca="false">_xlfn.IFS(ISBLANK(V30),0,V30=0,0,$D30="w","1000m Pflicht",$D30="m",ROUNDDOWN((1000/W30-2.158)/0.006,0))</f>
        <v>0</v>
      </c>
      <c r="Y30" s="34" t="n">
        <f aca="false">LARGE(G30:X30,1)+LARGE(G30:X30,2)+LARGE(G30:X30,3)</f>
        <v>0</v>
      </c>
      <c r="Z30" s="34" t="n">
        <f aca="false">IF(D30="m",(_xlfn.IFS(F30=$AE$7,LOOKUP(Y30,$AF$7:$AF$9,$AH$7:$AH$9),F30=$AE$10,LOOKUP(Y30,$AF$10:$AF$12,$AH$10:$AH$12),F30=$AE$13,LOOKUP(Y30,$AF$13:$AF$15,$AH$13:$AH$15),F30=$AE$16,LOOKUP(Y30,$AF$16:$AF$18,$AH$16:$AH$18),F30=$AE$19,LOOKUP(Y30,$AF$19:$AF$21,$AH$19:$AH$21),F30=$AE$22,LOOKUP(Y30,$AF$22:$AF$24,$AH$22:$AH$24),F30=$AE$25,LOOKUP(Y30,$AF$25:$AF$27,$AH$25:$AH$27),F30=$AE$28,LOOKUP(Y30,$AF$28:$AF$30,$AH$28:$AH$30),F30=$AE$31,LOOKUP(Y30,$AF$31:$AF$33,$AH$31:$AH$33))),0)</f>
        <v>0</v>
      </c>
      <c r="AA30" s="34" t="n">
        <f aca="false">IF(D30="w",(_xlfn.IFS(F30=$AE$7,LOOKUP(Y30,$AG$7:$AG$9,$AH$7:$AH$9),F30=$AE$10,LOOKUP(Y30,$AG$10:$AG$12,$AH$10:$AH$12),F30=$AE$13,LOOKUP(Y30,$AG$13:$AG$15,$AH$13:$AH$15),F30=$AE$16,LOOKUP(Y30,$AG$16:$AG$18,$AH$16:$AH$18),F30=$AE$19,LOOKUP(Y30,$AG$19:$AG$21,$AH$19:$AH$21),F30=$AE$22,LOOKUP(Y30,$AG$22:$AG$24,$AH$22:$AH$24),F30=$AE$25,LOOKUP(Y30,$AG$25:$AG$27,$AH$25:$AH$27),F30=$AE$28,LOOKUP(Y30,$AG$28:$AG$30,$AH$28:$AH$30),F30=$AE$31,LOOKUP(Y30,$AG$31:$AG$33,$AH$31:$AH$33))),0)</f>
        <v>0</v>
      </c>
      <c r="AE30" s="39"/>
      <c r="AF30" s="40" t="n">
        <v>1225</v>
      </c>
      <c r="AG30" s="40" t="n">
        <v>1075</v>
      </c>
      <c r="AH30" s="41" t="s">
        <v>33</v>
      </c>
    </row>
    <row r="31" customFormat="false" ht="12.8" hidden="false" customHeight="false" outlineLevel="0" collapsed="false">
      <c r="A31" s="19" t="n">
        <v>26</v>
      </c>
      <c r="B31" s="20"/>
      <c r="C31" s="20"/>
      <c r="D31" s="21"/>
      <c r="E31" s="22"/>
      <c r="F31" s="23" t="str">
        <f aca="false">IF(ISBLANK(E31),"",$H$1-E31)</f>
        <v/>
      </c>
      <c r="G31" s="22"/>
      <c r="H31" s="24" t="n">
        <f aca="false">_xlfn.IFS(ISBLANK(G31),0,G31=0,0,$D31="m",ROUNDDOWN((SQRT(G31)-2.8)/0.011,0),$D31="w",ROUNDDOWN((SQRT(G31)-2.0232)/0.00874,0))</f>
        <v>0</v>
      </c>
      <c r="I31" s="25"/>
      <c r="J31" s="26" t="n">
        <f aca="false">_xlfn.IFS(ISBLANK(I31),0,I31=0,0,$D31="m",ROUNDDOWN((SQRT(I31)-1.936)/0.0124,0),$D31="w",ROUNDDOWN((SQRT(I31)-1.4149)/0.01039,0))</f>
        <v>0</v>
      </c>
      <c r="K31" s="27"/>
      <c r="L31" s="24" t="n">
        <f aca="false">_xlfn.IFS(ISBLANK(K31),0,K31=0,0,$D31="m",ROUNDDOWN((SQRT(K31)-1.15028)/0.00219,0),$D31="w",ROUNDDOWN((SQRT(K31)-1.0935)/0.00208,0))</f>
        <v>0</v>
      </c>
      <c r="M31" s="28"/>
      <c r="N31" s="26" t="n">
        <f aca="false">_xlfn.IFS(ISBLANK(M31),0,M31=0,0,$D31="m",ROUNDDOWN((50/(M31+0.24)-3.79)/0.0069,0),$D31="w",ROUNDDOWN((50/(M31+0.24)-3.648)/0.0066,0))</f>
        <v>0</v>
      </c>
      <c r="O31" s="27"/>
      <c r="P31" s="24" t="n">
        <f aca="false">_xlfn.IFS(ISBLANK(O31),0,O31=0,0,$D31="m",ROUNDDOWN((75/(O31+0.24)-4.1)/0.00664,0),$D31="w",ROUNDDOWN((75/(O31+0.24)-3.998)/0.0066,0))</f>
        <v>0</v>
      </c>
      <c r="Q31" s="25"/>
      <c r="R31" s="26" t="n">
        <f aca="false">_xlfn.IFS(ISBLANK(Q31),0,Q31=0,0,$D31="m",ROUNDDOWN((100/(Q31+0.24)-4.341)/0.00676,0),$D31="w",ROUNDDOWN((100/(Q31+0.24)-4.0062)/0.00656,0))</f>
        <v>0</v>
      </c>
      <c r="S31" s="29"/>
      <c r="T31" s="30" t="n">
        <f aca="false">INT(S31)*60+(S31-INT(S31))*100</f>
        <v>0</v>
      </c>
      <c r="U31" s="24" t="n">
        <f aca="false">_xlfn.IFS(ISBLANK(T31),0,T31=0,0,$D31="m","1000m Pflicht",$D31="w",ROUNDDOWN((800/T31-2.0232)/0.00647,0))</f>
        <v>0</v>
      </c>
      <c r="V31" s="31"/>
      <c r="W31" s="32" t="n">
        <f aca="false">INT(V31)*60+(V31-INT(V31))*100</f>
        <v>0</v>
      </c>
      <c r="X31" s="33" t="n">
        <f aca="false">_xlfn.IFS(ISBLANK(V31),0,V31=0,0,$D31="w","1000m Pflicht",$D31="m",ROUNDDOWN((1000/W31-2.158)/0.006,0))</f>
        <v>0</v>
      </c>
      <c r="Y31" s="34" t="n">
        <f aca="false">LARGE(G31:X31,1)+LARGE(G31:X31,2)+LARGE(G31:X31,3)</f>
        <v>0</v>
      </c>
      <c r="Z31" s="34" t="n">
        <f aca="false">IF(D31="m",(_xlfn.IFS(F31=$AE$7,LOOKUP(Y31,$AF$7:$AF$9,$AH$7:$AH$9),F31=$AE$10,LOOKUP(Y31,$AF$10:$AF$12,$AH$10:$AH$12),F31=$AE$13,LOOKUP(Y31,$AF$13:$AF$15,$AH$13:$AH$15),F31=$AE$16,LOOKUP(Y31,$AF$16:$AF$18,$AH$16:$AH$18),F31=$AE$19,LOOKUP(Y31,$AF$19:$AF$21,$AH$19:$AH$21),F31=$AE$22,LOOKUP(Y31,$AF$22:$AF$24,$AH$22:$AH$24),F31=$AE$25,LOOKUP(Y31,$AF$25:$AF$27,$AH$25:$AH$27),F31=$AE$28,LOOKUP(Y31,$AF$28:$AF$30,$AH$28:$AH$30),F31=$AE$31,LOOKUP(Y31,$AF$31:$AF$33,$AH$31:$AH$33))),0)</f>
        <v>0</v>
      </c>
      <c r="AA31" s="34" t="n">
        <f aca="false">IF(D31="w",(_xlfn.IFS(F31=$AE$7,LOOKUP(Y31,$AG$7:$AG$9,$AH$7:$AH$9),F31=$AE$10,LOOKUP(Y31,$AG$10:$AG$12,$AH$10:$AH$12),F31=$AE$13,LOOKUP(Y31,$AG$13:$AG$15,$AH$13:$AH$15),F31=$AE$16,LOOKUP(Y31,$AG$16:$AG$18,$AH$16:$AH$18),F31=$AE$19,LOOKUP(Y31,$AG$19:$AG$21,$AH$19:$AH$21),F31=$AE$22,LOOKUP(Y31,$AG$22:$AG$24,$AH$22:$AH$24),F31=$AE$25,LOOKUP(Y31,$AG$25:$AG$27,$AH$25:$AH$27),F31=$AE$28,LOOKUP(Y31,$AG$28:$AG$30,$AH$28:$AH$30),F31=$AE$31,LOOKUP(Y31,$AG$31:$AG$33,$AH$31:$AH$33))),0)</f>
        <v>0</v>
      </c>
      <c r="AE31" s="36" t="n">
        <v>16</v>
      </c>
      <c r="AF31" s="37" t="n">
        <v>0</v>
      </c>
      <c r="AG31" s="37" t="n">
        <v>0</v>
      </c>
      <c r="AH31" s="38" t="s">
        <v>31</v>
      </c>
    </row>
    <row r="32" customFormat="false" ht="12.8" hidden="false" customHeight="false" outlineLevel="0" collapsed="false">
      <c r="A32" s="19" t="n">
        <v>27</v>
      </c>
      <c r="B32" s="20"/>
      <c r="C32" s="20"/>
      <c r="D32" s="21"/>
      <c r="E32" s="22"/>
      <c r="F32" s="23" t="str">
        <f aca="false">IF(ISBLANK(E32),"",$H$1-E32)</f>
        <v/>
      </c>
      <c r="G32" s="22"/>
      <c r="H32" s="24" t="n">
        <f aca="false">_xlfn.IFS(ISBLANK(G32),0,G32=0,0,$D32="m",ROUNDDOWN((SQRT(G32)-2.8)/0.011,0),$D32="w",ROUNDDOWN((SQRT(G32)-2.0232)/0.00874,0))</f>
        <v>0</v>
      </c>
      <c r="I32" s="25"/>
      <c r="J32" s="26" t="n">
        <f aca="false">_xlfn.IFS(ISBLANK(I32),0,I32=0,0,$D32="m",ROUNDDOWN((SQRT(I32)-1.936)/0.0124,0),$D32="w",ROUNDDOWN((SQRT(I32)-1.4149)/0.01039,0))</f>
        <v>0</v>
      </c>
      <c r="K32" s="27"/>
      <c r="L32" s="24" t="n">
        <f aca="false">_xlfn.IFS(ISBLANK(K32),0,K32=0,0,$D32="m",ROUNDDOWN((SQRT(K32)-1.15028)/0.00219,0),$D32="w",ROUNDDOWN((SQRT(K32)-1.0935)/0.00208,0))</f>
        <v>0</v>
      </c>
      <c r="M32" s="28"/>
      <c r="N32" s="26" t="n">
        <f aca="false">_xlfn.IFS(ISBLANK(M32),0,M32=0,0,$D32="m",ROUNDDOWN((50/(M32+0.24)-3.79)/0.0069,0),$D32="w",ROUNDDOWN((50/(M32+0.24)-3.648)/0.0066,0))</f>
        <v>0</v>
      </c>
      <c r="O32" s="27"/>
      <c r="P32" s="24" t="n">
        <f aca="false">_xlfn.IFS(ISBLANK(O32),0,O32=0,0,$D32="m",ROUNDDOWN((75/(O32+0.24)-4.1)/0.00664,0),$D32="w",ROUNDDOWN((75/(O32+0.24)-3.998)/0.0066,0))</f>
        <v>0</v>
      </c>
      <c r="Q32" s="25"/>
      <c r="R32" s="26" t="n">
        <f aca="false">_xlfn.IFS(ISBLANK(Q32),0,Q32=0,0,$D32="m",ROUNDDOWN((100/(Q32+0.24)-4.341)/0.00676,0),$D32="w",ROUNDDOWN((100/(Q32+0.24)-4.0062)/0.00656,0))</f>
        <v>0</v>
      </c>
      <c r="S32" s="29"/>
      <c r="T32" s="30" t="n">
        <f aca="false">INT(S32)*60+(S32-INT(S32))*100</f>
        <v>0</v>
      </c>
      <c r="U32" s="24" t="n">
        <f aca="false">_xlfn.IFS(ISBLANK(T32),0,T32=0,0,$D32="m","1000m Pflicht",$D32="w",ROUNDDOWN((800/T32-2.0232)/0.00647,0))</f>
        <v>0</v>
      </c>
      <c r="V32" s="31"/>
      <c r="W32" s="32" t="n">
        <f aca="false">INT(V32)*60+(V32-INT(V32))*100</f>
        <v>0</v>
      </c>
      <c r="X32" s="33" t="n">
        <f aca="false">_xlfn.IFS(ISBLANK(V32),0,V32=0,0,$D32="w","1000m Pflicht",$D32="m",ROUNDDOWN((1000/W32-2.158)/0.006,0))</f>
        <v>0</v>
      </c>
      <c r="Y32" s="34" t="n">
        <f aca="false">LARGE(G32:X32,1)+LARGE(G32:X32,2)+LARGE(G32:X32,3)</f>
        <v>0</v>
      </c>
      <c r="Z32" s="34" t="n">
        <f aca="false">IF(D32="m",(_xlfn.IFS(F32=$AE$7,LOOKUP(Y32,$AF$7:$AF$9,$AH$7:$AH$9),F32=$AE$10,LOOKUP(Y32,$AF$10:$AF$12,$AH$10:$AH$12),F32=$AE$13,LOOKUP(Y32,$AF$13:$AF$15,$AH$13:$AH$15),F32=$AE$16,LOOKUP(Y32,$AF$16:$AF$18,$AH$16:$AH$18),F32=$AE$19,LOOKUP(Y32,$AF$19:$AF$21,$AH$19:$AH$21),F32=$AE$22,LOOKUP(Y32,$AF$22:$AF$24,$AH$22:$AH$24),F32=$AE$25,LOOKUP(Y32,$AF$25:$AF$27,$AH$25:$AH$27),F32=$AE$28,LOOKUP(Y32,$AF$28:$AF$30,$AH$28:$AH$30),F32=$AE$31,LOOKUP(Y32,$AF$31:$AF$33,$AH$31:$AH$33))),0)</f>
        <v>0</v>
      </c>
      <c r="AA32" s="34" t="n">
        <f aca="false">IF(D32="w",(_xlfn.IFS(F32=$AE$7,LOOKUP(Y32,$AG$7:$AG$9,$AH$7:$AH$9),F32=$AE$10,LOOKUP(Y32,$AG$10:$AG$12,$AH$10:$AH$12),F32=$AE$13,LOOKUP(Y32,$AG$13:$AG$15,$AH$13:$AH$15),F32=$AE$16,LOOKUP(Y32,$AG$16:$AG$18,$AH$16:$AH$18),F32=$AE$19,LOOKUP(Y32,$AG$19:$AG$21,$AH$19:$AH$21),F32=$AE$22,LOOKUP(Y32,$AG$22:$AG$24,$AH$22:$AH$24),F32=$AE$25,LOOKUP(Y32,$AG$25:$AG$27,$AH$25:$AH$27),F32=$AE$28,LOOKUP(Y32,$AG$28:$AG$30,$AH$28:$AH$30),F32=$AE$31,LOOKUP(Y32,$AG$31:$AG$33,$AH$31:$AH$33))),0)</f>
        <v>0</v>
      </c>
      <c r="AE32" s="36"/>
      <c r="AF32" s="37" t="n">
        <v>1050</v>
      </c>
      <c r="AG32" s="37" t="n">
        <v>900</v>
      </c>
      <c r="AH32" s="38" t="s">
        <v>32</v>
      </c>
    </row>
    <row r="33" customFormat="false" ht="12.8" hidden="false" customHeight="false" outlineLevel="0" collapsed="false">
      <c r="A33" s="19" t="n">
        <v>28</v>
      </c>
      <c r="B33" s="20"/>
      <c r="C33" s="20"/>
      <c r="D33" s="21"/>
      <c r="E33" s="22"/>
      <c r="F33" s="23" t="str">
        <f aca="false">IF(ISBLANK(E33),"",$H$1-E33)</f>
        <v/>
      </c>
      <c r="G33" s="22"/>
      <c r="H33" s="24" t="n">
        <f aca="false">_xlfn.IFS(ISBLANK(G33),0,G33=0,0,$D33="m",ROUNDDOWN((SQRT(G33)-2.8)/0.011,0),$D33="w",ROUNDDOWN((SQRT(G33)-2.0232)/0.00874,0))</f>
        <v>0</v>
      </c>
      <c r="I33" s="25"/>
      <c r="J33" s="26" t="n">
        <f aca="false">_xlfn.IFS(ISBLANK(I33),0,I33=0,0,$D33="m",ROUNDDOWN((SQRT(I33)-1.936)/0.0124,0),$D33="w",ROUNDDOWN((SQRT(I33)-1.4149)/0.01039,0))</f>
        <v>0</v>
      </c>
      <c r="K33" s="27"/>
      <c r="L33" s="24" t="n">
        <f aca="false">_xlfn.IFS(ISBLANK(K33),0,K33=0,0,$D33="m",ROUNDDOWN((SQRT(K33)-1.15028)/0.00219,0),$D33="w",ROUNDDOWN((SQRT(K33)-1.0935)/0.00208,0))</f>
        <v>0</v>
      </c>
      <c r="M33" s="28"/>
      <c r="N33" s="26" t="n">
        <f aca="false">_xlfn.IFS(ISBLANK(M33),0,M33=0,0,$D33="m",ROUNDDOWN((50/(M33+0.24)-3.79)/0.0069,0),$D33="w",ROUNDDOWN((50/(M33+0.24)-3.648)/0.0066,0))</f>
        <v>0</v>
      </c>
      <c r="O33" s="27"/>
      <c r="P33" s="24" t="n">
        <f aca="false">_xlfn.IFS(ISBLANK(O33),0,O33=0,0,$D33="m",ROUNDDOWN((75/(O33+0.24)-4.1)/0.00664,0),$D33="w",ROUNDDOWN((75/(O33+0.24)-3.998)/0.0066,0))</f>
        <v>0</v>
      </c>
      <c r="Q33" s="25"/>
      <c r="R33" s="26" t="n">
        <f aca="false">_xlfn.IFS(ISBLANK(Q33),0,Q33=0,0,$D33="m",ROUNDDOWN((100/(Q33+0.24)-4.341)/0.00676,0),$D33="w",ROUNDDOWN((100/(Q33+0.24)-4.0062)/0.00656,0))</f>
        <v>0</v>
      </c>
      <c r="S33" s="29"/>
      <c r="T33" s="30" t="n">
        <f aca="false">INT(S33)*60+(S33-INT(S33))*100</f>
        <v>0</v>
      </c>
      <c r="U33" s="24" t="n">
        <f aca="false">_xlfn.IFS(ISBLANK(T33),0,T33=0,0,$D33="m","1000m Pflicht",$D33="w",ROUNDDOWN((800/T33-2.0232)/0.00647,0))</f>
        <v>0</v>
      </c>
      <c r="V33" s="31"/>
      <c r="W33" s="32" t="n">
        <f aca="false">INT(V33)*60+(V33-INT(V33))*100</f>
        <v>0</v>
      </c>
      <c r="X33" s="33" t="n">
        <f aca="false">_xlfn.IFS(ISBLANK(V33),0,V33=0,0,$D33="w","1000m Pflicht",$D33="m",ROUNDDOWN((1000/W33-2.158)/0.006,0))</f>
        <v>0</v>
      </c>
      <c r="Y33" s="34" t="n">
        <f aca="false">LARGE(G33:X33,1)+LARGE(G33:X33,2)+LARGE(G33:X33,3)</f>
        <v>0</v>
      </c>
      <c r="Z33" s="34" t="n">
        <f aca="false">IF(D33="m",(_xlfn.IFS(F33=$AE$7,LOOKUP(Y33,$AF$7:$AF$9,$AH$7:$AH$9),F33=$AE$10,LOOKUP(Y33,$AF$10:$AF$12,$AH$10:$AH$12),F33=$AE$13,LOOKUP(Y33,$AF$13:$AF$15,$AH$13:$AH$15),F33=$AE$16,LOOKUP(Y33,$AF$16:$AF$18,$AH$16:$AH$18),F33=$AE$19,LOOKUP(Y33,$AF$19:$AF$21,$AH$19:$AH$21),F33=$AE$22,LOOKUP(Y33,$AF$22:$AF$24,$AH$22:$AH$24),F33=$AE$25,LOOKUP(Y33,$AF$25:$AF$27,$AH$25:$AH$27),F33=$AE$28,LOOKUP(Y33,$AF$28:$AF$30,$AH$28:$AH$30),F33=$AE$31,LOOKUP(Y33,$AF$31:$AF$33,$AH$31:$AH$33))),0)</f>
        <v>0</v>
      </c>
      <c r="AA33" s="34" t="n">
        <f aca="false">IF(D33="w",(_xlfn.IFS(F33=$AE$7,LOOKUP(Y33,$AG$7:$AG$9,$AH$7:$AH$9),F33=$AE$10,LOOKUP(Y33,$AG$10:$AG$12,$AH$10:$AH$12),F33=$AE$13,LOOKUP(Y33,$AG$13:$AG$15,$AH$13:$AH$15),F33=$AE$16,LOOKUP(Y33,$AG$16:$AG$18,$AH$16:$AH$18),F33=$AE$19,LOOKUP(Y33,$AG$19:$AG$21,$AH$19:$AH$21),F33=$AE$22,LOOKUP(Y33,$AG$22:$AG$24,$AH$22:$AH$24),F33=$AE$25,LOOKUP(Y33,$AG$25:$AG$27,$AH$25:$AH$27),F33=$AE$28,LOOKUP(Y33,$AG$28:$AG$30,$AH$28:$AH$30),F33=$AE$31,LOOKUP(Y33,$AG$31:$AG$33,$AH$31:$AH$33))),0)</f>
        <v>0</v>
      </c>
      <c r="AE33" s="36"/>
      <c r="AF33" s="37" t="n">
        <v>1325</v>
      </c>
      <c r="AG33" s="37" t="n">
        <v>1100</v>
      </c>
      <c r="AH33" s="38" t="s">
        <v>33</v>
      </c>
    </row>
    <row r="34" customFormat="false" ht="12.8" hidden="false" customHeight="false" outlineLevel="0" collapsed="false">
      <c r="A34" s="19" t="n">
        <v>29</v>
      </c>
      <c r="B34" s="20"/>
      <c r="C34" s="20"/>
      <c r="D34" s="21"/>
      <c r="E34" s="22"/>
      <c r="F34" s="23" t="str">
        <f aca="false">IF(ISBLANK(E34),"",$H$1-E34)</f>
        <v/>
      </c>
      <c r="G34" s="22"/>
      <c r="H34" s="24" t="n">
        <f aca="false">_xlfn.IFS(ISBLANK(G34),0,G34=0,0,$D34="m",ROUNDDOWN((SQRT(G34)-2.8)/0.011,0),$D34="w",ROUNDDOWN((SQRT(G34)-2.0232)/0.00874,0))</f>
        <v>0</v>
      </c>
      <c r="I34" s="25"/>
      <c r="J34" s="26" t="n">
        <f aca="false">_xlfn.IFS(ISBLANK(I34),0,I34=0,0,$D34="m",ROUNDDOWN((SQRT(I34)-1.936)/0.0124,0),$D34="w",ROUNDDOWN((SQRT(I34)-1.4149)/0.01039,0))</f>
        <v>0</v>
      </c>
      <c r="K34" s="27"/>
      <c r="L34" s="24" t="n">
        <f aca="false">_xlfn.IFS(ISBLANK(K34),0,K34=0,0,$D34="m",ROUNDDOWN((SQRT(K34)-1.15028)/0.00219,0),$D34="w",ROUNDDOWN((SQRT(K34)-1.0935)/0.00208,0))</f>
        <v>0</v>
      </c>
      <c r="M34" s="28"/>
      <c r="N34" s="26" t="n">
        <f aca="false">_xlfn.IFS(ISBLANK(M34),0,M34=0,0,$D34="m",ROUNDDOWN((50/(M34+0.24)-3.79)/0.0069,0),$D34="w",ROUNDDOWN((50/(M34+0.24)-3.648)/0.0066,0))</f>
        <v>0</v>
      </c>
      <c r="O34" s="27"/>
      <c r="P34" s="24" t="n">
        <f aca="false">_xlfn.IFS(ISBLANK(O34),0,O34=0,0,$D34="m",ROUNDDOWN((75/(O34+0.24)-4.1)/0.00664,0),$D34="w",ROUNDDOWN((75/(O34+0.24)-3.998)/0.0066,0))</f>
        <v>0</v>
      </c>
      <c r="Q34" s="25"/>
      <c r="R34" s="26" t="n">
        <f aca="false">_xlfn.IFS(ISBLANK(Q34),0,Q34=0,0,$D34="m",ROUNDDOWN((100/(Q34+0.24)-4.341)/0.00676,0),$D34="w",ROUNDDOWN((100/(Q34+0.24)-4.0062)/0.00656,0))</f>
        <v>0</v>
      </c>
      <c r="S34" s="29"/>
      <c r="T34" s="30" t="n">
        <f aca="false">INT(S34)*60+(S34-INT(S34))*100</f>
        <v>0</v>
      </c>
      <c r="U34" s="24" t="n">
        <f aca="false">_xlfn.IFS(ISBLANK(T34),0,T34=0,0,$D34="m","1000m Pflicht",$D34="w",ROUNDDOWN((800/T34-2.0232)/0.00647,0))</f>
        <v>0</v>
      </c>
      <c r="V34" s="31"/>
      <c r="W34" s="32" t="n">
        <f aca="false">INT(V34)*60+(V34-INT(V34))*100</f>
        <v>0</v>
      </c>
      <c r="X34" s="33" t="n">
        <f aca="false">_xlfn.IFS(ISBLANK(V34),0,V34=0,0,$D34="w","1000m Pflicht",$D34="m",ROUNDDOWN((1000/W34-2.158)/0.006,0))</f>
        <v>0</v>
      </c>
      <c r="Y34" s="34" t="n">
        <f aca="false">LARGE(G34:X34,1)+LARGE(G34:X34,2)+LARGE(G34:X34,3)</f>
        <v>0</v>
      </c>
      <c r="Z34" s="34" t="n">
        <f aca="false">IF(D34="m",(_xlfn.IFS(F34=$AE$7,LOOKUP(Y34,$AF$7:$AF$9,$AH$7:$AH$9),F34=$AE$10,LOOKUP(Y34,$AF$10:$AF$12,$AH$10:$AH$12),F34=$AE$13,LOOKUP(Y34,$AF$13:$AF$15,$AH$13:$AH$15),F34=$AE$16,LOOKUP(Y34,$AF$16:$AF$18,$AH$16:$AH$18),F34=$AE$19,LOOKUP(Y34,$AF$19:$AF$21,$AH$19:$AH$21),F34=$AE$22,LOOKUP(Y34,$AF$22:$AF$24,$AH$22:$AH$24),F34=$AE$25,LOOKUP(Y34,$AF$25:$AF$27,$AH$25:$AH$27),F34=$AE$28,LOOKUP(Y34,$AF$28:$AF$30,$AH$28:$AH$30),F34=$AE$31,LOOKUP(Y34,$AF$31:$AF$33,$AH$31:$AH$33))),0)</f>
        <v>0</v>
      </c>
      <c r="AA34" s="34" t="n">
        <f aca="false">IF(D34="w",(_xlfn.IFS(F34=$AE$7,LOOKUP(Y34,$AG$7:$AG$9,$AH$7:$AH$9),F34=$AE$10,LOOKUP(Y34,$AG$10:$AG$12,$AH$10:$AH$12),F34=$AE$13,LOOKUP(Y34,$AG$13:$AG$15,$AH$13:$AH$15),F34=$AE$16,LOOKUP(Y34,$AG$16:$AG$18,$AH$16:$AH$18),F34=$AE$19,LOOKUP(Y34,$AG$19:$AG$21,$AH$19:$AH$21),F34=$AE$22,LOOKUP(Y34,$AG$22:$AG$24,$AH$22:$AH$24),F34=$AE$25,LOOKUP(Y34,$AG$25:$AG$27,$AH$25:$AH$27),F34=$AE$28,LOOKUP(Y34,$AG$28:$AG$30,$AH$28:$AH$30),F34=$AE$31,LOOKUP(Y34,$AG$31:$AG$33,$AH$31:$AH$33))),0)</f>
        <v>0</v>
      </c>
    </row>
    <row r="35" customFormat="false" ht="12.8" hidden="false" customHeight="false" outlineLevel="0" collapsed="false">
      <c r="A35" s="19" t="n">
        <v>30</v>
      </c>
      <c r="B35" s="20"/>
      <c r="C35" s="20"/>
      <c r="D35" s="21"/>
      <c r="E35" s="22"/>
      <c r="F35" s="23" t="str">
        <f aca="false">IF(ISBLANK(E35),"",$H$1-E35)</f>
        <v/>
      </c>
      <c r="G35" s="22"/>
      <c r="H35" s="24" t="n">
        <f aca="false">_xlfn.IFS(ISBLANK(G35),0,G35=0,0,$D35="m",ROUNDDOWN((SQRT(G35)-2.8)/0.011,0),$D35="w",ROUNDDOWN((SQRT(G35)-2.0232)/0.00874,0))</f>
        <v>0</v>
      </c>
      <c r="I35" s="25"/>
      <c r="J35" s="26" t="n">
        <f aca="false">_xlfn.IFS(ISBLANK(I35),0,I35=0,0,$D35="m",ROUNDDOWN((SQRT(I35)-1.936)/0.0124,0),$D35="w",ROUNDDOWN((SQRT(I35)-1.4149)/0.01039,0))</f>
        <v>0</v>
      </c>
      <c r="K35" s="27"/>
      <c r="L35" s="24" t="n">
        <f aca="false">_xlfn.IFS(ISBLANK(K35),0,K35=0,0,$D35="m",ROUNDDOWN((SQRT(K35)-1.15028)/0.00219,0),$D35="w",ROUNDDOWN((SQRT(K35)-1.0935)/0.00208,0))</f>
        <v>0</v>
      </c>
      <c r="M35" s="28"/>
      <c r="N35" s="26" t="n">
        <f aca="false">_xlfn.IFS(ISBLANK(M35),0,M35=0,0,$D35="m",ROUNDDOWN((50/(M35+0.24)-3.79)/0.0069,0),$D35="w",ROUNDDOWN((50/(M35+0.24)-3.648)/0.0066,0))</f>
        <v>0</v>
      </c>
      <c r="O35" s="27"/>
      <c r="P35" s="24" t="n">
        <f aca="false">_xlfn.IFS(ISBLANK(O35),0,O35=0,0,$D35="m",ROUNDDOWN((75/(O35+0.24)-4.1)/0.00664,0),$D35="w",ROUNDDOWN((75/(O35+0.24)-3.998)/0.0066,0))</f>
        <v>0</v>
      </c>
      <c r="Q35" s="25"/>
      <c r="R35" s="26" t="n">
        <f aca="false">_xlfn.IFS(ISBLANK(Q35),0,Q35=0,0,$D35="m",ROUNDDOWN((100/(Q35+0.24)-4.341)/0.00676,0),$D35="w",ROUNDDOWN((100/(Q35+0.24)-4.0062)/0.00656,0))</f>
        <v>0</v>
      </c>
      <c r="S35" s="29"/>
      <c r="T35" s="30" t="n">
        <f aca="false">INT(S35)*60+(S35-INT(S35))*100</f>
        <v>0</v>
      </c>
      <c r="U35" s="24" t="n">
        <f aca="false">_xlfn.IFS(ISBLANK(T35),0,T35=0,0,$D35="m","1000m Pflicht",$D35="w",ROUNDDOWN((800/T35-2.0232)/0.00647,0))</f>
        <v>0</v>
      </c>
      <c r="V35" s="31"/>
      <c r="W35" s="32" t="n">
        <f aca="false">INT(V35)*60+(V35-INT(V35))*100</f>
        <v>0</v>
      </c>
      <c r="X35" s="33" t="n">
        <f aca="false">_xlfn.IFS(ISBLANK(V35),0,V35=0,0,$D35="w","1000m Pflicht",$D35="m",ROUNDDOWN((1000/W35-2.158)/0.006,0))</f>
        <v>0</v>
      </c>
      <c r="Y35" s="34" t="n">
        <f aca="false">LARGE(G35:X35,1)+LARGE(G35:X35,2)+LARGE(G35:X35,3)</f>
        <v>0</v>
      </c>
      <c r="Z35" s="34" t="n">
        <f aca="false">IF(D35="m",(_xlfn.IFS(F35=$AE$7,LOOKUP(Y35,$AF$7:$AF$9,$AH$7:$AH$9),F35=$AE$10,LOOKUP(Y35,$AF$10:$AF$12,$AH$10:$AH$12),F35=$AE$13,LOOKUP(Y35,$AF$13:$AF$15,$AH$13:$AH$15),F35=$AE$16,LOOKUP(Y35,$AF$16:$AF$18,$AH$16:$AH$18),F35=$AE$19,LOOKUP(Y35,$AF$19:$AF$21,$AH$19:$AH$21),F35=$AE$22,LOOKUP(Y35,$AF$22:$AF$24,$AH$22:$AH$24),F35=$AE$25,LOOKUP(Y35,$AF$25:$AF$27,$AH$25:$AH$27),F35=$AE$28,LOOKUP(Y35,$AF$28:$AF$30,$AH$28:$AH$30),F35=$AE$31,LOOKUP(Y35,$AF$31:$AF$33,$AH$31:$AH$33))),0)</f>
        <v>0</v>
      </c>
      <c r="AA35" s="34" t="n">
        <f aca="false">IF(D35="w",(_xlfn.IFS(F35=$AE$7,LOOKUP(Y35,$AG$7:$AG$9,$AH$7:$AH$9),F35=$AE$10,LOOKUP(Y35,$AG$10:$AG$12,$AH$10:$AH$12),F35=$AE$13,LOOKUP(Y35,$AG$13:$AG$15,$AH$13:$AH$15),F35=$AE$16,LOOKUP(Y35,$AG$16:$AG$18,$AH$16:$AH$18),F35=$AE$19,LOOKUP(Y35,$AG$19:$AG$21,$AH$19:$AH$21),F35=$AE$22,LOOKUP(Y35,$AG$22:$AG$24,$AH$22:$AH$24),F35=$AE$25,LOOKUP(Y35,$AG$25:$AG$27,$AH$25:$AH$27),F35=$AE$28,LOOKUP(Y35,$AG$28:$AG$30,$AH$28:$AH$30),F35=$AE$31,LOOKUP(Y35,$AG$31:$AG$33,$AH$31:$AH$33))),0)</f>
        <v>0</v>
      </c>
    </row>
    <row r="36" customFormat="false" ht="12.8" hidden="false" customHeight="false" outlineLevel="0" collapsed="false">
      <c r="A36" s="19" t="n">
        <v>31</v>
      </c>
      <c r="B36" s="20"/>
      <c r="C36" s="20"/>
      <c r="D36" s="21"/>
      <c r="E36" s="22"/>
      <c r="F36" s="23" t="str">
        <f aca="false">IF(ISBLANK(E36),"",$H$1-E36)</f>
        <v/>
      </c>
      <c r="G36" s="22"/>
      <c r="H36" s="24" t="n">
        <f aca="false">_xlfn.IFS(ISBLANK(G36),0,G36=0,0,$D36="m",ROUNDDOWN((SQRT(G36)-2.8)/0.011,0),$D36="w",ROUNDDOWN((SQRT(G36)-2.0232)/0.00874,0))</f>
        <v>0</v>
      </c>
      <c r="I36" s="25"/>
      <c r="J36" s="26" t="n">
        <f aca="false">_xlfn.IFS(ISBLANK(I36),0,I36=0,0,$D36="m",ROUNDDOWN((SQRT(I36)-1.936)/0.0124,0),$D36="w",ROUNDDOWN((SQRT(I36)-1.4149)/0.01039,0))</f>
        <v>0</v>
      </c>
      <c r="K36" s="27"/>
      <c r="L36" s="24" t="n">
        <f aca="false">_xlfn.IFS(ISBLANK(K36),0,K36=0,0,$D36="m",ROUNDDOWN((SQRT(K36)-1.15028)/0.00219,0),$D36="w",ROUNDDOWN((SQRT(K36)-1.0935)/0.00208,0))</f>
        <v>0</v>
      </c>
      <c r="M36" s="28"/>
      <c r="N36" s="26" t="n">
        <f aca="false">_xlfn.IFS(ISBLANK(M36),0,M36=0,0,$D36="m",ROUNDDOWN((50/(M36+0.24)-3.79)/0.0069,0),$D36="w",ROUNDDOWN((50/(M36+0.24)-3.648)/0.0066,0))</f>
        <v>0</v>
      </c>
      <c r="O36" s="27"/>
      <c r="P36" s="24" t="n">
        <f aca="false">_xlfn.IFS(ISBLANK(O36),0,O36=0,0,$D36="m",ROUNDDOWN((75/(O36+0.24)-4.1)/0.00664,0),$D36="w",ROUNDDOWN((75/(O36+0.24)-3.998)/0.0066,0))</f>
        <v>0</v>
      </c>
      <c r="Q36" s="25"/>
      <c r="R36" s="26" t="n">
        <f aca="false">_xlfn.IFS(ISBLANK(Q36),0,Q36=0,0,$D36="m",ROUNDDOWN((100/(Q36+0.24)-4.341)/0.00676,0),$D36="w",ROUNDDOWN((100/(Q36+0.24)-4.0062)/0.00656,0))</f>
        <v>0</v>
      </c>
      <c r="S36" s="29"/>
      <c r="T36" s="30" t="n">
        <f aca="false">INT(S36)*60+(S36-INT(S36))*100</f>
        <v>0</v>
      </c>
      <c r="U36" s="24" t="n">
        <f aca="false">_xlfn.IFS(ISBLANK(T36),0,T36=0,0,$D36="m","1000m Pflicht",$D36="w",ROUNDDOWN((800/T36-2.0232)/0.00647,0))</f>
        <v>0</v>
      </c>
      <c r="V36" s="31"/>
      <c r="W36" s="32" t="n">
        <f aca="false">INT(V36)*60+(V36-INT(V36))*100</f>
        <v>0</v>
      </c>
      <c r="X36" s="33" t="n">
        <f aca="false">_xlfn.IFS(ISBLANK(V36),0,V36=0,0,$D36="w","1000m Pflicht",$D36="m",ROUNDDOWN((1000/W36-2.158)/0.006,0))</f>
        <v>0</v>
      </c>
      <c r="Y36" s="34" t="n">
        <f aca="false">LARGE(G36:X36,1)+LARGE(G36:X36,2)+LARGE(G36:X36,3)</f>
        <v>0</v>
      </c>
      <c r="Z36" s="34" t="n">
        <f aca="false">IF(D36="m",(_xlfn.IFS(F36=$AE$7,LOOKUP(Y36,$AF$7:$AF$9,$AH$7:$AH$9),F36=$AE$10,LOOKUP(Y36,$AF$10:$AF$12,$AH$10:$AH$12),F36=$AE$13,LOOKUP(Y36,$AF$13:$AF$15,$AH$13:$AH$15),F36=$AE$16,LOOKUP(Y36,$AF$16:$AF$18,$AH$16:$AH$18),F36=$AE$19,LOOKUP(Y36,$AF$19:$AF$21,$AH$19:$AH$21),F36=$AE$22,LOOKUP(Y36,$AF$22:$AF$24,$AH$22:$AH$24),F36=$AE$25,LOOKUP(Y36,$AF$25:$AF$27,$AH$25:$AH$27),F36=$AE$28,LOOKUP(Y36,$AF$28:$AF$30,$AH$28:$AH$30),F36=$AE$31,LOOKUP(Y36,$AF$31:$AF$33,$AH$31:$AH$33))),0)</f>
        <v>0</v>
      </c>
      <c r="AA36" s="34" t="n">
        <f aca="false">IF(D36="w",(_xlfn.IFS(F36=$AE$7,LOOKUP(Y36,$AG$7:$AG$9,$AH$7:$AH$9),F36=$AE$10,LOOKUP(Y36,$AG$10:$AG$12,$AH$10:$AH$12),F36=$AE$13,LOOKUP(Y36,$AG$13:$AG$15,$AH$13:$AH$15),F36=$AE$16,LOOKUP(Y36,$AG$16:$AG$18,$AH$16:$AH$18),F36=$AE$19,LOOKUP(Y36,$AG$19:$AG$21,$AH$19:$AH$21),F36=$AE$22,LOOKUP(Y36,$AG$22:$AG$24,$AH$22:$AH$24),F36=$AE$25,LOOKUP(Y36,$AG$25:$AG$27,$AH$25:$AH$27),F36=$AE$28,LOOKUP(Y36,$AG$28:$AG$30,$AH$28:$AH$30),F36=$AE$31,LOOKUP(Y36,$AG$31:$AG$33,$AH$31:$AH$33))),0)</f>
        <v>0</v>
      </c>
    </row>
    <row r="37" customFormat="false" ht="12.8" hidden="false" customHeight="false" outlineLevel="0" collapsed="false">
      <c r="A37" s="19" t="n">
        <v>32</v>
      </c>
      <c r="B37" s="20"/>
      <c r="C37" s="20"/>
      <c r="D37" s="21"/>
      <c r="E37" s="22"/>
      <c r="F37" s="23" t="str">
        <f aca="false">IF(ISBLANK(E37),"",$H$1-E37)</f>
        <v/>
      </c>
      <c r="G37" s="22"/>
      <c r="H37" s="24" t="n">
        <f aca="false">_xlfn.IFS(ISBLANK(G37),0,G37=0,0,$D37="m",ROUNDDOWN((SQRT(G37)-2.8)/0.011,0),$D37="w",ROUNDDOWN((SQRT(G37)-2.0232)/0.00874,0))</f>
        <v>0</v>
      </c>
      <c r="I37" s="25"/>
      <c r="J37" s="26" t="n">
        <f aca="false">_xlfn.IFS(ISBLANK(I37),0,I37=0,0,$D37="m",ROUNDDOWN((SQRT(I37)-1.936)/0.0124,0),$D37="w",ROUNDDOWN((SQRT(I37)-1.4149)/0.01039,0))</f>
        <v>0</v>
      </c>
      <c r="K37" s="27"/>
      <c r="L37" s="24" t="n">
        <f aca="false">_xlfn.IFS(ISBLANK(K37),0,K37=0,0,$D37="m",ROUNDDOWN((SQRT(K37)-1.15028)/0.00219,0),$D37="w",ROUNDDOWN((SQRT(K37)-1.0935)/0.00208,0))</f>
        <v>0</v>
      </c>
      <c r="M37" s="28"/>
      <c r="N37" s="26" t="n">
        <f aca="false">_xlfn.IFS(ISBLANK(M37),0,M37=0,0,$D37="m",ROUNDDOWN((50/(M37+0.24)-3.79)/0.0069,0),$D37="w",ROUNDDOWN((50/(M37+0.24)-3.648)/0.0066,0))</f>
        <v>0</v>
      </c>
      <c r="O37" s="27"/>
      <c r="P37" s="24" t="n">
        <f aca="false">_xlfn.IFS(ISBLANK(O37),0,O37=0,0,$D37="m",ROUNDDOWN((75/(O37+0.24)-4.1)/0.00664,0),$D37="w",ROUNDDOWN((75/(O37+0.24)-3.998)/0.0066,0))</f>
        <v>0</v>
      </c>
      <c r="Q37" s="25"/>
      <c r="R37" s="26" t="n">
        <f aca="false">_xlfn.IFS(ISBLANK(Q37),0,Q37=0,0,$D37="m",ROUNDDOWN((100/(Q37+0.24)-4.341)/0.00676,0),$D37="w",ROUNDDOWN((100/(Q37+0.24)-4.0062)/0.00656,0))</f>
        <v>0</v>
      </c>
      <c r="S37" s="29"/>
      <c r="T37" s="30" t="n">
        <f aca="false">INT(S37)*60+(S37-INT(S37))*100</f>
        <v>0</v>
      </c>
      <c r="U37" s="24" t="n">
        <f aca="false">_xlfn.IFS(ISBLANK(T37),0,T37=0,0,$D37="m","1000m Pflicht",$D37="w",ROUNDDOWN((800/T37-2.0232)/0.00647,0))</f>
        <v>0</v>
      </c>
      <c r="V37" s="31"/>
      <c r="W37" s="32" t="n">
        <f aca="false">INT(V37)*60+(V37-INT(V37))*100</f>
        <v>0</v>
      </c>
      <c r="X37" s="33" t="n">
        <f aca="false">_xlfn.IFS(ISBLANK(V37),0,V37=0,0,$D37="w","1000m Pflicht",$D37="m",ROUNDDOWN((1000/W37-2.158)/0.006,0))</f>
        <v>0</v>
      </c>
      <c r="Y37" s="34" t="n">
        <f aca="false">LARGE(G37:X37,1)+LARGE(G37:X37,2)+LARGE(G37:X37,3)</f>
        <v>0</v>
      </c>
      <c r="Z37" s="34" t="n">
        <f aca="false">IF(D37="m",(_xlfn.IFS(F37=$AE$7,LOOKUP(Y37,$AF$7:$AF$9,$AH$7:$AH$9),F37=$AE$10,LOOKUP(Y37,$AF$10:$AF$12,$AH$10:$AH$12),F37=$AE$13,LOOKUP(Y37,$AF$13:$AF$15,$AH$13:$AH$15),F37=$AE$16,LOOKUP(Y37,$AF$16:$AF$18,$AH$16:$AH$18),F37=$AE$19,LOOKUP(Y37,$AF$19:$AF$21,$AH$19:$AH$21),F37=$AE$22,LOOKUP(Y37,$AF$22:$AF$24,$AH$22:$AH$24),F37=$AE$25,LOOKUP(Y37,$AF$25:$AF$27,$AH$25:$AH$27),F37=$AE$28,LOOKUP(Y37,$AF$28:$AF$30,$AH$28:$AH$30),F37=$AE$31,LOOKUP(Y37,$AF$31:$AF$33,$AH$31:$AH$33))),0)</f>
        <v>0</v>
      </c>
      <c r="AA37" s="34" t="n">
        <f aca="false">IF(D37="w",(_xlfn.IFS(F37=$AE$7,LOOKUP(Y37,$AG$7:$AG$9,$AH$7:$AH$9),F37=$AE$10,LOOKUP(Y37,$AG$10:$AG$12,$AH$10:$AH$12),F37=$AE$13,LOOKUP(Y37,$AG$13:$AG$15,$AH$13:$AH$15),F37=$AE$16,LOOKUP(Y37,$AG$16:$AG$18,$AH$16:$AH$18),F37=$AE$19,LOOKUP(Y37,$AG$19:$AG$21,$AH$19:$AH$21),F37=$AE$22,LOOKUP(Y37,$AG$22:$AG$24,$AH$22:$AH$24),F37=$AE$25,LOOKUP(Y37,$AG$25:$AG$27,$AH$25:$AH$27),F37=$AE$28,LOOKUP(Y37,$AG$28:$AG$30,$AH$28:$AH$30),F37=$AE$31,LOOKUP(Y37,$AG$31:$AG$33,$AH$31:$AH$33))),0)</f>
        <v>0</v>
      </c>
    </row>
    <row r="38" customFormat="false" ht="12.8" hidden="false" customHeight="false" outlineLevel="0" collapsed="false">
      <c r="A38" s="42" t="n">
        <v>33</v>
      </c>
      <c r="B38" s="43"/>
      <c r="C38" s="43"/>
      <c r="D38" s="44"/>
      <c r="E38" s="45"/>
      <c r="F38" s="23" t="str">
        <f aca="false">IF(ISBLANK(E38),"",$H$1-E38)</f>
        <v/>
      </c>
      <c r="G38" s="22"/>
      <c r="H38" s="24" t="n">
        <f aca="false">_xlfn.IFS(ISBLANK(G38),0,G38=0,0,$D38="m",ROUNDDOWN((SQRT(G38)-2.8)/0.011,0),$D38="w",ROUNDDOWN((SQRT(G38)-2.0232)/0.00874,0))</f>
        <v>0</v>
      </c>
      <c r="I38" s="25"/>
      <c r="J38" s="26" t="n">
        <f aca="false">_xlfn.IFS(ISBLANK(I38),0,I38=0,0,$D38="m",ROUNDDOWN((SQRT(I38)-1.936)/0.0124,0),$D38="w",ROUNDDOWN((SQRT(I38)-1.4149)/0.01039,0))</f>
        <v>0</v>
      </c>
      <c r="K38" s="27"/>
      <c r="L38" s="24" t="n">
        <f aca="false">_xlfn.IFS(ISBLANK(K38),0,K38=0,0,$D38="m",ROUNDDOWN((SQRT(K38)-1.15028)/0.00219,0),$D38="w",ROUNDDOWN((SQRT(K38)-1.0935)/0.00208,0))</f>
        <v>0</v>
      </c>
      <c r="M38" s="28"/>
      <c r="N38" s="26" t="n">
        <f aca="false">_xlfn.IFS(ISBLANK(M38),0,M38=0,0,$D38="m",ROUNDDOWN((50/(M38+0.24)-3.79)/0.0069,0),$D38="w",ROUNDDOWN((50/(M38+0.24)-3.648)/0.0066,0))</f>
        <v>0</v>
      </c>
      <c r="O38" s="27"/>
      <c r="P38" s="24" t="n">
        <f aca="false">_xlfn.IFS(ISBLANK(O38),0,O38=0,0,$D38="m",ROUNDDOWN((75/(O38+0.24)-4.1)/0.00664,0),$D38="w",ROUNDDOWN((75/(O38+0.24)-3.998)/0.0066,0))</f>
        <v>0</v>
      </c>
      <c r="Q38" s="25"/>
      <c r="R38" s="26" t="n">
        <f aca="false">_xlfn.IFS(ISBLANK(Q38),0,Q38=0,0,$D38="m",ROUNDDOWN((100/(Q38+0.24)-4.341)/0.00676,0),$D38="w",ROUNDDOWN((100/(Q38+0.24)-4.0062)/0.00656,0))</f>
        <v>0</v>
      </c>
      <c r="S38" s="29"/>
      <c r="T38" s="30" t="n">
        <f aca="false">INT(S38)*60+(S38-INT(S38))*100</f>
        <v>0</v>
      </c>
      <c r="U38" s="24" t="n">
        <f aca="false">_xlfn.IFS(ISBLANK(T38),0,T38=0,0,$D38="m","1000m Pflicht",$D38="w",ROUNDDOWN((800/T38-2.0232)/0.00647,0))</f>
        <v>0</v>
      </c>
      <c r="V38" s="31"/>
      <c r="W38" s="32" t="n">
        <f aca="false">INT(V38)*60+(V38-INT(V38))*100</f>
        <v>0</v>
      </c>
      <c r="X38" s="33" t="n">
        <f aca="false">_xlfn.IFS(ISBLANK(V38),0,V38=0,0,$D38="w","1000m Pflicht",$D38="m",ROUNDDOWN((1000/W38-2.158)/0.006,0))</f>
        <v>0</v>
      </c>
      <c r="Y38" s="34" t="n">
        <f aca="false">LARGE(G38:X38,1)+LARGE(G38:X38,2)+LARGE(G38:X38,3)</f>
        <v>0</v>
      </c>
      <c r="Z38" s="34" t="n">
        <f aca="false">IF(D38="m",(_xlfn.IFS(F38=$AE$7,LOOKUP(Y38,$AF$7:$AF$9,$AH$7:$AH$9),F38=$AE$10,LOOKUP(Y38,$AF$10:$AF$12,$AH$10:$AH$12),F38=$AE$13,LOOKUP(Y38,$AF$13:$AF$15,$AH$13:$AH$15),F38=$AE$16,LOOKUP(Y38,$AF$16:$AF$18,$AH$16:$AH$18),F38=$AE$19,LOOKUP(Y38,$AF$19:$AF$21,$AH$19:$AH$21),F38=$AE$22,LOOKUP(Y38,$AF$22:$AF$24,$AH$22:$AH$24),F38=$AE$25,LOOKUP(Y38,$AF$25:$AF$27,$AH$25:$AH$27),F38=$AE$28,LOOKUP(Y38,$AF$28:$AF$30,$AH$28:$AH$30),F38=$AE$31,LOOKUP(Y38,$AF$31:$AF$33,$AH$31:$AH$33))),0)</f>
        <v>0</v>
      </c>
      <c r="AA38" s="34" t="n">
        <f aca="false">IF(D38="w",(_xlfn.IFS(F38=$AE$7,LOOKUP(Y38,$AG$7:$AG$9,$AH$7:$AH$9),F38=$AE$10,LOOKUP(Y38,$AG$10:$AG$12,$AH$10:$AH$12),F38=$AE$13,LOOKUP(Y38,$AG$13:$AG$15,$AH$13:$AH$15),F38=$AE$16,LOOKUP(Y38,$AG$16:$AG$18,$AH$16:$AH$18),F38=$AE$19,LOOKUP(Y38,$AG$19:$AG$21,$AH$19:$AH$21),F38=$AE$22,LOOKUP(Y38,$AG$22:$AG$24,$AH$22:$AH$24),F38=$AE$25,LOOKUP(Y38,$AG$25:$AG$27,$AH$25:$AH$27),F38=$AE$28,LOOKUP(Y38,$AG$28:$AG$30,$AH$28:$AH$30),F38=$AE$31,LOOKUP(Y38,$AG$31:$AG$33,$AH$31:$AH$33))),0)</f>
        <v>0</v>
      </c>
    </row>
    <row r="39" customFormat="false" ht="12.8" hidden="false" customHeight="false" outlineLevel="0" collapsed="false"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2.8" hidden="false" customHeight="false" outlineLevel="0" collapsed="false">
      <c r="E40" s="22"/>
      <c r="F40" s="17"/>
      <c r="G40" s="17"/>
      <c r="H40" s="17"/>
      <c r="I40" s="17"/>
      <c r="J40" s="22"/>
      <c r="K40" s="22"/>
      <c r="L40" s="22"/>
      <c r="M40" s="22"/>
    </row>
    <row r="41" customFormat="false" ht="12.8" hidden="false" customHeight="false" outlineLevel="0" collapsed="false">
      <c r="E41" s="22"/>
      <c r="F41" s="22"/>
      <c r="G41" s="22"/>
      <c r="H41" s="22"/>
      <c r="I41" s="22"/>
      <c r="J41" s="46"/>
      <c r="K41" s="22"/>
      <c r="L41" s="22"/>
      <c r="M41" s="22"/>
    </row>
    <row r="42" customFormat="false" ht="12.8" hidden="false" customHeight="false" outlineLevel="0" collapsed="false">
      <c r="E42" s="22"/>
      <c r="F42" s="22"/>
      <c r="G42" s="22"/>
      <c r="H42" s="22"/>
      <c r="I42" s="22"/>
      <c r="J42" s="22"/>
      <c r="K42" s="22"/>
      <c r="L42" s="22"/>
      <c r="M42" s="22"/>
    </row>
    <row r="43" customFormat="false" ht="12.8" hidden="false" customHeight="false" outlineLevel="0" collapsed="false">
      <c r="E43" s="22"/>
      <c r="F43" s="22"/>
      <c r="G43" s="22"/>
      <c r="H43" s="22"/>
      <c r="I43" s="22"/>
      <c r="J43" s="22"/>
      <c r="K43" s="22"/>
      <c r="L43" s="22"/>
      <c r="M43" s="22"/>
    </row>
    <row r="44" customFormat="false" ht="12.8" hidden="false" customHeight="false" outlineLevel="0" collapsed="false">
      <c r="E44" s="22"/>
      <c r="F44" s="22"/>
      <c r="G44" s="22"/>
      <c r="H44" s="46"/>
      <c r="I44" s="22"/>
      <c r="J44" s="22"/>
      <c r="K44" s="22"/>
      <c r="L44" s="22"/>
      <c r="M44" s="22"/>
    </row>
    <row r="45" customFormat="false" ht="12.8" hidden="false" customHeight="false" outlineLevel="0" collapsed="false">
      <c r="E45" s="22"/>
      <c r="F45" s="22"/>
      <c r="G45" s="22"/>
      <c r="H45" s="46"/>
      <c r="I45" s="22"/>
      <c r="J45" s="22"/>
      <c r="K45" s="22"/>
      <c r="L45" s="22"/>
      <c r="M45" s="22"/>
    </row>
    <row r="46" customFormat="false" ht="12.8" hidden="false" customHeight="false" outlineLevel="0" collapsed="false">
      <c r="H46" s="46"/>
    </row>
    <row r="47" customFormat="false" ht="12.8" hidden="false" customHeight="false" outlineLevel="0" collapsed="false">
      <c r="H47" s="46"/>
    </row>
    <row r="48" customFormat="false" ht="12.8" hidden="false" customHeight="false" outlineLevel="0" collapsed="false">
      <c r="H48" s="46"/>
    </row>
    <row r="49" customFormat="false" ht="12.8" hidden="false" customHeight="false" outlineLevel="0" collapsed="false">
      <c r="H49" s="46"/>
    </row>
    <row r="50" customFormat="false" ht="12.8" hidden="false" customHeight="false" outlineLevel="0" collapsed="false">
      <c r="H50" s="46"/>
    </row>
    <row r="51" customFormat="false" ht="12.8" hidden="false" customHeight="false" outlineLevel="0" collapsed="false">
      <c r="H51" s="46"/>
    </row>
    <row r="52" customFormat="false" ht="12.8" hidden="false" customHeight="false" outlineLevel="0" collapsed="false">
      <c r="H52" s="46"/>
    </row>
    <row r="53" customFormat="false" ht="12.8" hidden="false" customHeight="false" outlineLevel="0" collapsed="false">
      <c r="H53" s="46"/>
    </row>
  </sheetData>
  <sheetProtection sheet="true" objects="true" scenarios="true" insertColumns="false" insertRows="false" deleteColumns="false" deleteRows="false"/>
  <mergeCells count="19">
    <mergeCell ref="K1:V1"/>
    <mergeCell ref="K2:V2"/>
    <mergeCell ref="G5:H5"/>
    <mergeCell ref="I5:J5"/>
    <mergeCell ref="K5:L5"/>
    <mergeCell ref="M5:N5"/>
    <mergeCell ref="O5:P5"/>
    <mergeCell ref="Q5:R5"/>
    <mergeCell ref="S5:U5"/>
    <mergeCell ref="V5:X5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</mergeCells>
  <conditionalFormatting sqref="G6:H38">
    <cfRule type="expression" priority="2" aboveAverage="0" equalAverage="0" bottom="0" percent="0" rank="0" text="" dxfId="0">
      <formula>($F6&gt;13)*($D6="w")</formula>
    </cfRule>
    <cfRule type="expression" priority="3" aboveAverage="0" equalAverage="0" bottom="0" percent="0" rank="0" text="" dxfId="0">
      <formula>($F6&gt;11)*($D6="m")</formula>
    </cfRule>
  </conditionalFormatting>
  <conditionalFormatting sqref="I6:J38">
    <cfRule type="expression" priority="4" aboveAverage="0" equalAverage="0" bottom="0" percent="0" rank="0" text="" dxfId="0">
      <formula>($F6&lt;14)*($D6="w")</formula>
    </cfRule>
    <cfRule type="expression" priority="5" aboveAverage="0" equalAverage="0" bottom="0" percent="0" rank="0" text="" dxfId="0">
      <formula>($F6&lt;12)*($D6="m")</formula>
    </cfRule>
  </conditionalFormatting>
  <conditionalFormatting sqref="M6:N38">
    <cfRule type="expression" priority="6" aboveAverage="0" equalAverage="0" bottom="0" percent="0" rank="0" text="" dxfId="0">
      <formula>(13&lt;$F6)</formula>
    </cfRule>
  </conditionalFormatting>
  <conditionalFormatting sqref="O6:P38">
    <cfRule type="expression" priority="7" aboveAverage="0" equalAverage="0" bottom="0" percent="0" rank="0" text="" dxfId="0">
      <formula>($F6&lt;13)</formula>
    </cfRule>
    <cfRule type="expression" priority="8" aboveAverage="0" equalAverage="0" bottom="0" percent="0" rank="0" text="" dxfId="0">
      <formula>($F6&gt;15)</formula>
    </cfRule>
  </conditionalFormatting>
  <conditionalFormatting sqref="Q6:R38">
    <cfRule type="expression" priority="9" aboveAverage="0" equalAverage="0" bottom="0" percent="0" rank="0" text="" dxfId="0">
      <formula>($F6&lt;15)</formula>
    </cfRule>
  </conditionalFormatting>
  <conditionalFormatting sqref="S6:U38 AA6:AA38">
    <cfRule type="expression" priority="10" aboveAverage="0" equalAverage="0" bottom="0" percent="0" rank="0" text="" dxfId="0">
      <formula>$D6="m"</formula>
    </cfRule>
  </conditionalFormatting>
  <conditionalFormatting sqref="V6:X38 Z6:Z38">
    <cfRule type="expression" priority="11" aboveAverage="0" equalAverage="0" bottom="0" percent="0" rank="0" text="" dxfId="0">
      <formula>$D6="w"</formula>
    </cfRule>
  </conditionalFormatting>
  <conditionalFormatting sqref="G6:G38">
    <cfRule type="expression" priority="12" aboveAverage="0" equalAverage="0" bottom="0" percent="0" rank="0" text="" dxfId="1">
      <formula>_xlfn.MAXIFS($G$6:$G$38,$D$6:$D$38,"m")=G6</formula>
    </cfRule>
    <cfRule type="expression" priority="13" aboveAverage="0" equalAverage="0" bottom="0" percent="0" rank="0" text="" dxfId="2">
      <formula>_xlfn.MAXIFS($G$6:$G$38,$D$6:$D$38,"w")=G6</formula>
    </cfRule>
  </conditionalFormatting>
  <conditionalFormatting sqref="I6:I38">
    <cfRule type="expression" priority="14" aboveAverage="0" equalAverage="0" bottom="0" percent="0" rank="0" text="" dxfId="1">
      <formula>_xlfn.MAXIFS($I$6:$I$38,$D$6:$D$38,"m")=I6</formula>
    </cfRule>
    <cfRule type="expression" priority="15" aboveAverage="0" equalAverage="0" bottom="0" percent="0" rank="0" text="" dxfId="2">
      <formula>_xlfn.MAXIFS($I$6:$I$38,$D$6:$D$38,"w")=I6</formula>
    </cfRule>
  </conditionalFormatting>
  <conditionalFormatting sqref="K6:K38">
    <cfRule type="expression" priority="16" aboveAverage="0" equalAverage="0" bottom="0" percent="0" rank="0" text="" dxfId="1">
      <formula>_xlfn.MAXIFS($K$6:$K$38,$D$6:$D$38,"m")=K6</formula>
    </cfRule>
    <cfRule type="expression" priority="17" aboveAverage="0" equalAverage="0" bottom="0" percent="0" rank="0" text="" dxfId="2">
      <formula>_xlfn.MAXIFS($K$6:$K$38,$D$6:$D$38,"w")=K6</formula>
    </cfRule>
  </conditionalFormatting>
  <conditionalFormatting sqref="M6:M38">
    <cfRule type="expression" priority="18" aboveAverage="0" equalAverage="0" bottom="0" percent="0" rank="0" text="" dxfId="1">
      <formula>_xlfn.MINIFS($M$6:$M$38,$D$6:$D$38,"m")=M6</formula>
    </cfRule>
    <cfRule type="expression" priority="19" aboveAverage="0" equalAverage="0" bottom="0" percent="0" rank="0" text="" dxfId="2">
      <formula>_xlfn.MINIFS($M$6:$M$38,$D$6:$D$38,"w")=M6</formula>
    </cfRule>
  </conditionalFormatting>
  <conditionalFormatting sqref="O6:O38">
    <cfRule type="expression" priority="20" aboveAverage="0" equalAverage="0" bottom="0" percent="0" rank="0" text="" dxfId="1">
      <formula>_xlfn.MINIFS($O$6:$O$38,$D$6:$D$38,"m")=O6</formula>
    </cfRule>
    <cfRule type="expression" priority="21" aboveAverage="0" equalAverage="0" bottom="0" percent="0" rank="0" text="" dxfId="2">
      <formula>_xlfn.MINIFS($O$6:$O$38,$D$6:$D$38,"w")=O6</formula>
    </cfRule>
  </conditionalFormatting>
  <conditionalFormatting sqref="Q6:Q38">
    <cfRule type="expression" priority="22" aboveAverage="0" equalAverage="0" bottom="0" percent="0" rank="0" text="" dxfId="1">
      <formula>_xlfn.MINIFS($Q$6:$Q$38,$D$6:$D$38,"m")=Q6</formula>
    </cfRule>
    <cfRule type="expression" priority="23" aboveAverage="0" equalAverage="0" bottom="0" percent="0" rank="0" text="" dxfId="2">
      <formula>_xlfn.MINIFS($Q$6:$Q$38,$D$6:$D$38,"w")=Q6</formula>
    </cfRule>
  </conditionalFormatting>
  <conditionalFormatting sqref="S6:S38">
    <cfRule type="expression" priority="24" aboveAverage="0" equalAverage="0" bottom="0" percent="0" rank="0" text="" dxfId="2">
      <formula>MIN($S$6:$S$38)=S6</formula>
    </cfRule>
  </conditionalFormatting>
  <conditionalFormatting sqref="V6:V38">
    <cfRule type="expression" priority="25" aboveAverage="0" equalAverage="0" bottom="0" percent="0" rank="0" text="" dxfId="1">
      <formula>MIN($V$6:$V$38)=V6</formula>
    </cfRule>
  </conditionalFormatting>
  <conditionalFormatting sqref="Y6:Y38">
    <cfRule type="expression" priority="26" aboveAverage="0" equalAverage="0" bottom="0" percent="0" rank="0" text="" dxfId="1">
      <formula>_xlfn.MAXIFS($Y$6:$Y$38,$D$6:$D$38,"m")=Y6</formula>
    </cfRule>
    <cfRule type="expression" priority="27" aboveAverage="0" equalAverage="0" bottom="0" percent="0" rank="0" text="" dxfId="2">
      <formula>_xlfn.MAXIFS($Y$6:$Y$38,$D$6:$D$38,"w")=Y6</formula>
    </cfRule>
  </conditionalFormatting>
  <conditionalFormatting sqref="Y6:AA38">
    <cfRule type="expression" priority="28" aboveAverage="0" equalAverage="0" bottom="0" percent="0" rank="0" text="" dxfId="3">
      <formula>MOD(ROW(),2)=0</formula>
    </cfRule>
    <cfRule type="expression" priority="29" aboveAverage="0" equalAverage="0" bottom="0" percent="0" rank="0" text="" dxfId="4">
      <formula>MOD(ROW(),2)=1</formula>
    </cfRule>
  </conditionalFormatting>
  <conditionalFormatting sqref="A6:X38">
    <cfRule type="expression" priority="30" aboveAverage="0" equalAverage="0" bottom="0" percent="0" rank="0" text="" dxfId="5">
      <formula>MOD(ROW(),2)=0</formula>
    </cfRule>
    <cfRule type="expression" priority="31" aboveAverage="0" equalAverage="0" bottom="0" percent="0" rank="0" text="" dxfId="6">
      <formula>MOD(ROW(),2)=1</formula>
    </cfRule>
  </conditionalFormatting>
  <dataValidations count="1">
    <dataValidation allowBlank="true" operator="equal" showDropDown="false" showErrorMessage="true" showInputMessage="false" sqref="D6:D38" type="list">
      <formula1>"m,w"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3.03"/>
    <col collapsed="false" customWidth="false" hidden="false" outlineLevel="0" max="1025" min="2" style="2" width="11.52"/>
  </cols>
  <sheetData>
    <row r="1" customFormat="false" ht="35.35" hidden="false" customHeight="true" outlineLevel="0" collapsed="false">
      <c r="B1" s="3" t="s">
        <v>0</v>
      </c>
      <c r="C1" s="47" t="str">
        <f aca="false">_xlfn.IFS(a!C1="5a","5e", a!C1="6a","6e",a!C1="7a","7e", a!C1="8a","8e",a!C1="9a","9e", a!C1="10a","10e")</f>
        <v>5e</v>
      </c>
      <c r="D1" s="5"/>
      <c r="E1" s="5"/>
      <c r="F1" s="5"/>
      <c r="G1" s="3" t="s">
        <v>2</v>
      </c>
      <c r="H1" s="6" t="n">
        <f aca="false">a!$H$1</f>
        <v>2019</v>
      </c>
      <c r="K1" s="7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17.65" hidden="false" customHeight="true" outlineLevel="0" collapsed="false">
      <c r="K2" s="8" t="str">
        <f aca="false">a!K2</f>
        <v>* Die Liste wirkt nur auf den ersten Blick viel zu bunt. Sobald Werte eingetragen sind, wird es besser
* Liste gilt für Handstoppung (also nichtelektronisch)
* Zeiten für 800m/1000m-Lauf müssen als Kommazahl angegeben werden (z.B. 3:40 als 3,4)
* Disziplinen, die für die jeweilige Altersklasse/das Geschlecht nicht zulässig sind, sind ausgegraut
* Das beste Mädchen je Disziplin und Klasse wird rosa hinterlegt, der beste Junge blau
* in der letzten Tabelle findet sich eine Bestenliste der Stufe getrennt nach Jahrgang
* Listen nur bis 16 Jahre ausgelegt
* Kugelstoßen nicht einbezogen (da für unsere Schule nicht relevant)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9.1" hidden="false" customHeight="true" outlineLevel="0" collapsed="false"/>
    <row r="5" s="18" customFormat="true" ht="30.6" hidden="false" customHeight="true" outlineLevel="0" collapsed="false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/>
      <c r="I5" s="13" t="s">
        <v>11</v>
      </c>
      <c r="J5" s="13"/>
      <c r="K5" s="12" t="s">
        <v>12</v>
      </c>
      <c r="L5" s="12"/>
      <c r="M5" s="13" t="s">
        <v>13</v>
      </c>
      <c r="N5" s="13" t="s">
        <v>14</v>
      </c>
      <c r="O5" s="12" t="s">
        <v>15</v>
      </c>
      <c r="P5" s="12"/>
      <c r="Q5" s="13" t="s">
        <v>16</v>
      </c>
      <c r="R5" s="13"/>
      <c r="S5" s="12" t="s">
        <v>17</v>
      </c>
      <c r="T5" s="12"/>
      <c r="U5" s="12"/>
      <c r="V5" s="13" t="s">
        <v>18</v>
      </c>
      <c r="W5" s="13"/>
      <c r="X5" s="13"/>
      <c r="Y5" s="14" t="s">
        <v>19</v>
      </c>
      <c r="Z5" s="15" t="s">
        <v>20</v>
      </c>
      <c r="AA5" s="15" t="s">
        <v>21</v>
      </c>
      <c r="AB5" s="16"/>
      <c r="AC5" s="16"/>
      <c r="AD5" s="16"/>
      <c r="AE5" s="17"/>
      <c r="AF5" s="17"/>
      <c r="AG5" s="17"/>
      <c r="AH5" s="16"/>
    </row>
    <row r="6" customFormat="false" ht="12.8" hidden="false" customHeight="false" outlineLevel="0" collapsed="false">
      <c r="A6" s="19" t="n">
        <v>1</v>
      </c>
      <c r="B6" s="20" t="s">
        <v>22</v>
      </c>
      <c r="C6" s="20" t="s">
        <v>23</v>
      </c>
      <c r="D6" s="21" t="s">
        <v>24</v>
      </c>
      <c r="E6" s="22" t="n">
        <v>2007</v>
      </c>
      <c r="F6" s="23" t="n">
        <f aca="false">IF(ISBLANK(E6),"",$H$1-E6)</f>
        <v>12</v>
      </c>
      <c r="G6" s="22"/>
      <c r="H6" s="24" t="n">
        <f aca="false">_xlfn.IFS(ISBLANK(G6),0,G6=0,0,$D6="m",ROUNDDOWN((SQRT(G6)-2.8)/0.011,0),$D6="w",ROUNDDOWN((SQRT(G6)-2.0232)/0.00874,0))</f>
        <v>0</v>
      </c>
      <c r="I6" s="25"/>
      <c r="J6" s="26" t="n">
        <f aca="false">_xlfn.IFS(ISBLANK(I6),0,I6=0,0,$D6="m",ROUNDDOWN((SQRT(I6)-1.936)/0.0124,0),$D6="w",ROUNDDOWN((SQRT(I6)-1.4149)/0.01039,0))</f>
        <v>0</v>
      </c>
      <c r="K6" s="27"/>
      <c r="L6" s="24" t="n">
        <f aca="false">_xlfn.IFS(ISBLANK(K6),0,K6=0,0,$D6="m",ROUNDDOWN((SQRT(K6)-1.15028)/0.00219,0),$D6="w",ROUNDDOWN((SQRT(K6)-1.0935)/0.00208,0))</f>
        <v>0</v>
      </c>
      <c r="M6" s="28"/>
      <c r="N6" s="26" t="n">
        <f aca="false">_xlfn.IFS(ISBLANK(M6),0,M6=0,0,$D6="m",ROUNDDOWN((50/(M6+0.24)-3.79)/0.0069,0),$D6="w",ROUNDDOWN((50/(M6+0.24)-3.648)/0.0066,0))</f>
        <v>0</v>
      </c>
      <c r="O6" s="27"/>
      <c r="P6" s="24" t="n">
        <f aca="false">_xlfn.IFS(ISBLANK(O6),0,O6=0,0,$D6="m",ROUNDDOWN((75/(O6+0.24)-4.1)/0.00664,0),$D6="w",ROUNDDOWN((75/(O6+0.24)-3.998)/0.0066,0))</f>
        <v>0</v>
      </c>
      <c r="Q6" s="25"/>
      <c r="R6" s="26" t="n">
        <f aca="false">_xlfn.IFS(ISBLANK(Q6),0,Q6=0,0,$D6="m",ROUNDDOWN((100/(Q6+0.24)-4.341)/0.00676,0),$D6="w",ROUNDDOWN((100/(Q6+0.24)-4.0062)/0.00656,0))</f>
        <v>0</v>
      </c>
      <c r="S6" s="29"/>
      <c r="T6" s="30" t="n">
        <f aca="false">INT(S6)*60+(S6-INT(S6))*100</f>
        <v>0</v>
      </c>
      <c r="U6" s="24" t="n">
        <f aca="false">_xlfn.IFS(ISBLANK(T6),0,T6=0,0,$D6="m","1000m Pflicht",$D6="w",ROUNDDOWN((800/T6-2.0232)/0.00647,0))</f>
        <v>0</v>
      </c>
      <c r="V6" s="31"/>
      <c r="W6" s="32" t="n">
        <f aca="false">INT(V6)*60+(V6-INT(V6))*100</f>
        <v>0</v>
      </c>
      <c r="X6" s="33" t="n">
        <f aca="false">_xlfn.IFS(ISBLANK(V6),0,V6=0,0,$D6="w","1000m Pflicht",$D6="m",ROUNDDOWN((1000/W6-2.158)/0.006,0))</f>
        <v>0</v>
      </c>
      <c r="Y6" s="34" t="n">
        <f aca="false">LARGE(G6:X6,1)+LARGE(G6:X6,2)+LARGE(G6:X6,3)</f>
        <v>0</v>
      </c>
      <c r="Z6" s="34" t="str">
        <f aca="false">IF(D6="m",(_xlfn.IFS(F6=$AE$7,LOOKUP(Y6,$AF$7:$AF$9,$AH$7:$AH$9),F6=$AE$10,LOOKUP(Y6,$AF$10:$AF$12,$AH$10:$AH$12),F6=$AE$13,LOOKUP(Y6,$AF$13:$AF$15,$AH$13:$AH$15),F6=$AE$16,LOOKUP(Y6,$AF$16:$AF$18,$AH$16:$AH$18),F6=$AE$19,LOOKUP(Y6,$AF$19:$AF$21,$AH$19:$AH$21),F6=$AE$22,LOOKUP(Y6,$AF$22:$AF$24,$AH$22:$AH$24),F6=$AE$25,LOOKUP(Y6,$AF$25:$AF$27,$AH$25:$AH$27),F6=$AE$28,LOOKUP(Y6,$AF$28:$AF$30,$AH$28:$AH$30),F6=$AE$31,LOOKUP(Y6,$AF$31:$AF$33,$AH$31:$AH$33))),0)</f>
        <v>Teilnehmer</v>
      </c>
      <c r="AA6" s="34" t="n">
        <f aca="false">IF(D6="w",(_xlfn.IFS(F6=$AE$7,LOOKUP(Y6,$AG$7:$AG$9,$AH$7:$AH$9),F6=$AE$10,LOOKUP(Y6,$AG$10:$AG$12,$AH$10:$AH$12),F6=$AE$13,LOOKUP(Y6,$AG$13:$AG$15,$AH$13:$AH$15),F6=$AE$16,LOOKUP(Y6,$AG$16:$AG$18,$AH$16:$AH$18),F6=$AE$19,LOOKUP(Y6,$AG$19:$AG$21,$AH$19:$AH$21),F6=$AE$22,LOOKUP(Y6,$AG$22:$AG$24,$AH$22:$AH$24),F6=$AE$25,LOOKUP(Y6,$AG$25:$AG$27,$AH$25:$AH$27),F6=$AE$28,LOOKUP(Y6,$AG$28:$AG$30,$AH$28:$AH$30),F6=$AE$31,LOOKUP(Y6,$AG$31:$AG$33,$AH$31:$AH$33))),0)</f>
        <v>0</v>
      </c>
      <c r="AE6" s="35" t="s">
        <v>9</v>
      </c>
      <c r="AF6" s="35" t="s">
        <v>25</v>
      </c>
      <c r="AG6" s="35" t="s">
        <v>26</v>
      </c>
      <c r="AH6" s="35" t="s">
        <v>27</v>
      </c>
    </row>
    <row r="7" customFormat="false" ht="12.8" hidden="false" customHeight="false" outlineLevel="0" collapsed="false">
      <c r="A7" s="19" t="n">
        <v>2</v>
      </c>
      <c r="B7" s="20" t="s">
        <v>28</v>
      </c>
      <c r="C7" s="20" t="s">
        <v>29</v>
      </c>
      <c r="D7" s="21" t="s">
        <v>30</v>
      </c>
      <c r="E7" s="22" t="n">
        <v>2005</v>
      </c>
      <c r="F7" s="23" t="n">
        <f aca="false">IF(ISBLANK(E7),"",$H$1-E7)</f>
        <v>14</v>
      </c>
      <c r="G7" s="22"/>
      <c r="H7" s="24" t="n">
        <f aca="false">_xlfn.IFS(ISBLANK(G7),0,G7=0,0,$D7="m",ROUNDDOWN((SQRT(G7)-2.8)/0.011,0),$D7="w",ROUNDDOWN((SQRT(G7)-2.0232)/0.00874,0))</f>
        <v>0</v>
      </c>
      <c r="I7" s="25"/>
      <c r="J7" s="26" t="n">
        <f aca="false">_xlfn.IFS(ISBLANK(I7),0,I7=0,0,$D7="m",ROUNDDOWN((SQRT(I7)-1.936)/0.0124,0),$D7="w",ROUNDDOWN((SQRT(I7)-1.4149)/0.01039,0))</f>
        <v>0</v>
      </c>
      <c r="K7" s="27"/>
      <c r="L7" s="24" t="n">
        <f aca="false">_xlfn.IFS(ISBLANK(K7),0,K7=0,0,$D7="m",ROUNDDOWN((SQRT(K7)-1.15028)/0.00219,0),$D7="w",ROUNDDOWN((SQRT(K7)-1.0935)/0.00208,0))</f>
        <v>0</v>
      </c>
      <c r="M7" s="28"/>
      <c r="N7" s="26" t="n">
        <f aca="false">_xlfn.IFS(ISBLANK(M7),0,M7=0,0,$D7="m",ROUNDDOWN((50/(M7+0.24)-3.79)/0.0069,0),$D7="w",ROUNDDOWN((50/(M7+0.24)-3.648)/0.0066,0))</f>
        <v>0</v>
      </c>
      <c r="O7" s="27"/>
      <c r="P7" s="24" t="n">
        <f aca="false">_xlfn.IFS(ISBLANK(O7),0,O7=0,0,$D7="m",ROUNDDOWN((75/(O7+0.24)-4.1)/0.00664,0),$D7="w",ROUNDDOWN((75/(O7+0.24)-3.998)/0.0066,0))</f>
        <v>0</v>
      </c>
      <c r="Q7" s="25"/>
      <c r="R7" s="26" t="n">
        <f aca="false">_xlfn.IFS(ISBLANK(Q7),0,Q7=0,0,$D7="m",ROUNDDOWN((100/(Q7+0.24)-4.341)/0.00676,0),$D7="w",ROUNDDOWN((100/(Q7+0.24)-4.0062)/0.00656,0))</f>
        <v>0</v>
      </c>
      <c r="S7" s="29"/>
      <c r="T7" s="30" t="n">
        <f aca="false">INT(S7)*60+(S7-INT(S7))*100</f>
        <v>0</v>
      </c>
      <c r="U7" s="24" t="n">
        <f aca="false">_xlfn.IFS(ISBLANK(T7),0,T7=0,0,$D7="m","1000m Pflicht",$D7="w",ROUNDDOWN((800/T7-2.0232)/0.00647,0))</f>
        <v>0</v>
      </c>
      <c r="V7" s="31"/>
      <c r="W7" s="32" t="n">
        <f aca="false">INT(V7)*60+(V7-INT(V7))*100</f>
        <v>0</v>
      </c>
      <c r="X7" s="33" t="n">
        <f aca="false">_xlfn.IFS(ISBLANK(V7),0,V7=0,0,$D7="w","1000m Pflicht",$D7="m",ROUNDDOWN((1000/W7-2.158)/0.006,0))</f>
        <v>0</v>
      </c>
      <c r="Y7" s="34" t="n">
        <f aca="false">LARGE(G7:X7,1)+LARGE(G7:X7,2)+LARGE(G7:X7,3)</f>
        <v>0</v>
      </c>
      <c r="Z7" s="34" t="n">
        <f aca="false">IF(D7="m",(_xlfn.IFS(F7=$AE$7,LOOKUP(Y7,$AF$7:$AF$9,$AH$7:$AH$9),F7=$AE$10,LOOKUP(Y7,$AF$10:$AF$12,$AH$10:$AH$12),F7=$AE$13,LOOKUP(Y7,$AF$13:$AF$15,$AH$13:$AH$15),F7=$AE$16,LOOKUP(Y7,$AF$16:$AF$18,$AH$16:$AH$18),F7=$AE$19,LOOKUP(Y7,$AF$19:$AF$21,$AH$19:$AH$21),F7=$AE$22,LOOKUP(Y7,$AF$22:$AF$24,$AH$22:$AH$24),F7=$AE$25,LOOKUP(Y7,$AF$25:$AF$27,$AH$25:$AH$27),F7=$AE$28,LOOKUP(Y7,$AF$28:$AF$30,$AH$28:$AH$30),F7=$AE$31,LOOKUP(Y7,$AF$31:$AF$33,$AH$31:$AH$33))),0)</f>
        <v>0</v>
      </c>
      <c r="AA7" s="34" t="str">
        <f aca="false">IF(D7="w",(_xlfn.IFS(F7=$AE$7,LOOKUP(Y7,$AG$7:$AG$9,$AH$7:$AH$9),F7=$AE$10,LOOKUP(Y7,$AG$10:$AG$12,$AH$10:$AH$12),F7=$AE$13,LOOKUP(Y7,$AG$13:$AG$15,$AH$13:$AH$15),F7=$AE$16,LOOKUP(Y7,$AG$16:$AG$18,$AH$16:$AH$18),F7=$AE$19,LOOKUP(Y7,$AG$19:$AG$21,$AH$19:$AH$21),F7=$AE$22,LOOKUP(Y7,$AG$22:$AG$24,$AH$22:$AH$24),F7=$AE$25,LOOKUP(Y7,$AG$25:$AG$27,$AH$25:$AH$27),F7=$AE$28,LOOKUP(Y7,$AG$28:$AG$30,$AH$28:$AH$30),F7=$AE$31,LOOKUP(Y7,$AG$31:$AG$33,$AH$31:$AH$33))),0)</f>
        <v>Teilnehmer</v>
      </c>
      <c r="AE7" s="36" t="n">
        <v>8</v>
      </c>
      <c r="AF7" s="37" t="n">
        <v>0</v>
      </c>
      <c r="AG7" s="37" t="n">
        <v>0</v>
      </c>
      <c r="AH7" s="38" t="s">
        <v>31</v>
      </c>
    </row>
    <row r="8" customFormat="false" ht="12.8" hidden="false" customHeight="false" outlineLevel="0" collapsed="false">
      <c r="A8" s="19" t="n">
        <v>3</v>
      </c>
      <c r="B8" s="20"/>
      <c r="C8" s="20"/>
      <c r="D8" s="21"/>
      <c r="E8" s="22"/>
      <c r="F8" s="23" t="str">
        <f aca="false">IF(ISBLANK(E8),"",$H$1-E8)</f>
        <v/>
      </c>
      <c r="G8" s="22"/>
      <c r="H8" s="24" t="n">
        <f aca="false">_xlfn.IFS(ISBLANK(G8),0,G8=0,0,$D8="m",ROUNDDOWN((SQRT(G8)-2.8)/0.011,0),$D8="w",ROUNDDOWN((SQRT(G8)-2.0232)/0.00874,0))</f>
        <v>0</v>
      </c>
      <c r="I8" s="25"/>
      <c r="J8" s="26" t="n">
        <f aca="false">_xlfn.IFS(ISBLANK(I8),0,I8=0,0,$D8="m",ROUNDDOWN((SQRT(I8)-1.936)/0.0124,0),$D8="w",ROUNDDOWN((SQRT(I8)-1.4149)/0.01039,0))</f>
        <v>0</v>
      </c>
      <c r="K8" s="27"/>
      <c r="L8" s="24" t="n">
        <f aca="false">_xlfn.IFS(ISBLANK(K8),0,K8=0,0,$D8="m",ROUNDDOWN((SQRT(K8)-1.15028)/0.00219,0),$D8="w",ROUNDDOWN((SQRT(K8)-1.0935)/0.00208,0))</f>
        <v>0</v>
      </c>
      <c r="M8" s="28"/>
      <c r="N8" s="26" t="n">
        <f aca="false">_xlfn.IFS(ISBLANK(M8),0,M8=0,0,$D8="m",ROUNDDOWN((50/(M8+0.24)-3.79)/0.0069,0),$D8="w",ROUNDDOWN((50/(M8+0.24)-3.648)/0.0066,0))</f>
        <v>0</v>
      </c>
      <c r="O8" s="27"/>
      <c r="P8" s="24" t="n">
        <f aca="false">_xlfn.IFS(ISBLANK(O8),0,O8=0,0,$D8="m",ROUNDDOWN((75/(O8+0.24)-4.1)/0.00664,0),$D8="w",ROUNDDOWN((75/(O8+0.24)-3.998)/0.0066,0))</f>
        <v>0</v>
      </c>
      <c r="Q8" s="25"/>
      <c r="R8" s="26" t="n">
        <f aca="false">_xlfn.IFS(ISBLANK(Q8),0,Q8=0,0,$D8="m",ROUNDDOWN((100/(Q8+0.24)-4.341)/0.00676,0),$D8="w",ROUNDDOWN((100/(Q8+0.24)-4.0062)/0.00656,0))</f>
        <v>0</v>
      </c>
      <c r="S8" s="29"/>
      <c r="T8" s="30" t="n">
        <f aca="false">INT(S8)*60+(S8-INT(S8))*100</f>
        <v>0</v>
      </c>
      <c r="U8" s="24" t="n">
        <f aca="false">_xlfn.IFS(ISBLANK(T8),0,T8=0,0,$D8="m","1000m Pflicht",$D8="w",ROUNDDOWN((800/T8-2.0232)/0.00647,0))</f>
        <v>0</v>
      </c>
      <c r="V8" s="31"/>
      <c r="W8" s="32" t="n">
        <f aca="false">INT(V8)*60+(V8-INT(V8))*100</f>
        <v>0</v>
      </c>
      <c r="X8" s="33" t="n">
        <f aca="false">_xlfn.IFS(ISBLANK(V8),0,V8=0,0,$D8="w","1000m Pflicht",$D8="m",ROUNDDOWN((1000/W8-2.158)/0.006,0))</f>
        <v>0</v>
      </c>
      <c r="Y8" s="34" t="n">
        <f aca="false">LARGE(G8:X8,1)+LARGE(G8:X8,2)+LARGE(G8:X8,3)</f>
        <v>0</v>
      </c>
      <c r="Z8" s="34" t="n">
        <f aca="false">IF(D8="m",(_xlfn.IFS(F8=$AE$7,LOOKUP(Y8,$AF$7:$AF$9,$AH$7:$AH$9),F8=$AE$10,LOOKUP(Y8,$AF$10:$AF$12,$AH$10:$AH$12),F8=$AE$13,LOOKUP(Y8,$AF$13:$AF$15,$AH$13:$AH$15),F8=$AE$16,LOOKUP(Y8,$AF$16:$AF$18,$AH$16:$AH$18),F8=$AE$19,LOOKUP(Y8,$AF$19:$AF$21,$AH$19:$AH$21),F8=$AE$22,LOOKUP(Y8,$AF$22:$AF$24,$AH$22:$AH$24),F8=$AE$25,LOOKUP(Y8,$AF$25:$AF$27,$AH$25:$AH$27),F8=$AE$28,LOOKUP(Y8,$AF$28:$AF$30,$AH$28:$AH$30),F8=$AE$31,LOOKUP(Y8,$AF$31:$AF$33,$AH$31:$AH$33))),0)</f>
        <v>0</v>
      </c>
      <c r="AA8" s="34" t="n">
        <f aca="false">IF(D8="w",(_xlfn.IFS(F8=$AE$7,LOOKUP(Y8,$AG$7:$AG$9,$AH$7:$AH$9),F8=$AE$10,LOOKUP(Y8,$AG$10:$AG$12,$AH$10:$AH$12),F8=$AE$13,LOOKUP(Y8,$AG$13:$AG$15,$AH$13:$AH$15),F8=$AE$16,LOOKUP(Y8,$AG$16:$AG$18,$AH$16:$AH$18),F8=$AE$19,LOOKUP(Y8,$AG$19:$AG$21,$AH$19:$AH$21),F8=$AE$22,LOOKUP(Y8,$AG$22:$AG$24,$AH$22:$AH$24),F8=$AE$25,LOOKUP(Y8,$AG$25:$AG$27,$AH$25:$AH$27),F8=$AE$28,LOOKUP(Y8,$AG$28:$AG$30,$AH$28:$AH$30),F8=$AE$31,LOOKUP(Y8,$AG$31:$AG$33,$AH$31:$AH$33))),0)</f>
        <v>0</v>
      </c>
      <c r="AE8" s="36"/>
      <c r="AF8" s="37" t="n">
        <v>450</v>
      </c>
      <c r="AG8" s="37" t="n">
        <v>475</v>
      </c>
      <c r="AH8" s="38" t="s">
        <v>32</v>
      </c>
    </row>
    <row r="9" customFormat="false" ht="12.8" hidden="false" customHeight="false" outlineLevel="0" collapsed="false">
      <c r="A9" s="19" t="n">
        <v>4</v>
      </c>
      <c r="B9" s="20"/>
      <c r="C9" s="20"/>
      <c r="D9" s="21"/>
      <c r="E9" s="22"/>
      <c r="F9" s="23" t="str">
        <f aca="false">IF(ISBLANK(E9),"",$H$1-E9)</f>
        <v/>
      </c>
      <c r="G9" s="22"/>
      <c r="H9" s="24" t="n">
        <f aca="false">_xlfn.IFS(ISBLANK(G9),0,G9=0,0,$D9="m",ROUNDDOWN((SQRT(G9)-2.8)/0.011,0),$D9="w",ROUNDDOWN((SQRT(G9)-2.0232)/0.00874,0))</f>
        <v>0</v>
      </c>
      <c r="I9" s="25"/>
      <c r="J9" s="26" t="n">
        <f aca="false">_xlfn.IFS(ISBLANK(I9),0,I9=0,0,$D9="m",ROUNDDOWN((SQRT(I9)-1.936)/0.0124,0),$D9="w",ROUNDDOWN((SQRT(I9)-1.4149)/0.01039,0))</f>
        <v>0</v>
      </c>
      <c r="K9" s="27"/>
      <c r="L9" s="24" t="n">
        <f aca="false">_xlfn.IFS(ISBLANK(K9),0,K9=0,0,$D9="m",ROUNDDOWN((SQRT(K9)-1.15028)/0.00219,0),$D9="w",ROUNDDOWN((SQRT(K9)-1.0935)/0.00208,0))</f>
        <v>0</v>
      </c>
      <c r="M9" s="28"/>
      <c r="N9" s="26" t="n">
        <f aca="false">_xlfn.IFS(ISBLANK(M9),0,M9=0,0,$D9="m",ROUNDDOWN((50/(M9+0.24)-3.79)/0.0069,0),$D9="w",ROUNDDOWN((50/(M9+0.24)-3.648)/0.0066,0))</f>
        <v>0</v>
      </c>
      <c r="O9" s="27"/>
      <c r="P9" s="24" t="n">
        <f aca="false">_xlfn.IFS(ISBLANK(O9),0,O9=0,0,$D9="m",ROUNDDOWN((75/(O9+0.24)-4.1)/0.00664,0),$D9="w",ROUNDDOWN((75/(O9+0.24)-3.998)/0.0066,0))</f>
        <v>0</v>
      </c>
      <c r="Q9" s="25"/>
      <c r="R9" s="26" t="n">
        <f aca="false">_xlfn.IFS(ISBLANK(Q9),0,Q9=0,0,$D9="m",ROUNDDOWN((100/(Q9+0.24)-4.341)/0.00676,0),$D9="w",ROUNDDOWN((100/(Q9+0.24)-4.0062)/0.00656,0))</f>
        <v>0</v>
      </c>
      <c r="S9" s="29"/>
      <c r="T9" s="30" t="n">
        <f aca="false">INT(S9)*60+(S9-INT(S9))*100</f>
        <v>0</v>
      </c>
      <c r="U9" s="24" t="n">
        <f aca="false">_xlfn.IFS(ISBLANK(T9),0,T9=0,0,$D9="m","1000m Pflicht",$D9="w",ROUNDDOWN((800/T9-2.0232)/0.00647,0))</f>
        <v>0</v>
      </c>
      <c r="V9" s="31"/>
      <c r="W9" s="32" t="n">
        <f aca="false">INT(V9)*60+(V9-INT(V9))*100</f>
        <v>0</v>
      </c>
      <c r="X9" s="33" t="n">
        <f aca="false">_xlfn.IFS(ISBLANK(V9),0,V9=0,0,$D9="w","1000m Pflicht",$D9="m",ROUNDDOWN((1000/W9-2.158)/0.006,0))</f>
        <v>0</v>
      </c>
      <c r="Y9" s="34" t="n">
        <f aca="false">LARGE(G9:X9,1)+LARGE(G9:X9,2)+LARGE(G9:X9,3)</f>
        <v>0</v>
      </c>
      <c r="Z9" s="34" t="n">
        <f aca="false">IF(D9="m",(_xlfn.IFS(F9=$AE$7,LOOKUP(Y9,$AF$7:$AF$9,$AH$7:$AH$9),F9=$AE$10,LOOKUP(Y9,$AF$10:$AF$12,$AH$10:$AH$12),F9=$AE$13,LOOKUP(Y9,$AF$13:$AF$15,$AH$13:$AH$15),F9=$AE$16,LOOKUP(Y9,$AF$16:$AF$18,$AH$16:$AH$18),F9=$AE$19,LOOKUP(Y9,$AF$19:$AF$21,$AH$19:$AH$21),F9=$AE$22,LOOKUP(Y9,$AF$22:$AF$24,$AH$22:$AH$24),F9=$AE$25,LOOKUP(Y9,$AF$25:$AF$27,$AH$25:$AH$27),F9=$AE$28,LOOKUP(Y9,$AF$28:$AF$30,$AH$28:$AH$30),F9=$AE$31,LOOKUP(Y9,$AF$31:$AF$33,$AH$31:$AH$33))),0)</f>
        <v>0</v>
      </c>
      <c r="AA9" s="34" t="n">
        <f aca="false">IF(D9="w",(_xlfn.IFS(F9=$AE$7,LOOKUP(Y9,$AG$7:$AG$9,$AH$7:$AH$9),F9=$AE$10,LOOKUP(Y9,$AG$10:$AG$12,$AH$10:$AH$12),F9=$AE$13,LOOKUP(Y9,$AG$13:$AG$15,$AH$13:$AH$15),F9=$AE$16,LOOKUP(Y9,$AG$16:$AG$18,$AH$16:$AH$18),F9=$AE$19,LOOKUP(Y9,$AG$19:$AG$21,$AH$19:$AH$21),F9=$AE$22,LOOKUP(Y9,$AG$22:$AG$24,$AH$22:$AH$24),F9=$AE$25,LOOKUP(Y9,$AG$25:$AG$27,$AH$25:$AH$27),F9=$AE$28,LOOKUP(Y9,$AG$28:$AG$30,$AH$28:$AH$30),F9=$AE$31,LOOKUP(Y9,$AG$31:$AG$33,$AH$31:$AH$33))),0)</f>
        <v>0</v>
      </c>
      <c r="AE9" s="36"/>
      <c r="AF9" s="37" t="n">
        <v>575</v>
      </c>
      <c r="AG9" s="37" t="n">
        <v>625</v>
      </c>
      <c r="AH9" s="38" t="s">
        <v>33</v>
      </c>
    </row>
    <row r="10" customFormat="false" ht="12.8" hidden="false" customHeight="false" outlineLevel="0" collapsed="false">
      <c r="A10" s="19" t="n">
        <v>5</v>
      </c>
      <c r="B10" s="20"/>
      <c r="C10" s="20"/>
      <c r="D10" s="21"/>
      <c r="E10" s="22"/>
      <c r="F10" s="23" t="str">
        <f aca="false">IF(ISBLANK(E10),"",$H$1-E10)</f>
        <v/>
      </c>
      <c r="G10" s="22"/>
      <c r="H10" s="24" t="n">
        <f aca="false">_xlfn.IFS(ISBLANK(G10),0,G10=0,0,$D10="m",ROUNDDOWN((SQRT(G10)-2.8)/0.011,0),$D10="w",ROUNDDOWN((SQRT(G10)-2.0232)/0.00874,0))</f>
        <v>0</v>
      </c>
      <c r="I10" s="25"/>
      <c r="J10" s="26" t="n">
        <f aca="false">_xlfn.IFS(ISBLANK(I10),0,I10=0,0,$D10="m",ROUNDDOWN((SQRT(I10)-1.936)/0.0124,0),$D10="w",ROUNDDOWN((SQRT(I10)-1.4149)/0.01039,0))</f>
        <v>0</v>
      </c>
      <c r="K10" s="27"/>
      <c r="L10" s="24" t="n">
        <f aca="false">_xlfn.IFS(ISBLANK(K10),0,K10=0,0,$D10="m",ROUNDDOWN((SQRT(K10)-1.15028)/0.00219,0),$D10="w",ROUNDDOWN((SQRT(K10)-1.0935)/0.00208,0))</f>
        <v>0</v>
      </c>
      <c r="M10" s="28"/>
      <c r="N10" s="26" t="n">
        <f aca="false">_xlfn.IFS(ISBLANK(M10),0,M10=0,0,$D10="m",ROUNDDOWN((50/(M10+0.24)-3.79)/0.0069,0),$D10="w",ROUNDDOWN((50/(M10+0.24)-3.648)/0.0066,0))</f>
        <v>0</v>
      </c>
      <c r="O10" s="27"/>
      <c r="P10" s="24" t="n">
        <f aca="false">_xlfn.IFS(ISBLANK(O10),0,O10=0,0,$D10="m",ROUNDDOWN((75/(O10+0.24)-4.1)/0.00664,0),$D10="w",ROUNDDOWN((75/(O10+0.24)-3.998)/0.0066,0))</f>
        <v>0</v>
      </c>
      <c r="Q10" s="25"/>
      <c r="R10" s="26" t="n">
        <f aca="false">_xlfn.IFS(ISBLANK(Q10),0,Q10=0,0,$D10="m",ROUNDDOWN((100/(Q10+0.24)-4.341)/0.00676,0),$D10="w",ROUNDDOWN((100/(Q10+0.24)-4.0062)/0.00656,0))</f>
        <v>0</v>
      </c>
      <c r="S10" s="29"/>
      <c r="T10" s="30" t="n">
        <f aca="false">INT(S10)*60+(S10-INT(S10))*100</f>
        <v>0</v>
      </c>
      <c r="U10" s="24" t="n">
        <f aca="false">_xlfn.IFS(ISBLANK(T10),0,T10=0,0,$D10="m","1000m Pflicht",$D10="w",ROUNDDOWN((800/T10-2.0232)/0.00647,0))</f>
        <v>0</v>
      </c>
      <c r="V10" s="31"/>
      <c r="W10" s="32" t="n">
        <f aca="false">INT(V10)*60+(V10-INT(V10))*100</f>
        <v>0</v>
      </c>
      <c r="X10" s="33" t="n">
        <f aca="false">_xlfn.IFS(ISBLANK(V10),0,V10=0,0,$D10="w","1000m Pflicht",$D10="m",ROUNDDOWN((1000/W10-2.158)/0.006,0))</f>
        <v>0</v>
      </c>
      <c r="Y10" s="34" t="n">
        <f aca="false">LARGE(G10:X10,1)+LARGE(G10:X10,2)+LARGE(G10:X10,3)</f>
        <v>0</v>
      </c>
      <c r="Z10" s="34" t="n">
        <f aca="false">IF(D10="m",(_xlfn.IFS(F10=$AE$7,LOOKUP(Y10,$AF$7:$AF$9,$AH$7:$AH$9),F10=$AE$10,LOOKUP(Y10,$AF$10:$AF$12,$AH$10:$AH$12),F10=$AE$13,LOOKUP(Y10,$AF$13:$AF$15,$AH$13:$AH$15),F10=$AE$16,LOOKUP(Y10,$AF$16:$AF$18,$AH$16:$AH$18),F10=$AE$19,LOOKUP(Y10,$AF$19:$AF$21,$AH$19:$AH$21),F10=$AE$22,LOOKUP(Y10,$AF$22:$AF$24,$AH$22:$AH$24),F10=$AE$25,LOOKUP(Y10,$AF$25:$AF$27,$AH$25:$AH$27),F10=$AE$28,LOOKUP(Y10,$AF$28:$AF$30,$AH$28:$AH$30),F10=$AE$31,LOOKUP(Y10,$AF$31:$AF$33,$AH$31:$AH$33))),0)</f>
        <v>0</v>
      </c>
      <c r="AA10" s="34" t="n">
        <f aca="false">IF(D10="w",(_xlfn.IFS(F10=$AE$7,LOOKUP(Y10,$AG$7:$AG$9,$AH$7:$AH$9),F10=$AE$10,LOOKUP(Y10,$AG$10:$AG$12,$AH$10:$AH$12),F10=$AE$13,LOOKUP(Y10,$AG$13:$AG$15,$AH$13:$AH$15),F10=$AE$16,LOOKUP(Y10,$AG$16:$AG$18,$AH$16:$AH$18),F10=$AE$19,LOOKUP(Y10,$AG$19:$AG$21,$AH$19:$AH$21),F10=$AE$22,LOOKUP(Y10,$AG$22:$AG$24,$AH$22:$AH$24),F10=$AE$25,LOOKUP(Y10,$AG$25:$AG$27,$AH$25:$AH$27),F10=$AE$28,LOOKUP(Y10,$AG$28:$AG$30,$AH$28:$AH$30),F10=$AE$31,LOOKUP(Y10,$AG$31:$AG$33,$AH$31:$AH$33))),0)</f>
        <v>0</v>
      </c>
      <c r="AE10" s="39" t="n">
        <v>9</v>
      </c>
      <c r="AF10" s="40" t="n">
        <v>0</v>
      </c>
      <c r="AG10" s="40" t="n">
        <v>0</v>
      </c>
      <c r="AH10" s="41" t="s">
        <v>31</v>
      </c>
    </row>
    <row r="11" customFormat="false" ht="12.8" hidden="false" customHeight="false" outlineLevel="0" collapsed="false">
      <c r="A11" s="19" t="n">
        <v>6</v>
      </c>
      <c r="B11" s="20"/>
      <c r="C11" s="20"/>
      <c r="D11" s="21"/>
      <c r="E11" s="22"/>
      <c r="F11" s="23" t="str">
        <f aca="false">IF(ISBLANK(E11),"",$H$1-E11)</f>
        <v/>
      </c>
      <c r="G11" s="22"/>
      <c r="H11" s="24" t="n">
        <f aca="false">_xlfn.IFS(ISBLANK(G11),0,G11=0,0,$D11="m",ROUNDDOWN((SQRT(G11)-2.8)/0.011,0),$D11="w",ROUNDDOWN((SQRT(G11)-2.0232)/0.00874,0))</f>
        <v>0</v>
      </c>
      <c r="I11" s="25"/>
      <c r="J11" s="26" t="n">
        <f aca="false">_xlfn.IFS(ISBLANK(I11),0,I11=0,0,$D11="m",ROUNDDOWN((SQRT(I11)-1.936)/0.0124,0),$D11="w",ROUNDDOWN((SQRT(I11)-1.4149)/0.01039,0))</f>
        <v>0</v>
      </c>
      <c r="K11" s="27"/>
      <c r="L11" s="24" t="n">
        <f aca="false">_xlfn.IFS(ISBLANK(K11),0,K11=0,0,$D11="m",ROUNDDOWN((SQRT(K11)-1.15028)/0.00219,0),$D11="w",ROUNDDOWN((SQRT(K11)-1.0935)/0.00208,0))</f>
        <v>0</v>
      </c>
      <c r="M11" s="28"/>
      <c r="N11" s="26" t="n">
        <f aca="false">_xlfn.IFS(ISBLANK(M11),0,M11=0,0,$D11="m",ROUNDDOWN((50/(M11+0.24)-3.79)/0.0069,0),$D11="w",ROUNDDOWN((50/(M11+0.24)-3.648)/0.0066,0))</f>
        <v>0</v>
      </c>
      <c r="O11" s="27"/>
      <c r="P11" s="24" t="n">
        <f aca="false">_xlfn.IFS(ISBLANK(O11),0,O11=0,0,$D11="m",ROUNDDOWN((75/(O11+0.24)-4.1)/0.00664,0),$D11="w",ROUNDDOWN((75/(O11+0.24)-3.998)/0.0066,0))</f>
        <v>0</v>
      </c>
      <c r="Q11" s="25"/>
      <c r="R11" s="26" t="n">
        <f aca="false">_xlfn.IFS(ISBLANK(Q11),0,Q11=0,0,$D11="m",ROUNDDOWN((100/(Q11+0.24)-4.341)/0.00676,0),$D11="w",ROUNDDOWN((100/(Q11+0.24)-4.0062)/0.00656,0))</f>
        <v>0</v>
      </c>
      <c r="S11" s="29"/>
      <c r="T11" s="30" t="n">
        <f aca="false">INT(S11)*60+(S11-INT(S11))*100</f>
        <v>0</v>
      </c>
      <c r="U11" s="24" t="n">
        <f aca="false">_xlfn.IFS(ISBLANK(T11),0,T11=0,0,$D11="m","1000m Pflicht",$D11="w",ROUNDDOWN((800/T11-2.0232)/0.00647,0))</f>
        <v>0</v>
      </c>
      <c r="V11" s="31"/>
      <c r="W11" s="32" t="n">
        <f aca="false">INT(V11)*60+(V11-INT(V11))*100</f>
        <v>0</v>
      </c>
      <c r="X11" s="33" t="n">
        <f aca="false">_xlfn.IFS(ISBLANK(V11),0,V11=0,0,$D11="w","1000m Pflicht",$D11="m",ROUNDDOWN((1000/W11-2.158)/0.006,0))</f>
        <v>0</v>
      </c>
      <c r="Y11" s="34" t="n">
        <f aca="false">LARGE(G11:X11,1)+LARGE(G11:X11,2)+LARGE(G11:X11,3)</f>
        <v>0</v>
      </c>
      <c r="Z11" s="34" t="n">
        <f aca="false">IF(D11="m",(_xlfn.IFS(F11=$AE$7,LOOKUP(Y11,$AF$7:$AF$9,$AH$7:$AH$9),F11=$AE$10,LOOKUP(Y11,$AF$10:$AF$12,$AH$10:$AH$12),F11=$AE$13,LOOKUP(Y11,$AF$13:$AF$15,$AH$13:$AH$15),F11=$AE$16,LOOKUP(Y11,$AF$16:$AF$18,$AH$16:$AH$18),F11=$AE$19,LOOKUP(Y11,$AF$19:$AF$21,$AH$19:$AH$21),F11=$AE$22,LOOKUP(Y11,$AF$22:$AF$24,$AH$22:$AH$24),F11=$AE$25,LOOKUP(Y11,$AF$25:$AF$27,$AH$25:$AH$27),F11=$AE$28,LOOKUP(Y11,$AF$28:$AF$30,$AH$28:$AH$30),F11=$AE$31,LOOKUP(Y11,$AF$31:$AF$33,$AH$31:$AH$33))),0)</f>
        <v>0</v>
      </c>
      <c r="AA11" s="34" t="n">
        <f aca="false">IF(D11="w",(_xlfn.IFS(F11=$AE$7,LOOKUP(Y11,$AG$7:$AG$9,$AH$7:$AH$9),F11=$AE$10,LOOKUP(Y11,$AG$10:$AG$12,$AH$10:$AH$12),F11=$AE$13,LOOKUP(Y11,$AG$13:$AG$15,$AH$13:$AH$15),F11=$AE$16,LOOKUP(Y11,$AG$16:$AG$18,$AH$16:$AH$18),F11=$AE$19,LOOKUP(Y11,$AG$19:$AG$21,$AH$19:$AH$21),F11=$AE$22,LOOKUP(Y11,$AG$22:$AG$24,$AH$22:$AH$24),F11=$AE$25,LOOKUP(Y11,$AG$25:$AG$27,$AH$25:$AH$27),F11=$AE$28,LOOKUP(Y11,$AG$28:$AG$30,$AH$28:$AH$30),F11=$AE$31,LOOKUP(Y11,$AG$31:$AG$33,$AH$31:$AH$33))),0)</f>
        <v>0</v>
      </c>
      <c r="AE11" s="39"/>
      <c r="AF11" s="40" t="n">
        <v>525</v>
      </c>
      <c r="AG11" s="40" t="n">
        <v>550</v>
      </c>
      <c r="AH11" s="41" t="s">
        <v>32</v>
      </c>
    </row>
    <row r="12" customFormat="false" ht="12.8" hidden="false" customHeight="false" outlineLevel="0" collapsed="false">
      <c r="A12" s="19" t="n">
        <v>7</v>
      </c>
      <c r="B12" s="20"/>
      <c r="C12" s="20"/>
      <c r="D12" s="21"/>
      <c r="E12" s="22"/>
      <c r="F12" s="23" t="str">
        <f aca="false">IF(ISBLANK(E12),"",$H$1-E12)</f>
        <v/>
      </c>
      <c r="G12" s="22"/>
      <c r="H12" s="24" t="n">
        <f aca="false">_xlfn.IFS(ISBLANK(G12),0,G12=0,0,$D12="m",ROUNDDOWN((SQRT(G12)-2.8)/0.011,0),$D12="w",ROUNDDOWN((SQRT(G12)-2.0232)/0.00874,0))</f>
        <v>0</v>
      </c>
      <c r="I12" s="25"/>
      <c r="J12" s="26" t="n">
        <f aca="false">_xlfn.IFS(ISBLANK(I12),0,I12=0,0,$D12="m",ROUNDDOWN((SQRT(I12)-1.936)/0.0124,0),$D12="w",ROUNDDOWN((SQRT(I12)-1.4149)/0.01039,0))</f>
        <v>0</v>
      </c>
      <c r="K12" s="27"/>
      <c r="L12" s="24" t="n">
        <f aca="false">_xlfn.IFS(ISBLANK(K12),0,K12=0,0,$D12="m",ROUNDDOWN((SQRT(K12)-1.15028)/0.00219,0),$D12="w",ROUNDDOWN((SQRT(K12)-1.0935)/0.00208,0))</f>
        <v>0</v>
      </c>
      <c r="M12" s="28"/>
      <c r="N12" s="26" t="n">
        <f aca="false">_xlfn.IFS(ISBLANK(M12),0,M12=0,0,$D12="m",ROUNDDOWN((50/(M12+0.24)-3.79)/0.0069,0),$D12="w",ROUNDDOWN((50/(M12+0.24)-3.648)/0.0066,0))</f>
        <v>0</v>
      </c>
      <c r="O12" s="27"/>
      <c r="P12" s="24" t="n">
        <f aca="false">_xlfn.IFS(ISBLANK(O12),0,O12=0,0,$D12="m",ROUNDDOWN((75/(O12+0.24)-4.1)/0.00664,0),$D12="w",ROUNDDOWN((75/(O12+0.24)-3.998)/0.0066,0))</f>
        <v>0</v>
      </c>
      <c r="Q12" s="25"/>
      <c r="R12" s="26" t="n">
        <f aca="false">_xlfn.IFS(ISBLANK(Q12),0,Q12=0,0,$D12="m",ROUNDDOWN((100/(Q12+0.24)-4.341)/0.00676,0),$D12="w",ROUNDDOWN((100/(Q12+0.24)-4.0062)/0.00656,0))</f>
        <v>0</v>
      </c>
      <c r="S12" s="29"/>
      <c r="T12" s="30" t="n">
        <f aca="false">INT(S12)*60+(S12-INT(S12))*100</f>
        <v>0</v>
      </c>
      <c r="U12" s="24" t="n">
        <f aca="false">_xlfn.IFS(ISBLANK(T12),0,T12=0,0,$D12="m","1000m Pflicht",$D12="w",ROUNDDOWN((800/T12-2.0232)/0.00647,0))</f>
        <v>0</v>
      </c>
      <c r="V12" s="31"/>
      <c r="W12" s="32" t="n">
        <f aca="false">INT(V12)*60+(V12-INT(V12))*100</f>
        <v>0</v>
      </c>
      <c r="X12" s="33" t="n">
        <f aca="false">_xlfn.IFS(ISBLANK(V12),0,V12=0,0,$D12="w","1000m Pflicht",$D12="m",ROUNDDOWN((1000/W12-2.158)/0.006,0))</f>
        <v>0</v>
      </c>
      <c r="Y12" s="34" t="n">
        <f aca="false">LARGE(G12:X12,1)+LARGE(G12:X12,2)+LARGE(G12:X12,3)</f>
        <v>0</v>
      </c>
      <c r="Z12" s="34" t="n">
        <f aca="false">IF(D12="m",(_xlfn.IFS(F12=$AE$7,LOOKUP(Y12,$AF$7:$AF$9,$AH$7:$AH$9),F12=$AE$10,LOOKUP(Y12,$AF$10:$AF$12,$AH$10:$AH$12),F12=$AE$13,LOOKUP(Y12,$AF$13:$AF$15,$AH$13:$AH$15),F12=$AE$16,LOOKUP(Y12,$AF$16:$AF$18,$AH$16:$AH$18),F12=$AE$19,LOOKUP(Y12,$AF$19:$AF$21,$AH$19:$AH$21),F12=$AE$22,LOOKUP(Y12,$AF$22:$AF$24,$AH$22:$AH$24),F12=$AE$25,LOOKUP(Y12,$AF$25:$AF$27,$AH$25:$AH$27),F12=$AE$28,LOOKUP(Y12,$AF$28:$AF$30,$AH$28:$AH$30),F12=$AE$31,LOOKUP(Y12,$AF$31:$AF$33,$AH$31:$AH$33))),0)</f>
        <v>0</v>
      </c>
      <c r="AA12" s="34" t="n">
        <f aca="false">IF(D12="w",(_xlfn.IFS(F12=$AE$7,LOOKUP(Y12,$AG$7:$AG$9,$AH$7:$AH$9),F12=$AE$10,LOOKUP(Y12,$AG$10:$AG$12,$AH$10:$AH$12),F12=$AE$13,LOOKUP(Y12,$AG$13:$AG$15,$AH$13:$AH$15),F12=$AE$16,LOOKUP(Y12,$AG$16:$AG$18,$AH$16:$AH$18),F12=$AE$19,LOOKUP(Y12,$AG$19:$AG$21,$AH$19:$AH$21),F12=$AE$22,LOOKUP(Y12,$AG$22:$AG$24,$AH$22:$AH$24),F12=$AE$25,LOOKUP(Y12,$AG$25:$AG$27,$AH$25:$AH$27),F12=$AE$28,LOOKUP(Y12,$AG$28:$AG$30,$AH$28:$AH$30),F12=$AE$31,LOOKUP(Y12,$AG$31:$AG$33,$AH$31:$AH$33))),0)</f>
        <v>0</v>
      </c>
      <c r="AE12" s="39"/>
      <c r="AF12" s="40" t="n">
        <v>675</v>
      </c>
      <c r="AG12" s="40" t="n">
        <v>725</v>
      </c>
      <c r="AH12" s="41" t="s">
        <v>33</v>
      </c>
    </row>
    <row r="13" customFormat="false" ht="12.8" hidden="false" customHeight="false" outlineLevel="0" collapsed="false">
      <c r="A13" s="19" t="n">
        <v>8</v>
      </c>
      <c r="B13" s="20"/>
      <c r="C13" s="20"/>
      <c r="D13" s="21"/>
      <c r="E13" s="22"/>
      <c r="F13" s="23" t="str">
        <f aca="false">IF(ISBLANK(E13),"",$H$1-E13)</f>
        <v/>
      </c>
      <c r="G13" s="22"/>
      <c r="H13" s="24" t="n">
        <f aca="false">_xlfn.IFS(ISBLANK(G13),0,G13=0,0,$D13="m",ROUNDDOWN((SQRT(G13)-2.8)/0.011,0),$D13="w",ROUNDDOWN((SQRT(G13)-2.0232)/0.00874,0))</f>
        <v>0</v>
      </c>
      <c r="I13" s="25"/>
      <c r="J13" s="26" t="n">
        <f aca="false">_xlfn.IFS(ISBLANK(I13),0,I13=0,0,$D13="m",ROUNDDOWN((SQRT(I13)-1.936)/0.0124,0),$D13="w",ROUNDDOWN((SQRT(I13)-1.4149)/0.01039,0))</f>
        <v>0</v>
      </c>
      <c r="K13" s="27"/>
      <c r="L13" s="24" t="n">
        <f aca="false">_xlfn.IFS(ISBLANK(K13),0,K13=0,0,$D13="m",ROUNDDOWN((SQRT(K13)-1.15028)/0.00219,0),$D13="w",ROUNDDOWN((SQRT(K13)-1.0935)/0.00208,0))</f>
        <v>0</v>
      </c>
      <c r="M13" s="28"/>
      <c r="N13" s="26" t="n">
        <f aca="false">_xlfn.IFS(ISBLANK(M13),0,M13=0,0,$D13="m",ROUNDDOWN((50/(M13+0.24)-3.79)/0.0069,0),$D13="w",ROUNDDOWN((50/(M13+0.24)-3.648)/0.0066,0))</f>
        <v>0</v>
      </c>
      <c r="O13" s="27"/>
      <c r="P13" s="24" t="n">
        <f aca="false">_xlfn.IFS(ISBLANK(O13),0,O13=0,0,$D13="m",ROUNDDOWN((75/(O13+0.24)-4.1)/0.00664,0),$D13="w",ROUNDDOWN((75/(O13+0.24)-3.998)/0.0066,0))</f>
        <v>0</v>
      </c>
      <c r="Q13" s="25"/>
      <c r="R13" s="26" t="n">
        <f aca="false">_xlfn.IFS(ISBLANK(Q13),0,Q13=0,0,$D13="m",ROUNDDOWN((100/(Q13+0.24)-4.341)/0.00676,0),$D13="w",ROUNDDOWN((100/(Q13+0.24)-4.0062)/0.00656,0))</f>
        <v>0</v>
      </c>
      <c r="S13" s="29"/>
      <c r="T13" s="30" t="n">
        <f aca="false">INT(S13)*60+(S13-INT(S13))*100</f>
        <v>0</v>
      </c>
      <c r="U13" s="24" t="n">
        <f aca="false">_xlfn.IFS(ISBLANK(T13),0,T13=0,0,$D13="m","1000m Pflicht",$D13="w",ROUNDDOWN((800/T13-2.0232)/0.00647,0))</f>
        <v>0</v>
      </c>
      <c r="V13" s="31"/>
      <c r="W13" s="32" t="n">
        <f aca="false">INT(V13)*60+(V13-INT(V13))*100</f>
        <v>0</v>
      </c>
      <c r="X13" s="33" t="n">
        <f aca="false">_xlfn.IFS(ISBLANK(V13),0,V13=0,0,$D13="w","1000m Pflicht",$D13="m",ROUNDDOWN((1000/W13-2.158)/0.006,0))</f>
        <v>0</v>
      </c>
      <c r="Y13" s="34" t="n">
        <f aca="false">LARGE(G13:X13,1)+LARGE(G13:X13,2)+LARGE(G13:X13,3)</f>
        <v>0</v>
      </c>
      <c r="Z13" s="34" t="n">
        <f aca="false">IF(D13="m",(_xlfn.IFS(F13=$AE$7,LOOKUP(Y13,$AF$7:$AF$9,$AH$7:$AH$9),F13=$AE$10,LOOKUP(Y13,$AF$10:$AF$12,$AH$10:$AH$12),F13=$AE$13,LOOKUP(Y13,$AF$13:$AF$15,$AH$13:$AH$15),F13=$AE$16,LOOKUP(Y13,$AF$16:$AF$18,$AH$16:$AH$18),F13=$AE$19,LOOKUP(Y13,$AF$19:$AF$21,$AH$19:$AH$21),F13=$AE$22,LOOKUP(Y13,$AF$22:$AF$24,$AH$22:$AH$24),F13=$AE$25,LOOKUP(Y13,$AF$25:$AF$27,$AH$25:$AH$27),F13=$AE$28,LOOKUP(Y13,$AF$28:$AF$30,$AH$28:$AH$30),F13=$AE$31,LOOKUP(Y13,$AF$31:$AF$33,$AH$31:$AH$33))),0)</f>
        <v>0</v>
      </c>
      <c r="AA13" s="34" t="n">
        <f aca="false">IF(D13="w",(_xlfn.IFS(F13=$AE$7,LOOKUP(Y13,$AG$7:$AG$9,$AH$7:$AH$9),F13=$AE$10,LOOKUP(Y13,$AG$10:$AG$12,$AH$10:$AH$12),F13=$AE$13,LOOKUP(Y13,$AG$13:$AG$15,$AH$13:$AH$15),F13=$AE$16,LOOKUP(Y13,$AG$16:$AG$18,$AH$16:$AH$18),F13=$AE$19,LOOKUP(Y13,$AG$19:$AG$21,$AH$19:$AH$21),F13=$AE$22,LOOKUP(Y13,$AG$22:$AG$24,$AH$22:$AH$24),F13=$AE$25,LOOKUP(Y13,$AG$25:$AG$27,$AH$25:$AH$27),F13=$AE$28,LOOKUP(Y13,$AG$28:$AG$30,$AH$28:$AH$30),F13=$AE$31,LOOKUP(Y13,$AG$31:$AG$33,$AH$31:$AH$33))),0)</f>
        <v>0</v>
      </c>
      <c r="AE13" s="36" t="n">
        <v>10</v>
      </c>
      <c r="AF13" s="37" t="n">
        <v>0</v>
      </c>
      <c r="AG13" s="37" t="n">
        <v>0</v>
      </c>
      <c r="AH13" s="38" t="s">
        <v>31</v>
      </c>
    </row>
    <row r="14" customFormat="false" ht="12.8" hidden="false" customHeight="false" outlineLevel="0" collapsed="false">
      <c r="A14" s="19" t="n">
        <v>9</v>
      </c>
      <c r="B14" s="20"/>
      <c r="C14" s="20"/>
      <c r="D14" s="21"/>
      <c r="E14" s="22"/>
      <c r="F14" s="23" t="str">
        <f aca="false">IF(ISBLANK(E14),"",$H$1-E14)</f>
        <v/>
      </c>
      <c r="G14" s="22"/>
      <c r="H14" s="24" t="n">
        <f aca="false">_xlfn.IFS(ISBLANK(G14),0,G14=0,0,$D14="m",ROUNDDOWN((SQRT(G14)-2.8)/0.011,0),$D14="w",ROUNDDOWN((SQRT(G14)-2.0232)/0.00874,0))</f>
        <v>0</v>
      </c>
      <c r="I14" s="25"/>
      <c r="J14" s="26" t="n">
        <f aca="false">_xlfn.IFS(ISBLANK(I14),0,I14=0,0,$D14="m",ROUNDDOWN((SQRT(I14)-1.936)/0.0124,0),$D14="w",ROUNDDOWN((SQRT(I14)-1.4149)/0.01039,0))</f>
        <v>0</v>
      </c>
      <c r="K14" s="27"/>
      <c r="L14" s="24" t="n">
        <f aca="false">_xlfn.IFS(ISBLANK(K14),0,K14=0,0,$D14="m",ROUNDDOWN((SQRT(K14)-1.15028)/0.00219,0),$D14="w",ROUNDDOWN((SQRT(K14)-1.0935)/0.00208,0))</f>
        <v>0</v>
      </c>
      <c r="M14" s="28"/>
      <c r="N14" s="26" t="n">
        <f aca="false">_xlfn.IFS(ISBLANK(M14),0,M14=0,0,$D14="m",ROUNDDOWN((50/(M14+0.24)-3.79)/0.0069,0),$D14="w",ROUNDDOWN((50/(M14+0.24)-3.648)/0.0066,0))</f>
        <v>0</v>
      </c>
      <c r="O14" s="27"/>
      <c r="P14" s="24" t="n">
        <f aca="false">_xlfn.IFS(ISBLANK(O14),0,O14=0,0,$D14="m",ROUNDDOWN((75/(O14+0.24)-4.1)/0.00664,0),$D14="w",ROUNDDOWN((75/(O14+0.24)-3.998)/0.0066,0))</f>
        <v>0</v>
      </c>
      <c r="Q14" s="25"/>
      <c r="R14" s="26" t="n">
        <f aca="false">_xlfn.IFS(ISBLANK(Q14),0,Q14=0,0,$D14="m",ROUNDDOWN((100/(Q14+0.24)-4.341)/0.00676,0),$D14="w",ROUNDDOWN((100/(Q14+0.24)-4.0062)/0.00656,0))</f>
        <v>0</v>
      </c>
      <c r="S14" s="29"/>
      <c r="T14" s="30" t="n">
        <f aca="false">INT(S14)*60+(S14-INT(S14))*100</f>
        <v>0</v>
      </c>
      <c r="U14" s="24" t="n">
        <f aca="false">_xlfn.IFS(ISBLANK(T14),0,T14=0,0,$D14="m","1000m Pflicht",$D14="w",ROUNDDOWN((800/T14-2.0232)/0.00647,0))</f>
        <v>0</v>
      </c>
      <c r="V14" s="31"/>
      <c r="W14" s="32" t="n">
        <f aca="false">INT(V14)*60+(V14-INT(V14))*100</f>
        <v>0</v>
      </c>
      <c r="X14" s="33" t="n">
        <f aca="false">_xlfn.IFS(ISBLANK(V14),0,V14=0,0,$D14="w","1000m Pflicht",$D14="m",ROUNDDOWN((1000/W14-2.158)/0.006,0))</f>
        <v>0</v>
      </c>
      <c r="Y14" s="34" t="n">
        <f aca="false">LARGE(G14:X14,1)+LARGE(G14:X14,2)+LARGE(G14:X14,3)</f>
        <v>0</v>
      </c>
      <c r="Z14" s="34" t="n">
        <f aca="false">IF(D14="m",(_xlfn.IFS(F14=$AE$7,LOOKUP(Y14,$AF$7:$AF$9,$AH$7:$AH$9),F14=$AE$10,LOOKUP(Y14,$AF$10:$AF$12,$AH$10:$AH$12),F14=$AE$13,LOOKUP(Y14,$AF$13:$AF$15,$AH$13:$AH$15),F14=$AE$16,LOOKUP(Y14,$AF$16:$AF$18,$AH$16:$AH$18),F14=$AE$19,LOOKUP(Y14,$AF$19:$AF$21,$AH$19:$AH$21),F14=$AE$22,LOOKUP(Y14,$AF$22:$AF$24,$AH$22:$AH$24),F14=$AE$25,LOOKUP(Y14,$AF$25:$AF$27,$AH$25:$AH$27),F14=$AE$28,LOOKUP(Y14,$AF$28:$AF$30,$AH$28:$AH$30),F14=$AE$31,LOOKUP(Y14,$AF$31:$AF$33,$AH$31:$AH$33))),0)</f>
        <v>0</v>
      </c>
      <c r="AA14" s="34" t="n">
        <f aca="false">IF(D14="w",(_xlfn.IFS(F14=$AE$7,LOOKUP(Y14,$AG$7:$AG$9,$AH$7:$AH$9),F14=$AE$10,LOOKUP(Y14,$AG$10:$AG$12,$AH$10:$AH$12),F14=$AE$13,LOOKUP(Y14,$AG$13:$AG$15,$AH$13:$AH$15),F14=$AE$16,LOOKUP(Y14,$AG$16:$AG$18,$AH$16:$AH$18),F14=$AE$19,LOOKUP(Y14,$AG$19:$AG$21,$AH$19:$AH$21),F14=$AE$22,LOOKUP(Y14,$AG$22:$AG$24,$AH$22:$AH$24),F14=$AE$25,LOOKUP(Y14,$AG$25:$AG$27,$AH$25:$AH$27),F14=$AE$28,LOOKUP(Y14,$AG$28:$AG$30,$AH$28:$AH$30),F14=$AE$31,LOOKUP(Y14,$AG$31:$AG$33,$AH$31:$AH$33))),0)</f>
        <v>0</v>
      </c>
      <c r="AE14" s="36"/>
      <c r="AF14" s="37" t="n">
        <v>600</v>
      </c>
      <c r="AG14" s="37" t="n">
        <v>625</v>
      </c>
      <c r="AH14" s="38" t="s">
        <v>32</v>
      </c>
    </row>
    <row r="15" customFormat="false" ht="12.8" hidden="false" customHeight="false" outlineLevel="0" collapsed="false">
      <c r="A15" s="19" t="n">
        <v>10</v>
      </c>
      <c r="B15" s="20"/>
      <c r="C15" s="20"/>
      <c r="D15" s="21"/>
      <c r="E15" s="22"/>
      <c r="F15" s="23" t="str">
        <f aca="false">IF(ISBLANK(E15),"",$H$1-E15)</f>
        <v/>
      </c>
      <c r="G15" s="22"/>
      <c r="H15" s="24" t="n">
        <f aca="false">_xlfn.IFS(ISBLANK(G15),0,G15=0,0,$D15="m",ROUNDDOWN((SQRT(G15)-2.8)/0.011,0),$D15="w",ROUNDDOWN((SQRT(G15)-2.0232)/0.00874,0))</f>
        <v>0</v>
      </c>
      <c r="I15" s="25"/>
      <c r="J15" s="26" t="n">
        <f aca="false">_xlfn.IFS(ISBLANK(I15),0,I15=0,0,$D15="m",ROUNDDOWN((SQRT(I15)-1.936)/0.0124,0),$D15="w",ROUNDDOWN((SQRT(I15)-1.4149)/0.01039,0))</f>
        <v>0</v>
      </c>
      <c r="K15" s="27"/>
      <c r="L15" s="24" t="n">
        <f aca="false">_xlfn.IFS(ISBLANK(K15),0,K15=0,0,$D15="m",ROUNDDOWN((SQRT(K15)-1.15028)/0.00219,0),$D15="w",ROUNDDOWN((SQRT(K15)-1.0935)/0.00208,0))</f>
        <v>0</v>
      </c>
      <c r="M15" s="28"/>
      <c r="N15" s="26" t="n">
        <f aca="false">_xlfn.IFS(ISBLANK(M15),0,M15=0,0,$D15="m",ROUNDDOWN((50/(M15+0.24)-3.79)/0.0069,0),$D15="w",ROUNDDOWN((50/(M15+0.24)-3.648)/0.0066,0))</f>
        <v>0</v>
      </c>
      <c r="O15" s="27"/>
      <c r="P15" s="24" t="n">
        <f aca="false">_xlfn.IFS(ISBLANK(O15),0,O15=0,0,$D15="m",ROUNDDOWN((75/(O15+0.24)-4.1)/0.00664,0),$D15="w",ROUNDDOWN((75/(O15+0.24)-3.998)/0.0066,0))</f>
        <v>0</v>
      </c>
      <c r="Q15" s="25"/>
      <c r="R15" s="26" t="n">
        <f aca="false">_xlfn.IFS(ISBLANK(Q15),0,Q15=0,0,$D15="m",ROUNDDOWN((100/(Q15+0.24)-4.341)/0.00676,0),$D15="w",ROUNDDOWN((100/(Q15+0.24)-4.0062)/0.00656,0))</f>
        <v>0</v>
      </c>
      <c r="S15" s="29"/>
      <c r="T15" s="30" t="n">
        <f aca="false">INT(S15)*60+(S15-INT(S15))*100</f>
        <v>0</v>
      </c>
      <c r="U15" s="24" t="n">
        <f aca="false">_xlfn.IFS(ISBLANK(T15),0,T15=0,0,$D15="m","1000m Pflicht",$D15="w",ROUNDDOWN((800/T15-2.0232)/0.00647,0))</f>
        <v>0</v>
      </c>
      <c r="V15" s="31"/>
      <c r="W15" s="32" t="n">
        <f aca="false">INT(V15)*60+(V15-INT(V15))*100</f>
        <v>0</v>
      </c>
      <c r="X15" s="33" t="n">
        <f aca="false">_xlfn.IFS(ISBLANK(V15),0,V15=0,0,$D15="w","1000m Pflicht",$D15="m",ROUNDDOWN((1000/W15-2.158)/0.006,0))</f>
        <v>0</v>
      </c>
      <c r="Y15" s="34" t="n">
        <f aca="false">LARGE(G15:X15,1)+LARGE(G15:X15,2)+LARGE(G15:X15,3)</f>
        <v>0</v>
      </c>
      <c r="Z15" s="34" t="n">
        <f aca="false">IF(D15="m",(_xlfn.IFS(F15=$AE$7,LOOKUP(Y15,$AF$7:$AF$9,$AH$7:$AH$9),F15=$AE$10,LOOKUP(Y15,$AF$10:$AF$12,$AH$10:$AH$12),F15=$AE$13,LOOKUP(Y15,$AF$13:$AF$15,$AH$13:$AH$15),F15=$AE$16,LOOKUP(Y15,$AF$16:$AF$18,$AH$16:$AH$18),F15=$AE$19,LOOKUP(Y15,$AF$19:$AF$21,$AH$19:$AH$21),F15=$AE$22,LOOKUP(Y15,$AF$22:$AF$24,$AH$22:$AH$24),F15=$AE$25,LOOKUP(Y15,$AF$25:$AF$27,$AH$25:$AH$27),F15=$AE$28,LOOKUP(Y15,$AF$28:$AF$30,$AH$28:$AH$30),F15=$AE$31,LOOKUP(Y15,$AF$31:$AF$33,$AH$31:$AH$33))),0)</f>
        <v>0</v>
      </c>
      <c r="AA15" s="34" t="n">
        <f aca="false">IF(D15="w",(_xlfn.IFS(F15=$AE$7,LOOKUP(Y15,$AG$7:$AG$9,$AH$7:$AH$9),F15=$AE$10,LOOKUP(Y15,$AG$10:$AG$12,$AH$10:$AH$12),F15=$AE$13,LOOKUP(Y15,$AG$13:$AG$15,$AH$13:$AH$15),F15=$AE$16,LOOKUP(Y15,$AG$16:$AG$18,$AH$16:$AH$18),F15=$AE$19,LOOKUP(Y15,$AG$19:$AG$21,$AH$19:$AH$21),F15=$AE$22,LOOKUP(Y15,$AG$22:$AG$24,$AH$22:$AH$24),F15=$AE$25,LOOKUP(Y15,$AG$25:$AG$27,$AH$25:$AH$27),F15=$AE$28,LOOKUP(Y15,$AG$28:$AG$30,$AH$28:$AH$30),F15=$AE$31,LOOKUP(Y15,$AG$31:$AG$33,$AH$31:$AH$33))),0)</f>
        <v>0</v>
      </c>
      <c r="AE15" s="36"/>
      <c r="AF15" s="37" t="n">
        <v>775</v>
      </c>
      <c r="AG15" s="37" t="n">
        <v>825</v>
      </c>
      <c r="AH15" s="38" t="s">
        <v>33</v>
      </c>
    </row>
    <row r="16" customFormat="false" ht="12.8" hidden="false" customHeight="false" outlineLevel="0" collapsed="false">
      <c r="A16" s="19" t="n">
        <v>11</v>
      </c>
      <c r="B16" s="20"/>
      <c r="C16" s="20"/>
      <c r="D16" s="21"/>
      <c r="E16" s="22"/>
      <c r="F16" s="23" t="str">
        <f aca="false">IF(ISBLANK(E16),"",$H$1-E16)</f>
        <v/>
      </c>
      <c r="G16" s="22"/>
      <c r="H16" s="24" t="n">
        <f aca="false">_xlfn.IFS(ISBLANK(G16),0,G16=0,0,$D16="m",ROUNDDOWN((SQRT(G16)-2.8)/0.011,0),$D16="w",ROUNDDOWN((SQRT(G16)-2.0232)/0.00874,0))</f>
        <v>0</v>
      </c>
      <c r="I16" s="25"/>
      <c r="J16" s="26" t="n">
        <f aca="false">_xlfn.IFS(ISBLANK(I16),0,I16=0,0,$D16="m",ROUNDDOWN((SQRT(I16)-1.936)/0.0124,0),$D16="w",ROUNDDOWN((SQRT(I16)-1.4149)/0.01039,0))</f>
        <v>0</v>
      </c>
      <c r="K16" s="27"/>
      <c r="L16" s="24" t="n">
        <f aca="false">_xlfn.IFS(ISBLANK(K16),0,K16=0,0,$D16="m",ROUNDDOWN((SQRT(K16)-1.15028)/0.00219,0),$D16="w",ROUNDDOWN((SQRT(K16)-1.0935)/0.00208,0))</f>
        <v>0</v>
      </c>
      <c r="M16" s="28"/>
      <c r="N16" s="26" t="n">
        <f aca="false">_xlfn.IFS(ISBLANK(M16),0,M16=0,0,$D16="m",ROUNDDOWN((50/(M16+0.24)-3.79)/0.0069,0),$D16="w",ROUNDDOWN((50/(M16+0.24)-3.648)/0.0066,0))</f>
        <v>0</v>
      </c>
      <c r="O16" s="27"/>
      <c r="P16" s="24" t="n">
        <f aca="false">_xlfn.IFS(ISBLANK(O16),0,O16=0,0,$D16="m",ROUNDDOWN((75/(O16+0.24)-4.1)/0.00664,0),$D16="w",ROUNDDOWN((75/(O16+0.24)-3.998)/0.0066,0))</f>
        <v>0</v>
      </c>
      <c r="Q16" s="25"/>
      <c r="R16" s="26" t="n">
        <f aca="false">_xlfn.IFS(ISBLANK(Q16),0,Q16=0,0,$D16="m",ROUNDDOWN((100/(Q16+0.24)-4.341)/0.00676,0),$D16="w",ROUNDDOWN((100/(Q16+0.24)-4.0062)/0.00656,0))</f>
        <v>0</v>
      </c>
      <c r="S16" s="29"/>
      <c r="T16" s="30" t="n">
        <f aca="false">INT(S16)*60+(S16-INT(S16))*100</f>
        <v>0</v>
      </c>
      <c r="U16" s="24" t="n">
        <f aca="false">_xlfn.IFS(ISBLANK(T16),0,T16=0,0,$D16="m","1000m Pflicht",$D16="w",ROUNDDOWN((800/T16-2.0232)/0.00647,0))</f>
        <v>0</v>
      </c>
      <c r="V16" s="31"/>
      <c r="W16" s="32" t="n">
        <f aca="false">INT(V16)*60+(V16-INT(V16))*100</f>
        <v>0</v>
      </c>
      <c r="X16" s="33" t="n">
        <f aca="false">_xlfn.IFS(ISBLANK(V16),0,V16=0,0,$D16="w","1000m Pflicht",$D16="m",ROUNDDOWN((1000/W16-2.158)/0.006,0))</f>
        <v>0</v>
      </c>
      <c r="Y16" s="34" t="n">
        <f aca="false">LARGE(G16:X16,1)+LARGE(G16:X16,2)+LARGE(G16:X16,3)</f>
        <v>0</v>
      </c>
      <c r="Z16" s="34" t="n">
        <f aca="false">IF(D16="m",(_xlfn.IFS(F16=$AE$7,LOOKUP(Y16,$AF$7:$AF$9,$AH$7:$AH$9),F16=$AE$10,LOOKUP(Y16,$AF$10:$AF$12,$AH$10:$AH$12),F16=$AE$13,LOOKUP(Y16,$AF$13:$AF$15,$AH$13:$AH$15),F16=$AE$16,LOOKUP(Y16,$AF$16:$AF$18,$AH$16:$AH$18),F16=$AE$19,LOOKUP(Y16,$AF$19:$AF$21,$AH$19:$AH$21),F16=$AE$22,LOOKUP(Y16,$AF$22:$AF$24,$AH$22:$AH$24),F16=$AE$25,LOOKUP(Y16,$AF$25:$AF$27,$AH$25:$AH$27),F16=$AE$28,LOOKUP(Y16,$AF$28:$AF$30,$AH$28:$AH$30),F16=$AE$31,LOOKUP(Y16,$AF$31:$AF$33,$AH$31:$AH$33))),0)</f>
        <v>0</v>
      </c>
      <c r="AA16" s="34" t="n">
        <f aca="false">IF(D16="w",(_xlfn.IFS(F16=$AE$7,LOOKUP(Y16,$AG$7:$AG$9,$AH$7:$AH$9),F16=$AE$10,LOOKUP(Y16,$AG$10:$AG$12,$AH$10:$AH$12),F16=$AE$13,LOOKUP(Y16,$AG$13:$AG$15,$AH$13:$AH$15),F16=$AE$16,LOOKUP(Y16,$AG$16:$AG$18,$AH$16:$AH$18),F16=$AE$19,LOOKUP(Y16,$AG$19:$AG$21,$AH$19:$AH$21),F16=$AE$22,LOOKUP(Y16,$AG$22:$AG$24,$AH$22:$AH$24),F16=$AE$25,LOOKUP(Y16,$AG$25:$AG$27,$AH$25:$AH$27),F16=$AE$28,LOOKUP(Y16,$AG$28:$AG$30,$AH$28:$AH$30),F16=$AE$31,LOOKUP(Y16,$AG$31:$AG$33,$AH$31:$AH$33))),0)</f>
        <v>0</v>
      </c>
      <c r="AE16" s="39" t="n">
        <v>11</v>
      </c>
      <c r="AF16" s="40" t="n">
        <v>0</v>
      </c>
      <c r="AG16" s="40" t="n">
        <v>0</v>
      </c>
      <c r="AH16" s="41" t="s">
        <v>31</v>
      </c>
    </row>
    <row r="17" customFormat="false" ht="12.8" hidden="false" customHeight="false" outlineLevel="0" collapsed="false">
      <c r="A17" s="19" t="n">
        <v>12</v>
      </c>
      <c r="B17" s="20"/>
      <c r="C17" s="20"/>
      <c r="D17" s="21"/>
      <c r="E17" s="22"/>
      <c r="F17" s="23" t="str">
        <f aca="false">IF(ISBLANK(E17),"",$H$1-E17)</f>
        <v/>
      </c>
      <c r="G17" s="22"/>
      <c r="H17" s="24" t="n">
        <f aca="false">_xlfn.IFS(ISBLANK(G17),0,G17=0,0,$D17="m",ROUNDDOWN((SQRT(G17)-2.8)/0.011,0),$D17="w",ROUNDDOWN((SQRT(G17)-2.0232)/0.00874,0))</f>
        <v>0</v>
      </c>
      <c r="I17" s="25"/>
      <c r="J17" s="26" t="n">
        <f aca="false">_xlfn.IFS(ISBLANK(I17),0,I17=0,0,$D17="m",ROUNDDOWN((SQRT(I17)-1.936)/0.0124,0),$D17="w",ROUNDDOWN((SQRT(I17)-1.4149)/0.01039,0))</f>
        <v>0</v>
      </c>
      <c r="K17" s="27"/>
      <c r="L17" s="24" t="n">
        <f aca="false">_xlfn.IFS(ISBLANK(K17),0,K17=0,0,$D17="m",ROUNDDOWN((SQRT(K17)-1.15028)/0.00219,0),$D17="w",ROUNDDOWN((SQRT(K17)-1.0935)/0.00208,0))</f>
        <v>0</v>
      </c>
      <c r="M17" s="28"/>
      <c r="N17" s="26" t="n">
        <f aca="false">_xlfn.IFS(ISBLANK(M17),0,M17=0,0,$D17="m",ROUNDDOWN((50/(M17+0.24)-3.79)/0.0069,0),$D17="w",ROUNDDOWN((50/(M17+0.24)-3.648)/0.0066,0))</f>
        <v>0</v>
      </c>
      <c r="O17" s="27"/>
      <c r="P17" s="24" t="n">
        <f aca="false">_xlfn.IFS(ISBLANK(O17),0,O17=0,0,$D17="m",ROUNDDOWN((75/(O17+0.24)-4.1)/0.00664,0),$D17="w",ROUNDDOWN((75/(O17+0.24)-3.998)/0.0066,0))</f>
        <v>0</v>
      </c>
      <c r="Q17" s="25"/>
      <c r="R17" s="26" t="n">
        <f aca="false">_xlfn.IFS(ISBLANK(Q17),0,Q17=0,0,$D17="m",ROUNDDOWN((100/(Q17+0.24)-4.341)/0.00676,0),$D17="w",ROUNDDOWN((100/(Q17+0.24)-4.0062)/0.00656,0))</f>
        <v>0</v>
      </c>
      <c r="S17" s="29"/>
      <c r="T17" s="30" t="n">
        <f aca="false">INT(S17)*60+(S17-INT(S17))*100</f>
        <v>0</v>
      </c>
      <c r="U17" s="24" t="n">
        <f aca="false">_xlfn.IFS(ISBLANK(T17),0,T17=0,0,$D17="m","1000m Pflicht",$D17="w",ROUNDDOWN((800/T17-2.0232)/0.00647,0))</f>
        <v>0</v>
      </c>
      <c r="V17" s="31"/>
      <c r="W17" s="32" t="n">
        <f aca="false">INT(V17)*60+(V17-INT(V17))*100</f>
        <v>0</v>
      </c>
      <c r="X17" s="33" t="n">
        <f aca="false">_xlfn.IFS(ISBLANK(V17),0,V17=0,0,$D17="w","1000m Pflicht",$D17="m",ROUNDDOWN((1000/W17-2.158)/0.006,0))</f>
        <v>0</v>
      </c>
      <c r="Y17" s="34" t="n">
        <f aca="false">LARGE(G17:X17,1)+LARGE(G17:X17,2)+LARGE(G17:X17,3)</f>
        <v>0</v>
      </c>
      <c r="Z17" s="34" t="n">
        <f aca="false">IF(D17="m",(_xlfn.IFS(F17=$AE$7,LOOKUP(Y17,$AF$7:$AF$9,$AH$7:$AH$9),F17=$AE$10,LOOKUP(Y17,$AF$10:$AF$12,$AH$10:$AH$12),F17=$AE$13,LOOKUP(Y17,$AF$13:$AF$15,$AH$13:$AH$15),F17=$AE$16,LOOKUP(Y17,$AF$16:$AF$18,$AH$16:$AH$18),F17=$AE$19,LOOKUP(Y17,$AF$19:$AF$21,$AH$19:$AH$21),F17=$AE$22,LOOKUP(Y17,$AF$22:$AF$24,$AH$22:$AH$24),F17=$AE$25,LOOKUP(Y17,$AF$25:$AF$27,$AH$25:$AH$27),F17=$AE$28,LOOKUP(Y17,$AF$28:$AF$30,$AH$28:$AH$30),F17=$AE$31,LOOKUP(Y17,$AF$31:$AF$33,$AH$31:$AH$33))),0)</f>
        <v>0</v>
      </c>
      <c r="AA17" s="34" t="n">
        <f aca="false">IF(D17="w",(_xlfn.IFS(F17=$AE$7,LOOKUP(Y17,$AG$7:$AG$9,$AH$7:$AH$9),F17=$AE$10,LOOKUP(Y17,$AG$10:$AG$12,$AH$10:$AH$12),F17=$AE$13,LOOKUP(Y17,$AG$13:$AG$15,$AH$13:$AH$15),F17=$AE$16,LOOKUP(Y17,$AG$16:$AG$18,$AH$16:$AH$18),F17=$AE$19,LOOKUP(Y17,$AG$19:$AG$21,$AH$19:$AH$21),F17=$AE$22,LOOKUP(Y17,$AG$22:$AG$24,$AH$22:$AH$24),F17=$AE$25,LOOKUP(Y17,$AG$25:$AG$27,$AH$25:$AH$27),F17=$AE$28,LOOKUP(Y17,$AG$28:$AG$30,$AH$28:$AH$30),F17=$AE$31,LOOKUP(Y17,$AG$31:$AG$33,$AH$31:$AH$33))),0)</f>
        <v>0</v>
      </c>
      <c r="AE17" s="39"/>
      <c r="AF17" s="40" t="n">
        <v>675</v>
      </c>
      <c r="AG17" s="40" t="n">
        <v>700</v>
      </c>
      <c r="AH17" s="41" t="s">
        <v>32</v>
      </c>
    </row>
    <row r="18" customFormat="false" ht="12.8" hidden="false" customHeight="false" outlineLevel="0" collapsed="false">
      <c r="A18" s="19" t="n">
        <v>13</v>
      </c>
      <c r="B18" s="20"/>
      <c r="C18" s="20"/>
      <c r="D18" s="21"/>
      <c r="E18" s="22"/>
      <c r="F18" s="23" t="str">
        <f aca="false">IF(ISBLANK(E18),"",$H$1-E18)</f>
        <v/>
      </c>
      <c r="G18" s="22"/>
      <c r="H18" s="24" t="n">
        <f aca="false">_xlfn.IFS(ISBLANK(G18),0,G18=0,0,$D18="m",ROUNDDOWN((SQRT(G18)-2.8)/0.011,0),$D18="w",ROUNDDOWN((SQRT(G18)-2.0232)/0.00874,0))</f>
        <v>0</v>
      </c>
      <c r="I18" s="25"/>
      <c r="J18" s="26" t="n">
        <f aca="false">_xlfn.IFS(ISBLANK(I18),0,I18=0,0,$D18="m",ROUNDDOWN((SQRT(I18)-1.936)/0.0124,0),$D18="w",ROUNDDOWN((SQRT(I18)-1.4149)/0.01039,0))</f>
        <v>0</v>
      </c>
      <c r="K18" s="27"/>
      <c r="L18" s="24" t="n">
        <f aca="false">_xlfn.IFS(ISBLANK(K18),0,K18=0,0,$D18="m",ROUNDDOWN((SQRT(K18)-1.15028)/0.00219,0),$D18="w",ROUNDDOWN((SQRT(K18)-1.0935)/0.00208,0))</f>
        <v>0</v>
      </c>
      <c r="M18" s="28"/>
      <c r="N18" s="26" t="n">
        <f aca="false">_xlfn.IFS(ISBLANK(M18),0,M18=0,0,$D18="m",ROUNDDOWN((50/(M18+0.24)-3.79)/0.0069,0),$D18="w",ROUNDDOWN((50/(M18+0.24)-3.648)/0.0066,0))</f>
        <v>0</v>
      </c>
      <c r="O18" s="27"/>
      <c r="P18" s="24" t="n">
        <f aca="false">_xlfn.IFS(ISBLANK(O18),0,O18=0,0,$D18="m",ROUNDDOWN((75/(O18+0.24)-4.1)/0.00664,0),$D18="w",ROUNDDOWN((75/(O18+0.24)-3.998)/0.0066,0))</f>
        <v>0</v>
      </c>
      <c r="Q18" s="25"/>
      <c r="R18" s="26" t="n">
        <f aca="false">_xlfn.IFS(ISBLANK(Q18),0,Q18=0,0,$D18="m",ROUNDDOWN((100/(Q18+0.24)-4.341)/0.00676,0),$D18="w",ROUNDDOWN((100/(Q18+0.24)-4.0062)/0.00656,0))</f>
        <v>0</v>
      </c>
      <c r="S18" s="29"/>
      <c r="T18" s="30" t="n">
        <f aca="false">INT(S18)*60+(S18-INT(S18))*100</f>
        <v>0</v>
      </c>
      <c r="U18" s="24" t="n">
        <f aca="false">_xlfn.IFS(ISBLANK(T18),0,T18=0,0,$D18="m","1000m Pflicht",$D18="w",ROUNDDOWN((800/T18-2.0232)/0.00647,0))</f>
        <v>0</v>
      </c>
      <c r="V18" s="31"/>
      <c r="W18" s="32" t="n">
        <f aca="false">INT(V18)*60+(V18-INT(V18))*100</f>
        <v>0</v>
      </c>
      <c r="X18" s="33" t="n">
        <f aca="false">_xlfn.IFS(ISBLANK(V18),0,V18=0,0,$D18="w","1000m Pflicht",$D18="m",ROUNDDOWN((1000/W18-2.158)/0.006,0))</f>
        <v>0</v>
      </c>
      <c r="Y18" s="34" t="n">
        <f aca="false">LARGE(G18:X18,1)+LARGE(G18:X18,2)+LARGE(G18:X18,3)</f>
        <v>0</v>
      </c>
      <c r="Z18" s="34" t="n">
        <f aca="false">IF(D18="m",(_xlfn.IFS(F18=$AE$7,LOOKUP(Y18,$AF$7:$AF$9,$AH$7:$AH$9),F18=$AE$10,LOOKUP(Y18,$AF$10:$AF$12,$AH$10:$AH$12),F18=$AE$13,LOOKUP(Y18,$AF$13:$AF$15,$AH$13:$AH$15),F18=$AE$16,LOOKUP(Y18,$AF$16:$AF$18,$AH$16:$AH$18),F18=$AE$19,LOOKUP(Y18,$AF$19:$AF$21,$AH$19:$AH$21),F18=$AE$22,LOOKUP(Y18,$AF$22:$AF$24,$AH$22:$AH$24),F18=$AE$25,LOOKUP(Y18,$AF$25:$AF$27,$AH$25:$AH$27),F18=$AE$28,LOOKUP(Y18,$AF$28:$AF$30,$AH$28:$AH$30),F18=$AE$31,LOOKUP(Y18,$AF$31:$AF$33,$AH$31:$AH$33))),0)</f>
        <v>0</v>
      </c>
      <c r="AA18" s="34" t="n">
        <f aca="false">IF(D18="w",(_xlfn.IFS(F18=$AE$7,LOOKUP(Y18,$AG$7:$AG$9,$AH$7:$AH$9),F18=$AE$10,LOOKUP(Y18,$AG$10:$AG$12,$AH$10:$AH$12),F18=$AE$13,LOOKUP(Y18,$AG$13:$AG$15,$AH$13:$AH$15),F18=$AE$16,LOOKUP(Y18,$AG$16:$AG$18,$AH$16:$AH$18),F18=$AE$19,LOOKUP(Y18,$AG$19:$AG$21,$AH$19:$AH$21),F18=$AE$22,LOOKUP(Y18,$AG$22:$AG$24,$AH$22:$AH$24),F18=$AE$25,LOOKUP(Y18,$AG$25:$AG$27,$AH$25:$AH$27),F18=$AE$28,LOOKUP(Y18,$AG$28:$AG$30,$AH$28:$AH$30),F18=$AE$31,LOOKUP(Y18,$AG$31:$AG$33,$AH$31:$AH$33))),0)</f>
        <v>0</v>
      </c>
      <c r="AE18" s="39"/>
      <c r="AF18" s="40" t="n">
        <v>875</v>
      </c>
      <c r="AG18" s="40" t="n">
        <v>900</v>
      </c>
      <c r="AH18" s="41" t="s">
        <v>33</v>
      </c>
    </row>
    <row r="19" customFormat="false" ht="12.8" hidden="false" customHeight="false" outlineLevel="0" collapsed="false">
      <c r="A19" s="19" t="n">
        <v>14</v>
      </c>
      <c r="B19" s="20"/>
      <c r="C19" s="20"/>
      <c r="D19" s="21"/>
      <c r="E19" s="22"/>
      <c r="F19" s="23" t="str">
        <f aca="false">IF(ISBLANK(E19),"",$H$1-E19)</f>
        <v/>
      </c>
      <c r="G19" s="22"/>
      <c r="H19" s="24" t="n">
        <f aca="false">_xlfn.IFS(ISBLANK(G19),0,G19=0,0,$D19="m",ROUNDDOWN((SQRT(G19)-2.8)/0.011,0),$D19="w",ROUNDDOWN((SQRT(G19)-2.0232)/0.00874,0))</f>
        <v>0</v>
      </c>
      <c r="I19" s="25"/>
      <c r="J19" s="26" t="n">
        <f aca="false">_xlfn.IFS(ISBLANK(I19),0,I19=0,0,$D19="m",ROUNDDOWN((SQRT(I19)-1.936)/0.0124,0),$D19="w",ROUNDDOWN((SQRT(I19)-1.4149)/0.01039,0))</f>
        <v>0</v>
      </c>
      <c r="K19" s="27"/>
      <c r="L19" s="24" t="n">
        <f aca="false">_xlfn.IFS(ISBLANK(K19),0,K19=0,0,$D19="m",ROUNDDOWN((SQRT(K19)-1.15028)/0.00219,0),$D19="w",ROUNDDOWN((SQRT(K19)-1.0935)/0.00208,0))</f>
        <v>0</v>
      </c>
      <c r="M19" s="28"/>
      <c r="N19" s="26" t="n">
        <f aca="false">_xlfn.IFS(ISBLANK(M19),0,M19=0,0,$D19="m",ROUNDDOWN((50/(M19+0.24)-3.79)/0.0069,0),$D19="w",ROUNDDOWN((50/(M19+0.24)-3.648)/0.0066,0))</f>
        <v>0</v>
      </c>
      <c r="O19" s="27"/>
      <c r="P19" s="24" t="n">
        <f aca="false">_xlfn.IFS(ISBLANK(O19),0,O19=0,0,$D19="m",ROUNDDOWN((75/(O19+0.24)-4.1)/0.00664,0),$D19="w",ROUNDDOWN((75/(O19+0.24)-3.998)/0.0066,0))</f>
        <v>0</v>
      </c>
      <c r="Q19" s="25"/>
      <c r="R19" s="26" t="n">
        <f aca="false">_xlfn.IFS(ISBLANK(Q19),0,Q19=0,0,$D19="m",ROUNDDOWN((100/(Q19+0.24)-4.341)/0.00676,0),$D19="w",ROUNDDOWN((100/(Q19+0.24)-4.0062)/0.00656,0))</f>
        <v>0</v>
      </c>
      <c r="S19" s="29"/>
      <c r="T19" s="30" t="n">
        <f aca="false">INT(S19)*60+(S19-INT(S19))*100</f>
        <v>0</v>
      </c>
      <c r="U19" s="24" t="n">
        <f aca="false">_xlfn.IFS(ISBLANK(T19),0,T19=0,0,$D19="m","1000m Pflicht",$D19="w",ROUNDDOWN((800/T19-2.0232)/0.00647,0))</f>
        <v>0</v>
      </c>
      <c r="V19" s="31"/>
      <c r="W19" s="32" t="n">
        <f aca="false">INT(V19)*60+(V19-INT(V19))*100</f>
        <v>0</v>
      </c>
      <c r="X19" s="33" t="n">
        <f aca="false">_xlfn.IFS(ISBLANK(V19),0,V19=0,0,$D19="w","1000m Pflicht",$D19="m",ROUNDDOWN((1000/W19-2.158)/0.006,0))</f>
        <v>0</v>
      </c>
      <c r="Y19" s="34" t="n">
        <f aca="false">LARGE(G19:X19,1)+LARGE(G19:X19,2)+LARGE(G19:X19,3)</f>
        <v>0</v>
      </c>
      <c r="Z19" s="34" t="n">
        <f aca="false">IF(D19="m",(_xlfn.IFS(F19=$AE$7,LOOKUP(Y19,$AF$7:$AF$9,$AH$7:$AH$9),F19=$AE$10,LOOKUP(Y19,$AF$10:$AF$12,$AH$10:$AH$12),F19=$AE$13,LOOKUP(Y19,$AF$13:$AF$15,$AH$13:$AH$15),F19=$AE$16,LOOKUP(Y19,$AF$16:$AF$18,$AH$16:$AH$18),F19=$AE$19,LOOKUP(Y19,$AF$19:$AF$21,$AH$19:$AH$21),F19=$AE$22,LOOKUP(Y19,$AF$22:$AF$24,$AH$22:$AH$24),F19=$AE$25,LOOKUP(Y19,$AF$25:$AF$27,$AH$25:$AH$27),F19=$AE$28,LOOKUP(Y19,$AF$28:$AF$30,$AH$28:$AH$30),F19=$AE$31,LOOKUP(Y19,$AF$31:$AF$33,$AH$31:$AH$33))),0)</f>
        <v>0</v>
      </c>
      <c r="AA19" s="34" t="n">
        <f aca="false">IF(D19="w",(_xlfn.IFS(F19=$AE$7,LOOKUP(Y19,$AG$7:$AG$9,$AH$7:$AH$9),F19=$AE$10,LOOKUP(Y19,$AG$10:$AG$12,$AH$10:$AH$12),F19=$AE$13,LOOKUP(Y19,$AG$13:$AG$15,$AH$13:$AH$15),F19=$AE$16,LOOKUP(Y19,$AG$16:$AG$18,$AH$16:$AH$18),F19=$AE$19,LOOKUP(Y19,$AG$19:$AG$21,$AH$19:$AH$21),F19=$AE$22,LOOKUP(Y19,$AG$22:$AG$24,$AH$22:$AH$24),F19=$AE$25,LOOKUP(Y19,$AG$25:$AG$27,$AH$25:$AH$27),F19=$AE$28,LOOKUP(Y19,$AG$28:$AG$30,$AH$28:$AH$30),F19=$AE$31,LOOKUP(Y19,$AG$31:$AG$33,$AH$31:$AH$33))),0)</f>
        <v>0</v>
      </c>
      <c r="AE19" s="36" t="n">
        <v>12</v>
      </c>
      <c r="AF19" s="37" t="n">
        <v>0</v>
      </c>
      <c r="AG19" s="37" t="n">
        <v>0</v>
      </c>
      <c r="AH19" s="38" t="s">
        <v>31</v>
      </c>
    </row>
    <row r="20" customFormat="false" ht="12.8" hidden="false" customHeight="false" outlineLevel="0" collapsed="false">
      <c r="A20" s="19" t="n">
        <v>15</v>
      </c>
      <c r="B20" s="20"/>
      <c r="C20" s="20"/>
      <c r="D20" s="21"/>
      <c r="E20" s="22"/>
      <c r="F20" s="23" t="str">
        <f aca="false">IF(ISBLANK(E20),"",$H$1-E20)</f>
        <v/>
      </c>
      <c r="G20" s="22"/>
      <c r="H20" s="24" t="n">
        <f aca="false">_xlfn.IFS(ISBLANK(G20),0,G20=0,0,$D20="m",ROUNDDOWN((SQRT(G20)-2.8)/0.011,0),$D20="w",ROUNDDOWN((SQRT(G20)-2.0232)/0.00874,0))</f>
        <v>0</v>
      </c>
      <c r="I20" s="25"/>
      <c r="J20" s="26" t="n">
        <f aca="false">_xlfn.IFS(ISBLANK(I20),0,I20=0,0,$D20="m",ROUNDDOWN((SQRT(I20)-1.936)/0.0124,0),$D20="w",ROUNDDOWN((SQRT(I20)-1.4149)/0.01039,0))</f>
        <v>0</v>
      </c>
      <c r="K20" s="27"/>
      <c r="L20" s="24" t="n">
        <f aca="false">_xlfn.IFS(ISBLANK(K20),0,K20=0,0,$D20="m",ROUNDDOWN((SQRT(K20)-1.15028)/0.00219,0),$D20="w",ROUNDDOWN((SQRT(K20)-1.0935)/0.00208,0))</f>
        <v>0</v>
      </c>
      <c r="M20" s="28"/>
      <c r="N20" s="26" t="n">
        <f aca="false">_xlfn.IFS(ISBLANK(M20),0,M20=0,0,$D20="m",ROUNDDOWN((50/(M20+0.24)-3.79)/0.0069,0),$D20="w",ROUNDDOWN((50/(M20+0.24)-3.648)/0.0066,0))</f>
        <v>0</v>
      </c>
      <c r="O20" s="27"/>
      <c r="P20" s="24" t="n">
        <f aca="false">_xlfn.IFS(ISBLANK(O20),0,O20=0,0,$D20="m",ROUNDDOWN((75/(O20+0.24)-4.1)/0.00664,0),$D20="w",ROUNDDOWN((75/(O20+0.24)-3.998)/0.0066,0))</f>
        <v>0</v>
      </c>
      <c r="Q20" s="25"/>
      <c r="R20" s="26" t="n">
        <f aca="false">_xlfn.IFS(ISBLANK(Q20),0,Q20=0,0,$D20="m",ROUNDDOWN((100/(Q20+0.24)-4.341)/0.00676,0),$D20="w",ROUNDDOWN((100/(Q20+0.24)-4.0062)/0.00656,0))</f>
        <v>0</v>
      </c>
      <c r="S20" s="29"/>
      <c r="T20" s="30" t="n">
        <f aca="false">INT(S20)*60+(S20-INT(S20))*100</f>
        <v>0</v>
      </c>
      <c r="U20" s="24" t="n">
        <f aca="false">_xlfn.IFS(ISBLANK(T20),0,T20=0,0,$D20="m","1000m Pflicht",$D20="w",ROUNDDOWN((800/T20-2.0232)/0.00647,0))</f>
        <v>0</v>
      </c>
      <c r="V20" s="31"/>
      <c r="W20" s="32" t="n">
        <f aca="false">INT(V20)*60+(V20-INT(V20))*100</f>
        <v>0</v>
      </c>
      <c r="X20" s="33" t="n">
        <f aca="false">_xlfn.IFS(ISBLANK(V20),0,V20=0,0,$D20="w","1000m Pflicht",$D20="m",ROUNDDOWN((1000/W20-2.158)/0.006,0))</f>
        <v>0</v>
      </c>
      <c r="Y20" s="34" t="n">
        <f aca="false">LARGE(G20:X20,1)+LARGE(G20:X20,2)+LARGE(G20:X20,3)</f>
        <v>0</v>
      </c>
      <c r="Z20" s="34" t="n">
        <f aca="false">IF(D20="m",(_xlfn.IFS(F20=$AE$7,LOOKUP(Y20,$AF$7:$AF$9,$AH$7:$AH$9),F20=$AE$10,LOOKUP(Y20,$AF$10:$AF$12,$AH$10:$AH$12),F20=$AE$13,LOOKUP(Y20,$AF$13:$AF$15,$AH$13:$AH$15),F20=$AE$16,LOOKUP(Y20,$AF$16:$AF$18,$AH$16:$AH$18),F20=$AE$19,LOOKUP(Y20,$AF$19:$AF$21,$AH$19:$AH$21),F20=$AE$22,LOOKUP(Y20,$AF$22:$AF$24,$AH$22:$AH$24),F20=$AE$25,LOOKUP(Y20,$AF$25:$AF$27,$AH$25:$AH$27),F20=$AE$28,LOOKUP(Y20,$AF$28:$AF$30,$AH$28:$AH$30),F20=$AE$31,LOOKUP(Y20,$AF$31:$AF$33,$AH$31:$AH$33))),0)</f>
        <v>0</v>
      </c>
      <c r="AA20" s="34" t="n">
        <f aca="false">IF(D20="w",(_xlfn.IFS(F20=$AE$7,LOOKUP(Y20,$AG$7:$AG$9,$AH$7:$AH$9),F20=$AE$10,LOOKUP(Y20,$AG$10:$AG$12,$AH$10:$AH$12),F20=$AE$13,LOOKUP(Y20,$AG$13:$AG$15,$AH$13:$AH$15),F20=$AE$16,LOOKUP(Y20,$AG$16:$AG$18,$AH$16:$AH$18),F20=$AE$19,LOOKUP(Y20,$AG$19:$AG$21,$AH$19:$AH$21),F20=$AE$22,LOOKUP(Y20,$AG$22:$AG$24,$AH$22:$AH$24),F20=$AE$25,LOOKUP(Y20,$AG$25:$AG$27,$AH$25:$AH$27),F20=$AE$28,LOOKUP(Y20,$AG$28:$AG$30,$AH$28:$AH$30),F20=$AE$31,LOOKUP(Y20,$AG$31:$AG$33,$AH$31:$AH$33))),0)</f>
        <v>0</v>
      </c>
      <c r="AE20" s="36"/>
      <c r="AF20" s="37" t="n">
        <v>750</v>
      </c>
      <c r="AG20" s="37" t="n">
        <v>775</v>
      </c>
      <c r="AH20" s="38" t="s">
        <v>32</v>
      </c>
    </row>
    <row r="21" customFormat="false" ht="12.8" hidden="false" customHeight="false" outlineLevel="0" collapsed="false">
      <c r="A21" s="19" t="n">
        <v>16</v>
      </c>
      <c r="B21" s="20"/>
      <c r="C21" s="20"/>
      <c r="D21" s="21"/>
      <c r="E21" s="22"/>
      <c r="F21" s="23" t="str">
        <f aca="false">IF(ISBLANK(E21),"",$H$1-E21)</f>
        <v/>
      </c>
      <c r="G21" s="22"/>
      <c r="H21" s="24" t="n">
        <f aca="false">_xlfn.IFS(ISBLANK(G21),0,G21=0,0,$D21="m",ROUNDDOWN((SQRT(G21)-2.8)/0.011,0),$D21="w",ROUNDDOWN((SQRT(G21)-2.0232)/0.00874,0))</f>
        <v>0</v>
      </c>
      <c r="I21" s="25"/>
      <c r="J21" s="26" t="n">
        <f aca="false">_xlfn.IFS(ISBLANK(I21),0,I21=0,0,$D21="m",ROUNDDOWN((SQRT(I21)-1.936)/0.0124,0),$D21="w",ROUNDDOWN((SQRT(I21)-1.4149)/0.01039,0))</f>
        <v>0</v>
      </c>
      <c r="K21" s="27"/>
      <c r="L21" s="24" t="n">
        <f aca="false">_xlfn.IFS(ISBLANK(K21),0,K21=0,0,$D21="m",ROUNDDOWN((SQRT(K21)-1.15028)/0.00219,0),$D21="w",ROUNDDOWN((SQRT(K21)-1.0935)/0.00208,0))</f>
        <v>0</v>
      </c>
      <c r="M21" s="28"/>
      <c r="N21" s="26" t="n">
        <f aca="false">_xlfn.IFS(ISBLANK(M21),0,M21=0,0,$D21="m",ROUNDDOWN((50/(M21+0.24)-3.79)/0.0069,0),$D21="w",ROUNDDOWN((50/(M21+0.24)-3.648)/0.0066,0))</f>
        <v>0</v>
      </c>
      <c r="O21" s="27"/>
      <c r="P21" s="24" t="n">
        <f aca="false">_xlfn.IFS(ISBLANK(O21),0,O21=0,0,$D21="m",ROUNDDOWN((75/(O21+0.24)-4.1)/0.00664,0),$D21="w",ROUNDDOWN((75/(O21+0.24)-3.998)/0.0066,0))</f>
        <v>0</v>
      </c>
      <c r="Q21" s="25"/>
      <c r="R21" s="26" t="n">
        <f aca="false">_xlfn.IFS(ISBLANK(Q21),0,Q21=0,0,$D21="m",ROUNDDOWN((100/(Q21+0.24)-4.341)/0.00676,0),$D21="w",ROUNDDOWN((100/(Q21+0.24)-4.0062)/0.00656,0))</f>
        <v>0</v>
      </c>
      <c r="S21" s="29"/>
      <c r="T21" s="30" t="n">
        <f aca="false">INT(S21)*60+(S21-INT(S21))*100</f>
        <v>0</v>
      </c>
      <c r="U21" s="24" t="n">
        <f aca="false">_xlfn.IFS(ISBLANK(T21),0,T21=0,0,$D21="m","1000m Pflicht",$D21="w",ROUNDDOWN((800/T21-2.0232)/0.00647,0))</f>
        <v>0</v>
      </c>
      <c r="V21" s="31"/>
      <c r="W21" s="32" t="n">
        <f aca="false">INT(V21)*60+(V21-INT(V21))*100</f>
        <v>0</v>
      </c>
      <c r="X21" s="33" t="n">
        <f aca="false">_xlfn.IFS(ISBLANK(V21),0,V21=0,0,$D21="w","1000m Pflicht",$D21="m",ROUNDDOWN((1000/W21-2.158)/0.006,0))</f>
        <v>0</v>
      </c>
      <c r="Y21" s="34" t="n">
        <f aca="false">LARGE(G21:X21,1)+LARGE(G21:X21,2)+LARGE(G21:X21,3)</f>
        <v>0</v>
      </c>
      <c r="Z21" s="34" t="n">
        <f aca="false">IF(D21="m",(_xlfn.IFS(F21=$AE$7,LOOKUP(Y21,$AF$7:$AF$9,$AH$7:$AH$9),F21=$AE$10,LOOKUP(Y21,$AF$10:$AF$12,$AH$10:$AH$12),F21=$AE$13,LOOKUP(Y21,$AF$13:$AF$15,$AH$13:$AH$15),F21=$AE$16,LOOKUP(Y21,$AF$16:$AF$18,$AH$16:$AH$18),F21=$AE$19,LOOKUP(Y21,$AF$19:$AF$21,$AH$19:$AH$21),F21=$AE$22,LOOKUP(Y21,$AF$22:$AF$24,$AH$22:$AH$24),F21=$AE$25,LOOKUP(Y21,$AF$25:$AF$27,$AH$25:$AH$27),F21=$AE$28,LOOKUP(Y21,$AF$28:$AF$30,$AH$28:$AH$30),F21=$AE$31,LOOKUP(Y21,$AF$31:$AF$33,$AH$31:$AH$33))),0)</f>
        <v>0</v>
      </c>
      <c r="AA21" s="34" t="n">
        <f aca="false">IF(D21="w",(_xlfn.IFS(F21=$AE$7,LOOKUP(Y21,$AG$7:$AG$9,$AH$7:$AH$9),F21=$AE$10,LOOKUP(Y21,$AG$10:$AG$12,$AH$10:$AH$12),F21=$AE$13,LOOKUP(Y21,$AG$13:$AG$15,$AH$13:$AH$15),F21=$AE$16,LOOKUP(Y21,$AG$16:$AG$18,$AH$16:$AH$18),F21=$AE$19,LOOKUP(Y21,$AG$19:$AG$21,$AH$19:$AH$21),F21=$AE$22,LOOKUP(Y21,$AG$22:$AG$24,$AH$22:$AH$24),F21=$AE$25,LOOKUP(Y21,$AG$25:$AG$27,$AH$25:$AH$27),F21=$AE$28,LOOKUP(Y21,$AG$28:$AG$30,$AH$28:$AH$30),F21=$AE$31,LOOKUP(Y21,$AG$31:$AG$33,$AH$31:$AH$33))),0)</f>
        <v>0</v>
      </c>
      <c r="AE21" s="36"/>
      <c r="AF21" s="37" t="n">
        <v>975</v>
      </c>
      <c r="AG21" s="37" t="n">
        <v>975</v>
      </c>
      <c r="AH21" s="38" t="s">
        <v>33</v>
      </c>
    </row>
    <row r="22" customFormat="false" ht="12.8" hidden="false" customHeight="false" outlineLevel="0" collapsed="false">
      <c r="A22" s="19" t="n">
        <v>17</v>
      </c>
      <c r="B22" s="20"/>
      <c r="C22" s="20"/>
      <c r="D22" s="21"/>
      <c r="E22" s="22"/>
      <c r="F22" s="23" t="str">
        <f aca="false">IF(ISBLANK(E22),"",$H$1-E22)</f>
        <v/>
      </c>
      <c r="G22" s="22"/>
      <c r="H22" s="24" t="n">
        <f aca="false">_xlfn.IFS(ISBLANK(G22),0,G22=0,0,$D22="m",ROUNDDOWN((SQRT(G22)-2.8)/0.011,0),$D22="w",ROUNDDOWN((SQRT(G22)-2.0232)/0.00874,0))</f>
        <v>0</v>
      </c>
      <c r="I22" s="25"/>
      <c r="J22" s="26" t="n">
        <f aca="false">_xlfn.IFS(ISBLANK(I22),0,I22=0,0,$D22="m",ROUNDDOWN((SQRT(I22)-1.936)/0.0124,0),$D22="w",ROUNDDOWN((SQRT(I22)-1.4149)/0.01039,0))</f>
        <v>0</v>
      </c>
      <c r="K22" s="27"/>
      <c r="L22" s="24" t="n">
        <f aca="false">_xlfn.IFS(ISBLANK(K22),0,K22=0,0,$D22="m",ROUNDDOWN((SQRT(K22)-1.15028)/0.00219,0),$D22="w",ROUNDDOWN((SQRT(K22)-1.0935)/0.00208,0))</f>
        <v>0</v>
      </c>
      <c r="M22" s="28"/>
      <c r="N22" s="26" t="n">
        <f aca="false">_xlfn.IFS(ISBLANK(M22),0,M22=0,0,$D22="m",ROUNDDOWN((50/(M22+0.24)-3.79)/0.0069,0),$D22="w",ROUNDDOWN((50/(M22+0.24)-3.648)/0.0066,0))</f>
        <v>0</v>
      </c>
      <c r="O22" s="27"/>
      <c r="P22" s="24" t="n">
        <f aca="false">_xlfn.IFS(ISBLANK(O22),0,O22=0,0,$D22="m",ROUNDDOWN((75/(O22+0.24)-4.1)/0.00664,0),$D22="w",ROUNDDOWN((75/(O22+0.24)-3.998)/0.0066,0))</f>
        <v>0</v>
      </c>
      <c r="Q22" s="25"/>
      <c r="R22" s="26" t="n">
        <f aca="false">_xlfn.IFS(ISBLANK(Q22),0,Q22=0,0,$D22="m",ROUNDDOWN((100/(Q22+0.24)-4.341)/0.00676,0),$D22="w",ROUNDDOWN((100/(Q22+0.24)-4.0062)/0.00656,0))</f>
        <v>0</v>
      </c>
      <c r="S22" s="29"/>
      <c r="T22" s="30" t="n">
        <f aca="false">INT(S22)*60+(S22-INT(S22))*100</f>
        <v>0</v>
      </c>
      <c r="U22" s="24" t="n">
        <f aca="false">_xlfn.IFS(ISBLANK(T22),0,T22=0,0,$D22="m","1000m Pflicht",$D22="w",ROUNDDOWN((800/T22-2.0232)/0.00647,0))</f>
        <v>0</v>
      </c>
      <c r="V22" s="31"/>
      <c r="W22" s="32" t="n">
        <f aca="false">INT(V22)*60+(V22-INT(V22))*100</f>
        <v>0</v>
      </c>
      <c r="X22" s="33" t="n">
        <f aca="false">_xlfn.IFS(ISBLANK(V22),0,V22=0,0,$D22="w","1000m Pflicht",$D22="m",ROUNDDOWN((1000/W22-2.158)/0.006,0))</f>
        <v>0</v>
      </c>
      <c r="Y22" s="34" t="n">
        <f aca="false">LARGE(G22:X22,1)+LARGE(G22:X22,2)+LARGE(G22:X22,3)</f>
        <v>0</v>
      </c>
      <c r="Z22" s="34" t="n">
        <f aca="false">IF(D22="m",(_xlfn.IFS(F22=$AE$7,LOOKUP(Y22,$AF$7:$AF$9,$AH$7:$AH$9),F22=$AE$10,LOOKUP(Y22,$AF$10:$AF$12,$AH$10:$AH$12),F22=$AE$13,LOOKUP(Y22,$AF$13:$AF$15,$AH$13:$AH$15),F22=$AE$16,LOOKUP(Y22,$AF$16:$AF$18,$AH$16:$AH$18),F22=$AE$19,LOOKUP(Y22,$AF$19:$AF$21,$AH$19:$AH$21),F22=$AE$22,LOOKUP(Y22,$AF$22:$AF$24,$AH$22:$AH$24),F22=$AE$25,LOOKUP(Y22,$AF$25:$AF$27,$AH$25:$AH$27),F22=$AE$28,LOOKUP(Y22,$AF$28:$AF$30,$AH$28:$AH$30),F22=$AE$31,LOOKUP(Y22,$AF$31:$AF$33,$AH$31:$AH$33))),0)</f>
        <v>0</v>
      </c>
      <c r="AA22" s="34" t="n">
        <f aca="false">IF(D22="w",(_xlfn.IFS(F22=$AE$7,LOOKUP(Y22,$AG$7:$AG$9,$AH$7:$AH$9),F22=$AE$10,LOOKUP(Y22,$AG$10:$AG$12,$AH$10:$AH$12),F22=$AE$13,LOOKUP(Y22,$AG$13:$AG$15,$AH$13:$AH$15),F22=$AE$16,LOOKUP(Y22,$AG$16:$AG$18,$AH$16:$AH$18),F22=$AE$19,LOOKUP(Y22,$AG$19:$AG$21,$AH$19:$AH$21),F22=$AE$22,LOOKUP(Y22,$AG$22:$AG$24,$AH$22:$AH$24),F22=$AE$25,LOOKUP(Y22,$AG$25:$AG$27,$AH$25:$AH$27),F22=$AE$28,LOOKUP(Y22,$AG$28:$AG$30,$AH$28:$AH$30),F22=$AE$31,LOOKUP(Y22,$AG$31:$AG$33,$AH$31:$AH$33))),0)</f>
        <v>0</v>
      </c>
      <c r="AE22" s="39" t="n">
        <v>13</v>
      </c>
      <c r="AF22" s="40" t="n">
        <v>0</v>
      </c>
      <c r="AG22" s="40" t="n">
        <v>0</v>
      </c>
      <c r="AH22" s="41" t="s">
        <v>31</v>
      </c>
    </row>
    <row r="23" customFormat="false" ht="12.8" hidden="false" customHeight="false" outlineLevel="0" collapsed="false">
      <c r="A23" s="19" t="n">
        <v>18</v>
      </c>
      <c r="B23" s="20"/>
      <c r="C23" s="20"/>
      <c r="D23" s="21"/>
      <c r="E23" s="22"/>
      <c r="F23" s="23" t="str">
        <f aca="false">IF(ISBLANK(E23),"",$H$1-E23)</f>
        <v/>
      </c>
      <c r="G23" s="22"/>
      <c r="H23" s="24" t="n">
        <f aca="false">_xlfn.IFS(ISBLANK(G23),0,G23=0,0,$D23="m",ROUNDDOWN((SQRT(G23)-2.8)/0.011,0),$D23="w",ROUNDDOWN((SQRT(G23)-2.0232)/0.00874,0))</f>
        <v>0</v>
      </c>
      <c r="I23" s="25"/>
      <c r="J23" s="26" t="n">
        <f aca="false">_xlfn.IFS(ISBLANK(I23),0,I23=0,0,$D23="m",ROUNDDOWN((SQRT(I23)-1.936)/0.0124,0),$D23="w",ROUNDDOWN((SQRT(I23)-1.4149)/0.01039,0))</f>
        <v>0</v>
      </c>
      <c r="K23" s="27"/>
      <c r="L23" s="24" t="n">
        <f aca="false">_xlfn.IFS(ISBLANK(K23),0,K23=0,0,$D23="m",ROUNDDOWN((SQRT(K23)-1.15028)/0.00219,0),$D23="w",ROUNDDOWN((SQRT(K23)-1.0935)/0.00208,0))</f>
        <v>0</v>
      </c>
      <c r="M23" s="28"/>
      <c r="N23" s="26" t="n">
        <f aca="false">_xlfn.IFS(ISBLANK(M23),0,M23=0,0,$D23="m",ROUNDDOWN((50/(M23+0.24)-3.79)/0.0069,0),$D23="w",ROUNDDOWN((50/(M23+0.24)-3.648)/0.0066,0))</f>
        <v>0</v>
      </c>
      <c r="O23" s="27"/>
      <c r="P23" s="24" t="n">
        <f aca="false">_xlfn.IFS(ISBLANK(O23),0,O23=0,0,$D23="m",ROUNDDOWN((75/(O23+0.24)-4.1)/0.00664,0),$D23="w",ROUNDDOWN((75/(O23+0.24)-3.998)/0.0066,0))</f>
        <v>0</v>
      </c>
      <c r="Q23" s="25"/>
      <c r="R23" s="26" t="n">
        <f aca="false">_xlfn.IFS(ISBLANK(Q23),0,Q23=0,0,$D23="m",ROUNDDOWN((100/(Q23+0.24)-4.341)/0.00676,0),$D23="w",ROUNDDOWN((100/(Q23+0.24)-4.0062)/0.00656,0))</f>
        <v>0</v>
      </c>
      <c r="S23" s="29"/>
      <c r="T23" s="30" t="n">
        <f aca="false">INT(S23)*60+(S23-INT(S23))*100</f>
        <v>0</v>
      </c>
      <c r="U23" s="24" t="n">
        <f aca="false">_xlfn.IFS(ISBLANK(T23),0,T23=0,0,$D23="m","1000m Pflicht",$D23="w",ROUNDDOWN((800/T23-2.0232)/0.00647,0))</f>
        <v>0</v>
      </c>
      <c r="V23" s="31"/>
      <c r="W23" s="32" t="n">
        <f aca="false">INT(V23)*60+(V23-INT(V23))*100</f>
        <v>0</v>
      </c>
      <c r="X23" s="33" t="n">
        <f aca="false">_xlfn.IFS(ISBLANK(V23),0,V23=0,0,$D23="w","1000m Pflicht",$D23="m",ROUNDDOWN((1000/W23-2.158)/0.006,0))</f>
        <v>0</v>
      </c>
      <c r="Y23" s="34" t="n">
        <f aca="false">LARGE(G23:X23,1)+LARGE(G23:X23,2)+LARGE(G23:X23,3)</f>
        <v>0</v>
      </c>
      <c r="Z23" s="34" t="n">
        <f aca="false">IF(D23="m",(_xlfn.IFS(F23=$AE$7,LOOKUP(Y23,$AF$7:$AF$9,$AH$7:$AH$9),F23=$AE$10,LOOKUP(Y23,$AF$10:$AF$12,$AH$10:$AH$12),F23=$AE$13,LOOKUP(Y23,$AF$13:$AF$15,$AH$13:$AH$15),F23=$AE$16,LOOKUP(Y23,$AF$16:$AF$18,$AH$16:$AH$18),F23=$AE$19,LOOKUP(Y23,$AF$19:$AF$21,$AH$19:$AH$21),F23=$AE$22,LOOKUP(Y23,$AF$22:$AF$24,$AH$22:$AH$24),F23=$AE$25,LOOKUP(Y23,$AF$25:$AF$27,$AH$25:$AH$27),F23=$AE$28,LOOKUP(Y23,$AF$28:$AF$30,$AH$28:$AH$30),F23=$AE$31,LOOKUP(Y23,$AF$31:$AF$33,$AH$31:$AH$33))),0)</f>
        <v>0</v>
      </c>
      <c r="AA23" s="34" t="n">
        <f aca="false">IF(D23="w",(_xlfn.IFS(F23=$AE$7,LOOKUP(Y23,$AG$7:$AG$9,$AH$7:$AH$9),F23=$AE$10,LOOKUP(Y23,$AG$10:$AG$12,$AH$10:$AH$12),F23=$AE$13,LOOKUP(Y23,$AG$13:$AG$15,$AH$13:$AH$15),F23=$AE$16,LOOKUP(Y23,$AG$16:$AG$18,$AH$16:$AH$18),F23=$AE$19,LOOKUP(Y23,$AG$19:$AG$21,$AH$19:$AH$21),F23=$AE$22,LOOKUP(Y23,$AG$22:$AG$24,$AH$22:$AH$24),F23=$AE$25,LOOKUP(Y23,$AG$25:$AG$27,$AH$25:$AH$27),F23=$AE$28,LOOKUP(Y23,$AG$28:$AG$30,$AH$28:$AH$30),F23=$AE$31,LOOKUP(Y23,$AG$31:$AG$33,$AH$31:$AH$33))),0)</f>
        <v>0</v>
      </c>
      <c r="AE23" s="39"/>
      <c r="AF23" s="40" t="n">
        <v>825</v>
      </c>
      <c r="AG23" s="40" t="n">
        <v>825</v>
      </c>
      <c r="AH23" s="41" t="s">
        <v>32</v>
      </c>
    </row>
    <row r="24" customFormat="false" ht="12.8" hidden="false" customHeight="false" outlineLevel="0" collapsed="false">
      <c r="A24" s="19" t="n">
        <v>19</v>
      </c>
      <c r="B24" s="20"/>
      <c r="C24" s="20"/>
      <c r="D24" s="21"/>
      <c r="E24" s="22"/>
      <c r="F24" s="23" t="str">
        <f aca="false">IF(ISBLANK(E24),"",$H$1-E24)</f>
        <v/>
      </c>
      <c r="G24" s="22"/>
      <c r="H24" s="24" t="n">
        <f aca="false">_xlfn.IFS(ISBLANK(G24),0,G24=0,0,$D24="m",ROUNDDOWN((SQRT(G24)-2.8)/0.011,0),$D24="w",ROUNDDOWN((SQRT(G24)-2.0232)/0.00874,0))</f>
        <v>0</v>
      </c>
      <c r="I24" s="25"/>
      <c r="J24" s="26" t="n">
        <f aca="false">_xlfn.IFS(ISBLANK(I24),0,I24=0,0,$D24="m",ROUNDDOWN((SQRT(I24)-1.936)/0.0124,0),$D24="w",ROUNDDOWN((SQRT(I24)-1.4149)/0.01039,0))</f>
        <v>0</v>
      </c>
      <c r="K24" s="27"/>
      <c r="L24" s="24" t="n">
        <f aca="false">_xlfn.IFS(ISBLANK(K24),0,K24=0,0,$D24="m",ROUNDDOWN((SQRT(K24)-1.15028)/0.00219,0),$D24="w",ROUNDDOWN((SQRT(K24)-1.0935)/0.00208,0))</f>
        <v>0</v>
      </c>
      <c r="M24" s="28"/>
      <c r="N24" s="26" t="n">
        <f aca="false">_xlfn.IFS(ISBLANK(M24),0,M24=0,0,$D24="m",ROUNDDOWN((50/(M24+0.24)-3.79)/0.0069,0),$D24="w",ROUNDDOWN((50/(M24+0.24)-3.648)/0.0066,0))</f>
        <v>0</v>
      </c>
      <c r="O24" s="27"/>
      <c r="P24" s="24" t="n">
        <f aca="false">_xlfn.IFS(ISBLANK(O24),0,O24=0,0,$D24="m",ROUNDDOWN((75/(O24+0.24)-4.1)/0.00664,0),$D24="w",ROUNDDOWN((75/(O24+0.24)-3.998)/0.0066,0))</f>
        <v>0</v>
      </c>
      <c r="Q24" s="25"/>
      <c r="R24" s="26" t="n">
        <f aca="false">_xlfn.IFS(ISBLANK(Q24),0,Q24=0,0,$D24="m",ROUNDDOWN((100/(Q24+0.24)-4.341)/0.00676,0),$D24="w",ROUNDDOWN((100/(Q24+0.24)-4.0062)/0.00656,0))</f>
        <v>0</v>
      </c>
      <c r="S24" s="29"/>
      <c r="T24" s="30" t="n">
        <f aca="false">INT(S24)*60+(S24-INT(S24))*100</f>
        <v>0</v>
      </c>
      <c r="U24" s="24" t="n">
        <f aca="false">_xlfn.IFS(ISBLANK(T24),0,T24=0,0,$D24="m","1000m Pflicht",$D24="w",ROUNDDOWN((800/T24-2.0232)/0.00647,0))</f>
        <v>0</v>
      </c>
      <c r="V24" s="31"/>
      <c r="W24" s="32" t="n">
        <f aca="false">INT(V24)*60+(V24-INT(V24))*100</f>
        <v>0</v>
      </c>
      <c r="X24" s="33" t="n">
        <f aca="false">_xlfn.IFS(ISBLANK(V24),0,V24=0,0,$D24="w","1000m Pflicht",$D24="m",ROUNDDOWN((1000/W24-2.158)/0.006,0))</f>
        <v>0</v>
      </c>
      <c r="Y24" s="34" t="n">
        <f aca="false">LARGE(G24:X24,1)+LARGE(G24:X24,2)+LARGE(G24:X24,3)</f>
        <v>0</v>
      </c>
      <c r="Z24" s="34" t="n">
        <f aca="false">IF(D24="m",(_xlfn.IFS(F24=$AE$7,LOOKUP(Y24,$AF$7:$AF$9,$AH$7:$AH$9),F24=$AE$10,LOOKUP(Y24,$AF$10:$AF$12,$AH$10:$AH$12),F24=$AE$13,LOOKUP(Y24,$AF$13:$AF$15,$AH$13:$AH$15),F24=$AE$16,LOOKUP(Y24,$AF$16:$AF$18,$AH$16:$AH$18),F24=$AE$19,LOOKUP(Y24,$AF$19:$AF$21,$AH$19:$AH$21),F24=$AE$22,LOOKUP(Y24,$AF$22:$AF$24,$AH$22:$AH$24),F24=$AE$25,LOOKUP(Y24,$AF$25:$AF$27,$AH$25:$AH$27),F24=$AE$28,LOOKUP(Y24,$AF$28:$AF$30,$AH$28:$AH$30),F24=$AE$31,LOOKUP(Y24,$AF$31:$AF$33,$AH$31:$AH$33))),0)</f>
        <v>0</v>
      </c>
      <c r="AA24" s="34" t="n">
        <f aca="false">IF(D24="w",(_xlfn.IFS(F24=$AE$7,LOOKUP(Y24,$AG$7:$AG$9,$AH$7:$AH$9),F24=$AE$10,LOOKUP(Y24,$AG$10:$AG$12,$AH$10:$AH$12),F24=$AE$13,LOOKUP(Y24,$AG$13:$AG$15,$AH$13:$AH$15),F24=$AE$16,LOOKUP(Y24,$AG$16:$AG$18,$AH$16:$AH$18),F24=$AE$19,LOOKUP(Y24,$AG$19:$AG$21,$AH$19:$AH$21),F24=$AE$22,LOOKUP(Y24,$AG$22:$AG$24,$AH$22:$AH$24),F24=$AE$25,LOOKUP(Y24,$AG$25:$AG$27,$AH$25:$AH$27),F24=$AE$28,LOOKUP(Y24,$AG$28:$AG$30,$AH$28:$AH$30),F24=$AE$31,LOOKUP(Y24,$AG$31:$AG$33,$AH$31:$AH$33))),0)</f>
        <v>0</v>
      </c>
      <c r="AE24" s="39"/>
      <c r="AF24" s="40" t="n">
        <v>1050</v>
      </c>
      <c r="AG24" s="40" t="n">
        <v>1025</v>
      </c>
      <c r="AH24" s="41" t="s">
        <v>33</v>
      </c>
    </row>
    <row r="25" customFormat="false" ht="12.8" hidden="false" customHeight="false" outlineLevel="0" collapsed="false">
      <c r="A25" s="19" t="n">
        <v>20</v>
      </c>
      <c r="B25" s="20"/>
      <c r="C25" s="20"/>
      <c r="D25" s="21"/>
      <c r="E25" s="22"/>
      <c r="F25" s="23" t="str">
        <f aca="false">IF(ISBLANK(E25),"",$H$1-E25)</f>
        <v/>
      </c>
      <c r="G25" s="22"/>
      <c r="H25" s="24" t="n">
        <f aca="false">_xlfn.IFS(ISBLANK(G25),0,G25=0,0,$D25="m",ROUNDDOWN((SQRT(G25)-2.8)/0.011,0),$D25="w",ROUNDDOWN((SQRT(G25)-2.0232)/0.00874,0))</f>
        <v>0</v>
      </c>
      <c r="I25" s="25"/>
      <c r="J25" s="26" t="n">
        <f aca="false">_xlfn.IFS(ISBLANK(I25),0,I25=0,0,$D25="m",ROUNDDOWN((SQRT(I25)-1.936)/0.0124,0),$D25="w",ROUNDDOWN((SQRT(I25)-1.4149)/0.01039,0))</f>
        <v>0</v>
      </c>
      <c r="K25" s="27"/>
      <c r="L25" s="24" t="n">
        <f aca="false">_xlfn.IFS(ISBLANK(K25),0,K25=0,0,$D25="m",ROUNDDOWN((SQRT(K25)-1.15028)/0.00219,0),$D25="w",ROUNDDOWN((SQRT(K25)-1.0935)/0.00208,0))</f>
        <v>0</v>
      </c>
      <c r="M25" s="28"/>
      <c r="N25" s="26" t="n">
        <f aca="false">_xlfn.IFS(ISBLANK(M25),0,M25=0,0,$D25="m",ROUNDDOWN((50/(M25+0.24)-3.79)/0.0069,0),$D25="w",ROUNDDOWN((50/(M25+0.24)-3.648)/0.0066,0))</f>
        <v>0</v>
      </c>
      <c r="O25" s="27"/>
      <c r="P25" s="24" t="n">
        <f aca="false">_xlfn.IFS(ISBLANK(O25),0,O25=0,0,$D25="m",ROUNDDOWN((75/(O25+0.24)-4.1)/0.00664,0),$D25="w",ROUNDDOWN((75/(O25+0.24)-3.998)/0.0066,0))</f>
        <v>0</v>
      </c>
      <c r="Q25" s="25"/>
      <c r="R25" s="26" t="n">
        <f aca="false">_xlfn.IFS(ISBLANK(Q25),0,Q25=0,0,$D25="m",ROUNDDOWN((100/(Q25+0.24)-4.341)/0.00676,0),$D25="w",ROUNDDOWN((100/(Q25+0.24)-4.0062)/0.00656,0))</f>
        <v>0</v>
      </c>
      <c r="S25" s="29"/>
      <c r="T25" s="30" t="n">
        <f aca="false">INT(S25)*60+(S25-INT(S25))*100</f>
        <v>0</v>
      </c>
      <c r="U25" s="24" t="n">
        <f aca="false">_xlfn.IFS(ISBLANK(T25),0,T25=0,0,$D25="m","1000m Pflicht",$D25="w",ROUNDDOWN((800/T25-2.0232)/0.00647,0))</f>
        <v>0</v>
      </c>
      <c r="V25" s="31"/>
      <c r="W25" s="32" t="n">
        <f aca="false">INT(V25)*60+(V25-INT(V25))*100</f>
        <v>0</v>
      </c>
      <c r="X25" s="33" t="n">
        <f aca="false">_xlfn.IFS(ISBLANK(V25),0,V25=0,0,$D25="w","1000m Pflicht",$D25="m",ROUNDDOWN((1000/W25-2.158)/0.006,0))</f>
        <v>0</v>
      </c>
      <c r="Y25" s="34" t="n">
        <f aca="false">LARGE(G25:X25,1)+LARGE(G25:X25,2)+LARGE(G25:X25,3)</f>
        <v>0</v>
      </c>
      <c r="Z25" s="34" t="n">
        <f aca="false">IF(D25="m",(_xlfn.IFS(F25=$AE$7,LOOKUP(Y25,$AF$7:$AF$9,$AH$7:$AH$9),F25=$AE$10,LOOKUP(Y25,$AF$10:$AF$12,$AH$10:$AH$12),F25=$AE$13,LOOKUP(Y25,$AF$13:$AF$15,$AH$13:$AH$15),F25=$AE$16,LOOKUP(Y25,$AF$16:$AF$18,$AH$16:$AH$18),F25=$AE$19,LOOKUP(Y25,$AF$19:$AF$21,$AH$19:$AH$21),F25=$AE$22,LOOKUP(Y25,$AF$22:$AF$24,$AH$22:$AH$24),F25=$AE$25,LOOKUP(Y25,$AF$25:$AF$27,$AH$25:$AH$27),F25=$AE$28,LOOKUP(Y25,$AF$28:$AF$30,$AH$28:$AH$30),F25=$AE$31,LOOKUP(Y25,$AF$31:$AF$33,$AH$31:$AH$33))),0)</f>
        <v>0</v>
      </c>
      <c r="AA25" s="34" t="n">
        <f aca="false">IF(D25="w",(_xlfn.IFS(F25=$AE$7,LOOKUP(Y25,$AG$7:$AG$9,$AH$7:$AH$9),F25=$AE$10,LOOKUP(Y25,$AG$10:$AG$12,$AH$10:$AH$12),F25=$AE$13,LOOKUP(Y25,$AG$13:$AG$15,$AH$13:$AH$15),F25=$AE$16,LOOKUP(Y25,$AG$16:$AG$18,$AH$16:$AH$18),F25=$AE$19,LOOKUP(Y25,$AG$19:$AG$21,$AH$19:$AH$21),F25=$AE$22,LOOKUP(Y25,$AG$22:$AG$24,$AH$22:$AH$24),F25=$AE$25,LOOKUP(Y25,$AG$25:$AG$27,$AH$25:$AH$27),F25=$AE$28,LOOKUP(Y25,$AG$28:$AG$30,$AH$28:$AH$30),F25=$AE$31,LOOKUP(Y25,$AG$31:$AG$33,$AH$31:$AH$33))),0)</f>
        <v>0</v>
      </c>
      <c r="AE25" s="36" t="n">
        <v>14</v>
      </c>
      <c r="AF25" s="37" t="n">
        <v>0</v>
      </c>
      <c r="AG25" s="37" t="n">
        <v>0</v>
      </c>
      <c r="AH25" s="38" t="s">
        <v>31</v>
      </c>
    </row>
    <row r="26" customFormat="false" ht="12.8" hidden="false" customHeight="false" outlineLevel="0" collapsed="false">
      <c r="A26" s="19" t="n">
        <v>21</v>
      </c>
      <c r="B26" s="20"/>
      <c r="C26" s="20"/>
      <c r="D26" s="21"/>
      <c r="E26" s="22"/>
      <c r="F26" s="23" t="str">
        <f aca="false">IF(ISBLANK(E26),"",$H$1-E26)</f>
        <v/>
      </c>
      <c r="G26" s="22"/>
      <c r="H26" s="24" t="n">
        <f aca="false">_xlfn.IFS(ISBLANK(G26),0,G26=0,0,$D26="m",ROUNDDOWN((SQRT(G26)-2.8)/0.011,0),$D26="w",ROUNDDOWN((SQRT(G26)-2.0232)/0.00874,0))</f>
        <v>0</v>
      </c>
      <c r="I26" s="25"/>
      <c r="J26" s="26" t="n">
        <f aca="false">_xlfn.IFS(ISBLANK(I26),0,I26=0,0,$D26="m",ROUNDDOWN((SQRT(I26)-1.936)/0.0124,0),$D26="w",ROUNDDOWN((SQRT(I26)-1.4149)/0.01039,0))</f>
        <v>0</v>
      </c>
      <c r="K26" s="27"/>
      <c r="L26" s="24" t="n">
        <f aca="false">_xlfn.IFS(ISBLANK(K26),0,K26=0,0,$D26="m",ROUNDDOWN((SQRT(K26)-1.15028)/0.00219,0),$D26="w",ROUNDDOWN((SQRT(K26)-1.0935)/0.00208,0))</f>
        <v>0</v>
      </c>
      <c r="M26" s="28"/>
      <c r="N26" s="26" t="n">
        <f aca="false">_xlfn.IFS(ISBLANK(M26),0,M26=0,0,$D26="m",ROUNDDOWN((50/(M26+0.24)-3.79)/0.0069,0),$D26="w",ROUNDDOWN((50/(M26+0.24)-3.648)/0.0066,0))</f>
        <v>0</v>
      </c>
      <c r="O26" s="27"/>
      <c r="P26" s="24" t="n">
        <f aca="false">_xlfn.IFS(ISBLANK(O26),0,O26=0,0,$D26="m",ROUNDDOWN((75/(O26+0.24)-4.1)/0.00664,0),$D26="w",ROUNDDOWN((75/(O26+0.24)-3.998)/0.0066,0))</f>
        <v>0</v>
      </c>
      <c r="Q26" s="25"/>
      <c r="R26" s="26" t="n">
        <f aca="false">_xlfn.IFS(ISBLANK(Q26),0,Q26=0,0,$D26="m",ROUNDDOWN((100/(Q26+0.24)-4.341)/0.00676,0),$D26="w",ROUNDDOWN((100/(Q26+0.24)-4.0062)/0.00656,0))</f>
        <v>0</v>
      </c>
      <c r="S26" s="29"/>
      <c r="T26" s="30" t="n">
        <f aca="false">INT(S26)*60+(S26-INT(S26))*100</f>
        <v>0</v>
      </c>
      <c r="U26" s="24" t="n">
        <f aca="false">_xlfn.IFS(ISBLANK(T26),0,T26=0,0,$D26="m","1000m Pflicht",$D26="w",ROUNDDOWN((800/T26-2.0232)/0.00647,0))</f>
        <v>0</v>
      </c>
      <c r="V26" s="31"/>
      <c r="W26" s="32" t="n">
        <f aca="false">INT(V26)*60+(V26-INT(V26))*100</f>
        <v>0</v>
      </c>
      <c r="X26" s="33" t="n">
        <f aca="false">_xlfn.IFS(ISBLANK(V26),0,V26=0,0,$D26="w","1000m Pflicht",$D26="m",ROUNDDOWN((1000/W26-2.158)/0.006,0))</f>
        <v>0</v>
      </c>
      <c r="Y26" s="34" t="n">
        <f aca="false">LARGE(G26:X26,1)+LARGE(G26:X26,2)+LARGE(G26:X26,3)</f>
        <v>0</v>
      </c>
      <c r="Z26" s="34" t="n">
        <f aca="false">IF(D26="m",(_xlfn.IFS(F26=$AE$7,LOOKUP(Y26,$AF$7:$AF$9,$AH$7:$AH$9),F26=$AE$10,LOOKUP(Y26,$AF$10:$AF$12,$AH$10:$AH$12),F26=$AE$13,LOOKUP(Y26,$AF$13:$AF$15,$AH$13:$AH$15),F26=$AE$16,LOOKUP(Y26,$AF$16:$AF$18,$AH$16:$AH$18),F26=$AE$19,LOOKUP(Y26,$AF$19:$AF$21,$AH$19:$AH$21),F26=$AE$22,LOOKUP(Y26,$AF$22:$AF$24,$AH$22:$AH$24),F26=$AE$25,LOOKUP(Y26,$AF$25:$AF$27,$AH$25:$AH$27),F26=$AE$28,LOOKUP(Y26,$AF$28:$AF$30,$AH$28:$AH$30),F26=$AE$31,LOOKUP(Y26,$AF$31:$AF$33,$AH$31:$AH$33))),0)</f>
        <v>0</v>
      </c>
      <c r="AA26" s="34" t="n">
        <f aca="false">IF(D26="w",(_xlfn.IFS(F26=$AE$7,LOOKUP(Y26,$AG$7:$AG$9,$AH$7:$AH$9),F26=$AE$10,LOOKUP(Y26,$AG$10:$AG$12,$AH$10:$AH$12),F26=$AE$13,LOOKUP(Y26,$AG$13:$AG$15,$AH$13:$AH$15),F26=$AE$16,LOOKUP(Y26,$AG$16:$AG$18,$AH$16:$AH$18),F26=$AE$19,LOOKUP(Y26,$AG$19:$AG$21,$AH$19:$AH$21),F26=$AE$22,LOOKUP(Y26,$AG$22:$AG$24,$AH$22:$AH$24),F26=$AE$25,LOOKUP(Y26,$AG$25:$AG$27,$AH$25:$AH$27),F26=$AE$28,LOOKUP(Y26,$AG$28:$AG$30,$AH$28:$AH$30),F26=$AE$31,LOOKUP(Y26,$AG$31:$AG$33,$AH$31:$AH$33))),0)</f>
        <v>0</v>
      </c>
      <c r="AE26" s="36"/>
      <c r="AF26" s="37" t="n">
        <v>900</v>
      </c>
      <c r="AG26" s="37" t="n">
        <v>850</v>
      </c>
      <c r="AH26" s="38" t="s">
        <v>32</v>
      </c>
    </row>
    <row r="27" customFormat="false" ht="12.8" hidden="false" customHeight="false" outlineLevel="0" collapsed="false">
      <c r="A27" s="19" t="n">
        <v>22</v>
      </c>
      <c r="B27" s="20"/>
      <c r="C27" s="20"/>
      <c r="D27" s="21"/>
      <c r="E27" s="22"/>
      <c r="F27" s="23" t="str">
        <f aca="false">IF(ISBLANK(E27),"",$H$1-E27)</f>
        <v/>
      </c>
      <c r="G27" s="22"/>
      <c r="H27" s="24" t="n">
        <f aca="false">_xlfn.IFS(ISBLANK(G27),0,G27=0,0,$D27="m",ROUNDDOWN((SQRT(G27)-2.8)/0.011,0),$D27="w",ROUNDDOWN((SQRT(G27)-2.0232)/0.00874,0))</f>
        <v>0</v>
      </c>
      <c r="I27" s="25"/>
      <c r="J27" s="26" t="n">
        <f aca="false">_xlfn.IFS(ISBLANK(I27),0,I27=0,0,$D27="m",ROUNDDOWN((SQRT(I27)-1.936)/0.0124,0),$D27="w",ROUNDDOWN((SQRT(I27)-1.4149)/0.01039,0))</f>
        <v>0</v>
      </c>
      <c r="K27" s="27"/>
      <c r="L27" s="24" t="n">
        <f aca="false">_xlfn.IFS(ISBLANK(K27),0,K27=0,0,$D27="m",ROUNDDOWN((SQRT(K27)-1.15028)/0.00219,0),$D27="w",ROUNDDOWN((SQRT(K27)-1.0935)/0.00208,0))</f>
        <v>0</v>
      </c>
      <c r="M27" s="28"/>
      <c r="N27" s="26" t="n">
        <f aca="false">_xlfn.IFS(ISBLANK(M27),0,M27=0,0,$D27="m",ROUNDDOWN((50/(M27+0.24)-3.79)/0.0069,0),$D27="w",ROUNDDOWN((50/(M27+0.24)-3.648)/0.0066,0))</f>
        <v>0</v>
      </c>
      <c r="O27" s="27"/>
      <c r="P27" s="24" t="n">
        <f aca="false">_xlfn.IFS(ISBLANK(O27),0,O27=0,0,$D27="m",ROUNDDOWN((75/(O27+0.24)-4.1)/0.00664,0),$D27="w",ROUNDDOWN((75/(O27+0.24)-3.998)/0.0066,0))</f>
        <v>0</v>
      </c>
      <c r="Q27" s="25"/>
      <c r="R27" s="26" t="n">
        <f aca="false">_xlfn.IFS(ISBLANK(Q27),0,Q27=0,0,$D27="m",ROUNDDOWN((100/(Q27+0.24)-4.341)/0.00676,0),$D27="w",ROUNDDOWN((100/(Q27+0.24)-4.0062)/0.00656,0))</f>
        <v>0</v>
      </c>
      <c r="S27" s="29"/>
      <c r="T27" s="30" t="n">
        <f aca="false">INT(S27)*60+(S27-INT(S27))*100</f>
        <v>0</v>
      </c>
      <c r="U27" s="24" t="n">
        <f aca="false">_xlfn.IFS(ISBLANK(T27),0,T27=0,0,$D27="m","1000m Pflicht",$D27="w",ROUNDDOWN((800/T27-2.0232)/0.00647,0))</f>
        <v>0</v>
      </c>
      <c r="V27" s="31"/>
      <c r="W27" s="32" t="n">
        <f aca="false">INT(V27)*60+(V27-INT(V27))*100</f>
        <v>0</v>
      </c>
      <c r="X27" s="33" t="n">
        <f aca="false">_xlfn.IFS(ISBLANK(V27),0,V27=0,0,$D27="w","1000m Pflicht",$D27="m",ROUNDDOWN((1000/W27-2.158)/0.006,0))</f>
        <v>0</v>
      </c>
      <c r="Y27" s="34" t="n">
        <f aca="false">LARGE(G27:X27,1)+LARGE(G27:X27,2)+LARGE(G27:X27,3)</f>
        <v>0</v>
      </c>
      <c r="Z27" s="34" t="n">
        <f aca="false">IF(D27="m",(_xlfn.IFS(F27=$AE$7,LOOKUP(Y27,$AF$7:$AF$9,$AH$7:$AH$9),F27=$AE$10,LOOKUP(Y27,$AF$10:$AF$12,$AH$10:$AH$12),F27=$AE$13,LOOKUP(Y27,$AF$13:$AF$15,$AH$13:$AH$15),F27=$AE$16,LOOKUP(Y27,$AF$16:$AF$18,$AH$16:$AH$18),F27=$AE$19,LOOKUP(Y27,$AF$19:$AF$21,$AH$19:$AH$21),F27=$AE$22,LOOKUP(Y27,$AF$22:$AF$24,$AH$22:$AH$24),F27=$AE$25,LOOKUP(Y27,$AF$25:$AF$27,$AH$25:$AH$27),F27=$AE$28,LOOKUP(Y27,$AF$28:$AF$30,$AH$28:$AH$30),F27=$AE$31,LOOKUP(Y27,$AF$31:$AF$33,$AH$31:$AH$33))),0)</f>
        <v>0</v>
      </c>
      <c r="AA27" s="34" t="n">
        <f aca="false">IF(D27="w",(_xlfn.IFS(F27=$AE$7,LOOKUP(Y27,$AG$7:$AG$9,$AH$7:$AH$9),F27=$AE$10,LOOKUP(Y27,$AG$10:$AG$12,$AH$10:$AH$12),F27=$AE$13,LOOKUP(Y27,$AG$13:$AG$15,$AH$13:$AH$15),F27=$AE$16,LOOKUP(Y27,$AG$16:$AG$18,$AH$16:$AH$18),F27=$AE$19,LOOKUP(Y27,$AG$19:$AG$21,$AH$19:$AH$21),F27=$AE$22,LOOKUP(Y27,$AG$22:$AG$24,$AH$22:$AH$24),F27=$AE$25,LOOKUP(Y27,$AG$25:$AG$27,$AH$25:$AH$27),F27=$AE$28,LOOKUP(Y27,$AG$28:$AG$30,$AH$28:$AH$30),F27=$AE$31,LOOKUP(Y27,$AG$31:$AG$33,$AH$31:$AH$33))),0)</f>
        <v>0</v>
      </c>
      <c r="AE27" s="36"/>
      <c r="AF27" s="37" t="n">
        <v>1125</v>
      </c>
      <c r="AG27" s="37" t="n">
        <v>1050</v>
      </c>
      <c r="AH27" s="38" t="s">
        <v>33</v>
      </c>
    </row>
    <row r="28" customFormat="false" ht="12.8" hidden="false" customHeight="false" outlineLevel="0" collapsed="false">
      <c r="A28" s="19" t="n">
        <v>23</v>
      </c>
      <c r="B28" s="20"/>
      <c r="C28" s="20"/>
      <c r="D28" s="21"/>
      <c r="E28" s="22"/>
      <c r="F28" s="23" t="str">
        <f aca="false">IF(ISBLANK(E28),"",$H$1-E28)</f>
        <v/>
      </c>
      <c r="G28" s="22"/>
      <c r="H28" s="24" t="n">
        <f aca="false">_xlfn.IFS(ISBLANK(G28),0,G28=0,0,$D28="m",ROUNDDOWN((SQRT(G28)-2.8)/0.011,0),$D28="w",ROUNDDOWN((SQRT(G28)-2.0232)/0.00874,0))</f>
        <v>0</v>
      </c>
      <c r="I28" s="25"/>
      <c r="J28" s="26" t="n">
        <f aca="false">_xlfn.IFS(ISBLANK(I28),0,I28=0,0,$D28="m",ROUNDDOWN((SQRT(I28)-1.936)/0.0124,0),$D28="w",ROUNDDOWN((SQRT(I28)-1.4149)/0.01039,0))</f>
        <v>0</v>
      </c>
      <c r="K28" s="27"/>
      <c r="L28" s="24" t="n">
        <f aca="false">_xlfn.IFS(ISBLANK(K28),0,K28=0,0,$D28="m",ROUNDDOWN((SQRT(K28)-1.15028)/0.00219,0),$D28="w",ROUNDDOWN((SQRT(K28)-1.0935)/0.00208,0))</f>
        <v>0</v>
      </c>
      <c r="M28" s="28"/>
      <c r="N28" s="26" t="n">
        <f aca="false">_xlfn.IFS(ISBLANK(M28),0,M28=0,0,$D28="m",ROUNDDOWN((50/(M28+0.24)-3.79)/0.0069,0),$D28="w",ROUNDDOWN((50/(M28+0.24)-3.648)/0.0066,0))</f>
        <v>0</v>
      </c>
      <c r="O28" s="27"/>
      <c r="P28" s="24" t="n">
        <f aca="false">_xlfn.IFS(ISBLANK(O28),0,O28=0,0,$D28="m",ROUNDDOWN((75/(O28+0.24)-4.1)/0.00664,0),$D28="w",ROUNDDOWN((75/(O28+0.24)-3.998)/0.0066,0))</f>
        <v>0</v>
      </c>
      <c r="Q28" s="25"/>
      <c r="R28" s="26" t="n">
        <f aca="false">_xlfn.IFS(ISBLANK(Q28),0,Q28=0,0,$D28="m",ROUNDDOWN((100/(Q28+0.24)-4.341)/0.00676,0),$D28="w",ROUNDDOWN((100/(Q28+0.24)-4.0062)/0.00656,0))</f>
        <v>0</v>
      </c>
      <c r="S28" s="29"/>
      <c r="T28" s="30" t="n">
        <f aca="false">INT(S28)*60+(S28-INT(S28))*100</f>
        <v>0</v>
      </c>
      <c r="U28" s="24" t="n">
        <f aca="false">_xlfn.IFS(ISBLANK(T28),0,T28=0,0,$D28="m","1000m Pflicht",$D28="w",ROUNDDOWN((800/T28-2.0232)/0.00647,0))</f>
        <v>0</v>
      </c>
      <c r="V28" s="31"/>
      <c r="W28" s="32" t="n">
        <f aca="false">INT(V28)*60+(V28-INT(V28))*100</f>
        <v>0</v>
      </c>
      <c r="X28" s="33" t="n">
        <f aca="false">_xlfn.IFS(ISBLANK(V28),0,V28=0,0,$D28="w","1000m Pflicht",$D28="m",ROUNDDOWN((1000/W28-2.158)/0.006,0))</f>
        <v>0</v>
      </c>
      <c r="Y28" s="34" t="n">
        <f aca="false">LARGE(G28:X28,1)+LARGE(G28:X28,2)+LARGE(G28:X28,3)</f>
        <v>0</v>
      </c>
      <c r="Z28" s="34" t="n">
        <f aca="false">IF(D28="m",(_xlfn.IFS(F28=$AE$7,LOOKUP(Y28,$AF$7:$AF$9,$AH$7:$AH$9),F28=$AE$10,LOOKUP(Y28,$AF$10:$AF$12,$AH$10:$AH$12),F28=$AE$13,LOOKUP(Y28,$AF$13:$AF$15,$AH$13:$AH$15),F28=$AE$16,LOOKUP(Y28,$AF$16:$AF$18,$AH$16:$AH$18),F28=$AE$19,LOOKUP(Y28,$AF$19:$AF$21,$AH$19:$AH$21),F28=$AE$22,LOOKUP(Y28,$AF$22:$AF$24,$AH$22:$AH$24),F28=$AE$25,LOOKUP(Y28,$AF$25:$AF$27,$AH$25:$AH$27),F28=$AE$28,LOOKUP(Y28,$AF$28:$AF$30,$AH$28:$AH$30),F28=$AE$31,LOOKUP(Y28,$AF$31:$AF$33,$AH$31:$AH$33))),0)</f>
        <v>0</v>
      </c>
      <c r="AA28" s="34" t="n">
        <f aca="false">IF(D28="w",(_xlfn.IFS(F28=$AE$7,LOOKUP(Y28,$AG$7:$AG$9,$AH$7:$AH$9),F28=$AE$10,LOOKUP(Y28,$AG$10:$AG$12,$AH$10:$AH$12),F28=$AE$13,LOOKUP(Y28,$AG$13:$AG$15,$AH$13:$AH$15),F28=$AE$16,LOOKUP(Y28,$AG$16:$AG$18,$AH$16:$AH$18),F28=$AE$19,LOOKUP(Y28,$AG$19:$AG$21,$AH$19:$AH$21),F28=$AE$22,LOOKUP(Y28,$AG$22:$AG$24,$AH$22:$AH$24),F28=$AE$25,LOOKUP(Y28,$AG$25:$AG$27,$AH$25:$AH$27),F28=$AE$28,LOOKUP(Y28,$AG$28:$AG$30,$AH$28:$AH$30),F28=$AE$31,LOOKUP(Y28,$AG$31:$AG$33,$AH$31:$AH$33))),0)</f>
        <v>0</v>
      </c>
      <c r="AE28" s="39" t="n">
        <v>15</v>
      </c>
      <c r="AF28" s="40" t="n">
        <v>0</v>
      </c>
      <c r="AG28" s="40" t="n">
        <v>0</v>
      </c>
      <c r="AH28" s="41" t="s">
        <v>31</v>
      </c>
    </row>
    <row r="29" customFormat="false" ht="12.8" hidden="false" customHeight="false" outlineLevel="0" collapsed="false">
      <c r="A29" s="19" t="n">
        <v>24</v>
      </c>
      <c r="B29" s="20"/>
      <c r="C29" s="20"/>
      <c r="D29" s="21"/>
      <c r="E29" s="22"/>
      <c r="F29" s="23" t="str">
        <f aca="false">IF(ISBLANK(E29),"",$H$1-E29)</f>
        <v/>
      </c>
      <c r="G29" s="22"/>
      <c r="H29" s="24" t="n">
        <f aca="false">_xlfn.IFS(ISBLANK(G29),0,G29=0,0,$D29="m",ROUNDDOWN((SQRT(G29)-2.8)/0.011,0),$D29="w",ROUNDDOWN((SQRT(G29)-2.0232)/0.00874,0))</f>
        <v>0</v>
      </c>
      <c r="I29" s="25"/>
      <c r="J29" s="26" t="n">
        <f aca="false">_xlfn.IFS(ISBLANK(I29),0,I29=0,0,$D29="m",ROUNDDOWN((SQRT(I29)-1.936)/0.0124,0),$D29="w",ROUNDDOWN((SQRT(I29)-1.4149)/0.01039,0))</f>
        <v>0</v>
      </c>
      <c r="K29" s="27"/>
      <c r="L29" s="24" t="n">
        <f aca="false">_xlfn.IFS(ISBLANK(K29),0,K29=0,0,$D29="m",ROUNDDOWN((SQRT(K29)-1.15028)/0.00219,0),$D29="w",ROUNDDOWN((SQRT(K29)-1.0935)/0.00208,0))</f>
        <v>0</v>
      </c>
      <c r="M29" s="28"/>
      <c r="N29" s="26" t="n">
        <f aca="false">_xlfn.IFS(ISBLANK(M29),0,M29=0,0,$D29="m",ROUNDDOWN((50/(M29+0.24)-3.79)/0.0069,0),$D29="w",ROUNDDOWN((50/(M29+0.24)-3.648)/0.0066,0))</f>
        <v>0</v>
      </c>
      <c r="O29" s="27"/>
      <c r="P29" s="24" t="n">
        <f aca="false">_xlfn.IFS(ISBLANK(O29),0,O29=0,0,$D29="m",ROUNDDOWN((75/(O29+0.24)-4.1)/0.00664,0),$D29="w",ROUNDDOWN((75/(O29+0.24)-3.998)/0.0066,0))</f>
        <v>0</v>
      </c>
      <c r="Q29" s="25"/>
      <c r="R29" s="26" t="n">
        <f aca="false">_xlfn.IFS(ISBLANK(Q29),0,Q29=0,0,$D29="m",ROUNDDOWN((100/(Q29+0.24)-4.341)/0.00676,0),$D29="w",ROUNDDOWN((100/(Q29+0.24)-4.0062)/0.00656,0))</f>
        <v>0</v>
      </c>
      <c r="S29" s="29"/>
      <c r="T29" s="30" t="n">
        <f aca="false">INT(S29)*60+(S29-INT(S29))*100</f>
        <v>0</v>
      </c>
      <c r="U29" s="24" t="n">
        <f aca="false">_xlfn.IFS(ISBLANK(T29),0,T29=0,0,$D29="m","1000m Pflicht",$D29="w",ROUNDDOWN((800/T29-2.0232)/0.00647,0))</f>
        <v>0</v>
      </c>
      <c r="V29" s="31"/>
      <c r="W29" s="32" t="n">
        <f aca="false">INT(V29)*60+(V29-INT(V29))*100</f>
        <v>0</v>
      </c>
      <c r="X29" s="33" t="n">
        <f aca="false">_xlfn.IFS(ISBLANK(V29),0,V29=0,0,$D29="w","1000m Pflicht",$D29="m",ROUNDDOWN((1000/W29-2.158)/0.006,0))</f>
        <v>0</v>
      </c>
      <c r="Y29" s="34" t="n">
        <f aca="false">LARGE(G29:X29,1)+LARGE(G29:X29,2)+LARGE(G29:X29,3)</f>
        <v>0</v>
      </c>
      <c r="Z29" s="34" t="n">
        <f aca="false">IF(D29="m",(_xlfn.IFS(F29=$AE$7,LOOKUP(Y29,$AF$7:$AF$9,$AH$7:$AH$9),F29=$AE$10,LOOKUP(Y29,$AF$10:$AF$12,$AH$10:$AH$12),F29=$AE$13,LOOKUP(Y29,$AF$13:$AF$15,$AH$13:$AH$15),F29=$AE$16,LOOKUP(Y29,$AF$16:$AF$18,$AH$16:$AH$18),F29=$AE$19,LOOKUP(Y29,$AF$19:$AF$21,$AH$19:$AH$21),F29=$AE$22,LOOKUP(Y29,$AF$22:$AF$24,$AH$22:$AH$24),F29=$AE$25,LOOKUP(Y29,$AF$25:$AF$27,$AH$25:$AH$27),F29=$AE$28,LOOKUP(Y29,$AF$28:$AF$30,$AH$28:$AH$30),F29=$AE$31,LOOKUP(Y29,$AF$31:$AF$33,$AH$31:$AH$33))),0)</f>
        <v>0</v>
      </c>
      <c r="AA29" s="34" t="n">
        <f aca="false">IF(D29="w",(_xlfn.IFS(F29=$AE$7,LOOKUP(Y29,$AG$7:$AG$9,$AH$7:$AH$9),F29=$AE$10,LOOKUP(Y29,$AG$10:$AG$12,$AH$10:$AH$12),F29=$AE$13,LOOKUP(Y29,$AG$13:$AG$15,$AH$13:$AH$15),F29=$AE$16,LOOKUP(Y29,$AG$16:$AG$18,$AH$16:$AH$18),F29=$AE$19,LOOKUP(Y29,$AG$19:$AG$21,$AH$19:$AH$21),F29=$AE$22,LOOKUP(Y29,$AG$22:$AG$24,$AH$22:$AH$24),F29=$AE$25,LOOKUP(Y29,$AG$25:$AG$27,$AH$25:$AH$27),F29=$AE$28,LOOKUP(Y29,$AG$28:$AG$30,$AH$28:$AH$30),F29=$AE$31,LOOKUP(Y29,$AG$31:$AG$33,$AH$31:$AH$33))),0)</f>
        <v>0</v>
      </c>
      <c r="AE29" s="39"/>
      <c r="AF29" s="40" t="n">
        <v>975</v>
      </c>
      <c r="AG29" s="40" t="n">
        <v>875</v>
      </c>
      <c r="AH29" s="41" t="s">
        <v>32</v>
      </c>
    </row>
    <row r="30" customFormat="false" ht="12.8" hidden="false" customHeight="false" outlineLevel="0" collapsed="false">
      <c r="A30" s="19" t="n">
        <v>25</v>
      </c>
      <c r="B30" s="20"/>
      <c r="C30" s="20"/>
      <c r="D30" s="21"/>
      <c r="E30" s="22"/>
      <c r="F30" s="23" t="str">
        <f aca="false">IF(ISBLANK(E30),"",$H$1-E30)</f>
        <v/>
      </c>
      <c r="G30" s="22"/>
      <c r="H30" s="24" t="n">
        <f aca="false">_xlfn.IFS(ISBLANK(G30),0,G30=0,0,$D30="m",ROUNDDOWN((SQRT(G30)-2.8)/0.011,0),$D30="w",ROUNDDOWN((SQRT(G30)-2.0232)/0.00874,0))</f>
        <v>0</v>
      </c>
      <c r="I30" s="25"/>
      <c r="J30" s="26" t="n">
        <f aca="false">_xlfn.IFS(ISBLANK(I30),0,I30=0,0,$D30="m",ROUNDDOWN((SQRT(I30)-1.936)/0.0124,0),$D30="w",ROUNDDOWN((SQRT(I30)-1.4149)/0.01039,0))</f>
        <v>0</v>
      </c>
      <c r="K30" s="27"/>
      <c r="L30" s="24" t="n">
        <f aca="false">_xlfn.IFS(ISBLANK(K30),0,K30=0,0,$D30="m",ROUNDDOWN((SQRT(K30)-1.15028)/0.00219,0),$D30="w",ROUNDDOWN((SQRT(K30)-1.0935)/0.00208,0))</f>
        <v>0</v>
      </c>
      <c r="M30" s="28"/>
      <c r="N30" s="26" t="n">
        <f aca="false">_xlfn.IFS(ISBLANK(M30),0,M30=0,0,$D30="m",ROUNDDOWN((50/(M30+0.24)-3.79)/0.0069,0),$D30="w",ROUNDDOWN((50/(M30+0.24)-3.648)/0.0066,0))</f>
        <v>0</v>
      </c>
      <c r="O30" s="27"/>
      <c r="P30" s="24" t="n">
        <f aca="false">_xlfn.IFS(ISBLANK(O30),0,O30=0,0,$D30="m",ROUNDDOWN((75/(O30+0.24)-4.1)/0.00664,0),$D30="w",ROUNDDOWN((75/(O30+0.24)-3.998)/0.0066,0))</f>
        <v>0</v>
      </c>
      <c r="Q30" s="25"/>
      <c r="R30" s="26" t="n">
        <f aca="false">_xlfn.IFS(ISBLANK(Q30),0,Q30=0,0,$D30="m",ROUNDDOWN((100/(Q30+0.24)-4.341)/0.00676,0),$D30="w",ROUNDDOWN((100/(Q30+0.24)-4.0062)/0.00656,0))</f>
        <v>0</v>
      </c>
      <c r="S30" s="29"/>
      <c r="T30" s="30" t="n">
        <f aca="false">INT(S30)*60+(S30-INT(S30))*100</f>
        <v>0</v>
      </c>
      <c r="U30" s="24" t="n">
        <f aca="false">_xlfn.IFS(ISBLANK(T30),0,T30=0,0,$D30="m","1000m Pflicht",$D30="w",ROUNDDOWN((800/T30-2.0232)/0.00647,0))</f>
        <v>0</v>
      </c>
      <c r="V30" s="31"/>
      <c r="W30" s="32" t="n">
        <f aca="false">INT(V30)*60+(V30-INT(V30))*100</f>
        <v>0</v>
      </c>
      <c r="X30" s="33" t="n">
        <f aca="false">_xlfn.IFS(ISBLANK(V30),0,V30=0,0,$D30="w","1000m Pflicht",$D30="m",ROUNDDOWN((1000/W30-2.158)/0.006,0))</f>
        <v>0</v>
      </c>
      <c r="Y30" s="34" t="n">
        <f aca="false">LARGE(G30:X30,1)+LARGE(G30:X30,2)+LARGE(G30:X30,3)</f>
        <v>0</v>
      </c>
      <c r="Z30" s="34" t="n">
        <f aca="false">IF(D30="m",(_xlfn.IFS(F30=$AE$7,LOOKUP(Y30,$AF$7:$AF$9,$AH$7:$AH$9),F30=$AE$10,LOOKUP(Y30,$AF$10:$AF$12,$AH$10:$AH$12),F30=$AE$13,LOOKUP(Y30,$AF$13:$AF$15,$AH$13:$AH$15),F30=$AE$16,LOOKUP(Y30,$AF$16:$AF$18,$AH$16:$AH$18),F30=$AE$19,LOOKUP(Y30,$AF$19:$AF$21,$AH$19:$AH$21),F30=$AE$22,LOOKUP(Y30,$AF$22:$AF$24,$AH$22:$AH$24),F30=$AE$25,LOOKUP(Y30,$AF$25:$AF$27,$AH$25:$AH$27),F30=$AE$28,LOOKUP(Y30,$AF$28:$AF$30,$AH$28:$AH$30),F30=$AE$31,LOOKUP(Y30,$AF$31:$AF$33,$AH$31:$AH$33))),0)</f>
        <v>0</v>
      </c>
      <c r="AA30" s="34" t="n">
        <f aca="false">IF(D30="w",(_xlfn.IFS(F30=$AE$7,LOOKUP(Y30,$AG$7:$AG$9,$AH$7:$AH$9),F30=$AE$10,LOOKUP(Y30,$AG$10:$AG$12,$AH$10:$AH$12),F30=$AE$13,LOOKUP(Y30,$AG$13:$AG$15,$AH$13:$AH$15),F30=$AE$16,LOOKUP(Y30,$AG$16:$AG$18,$AH$16:$AH$18),F30=$AE$19,LOOKUP(Y30,$AG$19:$AG$21,$AH$19:$AH$21),F30=$AE$22,LOOKUP(Y30,$AG$22:$AG$24,$AH$22:$AH$24),F30=$AE$25,LOOKUP(Y30,$AG$25:$AG$27,$AH$25:$AH$27),F30=$AE$28,LOOKUP(Y30,$AG$28:$AG$30,$AH$28:$AH$30),F30=$AE$31,LOOKUP(Y30,$AG$31:$AG$33,$AH$31:$AH$33))),0)</f>
        <v>0</v>
      </c>
      <c r="AE30" s="39"/>
      <c r="AF30" s="40" t="n">
        <v>1225</v>
      </c>
      <c r="AG30" s="40" t="n">
        <v>1075</v>
      </c>
      <c r="AH30" s="41" t="s">
        <v>33</v>
      </c>
    </row>
    <row r="31" customFormat="false" ht="12.8" hidden="false" customHeight="false" outlineLevel="0" collapsed="false">
      <c r="A31" s="19" t="n">
        <v>26</v>
      </c>
      <c r="B31" s="20"/>
      <c r="C31" s="20"/>
      <c r="D31" s="21"/>
      <c r="E31" s="22"/>
      <c r="F31" s="23" t="str">
        <f aca="false">IF(ISBLANK(E31),"",$H$1-E31)</f>
        <v/>
      </c>
      <c r="G31" s="22"/>
      <c r="H31" s="24" t="n">
        <f aca="false">_xlfn.IFS(ISBLANK(G31),0,G31=0,0,$D31="m",ROUNDDOWN((SQRT(G31)-2.8)/0.011,0),$D31="w",ROUNDDOWN((SQRT(G31)-2.0232)/0.00874,0))</f>
        <v>0</v>
      </c>
      <c r="I31" s="25"/>
      <c r="J31" s="26" t="n">
        <f aca="false">_xlfn.IFS(ISBLANK(I31),0,I31=0,0,$D31="m",ROUNDDOWN((SQRT(I31)-1.936)/0.0124,0),$D31="w",ROUNDDOWN((SQRT(I31)-1.4149)/0.01039,0))</f>
        <v>0</v>
      </c>
      <c r="K31" s="27"/>
      <c r="L31" s="24" t="n">
        <f aca="false">_xlfn.IFS(ISBLANK(K31),0,K31=0,0,$D31="m",ROUNDDOWN((SQRT(K31)-1.15028)/0.00219,0),$D31="w",ROUNDDOWN((SQRT(K31)-1.0935)/0.00208,0))</f>
        <v>0</v>
      </c>
      <c r="M31" s="28"/>
      <c r="N31" s="26" t="n">
        <f aca="false">_xlfn.IFS(ISBLANK(M31),0,M31=0,0,$D31="m",ROUNDDOWN((50/(M31+0.24)-3.79)/0.0069,0),$D31="w",ROUNDDOWN((50/(M31+0.24)-3.648)/0.0066,0))</f>
        <v>0</v>
      </c>
      <c r="O31" s="27"/>
      <c r="P31" s="24" t="n">
        <f aca="false">_xlfn.IFS(ISBLANK(O31),0,O31=0,0,$D31="m",ROUNDDOWN((75/(O31+0.24)-4.1)/0.00664,0),$D31="w",ROUNDDOWN((75/(O31+0.24)-3.998)/0.0066,0))</f>
        <v>0</v>
      </c>
      <c r="Q31" s="25"/>
      <c r="R31" s="26" t="n">
        <f aca="false">_xlfn.IFS(ISBLANK(Q31),0,Q31=0,0,$D31="m",ROUNDDOWN((100/(Q31+0.24)-4.341)/0.00676,0),$D31="w",ROUNDDOWN((100/(Q31+0.24)-4.0062)/0.00656,0))</f>
        <v>0</v>
      </c>
      <c r="S31" s="29"/>
      <c r="T31" s="30" t="n">
        <f aca="false">INT(S31)*60+(S31-INT(S31))*100</f>
        <v>0</v>
      </c>
      <c r="U31" s="24" t="n">
        <f aca="false">_xlfn.IFS(ISBLANK(T31),0,T31=0,0,$D31="m","1000m Pflicht",$D31="w",ROUNDDOWN((800/T31-2.0232)/0.00647,0))</f>
        <v>0</v>
      </c>
      <c r="V31" s="31"/>
      <c r="W31" s="32" t="n">
        <f aca="false">INT(V31)*60+(V31-INT(V31))*100</f>
        <v>0</v>
      </c>
      <c r="X31" s="33" t="n">
        <f aca="false">_xlfn.IFS(ISBLANK(V31),0,V31=0,0,$D31="w","1000m Pflicht",$D31="m",ROUNDDOWN((1000/W31-2.158)/0.006,0))</f>
        <v>0</v>
      </c>
      <c r="Y31" s="34" t="n">
        <f aca="false">LARGE(G31:X31,1)+LARGE(G31:X31,2)+LARGE(G31:X31,3)</f>
        <v>0</v>
      </c>
      <c r="Z31" s="34" t="n">
        <f aca="false">IF(D31="m",(_xlfn.IFS(F31=$AE$7,LOOKUP(Y31,$AF$7:$AF$9,$AH$7:$AH$9),F31=$AE$10,LOOKUP(Y31,$AF$10:$AF$12,$AH$10:$AH$12),F31=$AE$13,LOOKUP(Y31,$AF$13:$AF$15,$AH$13:$AH$15),F31=$AE$16,LOOKUP(Y31,$AF$16:$AF$18,$AH$16:$AH$18),F31=$AE$19,LOOKUP(Y31,$AF$19:$AF$21,$AH$19:$AH$21),F31=$AE$22,LOOKUP(Y31,$AF$22:$AF$24,$AH$22:$AH$24),F31=$AE$25,LOOKUP(Y31,$AF$25:$AF$27,$AH$25:$AH$27),F31=$AE$28,LOOKUP(Y31,$AF$28:$AF$30,$AH$28:$AH$30),F31=$AE$31,LOOKUP(Y31,$AF$31:$AF$33,$AH$31:$AH$33))),0)</f>
        <v>0</v>
      </c>
      <c r="AA31" s="34" t="n">
        <f aca="false">IF(D31="w",(_xlfn.IFS(F31=$AE$7,LOOKUP(Y31,$AG$7:$AG$9,$AH$7:$AH$9),F31=$AE$10,LOOKUP(Y31,$AG$10:$AG$12,$AH$10:$AH$12),F31=$AE$13,LOOKUP(Y31,$AG$13:$AG$15,$AH$13:$AH$15),F31=$AE$16,LOOKUP(Y31,$AG$16:$AG$18,$AH$16:$AH$18),F31=$AE$19,LOOKUP(Y31,$AG$19:$AG$21,$AH$19:$AH$21),F31=$AE$22,LOOKUP(Y31,$AG$22:$AG$24,$AH$22:$AH$24),F31=$AE$25,LOOKUP(Y31,$AG$25:$AG$27,$AH$25:$AH$27),F31=$AE$28,LOOKUP(Y31,$AG$28:$AG$30,$AH$28:$AH$30),F31=$AE$31,LOOKUP(Y31,$AG$31:$AG$33,$AH$31:$AH$33))),0)</f>
        <v>0</v>
      </c>
      <c r="AE31" s="36" t="n">
        <v>16</v>
      </c>
      <c r="AF31" s="37" t="n">
        <v>0</v>
      </c>
      <c r="AG31" s="37" t="n">
        <v>0</v>
      </c>
      <c r="AH31" s="38" t="s">
        <v>31</v>
      </c>
    </row>
    <row r="32" customFormat="false" ht="12.8" hidden="false" customHeight="false" outlineLevel="0" collapsed="false">
      <c r="A32" s="19" t="n">
        <v>27</v>
      </c>
      <c r="B32" s="20"/>
      <c r="C32" s="20"/>
      <c r="D32" s="21"/>
      <c r="E32" s="22"/>
      <c r="F32" s="23" t="str">
        <f aca="false">IF(ISBLANK(E32),"",$H$1-E32)</f>
        <v/>
      </c>
      <c r="G32" s="22"/>
      <c r="H32" s="24" t="n">
        <f aca="false">_xlfn.IFS(ISBLANK(G32),0,G32=0,0,$D32="m",ROUNDDOWN((SQRT(G32)-2.8)/0.011,0),$D32="w",ROUNDDOWN((SQRT(G32)-2.0232)/0.00874,0))</f>
        <v>0</v>
      </c>
      <c r="I32" s="25"/>
      <c r="J32" s="26" t="n">
        <f aca="false">_xlfn.IFS(ISBLANK(I32),0,I32=0,0,$D32="m",ROUNDDOWN((SQRT(I32)-1.936)/0.0124,0),$D32="w",ROUNDDOWN((SQRT(I32)-1.4149)/0.01039,0))</f>
        <v>0</v>
      </c>
      <c r="K32" s="27"/>
      <c r="L32" s="24" t="n">
        <f aca="false">_xlfn.IFS(ISBLANK(K32),0,K32=0,0,$D32="m",ROUNDDOWN((SQRT(K32)-1.15028)/0.00219,0),$D32="w",ROUNDDOWN((SQRT(K32)-1.0935)/0.00208,0))</f>
        <v>0</v>
      </c>
      <c r="M32" s="28"/>
      <c r="N32" s="26" t="n">
        <f aca="false">_xlfn.IFS(ISBLANK(M32),0,M32=0,0,$D32="m",ROUNDDOWN((50/(M32+0.24)-3.79)/0.0069,0),$D32="w",ROUNDDOWN((50/(M32+0.24)-3.648)/0.0066,0))</f>
        <v>0</v>
      </c>
      <c r="O32" s="27"/>
      <c r="P32" s="24" t="n">
        <f aca="false">_xlfn.IFS(ISBLANK(O32),0,O32=0,0,$D32="m",ROUNDDOWN((75/(O32+0.24)-4.1)/0.00664,0),$D32="w",ROUNDDOWN((75/(O32+0.24)-3.998)/0.0066,0))</f>
        <v>0</v>
      </c>
      <c r="Q32" s="25"/>
      <c r="R32" s="26" t="n">
        <f aca="false">_xlfn.IFS(ISBLANK(Q32),0,Q32=0,0,$D32="m",ROUNDDOWN((100/(Q32+0.24)-4.341)/0.00676,0),$D32="w",ROUNDDOWN((100/(Q32+0.24)-4.0062)/0.00656,0))</f>
        <v>0</v>
      </c>
      <c r="S32" s="29"/>
      <c r="T32" s="30" t="n">
        <f aca="false">INT(S32)*60+(S32-INT(S32))*100</f>
        <v>0</v>
      </c>
      <c r="U32" s="24" t="n">
        <f aca="false">_xlfn.IFS(ISBLANK(T32),0,T32=0,0,$D32="m","1000m Pflicht",$D32="w",ROUNDDOWN((800/T32-2.0232)/0.00647,0))</f>
        <v>0</v>
      </c>
      <c r="V32" s="31"/>
      <c r="W32" s="32" t="n">
        <f aca="false">INT(V32)*60+(V32-INT(V32))*100</f>
        <v>0</v>
      </c>
      <c r="X32" s="33" t="n">
        <f aca="false">_xlfn.IFS(ISBLANK(V32),0,V32=0,0,$D32="w","1000m Pflicht",$D32="m",ROUNDDOWN((1000/W32-2.158)/0.006,0))</f>
        <v>0</v>
      </c>
      <c r="Y32" s="34" t="n">
        <f aca="false">LARGE(G32:X32,1)+LARGE(G32:X32,2)+LARGE(G32:X32,3)</f>
        <v>0</v>
      </c>
      <c r="Z32" s="34" t="n">
        <f aca="false">IF(D32="m",(_xlfn.IFS(F32=$AE$7,LOOKUP(Y32,$AF$7:$AF$9,$AH$7:$AH$9),F32=$AE$10,LOOKUP(Y32,$AF$10:$AF$12,$AH$10:$AH$12),F32=$AE$13,LOOKUP(Y32,$AF$13:$AF$15,$AH$13:$AH$15),F32=$AE$16,LOOKUP(Y32,$AF$16:$AF$18,$AH$16:$AH$18),F32=$AE$19,LOOKUP(Y32,$AF$19:$AF$21,$AH$19:$AH$21),F32=$AE$22,LOOKUP(Y32,$AF$22:$AF$24,$AH$22:$AH$24),F32=$AE$25,LOOKUP(Y32,$AF$25:$AF$27,$AH$25:$AH$27),F32=$AE$28,LOOKUP(Y32,$AF$28:$AF$30,$AH$28:$AH$30),F32=$AE$31,LOOKUP(Y32,$AF$31:$AF$33,$AH$31:$AH$33))),0)</f>
        <v>0</v>
      </c>
      <c r="AA32" s="34" t="n">
        <f aca="false">IF(D32="w",(_xlfn.IFS(F32=$AE$7,LOOKUP(Y32,$AG$7:$AG$9,$AH$7:$AH$9),F32=$AE$10,LOOKUP(Y32,$AG$10:$AG$12,$AH$10:$AH$12),F32=$AE$13,LOOKUP(Y32,$AG$13:$AG$15,$AH$13:$AH$15),F32=$AE$16,LOOKUP(Y32,$AG$16:$AG$18,$AH$16:$AH$18),F32=$AE$19,LOOKUP(Y32,$AG$19:$AG$21,$AH$19:$AH$21),F32=$AE$22,LOOKUP(Y32,$AG$22:$AG$24,$AH$22:$AH$24),F32=$AE$25,LOOKUP(Y32,$AG$25:$AG$27,$AH$25:$AH$27),F32=$AE$28,LOOKUP(Y32,$AG$28:$AG$30,$AH$28:$AH$30),F32=$AE$31,LOOKUP(Y32,$AG$31:$AG$33,$AH$31:$AH$33))),0)</f>
        <v>0</v>
      </c>
      <c r="AE32" s="36"/>
      <c r="AF32" s="37" t="n">
        <v>1050</v>
      </c>
      <c r="AG32" s="37" t="n">
        <v>900</v>
      </c>
      <c r="AH32" s="38" t="s">
        <v>32</v>
      </c>
    </row>
    <row r="33" customFormat="false" ht="12.8" hidden="false" customHeight="false" outlineLevel="0" collapsed="false">
      <c r="A33" s="19" t="n">
        <v>28</v>
      </c>
      <c r="B33" s="20"/>
      <c r="C33" s="20"/>
      <c r="D33" s="21"/>
      <c r="E33" s="22"/>
      <c r="F33" s="23" t="str">
        <f aca="false">IF(ISBLANK(E33),"",$H$1-E33)</f>
        <v/>
      </c>
      <c r="G33" s="22"/>
      <c r="H33" s="24" t="n">
        <f aca="false">_xlfn.IFS(ISBLANK(G33),0,G33=0,0,$D33="m",ROUNDDOWN((SQRT(G33)-2.8)/0.011,0),$D33="w",ROUNDDOWN((SQRT(G33)-2.0232)/0.00874,0))</f>
        <v>0</v>
      </c>
      <c r="I33" s="25"/>
      <c r="J33" s="26" t="n">
        <f aca="false">_xlfn.IFS(ISBLANK(I33),0,I33=0,0,$D33="m",ROUNDDOWN((SQRT(I33)-1.936)/0.0124,0),$D33="w",ROUNDDOWN((SQRT(I33)-1.4149)/0.01039,0))</f>
        <v>0</v>
      </c>
      <c r="K33" s="27"/>
      <c r="L33" s="24" t="n">
        <f aca="false">_xlfn.IFS(ISBLANK(K33),0,K33=0,0,$D33="m",ROUNDDOWN((SQRT(K33)-1.15028)/0.00219,0),$D33="w",ROUNDDOWN((SQRT(K33)-1.0935)/0.00208,0))</f>
        <v>0</v>
      </c>
      <c r="M33" s="28"/>
      <c r="N33" s="26" t="n">
        <f aca="false">_xlfn.IFS(ISBLANK(M33),0,M33=0,0,$D33="m",ROUNDDOWN((50/(M33+0.24)-3.79)/0.0069,0),$D33="w",ROUNDDOWN((50/(M33+0.24)-3.648)/0.0066,0))</f>
        <v>0</v>
      </c>
      <c r="O33" s="27"/>
      <c r="P33" s="24" t="n">
        <f aca="false">_xlfn.IFS(ISBLANK(O33),0,O33=0,0,$D33="m",ROUNDDOWN((75/(O33+0.24)-4.1)/0.00664,0),$D33="w",ROUNDDOWN((75/(O33+0.24)-3.998)/0.0066,0))</f>
        <v>0</v>
      </c>
      <c r="Q33" s="25"/>
      <c r="R33" s="26" t="n">
        <f aca="false">_xlfn.IFS(ISBLANK(Q33),0,Q33=0,0,$D33="m",ROUNDDOWN((100/(Q33+0.24)-4.341)/0.00676,0),$D33="w",ROUNDDOWN((100/(Q33+0.24)-4.0062)/0.00656,0))</f>
        <v>0</v>
      </c>
      <c r="S33" s="29"/>
      <c r="T33" s="30" t="n">
        <f aca="false">INT(S33)*60+(S33-INT(S33))*100</f>
        <v>0</v>
      </c>
      <c r="U33" s="24" t="n">
        <f aca="false">_xlfn.IFS(ISBLANK(T33),0,T33=0,0,$D33="m","1000m Pflicht",$D33="w",ROUNDDOWN((800/T33-2.0232)/0.00647,0))</f>
        <v>0</v>
      </c>
      <c r="V33" s="31"/>
      <c r="W33" s="32" t="n">
        <f aca="false">INT(V33)*60+(V33-INT(V33))*100</f>
        <v>0</v>
      </c>
      <c r="X33" s="33" t="n">
        <f aca="false">_xlfn.IFS(ISBLANK(V33),0,V33=0,0,$D33="w","1000m Pflicht",$D33="m",ROUNDDOWN((1000/W33-2.158)/0.006,0))</f>
        <v>0</v>
      </c>
      <c r="Y33" s="34" t="n">
        <f aca="false">LARGE(G33:X33,1)+LARGE(G33:X33,2)+LARGE(G33:X33,3)</f>
        <v>0</v>
      </c>
      <c r="Z33" s="34" t="n">
        <f aca="false">IF(D33="m",(_xlfn.IFS(F33=$AE$7,LOOKUP(Y33,$AF$7:$AF$9,$AH$7:$AH$9),F33=$AE$10,LOOKUP(Y33,$AF$10:$AF$12,$AH$10:$AH$12),F33=$AE$13,LOOKUP(Y33,$AF$13:$AF$15,$AH$13:$AH$15),F33=$AE$16,LOOKUP(Y33,$AF$16:$AF$18,$AH$16:$AH$18),F33=$AE$19,LOOKUP(Y33,$AF$19:$AF$21,$AH$19:$AH$21),F33=$AE$22,LOOKUP(Y33,$AF$22:$AF$24,$AH$22:$AH$24),F33=$AE$25,LOOKUP(Y33,$AF$25:$AF$27,$AH$25:$AH$27),F33=$AE$28,LOOKUP(Y33,$AF$28:$AF$30,$AH$28:$AH$30),F33=$AE$31,LOOKUP(Y33,$AF$31:$AF$33,$AH$31:$AH$33))),0)</f>
        <v>0</v>
      </c>
      <c r="AA33" s="34" t="n">
        <f aca="false">IF(D33="w",(_xlfn.IFS(F33=$AE$7,LOOKUP(Y33,$AG$7:$AG$9,$AH$7:$AH$9),F33=$AE$10,LOOKUP(Y33,$AG$10:$AG$12,$AH$10:$AH$12),F33=$AE$13,LOOKUP(Y33,$AG$13:$AG$15,$AH$13:$AH$15),F33=$AE$16,LOOKUP(Y33,$AG$16:$AG$18,$AH$16:$AH$18),F33=$AE$19,LOOKUP(Y33,$AG$19:$AG$21,$AH$19:$AH$21),F33=$AE$22,LOOKUP(Y33,$AG$22:$AG$24,$AH$22:$AH$24),F33=$AE$25,LOOKUP(Y33,$AG$25:$AG$27,$AH$25:$AH$27),F33=$AE$28,LOOKUP(Y33,$AG$28:$AG$30,$AH$28:$AH$30),F33=$AE$31,LOOKUP(Y33,$AG$31:$AG$33,$AH$31:$AH$33))),0)</f>
        <v>0</v>
      </c>
      <c r="AE33" s="36"/>
      <c r="AF33" s="37" t="n">
        <v>1325</v>
      </c>
      <c r="AG33" s="37" t="n">
        <v>1100</v>
      </c>
      <c r="AH33" s="38" t="s">
        <v>33</v>
      </c>
    </row>
    <row r="34" customFormat="false" ht="12.8" hidden="false" customHeight="false" outlineLevel="0" collapsed="false">
      <c r="A34" s="19" t="n">
        <v>29</v>
      </c>
      <c r="B34" s="20"/>
      <c r="C34" s="20"/>
      <c r="D34" s="21"/>
      <c r="E34" s="22"/>
      <c r="F34" s="23" t="str">
        <f aca="false">IF(ISBLANK(E34),"",$H$1-E34)</f>
        <v/>
      </c>
      <c r="G34" s="22"/>
      <c r="H34" s="24" t="n">
        <f aca="false">_xlfn.IFS(ISBLANK(G34),0,G34=0,0,$D34="m",ROUNDDOWN((SQRT(G34)-2.8)/0.011,0),$D34="w",ROUNDDOWN((SQRT(G34)-2.0232)/0.00874,0))</f>
        <v>0</v>
      </c>
      <c r="I34" s="25"/>
      <c r="J34" s="26" t="n">
        <f aca="false">_xlfn.IFS(ISBLANK(I34),0,I34=0,0,$D34="m",ROUNDDOWN((SQRT(I34)-1.936)/0.0124,0),$D34="w",ROUNDDOWN((SQRT(I34)-1.4149)/0.01039,0))</f>
        <v>0</v>
      </c>
      <c r="K34" s="27"/>
      <c r="L34" s="24" t="n">
        <f aca="false">_xlfn.IFS(ISBLANK(K34),0,K34=0,0,$D34="m",ROUNDDOWN((SQRT(K34)-1.15028)/0.00219,0),$D34="w",ROUNDDOWN((SQRT(K34)-1.0935)/0.00208,0))</f>
        <v>0</v>
      </c>
      <c r="M34" s="28"/>
      <c r="N34" s="26" t="n">
        <f aca="false">_xlfn.IFS(ISBLANK(M34),0,M34=0,0,$D34="m",ROUNDDOWN((50/(M34+0.24)-3.79)/0.0069,0),$D34="w",ROUNDDOWN((50/(M34+0.24)-3.648)/0.0066,0))</f>
        <v>0</v>
      </c>
      <c r="O34" s="27"/>
      <c r="P34" s="24" t="n">
        <f aca="false">_xlfn.IFS(ISBLANK(O34),0,O34=0,0,$D34="m",ROUNDDOWN((75/(O34+0.24)-4.1)/0.00664,0),$D34="w",ROUNDDOWN((75/(O34+0.24)-3.998)/0.0066,0))</f>
        <v>0</v>
      </c>
      <c r="Q34" s="25"/>
      <c r="R34" s="26" t="n">
        <f aca="false">_xlfn.IFS(ISBLANK(Q34),0,Q34=0,0,$D34="m",ROUNDDOWN((100/(Q34+0.24)-4.341)/0.00676,0),$D34="w",ROUNDDOWN((100/(Q34+0.24)-4.0062)/0.00656,0))</f>
        <v>0</v>
      </c>
      <c r="S34" s="29"/>
      <c r="T34" s="30" t="n">
        <f aca="false">INT(S34)*60+(S34-INT(S34))*100</f>
        <v>0</v>
      </c>
      <c r="U34" s="24" t="n">
        <f aca="false">_xlfn.IFS(ISBLANK(T34),0,T34=0,0,$D34="m","1000m Pflicht",$D34="w",ROUNDDOWN((800/T34-2.0232)/0.00647,0))</f>
        <v>0</v>
      </c>
      <c r="V34" s="31"/>
      <c r="W34" s="32" t="n">
        <f aca="false">INT(V34)*60+(V34-INT(V34))*100</f>
        <v>0</v>
      </c>
      <c r="X34" s="33" t="n">
        <f aca="false">_xlfn.IFS(ISBLANK(V34),0,V34=0,0,$D34="w","1000m Pflicht",$D34="m",ROUNDDOWN((1000/W34-2.158)/0.006,0))</f>
        <v>0</v>
      </c>
      <c r="Y34" s="34" t="n">
        <f aca="false">LARGE(G34:X34,1)+LARGE(G34:X34,2)+LARGE(G34:X34,3)</f>
        <v>0</v>
      </c>
      <c r="Z34" s="34" t="n">
        <f aca="false">IF(D34="m",(_xlfn.IFS(F34=$AE$7,LOOKUP(Y34,$AF$7:$AF$9,$AH$7:$AH$9),F34=$AE$10,LOOKUP(Y34,$AF$10:$AF$12,$AH$10:$AH$12),F34=$AE$13,LOOKUP(Y34,$AF$13:$AF$15,$AH$13:$AH$15),F34=$AE$16,LOOKUP(Y34,$AF$16:$AF$18,$AH$16:$AH$18),F34=$AE$19,LOOKUP(Y34,$AF$19:$AF$21,$AH$19:$AH$21),F34=$AE$22,LOOKUP(Y34,$AF$22:$AF$24,$AH$22:$AH$24),F34=$AE$25,LOOKUP(Y34,$AF$25:$AF$27,$AH$25:$AH$27),F34=$AE$28,LOOKUP(Y34,$AF$28:$AF$30,$AH$28:$AH$30),F34=$AE$31,LOOKUP(Y34,$AF$31:$AF$33,$AH$31:$AH$33))),0)</f>
        <v>0</v>
      </c>
      <c r="AA34" s="34" t="n">
        <f aca="false">IF(D34="w",(_xlfn.IFS(F34=$AE$7,LOOKUP(Y34,$AG$7:$AG$9,$AH$7:$AH$9),F34=$AE$10,LOOKUP(Y34,$AG$10:$AG$12,$AH$10:$AH$12),F34=$AE$13,LOOKUP(Y34,$AG$13:$AG$15,$AH$13:$AH$15),F34=$AE$16,LOOKUP(Y34,$AG$16:$AG$18,$AH$16:$AH$18),F34=$AE$19,LOOKUP(Y34,$AG$19:$AG$21,$AH$19:$AH$21),F34=$AE$22,LOOKUP(Y34,$AG$22:$AG$24,$AH$22:$AH$24),F34=$AE$25,LOOKUP(Y34,$AG$25:$AG$27,$AH$25:$AH$27),F34=$AE$28,LOOKUP(Y34,$AG$28:$AG$30,$AH$28:$AH$30),F34=$AE$31,LOOKUP(Y34,$AG$31:$AG$33,$AH$31:$AH$33))),0)</f>
        <v>0</v>
      </c>
    </row>
    <row r="35" customFormat="false" ht="12.8" hidden="false" customHeight="false" outlineLevel="0" collapsed="false">
      <c r="A35" s="19" t="n">
        <v>30</v>
      </c>
      <c r="B35" s="20"/>
      <c r="C35" s="20"/>
      <c r="D35" s="21"/>
      <c r="E35" s="22"/>
      <c r="F35" s="23" t="str">
        <f aca="false">IF(ISBLANK(E35),"",$H$1-E35)</f>
        <v/>
      </c>
      <c r="G35" s="22"/>
      <c r="H35" s="24" t="n">
        <f aca="false">_xlfn.IFS(ISBLANK(G35),0,G35=0,0,$D35="m",ROUNDDOWN((SQRT(G35)-2.8)/0.011,0),$D35="w",ROUNDDOWN((SQRT(G35)-2.0232)/0.00874,0))</f>
        <v>0</v>
      </c>
      <c r="I35" s="25"/>
      <c r="J35" s="26" t="n">
        <f aca="false">_xlfn.IFS(ISBLANK(I35),0,I35=0,0,$D35="m",ROUNDDOWN((SQRT(I35)-1.936)/0.0124,0),$D35="w",ROUNDDOWN((SQRT(I35)-1.4149)/0.01039,0))</f>
        <v>0</v>
      </c>
      <c r="K35" s="27"/>
      <c r="L35" s="24" t="n">
        <f aca="false">_xlfn.IFS(ISBLANK(K35),0,K35=0,0,$D35="m",ROUNDDOWN((SQRT(K35)-1.15028)/0.00219,0),$D35="w",ROUNDDOWN((SQRT(K35)-1.0935)/0.00208,0))</f>
        <v>0</v>
      </c>
      <c r="M35" s="28"/>
      <c r="N35" s="26" t="n">
        <f aca="false">_xlfn.IFS(ISBLANK(M35),0,M35=0,0,$D35="m",ROUNDDOWN((50/(M35+0.24)-3.79)/0.0069,0),$D35="w",ROUNDDOWN((50/(M35+0.24)-3.648)/0.0066,0))</f>
        <v>0</v>
      </c>
      <c r="O35" s="27"/>
      <c r="P35" s="24" t="n">
        <f aca="false">_xlfn.IFS(ISBLANK(O35),0,O35=0,0,$D35="m",ROUNDDOWN((75/(O35+0.24)-4.1)/0.00664,0),$D35="w",ROUNDDOWN((75/(O35+0.24)-3.998)/0.0066,0))</f>
        <v>0</v>
      </c>
      <c r="Q35" s="25"/>
      <c r="R35" s="26" t="n">
        <f aca="false">_xlfn.IFS(ISBLANK(Q35),0,Q35=0,0,$D35="m",ROUNDDOWN((100/(Q35+0.24)-4.341)/0.00676,0),$D35="w",ROUNDDOWN((100/(Q35+0.24)-4.0062)/0.00656,0))</f>
        <v>0</v>
      </c>
      <c r="S35" s="29"/>
      <c r="T35" s="30" t="n">
        <f aca="false">INT(S35)*60+(S35-INT(S35))*100</f>
        <v>0</v>
      </c>
      <c r="U35" s="24" t="n">
        <f aca="false">_xlfn.IFS(ISBLANK(T35),0,T35=0,0,$D35="m","1000m Pflicht",$D35="w",ROUNDDOWN((800/T35-2.0232)/0.00647,0))</f>
        <v>0</v>
      </c>
      <c r="V35" s="31"/>
      <c r="W35" s="32" t="n">
        <f aca="false">INT(V35)*60+(V35-INT(V35))*100</f>
        <v>0</v>
      </c>
      <c r="X35" s="33" t="n">
        <f aca="false">_xlfn.IFS(ISBLANK(V35),0,V35=0,0,$D35="w","1000m Pflicht",$D35="m",ROUNDDOWN((1000/W35-2.158)/0.006,0))</f>
        <v>0</v>
      </c>
      <c r="Y35" s="34" t="n">
        <f aca="false">LARGE(G35:X35,1)+LARGE(G35:X35,2)+LARGE(G35:X35,3)</f>
        <v>0</v>
      </c>
      <c r="Z35" s="34" t="n">
        <f aca="false">IF(D35="m",(_xlfn.IFS(F35=$AE$7,LOOKUP(Y35,$AF$7:$AF$9,$AH$7:$AH$9),F35=$AE$10,LOOKUP(Y35,$AF$10:$AF$12,$AH$10:$AH$12),F35=$AE$13,LOOKUP(Y35,$AF$13:$AF$15,$AH$13:$AH$15),F35=$AE$16,LOOKUP(Y35,$AF$16:$AF$18,$AH$16:$AH$18),F35=$AE$19,LOOKUP(Y35,$AF$19:$AF$21,$AH$19:$AH$21),F35=$AE$22,LOOKUP(Y35,$AF$22:$AF$24,$AH$22:$AH$24),F35=$AE$25,LOOKUP(Y35,$AF$25:$AF$27,$AH$25:$AH$27),F35=$AE$28,LOOKUP(Y35,$AF$28:$AF$30,$AH$28:$AH$30),F35=$AE$31,LOOKUP(Y35,$AF$31:$AF$33,$AH$31:$AH$33))),0)</f>
        <v>0</v>
      </c>
      <c r="AA35" s="34" t="n">
        <f aca="false">IF(D35="w",(_xlfn.IFS(F35=$AE$7,LOOKUP(Y35,$AG$7:$AG$9,$AH$7:$AH$9),F35=$AE$10,LOOKUP(Y35,$AG$10:$AG$12,$AH$10:$AH$12),F35=$AE$13,LOOKUP(Y35,$AG$13:$AG$15,$AH$13:$AH$15),F35=$AE$16,LOOKUP(Y35,$AG$16:$AG$18,$AH$16:$AH$18),F35=$AE$19,LOOKUP(Y35,$AG$19:$AG$21,$AH$19:$AH$21),F35=$AE$22,LOOKUP(Y35,$AG$22:$AG$24,$AH$22:$AH$24),F35=$AE$25,LOOKUP(Y35,$AG$25:$AG$27,$AH$25:$AH$27),F35=$AE$28,LOOKUP(Y35,$AG$28:$AG$30,$AH$28:$AH$30),F35=$AE$31,LOOKUP(Y35,$AG$31:$AG$33,$AH$31:$AH$33))),0)</f>
        <v>0</v>
      </c>
    </row>
    <row r="36" customFormat="false" ht="12.8" hidden="false" customHeight="false" outlineLevel="0" collapsed="false">
      <c r="A36" s="19" t="n">
        <v>31</v>
      </c>
      <c r="B36" s="20"/>
      <c r="C36" s="20"/>
      <c r="D36" s="21"/>
      <c r="E36" s="22"/>
      <c r="F36" s="23" t="str">
        <f aca="false">IF(ISBLANK(E36),"",$H$1-E36)</f>
        <v/>
      </c>
      <c r="G36" s="22"/>
      <c r="H36" s="24" t="n">
        <f aca="false">_xlfn.IFS(ISBLANK(G36),0,G36=0,0,$D36="m",ROUNDDOWN((SQRT(G36)-2.8)/0.011,0),$D36="w",ROUNDDOWN((SQRT(G36)-2.0232)/0.00874,0))</f>
        <v>0</v>
      </c>
      <c r="I36" s="25"/>
      <c r="J36" s="26" t="n">
        <f aca="false">_xlfn.IFS(ISBLANK(I36),0,I36=0,0,$D36="m",ROUNDDOWN((SQRT(I36)-1.936)/0.0124,0),$D36="w",ROUNDDOWN((SQRT(I36)-1.4149)/0.01039,0))</f>
        <v>0</v>
      </c>
      <c r="K36" s="27"/>
      <c r="L36" s="24" t="n">
        <f aca="false">_xlfn.IFS(ISBLANK(K36),0,K36=0,0,$D36="m",ROUNDDOWN((SQRT(K36)-1.15028)/0.00219,0),$D36="w",ROUNDDOWN((SQRT(K36)-1.0935)/0.00208,0))</f>
        <v>0</v>
      </c>
      <c r="M36" s="28"/>
      <c r="N36" s="26" t="n">
        <f aca="false">_xlfn.IFS(ISBLANK(M36),0,M36=0,0,$D36="m",ROUNDDOWN((50/(M36+0.24)-3.79)/0.0069,0),$D36="w",ROUNDDOWN((50/(M36+0.24)-3.648)/0.0066,0))</f>
        <v>0</v>
      </c>
      <c r="O36" s="27"/>
      <c r="P36" s="24" t="n">
        <f aca="false">_xlfn.IFS(ISBLANK(O36),0,O36=0,0,$D36="m",ROUNDDOWN((75/(O36+0.24)-4.1)/0.00664,0),$D36="w",ROUNDDOWN((75/(O36+0.24)-3.998)/0.0066,0))</f>
        <v>0</v>
      </c>
      <c r="Q36" s="25"/>
      <c r="R36" s="26" t="n">
        <f aca="false">_xlfn.IFS(ISBLANK(Q36),0,Q36=0,0,$D36="m",ROUNDDOWN((100/(Q36+0.24)-4.341)/0.00676,0),$D36="w",ROUNDDOWN((100/(Q36+0.24)-4.0062)/0.00656,0))</f>
        <v>0</v>
      </c>
      <c r="S36" s="29"/>
      <c r="T36" s="30" t="n">
        <f aca="false">INT(S36)*60+(S36-INT(S36))*100</f>
        <v>0</v>
      </c>
      <c r="U36" s="24" t="n">
        <f aca="false">_xlfn.IFS(ISBLANK(T36),0,T36=0,0,$D36="m","1000m Pflicht",$D36="w",ROUNDDOWN((800/T36-2.0232)/0.00647,0))</f>
        <v>0</v>
      </c>
      <c r="V36" s="31"/>
      <c r="W36" s="32" t="n">
        <f aca="false">INT(V36)*60+(V36-INT(V36))*100</f>
        <v>0</v>
      </c>
      <c r="X36" s="33" t="n">
        <f aca="false">_xlfn.IFS(ISBLANK(V36),0,V36=0,0,$D36="w","1000m Pflicht",$D36="m",ROUNDDOWN((1000/W36-2.158)/0.006,0))</f>
        <v>0</v>
      </c>
      <c r="Y36" s="34" t="n">
        <f aca="false">LARGE(G36:X36,1)+LARGE(G36:X36,2)+LARGE(G36:X36,3)</f>
        <v>0</v>
      </c>
      <c r="Z36" s="34" t="n">
        <f aca="false">IF(D36="m",(_xlfn.IFS(F36=$AE$7,LOOKUP(Y36,$AF$7:$AF$9,$AH$7:$AH$9),F36=$AE$10,LOOKUP(Y36,$AF$10:$AF$12,$AH$10:$AH$12),F36=$AE$13,LOOKUP(Y36,$AF$13:$AF$15,$AH$13:$AH$15),F36=$AE$16,LOOKUP(Y36,$AF$16:$AF$18,$AH$16:$AH$18),F36=$AE$19,LOOKUP(Y36,$AF$19:$AF$21,$AH$19:$AH$21),F36=$AE$22,LOOKUP(Y36,$AF$22:$AF$24,$AH$22:$AH$24),F36=$AE$25,LOOKUP(Y36,$AF$25:$AF$27,$AH$25:$AH$27),F36=$AE$28,LOOKUP(Y36,$AF$28:$AF$30,$AH$28:$AH$30),F36=$AE$31,LOOKUP(Y36,$AF$31:$AF$33,$AH$31:$AH$33))),0)</f>
        <v>0</v>
      </c>
      <c r="AA36" s="34" t="n">
        <f aca="false">IF(D36="w",(_xlfn.IFS(F36=$AE$7,LOOKUP(Y36,$AG$7:$AG$9,$AH$7:$AH$9),F36=$AE$10,LOOKUP(Y36,$AG$10:$AG$12,$AH$10:$AH$12),F36=$AE$13,LOOKUP(Y36,$AG$13:$AG$15,$AH$13:$AH$15),F36=$AE$16,LOOKUP(Y36,$AG$16:$AG$18,$AH$16:$AH$18),F36=$AE$19,LOOKUP(Y36,$AG$19:$AG$21,$AH$19:$AH$21),F36=$AE$22,LOOKUP(Y36,$AG$22:$AG$24,$AH$22:$AH$24),F36=$AE$25,LOOKUP(Y36,$AG$25:$AG$27,$AH$25:$AH$27),F36=$AE$28,LOOKUP(Y36,$AG$28:$AG$30,$AH$28:$AH$30),F36=$AE$31,LOOKUP(Y36,$AG$31:$AG$33,$AH$31:$AH$33))),0)</f>
        <v>0</v>
      </c>
    </row>
    <row r="37" customFormat="false" ht="12.8" hidden="false" customHeight="false" outlineLevel="0" collapsed="false">
      <c r="A37" s="19" t="n">
        <v>32</v>
      </c>
      <c r="B37" s="20"/>
      <c r="C37" s="20"/>
      <c r="D37" s="21"/>
      <c r="E37" s="22"/>
      <c r="F37" s="23" t="str">
        <f aca="false">IF(ISBLANK(E37),"",$H$1-E37)</f>
        <v/>
      </c>
      <c r="G37" s="22"/>
      <c r="H37" s="24" t="n">
        <f aca="false">_xlfn.IFS(ISBLANK(G37),0,G37=0,0,$D37="m",ROUNDDOWN((SQRT(G37)-2.8)/0.011,0),$D37="w",ROUNDDOWN((SQRT(G37)-2.0232)/0.00874,0))</f>
        <v>0</v>
      </c>
      <c r="I37" s="25"/>
      <c r="J37" s="26" t="n">
        <f aca="false">_xlfn.IFS(ISBLANK(I37),0,I37=0,0,$D37="m",ROUNDDOWN((SQRT(I37)-1.936)/0.0124,0),$D37="w",ROUNDDOWN((SQRT(I37)-1.4149)/0.01039,0))</f>
        <v>0</v>
      </c>
      <c r="K37" s="27"/>
      <c r="L37" s="24" t="n">
        <f aca="false">_xlfn.IFS(ISBLANK(K37),0,K37=0,0,$D37="m",ROUNDDOWN((SQRT(K37)-1.15028)/0.00219,0),$D37="w",ROUNDDOWN((SQRT(K37)-1.0935)/0.00208,0))</f>
        <v>0</v>
      </c>
      <c r="M37" s="28"/>
      <c r="N37" s="26" t="n">
        <f aca="false">_xlfn.IFS(ISBLANK(M37),0,M37=0,0,$D37="m",ROUNDDOWN((50/(M37+0.24)-3.79)/0.0069,0),$D37="w",ROUNDDOWN((50/(M37+0.24)-3.648)/0.0066,0))</f>
        <v>0</v>
      </c>
      <c r="O37" s="27"/>
      <c r="P37" s="24" t="n">
        <f aca="false">_xlfn.IFS(ISBLANK(O37),0,O37=0,0,$D37="m",ROUNDDOWN((75/(O37+0.24)-4.1)/0.00664,0),$D37="w",ROUNDDOWN((75/(O37+0.24)-3.998)/0.0066,0))</f>
        <v>0</v>
      </c>
      <c r="Q37" s="25"/>
      <c r="R37" s="26" t="n">
        <f aca="false">_xlfn.IFS(ISBLANK(Q37),0,Q37=0,0,$D37="m",ROUNDDOWN((100/(Q37+0.24)-4.341)/0.00676,0),$D37="w",ROUNDDOWN((100/(Q37+0.24)-4.0062)/0.00656,0))</f>
        <v>0</v>
      </c>
      <c r="S37" s="29"/>
      <c r="T37" s="30" t="n">
        <f aca="false">INT(S37)*60+(S37-INT(S37))*100</f>
        <v>0</v>
      </c>
      <c r="U37" s="24" t="n">
        <f aca="false">_xlfn.IFS(ISBLANK(T37),0,T37=0,0,$D37="m","1000m Pflicht",$D37="w",ROUNDDOWN((800/T37-2.0232)/0.00647,0))</f>
        <v>0</v>
      </c>
      <c r="V37" s="31"/>
      <c r="W37" s="32" t="n">
        <f aca="false">INT(V37)*60+(V37-INT(V37))*100</f>
        <v>0</v>
      </c>
      <c r="X37" s="33" t="n">
        <f aca="false">_xlfn.IFS(ISBLANK(V37),0,V37=0,0,$D37="w","1000m Pflicht",$D37="m",ROUNDDOWN((1000/W37-2.158)/0.006,0))</f>
        <v>0</v>
      </c>
      <c r="Y37" s="34" t="n">
        <f aca="false">LARGE(G37:X37,1)+LARGE(G37:X37,2)+LARGE(G37:X37,3)</f>
        <v>0</v>
      </c>
      <c r="Z37" s="34" t="n">
        <f aca="false">IF(D37="m",(_xlfn.IFS(F37=$AE$7,LOOKUP(Y37,$AF$7:$AF$9,$AH$7:$AH$9),F37=$AE$10,LOOKUP(Y37,$AF$10:$AF$12,$AH$10:$AH$12),F37=$AE$13,LOOKUP(Y37,$AF$13:$AF$15,$AH$13:$AH$15),F37=$AE$16,LOOKUP(Y37,$AF$16:$AF$18,$AH$16:$AH$18),F37=$AE$19,LOOKUP(Y37,$AF$19:$AF$21,$AH$19:$AH$21),F37=$AE$22,LOOKUP(Y37,$AF$22:$AF$24,$AH$22:$AH$24),F37=$AE$25,LOOKUP(Y37,$AF$25:$AF$27,$AH$25:$AH$27),F37=$AE$28,LOOKUP(Y37,$AF$28:$AF$30,$AH$28:$AH$30),F37=$AE$31,LOOKUP(Y37,$AF$31:$AF$33,$AH$31:$AH$33))),0)</f>
        <v>0</v>
      </c>
      <c r="AA37" s="34" t="n">
        <f aca="false">IF(D37="w",(_xlfn.IFS(F37=$AE$7,LOOKUP(Y37,$AG$7:$AG$9,$AH$7:$AH$9),F37=$AE$10,LOOKUP(Y37,$AG$10:$AG$12,$AH$10:$AH$12),F37=$AE$13,LOOKUP(Y37,$AG$13:$AG$15,$AH$13:$AH$15),F37=$AE$16,LOOKUP(Y37,$AG$16:$AG$18,$AH$16:$AH$18),F37=$AE$19,LOOKUP(Y37,$AG$19:$AG$21,$AH$19:$AH$21),F37=$AE$22,LOOKUP(Y37,$AG$22:$AG$24,$AH$22:$AH$24),F37=$AE$25,LOOKUP(Y37,$AG$25:$AG$27,$AH$25:$AH$27),F37=$AE$28,LOOKUP(Y37,$AG$28:$AG$30,$AH$28:$AH$30),F37=$AE$31,LOOKUP(Y37,$AG$31:$AG$33,$AH$31:$AH$33))),0)</f>
        <v>0</v>
      </c>
    </row>
    <row r="38" customFormat="false" ht="12.8" hidden="false" customHeight="false" outlineLevel="0" collapsed="false">
      <c r="A38" s="42" t="n">
        <v>33</v>
      </c>
      <c r="B38" s="43"/>
      <c r="C38" s="43"/>
      <c r="D38" s="44"/>
      <c r="E38" s="45"/>
      <c r="F38" s="23" t="str">
        <f aca="false">IF(ISBLANK(E38),"",$H$1-E38)</f>
        <v/>
      </c>
      <c r="G38" s="22"/>
      <c r="H38" s="24" t="n">
        <f aca="false">_xlfn.IFS(ISBLANK(G38),0,G38=0,0,$D38="m",ROUNDDOWN((SQRT(G38)-2.8)/0.011,0),$D38="w",ROUNDDOWN((SQRT(G38)-2.0232)/0.00874,0))</f>
        <v>0</v>
      </c>
      <c r="I38" s="25"/>
      <c r="J38" s="26" t="n">
        <f aca="false">_xlfn.IFS(ISBLANK(I38),0,I38=0,0,$D38="m",ROUNDDOWN((SQRT(I38)-1.936)/0.0124,0),$D38="w",ROUNDDOWN((SQRT(I38)-1.4149)/0.01039,0))</f>
        <v>0</v>
      </c>
      <c r="K38" s="27"/>
      <c r="L38" s="24" t="n">
        <f aca="false">_xlfn.IFS(ISBLANK(K38),0,K38=0,0,$D38="m",ROUNDDOWN((SQRT(K38)-1.15028)/0.00219,0),$D38="w",ROUNDDOWN((SQRT(K38)-1.0935)/0.00208,0))</f>
        <v>0</v>
      </c>
      <c r="M38" s="28"/>
      <c r="N38" s="26" t="n">
        <f aca="false">_xlfn.IFS(ISBLANK(M38),0,M38=0,0,$D38="m",ROUNDDOWN((50/(M38+0.24)-3.79)/0.0069,0),$D38="w",ROUNDDOWN((50/(M38+0.24)-3.648)/0.0066,0))</f>
        <v>0</v>
      </c>
      <c r="O38" s="27"/>
      <c r="P38" s="24" t="n">
        <f aca="false">_xlfn.IFS(ISBLANK(O38),0,O38=0,0,$D38="m",ROUNDDOWN((75/(O38+0.24)-4.1)/0.00664,0),$D38="w",ROUNDDOWN((75/(O38+0.24)-3.998)/0.0066,0))</f>
        <v>0</v>
      </c>
      <c r="Q38" s="25"/>
      <c r="R38" s="26" t="n">
        <f aca="false">_xlfn.IFS(ISBLANK(Q38),0,Q38=0,0,$D38="m",ROUNDDOWN((100/(Q38+0.24)-4.341)/0.00676,0),$D38="w",ROUNDDOWN((100/(Q38+0.24)-4.0062)/0.00656,0))</f>
        <v>0</v>
      </c>
      <c r="S38" s="29"/>
      <c r="T38" s="30" t="n">
        <f aca="false">INT(S38)*60+(S38-INT(S38))*100</f>
        <v>0</v>
      </c>
      <c r="U38" s="24" t="n">
        <f aca="false">_xlfn.IFS(ISBLANK(T38),0,T38=0,0,$D38="m","1000m Pflicht",$D38="w",ROUNDDOWN((800/T38-2.0232)/0.00647,0))</f>
        <v>0</v>
      </c>
      <c r="V38" s="31"/>
      <c r="W38" s="32" t="n">
        <f aca="false">INT(V38)*60+(V38-INT(V38))*100</f>
        <v>0</v>
      </c>
      <c r="X38" s="33" t="n">
        <f aca="false">_xlfn.IFS(ISBLANK(V38),0,V38=0,0,$D38="w","1000m Pflicht",$D38="m",ROUNDDOWN((1000/W38-2.158)/0.006,0))</f>
        <v>0</v>
      </c>
      <c r="Y38" s="34" t="n">
        <f aca="false">LARGE(G38:X38,1)+LARGE(G38:X38,2)+LARGE(G38:X38,3)</f>
        <v>0</v>
      </c>
      <c r="Z38" s="34" t="n">
        <f aca="false">IF(D38="m",(_xlfn.IFS(F38=$AE$7,LOOKUP(Y38,$AF$7:$AF$9,$AH$7:$AH$9),F38=$AE$10,LOOKUP(Y38,$AF$10:$AF$12,$AH$10:$AH$12),F38=$AE$13,LOOKUP(Y38,$AF$13:$AF$15,$AH$13:$AH$15),F38=$AE$16,LOOKUP(Y38,$AF$16:$AF$18,$AH$16:$AH$18),F38=$AE$19,LOOKUP(Y38,$AF$19:$AF$21,$AH$19:$AH$21),F38=$AE$22,LOOKUP(Y38,$AF$22:$AF$24,$AH$22:$AH$24),F38=$AE$25,LOOKUP(Y38,$AF$25:$AF$27,$AH$25:$AH$27),F38=$AE$28,LOOKUP(Y38,$AF$28:$AF$30,$AH$28:$AH$30),F38=$AE$31,LOOKUP(Y38,$AF$31:$AF$33,$AH$31:$AH$33))),0)</f>
        <v>0</v>
      </c>
      <c r="AA38" s="34" t="n">
        <f aca="false">IF(D38="w",(_xlfn.IFS(F38=$AE$7,LOOKUP(Y38,$AG$7:$AG$9,$AH$7:$AH$9),F38=$AE$10,LOOKUP(Y38,$AG$10:$AG$12,$AH$10:$AH$12),F38=$AE$13,LOOKUP(Y38,$AG$13:$AG$15,$AH$13:$AH$15),F38=$AE$16,LOOKUP(Y38,$AG$16:$AG$18,$AH$16:$AH$18),F38=$AE$19,LOOKUP(Y38,$AG$19:$AG$21,$AH$19:$AH$21),F38=$AE$22,LOOKUP(Y38,$AG$22:$AG$24,$AH$22:$AH$24),F38=$AE$25,LOOKUP(Y38,$AG$25:$AG$27,$AH$25:$AH$27),F38=$AE$28,LOOKUP(Y38,$AG$28:$AG$30,$AH$28:$AH$30),F38=$AE$31,LOOKUP(Y38,$AG$31:$AG$33,$AH$31:$AH$33))),0)</f>
        <v>0</v>
      </c>
    </row>
    <row r="39" customFormat="false" ht="12.8" hidden="false" customHeight="false" outlineLevel="0" collapsed="false"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2.8" hidden="false" customHeight="false" outlineLevel="0" collapsed="false">
      <c r="E40" s="22"/>
      <c r="F40" s="17"/>
      <c r="G40" s="17"/>
      <c r="H40" s="17"/>
      <c r="I40" s="17"/>
      <c r="J40" s="22"/>
      <c r="K40" s="22"/>
      <c r="L40" s="22"/>
      <c r="M40" s="22"/>
    </row>
    <row r="41" customFormat="false" ht="12.8" hidden="false" customHeight="false" outlineLevel="0" collapsed="false">
      <c r="E41" s="22"/>
      <c r="F41" s="22"/>
      <c r="G41" s="22"/>
      <c r="H41" s="22"/>
      <c r="I41" s="22"/>
      <c r="J41" s="46"/>
      <c r="K41" s="22"/>
      <c r="L41" s="22"/>
      <c r="M41" s="22"/>
    </row>
    <row r="42" customFormat="false" ht="12.8" hidden="false" customHeight="false" outlineLevel="0" collapsed="false">
      <c r="E42" s="22"/>
      <c r="F42" s="22"/>
      <c r="G42" s="22"/>
      <c r="H42" s="22"/>
      <c r="I42" s="22"/>
      <c r="J42" s="22"/>
      <c r="K42" s="22"/>
      <c r="L42" s="22"/>
      <c r="M42" s="22"/>
    </row>
    <row r="43" customFormat="false" ht="12.8" hidden="false" customHeight="false" outlineLevel="0" collapsed="false">
      <c r="E43" s="22"/>
      <c r="F43" s="22"/>
      <c r="G43" s="22"/>
      <c r="H43" s="22"/>
      <c r="I43" s="22"/>
      <c r="J43" s="22"/>
      <c r="K43" s="22"/>
      <c r="L43" s="22"/>
      <c r="M43" s="22"/>
    </row>
    <row r="44" customFormat="false" ht="12.8" hidden="false" customHeight="false" outlineLevel="0" collapsed="false">
      <c r="E44" s="22"/>
      <c r="F44" s="22"/>
      <c r="G44" s="22"/>
      <c r="H44" s="46"/>
      <c r="I44" s="22"/>
      <c r="J44" s="22"/>
      <c r="K44" s="22"/>
      <c r="L44" s="22"/>
      <c r="M44" s="22"/>
    </row>
    <row r="45" customFormat="false" ht="12.8" hidden="false" customHeight="false" outlineLevel="0" collapsed="false">
      <c r="E45" s="22"/>
      <c r="F45" s="22"/>
      <c r="G45" s="22"/>
      <c r="H45" s="46"/>
      <c r="I45" s="22"/>
      <c r="J45" s="22"/>
      <c r="K45" s="22"/>
      <c r="L45" s="22"/>
      <c r="M45" s="22"/>
    </row>
    <row r="46" customFormat="false" ht="12.8" hidden="false" customHeight="false" outlineLevel="0" collapsed="false">
      <c r="H46" s="46"/>
    </row>
    <row r="47" customFormat="false" ht="12.8" hidden="false" customHeight="false" outlineLevel="0" collapsed="false">
      <c r="H47" s="46"/>
    </row>
    <row r="48" customFormat="false" ht="12.8" hidden="false" customHeight="false" outlineLevel="0" collapsed="false">
      <c r="H48" s="46"/>
    </row>
    <row r="49" customFormat="false" ht="12.8" hidden="false" customHeight="false" outlineLevel="0" collapsed="false">
      <c r="H49" s="46"/>
    </row>
    <row r="50" customFormat="false" ht="12.8" hidden="false" customHeight="false" outlineLevel="0" collapsed="false">
      <c r="H50" s="46"/>
    </row>
    <row r="51" customFormat="false" ht="12.8" hidden="false" customHeight="false" outlineLevel="0" collapsed="false">
      <c r="H51" s="46"/>
    </row>
    <row r="52" customFormat="false" ht="12.8" hidden="false" customHeight="false" outlineLevel="0" collapsed="false">
      <c r="H52" s="46"/>
    </row>
    <row r="53" customFormat="false" ht="12.8" hidden="false" customHeight="false" outlineLevel="0" collapsed="false">
      <c r="H53" s="46"/>
    </row>
  </sheetData>
  <sheetProtection sheet="true" objects="true" scenarios="true" insertColumns="false" insertRows="false" deleteColumns="false" deleteRows="false"/>
  <mergeCells count="19">
    <mergeCell ref="K1:V1"/>
    <mergeCell ref="K2:V2"/>
    <mergeCell ref="G5:H5"/>
    <mergeCell ref="I5:J5"/>
    <mergeCell ref="K5:L5"/>
    <mergeCell ref="M5:N5"/>
    <mergeCell ref="O5:P5"/>
    <mergeCell ref="Q5:R5"/>
    <mergeCell ref="S5:U5"/>
    <mergeCell ref="V5:X5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</mergeCells>
  <conditionalFormatting sqref="G6:H38">
    <cfRule type="expression" priority="2" aboveAverage="0" equalAverage="0" bottom="0" percent="0" rank="0" text="" dxfId="0">
      <formula>($F6&gt;13)*($D6="w")</formula>
    </cfRule>
    <cfRule type="expression" priority="3" aboveAverage="0" equalAverage="0" bottom="0" percent="0" rank="0" text="" dxfId="0">
      <formula>($F6&gt;11)*($D6="m")</formula>
    </cfRule>
  </conditionalFormatting>
  <conditionalFormatting sqref="I6:J38">
    <cfRule type="expression" priority="4" aboveAverage="0" equalAverage="0" bottom="0" percent="0" rank="0" text="" dxfId="0">
      <formula>($F6&lt;14)*($D6="w")</formula>
    </cfRule>
    <cfRule type="expression" priority="5" aboveAverage="0" equalAverage="0" bottom="0" percent="0" rank="0" text="" dxfId="0">
      <formula>($F6&lt;12)*($D6="m")</formula>
    </cfRule>
  </conditionalFormatting>
  <conditionalFormatting sqref="M6:N38">
    <cfRule type="expression" priority="6" aboveAverage="0" equalAverage="0" bottom="0" percent="0" rank="0" text="" dxfId="0">
      <formula>(12&lt;$F6)</formula>
    </cfRule>
  </conditionalFormatting>
  <conditionalFormatting sqref="O6:P38">
    <cfRule type="expression" priority="7" aboveAverage="0" equalAverage="0" bottom="0" percent="0" rank="0" text="" dxfId="0">
      <formula>($F6&lt;13)</formula>
    </cfRule>
    <cfRule type="expression" priority="8" aboveAverage="0" equalAverage="0" bottom="0" percent="0" rank="0" text="" dxfId="0">
      <formula>($F6&gt;15)</formula>
    </cfRule>
  </conditionalFormatting>
  <conditionalFormatting sqref="Q6:R38">
    <cfRule type="expression" priority="9" aboveAverage="0" equalAverage="0" bottom="0" percent="0" rank="0" text="" dxfId="0">
      <formula>($F6&lt;15)</formula>
    </cfRule>
  </conditionalFormatting>
  <conditionalFormatting sqref="S6:U38 AA6:AA38">
    <cfRule type="expression" priority="10" aboveAverage="0" equalAverage="0" bottom="0" percent="0" rank="0" text="" dxfId="0">
      <formula>$D6="m"</formula>
    </cfRule>
  </conditionalFormatting>
  <conditionalFormatting sqref="V6:X38 Z6:Z38">
    <cfRule type="expression" priority="11" aboveAverage="0" equalAverage="0" bottom="0" percent="0" rank="0" text="" dxfId="0">
      <formula>$D6="w"</formula>
    </cfRule>
  </conditionalFormatting>
  <conditionalFormatting sqref="G6:G38">
    <cfRule type="expression" priority="12" aboveAverage="0" equalAverage="0" bottom="0" percent="0" rank="0" text="" dxfId="1">
      <formula>_xlfn.MAXIFS($G$6:$G$38,$D$6:$D$38,"m")=G6</formula>
    </cfRule>
    <cfRule type="expression" priority="13" aboveAverage="0" equalAverage="0" bottom="0" percent="0" rank="0" text="" dxfId="2">
      <formula>_xlfn.MAXIFS($G$6:$G$38,$D$6:$D$38,"w")=G6</formula>
    </cfRule>
  </conditionalFormatting>
  <conditionalFormatting sqref="I6:I38">
    <cfRule type="expression" priority="14" aboveAverage="0" equalAverage="0" bottom="0" percent="0" rank="0" text="" dxfId="1">
      <formula>_xlfn.MAXIFS($I$6:$I$38,$D$6:$D$38,"m")=I6</formula>
    </cfRule>
    <cfRule type="expression" priority="15" aboveAverage="0" equalAverage="0" bottom="0" percent="0" rank="0" text="" dxfId="2">
      <formula>_xlfn.MAXIFS($I$6:$I$38,$D$6:$D$38,"w")=I6</formula>
    </cfRule>
  </conditionalFormatting>
  <conditionalFormatting sqref="K6:K38">
    <cfRule type="expression" priority="16" aboveAverage="0" equalAverage="0" bottom="0" percent="0" rank="0" text="" dxfId="1">
      <formula>_xlfn.MAXIFS($K$6:$K$38,$D$6:$D$38,"m")=K6</formula>
    </cfRule>
    <cfRule type="expression" priority="17" aboveAverage="0" equalAverage="0" bottom="0" percent="0" rank="0" text="" dxfId="2">
      <formula>_xlfn.MAXIFS($K$6:$K$38,$D$6:$D$38,"w")=K6</formula>
    </cfRule>
  </conditionalFormatting>
  <conditionalFormatting sqref="M6:M38">
    <cfRule type="expression" priority="18" aboveAverage="0" equalAverage="0" bottom="0" percent="0" rank="0" text="" dxfId="1">
      <formula>_xlfn.MINIFS($M$6:$M$38,$D$6:$D$38,"m")=M6</formula>
    </cfRule>
    <cfRule type="expression" priority="19" aboveAverage="0" equalAverage="0" bottom="0" percent="0" rank="0" text="" dxfId="2">
      <formula>_xlfn.MINIFS($M$6:$M$38,$D$6:$D$38,"w")=M6</formula>
    </cfRule>
  </conditionalFormatting>
  <conditionalFormatting sqref="O6:O38">
    <cfRule type="expression" priority="20" aboveAverage="0" equalAverage="0" bottom="0" percent="0" rank="0" text="" dxfId="1">
      <formula>_xlfn.MINIFS($O$6:$O$38,$D$6:$D$38,"m")=O6</formula>
    </cfRule>
    <cfRule type="expression" priority="21" aboveAverage="0" equalAverage="0" bottom="0" percent="0" rank="0" text="" dxfId="2">
      <formula>_xlfn.MINIFS($O$6:$O$38,$D$6:$D$38,"w")=O6</formula>
    </cfRule>
  </conditionalFormatting>
  <conditionalFormatting sqref="Q6:Q38">
    <cfRule type="expression" priority="22" aboveAverage="0" equalAverage="0" bottom="0" percent="0" rank="0" text="" dxfId="1">
      <formula>_xlfn.MINIFS($Q$6:$Q$38,$D$6:$D$38,"m")=Q6</formula>
    </cfRule>
    <cfRule type="expression" priority="23" aboveAverage="0" equalAverage="0" bottom="0" percent="0" rank="0" text="" dxfId="2">
      <formula>_xlfn.MINIFS($Q$6:$Q$38,$D$6:$D$38,"w")=Q6</formula>
    </cfRule>
  </conditionalFormatting>
  <conditionalFormatting sqref="S6:S38">
    <cfRule type="expression" priority="24" aboveAverage="0" equalAverage="0" bottom="0" percent="0" rank="0" text="" dxfId="2">
      <formula>MIN($S$6:$S$38)=S6</formula>
    </cfRule>
  </conditionalFormatting>
  <conditionalFormatting sqref="V6:V38">
    <cfRule type="expression" priority="25" aboveAverage="0" equalAverage="0" bottom="0" percent="0" rank="0" text="" dxfId="1">
      <formula>MIN($V$6:$V$38)=V6</formula>
    </cfRule>
  </conditionalFormatting>
  <conditionalFormatting sqref="Y6:Y38">
    <cfRule type="expression" priority="26" aboveAverage="0" equalAverage="0" bottom="0" percent="0" rank="0" text="" dxfId="1">
      <formula>_xlfn.MAXIFS($Y$6:$Y$38,$D$6:$D$38,"m")=Y6</formula>
    </cfRule>
    <cfRule type="expression" priority="27" aboveAverage="0" equalAverage="0" bottom="0" percent="0" rank="0" text="" dxfId="2">
      <formula>_xlfn.MAXIFS($Y$6:$Y$38,$D$6:$D$38,"w")=Y6</formula>
    </cfRule>
  </conditionalFormatting>
  <conditionalFormatting sqref="Y6:AA38">
    <cfRule type="expression" priority="28" aboveAverage="0" equalAverage="0" bottom="0" percent="0" rank="0" text="" dxfId="3">
      <formula>MOD(ROW(),2)=0</formula>
    </cfRule>
    <cfRule type="expression" priority="29" aboveAverage="0" equalAverage="0" bottom="0" percent="0" rank="0" text="" dxfId="4">
      <formula>MOD(ROW(),2)=1</formula>
    </cfRule>
  </conditionalFormatting>
  <conditionalFormatting sqref="A6:X38">
    <cfRule type="expression" priority="30" aboveAverage="0" equalAverage="0" bottom="0" percent="0" rank="0" text="" dxfId="5">
      <formula>MOD(ROW(),2)=0</formula>
    </cfRule>
    <cfRule type="expression" priority="31" aboveAverage="0" equalAverage="0" bottom="0" percent="0" rank="0" text="" dxfId="6">
      <formula>MOD(ROW(),2)=1</formula>
    </cfRule>
  </conditionalFormatting>
  <dataValidations count="1">
    <dataValidation allowBlank="true" operator="equal" showDropDown="false" showErrorMessage="true" showInputMessage="false" sqref="D6:D38" type="list">
      <formula1>"m,w"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M19" activeCellId="0" sqref="M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19"/>
    <col collapsed="false" customWidth="true" hidden="false" outlineLevel="0" max="3" min="3" style="0" width="29.03"/>
    <col collapsed="false" customWidth="true" hidden="false" outlineLevel="0" max="4" min="4" style="0" width="8.9"/>
    <col collapsed="false" customWidth="true" hidden="false" outlineLevel="0" max="5" min="5" style="0" width="31.88"/>
    <col collapsed="false" customWidth="false" hidden="false" outlineLevel="0" max="6" min="6" style="0" width="11.52"/>
    <col collapsed="false" customWidth="true" hidden="false" outlineLevel="0" max="7" min="7" style="0" width="31.88"/>
    <col collapsed="false" customWidth="false" hidden="false" outlineLevel="0" max="8" min="8" style="0" width="11.52"/>
    <col collapsed="false" customWidth="true" hidden="false" outlineLevel="0" max="9" min="9" style="0" width="33.48"/>
    <col collapsed="false" customWidth="false" hidden="false" outlineLevel="0" max="10" min="10" style="0" width="11.52"/>
    <col collapsed="false" customWidth="true" hidden="false" outlineLevel="0" max="11" min="11" style="0" width="40.42"/>
    <col collapsed="false" customWidth="false" hidden="false" outlineLevel="0" max="12" min="12" style="0" width="11.52"/>
    <col collapsed="false" customWidth="true" hidden="false" outlineLevel="0" max="13" min="13" style="0" width="40.27"/>
    <col collapsed="false" customWidth="false" hidden="false" outlineLevel="0" max="14" min="14" style="0" width="11.52"/>
    <col collapsed="false" customWidth="true" hidden="false" outlineLevel="0" max="15" min="15" style="0" width="40.95"/>
    <col collapsed="false" customWidth="false" hidden="false" outlineLevel="0" max="16" min="16" style="0" width="11.52"/>
    <col collapsed="false" customWidth="true" hidden="false" outlineLevel="0" max="17" min="17" style="0" width="40.08"/>
    <col collapsed="false" customWidth="false" hidden="false" outlineLevel="0" max="18" min="18" style="0" width="11.52"/>
    <col collapsed="false" customWidth="true" hidden="false" outlineLevel="0" max="19" min="19" style="0" width="40.95"/>
    <col collapsed="false" customWidth="false" hidden="false" outlineLevel="0" max="1025" min="20" style="0" width="11.52"/>
  </cols>
  <sheetData>
    <row r="1" s="49" customFormat="true" ht="12.8" hidden="false" customHeight="fals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customFormat="false" ht="17.35" hidden="false" customHeight="false" outlineLevel="0" collapsed="false">
      <c r="B2" s="50" t="str">
        <f aca="false">a!G5</f>
        <v>Ballwurf 80g</v>
      </c>
      <c r="C2" s="50"/>
      <c r="D2" s="51" t="str">
        <f aca="false">a!I5</f>
        <v>Schlagball 200g</v>
      </c>
      <c r="E2" s="51"/>
      <c r="F2" s="50" t="str">
        <f aca="false">a!K5</f>
        <v>Weitsprung</v>
      </c>
      <c r="G2" s="50"/>
      <c r="H2" s="51" t="str">
        <f aca="false">a!M5</f>
        <v>50m Sprint</v>
      </c>
      <c r="I2" s="51"/>
      <c r="J2" s="50" t="str">
        <f aca="false">a!O5</f>
        <v>75m Sprint</v>
      </c>
      <c r="K2" s="50"/>
      <c r="L2" s="51" t="str">
        <f aca="false">a!Q5</f>
        <v>100m Sprint</v>
      </c>
      <c r="M2" s="51"/>
      <c r="N2" s="50"/>
      <c r="O2" s="50"/>
      <c r="P2" s="51" t="str">
        <f aca="false">a!V5</f>
        <v>1000m</v>
      </c>
      <c r="Q2" s="51"/>
      <c r="R2" s="50" t="str">
        <f aca="false">a!Y5</f>
        <v>Gesamt-punktzahl</v>
      </c>
      <c r="S2" s="50"/>
    </row>
    <row r="3" customFormat="false" ht="15" hidden="false" customHeight="false" outlineLevel="0" collapsed="false">
      <c r="A3" s="52" t="s">
        <v>9</v>
      </c>
      <c r="B3" s="53" t="s">
        <v>36</v>
      </c>
      <c r="C3" s="54" t="s">
        <v>37</v>
      </c>
      <c r="D3" s="55" t="s">
        <v>36</v>
      </c>
      <c r="E3" s="55" t="s">
        <v>37</v>
      </c>
      <c r="F3" s="54" t="s">
        <v>36</v>
      </c>
      <c r="G3" s="54" t="s">
        <v>37</v>
      </c>
      <c r="H3" s="55" t="s">
        <v>36</v>
      </c>
      <c r="I3" s="55" t="s">
        <v>37</v>
      </c>
      <c r="J3" s="54" t="s">
        <v>36</v>
      </c>
      <c r="K3" s="54" t="s">
        <v>37</v>
      </c>
      <c r="L3" s="55" t="s">
        <v>36</v>
      </c>
      <c r="M3" s="55" t="s">
        <v>37</v>
      </c>
      <c r="N3" s="54"/>
      <c r="O3" s="54"/>
      <c r="P3" s="55" t="s">
        <v>36</v>
      </c>
      <c r="Q3" s="55" t="s">
        <v>37</v>
      </c>
      <c r="R3" s="54" t="s">
        <v>36</v>
      </c>
      <c r="S3" s="54" t="s">
        <v>37</v>
      </c>
    </row>
    <row r="4" customFormat="false" ht="12.8" hidden="false" customHeight="false" outlineLevel="0" collapsed="false">
      <c r="A4" s="56" t="n">
        <v>9</v>
      </c>
      <c r="B4" s="57" t="n">
        <f aca="false">MAX(_xlfn.MAXIFS(a!G$6:G$38,a!$F$6:$F$38,$A4,a!$D$6:$D$38,"m"),_xlfn.MAXIFS(b!G$6:G$38,b!$F$6:$F$38,$A4,b!$D$6:$D$38,"m"),_xlfn.MAXIFS(c!G$6:G$38,c!$F$6:$F$38,$A4,c!$D$6:$D$38,"m"),_xlfn.MAXIFS(d!G$6:G$38,d!$F$6:$F$38,$A4,d!$D$6:$D$38,"m"),_xlfn.MAXIFS(e!G$6:G$38,e!$F$6:$F$38,$A4,e!$D$6:$D$38,"m"))</f>
        <v>0</v>
      </c>
      <c r="C4" s="58" t="str">
        <f aca="false" t="array" ref="C4:C4">_xlfn.CONCAT(IF((a!G$6:G$38=B4)*(a!$D$6:$D$38="m")*(a!$F$6:$F$38=$A4),a!$C$6:$C$38&amp;" Klasse "&amp;a!$C$1&amp;",","")&amp;IF((b!G$6:G$38=B4)*(b!$D$6:$D$38="m")*(b!$F$6:$F$38=$A4),b!$C$6:$C$38&amp;" Klasse "&amp;b!$C$1&amp;",","")&amp;IF((c!G$6:G$38=B4)*(c!$D$6:$D$38="m")*(c!$F$6:$F$38=$A4),c!$C$6:$C$38&amp;" Klasse "&amp;c!$C$1&amp;",","")&amp;IF((d!G$6:G$38=B4)*(d!$D$6:$D$38="m")*(d!$F$6:$F$38=$A4),d!$C$6:$C$38&amp;" Klasse "&amp;d!$C$1&amp;",","")&amp;IF((e!G$6:G$38=B4)*(e!$D$6:$D$38="m")*(e!$F$6:$F$38=$A4),e!$C$6:$C$38&amp;" Klasse "&amp;e!$C$1&amp;",",""))</f>
        <v>Max Klasse 5a,Max Klasse 5b,Tobi Klasse 5c,Max Klasse 5d,</v>
      </c>
      <c r="D4" s="57" t="n">
        <f aca="false">MAX(_xlfn.MAXIFS(a!I$6:I$38,a!$F$6:$F$38,$A4,a!$D$6:$D$38,"m"),_xlfn.MAXIFS(b!I$6:I$38,b!$F$6:$F$38,$A4,b!$D$6:$D$38,"m"),_xlfn.MAXIFS(c!I$6:I$38,c!$F$6:$F$38,$A4,c!$D$6:$D$38,"m"),_xlfn.MAXIFS(d!I$6:I$38,d!$F$6:$F$38,$A4,d!$D$6:$D$38,"m"),_xlfn.MAXIFS(e!I$6:I$38,e!$F$6:$F$38,$A4,e!$D$6:$D$38,"m"))</f>
        <v>0</v>
      </c>
      <c r="E4" s="58" t="str">
        <f aca="false" t="array" ref="E4:E4">_xlfn.CONCAT(IF((a!I$6:I$38=D4)*(a!$D$6:$D$38="m")*(a!$F$6:$F$38=$A4),a!$C$6:$C$38&amp;" Klasse "&amp;a!$C$1&amp;",","")&amp;IF((b!I$6:I$38=D4)*(b!$D$6:$D$38="m")*(b!$F$6:$F$38=$A4),b!$C$6:$C$38&amp;" Klasse "&amp;b!$C$1&amp;",","")&amp;IF((c!I$6:I$38=D4)*(c!$D$6:$D$38="m")*(c!$F$6:$F$38=$A4),c!$C$6:$C$38&amp;" Klasse "&amp;c!$C$1&amp;",","")&amp;IF((d!I$6:I$38=D4)*(d!$D$6:$D$38="m")*(d!$F$6:$F$38=$A4),d!$C$6:$C$38&amp;" Klasse "&amp;d!$C$1&amp;",","")&amp;IF((e!I$6:I$38=D4)*(e!$D$6:$D$38="m")*(e!$F$6:$F$38=$A4),e!$C$6:$C$38&amp;" Klasse "&amp;e!$C$1&amp;",",""))</f>
        <v>Max Klasse 5a,Max Klasse 5b,Tobi Klasse 5c,Max Klasse 5d,</v>
      </c>
      <c r="F4" s="57" t="n">
        <f aca="false">MAX(_xlfn.MAXIFS(a!K$6:K$38,a!$F$6:$F$38,$A4,a!$D$6:$D$38,"m"),_xlfn.MAXIFS(b!K$6:K$38,b!$F$6:$F$38,$A4,b!$D$6:$D$38,"m"),_xlfn.MAXIFS(c!K$6:K$38,c!$F$6:$F$38,$A4,c!$D$6:$D$38,"m"),_xlfn.MAXIFS(d!K$6:K$38,d!$F$6:$F$38,$A4,d!$D$6:$D$38,"m"),_xlfn.MAXIFS(e!K$6:K$38,e!$F$6:$F$38,$A4,e!$D$6:$D$38,"m"))</f>
        <v>0</v>
      </c>
      <c r="G4" s="58" t="str">
        <f aca="false" t="array" ref="G4:G4">_xlfn.CONCAT(IF((a!K$6:K$38=F4)*(a!$D$6:$D$38="m")*(a!$F$6:$F$38=$A4),a!$C$6:$C$38&amp;" Klasse "&amp;a!$C$1&amp;",","")&amp;IF((b!K$6:K$38=F4)*(b!$D$6:$D$38="m")*(b!$F$6:$F$38=$A4),b!$C$6:$C$38&amp;" Klasse "&amp;b!$C$1&amp;",","")&amp;IF((c!K$6:K$38=F4)*(c!$D$6:$D$38="m")*(c!$F$6:$F$38=$A4),c!$C$6:$C$38&amp;" Klasse "&amp;c!$C$1&amp;",","")&amp;IF((d!K$6:K$38=F4)*(d!$D$6:$D$38="m")*(d!$F$6:$F$38=$A4),d!$C$6:$C$38&amp;" Klasse "&amp;d!$C$1&amp;",","")&amp;IF((e!K$6:K$38=F4)*(e!$D$6:$D$38="m")*(e!$F$6:$F$38=$A4),e!$C$6:$C$38&amp;" Klasse "&amp;e!$C$1&amp;",",""))</f>
        <v>Max Klasse 5a,Max Klasse 5b,Tobi Klasse 5c,Max Klasse 5d,</v>
      </c>
      <c r="H4" s="57" t="n">
        <f aca="false">MAX(_xlfn.MAXIFS(a!M$6:M$38,a!$F$6:$F$38,$A4,a!$D$6:$D$38,"m"),_xlfn.MAXIFS(b!M$6:M$38,b!$F$6:$F$38,$A4,b!$D$6:$D$38,"m"),_xlfn.MAXIFS(c!M$6:M$38,c!$F$6:$F$38,$A4,c!$D$6:$D$38,"m"),_xlfn.MAXIFS(d!M$6:M$38,d!$F$6:$F$38,$A4,d!$D$6:$D$38,"m"),_xlfn.MAXIFS(e!M$6:M$38,e!$F$6:$F$38,$A4,e!$D$6:$D$38,"m"))</f>
        <v>0</v>
      </c>
      <c r="I4" s="58" t="str">
        <f aca="false" t="array" ref="I4:I4">_xlfn.CONCAT(IF((a!M$6:M$38=H4)*(a!$D$6:$D$38="m")*(a!$F$6:$F$38=$A4),a!$C$6:$C$38&amp;" Klasse "&amp;a!$C$1&amp;",","")&amp;IF((b!M$6:M$38=H4)*(b!$D$6:$D$38="m")*(b!$F$6:$F$38=$A4),b!$C$6:$C$38&amp;" Klasse "&amp;b!$C$1&amp;",","")&amp;IF((c!M$6:M$38=H4)*(c!$D$6:$D$38="m")*(c!$F$6:$F$38=$A4),c!$C$6:$C$38&amp;" Klasse "&amp;c!$C$1&amp;",","")&amp;IF((d!M$6:M$38=H4)*(d!$D$6:$D$38="m")*(d!$F$6:$F$38=$A4),d!$C$6:$C$38&amp;" Klasse "&amp;d!$C$1&amp;",","")&amp;IF((e!M$6:M$38=H4)*(e!$D$6:$D$38="m")*(e!$F$6:$F$38=$A4),e!$C$6:$C$38&amp;" Klasse "&amp;e!$C$1&amp;",",""))</f>
        <v>Max Klasse 5a,Max Klasse 5b,Tobi Klasse 5c,Max Klasse 5d,</v>
      </c>
      <c r="J4" s="57" t="n">
        <f aca="false">MAX(_xlfn.MAXIFS(a!O$6:O$38,a!$F$6:$F$38,$A4,a!$D$6:$D$38,"m"),_xlfn.MAXIFS(b!O$6:O$38,b!$F$6:$F$38,$A4,b!$D$6:$D$38,"m"),_xlfn.MAXIFS(c!O$6:O$38,c!$F$6:$F$38,$A4,c!$D$6:$D$38,"m"),_xlfn.MAXIFS(d!O$6:O$38,d!$F$6:$F$38,$A4,d!$D$6:$D$38,"m"),_xlfn.MAXIFS(e!O$6:O$38,e!$F$6:$F$38,$A4,e!$D$6:$D$38,"m"))</f>
        <v>0</v>
      </c>
      <c r="K4" s="58" t="str">
        <f aca="false" t="array" ref="K4:K4">_xlfn.CONCAT(IF((a!O$6:O$38=J4)*(a!$D$6:$D$38="m")*(a!$F$6:$F$38=$A4),a!$C$6:$C$38&amp;" Klasse "&amp;a!$C$1&amp;",","")&amp;IF((b!O$6:O$38=J4)*(b!$D$6:$D$38="m")*(b!$F$6:$F$38=$A4),b!$C$6:$C$38&amp;" Klasse "&amp;b!$C$1&amp;",","")&amp;IF((c!O$6:O$38=J4)*(c!$D$6:$D$38="m")*(c!$F$6:$F$38=$A4),c!$C$6:$C$38&amp;" Klasse "&amp;c!$C$1&amp;",","")&amp;IF((d!O$6:O$38=J4)*(d!$D$6:$D$38="m")*(d!$F$6:$F$38=$A4),d!$C$6:$C$38&amp;" Klasse "&amp;d!$C$1&amp;",","")&amp;IF((e!O$6:O$38=J4)*(e!$D$6:$D$38="m")*(e!$F$6:$F$38=$A4),e!$C$6:$C$38&amp;" Klasse "&amp;e!$C$1&amp;",",""))</f>
        <v>Max Klasse 5a,Max Klasse 5b,Tobi Klasse 5c,Max Klasse 5d,</v>
      </c>
      <c r="L4" s="57" t="n">
        <f aca="false">MAX(_xlfn.MAXIFS(a!Q$6:Q$38,a!$F$6:$F$38,$A4,a!$D$6:$D$38,"m"),_xlfn.MAXIFS(b!Q$6:Q$38,b!$F$6:$F$38,$A4,b!$D$6:$D$38,"m"),_xlfn.MAXIFS(c!Q$6:Q$38,c!$F$6:$F$38,$A4,c!$D$6:$D$38,"m"),_xlfn.MAXIFS(d!Q$6:Q$38,d!$F$6:$F$38,$A4,d!$D$6:$D$38,"m"),_xlfn.MAXIFS(e!Q$6:Q$38,e!$F$6:$F$38,$A4,e!$D$6:$D$38,"m"))</f>
        <v>0</v>
      </c>
      <c r="M4" s="58" t="str">
        <f aca="false" t="array" ref="M4:M4">_xlfn.CONCAT(IF((a!Q$6:Q$38=L4)*(a!$D$6:$D$38="m")*(a!$F$6:$F$38=$A4),a!$C$6:$C$38&amp;" Klasse "&amp;a!$C$1&amp;",","")&amp;IF((b!Q$6:Q$38=L4)*(b!$D$6:$D$38="m")*(b!$F$6:$F$38=$A4),b!$C$6:$C$38&amp;" Klasse "&amp;b!$C$1&amp;",","")&amp;IF((c!Q$6:Q$38=L4)*(c!$D$6:$D$38="m")*(c!$F$6:$F$38=$A4),c!$C$6:$C$38&amp;" Klasse "&amp;c!$C$1&amp;",","")&amp;IF((d!Q$6:Q$38=L4)*(d!$D$6:$D$38="m")*(d!$F$6:$F$38=$A4),d!$C$6:$C$38&amp;" Klasse "&amp;d!$C$1&amp;",","")&amp;IF((e!Q$6:Q$38=L4)*(e!$D$6:$D$38="m")*(e!$F$6:$F$38=$A4),e!$C$6:$C$38&amp;" Klasse "&amp;e!$C$1&amp;",",""))</f>
        <v>Max Klasse 5a,Max Klasse 5b,Tobi Klasse 5c,Max Klasse 5d,</v>
      </c>
      <c r="N4" s="57"/>
      <c r="O4" s="58"/>
      <c r="P4" s="57" t="n">
        <f aca="false">MAX(_xlfn.MAXIFS(a!V$6:V$38,a!$F$6:$F$38,$A4,a!$D$6:$D$38,"m"),_xlfn.MAXIFS(b!V$6:V$38,b!$F$6:$F$38,$A4,b!$D$6:$D$38,"m"),_xlfn.MAXIFS(c!V$6:V$38,c!$F$6:$F$38,$A4,c!$D$6:$D$38,"m"),_xlfn.MAXIFS(d!V$6:V$38,d!$F$6:$F$38,$A4,d!$D$6:$D$38,"m"),_xlfn.MAXIFS(e!V$6:V$38,e!$F$6:$F$38,$A4,e!$D$6:$D$38,"m"))</f>
        <v>0</v>
      </c>
      <c r="Q4" s="58" t="str">
        <f aca="false" t="array" ref="Q4:Q4">_xlfn.CONCAT(IF((a!V$6:V$38=P4)*(a!$D$6:$D$38="m")*(a!$F$6:$F$38=$A4),a!$C$6:$C$38&amp;" Klasse "&amp;a!$C$1&amp;",","")&amp;IF((b!V$6:V$38=P4)*(b!$D$6:$D$38="m")*(b!$F$6:$F$38=$A4),b!$C$6:$C$38&amp;" Klasse "&amp;b!$C$1&amp;",","")&amp;IF((c!V$6:V$38=P4)*(c!$D$6:$D$38="m")*(c!$F$6:$F$38=$A4),c!$C$6:$C$38&amp;" Klasse "&amp;c!$C$1&amp;",","")&amp;IF((d!V$6:V$38=P4)*(d!$D$6:$D$38="m")*(d!$F$6:$F$38=$A4),d!$C$6:$C$38&amp;" Klasse "&amp;d!$C$1&amp;",","")&amp;IF((e!V$6:V$38=P4)*(e!$D$6:$D$38="m")*(e!$F$6:$F$38=$A4),e!$C$6:$C$38&amp;" Klasse "&amp;e!$C$1&amp;",",""))</f>
        <v>Max Klasse 5a,Max Klasse 5b,Tobi Klasse 5c,Max Klasse 5d,</v>
      </c>
      <c r="R4" s="57" t="n">
        <f aca="false">MAX(_xlfn.MAXIFS(a!Y$6:Y$38,a!$F$6:$F$38,$A4,a!$D$6:$D$38,"m"),_xlfn.MAXIFS(b!Y$6:Y$38,b!$F$6:$F$38,$A4,b!$D$6:$D$38,"m"),_xlfn.MAXIFS(c!Y$6:Y$38,c!$F$6:$F$38,$A4,c!$D$6:$D$38,"m"),_xlfn.MAXIFS(d!Y$6:Y$38,d!$F$6:$F$38,$A4,d!$D$6:$D$38,"m"),_xlfn.MAXIFS(e!Y$6:Y$38,e!$F$6:$F$38,$A4,e!$D$6:$D$38,"m"))</f>
        <v>0</v>
      </c>
      <c r="S4" s="58" t="str">
        <f aca="false" t="array" ref="S4:S4">_xlfn.CONCAT(IF((a!Y$6:Y$38=R4)*(a!$D$6:$D$38="m")*(a!$F$6:$F$38=$A4),a!$C$6:$C$38&amp;" Klasse "&amp;a!$C$1&amp;",","")&amp;IF((b!Y$6:Y$38=R4)*(b!$D$6:$D$38="m")*(b!$F$6:$F$38=$A4),b!$C$6:$C$38&amp;" Klasse "&amp;b!$C$1&amp;",","")&amp;IF((c!Y$6:Y$38=R4)*(c!$D$6:$D$38="m")*(c!$F$6:$F$38=$A4),c!$C$6:$C$38&amp;" Klasse "&amp;c!$C$1&amp;",","")&amp;IF((d!Y$6:Y$38=R4)*(d!$D$6:$D$38="m")*(d!$F$6:$F$38=$A4),d!$C$6:$C$38&amp;" Klasse "&amp;d!$C$1&amp;",","")&amp;IF((e!Y$6:Y$38=R4)*(e!$D$6:$D$38="m")*(e!$F$6:$F$38=$A4),e!$C$6:$C$38&amp;" Klasse "&amp;e!$C$1&amp;",",""))</f>
        <v>Max Klasse 5a,Max Klasse 5b,Tobi Klasse 5c,Max Klasse 5d,</v>
      </c>
    </row>
    <row r="5" customFormat="false" ht="12.8" hidden="false" customHeight="false" outlineLevel="0" collapsed="false">
      <c r="A5" s="56" t="n">
        <v>10</v>
      </c>
      <c r="B5" s="57" t="n">
        <f aca="false">MAX(_xlfn.MAXIFS(a!G$6:G$38,a!$F$6:$F$38,$A5,a!$D$6:$D$38,"m"),_xlfn.MAXIFS(b!G$6:G$38,b!$F$6:$F$38,$A5,b!$D$6:$D$38,"m"),_xlfn.MAXIFS(c!G$6:G$38,c!$F$6:$F$38,$A5,c!$D$6:$D$38,"m"),_xlfn.MAXIFS(d!G$6:G$38,d!$F$6:$F$38,$A5,d!$D$6:$D$38,"m"),_xlfn.MAXIFS(e!G$6:G$38,e!$F$6:$F$38,$A5,e!$D$6:$D$38,"m"))</f>
        <v>0</v>
      </c>
      <c r="C5" s="58" t="str">
        <f aca="false" t="array" ref="C5:C5">_xlfn.CONCAT(IF((a!G$6:G$38=B5)*(a!$D$6:$D$38="m")*(a!$F$6:$F$38=$A5),a!$C$6:$C$38&amp;" Klasse "&amp;a!$C$1&amp;",","")&amp;IF((b!G$6:G$38=B5)*(b!$D$6:$D$38="m")*(b!$F$6:$F$38=$A5),b!$C$6:$C$38&amp;" Klasse "&amp;b!$C$1&amp;",","")&amp;IF((c!G$6:G$38=B5)*(c!$D$6:$D$38="m")*(c!$F$6:$F$38=$A5),c!$C$6:$C$38&amp;" Klasse "&amp;c!$C$1&amp;",","")&amp;IF((d!G$6:G$38=B5)*(d!$D$6:$D$38="m")*(d!$F$6:$F$38=$A5),d!$C$6:$C$38&amp;" Klasse "&amp;d!$C$1&amp;",","")&amp;IF((e!G$6:G$38=B5)*(e!$D$6:$D$38="m")*(e!$F$6:$F$38=$A5),e!$C$6:$C$38&amp;" Klasse "&amp;e!$C$1&amp;",",""))</f>
        <v/>
      </c>
      <c r="D5" s="57" t="n">
        <f aca="false">MAX(_xlfn.MAXIFS(a!I$6:I$38,a!$F$6:$F$38,$A5,a!$D$6:$D$38,"m"),_xlfn.MAXIFS(b!I$6:I$38,b!$F$6:$F$38,$A5,b!$D$6:$D$38,"m"),_xlfn.MAXIFS(c!I$6:I$38,c!$F$6:$F$38,$A5,c!$D$6:$D$38,"m"),_xlfn.MAXIFS(d!I$6:I$38,d!$F$6:$F$38,$A5,d!$D$6:$D$38,"m"),_xlfn.MAXIFS(e!I$6:I$38,e!$F$6:$F$38,$A5,e!$D$6:$D$38,"m"))</f>
        <v>0</v>
      </c>
      <c r="E5" s="58" t="str">
        <f aca="false" t="array" ref="E5:E5">_xlfn.CONCAT(IF((a!I$6:I$38=D5)*(a!$D$6:$D$38="m")*(a!$F$6:$F$38=$A5),a!$C$6:$C$38&amp;" Klasse "&amp;a!$C$1&amp;",","")&amp;IF((b!I$6:I$38=D5)*(b!$D$6:$D$38="m")*(b!$F$6:$F$38=$A5),b!$C$6:$C$38&amp;" Klasse "&amp;b!$C$1&amp;",","")&amp;IF((c!I$6:I$38=D5)*(c!$D$6:$D$38="m")*(c!$F$6:$F$38=$A5),c!$C$6:$C$38&amp;" Klasse "&amp;c!$C$1&amp;",","")&amp;IF((d!I$6:I$38=D5)*(d!$D$6:$D$38="m")*(d!$F$6:$F$38=$A5),d!$C$6:$C$38&amp;" Klasse "&amp;d!$C$1&amp;",","")&amp;IF((e!I$6:I$38=D5)*(e!$D$6:$D$38="m")*(e!$F$6:$F$38=$A5),e!$C$6:$C$38&amp;" Klasse "&amp;e!$C$1&amp;",",""))</f>
        <v/>
      </c>
      <c r="F5" s="57" t="n">
        <f aca="false">MAX(_xlfn.MAXIFS(a!K$6:K$38,a!$F$6:$F$38,$A5,a!$D$6:$D$38,"m"),_xlfn.MAXIFS(b!K$6:K$38,b!$F$6:$F$38,$A5,b!$D$6:$D$38,"m"),_xlfn.MAXIFS(c!K$6:K$38,c!$F$6:$F$38,$A5,c!$D$6:$D$38,"m"),_xlfn.MAXIFS(d!K$6:K$38,d!$F$6:$F$38,$A5,d!$D$6:$D$38,"m"),_xlfn.MAXIFS(e!K$6:K$38,e!$F$6:$F$38,$A5,e!$D$6:$D$38,"m"))</f>
        <v>0</v>
      </c>
      <c r="G5" s="58" t="str">
        <f aca="false" t="array" ref="G5:G5">_xlfn.CONCAT(IF((a!K$6:K$38=F5)*(a!$D$6:$D$38="m")*(a!$F$6:$F$38=$A5),a!$C$6:$C$38&amp;" Klasse "&amp;a!$C$1&amp;",","")&amp;IF((b!K$6:K$38=F5)*(b!$D$6:$D$38="m")*(b!$F$6:$F$38=$A5),b!$C$6:$C$38&amp;" Klasse "&amp;b!$C$1&amp;",","")&amp;IF((c!K$6:K$38=F5)*(c!$D$6:$D$38="m")*(c!$F$6:$F$38=$A5),c!$C$6:$C$38&amp;" Klasse "&amp;c!$C$1&amp;",","")&amp;IF((d!K$6:K$38=F5)*(d!$D$6:$D$38="m")*(d!$F$6:$F$38=$A5),d!$C$6:$C$38&amp;" Klasse "&amp;d!$C$1&amp;",","")&amp;IF((e!K$6:K$38=F5)*(e!$D$6:$D$38="m")*(e!$F$6:$F$38=$A5),e!$C$6:$C$38&amp;" Klasse "&amp;e!$C$1&amp;",",""))</f>
        <v/>
      </c>
      <c r="H5" s="57" t="n">
        <f aca="false">MAX(_xlfn.MAXIFS(a!M$6:M$38,a!$F$6:$F$38,$A5,a!$D$6:$D$38,"m"),_xlfn.MAXIFS(b!M$6:M$38,b!$F$6:$F$38,$A5,b!$D$6:$D$38,"m"),_xlfn.MAXIFS(c!M$6:M$38,c!$F$6:$F$38,$A5,c!$D$6:$D$38,"m"),_xlfn.MAXIFS(d!M$6:M$38,d!$F$6:$F$38,$A5,d!$D$6:$D$38,"m"),_xlfn.MAXIFS(e!M$6:M$38,e!$F$6:$F$38,$A5,e!$D$6:$D$38,"m"))</f>
        <v>0</v>
      </c>
      <c r="I5" s="58" t="str">
        <f aca="false" t="array" ref="I5:I5">_xlfn.CONCAT(IF((a!M$6:M$38=H5)*(a!$D$6:$D$38="m")*(a!$F$6:$F$38=$A5),a!$C$6:$C$38&amp;" Klasse "&amp;a!$C$1&amp;",","")&amp;IF((b!M$6:M$38=H5)*(b!$D$6:$D$38="m")*(b!$F$6:$F$38=$A5),b!$C$6:$C$38&amp;" Klasse "&amp;b!$C$1&amp;",","")&amp;IF((c!M$6:M$38=H5)*(c!$D$6:$D$38="m")*(c!$F$6:$F$38=$A5),c!$C$6:$C$38&amp;" Klasse "&amp;c!$C$1&amp;",","")&amp;IF((d!M$6:M$38=H5)*(d!$D$6:$D$38="m")*(d!$F$6:$F$38=$A5),d!$C$6:$C$38&amp;" Klasse "&amp;d!$C$1&amp;",","")&amp;IF((e!M$6:M$38=H5)*(e!$D$6:$D$38="m")*(e!$F$6:$F$38=$A5),e!$C$6:$C$38&amp;" Klasse "&amp;e!$C$1&amp;",",""))</f>
        <v/>
      </c>
      <c r="J5" s="57" t="n">
        <f aca="false">MAX(_xlfn.MAXIFS(a!O$6:O$38,a!$F$6:$F$38,$A5,a!$D$6:$D$38,"m"),_xlfn.MAXIFS(b!O$6:O$38,b!$F$6:$F$38,$A5,b!$D$6:$D$38,"m"),_xlfn.MAXIFS(c!O$6:O$38,c!$F$6:$F$38,$A5,c!$D$6:$D$38,"m"),_xlfn.MAXIFS(d!O$6:O$38,d!$F$6:$F$38,$A5,d!$D$6:$D$38,"m"),_xlfn.MAXIFS(e!O$6:O$38,e!$F$6:$F$38,$A5,e!$D$6:$D$38,"m"))</f>
        <v>0</v>
      </c>
      <c r="K5" s="58" t="str">
        <f aca="false" t="array" ref="K5:K5">_xlfn.CONCAT(IF((a!O$6:O$38=J5)*(a!$D$6:$D$38="m")*(a!$F$6:$F$38=$A5),a!$C$6:$C$38&amp;" Klasse "&amp;a!$C$1&amp;",","")&amp;IF((b!O$6:O$38=J5)*(b!$D$6:$D$38="m")*(b!$F$6:$F$38=$A5),b!$C$6:$C$38&amp;" Klasse "&amp;b!$C$1&amp;",","")&amp;IF((c!O$6:O$38=J5)*(c!$D$6:$D$38="m")*(c!$F$6:$F$38=$A5),c!$C$6:$C$38&amp;" Klasse "&amp;c!$C$1&amp;",","")&amp;IF((d!O$6:O$38=J5)*(d!$D$6:$D$38="m")*(d!$F$6:$F$38=$A5),d!$C$6:$C$38&amp;" Klasse "&amp;d!$C$1&amp;",","")&amp;IF((e!O$6:O$38=J5)*(e!$D$6:$D$38="m")*(e!$F$6:$F$38=$A5),e!$C$6:$C$38&amp;" Klasse "&amp;e!$C$1&amp;",",""))</f>
        <v/>
      </c>
      <c r="L5" s="57" t="n">
        <f aca="false">MAX(_xlfn.MAXIFS(a!Q$6:Q$38,a!$F$6:$F$38,$A5,a!$D$6:$D$38,"m"),_xlfn.MAXIFS(b!Q$6:Q$38,b!$F$6:$F$38,$A5,b!$D$6:$D$38,"m"),_xlfn.MAXIFS(c!Q$6:Q$38,c!$F$6:$F$38,$A5,c!$D$6:$D$38,"m"),_xlfn.MAXIFS(d!Q$6:Q$38,d!$F$6:$F$38,$A5,d!$D$6:$D$38,"m"),_xlfn.MAXIFS(e!Q$6:Q$38,e!$F$6:$F$38,$A5,e!$D$6:$D$38,"m"))</f>
        <v>0</v>
      </c>
      <c r="M5" s="58" t="str">
        <f aca="false" t="array" ref="M5:M5">_xlfn.CONCAT(IF((a!Q$6:Q$38=L5)*(a!$D$6:$D$38="m")*(a!$F$6:$F$38=$A5),a!$C$6:$C$38&amp;" Klasse "&amp;a!$C$1&amp;",","")&amp;IF((b!Q$6:Q$38=L5)*(b!$D$6:$D$38="m")*(b!$F$6:$F$38=$A5),b!$C$6:$C$38&amp;" Klasse "&amp;b!$C$1&amp;",","")&amp;IF((c!Q$6:Q$38=L5)*(c!$D$6:$D$38="m")*(c!$F$6:$F$38=$A5),c!$C$6:$C$38&amp;" Klasse "&amp;c!$C$1&amp;",","")&amp;IF((d!Q$6:Q$38=L5)*(d!$D$6:$D$38="m")*(d!$F$6:$F$38=$A5),d!$C$6:$C$38&amp;" Klasse "&amp;d!$C$1&amp;",","")&amp;IF((e!Q$6:Q$38=L5)*(e!$D$6:$D$38="m")*(e!$F$6:$F$38=$A5),e!$C$6:$C$38&amp;" Klasse "&amp;e!$C$1&amp;",",""))</f>
        <v/>
      </c>
      <c r="N5" s="57"/>
      <c r="O5" s="58"/>
      <c r="P5" s="57" t="n">
        <f aca="false">MAX(_xlfn.MAXIFS(a!V$6:V$38,a!$F$6:$F$38,$A5,a!$D$6:$D$38,"m"),_xlfn.MAXIFS(b!V$6:V$38,b!$F$6:$F$38,$A5,b!$D$6:$D$38,"m"),_xlfn.MAXIFS(c!V$6:V$38,c!$F$6:$F$38,$A5,c!$D$6:$D$38,"m"),_xlfn.MAXIFS(d!V$6:V$38,d!$F$6:$F$38,$A5,d!$D$6:$D$38,"m"),_xlfn.MAXIFS(e!V$6:V$38,e!$F$6:$F$38,$A5,e!$D$6:$D$38,"m"))</f>
        <v>0</v>
      </c>
      <c r="Q5" s="58" t="str">
        <f aca="false" t="array" ref="Q5:Q5">_xlfn.CONCAT(IF((a!V$6:V$38=P5)*(a!$D$6:$D$38="m")*(a!$F$6:$F$38=$A5),a!$C$6:$C$38&amp;" Klasse "&amp;a!$C$1&amp;",","")&amp;IF((b!V$6:V$38=P5)*(b!$D$6:$D$38="m")*(b!$F$6:$F$38=$A5),b!$C$6:$C$38&amp;" Klasse "&amp;b!$C$1&amp;",","")&amp;IF((c!V$6:V$38=P5)*(c!$D$6:$D$38="m")*(c!$F$6:$F$38=$A5),c!$C$6:$C$38&amp;" Klasse "&amp;c!$C$1&amp;",","")&amp;IF((d!V$6:V$38=P5)*(d!$D$6:$D$38="m")*(d!$F$6:$F$38=$A5),d!$C$6:$C$38&amp;" Klasse "&amp;d!$C$1&amp;",","")&amp;IF((e!V$6:V$38=P5)*(e!$D$6:$D$38="m")*(e!$F$6:$F$38=$A5),e!$C$6:$C$38&amp;" Klasse "&amp;e!$C$1&amp;",",""))</f>
        <v/>
      </c>
      <c r="R5" s="57" t="n">
        <f aca="false">MAX(_xlfn.MAXIFS(a!Y$6:Y$38,a!$F$6:$F$38,$A5,a!$D$6:$D$38,"m"),_xlfn.MAXIFS(b!Y$6:Y$38,b!$F$6:$F$38,$A5,b!$D$6:$D$38,"m"),_xlfn.MAXIFS(c!Y$6:Y$38,c!$F$6:$F$38,$A5,c!$D$6:$D$38,"m"),_xlfn.MAXIFS(d!Y$6:Y$38,d!$F$6:$F$38,$A5,d!$D$6:$D$38,"m"),_xlfn.MAXIFS(e!Y$6:Y$38,e!$F$6:$F$38,$A5,e!$D$6:$D$38,"m"))</f>
        <v>0</v>
      </c>
      <c r="S5" s="58" t="str">
        <f aca="false" t="array" ref="S5:S5">_xlfn.CONCAT(IF((a!Y$6:Y$38=R5)*(a!$D$6:$D$38="m")*(a!$F$6:$F$38=$A5),a!$C$6:$C$38&amp;" Klasse "&amp;a!$C$1&amp;",","")&amp;IF((b!Y$6:Y$38=R5)*(b!$D$6:$D$38="m")*(b!$F$6:$F$38=$A5),b!$C$6:$C$38&amp;" Klasse "&amp;b!$C$1&amp;",","")&amp;IF((c!Y$6:Y$38=R5)*(c!$D$6:$D$38="m")*(c!$F$6:$F$38=$A5),c!$C$6:$C$38&amp;" Klasse "&amp;c!$C$1&amp;",","")&amp;IF((d!Y$6:Y$38=R5)*(d!$D$6:$D$38="m")*(d!$F$6:$F$38=$A5),d!$C$6:$C$38&amp;" Klasse "&amp;d!$C$1&amp;",","")&amp;IF((e!Y$6:Y$38=R5)*(e!$D$6:$D$38="m")*(e!$F$6:$F$38=$A5),e!$C$6:$C$38&amp;" Klasse "&amp;e!$C$1&amp;",",""))</f>
        <v/>
      </c>
    </row>
    <row r="6" customFormat="false" ht="12.8" hidden="false" customHeight="false" outlineLevel="0" collapsed="false">
      <c r="A6" s="56" t="n">
        <v>11</v>
      </c>
      <c r="B6" s="57" t="n">
        <f aca="false">MAX(_xlfn.MAXIFS(a!G$6:G$38,a!$F$6:$F$38,$A6,a!$D$6:$D$38,"m"),_xlfn.MAXIFS(b!G$6:G$38,b!$F$6:$F$38,$A6,b!$D$6:$D$38,"m"),_xlfn.MAXIFS(c!G$6:G$38,c!$F$6:$F$38,$A6,c!$D$6:$D$38,"m"),_xlfn.MAXIFS(d!G$6:G$38,d!$F$6:$F$38,$A6,d!$D$6:$D$38,"m"),_xlfn.MAXIFS(e!G$6:G$38,e!$F$6:$F$38,$A6,e!$D$6:$D$38,"m"))</f>
        <v>0</v>
      </c>
      <c r="C6" s="58" t="str">
        <f aca="false" t="array" ref="C6:C6">_xlfn.CONCAT(IF((a!G$6:G$38=B6)*(a!$D$6:$D$38="m")*(a!$F$6:$F$38=$A6),a!$C$6:$C$38&amp;" Klasse "&amp;a!$C$1&amp;",","")&amp;IF((b!G$6:G$38=B6)*(b!$D$6:$D$38="m")*(b!$F$6:$F$38=$A6),b!$C$6:$C$38&amp;" Klasse "&amp;b!$C$1&amp;",","")&amp;IF((c!G$6:G$38=B6)*(c!$D$6:$D$38="m")*(c!$F$6:$F$38=$A6),c!$C$6:$C$38&amp;" Klasse "&amp;c!$C$1&amp;",","")&amp;IF((d!G$6:G$38=B6)*(d!$D$6:$D$38="m")*(d!$F$6:$F$38=$A6),d!$C$6:$C$38&amp;" Klasse "&amp;d!$C$1&amp;",","")&amp;IF((e!G$6:G$38=B6)*(e!$D$6:$D$38="m")*(e!$F$6:$F$38=$A6),e!$C$6:$C$38&amp;" Klasse "&amp;e!$C$1&amp;",",""))</f>
        <v/>
      </c>
      <c r="D6" s="57" t="n">
        <f aca="false">MAX(_xlfn.MAXIFS(a!I$6:I$38,a!$F$6:$F$38,$A6,a!$D$6:$D$38,"m"),_xlfn.MAXIFS(b!I$6:I$38,b!$F$6:$F$38,$A6,b!$D$6:$D$38,"m"),_xlfn.MAXIFS(c!I$6:I$38,c!$F$6:$F$38,$A6,c!$D$6:$D$38,"m"),_xlfn.MAXIFS(d!I$6:I$38,d!$F$6:$F$38,$A6,d!$D$6:$D$38,"m"),_xlfn.MAXIFS(e!I$6:I$38,e!$F$6:$F$38,$A6,e!$D$6:$D$38,"m"))</f>
        <v>0</v>
      </c>
      <c r="E6" s="58" t="str">
        <f aca="false" t="array" ref="E6:E6">_xlfn.CONCAT(IF((a!I$6:I$38=D6)*(a!$D$6:$D$38="m")*(a!$F$6:$F$38=$A6),a!$C$6:$C$38&amp;" Klasse "&amp;a!$C$1&amp;",","")&amp;IF((b!I$6:I$38=D6)*(b!$D$6:$D$38="m")*(b!$F$6:$F$38=$A6),b!$C$6:$C$38&amp;" Klasse "&amp;b!$C$1&amp;",","")&amp;IF((c!I$6:I$38=D6)*(c!$D$6:$D$38="m")*(c!$F$6:$F$38=$A6),c!$C$6:$C$38&amp;" Klasse "&amp;c!$C$1&amp;",","")&amp;IF((d!I$6:I$38=D6)*(d!$D$6:$D$38="m")*(d!$F$6:$F$38=$A6),d!$C$6:$C$38&amp;" Klasse "&amp;d!$C$1&amp;",","")&amp;IF((e!I$6:I$38=D6)*(e!$D$6:$D$38="m")*(e!$F$6:$F$38=$A6),e!$C$6:$C$38&amp;" Klasse "&amp;e!$C$1&amp;",",""))</f>
        <v/>
      </c>
      <c r="F6" s="57" t="n">
        <f aca="false">MAX(_xlfn.MAXIFS(a!K$6:K$38,a!$F$6:$F$38,$A6,a!$D$6:$D$38,"m"),_xlfn.MAXIFS(b!K$6:K$38,b!$F$6:$F$38,$A6,b!$D$6:$D$38,"m"),_xlfn.MAXIFS(c!K$6:K$38,c!$F$6:$F$38,$A6,c!$D$6:$D$38,"m"),_xlfn.MAXIFS(d!K$6:K$38,d!$F$6:$F$38,$A6,d!$D$6:$D$38,"m"),_xlfn.MAXIFS(e!K$6:K$38,e!$F$6:$F$38,$A6,e!$D$6:$D$38,"m"))</f>
        <v>0</v>
      </c>
      <c r="G6" s="58" t="str">
        <f aca="false" t="array" ref="G6:G6">_xlfn.CONCAT(IF((a!K$6:K$38=F6)*(a!$D$6:$D$38="m")*(a!$F$6:$F$38=$A6),a!$C$6:$C$38&amp;" Klasse "&amp;a!$C$1&amp;",","")&amp;IF((b!K$6:K$38=F6)*(b!$D$6:$D$38="m")*(b!$F$6:$F$38=$A6),b!$C$6:$C$38&amp;" Klasse "&amp;b!$C$1&amp;",","")&amp;IF((c!K$6:K$38=F6)*(c!$D$6:$D$38="m")*(c!$F$6:$F$38=$A6),c!$C$6:$C$38&amp;" Klasse "&amp;c!$C$1&amp;",","")&amp;IF((d!K$6:K$38=F6)*(d!$D$6:$D$38="m")*(d!$F$6:$F$38=$A6),d!$C$6:$C$38&amp;" Klasse "&amp;d!$C$1&amp;",","")&amp;IF((e!K$6:K$38=F6)*(e!$D$6:$D$38="m")*(e!$F$6:$F$38=$A6),e!$C$6:$C$38&amp;" Klasse "&amp;e!$C$1&amp;",",""))</f>
        <v/>
      </c>
      <c r="H6" s="57" t="n">
        <f aca="false">MAX(_xlfn.MAXIFS(a!M$6:M$38,a!$F$6:$F$38,$A6,a!$D$6:$D$38,"m"),_xlfn.MAXIFS(b!M$6:M$38,b!$F$6:$F$38,$A6,b!$D$6:$D$38,"m"),_xlfn.MAXIFS(c!M$6:M$38,c!$F$6:$F$38,$A6,c!$D$6:$D$38,"m"),_xlfn.MAXIFS(d!M$6:M$38,d!$F$6:$F$38,$A6,d!$D$6:$D$38,"m"),_xlfn.MAXIFS(e!M$6:M$38,e!$F$6:$F$38,$A6,e!$D$6:$D$38,"m"))</f>
        <v>0</v>
      </c>
      <c r="I6" s="58" t="str">
        <f aca="false" t="array" ref="I6:I6">_xlfn.CONCAT(IF((a!M$6:M$38=H6)*(a!$D$6:$D$38="m")*(a!$F$6:$F$38=$A6),a!$C$6:$C$38&amp;" Klasse "&amp;a!$C$1&amp;",","")&amp;IF((b!M$6:M$38=H6)*(b!$D$6:$D$38="m")*(b!$F$6:$F$38=$A6),b!$C$6:$C$38&amp;" Klasse "&amp;b!$C$1&amp;",","")&amp;IF((c!M$6:M$38=H6)*(c!$D$6:$D$38="m")*(c!$F$6:$F$38=$A6),c!$C$6:$C$38&amp;" Klasse "&amp;c!$C$1&amp;",","")&amp;IF((d!M$6:M$38=H6)*(d!$D$6:$D$38="m")*(d!$F$6:$F$38=$A6),d!$C$6:$C$38&amp;" Klasse "&amp;d!$C$1&amp;",","")&amp;IF((e!M$6:M$38=H6)*(e!$D$6:$D$38="m")*(e!$F$6:$F$38=$A6),e!$C$6:$C$38&amp;" Klasse "&amp;e!$C$1&amp;",",""))</f>
        <v/>
      </c>
      <c r="J6" s="57" t="n">
        <f aca="false">MAX(_xlfn.MAXIFS(a!O$6:O$38,a!$F$6:$F$38,$A6,a!$D$6:$D$38,"m"),_xlfn.MAXIFS(b!O$6:O$38,b!$F$6:$F$38,$A6,b!$D$6:$D$38,"m"),_xlfn.MAXIFS(c!O$6:O$38,c!$F$6:$F$38,$A6,c!$D$6:$D$38,"m"),_xlfn.MAXIFS(d!O$6:O$38,d!$F$6:$F$38,$A6,d!$D$6:$D$38,"m"),_xlfn.MAXIFS(e!O$6:O$38,e!$F$6:$F$38,$A6,e!$D$6:$D$38,"m"))</f>
        <v>0</v>
      </c>
      <c r="K6" s="58" t="str">
        <f aca="false" t="array" ref="K6:K6">_xlfn.CONCAT(IF((a!O$6:O$38=J6)*(a!$D$6:$D$38="m")*(a!$F$6:$F$38=$A6),a!$C$6:$C$38&amp;" Klasse "&amp;a!$C$1&amp;",","")&amp;IF((b!O$6:O$38=J6)*(b!$D$6:$D$38="m")*(b!$F$6:$F$38=$A6),b!$C$6:$C$38&amp;" Klasse "&amp;b!$C$1&amp;",","")&amp;IF((c!O$6:O$38=J6)*(c!$D$6:$D$38="m")*(c!$F$6:$F$38=$A6),c!$C$6:$C$38&amp;" Klasse "&amp;c!$C$1&amp;",","")&amp;IF((d!O$6:O$38=J6)*(d!$D$6:$D$38="m")*(d!$F$6:$F$38=$A6),d!$C$6:$C$38&amp;" Klasse "&amp;d!$C$1&amp;",","")&amp;IF((e!O$6:O$38=J6)*(e!$D$6:$D$38="m")*(e!$F$6:$F$38=$A6),e!$C$6:$C$38&amp;" Klasse "&amp;e!$C$1&amp;",",""))</f>
        <v/>
      </c>
      <c r="L6" s="57" t="n">
        <f aca="false">MAX(_xlfn.MAXIFS(a!Q$6:Q$38,a!$F$6:$F$38,$A6,a!$D$6:$D$38,"m"),_xlfn.MAXIFS(b!Q$6:Q$38,b!$F$6:$F$38,$A6,b!$D$6:$D$38,"m"),_xlfn.MAXIFS(c!Q$6:Q$38,c!$F$6:$F$38,$A6,c!$D$6:$D$38,"m"),_xlfn.MAXIFS(d!Q$6:Q$38,d!$F$6:$F$38,$A6,d!$D$6:$D$38,"m"),_xlfn.MAXIFS(e!Q$6:Q$38,e!$F$6:$F$38,$A6,e!$D$6:$D$38,"m"))</f>
        <v>0</v>
      </c>
      <c r="M6" s="58" t="str">
        <f aca="false" t="array" ref="M6:M6">_xlfn.CONCAT(IF((a!Q$6:Q$38=L6)*(a!$D$6:$D$38="m")*(a!$F$6:$F$38=$A6),a!$C$6:$C$38&amp;" Klasse "&amp;a!$C$1&amp;",","")&amp;IF((b!Q$6:Q$38=L6)*(b!$D$6:$D$38="m")*(b!$F$6:$F$38=$A6),b!$C$6:$C$38&amp;" Klasse "&amp;b!$C$1&amp;",","")&amp;IF((c!Q$6:Q$38=L6)*(c!$D$6:$D$38="m")*(c!$F$6:$F$38=$A6),c!$C$6:$C$38&amp;" Klasse "&amp;c!$C$1&amp;",","")&amp;IF((d!Q$6:Q$38=L6)*(d!$D$6:$D$38="m")*(d!$F$6:$F$38=$A6),d!$C$6:$C$38&amp;" Klasse "&amp;d!$C$1&amp;",","")&amp;IF((e!Q$6:Q$38=L6)*(e!$D$6:$D$38="m")*(e!$F$6:$F$38=$A6),e!$C$6:$C$38&amp;" Klasse "&amp;e!$C$1&amp;",",""))</f>
        <v/>
      </c>
      <c r="N6" s="57"/>
      <c r="O6" s="58"/>
      <c r="P6" s="57" t="n">
        <f aca="false">MAX(_xlfn.MAXIFS(a!V$6:V$38,a!$F$6:$F$38,$A6,a!$D$6:$D$38,"m"),_xlfn.MAXIFS(b!V$6:V$38,b!$F$6:$F$38,$A6,b!$D$6:$D$38,"m"),_xlfn.MAXIFS(c!V$6:V$38,c!$F$6:$F$38,$A6,c!$D$6:$D$38,"m"),_xlfn.MAXIFS(d!V$6:V$38,d!$F$6:$F$38,$A6,d!$D$6:$D$38,"m"),_xlfn.MAXIFS(e!V$6:V$38,e!$F$6:$F$38,$A6,e!$D$6:$D$38,"m"))</f>
        <v>0</v>
      </c>
      <c r="Q6" s="58" t="str">
        <f aca="false" t="array" ref="Q6:Q6">_xlfn.CONCAT(IF((a!V$6:V$38=P6)*(a!$D$6:$D$38="m")*(a!$F$6:$F$38=$A6),a!$C$6:$C$38&amp;" Klasse "&amp;a!$C$1&amp;",","")&amp;IF((b!V$6:V$38=P6)*(b!$D$6:$D$38="m")*(b!$F$6:$F$38=$A6),b!$C$6:$C$38&amp;" Klasse "&amp;b!$C$1&amp;",","")&amp;IF((c!V$6:V$38=P6)*(c!$D$6:$D$38="m")*(c!$F$6:$F$38=$A6),c!$C$6:$C$38&amp;" Klasse "&amp;c!$C$1&amp;",","")&amp;IF((d!V$6:V$38=P6)*(d!$D$6:$D$38="m")*(d!$F$6:$F$38=$A6),d!$C$6:$C$38&amp;" Klasse "&amp;d!$C$1&amp;",","")&amp;IF((e!V$6:V$38=P6)*(e!$D$6:$D$38="m")*(e!$F$6:$F$38=$A6),e!$C$6:$C$38&amp;" Klasse "&amp;e!$C$1&amp;",",""))</f>
        <v/>
      </c>
      <c r="R6" s="57" t="n">
        <f aca="false">MAX(_xlfn.MAXIFS(a!Y$6:Y$38,a!$F$6:$F$38,$A6,a!$D$6:$D$38,"m"),_xlfn.MAXIFS(b!Y$6:Y$38,b!$F$6:$F$38,$A6,b!$D$6:$D$38,"m"),_xlfn.MAXIFS(c!Y$6:Y$38,c!$F$6:$F$38,$A6,c!$D$6:$D$38,"m"),_xlfn.MAXIFS(d!Y$6:Y$38,d!$F$6:$F$38,$A6,d!$D$6:$D$38,"m"),_xlfn.MAXIFS(e!Y$6:Y$38,e!$F$6:$F$38,$A6,e!$D$6:$D$38,"m"))</f>
        <v>0</v>
      </c>
      <c r="S6" s="58" t="str">
        <f aca="false" t="array" ref="S6:S6">_xlfn.CONCAT(IF((a!Y$6:Y$38=R6)*(a!$D$6:$D$38="m")*(a!$F$6:$F$38=$A6),a!$C$6:$C$38&amp;" Klasse "&amp;a!$C$1&amp;",","")&amp;IF((b!Y$6:Y$38=R6)*(b!$D$6:$D$38="m")*(b!$F$6:$F$38=$A6),b!$C$6:$C$38&amp;" Klasse "&amp;b!$C$1&amp;",","")&amp;IF((c!Y$6:Y$38=R6)*(c!$D$6:$D$38="m")*(c!$F$6:$F$38=$A6),c!$C$6:$C$38&amp;" Klasse "&amp;c!$C$1&amp;",","")&amp;IF((d!Y$6:Y$38=R6)*(d!$D$6:$D$38="m")*(d!$F$6:$F$38=$A6),d!$C$6:$C$38&amp;" Klasse "&amp;d!$C$1&amp;",","")&amp;IF((e!Y$6:Y$38=R6)*(e!$D$6:$D$38="m")*(e!$F$6:$F$38=$A6),e!$C$6:$C$38&amp;" Klasse "&amp;e!$C$1&amp;",",""))</f>
        <v/>
      </c>
    </row>
    <row r="7" customFormat="false" ht="12.8" hidden="false" customHeight="false" outlineLevel="0" collapsed="false">
      <c r="A7" s="56" t="n">
        <v>12</v>
      </c>
      <c r="B7" s="57" t="n">
        <f aca="false">MAX(_xlfn.MAXIFS(a!G$6:G$38,a!$F$6:$F$38,$A7,a!$D$6:$D$38,"m"),_xlfn.MAXIFS(b!G$6:G$38,b!$F$6:$F$38,$A7,b!$D$6:$D$38,"m"),_xlfn.MAXIFS(c!G$6:G$38,c!$F$6:$F$38,$A7,c!$D$6:$D$38,"m"),_xlfn.MAXIFS(d!G$6:G$38,d!$F$6:$F$38,$A7,d!$D$6:$D$38,"m"),_xlfn.MAXIFS(e!G$6:G$38,e!$F$6:$F$38,$A7,e!$D$6:$D$38,"m"))</f>
        <v>0</v>
      </c>
      <c r="C7" s="58" t="str">
        <f aca="false" t="array" ref="C7:C7">_xlfn.CONCAT(IF((a!G$6:G$38=B7)*(a!$D$6:$D$38="m")*(a!$F$6:$F$38=$A7),a!$C$6:$C$38&amp;" Klasse "&amp;a!$C$1&amp;",","")&amp;IF((b!G$6:G$38=B7)*(b!$D$6:$D$38="m")*(b!$F$6:$F$38=$A7),b!$C$6:$C$38&amp;" Klasse "&amp;b!$C$1&amp;",","")&amp;IF((c!G$6:G$38=B7)*(c!$D$6:$D$38="m")*(c!$F$6:$F$38=$A7),c!$C$6:$C$38&amp;" Klasse "&amp;c!$C$1&amp;",","")&amp;IF((d!G$6:G$38=B7)*(d!$D$6:$D$38="m")*(d!$F$6:$F$38=$A7),d!$C$6:$C$38&amp;" Klasse "&amp;d!$C$1&amp;",","")&amp;IF((e!G$6:G$38=B7)*(e!$D$6:$D$38="m")*(e!$F$6:$F$38=$A7),e!$C$6:$C$38&amp;" Klasse "&amp;e!$C$1&amp;",",""))</f>
        <v>Max Klasse 5e,</v>
      </c>
      <c r="D7" s="57" t="n">
        <f aca="false">MAX(_xlfn.MAXIFS(a!I$6:I$38,a!$F$6:$F$38,$A7,a!$D$6:$D$38,"m"),_xlfn.MAXIFS(b!I$6:I$38,b!$F$6:$F$38,$A7,b!$D$6:$D$38,"m"),_xlfn.MAXIFS(c!I$6:I$38,c!$F$6:$F$38,$A7,c!$D$6:$D$38,"m"),_xlfn.MAXIFS(d!I$6:I$38,d!$F$6:$F$38,$A7,d!$D$6:$D$38,"m"),_xlfn.MAXIFS(e!I$6:I$38,e!$F$6:$F$38,$A7,e!$D$6:$D$38,"m"))</f>
        <v>0</v>
      </c>
      <c r="E7" s="58" t="str">
        <f aca="false" t="array" ref="E7:E7">_xlfn.CONCAT(IF((a!I$6:I$38=D7)*(a!$D$6:$D$38="m")*(a!$F$6:$F$38=$A7),a!$C$6:$C$38&amp;" Klasse "&amp;a!$C$1&amp;",","")&amp;IF((b!I$6:I$38=D7)*(b!$D$6:$D$38="m")*(b!$F$6:$F$38=$A7),b!$C$6:$C$38&amp;" Klasse "&amp;b!$C$1&amp;",","")&amp;IF((c!I$6:I$38=D7)*(c!$D$6:$D$38="m")*(c!$F$6:$F$38=$A7),c!$C$6:$C$38&amp;" Klasse "&amp;c!$C$1&amp;",","")&amp;IF((d!I$6:I$38=D7)*(d!$D$6:$D$38="m")*(d!$F$6:$F$38=$A7),d!$C$6:$C$38&amp;" Klasse "&amp;d!$C$1&amp;",","")&amp;IF((e!I$6:I$38=D7)*(e!$D$6:$D$38="m")*(e!$F$6:$F$38=$A7),e!$C$6:$C$38&amp;" Klasse "&amp;e!$C$1&amp;",",""))</f>
        <v>Max Klasse 5e,</v>
      </c>
      <c r="F7" s="57" t="n">
        <f aca="false">MAX(_xlfn.MAXIFS(a!K$6:K$38,a!$F$6:$F$38,$A7,a!$D$6:$D$38,"m"),_xlfn.MAXIFS(b!K$6:K$38,b!$F$6:$F$38,$A7,b!$D$6:$D$38,"m"),_xlfn.MAXIFS(c!K$6:K$38,c!$F$6:$F$38,$A7,c!$D$6:$D$38,"m"),_xlfn.MAXIFS(d!K$6:K$38,d!$F$6:$F$38,$A7,d!$D$6:$D$38,"m"),_xlfn.MAXIFS(e!K$6:K$38,e!$F$6:$F$38,$A7,e!$D$6:$D$38,"m"))</f>
        <v>0</v>
      </c>
      <c r="G7" s="58" t="str">
        <f aca="false" t="array" ref="G7:G7">_xlfn.CONCAT(IF((a!K$6:K$38=F7)*(a!$D$6:$D$38="m")*(a!$F$6:$F$38=$A7),a!$C$6:$C$38&amp;" Klasse "&amp;a!$C$1&amp;",","")&amp;IF((b!K$6:K$38=F7)*(b!$D$6:$D$38="m")*(b!$F$6:$F$38=$A7),b!$C$6:$C$38&amp;" Klasse "&amp;b!$C$1&amp;",","")&amp;IF((c!K$6:K$38=F7)*(c!$D$6:$D$38="m")*(c!$F$6:$F$38=$A7),c!$C$6:$C$38&amp;" Klasse "&amp;c!$C$1&amp;",","")&amp;IF((d!K$6:K$38=F7)*(d!$D$6:$D$38="m")*(d!$F$6:$F$38=$A7),d!$C$6:$C$38&amp;" Klasse "&amp;d!$C$1&amp;",","")&amp;IF((e!K$6:K$38=F7)*(e!$D$6:$D$38="m")*(e!$F$6:$F$38=$A7),e!$C$6:$C$38&amp;" Klasse "&amp;e!$C$1&amp;",",""))</f>
        <v>Max Klasse 5e,</v>
      </c>
      <c r="H7" s="57" t="n">
        <f aca="false">MAX(_xlfn.MAXIFS(a!M$6:M$38,a!$F$6:$F$38,$A7,a!$D$6:$D$38,"m"),_xlfn.MAXIFS(b!M$6:M$38,b!$F$6:$F$38,$A7,b!$D$6:$D$38,"m"),_xlfn.MAXIFS(c!M$6:M$38,c!$F$6:$F$38,$A7,c!$D$6:$D$38,"m"),_xlfn.MAXIFS(d!M$6:M$38,d!$F$6:$F$38,$A7,d!$D$6:$D$38,"m"),_xlfn.MAXIFS(e!M$6:M$38,e!$F$6:$F$38,$A7,e!$D$6:$D$38,"m"))</f>
        <v>0</v>
      </c>
      <c r="I7" s="58" t="str">
        <f aca="false" t="array" ref="I7:I7">_xlfn.CONCAT(IF((a!M$6:M$38=H7)*(a!$D$6:$D$38="m")*(a!$F$6:$F$38=$A7),a!$C$6:$C$38&amp;" Klasse "&amp;a!$C$1&amp;",","")&amp;IF((b!M$6:M$38=H7)*(b!$D$6:$D$38="m")*(b!$F$6:$F$38=$A7),b!$C$6:$C$38&amp;" Klasse "&amp;b!$C$1&amp;",","")&amp;IF((c!M$6:M$38=H7)*(c!$D$6:$D$38="m")*(c!$F$6:$F$38=$A7),c!$C$6:$C$38&amp;" Klasse "&amp;c!$C$1&amp;",","")&amp;IF((d!M$6:M$38=H7)*(d!$D$6:$D$38="m")*(d!$F$6:$F$38=$A7),d!$C$6:$C$38&amp;" Klasse "&amp;d!$C$1&amp;",","")&amp;IF((e!M$6:M$38=H7)*(e!$D$6:$D$38="m")*(e!$F$6:$F$38=$A7),e!$C$6:$C$38&amp;" Klasse "&amp;e!$C$1&amp;",",""))</f>
        <v>Max Klasse 5e,</v>
      </c>
      <c r="J7" s="57" t="n">
        <f aca="false">MAX(_xlfn.MAXIFS(a!O$6:O$38,a!$F$6:$F$38,$A7,a!$D$6:$D$38,"m"),_xlfn.MAXIFS(b!O$6:O$38,b!$F$6:$F$38,$A7,b!$D$6:$D$38,"m"),_xlfn.MAXIFS(c!O$6:O$38,c!$F$6:$F$38,$A7,c!$D$6:$D$38,"m"),_xlfn.MAXIFS(d!O$6:O$38,d!$F$6:$F$38,$A7,d!$D$6:$D$38,"m"),_xlfn.MAXIFS(e!O$6:O$38,e!$F$6:$F$38,$A7,e!$D$6:$D$38,"m"))</f>
        <v>0</v>
      </c>
      <c r="K7" s="58" t="str">
        <f aca="false" t="array" ref="K7:K7">_xlfn.CONCAT(IF((a!O$6:O$38=J7)*(a!$D$6:$D$38="m")*(a!$F$6:$F$38=$A7),a!$C$6:$C$38&amp;" Klasse "&amp;a!$C$1&amp;",","")&amp;IF((b!O$6:O$38=J7)*(b!$D$6:$D$38="m")*(b!$F$6:$F$38=$A7),b!$C$6:$C$38&amp;" Klasse "&amp;b!$C$1&amp;",","")&amp;IF((c!O$6:O$38=J7)*(c!$D$6:$D$38="m")*(c!$F$6:$F$38=$A7),c!$C$6:$C$38&amp;" Klasse "&amp;c!$C$1&amp;",","")&amp;IF((d!O$6:O$38=J7)*(d!$D$6:$D$38="m")*(d!$F$6:$F$38=$A7),d!$C$6:$C$38&amp;" Klasse "&amp;d!$C$1&amp;",","")&amp;IF((e!O$6:O$38=J7)*(e!$D$6:$D$38="m")*(e!$F$6:$F$38=$A7),e!$C$6:$C$38&amp;" Klasse "&amp;e!$C$1&amp;",",""))</f>
        <v>Max Klasse 5e,</v>
      </c>
      <c r="L7" s="57" t="n">
        <f aca="false">MAX(_xlfn.MAXIFS(a!Q$6:Q$38,a!$F$6:$F$38,$A7,a!$D$6:$D$38,"m"),_xlfn.MAXIFS(b!Q$6:Q$38,b!$F$6:$F$38,$A7,b!$D$6:$D$38,"m"),_xlfn.MAXIFS(c!Q$6:Q$38,c!$F$6:$F$38,$A7,c!$D$6:$D$38,"m"),_xlfn.MAXIFS(d!Q$6:Q$38,d!$F$6:$F$38,$A7,d!$D$6:$D$38,"m"),_xlfn.MAXIFS(e!Q$6:Q$38,e!$F$6:$F$38,$A7,e!$D$6:$D$38,"m"))</f>
        <v>0</v>
      </c>
      <c r="M7" s="58" t="str">
        <f aca="false" t="array" ref="M7:M7">_xlfn.CONCAT(IF((a!Q$6:Q$38=L7)*(a!$D$6:$D$38="m")*(a!$F$6:$F$38=$A7),a!$C$6:$C$38&amp;" Klasse "&amp;a!$C$1&amp;",","")&amp;IF((b!Q$6:Q$38=L7)*(b!$D$6:$D$38="m")*(b!$F$6:$F$38=$A7),b!$C$6:$C$38&amp;" Klasse "&amp;b!$C$1&amp;",","")&amp;IF((c!Q$6:Q$38=L7)*(c!$D$6:$D$38="m")*(c!$F$6:$F$38=$A7),c!$C$6:$C$38&amp;" Klasse "&amp;c!$C$1&amp;",","")&amp;IF((d!Q$6:Q$38=L7)*(d!$D$6:$D$38="m")*(d!$F$6:$F$38=$A7),d!$C$6:$C$38&amp;" Klasse "&amp;d!$C$1&amp;",","")&amp;IF((e!Q$6:Q$38=L7)*(e!$D$6:$D$38="m")*(e!$F$6:$F$38=$A7),e!$C$6:$C$38&amp;" Klasse "&amp;e!$C$1&amp;",",""))</f>
        <v>Max Klasse 5e,</v>
      </c>
      <c r="N7" s="57"/>
      <c r="O7" s="58"/>
      <c r="P7" s="57" t="n">
        <f aca="false">MAX(_xlfn.MAXIFS(a!V$6:V$38,a!$F$6:$F$38,$A7,a!$D$6:$D$38,"m"),_xlfn.MAXIFS(b!V$6:V$38,b!$F$6:$F$38,$A7,b!$D$6:$D$38,"m"),_xlfn.MAXIFS(c!V$6:V$38,c!$F$6:$F$38,$A7,c!$D$6:$D$38,"m"),_xlfn.MAXIFS(d!V$6:V$38,d!$F$6:$F$38,$A7,d!$D$6:$D$38,"m"),_xlfn.MAXIFS(e!V$6:V$38,e!$F$6:$F$38,$A7,e!$D$6:$D$38,"m"))</f>
        <v>0</v>
      </c>
      <c r="Q7" s="58" t="str">
        <f aca="false" t="array" ref="Q7:Q7">_xlfn.CONCAT(IF((a!V$6:V$38=P7)*(a!$D$6:$D$38="m")*(a!$F$6:$F$38=$A7),a!$C$6:$C$38&amp;" Klasse "&amp;a!$C$1&amp;",","")&amp;IF((b!V$6:V$38=P7)*(b!$D$6:$D$38="m")*(b!$F$6:$F$38=$A7),b!$C$6:$C$38&amp;" Klasse "&amp;b!$C$1&amp;",","")&amp;IF((c!V$6:V$38=P7)*(c!$D$6:$D$38="m")*(c!$F$6:$F$38=$A7),c!$C$6:$C$38&amp;" Klasse "&amp;c!$C$1&amp;",","")&amp;IF((d!V$6:V$38=P7)*(d!$D$6:$D$38="m")*(d!$F$6:$F$38=$A7),d!$C$6:$C$38&amp;" Klasse "&amp;d!$C$1&amp;",","")&amp;IF((e!V$6:V$38=P7)*(e!$D$6:$D$38="m")*(e!$F$6:$F$38=$A7),e!$C$6:$C$38&amp;" Klasse "&amp;e!$C$1&amp;",",""))</f>
        <v>Max Klasse 5e,</v>
      </c>
      <c r="R7" s="57" t="n">
        <f aca="false">MAX(_xlfn.MAXIFS(a!Y$6:Y$38,a!$F$6:$F$38,$A7,a!$D$6:$D$38,"m"),_xlfn.MAXIFS(b!Y$6:Y$38,b!$F$6:$F$38,$A7,b!$D$6:$D$38,"m"),_xlfn.MAXIFS(c!Y$6:Y$38,c!$F$6:$F$38,$A7,c!$D$6:$D$38,"m"),_xlfn.MAXIFS(d!Y$6:Y$38,d!$F$6:$F$38,$A7,d!$D$6:$D$38,"m"),_xlfn.MAXIFS(e!Y$6:Y$38,e!$F$6:$F$38,$A7,e!$D$6:$D$38,"m"))</f>
        <v>0</v>
      </c>
      <c r="S7" s="58" t="str">
        <f aca="false" t="array" ref="S7:S7">_xlfn.CONCAT(IF((a!Y$6:Y$38=R7)*(a!$D$6:$D$38="m")*(a!$F$6:$F$38=$A7),a!$C$6:$C$38&amp;" Klasse "&amp;a!$C$1&amp;",","")&amp;IF((b!Y$6:Y$38=R7)*(b!$D$6:$D$38="m")*(b!$F$6:$F$38=$A7),b!$C$6:$C$38&amp;" Klasse "&amp;b!$C$1&amp;",","")&amp;IF((c!Y$6:Y$38=R7)*(c!$D$6:$D$38="m")*(c!$F$6:$F$38=$A7),c!$C$6:$C$38&amp;" Klasse "&amp;c!$C$1&amp;",","")&amp;IF((d!Y$6:Y$38=R7)*(d!$D$6:$D$38="m")*(d!$F$6:$F$38=$A7),d!$C$6:$C$38&amp;" Klasse "&amp;d!$C$1&amp;",","")&amp;IF((e!Y$6:Y$38=R7)*(e!$D$6:$D$38="m")*(e!$F$6:$F$38=$A7),e!$C$6:$C$38&amp;" Klasse "&amp;e!$C$1&amp;",",""))</f>
        <v>Max Klasse 5e,</v>
      </c>
    </row>
    <row r="8" customFormat="false" ht="12.8" hidden="false" customHeight="false" outlineLevel="0" collapsed="false">
      <c r="A8" s="56" t="n">
        <v>13</v>
      </c>
      <c r="B8" s="57" t="n">
        <f aca="false">MAX(_xlfn.MAXIFS(a!G$6:G$38,a!$F$6:$F$38,$A8,a!$D$6:$D$38,"m"),_xlfn.MAXIFS(b!G$6:G$38,b!$F$6:$F$38,$A8,b!$D$6:$D$38,"m"),_xlfn.MAXIFS(c!G$6:G$38,c!$F$6:$F$38,$A8,c!$D$6:$D$38,"m"),_xlfn.MAXIFS(d!G$6:G$38,d!$F$6:$F$38,$A8,d!$D$6:$D$38,"m"),_xlfn.MAXIFS(e!G$6:G$38,e!$F$6:$F$38,$A8,e!$D$6:$D$38,"m"))</f>
        <v>0</v>
      </c>
      <c r="C8" s="58" t="str">
        <f aca="false" t="array" ref="C8:C8">_xlfn.CONCAT(IF((a!G$6:G$38=B8)*(a!$D$6:$D$38="m")*(a!$F$6:$F$38=$A8),a!$C$6:$C$38&amp;" Klasse "&amp;a!$C$1&amp;",","")&amp;IF((b!G$6:G$38=B8)*(b!$D$6:$D$38="m")*(b!$F$6:$F$38=$A8),b!$C$6:$C$38&amp;" Klasse "&amp;b!$C$1&amp;",","")&amp;IF((c!G$6:G$38=B8)*(c!$D$6:$D$38="m")*(c!$F$6:$F$38=$A8),c!$C$6:$C$38&amp;" Klasse "&amp;c!$C$1&amp;",","")&amp;IF((d!G$6:G$38=B8)*(d!$D$6:$D$38="m")*(d!$F$6:$F$38=$A8),d!$C$6:$C$38&amp;" Klasse "&amp;d!$C$1&amp;",","")&amp;IF((e!G$6:G$38=B8)*(e!$D$6:$D$38="m")*(e!$F$6:$F$38=$A8),e!$C$6:$C$38&amp;" Klasse "&amp;e!$C$1&amp;",",""))</f>
        <v/>
      </c>
      <c r="D8" s="57" t="n">
        <f aca="false">MAX(_xlfn.MAXIFS(a!I$6:I$38,a!$F$6:$F$38,$A8,a!$D$6:$D$38,"m"),_xlfn.MAXIFS(b!I$6:I$38,b!$F$6:$F$38,$A8,b!$D$6:$D$38,"m"),_xlfn.MAXIFS(c!I$6:I$38,c!$F$6:$F$38,$A8,c!$D$6:$D$38,"m"),_xlfn.MAXIFS(d!I$6:I$38,d!$F$6:$F$38,$A8,d!$D$6:$D$38,"m"),_xlfn.MAXIFS(e!I$6:I$38,e!$F$6:$F$38,$A8,e!$D$6:$D$38,"m"))</f>
        <v>0</v>
      </c>
      <c r="E8" s="58" t="str">
        <f aca="false" t="array" ref="E8:E8">_xlfn.CONCAT(IF((a!I$6:I$38=D8)*(a!$D$6:$D$38="m")*(a!$F$6:$F$38=$A8),a!$C$6:$C$38&amp;" Klasse "&amp;a!$C$1&amp;",","")&amp;IF((b!I$6:I$38=D8)*(b!$D$6:$D$38="m")*(b!$F$6:$F$38=$A8),b!$C$6:$C$38&amp;" Klasse "&amp;b!$C$1&amp;",","")&amp;IF((c!I$6:I$38=D8)*(c!$D$6:$D$38="m")*(c!$F$6:$F$38=$A8),c!$C$6:$C$38&amp;" Klasse "&amp;c!$C$1&amp;",","")&amp;IF((d!I$6:I$38=D8)*(d!$D$6:$D$38="m")*(d!$F$6:$F$38=$A8),d!$C$6:$C$38&amp;" Klasse "&amp;d!$C$1&amp;",","")&amp;IF((e!I$6:I$38=D8)*(e!$D$6:$D$38="m")*(e!$F$6:$F$38=$A8),e!$C$6:$C$38&amp;" Klasse "&amp;e!$C$1&amp;",",""))</f>
        <v/>
      </c>
      <c r="F8" s="57" t="n">
        <f aca="false">MAX(_xlfn.MAXIFS(a!K$6:K$38,a!$F$6:$F$38,$A8,a!$D$6:$D$38,"m"),_xlfn.MAXIFS(b!K$6:K$38,b!$F$6:$F$38,$A8,b!$D$6:$D$38,"m"),_xlfn.MAXIFS(c!K$6:K$38,c!$F$6:$F$38,$A8,c!$D$6:$D$38,"m"),_xlfn.MAXIFS(d!K$6:K$38,d!$F$6:$F$38,$A8,d!$D$6:$D$38,"m"),_xlfn.MAXIFS(e!K$6:K$38,e!$F$6:$F$38,$A8,e!$D$6:$D$38,"m"))</f>
        <v>0</v>
      </c>
      <c r="G8" s="58" t="str">
        <f aca="false" t="array" ref="G8:G8">_xlfn.CONCAT(IF((a!K$6:K$38=F8)*(a!$D$6:$D$38="m")*(a!$F$6:$F$38=$A8),a!$C$6:$C$38&amp;" Klasse "&amp;a!$C$1&amp;",","")&amp;IF((b!K$6:K$38=F8)*(b!$D$6:$D$38="m")*(b!$F$6:$F$38=$A8),b!$C$6:$C$38&amp;" Klasse "&amp;b!$C$1&amp;",","")&amp;IF((c!K$6:K$38=F8)*(c!$D$6:$D$38="m")*(c!$F$6:$F$38=$A8),c!$C$6:$C$38&amp;" Klasse "&amp;c!$C$1&amp;",","")&amp;IF((d!K$6:K$38=F8)*(d!$D$6:$D$38="m")*(d!$F$6:$F$38=$A8),d!$C$6:$C$38&amp;" Klasse "&amp;d!$C$1&amp;",","")&amp;IF((e!K$6:K$38=F8)*(e!$D$6:$D$38="m")*(e!$F$6:$F$38=$A8),e!$C$6:$C$38&amp;" Klasse "&amp;e!$C$1&amp;",",""))</f>
        <v/>
      </c>
      <c r="H8" s="57" t="n">
        <f aca="false">MAX(_xlfn.MAXIFS(a!M$6:M$38,a!$F$6:$F$38,$A8,a!$D$6:$D$38,"m"),_xlfn.MAXIFS(b!M$6:M$38,b!$F$6:$F$38,$A8,b!$D$6:$D$38,"m"),_xlfn.MAXIFS(c!M$6:M$38,c!$F$6:$F$38,$A8,c!$D$6:$D$38,"m"),_xlfn.MAXIFS(d!M$6:M$38,d!$F$6:$F$38,$A8,d!$D$6:$D$38,"m"),_xlfn.MAXIFS(e!M$6:M$38,e!$F$6:$F$38,$A8,e!$D$6:$D$38,"m"))</f>
        <v>0</v>
      </c>
      <c r="I8" s="58" t="str">
        <f aca="false" t="array" ref="I8:I8">_xlfn.CONCAT(IF((a!M$6:M$38=H8)*(a!$D$6:$D$38="m")*(a!$F$6:$F$38=$A8),a!$C$6:$C$38&amp;" Klasse "&amp;a!$C$1&amp;",","")&amp;IF((b!M$6:M$38=H8)*(b!$D$6:$D$38="m")*(b!$F$6:$F$38=$A8),b!$C$6:$C$38&amp;" Klasse "&amp;b!$C$1&amp;",","")&amp;IF((c!M$6:M$38=H8)*(c!$D$6:$D$38="m")*(c!$F$6:$F$38=$A8),c!$C$6:$C$38&amp;" Klasse "&amp;c!$C$1&amp;",","")&amp;IF((d!M$6:M$38=H8)*(d!$D$6:$D$38="m")*(d!$F$6:$F$38=$A8),d!$C$6:$C$38&amp;" Klasse "&amp;d!$C$1&amp;",","")&amp;IF((e!M$6:M$38=H8)*(e!$D$6:$D$38="m")*(e!$F$6:$F$38=$A8),e!$C$6:$C$38&amp;" Klasse "&amp;e!$C$1&amp;",",""))</f>
        <v/>
      </c>
      <c r="J8" s="57" t="n">
        <f aca="false">MAX(_xlfn.MAXIFS(a!O$6:O$38,a!$F$6:$F$38,$A8,a!$D$6:$D$38,"m"),_xlfn.MAXIFS(b!O$6:O$38,b!$F$6:$F$38,$A8,b!$D$6:$D$38,"m"),_xlfn.MAXIFS(c!O$6:O$38,c!$F$6:$F$38,$A8,c!$D$6:$D$38,"m"),_xlfn.MAXIFS(d!O$6:O$38,d!$F$6:$F$38,$A8,d!$D$6:$D$38,"m"),_xlfn.MAXIFS(e!O$6:O$38,e!$F$6:$F$38,$A8,e!$D$6:$D$38,"m"))</f>
        <v>0</v>
      </c>
      <c r="K8" s="58" t="str">
        <f aca="false" t="array" ref="K8:K8">_xlfn.CONCAT(IF((a!O$6:O$38=J8)*(a!$D$6:$D$38="m")*(a!$F$6:$F$38=$A8),a!$C$6:$C$38&amp;" Klasse "&amp;a!$C$1&amp;",","")&amp;IF((b!O$6:O$38=J8)*(b!$D$6:$D$38="m")*(b!$F$6:$F$38=$A8),b!$C$6:$C$38&amp;" Klasse "&amp;b!$C$1&amp;",","")&amp;IF((c!O$6:O$38=J8)*(c!$D$6:$D$38="m")*(c!$F$6:$F$38=$A8),c!$C$6:$C$38&amp;" Klasse "&amp;c!$C$1&amp;",","")&amp;IF((d!O$6:O$38=J8)*(d!$D$6:$D$38="m")*(d!$F$6:$F$38=$A8),d!$C$6:$C$38&amp;" Klasse "&amp;d!$C$1&amp;",","")&amp;IF((e!O$6:O$38=J8)*(e!$D$6:$D$38="m")*(e!$F$6:$F$38=$A8),e!$C$6:$C$38&amp;" Klasse "&amp;e!$C$1&amp;",",""))</f>
        <v/>
      </c>
      <c r="L8" s="57" t="n">
        <f aca="false">MAX(_xlfn.MAXIFS(a!Q$6:Q$38,a!$F$6:$F$38,$A8,a!$D$6:$D$38,"m"),_xlfn.MAXIFS(b!Q$6:Q$38,b!$F$6:$F$38,$A8,b!$D$6:$D$38,"m"),_xlfn.MAXIFS(c!Q$6:Q$38,c!$F$6:$F$38,$A8,c!$D$6:$D$38,"m"),_xlfn.MAXIFS(d!Q$6:Q$38,d!$F$6:$F$38,$A8,d!$D$6:$D$38,"m"),_xlfn.MAXIFS(e!Q$6:Q$38,e!$F$6:$F$38,$A8,e!$D$6:$D$38,"m"))</f>
        <v>0</v>
      </c>
      <c r="M8" s="58" t="str">
        <f aca="false" t="array" ref="M8:M8">_xlfn.CONCAT(IF((a!Q$6:Q$38=L8)*(a!$D$6:$D$38="m")*(a!$F$6:$F$38=$A8),a!$C$6:$C$38&amp;" Klasse "&amp;a!$C$1&amp;",","")&amp;IF((b!Q$6:Q$38=L8)*(b!$D$6:$D$38="m")*(b!$F$6:$F$38=$A8),b!$C$6:$C$38&amp;" Klasse "&amp;b!$C$1&amp;",","")&amp;IF((c!Q$6:Q$38=L8)*(c!$D$6:$D$38="m")*(c!$F$6:$F$38=$A8),c!$C$6:$C$38&amp;" Klasse "&amp;c!$C$1&amp;",","")&amp;IF((d!Q$6:Q$38=L8)*(d!$D$6:$D$38="m")*(d!$F$6:$F$38=$A8),d!$C$6:$C$38&amp;" Klasse "&amp;d!$C$1&amp;",","")&amp;IF((e!Q$6:Q$38=L8)*(e!$D$6:$D$38="m")*(e!$F$6:$F$38=$A8),e!$C$6:$C$38&amp;" Klasse "&amp;e!$C$1&amp;",",""))</f>
        <v/>
      </c>
      <c r="N8" s="57"/>
      <c r="O8" s="58"/>
      <c r="P8" s="57" t="n">
        <f aca="false">MAX(_xlfn.MAXIFS(a!V$6:V$38,a!$F$6:$F$38,$A8,a!$D$6:$D$38,"m"),_xlfn.MAXIFS(b!V$6:V$38,b!$F$6:$F$38,$A8,b!$D$6:$D$38,"m"),_xlfn.MAXIFS(c!V$6:V$38,c!$F$6:$F$38,$A8,c!$D$6:$D$38,"m"),_xlfn.MAXIFS(d!V$6:V$38,d!$F$6:$F$38,$A8,d!$D$6:$D$38,"m"),_xlfn.MAXIFS(e!V$6:V$38,e!$F$6:$F$38,$A8,e!$D$6:$D$38,"m"))</f>
        <v>0</v>
      </c>
      <c r="Q8" s="58" t="str">
        <f aca="false" t="array" ref="Q8:Q8">_xlfn.CONCAT(IF((a!V$6:V$38=P8)*(a!$D$6:$D$38="m")*(a!$F$6:$F$38=$A8),a!$C$6:$C$38&amp;" Klasse "&amp;a!$C$1&amp;",","")&amp;IF((b!V$6:V$38=P8)*(b!$D$6:$D$38="m")*(b!$F$6:$F$38=$A8),b!$C$6:$C$38&amp;" Klasse "&amp;b!$C$1&amp;",","")&amp;IF((c!V$6:V$38=P8)*(c!$D$6:$D$38="m")*(c!$F$6:$F$38=$A8),c!$C$6:$C$38&amp;" Klasse "&amp;c!$C$1&amp;",","")&amp;IF((d!V$6:V$38=P8)*(d!$D$6:$D$38="m")*(d!$F$6:$F$38=$A8),d!$C$6:$C$38&amp;" Klasse "&amp;d!$C$1&amp;",","")&amp;IF((e!V$6:V$38=P8)*(e!$D$6:$D$38="m")*(e!$F$6:$F$38=$A8),e!$C$6:$C$38&amp;" Klasse "&amp;e!$C$1&amp;",",""))</f>
        <v/>
      </c>
      <c r="R8" s="57" t="n">
        <f aca="false">MAX(_xlfn.MAXIFS(a!Y$6:Y$38,a!$F$6:$F$38,$A8,a!$D$6:$D$38,"m"),_xlfn.MAXIFS(b!Y$6:Y$38,b!$F$6:$F$38,$A8,b!$D$6:$D$38,"m"),_xlfn.MAXIFS(c!Y$6:Y$38,c!$F$6:$F$38,$A8,c!$D$6:$D$38,"m"),_xlfn.MAXIFS(d!Y$6:Y$38,d!$F$6:$F$38,$A8,d!$D$6:$D$38,"m"),_xlfn.MAXIFS(e!Y$6:Y$38,e!$F$6:$F$38,$A8,e!$D$6:$D$38,"m"))</f>
        <v>0</v>
      </c>
      <c r="S8" s="58" t="str">
        <f aca="false" t="array" ref="S8:S8">_xlfn.CONCAT(IF((a!Y$6:Y$38=R8)*(a!$D$6:$D$38="m")*(a!$F$6:$F$38=$A8),a!$C$6:$C$38&amp;" Klasse "&amp;a!$C$1&amp;",","")&amp;IF((b!Y$6:Y$38=R8)*(b!$D$6:$D$38="m")*(b!$F$6:$F$38=$A8),b!$C$6:$C$38&amp;" Klasse "&amp;b!$C$1&amp;",","")&amp;IF((c!Y$6:Y$38=R8)*(c!$D$6:$D$38="m")*(c!$F$6:$F$38=$A8),c!$C$6:$C$38&amp;" Klasse "&amp;c!$C$1&amp;",","")&amp;IF((d!Y$6:Y$38=R8)*(d!$D$6:$D$38="m")*(d!$F$6:$F$38=$A8),d!$C$6:$C$38&amp;" Klasse "&amp;d!$C$1&amp;",","")&amp;IF((e!Y$6:Y$38=R8)*(e!$D$6:$D$38="m")*(e!$F$6:$F$38=$A8),e!$C$6:$C$38&amp;" Klasse "&amp;e!$C$1&amp;",",""))</f>
        <v/>
      </c>
    </row>
    <row r="9" customFormat="false" ht="12.8" hidden="false" customHeight="false" outlineLevel="0" collapsed="false">
      <c r="A9" s="56" t="n">
        <v>14</v>
      </c>
      <c r="B9" s="57" t="n">
        <f aca="false">MAX(_xlfn.MAXIFS(a!G$6:G$38,a!$F$6:$F$38,$A9,a!$D$6:$D$38,"m"),_xlfn.MAXIFS(b!G$6:G$38,b!$F$6:$F$38,$A9,b!$D$6:$D$38,"m"),_xlfn.MAXIFS(c!G$6:G$38,c!$F$6:$F$38,$A9,c!$D$6:$D$38,"m"),_xlfn.MAXIFS(d!G$6:G$38,d!$F$6:$F$38,$A9,d!$D$6:$D$38,"m"),_xlfn.MAXIFS(e!G$6:G$38,e!$F$6:$F$38,$A9,e!$D$6:$D$38,"m"))</f>
        <v>0</v>
      </c>
      <c r="C9" s="58" t="str">
        <f aca="false" t="array" ref="C9:C9">_xlfn.CONCAT(IF((a!G$6:G$38=B9)*(a!$D$6:$D$38="m")*(a!$F$6:$F$38=$A9),a!$C$6:$C$38&amp;" Klasse "&amp;a!$C$1&amp;",","")&amp;IF((b!G$6:G$38=B9)*(b!$D$6:$D$38="m")*(b!$F$6:$F$38=$A9),b!$C$6:$C$38&amp;" Klasse "&amp;b!$C$1&amp;",","")&amp;IF((c!G$6:G$38=B9)*(c!$D$6:$D$38="m")*(c!$F$6:$F$38=$A9),c!$C$6:$C$38&amp;" Klasse "&amp;c!$C$1&amp;",","")&amp;IF((d!G$6:G$38=B9)*(d!$D$6:$D$38="m")*(d!$F$6:$F$38=$A9),d!$C$6:$C$38&amp;" Klasse "&amp;d!$C$1&amp;",","")&amp;IF((e!G$6:G$38=B9)*(e!$D$6:$D$38="m")*(e!$F$6:$F$38=$A9),e!$C$6:$C$38&amp;" Klasse "&amp;e!$C$1&amp;",",""))</f>
        <v>Erika Klasse 5c,</v>
      </c>
      <c r="D9" s="57" t="n">
        <f aca="false">MAX(_xlfn.MAXIFS(a!I$6:I$38,a!$F$6:$F$38,$A9,a!$D$6:$D$38,"m"),_xlfn.MAXIFS(b!I$6:I$38,b!$F$6:$F$38,$A9,b!$D$6:$D$38,"m"),_xlfn.MAXIFS(c!I$6:I$38,c!$F$6:$F$38,$A9,c!$D$6:$D$38,"m"),_xlfn.MAXIFS(d!I$6:I$38,d!$F$6:$F$38,$A9,d!$D$6:$D$38,"m"),_xlfn.MAXIFS(e!I$6:I$38,e!$F$6:$F$38,$A9,e!$D$6:$D$38,"m"))</f>
        <v>0</v>
      </c>
      <c r="E9" s="58" t="str">
        <f aca="false" t="array" ref="E9:E9">_xlfn.CONCAT(IF((a!I$6:I$38=D9)*(a!$D$6:$D$38="m")*(a!$F$6:$F$38=$A9),a!$C$6:$C$38&amp;" Klasse "&amp;a!$C$1&amp;",","")&amp;IF((b!I$6:I$38=D9)*(b!$D$6:$D$38="m")*(b!$F$6:$F$38=$A9),b!$C$6:$C$38&amp;" Klasse "&amp;b!$C$1&amp;",","")&amp;IF((c!I$6:I$38=D9)*(c!$D$6:$D$38="m")*(c!$F$6:$F$38=$A9),c!$C$6:$C$38&amp;" Klasse "&amp;c!$C$1&amp;",","")&amp;IF((d!I$6:I$38=D9)*(d!$D$6:$D$38="m")*(d!$F$6:$F$38=$A9),d!$C$6:$C$38&amp;" Klasse "&amp;d!$C$1&amp;",","")&amp;IF((e!I$6:I$38=D9)*(e!$D$6:$D$38="m")*(e!$F$6:$F$38=$A9),e!$C$6:$C$38&amp;" Klasse "&amp;e!$C$1&amp;",",""))</f>
        <v>Erika Klasse 5c,</v>
      </c>
      <c r="F9" s="57" t="n">
        <f aca="false">MAX(_xlfn.MAXIFS(a!K$6:K$38,a!$F$6:$F$38,$A9,a!$D$6:$D$38,"m"),_xlfn.MAXIFS(b!K$6:K$38,b!$F$6:$F$38,$A9,b!$D$6:$D$38,"m"),_xlfn.MAXIFS(c!K$6:K$38,c!$F$6:$F$38,$A9,c!$D$6:$D$38,"m"),_xlfn.MAXIFS(d!K$6:K$38,d!$F$6:$F$38,$A9,d!$D$6:$D$38,"m"),_xlfn.MAXIFS(e!K$6:K$38,e!$F$6:$F$38,$A9,e!$D$6:$D$38,"m"))</f>
        <v>0</v>
      </c>
      <c r="G9" s="58" t="str">
        <f aca="false" t="array" ref="G9:G9">_xlfn.CONCAT(IF((a!K$6:K$38=F9)*(a!$D$6:$D$38="m")*(a!$F$6:$F$38=$A9),a!$C$6:$C$38&amp;" Klasse "&amp;a!$C$1&amp;",","")&amp;IF((b!K$6:K$38=F9)*(b!$D$6:$D$38="m")*(b!$F$6:$F$38=$A9),b!$C$6:$C$38&amp;" Klasse "&amp;b!$C$1&amp;",","")&amp;IF((c!K$6:K$38=F9)*(c!$D$6:$D$38="m")*(c!$F$6:$F$38=$A9),c!$C$6:$C$38&amp;" Klasse "&amp;c!$C$1&amp;",","")&amp;IF((d!K$6:K$38=F9)*(d!$D$6:$D$38="m")*(d!$F$6:$F$38=$A9),d!$C$6:$C$38&amp;" Klasse "&amp;d!$C$1&amp;",","")&amp;IF((e!K$6:K$38=F9)*(e!$D$6:$D$38="m")*(e!$F$6:$F$38=$A9),e!$C$6:$C$38&amp;" Klasse "&amp;e!$C$1&amp;",",""))</f>
        <v>Erika Klasse 5c,</v>
      </c>
      <c r="H9" s="57" t="n">
        <f aca="false">MAX(_xlfn.MAXIFS(a!M$6:M$38,a!$F$6:$F$38,$A9,a!$D$6:$D$38,"m"),_xlfn.MAXIFS(b!M$6:M$38,b!$F$6:$F$38,$A9,b!$D$6:$D$38,"m"),_xlfn.MAXIFS(c!M$6:M$38,c!$F$6:$F$38,$A9,c!$D$6:$D$38,"m"),_xlfn.MAXIFS(d!M$6:M$38,d!$F$6:$F$38,$A9,d!$D$6:$D$38,"m"),_xlfn.MAXIFS(e!M$6:M$38,e!$F$6:$F$38,$A9,e!$D$6:$D$38,"m"))</f>
        <v>0</v>
      </c>
      <c r="I9" s="58" t="str">
        <f aca="false" t="array" ref="I9:I9">_xlfn.CONCAT(IF((a!M$6:M$38=H9)*(a!$D$6:$D$38="m")*(a!$F$6:$F$38=$A9),a!$C$6:$C$38&amp;" Klasse "&amp;a!$C$1&amp;",","")&amp;IF((b!M$6:M$38=H9)*(b!$D$6:$D$38="m")*(b!$F$6:$F$38=$A9),b!$C$6:$C$38&amp;" Klasse "&amp;b!$C$1&amp;",","")&amp;IF((c!M$6:M$38=H9)*(c!$D$6:$D$38="m")*(c!$F$6:$F$38=$A9),c!$C$6:$C$38&amp;" Klasse "&amp;c!$C$1&amp;",","")&amp;IF((d!M$6:M$38=H9)*(d!$D$6:$D$38="m")*(d!$F$6:$F$38=$A9),d!$C$6:$C$38&amp;" Klasse "&amp;d!$C$1&amp;",","")&amp;IF((e!M$6:M$38=H9)*(e!$D$6:$D$38="m")*(e!$F$6:$F$38=$A9),e!$C$6:$C$38&amp;" Klasse "&amp;e!$C$1&amp;",",""))</f>
        <v>Erika Klasse 5c,</v>
      </c>
      <c r="J9" s="57" t="n">
        <f aca="false">MAX(_xlfn.MAXIFS(a!O$6:O$38,a!$F$6:$F$38,$A9,a!$D$6:$D$38,"m"),_xlfn.MAXIFS(b!O$6:O$38,b!$F$6:$F$38,$A9,b!$D$6:$D$38,"m"),_xlfn.MAXIFS(c!O$6:O$38,c!$F$6:$F$38,$A9,c!$D$6:$D$38,"m"),_xlfn.MAXIFS(d!O$6:O$38,d!$F$6:$F$38,$A9,d!$D$6:$D$38,"m"),_xlfn.MAXIFS(e!O$6:O$38,e!$F$6:$F$38,$A9,e!$D$6:$D$38,"m"))</f>
        <v>0</v>
      </c>
      <c r="K9" s="58" t="str">
        <f aca="false" t="array" ref="K9:K9">_xlfn.CONCAT(IF((a!O$6:O$38=J9)*(a!$D$6:$D$38="m")*(a!$F$6:$F$38=$A9),a!$C$6:$C$38&amp;" Klasse "&amp;a!$C$1&amp;",","")&amp;IF((b!O$6:O$38=J9)*(b!$D$6:$D$38="m")*(b!$F$6:$F$38=$A9),b!$C$6:$C$38&amp;" Klasse "&amp;b!$C$1&amp;",","")&amp;IF((c!O$6:O$38=J9)*(c!$D$6:$D$38="m")*(c!$F$6:$F$38=$A9),c!$C$6:$C$38&amp;" Klasse "&amp;c!$C$1&amp;",","")&amp;IF((d!O$6:O$38=J9)*(d!$D$6:$D$38="m")*(d!$F$6:$F$38=$A9),d!$C$6:$C$38&amp;" Klasse "&amp;d!$C$1&amp;",","")&amp;IF((e!O$6:O$38=J9)*(e!$D$6:$D$38="m")*(e!$F$6:$F$38=$A9),e!$C$6:$C$38&amp;" Klasse "&amp;e!$C$1&amp;",",""))</f>
        <v>Erika Klasse 5c,</v>
      </c>
      <c r="L9" s="57" t="n">
        <f aca="false">MAX(_xlfn.MAXIFS(a!Q$6:Q$38,a!$F$6:$F$38,$A9,a!$D$6:$D$38,"m"),_xlfn.MAXIFS(b!Q$6:Q$38,b!$F$6:$F$38,$A9,b!$D$6:$D$38,"m"),_xlfn.MAXIFS(c!Q$6:Q$38,c!$F$6:$F$38,$A9,c!$D$6:$D$38,"m"),_xlfn.MAXIFS(d!Q$6:Q$38,d!$F$6:$F$38,$A9,d!$D$6:$D$38,"m"),_xlfn.MAXIFS(e!Q$6:Q$38,e!$F$6:$F$38,$A9,e!$D$6:$D$38,"m"))</f>
        <v>0</v>
      </c>
      <c r="M9" s="58" t="str">
        <f aca="false" t="array" ref="M9:M9">_xlfn.CONCAT(IF((a!Q$6:Q$38=L9)*(a!$D$6:$D$38="m")*(a!$F$6:$F$38=$A9),a!$C$6:$C$38&amp;" Klasse "&amp;a!$C$1&amp;",","")&amp;IF((b!Q$6:Q$38=L9)*(b!$D$6:$D$38="m")*(b!$F$6:$F$38=$A9),b!$C$6:$C$38&amp;" Klasse "&amp;b!$C$1&amp;",","")&amp;IF((c!Q$6:Q$38=L9)*(c!$D$6:$D$38="m")*(c!$F$6:$F$38=$A9),c!$C$6:$C$38&amp;" Klasse "&amp;c!$C$1&amp;",","")&amp;IF((d!Q$6:Q$38=L9)*(d!$D$6:$D$38="m")*(d!$F$6:$F$38=$A9),d!$C$6:$C$38&amp;" Klasse "&amp;d!$C$1&amp;",","")&amp;IF((e!Q$6:Q$38=L9)*(e!$D$6:$D$38="m")*(e!$F$6:$F$38=$A9),e!$C$6:$C$38&amp;" Klasse "&amp;e!$C$1&amp;",",""))</f>
        <v>Erika Klasse 5c,</v>
      </c>
      <c r="N9" s="57"/>
      <c r="O9" s="58"/>
      <c r="P9" s="57" t="n">
        <f aca="false">MAX(_xlfn.MAXIFS(a!V$6:V$38,a!$F$6:$F$38,$A9,a!$D$6:$D$38,"m"),_xlfn.MAXIFS(b!V$6:V$38,b!$F$6:$F$38,$A9,b!$D$6:$D$38,"m"),_xlfn.MAXIFS(c!V$6:V$38,c!$F$6:$F$38,$A9,c!$D$6:$D$38,"m"),_xlfn.MAXIFS(d!V$6:V$38,d!$F$6:$F$38,$A9,d!$D$6:$D$38,"m"),_xlfn.MAXIFS(e!V$6:V$38,e!$F$6:$F$38,$A9,e!$D$6:$D$38,"m"))</f>
        <v>0</v>
      </c>
      <c r="Q9" s="58" t="str">
        <f aca="false" t="array" ref="Q9:Q9">_xlfn.CONCAT(IF((a!V$6:V$38=P9)*(a!$D$6:$D$38="m")*(a!$F$6:$F$38=$A9),a!$C$6:$C$38&amp;" Klasse "&amp;a!$C$1&amp;",","")&amp;IF((b!V$6:V$38=P9)*(b!$D$6:$D$38="m")*(b!$F$6:$F$38=$A9),b!$C$6:$C$38&amp;" Klasse "&amp;b!$C$1&amp;",","")&amp;IF((c!V$6:V$38=P9)*(c!$D$6:$D$38="m")*(c!$F$6:$F$38=$A9),c!$C$6:$C$38&amp;" Klasse "&amp;c!$C$1&amp;",","")&amp;IF((d!V$6:V$38=P9)*(d!$D$6:$D$38="m")*(d!$F$6:$F$38=$A9),d!$C$6:$C$38&amp;" Klasse "&amp;d!$C$1&amp;",","")&amp;IF((e!V$6:V$38=P9)*(e!$D$6:$D$38="m")*(e!$F$6:$F$38=$A9),e!$C$6:$C$38&amp;" Klasse "&amp;e!$C$1&amp;",",""))</f>
        <v>Erika Klasse 5c,</v>
      </c>
      <c r="R9" s="57" t="n">
        <f aca="false">MAX(_xlfn.MAXIFS(a!Y$6:Y$38,a!$F$6:$F$38,$A9,a!$D$6:$D$38,"m"),_xlfn.MAXIFS(b!Y$6:Y$38,b!$F$6:$F$38,$A9,b!$D$6:$D$38,"m"),_xlfn.MAXIFS(c!Y$6:Y$38,c!$F$6:$F$38,$A9,c!$D$6:$D$38,"m"),_xlfn.MAXIFS(d!Y$6:Y$38,d!$F$6:$F$38,$A9,d!$D$6:$D$38,"m"),_xlfn.MAXIFS(e!Y$6:Y$38,e!$F$6:$F$38,$A9,e!$D$6:$D$38,"m"))</f>
        <v>0</v>
      </c>
      <c r="S9" s="58" t="str">
        <f aca="false" t="array" ref="S9:S9">_xlfn.CONCAT(IF((a!Y$6:Y$38=R9)*(a!$D$6:$D$38="m")*(a!$F$6:$F$38=$A9),a!$C$6:$C$38&amp;" Klasse "&amp;a!$C$1&amp;",","")&amp;IF((b!Y$6:Y$38=R9)*(b!$D$6:$D$38="m")*(b!$F$6:$F$38=$A9),b!$C$6:$C$38&amp;" Klasse "&amp;b!$C$1&amp;",","")&amp;IF((c!Y$6:Y$38=R9)*(c!$D$6:$D$38="m")*(c!$F$6:$F$38=$A9),c!$C$6:$C$38&amp;" Klasse "&amp;c!$C$1&amp;",","")&amp;IF((d!Y$6:Y$38=R9)*(d!$D$6:$D$38="m")*(d!$F$6:$F$38=$A9),d!$C$6:$C$38&amp;" Klasse "&amp;d!$C$1&amp;",","")&amp;IF((e!Y$6:Y$38=R9)*(e!$D$6:$D$38="m")*(e!$F$6:$F$38=$A9),e!$C$6:$C$38&amp;" Klasse "&amp;e!$C$1&amp;",",""))</f>
        <v>Erika Klasse 5c,</v>
      </c>
    </row>
    <row r="10" customFormat="false" ht="12.8" hidden="false" customHeight="false" outlineLevel="0" collapsed="false">
      <c r="A10" s="56" t="n">
        <v>15</v>
      </c>
      <c r="B10" s="57" t="n">
        <f aca="false">MAX(_xlfn.MAXIFS(a!G$6:G$38,a!$F$6:$F$38,$A10,a!$D$6:$D$38,"m"),_xlfn.MAXIFS(b!G$6:G$38,b!$F$6:$F$38,$A10,b!$D$6:$D$38,"m"),_xlfn.MAXIFS(c!G$6:G$38,c!$F$6:$F$38,$A10,c!$D$6:$D$38,"m"),_xlfn.MAXIFS(d!G$6:G$38,d!$F$6:$F$38,$A10,d!$D$6:$D$38,"m"),_xlfn.MAXIFS(e!G$6:G$38,e!$F$6:$F$38,$A10,e!$D$6:$D$38,"m"))</f>
        <v>0</v>
      </c>
      <c r="C10" s="58" t="str">
        <f aca="false" t="array" ref="C10:C10">_xlfn.CONCAT(IF((a!G$6:G$38=B10)*(a!$D$6:$D$38="m")*(a!$F$6:$F$38=$A10),a!$C$6:$C$38&amp;" Klasse "&amp;a!$C$1&amp;",","")&amp;IF((b!G$6:G$38=B10)*(b!$D$6:$D$38="m")*(b!$F$6:$F$38=$A10),b!$C$6:$C$38&amp;" Klasse "&amp;b!$C$1&amp;",","")&amp;IF((c!G$6:G$38=B10)*(c!$D$6:$D$38="m")*(c!$F$6:$F$38=$A10),c!$C$6:$C$38&amp;" Klasse "&amp;c!$C$1&amp;",","")&amp;IF((d!G$6:G$38=B10)*(d!$D$6:$D$38="m")*(d!$F$6:$F$38=$A10),d!$C$6:$C$38&amp;" Klasse "&amp;d!$C$1&amp;",","")&amp;IF((e!G$6:G$38=B10)*(e!$D$6:$D$38="m")*(e!$F$6:$F$38=$A10),e!$C$6:$C$38&amp;" Klasse "&amp;e!$C$1&amp;",",""))</f>
        <v/>
      </c>
      <c r="D10" s="57" t="n">
        <f aca="false">MAX(_xlfn.MAXIFS(a!I$6:I$38,a!$F$6:$F$38,$A10,a!$D$6:$D$38,"m"),_xlfn.MAXIFS(b!I$6:I$38,b!$F$6:$F$38,$A10,b!$D$6:$D$38,"m"),_xlfn.MAXIFS(c!I$6:I$38,c!$F$6:$F$38,$A10,c!$D$6:$D$38,"m"),_xlfn.MAXIFS(d!I$6:I$38,d!$F$6:$F$38,$A10,d!$D$6:$D$38,"m"),_xlfn.MAXIFS(e!I$6:I$38,e!$F$6:$F$38,$A10,e!$D$6:$D$38,"m"))</f>
        <v>0</v>
      </c>
      <c r="E10" s="58" t="str">
        <f aca="false" t="array" ref="E10:E10">_xlfn.CONCAT(IF((a!I$6:I$38=D10)*(a!$D$6:$D$38="m")*(a!$F$6:$F$38=$A10),a!$C$6:$C$38&amp;" Klasse "&amp;a!$C$1&amp;",","")&amp;IF((b!I$6:I$38=D10)*(b!$D$6:$D$38="m")*(b!$F$6:$F$38=$A10),b!$C$6:$C$38&amp;" Klasse "&amp;b!$C$1&amp;",","")&amp;IF((c!I$6:I$38=D10)*(c!$D$6:$D$38="m")*(c!$F$6:$F$38=$A10),c!$C$6:$C$38&amp;" Klasse "&amp;c!$C$1&amp;",","")&amp;IF((d!I$6:I$38=D10)*(d!$D$6:$D$38="m")*(d!$F$6:$F$38=$A10),d!$C$6:$C$38&amp;" Klasse "&amp;d!$C$1&amp;",","")&amp;IF((e!I$6:I$38=D10)*(e!$D$6:$D$38="m")*(e!$F$6:$F$38=$A10),e!$C$6:$C$38&amp;" Klasse "&amp;e!$C$1&amp;",",""))</f>
        <v/>
      </c>
      <c r="F10" s="57" t="n">
        <f aca="false">MAX(_xlfn.MAXIFS(a!K$6:K$38,a!$F$6:$F$38,$A10,a!$D$6:$D$38,"m"),_xlfn.MAXIFS(b!K$6:K$38,b!$F$6:$F$38,$A10,b!$D$6:$D$38,"m"),_xlfn.MAXIFS(c!K$6:K$38,c!$F$6:$F$38,$A10,c!$D$6:$D$38,"m"),_xlfn.MAXIFS(d!K$6:K$38,d!$F$6:$F$38,$A10,d!$D$6:$D$38,"m"),_xlfn.MAXIFS(e!K$6:K$38,e!$F$6:$F$38,$A10,e!$D$6:$D$38,"m"))</f>
        <v>0</v>
      </c>
      <c r="G10" s="58" t="str">
        <f aca="false" t="array" ref="G10:G10">_xlfn.CONCAT(IF((a!K$6:K$38=F10)*(a!$D$6:$D$38="m")*(a!$F$6:$F$38=$A10),a!$C$6:$C$38&amp;" Klasse "&amp;a!$C$1&amp;",","")&amp;IF((b!K$6:K$38=F10)*(b!$D$6:$D$38="m")*(b!$F$6:$F$38=$A10),b!$C$6:$C$38&amp;" Klasse "&amp;b!$C$1&amp;",","")&amp;IF((c!K$6:K$38=F10)*(c!$D$6:$D$38="m")*(c!$F$6:$F$38=$A10),c!$C$6:$C$38&amp;" Klasse "&amp;c!$C$1&amp;",","")&amp;IF((d!K$6:K$38=F10)*(d!$D$6:$D$38="m")*(d!$F$6:$F$38=$A10),d!$C$6:$C$38&amp;" Klasse "&amp;d!$C$1&amp;",","")&amp;IF((e!K$6:K$38=F10)*(e!$D$6:$D$38="m")*(e!$F$6:$F$38=$A10),e!$C$6:$C$38&amp;" Klasse "&amp;e!$C$1&amp;",",""))</f>
        <v/>
      </c>
      <c r="H10" s="57" t="n">
        <f aca="false">MAX(_xlfn.MAXIFS(a!M$6:M$38,a!$F$6:$F$38,$A10,a!$D$6:$D$38,"m"),_xlfn.MAXIFS(b!M$6:M$38,b!$F$6:$F$38,$A10,b!$D$6:$D$38,"m"),_xlfn.MAXIFS(c!M$6:M$38,c!$F$6:$F$38,$A10,c!$D$6:$D$38,"m"),_xlfn.MAXIFS(d!M$6:M$38,d!$F$6:$F$38,$A10,d!$D$6:$D$38,"m"),_xlfn.MAXIFS(e!M$6:M$38,e!$F$6:$F$38,$A10,e!$D$6:$D$38,"m"))</f>
        <v>0</v>
      </c>
      <c r="I10" s="58" t="str">
        <f aca="false" t="array" ref="I10:I10">_xlfn.CONCAT(IF((a!M$6:M$38=H10)*(a!$D$6:$D$38="m")*(a!$F$6:$F$38=$A10),a!$C$6:$C$38&amp;" Klasse "&amp;a!$C$1&amp;",","")&amp;IF((b!M$6:M$38=H10)*(b!$D$6:$D$38="m")*(b!$F$6:$F$38=$A10),b!$C$6:$C$38&amp;" Klasse "&amp;b!$C$1&amp;",","")&amp;IF((c!M$6:M$38=H10)*(c!$D$6:$D$38="m")*(c!$F$6:$F$38=$A10),c!$C$6:$C$38&amp;" Klasse "&amp;c!$C$1&amp;",","")&amp;IF((d!M$6:M$38=H10)*(d!$D$6:$D$38="m")*(d!$F$6:$F$38=$A10),d!$C$6:$C$38&amp;" Klasse "&amp;d!$C$1&amp;",","")&amp;IF((e!M$6:M$38=H10)*(e!$D$6:$D$38="m")*(e!$F$6:$F$38=$A10),e!$C$6:$C$38&amp;" Klasse "&amp;e!$C$1&amp;",",""))</f>
        <v/>
      </c>
      <c r="J10" s="57" t="n">
        <f aca="false">MAX(_xlfn.MAXIFS(a!O$6:O$38,a!$F$6:$F$38,$A10,a!$D$6:$D$38,"m"),_xlfn.MAXIFS(b!O$6:O$38,b!$F$6:$F$38,$A10,b!$D$6:$D$38,"m"),_xlfn.MAXIFS(c!O$6:O$38,c!$F$6:$F$38,$A10,c!$D$6:$D$38,"m"),_xlfn.MAXIFS(d!O$6:O$38,d!$F$6:$F$38,$A10,d!$D$6:$D$38,"m"),_xlfn.MAXIFS(e!O$6:O$38,e!$F$6:$F$38,$A10,e!$D$6:$D$38,"m"))</f>
        <v>0</v>
      </c>
      <c r="K10" s="58" t="str">
        <f aca="false" t="array" ref="K10:K10">_xlfn.CONCAT(IF((a!O$6:O$38=J10)*(a!$D$6:$D$38="m")*(a!$F$6:$F$38=$A10),a!$C$6:$C$38&amp;" Klasse "&amp;a!$C$1&amp;",","")&amp;IF((b!O$6:O$38=J10)*(b!$D$6:$D$38="m")*(b!$F$6:$F$38=$A10),b!$C$6:$C$38&amp;" Klasse "&amp;b!$C$1&amp;",","")&amp;IF((c!O$6:O$38=J10)*(c!$D$6:$D$38="m")*(c!$F$6:$F$38=$A10),c!$C$6:$C$38&amp;" Klasse "&amp;c!$C$1&amp;",","")&amp;IF((d!O$6:O$38=J10)*(d!$D$6:$D$38="m")*(d!$F$6:$F$38=$A10),d!$C$6:$C$38&amp;" Klasse "&amp;d!$C$1&amp;",","")&amp;IF((e!O$6:O$38=J10)*(e!$D$6:$D$38="m")*(e!$F$6:$F$38=$A10),e!$C$6:$C$38&amp;" Klasse "&amp;e!$C$1&amp;",",""))</f>
        <v/>
      </c>
      <c r="L10" s="57" t="n">
        <f aca="false">MAX(_xlfn.MAXIFS(a!Q$6:Q$38,a!$F$6:$F$38,$A10,a!$D$6:$D$38,"m"),_xlfn.MAXIFS(b!Q$6:Q$38,b!$F$6:$F$38,$A10,b!$D$6:$D$38,"m"),_xlfn.MAXIFS(c!Q$6:Q$38,c!$F$6:$F$38,$A10,c!$D$6:$D$38,"m"),_xlfn.MAXIFS(d!Q$6:Q$38,d!$F$6:$F$38,$A10,d!$D$6:$D$38,"m"),_xlfn.MAXIFS(e!Q$6:Q$38,e!$F$6:$F$38,$A10,e!$D$6:$D$38,"m"))</f>
        <v>0</v>
      </c>
      <c r="M10" s="58" t="str">
        <f aca="false" t="array" ref="M10:M10">_xlfn.CONCAT(IF((a!Q$6:Q$38=L10)*(a!$D$6:$D$38="m")*(a!$F$6:$F$38=$A10),a!$C$6:$C$38&amp;" Klasse "&amp;a!$C$1&amp;",","")&amp;IF((b!Q$6:Q$38=L10)*(b!$D$6:$D$38="m")*(b!$F$6:$F$38=$A10),b!$C$6:$C$38&amp;" Klasse "&amp;b!$C$1&amp;",","")&amp;IF((c!Q$6:Q$38=L10)*(c!$D$6:$D$38="m")*(c!$F$6:$F$38=$A10),c!$C$6:$C$38&amp;" Klasse "&amp;c!$C$1&amp;",","")&amp;IF((d!Q$6:Q$38=L10)*(d!$D$6:$D$38="m")*(d!$F$6:$F$38=$A10),d!$C$6:$C$38&amp;" Klasse "&amp;d!$C$1&amp;",","")&amp;IF((e!Q$6:Q$38=L10)*(e!$D$6:$D$38="m")*(e!$F$6:$F$38=$A10),e!$C$6:$C$38&amp;" Klasse "&amp;e!$C$1&amp;",",""))</f>
        <v/>
      </c>
      <c r="N10" s="57"/>
      <c r="O10" s="58"/>
      <c r="P10" s="57" t="n">
        <f aca="false">MAX(_xlfn.MAXIFS(a!V$6:V$38,a!$F$6:$F$38,$A10,a!$D$6:$D$38,"m"),_xlfn.MAXIFS(b!V$6:V$38,b!$F$6:$F$38,$A10,b!$D$6:$D$38,"m"),_xlfn.MAXIFS(c!V$6:V$38,c!$F$6:$F$38,$A10,c!$D$6:$D$38,"m"),_xlfn.MAXIFS(d!V$6:V$38,d!$F$6:$F$38,$A10,d!$D$6:$D$38,"m"),_xlfn.MAXIFS(e!V$6:V$38,e!$F$6:$F$38,$A10,e!$D$6:$D$38,"m"))</f>
        <v>0</v>
      </c>
      <c r="Q10" s="58" t="str">
        <f aca="false" t="array" ref="Q10:Q10">_xlfn.CONCAT(IF((a!V$6:V$38=P10)*(a!$D$6:$D$38="m")*(a!$F$6:$F$38=$A10),a!$C$6:$C$38&amp;" Klasse "&amp;a!$C$1&amp;",","")&amp;IF((b!V$6:V$38=P10)*(b!$D$6:$D$38="m")*(b!$F$6:$F$38=$A10),b!$C$6:$C$38&amp;" Klasse "&amp;b!$C$1&amp;",","")&amp;IF((c!V$6:V$38=P10)*(c!$D$6:$D$38="m")*(c!$F$6:$F$38=$A10),c!$C$6:$C$38&amp;" Klasse "&amp;c!$C$1&amp;",","")&amp;IF((d!V$6:V$38=P10)*(d!$D$6:$D$38="m")*(d!$F$6:$F$38=$A10),d!$C$6:$C$38&amp;" Klasse "&amp;d!$C$1&amp;",","")&amp;IF((e!V$6:V$38=P10)*(e!$D$6:$D$38="m")*(e!$F$6:$F$38=$A10),e!$C$6:$C$38&amp;" Klasse "&amp;e!$C$1&amp;",",""))</f>
        <v/>
      </c>
      <c r="R10" s="57" t="n">
        <f aca="false">MAX(_xlfn.MAXIFS(a!Y$6:Y$38,a!$F$6:$F$38,$A10,a!$D$6:$D$38,"m"),_xlfn.MAXIFS(b!Y$6:Y$38,b!$F$6:$F$38,$A10,b!$D$6:$D$38,"m"),_xlfn.MAXIFS(c!Y$6:Y$38,c!$F$6:$F$38,$A10,c!$D$6:$D$38,"m"),_xlfn.MAXIFS(d!Y$6:Y$38,d!$F$6:$F$38,$A10,d!$D$6:$D$38,"m"),_xlfn.MAXIFS(e!Y$6:Y$38,e!$F$6:$F$38,$A10,e!$D$6:$D$38,"m"))</f>
        <v>0</v>
      </c>
      <c r="S10" s="58" t="str">
        <f aca="false" t="array" ref="S10:S10">_xlfn.CONCAT(IF((a!Y$6:Y$38=R10)*(a!$D$6:$D$38="m")*(a!$F$6:$F$38=$A10),a!$C$6:$C$38&amp;" Klasse "&amp;a!$C$1&amp;",","")&amp;IF((b!Y$6:Y$38=R10)*(b!$D$6:$D$38="m")*(b!$F$6:$F$38=$A10),b!$C$6:$C$38&amp;" Klasse "&amp;b!$C$1&amp;",","")&amp;IF((c!Y$6:Y$38=R10)*(c!$D$6:$D$38="m")*(c!$F$6:$F$38=$A10),c!$C$6:$C$38&amp;" Klasse "&amp;c!$C$1&amp;",","")&amp;IF((d!Y$6:Y$38=R10)*(d!$D$6:$D$38="m")*(d!$F$6:$F$38=$A10),d!$C$6:$C$38&amp;" Klasse "&amp;d!$C$1&amp;",","")&amp;IF((e!Y$6:Y$38=R10)*(e!$D$6:$D$38="m")*(e!$F$6:$F$38=$A10),e!$C$6:$C$38&amp;" Klasse "&amp;e!$C$1&amp;",",""))</f>
        <v/>
      </c>
    </row>
    <row r="11" customFormat="false" ht="12.8" hidden="false" customHeight="false" outlineLevel="0" collapsed="false">
      <c r="A11" s="56" t="n">
        <v>16</v>
      </c>
      <c r="B11" s="57" t="n">
        <f aca="false">MAX(_xlfn.MAXIFS(a!G$6:G$38,a!$F$6:$F$38,$A11,a!$D$6:$D$38,"m"),_xlfn.MAXIFS(b!G$6:G$38,b!$F$6:$F$38,$A11,b!$D$6:$D$38,"m"),_xlfn.MAXIFS(c!G$6:G$38,c!$F$6:$F$38,$A11,c!$D$6:$D$38,"m"),_xlfn.MAXIFS(d!G$6:G$38,d!$F$6:$F$38,$A11,d!$D$6:$D$38,"m"),_xlfn.MAXIFS(e!G$6:G$38,e!$F$6:$F$38,$A11,e!$D$6:$D$38,"m"))</f>
        <v>0</v>
      </c>
      <c r="C11" s="58" t="str">
        <f aca="false" t="array" ref="C11:C11">_xlfn.CONCAT(IF((a!G$6:G$38=B11)*(a!$D$6:$D$38="m")*(a!$F$6:$F$38=$A11),a!$C$6:$C$38&amp;" Klasse "&amp;a!$C$1&amp;",","")&amp;IF((b!G$6:G$38=B11)*(b!$D$6:$D$38="m")*(b!$F$6:$F$38=$A11),b!$C$6:$C$38&amp;" Klasse "&amp;b!$C$1&amp;",","")&amp;IF((c!G$6:G$38=B11)*(c!$D$6:$D$38="m")*(c!$F$6:$F$38=$A11),c!$C$6:$C$38&amp;" Klasse "&amp;c!$C$1&amp;",","")&amp;IF((d!G$6:G$38=B11)*(d!$D$6:$D$38="m")*(d!$F$6:$F$38=$A11),d!$C$6:$C$38&amp;" Klasse "&amp;d!$C$1&amp;",","")&amp;IF((e!G$6:G$38=B11)*(e!$D$6:$D$38="m")*(e!$F$6:$F$38=$A11),e!$C$6:$C$38&amp;" Klasse "&amp;e!$C$1&amp;",",""))</f>
        <v/>
      </c>
      <c r="D11" s="57" t="n">
        <f aca="false">MAX(_xlfn.MAXIFS(a!I$6:I$38,a!$F$6:$F$38,$A11,a!$D$6:$D$38,"m"),_xlfn.MAXIFS(b!I$6:I$38,b!$F$6:$F$38,$A11,b!$D$6:$D$38,"m"),_xlfn.MAXIFS(c!I$6:I$38,c!$F$6:$F$38,$A11,c!$D$6:$D$38,"m"),_xlfn.MAXIFS(d!I$6:I$38,d!$F$6:$F$38,$A11,d!$D$6:$D$38,"m"),_xlfn.MAXIFS(e!I$6:I$38,e!$F$6:$F$38,$A11,e!$D$6:$D$38,"m"))</f>
        <v>0</v>
      </c>
      <c r="E11" s="58" t="str">
        <f aca="false" t="array" ref="E11:E11">_xlfn.CONCAT(IF((a!I$6:I$38=D11)*(a!$D$6:$D$38="m")*(a!$F$6:$F$38=$A11),a!$C$6:$C$38&amp;" Klasse "&amp;a!$C$1&amp;",","")&amp;IF((b!I$6:I$38=D11)*(b!$D$6:$D$38="m")*(b!$F$6:$F$38=$A11),b!$C$6:$C$38&amp;" Klasse "&amp;b!$C$1&amp;",","")&amp;IF((c!I$6:I$38=D11)*(c!$D$6:$D$38="m")*(c!$F$6:$F$38=$A11),c!$C$6:$C$38&amp;" Klasse "&amp;c!$C$1&amp;",","")&amp;IF((d!I$6:I$38=D11)*(d!$D$6:$D$38="m")*(d!$F$6:$F$38=$A11),d!$C$6:$C$38&amp;" Klasse "&amp;d!$C$1&amp;",","")&amp;IF((e!I$6:I$38=D11)*(e!$D$6:$D$38="m")*(e!$F$6:$F$38=$A11),e!$C$6:$C$38&amp;" Klasse "&amp;e!$C$1&amp;",",""))</f>
        <v/>
      </c>
      <c r="F11" s="57" t="n">
        <f aca="false">MAX(_xlfn.MAXIFS(a!K$6:K$38,a!$F$6:$F$38,$A11,a!$D$6:$D$38,"m"),_xlfn.MAXIFS(b!K$6:K$38,b!$F$6:$F$38,$A11,b!$D$6:$D$38,"m"),_xlfn.MAXIFS(c!K$6:K$38,c!$F$6:$F$38,$A11,c!$D$6:$D$38,"m"),_xlfn.MAXIFS(d!K$6:K$38,d!$F$6:$F$38,$A11,d!$D$6:$D$38,"m"),_xlfn.MAXIFS(e!K$6:K$38,e!$F$6:$F$38,$A11,e!$D$6:$D$38,"m"))</f>
        <v>0</v>
      </c>
      <c r="G11" s="58" t="str">
        <f aca="false" t="array" ref="G11:G11">_xlfn.CONCAT(IF((a!K$6:K$38=F11)*(a!$D$6:$D$38="m")*(a!$F$6:$F$38=$A11),a!$C$6:$C$38&amp;" Klasse "&amp;a!$C$1&amp;",","")&amp;IF((b!K$6:K$38=F11)*(b!$D$6:$D$38="m")*(b!$F$6:$F$38=$A11),b!$C$6:$C$38&amp;" Klasse "&amp;b!$C$1&amp;",","")&amp;IF((c!K$6:K$38=F11)*(c!$D$6:$D$38="m")*(c!$F$6:$F$38=$A11),c!$C$6:$C$38&amp;" Klasse "&amp;c!$C$1&amp;",","")&amp;IF((d!K$6:K$38=F11)*(d!$D$6:$D$38="m")*(d!$F$6:$F$38=$A11),d!$C$6:$C$38&amp;" Klasse "&amp;d!$C$1&amp;",","")&amp;IF((e!K$6:K$38=F11)*(e!$D$6:$D$38="m")*(e!$F$6:$F$38=$A11),e!$C$6:$C$38&amp;" Klasse "&amp;e!$C$1&amp;",",""))</f>
        <v/>
      </c>
      <c r="H11" s="57" t="n">
        <f aca="false">MAX(_xlfn.MAXIFS(a!M$6:M$38,a!$F$6:$F$38,$A11,a!$D$6:$D$38,"m"),_xlfn.MAXIFS(b!M$6:M$38,b!$F$6:$F$38,$A11,b!$D$6:$D$38,"m"),_xlfn.MAXIFS(c!M$6:M$38,c!$F$6:$F$38,$A11,c!$D$6:$D$38,"m"),_xlfn.MAXIFS(d!M$6:M$38,d!$F$6:$F$38,$A11,d!$D$6:$D$38,"m"),_xlfn.MAXIFS(e!M$6:M$38,e!$F$6:$F$38,$A11,e!$D$6:$D$38,"m"))</f>
        <v>0</v>
      </c>
      <c r="I11" s="58" t="str">
        <f aca="false" t="array" ref="I11:I11">_xlfn.CONCAT(IF((a!M$6:M$38=H11)*(a!$D$6:$D$38="m")*(a!$F$6:$F$38=$A11),a!$C$6:$C$38&amp;" Klasse "&amp;a!$C$1&amp;",","")&amp;IF((b!M$6:M$38=H11)*(b!$D$6:$D$38="m")*(b!$F$6:$F$38=$A11),b!$C$6:$C$38&amp;" Klasse "&amp;b!$C$1&amp;",","")&amp;IF((c!M$6:M$38=H11)*(c!$D$6:$D$38="m")*(c!$F$6:$F$38=$A11),c!$C$6:$C$38&amp;" Klasse "&amp;c!$C$1&amp;",","")&amp;IF((d!M$6:M$38=H11)*(d!$D$6:$D$38="m")*(d!$F$6:$F$38=$A11),d!$C$6:$C$38&amp;" Klasse "&amp;d!$C$1&amp;",","")&amp;IF((e!M$6:M$38=H11)*(e!$D$6:$D$38="m")*(e!$F$6:$F$38=$A11),e!$C$6:$C$38&amp;" Klasse "&amp;e!$C$1&amp;",",""))</f>
        <v/>
      </c>
      <c r="J11" s="57" t="n">
        <f aca="false">MAX(_xlfn.MAXIFS(a!O$6:O$38,a!$F$6:$F$38,$A11,a!$D$6:$D$38,"m"),_xlfn.MAXIFS(b!O$6:O$38,b!$F$6:$F$38,$A11,b!$D$6:$D$38,"m"),_xlfn.MAXIFS(c!O$6:O$38,c!$F$6:$F$38,$A11,c!$D$6:$D$38,"m"),_xlfn.MAXIFS(d!O$6:O$38,d!$F$6:$F$38,$A11,d!$D$6:$D$38,"m"),_xlfn.MAXIFS(e!O$6:O$38,e!$F$6:$F$38,$A11,e!$D$6:$D$38,"m"))</f>
        <v>0</v>
      </c>
      <c r="K11" s="58" t="str">
        <f aca="false" t="array" ref="K11:K11">_xlfn.CONCAT(IF((a!O$6:O$38=J11)*(a!$D$6:$D$38="m")*(a!$F$6:$F$38=$A11),a!$C$6:$C$38&amp;" Klasse "&amp;a!$C$1&amp;",","")&amp;IF((b!O$6:O$38=J11)*(b!$D$6:$D$38="m")*(b!$F$6:$F$38=$A11),b!$C$6:$C$38&amp;" Klasse "&amp;b!$C$1&amp;",","")&amp;IF((c!O$6:O$38=J11)*(c!$D$6:$D$38="m")*(c!$F$6:$F$38=$A11),c!$C$6:$C$38&amp;" Klasse "&amp;c!$C$1&amp;",","")&amp;IF((d!O$6:O$38=J11)*(d!$D$6:$D$38="m")*(d!$F$6:$F$38=$A11),d!$C$6:$C$38&amp;" Klasse "&amp;d!$C$1&amp;",","")&amp;IF((e!O$6:O$38=J11)*(e!$D$6:$D$38="m")*(e!$F$6:$F$38=$A11),e!$C$6:$C$38&amp;" Klasse "&amp;e!$C$1&amp;",",""))</f>
        <v/>
      </c>
      <c r="L11" s="57" t="n">
        <f aca="false">MAX(_xlfn.MAXIFS(a!Q$6:Q$38,a!$F$6:$F$38,$A11,a!$D$6:$D$38,"m"),_xlfn.MAXIFS(b!Q$6:Q$38,b!$F$6:$F$38,$A11,b!$D$6:$D$38,"m"),_xlfn.MAXIFS(c!Q$6:Q$38,c!$F$6:$F$38,$A11,c!$D$6:$D$38,"m"),_xlfn.MAXIFS(d!Q$6:Q$38,d!$F$6:$F$38,$A11,d!$D$6:$D$38,"m"),_xlfn.MAXIFS(e!Q$6:Q$38,e!$F$6:$F$38,$A11,e!$D$6:$D$38,"m"))</f>
        <v>0</v>
      </c>
      <c r="M11" s="58" t="str">
        <f aca="false" t="array" ref="M11:M11">_xlfn.CONCAT(IF((a!Q$6:Q$38=L11)*(a!$D$6:$D$38="m")*(a!$F$6:$F$38=$A11),a!$C$6:$C$38&amp;" Klasse "&amp;a!$C$1&amp;",","")&amp;IF((b!Q$6:Q$38=L11)*(b!$D$6:$D$38="m")*(b!$F$6:$F$38=$A11),b!$C$6:$C$38&amp;" Klasse "&amp;b!$C$1&amp;",","")&amp;IF((c!Q$6:Q$38=L11)*(c!$D$6:$D$38="m")*(c!$F$6:$F$38=$A11),c!$C$6:$C$38&amp;" Klasse "&amp;c!$C$1&amp;",","")&amp;IF((d!Q$6:Q$38=L11)*(d!$D$6:$D$38="m")*(d!$F$6:$F$38=$A11),d!$C$6:$C$38&amp;" Klasse "&amp;d!$C$1&amp;",","")&amp;IF((e!Q$6:Q$38=L11)*(e!$D$6:$D$38="m")*(e!$F$6:$F$38=$A11),e!$C$6:$C$38&amp;" Klasse "&amp;e!$C$1&amp;",",""))</f>
        <v/>
      </c>
      <c r="N11" s="57"/>
      <c r="O11" s="58"/>
      <c r="P11" s="57" t="n">
        <f aca="false">MAX(_xlfn.MAXIFS(a!V$6:V$38,a!$F$6:$F$38,$A11,a!$D$6:$D$38,"m"),_xlfn.MAXIFS(b!V$6:V$38,b!$F$6:$F$38,$A11,b!$D$6:$D$38,"m"),_xlfn.MAXIFS(c!V$6:V$38,c!$F$6:$F$38,$A11,c!$D$6:$D$38,"m"),_xlfn.MAXIFS(d!V$6:V$38,d!$F$6:$F$38,$A11,d!$D$6:$D$38,"m"),_xlfn.MAXIFS(e!V$6:V$38,e!$F$6:$F$38,$A11,e!$D$6:$D$38,"m"))</f>
        <v>0</v>
      </c>
      <c r="Q11" s="58" t="str">
        <f aca="false" t="array" ref="Q11:Q11">_xlfn.CONCAT(IF((a!V$6:V$38=P11)*(a!$D$6:$D$38="m")*(a!$F$6:$F$38=$A11),a!$C$6:$C$38&amp;" Klasse "&amp;a!$C$1&amp;",","")&amp;IF((b!V$6:V$38=P11)*(b!$D$6:$D$38="m")*(b!$F$6:$F$38=$A11),b!$C$6:$C$38&amp;" Klasse "&amp;b!$C$1&amp;",","")&amp;IF((c!V$6:V$38=P11)*(c!$D$6:$D$38="m")*(c!$F$6:$F$38=$A11),c!$C$6:$C$38&amp;" Klasse "&amp;c!$C$1&amp;",","")&amp;IF((d!V$6:V$38=P11)*(d!$D$6:$D$38="m")*(d!$F$6:$F$38=$A11),d!$C$6:$C$38&amp;" Klasse "&amp;d!$C$1&amp;",","")&amp;IF((e!V$6:V$38=P11)*(e!$D$6:$D$38="m")*(e!$F$6:$F$38=$A11),e!$C$6:$C$38&amp;" Klasse "&amp;e!$C$1&amp;",",""))</f>
        <v/>
      </c>
      <c r="R11" s="57" t="n">
        <f aca="false">MAX(_xlfn.MAXIFS(a!Y$6:Y$38,a!$F$6:$F$38,$A11,a!$D$6:$D$38,"m"),_xlfn.MAXIFS(b!Y$6:Y$38,b!$F$6:$F$38,$A11,b!$D$6:$D$38,"m"),_xlfn.MAXIFS(c!Y$6:Y$38,c!$F$6:$F$38,$A11,c!$D$6:$D$38,"m"),_xlfn.MAXIFS(d!Y$6:Y$38,d!$F$6:$F$38,$A11,d!$D$6:$D$38,"m"),_xlfn.MAXIFS(e!Y$6:Y$38,e!$F$6:$F$38,$A11,e!$D$6:$D$38,"m"))</f>
        <v>0</v>
      </c>
      <c r="S11" s="58" t="str">
        <f aca="false" t="array" ref="S11:S11">_xlfn.CONCAT(IF((a!Y$6:Y$38=R11)*(a!$D$6:$D$38="m")*(a!$F$6:$F$38=$A11),a!$C$6:$C$38&amp;" Klasse "&amp;a!$C$1&amp;",","")&amp;IF((b!Y$6:Y$38=R11)*(b!$D$6:$D$38="m")*(b!$F$6:$F$38=$A11),b!$C$6:$C$38&amp;" Klasse "&amp;b!$C$1&amp;",","")&amp;IF((c!Y$6:Y$38=R11)*(c!$D$6:$D$38="m")*(c!$F$6:$F$38=$A11),c!$C$6:$C$38&amp;" Klasse "&amp;c!$C$1&amp;",","")&amp;IF((d!Y$6:Y$38=R11)*(d!$D$6:$D$38="m")*(d!$F$6:$F$38=$A11),d!$C$6:$C$38&amp;" Klasse "&amp;d!$C$1&amp;",","")&amp;IF((e!Y$6:Y$38=R11)*(e!$D$6:$D$38="m")*(e!$F$6:$F$38=$A11),e!$C$6:$C$38&amp;" Klasse "&amp;e!$C$1&amp;",",""))</f>
        <v/>
      </c>
    </row>
    <row r="13" s="60" customFormat="true" ht="12.8" hidden="false" customHeight="false" outlineLevel="0" collapsed="false">
      <c r="A13" s="59" t="s">
        <v>38</v>
      </c>
    </row>
    <row r="14" customFormat="false" ht="17.35" hidden="false" customHeight="false" outlineLevel="0" collapsed="false">
      <c r="B14" s="50" t="str">
        <f aca="false">B2</f>
        <v>Ballwurf 80g</v>
      </c>
      <c r="C14" s="50"/>
      <c r="D14" s="51" t="str">
        <f aca="false">D2</f>
        <v>Schlagball 200g</v>
      </c>
      <c r="E14" s="51"/>
      <c r="F14" s="50" t="str">
        <f aca="false">F2</f>
        <v>Weitsprung</v>
      </c>
      <c r="G14" s="50"/>
      <c r="H14" s="51" t="str">
        <f aca="false">H2</f>
        <v>50m Sprint</v>
      </c>
      <c r="I14" s="51"/>
      <c r="J14" s="50" t="str">
        <f aca="false">J2</f>
        <v>75m Sprint</v>
      </c>
      <c r="K14" s="50"/>
      <c r="L14" s="51" t="str">
        <f aca="false">L2</f>
        <v>100m Sprint</v>
      </c>
      <c r="M14" s="51"/>
      <c r="N14" s="50" t="str">
        <f aca="false">a!S5</f>
        <v>800m</v>
      </c>
      <c r="O14" s="50"/>
      <c r="P14" s="51"/>
      <c r="Q14" s="51"/>
      <c r="R14" s="50" t="str">
        <f aca="false">R2</f>
        <v>Gesamt-punktzahl</v>
      </c>
      <c r="S14" s="50"/>
    </row>
    <row r="15" customFormat="false" ht="15" hidden="false" customHeight="false" outlineLevel="0" collapsed="false">
      <c r="A15" s="52" t="s">
        <v>9</v>
      </c>
      <c r="B15" s="54" t="s">
        <v>36</v>
      </c>
      <c r="C15" s="54" t="s">
        <v>37</v>
      </c>
      <c r="D15" s="55" t="s">
        <v>36</v>
      </c>
      <c r="E15" s="55" t="s">
        <v>37</v>
      </c>
      <c r="F15" s="54" t="s">
        <v>36</v>
      </c>
      <c r="G15" s="54" t="s">
        <v>37</v>
      </c>
      <c r="H15" s="55" t="s">
        <v>36</v>
      </c>
      <c r="I15" s="55" t="s">
        <v>37</v>
      </c>
      <c r="J15" s="54" t="s">
        <v>36</v>
      </c>
      <c r="K15" s="54" t="s">
        <v>37</v>
      </c>
      <c r="L15" s="55" t="s">
        <v>36</v>
      </c>
      <c r="M15" s="55" t="s">
        <v>37</v>
      </c>
      <c r="N15" s="54" t="s">
        <v>36</v>
      </c>
      <c r="O15" s="54" t="s">
        <v>37</v>
      </c>
      <c r="P15" s="55"/>
      <c r="Q15" s="55"/>
      <c r="R15" s="54" t="s">
        <v>36</v>
      </c>
      <c r="S15" s="54" t="s">
        <v>37</v>
      </c>
    </row>
    <row r="16" customFormat="false" ht="12.8" hidden="false" customHeight="false" outlineLevel="0" collapsed="false">
      <c r="A16" s="56" t="n">
        <v>9</v>
      </c>
      <c r="B16" s="57" t="n">
        <f aca="false">MAX(_xlfn.MAXIFS(a!G$6:G$38,a!$F$6:$F$38,$A16,a!$D$6:$D$38,"w"),_xlfn.MAXIFS(b!G$6:G$38,b!$F$6:$F$38,$A16,b!$D$6:$D$38,"w"),_xlfn.MAXIFS(c!G$6:G$38,c!$F$6:$F$38,$A16,c!$D$6:$D$38,"w"),_xlfn.MAXIFS(d!G$6:G$38,d!$F$6:$F$38,$A16,d!$D$6:$D$38,"w"),_xlfn.MAXIFS(e!G$6:G$38,e!$F$6:$F$38,$A16,e!$D$6:$D$38,"w"))</f>
        <v>0</v>
      </c>
      <c r="C16" s="58" t="str">
        <f aca="false" t="array" ref="C16:C16">_xlfn.CONCAT(IF((a!G$6:G$38=B16)*(a!$D$6:$D$38="w")*(a!$F$6:$F$38=$A16),a!$C$6:$C$38&amp;" Klasse "&amp;a!$C$1&amp;",","")&amp;IF((b!G$6:G$38=B16)*(b!$D$6:$D$38="w")*(b!$F$6:$F$38=$A16),b!$C$6:$C$38&amp;" Klasse "&amp;b!$C$1&amp;",","")&amp;IF((c!G$6:G$38=B16)*(c!$D$6:$D$38="w")*(c!$F$6:$F$38=$A16),c!$C$6:$C$38&amp;" Klasse "&amp;c!$C$1&amp;",","")&amp;IF((d!G$6:G$38=B16)*(d!$D$6:$D$38="w")*(d!$F$6:$F$38=$A16),d!$C$6:$C$38&amp;" Klasse "&amp;d!$C$1&amp;",","")&amp;IF((e!G$6:G$38=B16)*(e!$D$6:$D$38="w")*(e!$F$6:$F$38=$A16),e!$C$6:$C$38&amp;" Klasse "&amp;e!$C$1&amp;",",""))</f>
        <v/>
      </c>
      <c r="D16" s="57" t="n">
        <f aca="false">MAX(_xlfn.MAXIFS(a!I$6:I$38,a!$F$6:$F$38,$A16,a!$D$6:$D$38,"w"),_xlfn.MAXIFS(b!I$6:I$38,b!$F$6:$F$38,$A16,b!$D$6:$D$38,"w"),_xlfn.MAXIFS(c!I$6:I$38,c!$F$6:$F$38,$A16,c!$D$6:$D$38,"w"),_xlfn.MAXIFS(d!I$6:I$38,d!$F$6:$F$38,$A16,d!$D$6:$D$38,"w"),_xlfn.MAXIFS(e!I$6:I$38,e!$F$6:$F$38,$A16,e!$D$6:$D$38,"w"))</f>
        <v>0</v>
      </c>
      <c r="E16" s="58" t="str">
        <f aca="false" t="array" ref="E16:E16">_xlfn.CONCAT(IF((a!I$6:I$38=D16)*(a!$D$6:$D$38="w")*(a!$F$6:$F$38=$A16),a!$C$6:$C$38&amp;" Klasse "&amp;a!$C$1&amp;",","")&amp;IF((b!I$6:I$38=D16)*(b!$D$6:$D$38="w")*(b!$F$6:$F$38=$A16),b!$C$6:$C$38&amp;" Klasse "&amp;b!$C$1&amp;",","")&amp;IF((c!I$6:I$38=D16)*(c!$D$6:$D$38="w")*(c!$F$6:$F$38=$A16),c!$C$6:$C$38&amp;" Klasse "&amp;c!$C$1&amp;",","")&amp;IF((d!I$6:I$38=D16)*(d!$D$6:$D$38="w")*(d!$F$6:$F$38=$A16),d!$C$6:$C$38&amp;" Klasse "&amp;d!$C$1&amp;",","")&amp;IF((e!I$6:I$38=D16)*(e!$D$6:$D$38="w")*(e!$F$6:$F$38=$A16),e!$C$6:$C$38&amp;" Klasse "&amp;e!$C$1&amp;",",""))</f>
        <v/>
      </c>
      <c r="F16" s="57" t="n">
        <f aca="false">MAX(_xlfn.MAXIFS(a!K$6:K$38,a!$F$6:$F$38,$A16,a!$D$6:$D$38,"w"),_xlfn.MAXIFS(b!K$6:K$38,b!$F$6:$F$38,$A16,b!$D$6:$D$38,"w"),_xlfn.MAXIFS(c!K$6:K$38,c!$F$6:$F$38,$A16,c!$D$6:$D$38,"w"),_xlfn.MAXIFS(d!K$6:K$38,d!$F$6:$F$38,$A16,d!$D$6:$D$38,"w"),_xlfn.MAXIFS(e!K$6:K$38,e!$F$6:$F$38,$A16,e!$D$6:$D$38,"w"))</f>
        <v>0</v>
      </c>
      <c r="G16" s="58" t="str">
        <f aca="false" t="array" ref="G16:G16">_xlfn.CONCAT(IF((a!K$6:K$38=F16)*(a!$D$6:$D$38="w")*(a!$F$6:$F$38=$A16),a!$C$6:$C$38&amp;" Klasse "&amp;a!$C$1&amp;",","")&amp;IF((b!K$6:K$38=F16)*(b!$D$6:$D$38="w")*(b!$F$6:$F$38=$A16),b!$C$6:$C$38&amp;" Klasse "&amp;b!$C$1&amp;",","")&amp;IF((c!K$6:K$38=F16)*(c!$D$6:$D$38="w")*(c!$F$6:$F$38=$A16),c!$C$6:$C$38&amp;" Klasse "&amp;c!$C$1&amp;",","")&amp;IF((d!K$6:K$38=F16)*(d!$D$6:$D$38="w")*(d!$F$6:$F$38=$A16),d!$C$6:$C$38&amp;" Klasse "&amp;d!$C$1&amp;",","")&amp;IF((e!K$6:K$38=F16)*(e!$D$6:$D$38="w")*(e!$F$6:$F$38=$A16),e!$C$6:$C$38&amp;" Klasse "&amp;e!$C$1&amp;",",""))</f>
        <v/>
      </c>
      <c r="H16" s="57" t="n">
        <f aca="false">MAX(_xlfn.MAXIFS(a!M$6:M$38,a!$F$6:$F$38,$A16,a!$D$6:$D$38,"w"),_xlfn.MAXIFS(b!M$6:M$38,b!$F$6:$F$38,$A16,b!$D$6:$D$38,"w"),_xlfn.MAXIFS(c!M$6:M$38,c!$F$6:$F$38,$A16,c!$D$6:$D$38,"w"),_xlfn.MAXIFS(d!M$6:M$38,d!$F$6:$F$38,$A16,d!$D$6:$D$38,"w"),_xlfn.MAXIFS(e!M$6:M$38,e!$F$6:$F$38,$A16,e!$D$6:$D$38,"w"))</f>
        <v>0</v>
      </c>
      <c r="I16" s="58" t="str">
        <f aca="false" t="array" ref="I16:I16">_xlfn.CONCAT(IF((a!M$6:M$38=H16)*(a!$D$6:$D$38="w")*(a!$F$6:$F$38=$A16),a!$C$6:$C$38&amp;" Klasse "&amp;a!$C$1&amp;",","")&amp;IF((b!M$6:M$38=H16)*(b!$D$6:$D$38="w")*(b!$F$6:$F$38=$A16),b!$C$6:$C$38&amp;" Klasse "&amp;b!$C$1&amp;",","")&amp;IF((c!M$6:M$38=H16)*(c!$D$6:$D$38="w")*(c!$F$6:$F$38=$A16),c!$C$6:$C$38&amp;" Klasse "&amp;c!$C$1&amp;",","")&amp;IF((d!M$6:M$38=H16)*(d!$D$6:$D$38="w")*(d!$F$6:$F$38=$A16),d!$C$6:$C$38&amp;" Klasse "&amp;d!$C$1&amp;",","")&amp;IF((e!M$6:M$38=H16)*(e!$D$6:$D$38="w")*(e!$F$6:$F$38=$A16),e!$C$6:$C$38&amp;" Klasse "&amp;e!$C$1&amp;",",""))</f>
        <v/>
      </c>
      <c r="J16" s="57" t="n">
        <f aca="false">MAX(_xlfn.MAXIFS(a!O$6:O$38,a!$F$6:$F$38,$A16,a!$D$6:$D$38,"w"),_xlfn.MAXIFS(b!O$6:O$38,b!$F$6:$F$38,$A16,b!$D$6:$D$38,"w"),_xlfn.MAXIFS(c!O$6:O$38,c!$F$6:$F$38,$A16,c!$D$6:$D$38,"w"),_xlfn.MAXIFS(d!O$6:O$38,d!$F$6:$F$38,$A16,d!$D$6:$D$38,"w"),_xlfn.MAXIFS(e!O$6:O$38,e!$F$6:$F$38,$A16,e!$D$6:$D$38,"w"))</f>
        <v>0</v>
      </c>
      <c r="K16" s="58" t="str">
        <f aca="false" t="array" ref="K16:K16">_xlfn.CONCAT(IF((a!O$6:O$38=J16)*(a!$D$6:$D$38="w")*(a!$F$6:$F$38=$A16),a!$C$6:$C$38&amp;" Klasse "&amp;a!$C$1&amp;",","")&amp;IF((b!O$6:O$38=J16)*(b!$D$6:$D$38="w")*(b!$F$6:$F$38=$A16),b!$C$6:$C$38&amp;" Klasse "&amp;b!$C$1&amp;",","")&amp;IF((c!O$6:O$38=J16)*(c!$D$6:$D$38="w")*(c!$F$6:$F$38=$A16),c!$C$6:$C$38&amp;" Klasse "&amp;c!$C$1&amp;",","")&amp;IF((d!O$6:O$38=J16)*(d!$D$6:$D$38="w")*(d!$F$6:$F$38=$A16),d!$C$6:$C$38&amp;" Klasse "&amp;d!$C$1&amp;",","")&amp;IF((e!O$6:O$38=J16)*(e!$D$6:$D$38="w")*(e!$F$6:$F$38=$A16),e!$C$6:$C$38&amp;" Klasse "&amp;e!$C$1&amp;",",""))</f>
        <v/>
      </c>
      <c r="L16" s="57" t="n">
        <f aca="false">MAX(_xlfn.MAXIFS(a!Q$6:Q$38,a!$F$6:$F$38,$A16,a!$D$6:$D$38,"w"),_xlfn.MAXIFS(b!Q$6:Q$38,b!$F$6:$F$38,$A16,b!$D$6:$D$38,"w"),_xlfn.MAXIFS(c!Q$6:Q$38,c!$F$6:$F$38,$A16,c!$D$6:$D$38,"w"),_xlfn.MAXIFS(d!Q$6:Q$38,d!$F$6:$F$38,$A16,d!$D$6:$D$38,"w"),_xlfn.MAXIFS(e!Q$6:Q$38,e!$F$6:$F$38,$A16,e!$D$6:$D$38,"w"))</f>
        <v>0</v>
      </c>
      <c r="M16" s="58" t="str">
        <f aca="false" t="array" ref="M16:M16">_xlfn.CONCAT(IF((a!Q$6:Q$38=L16)*(a!$D$6:$D$38="w")*(a!$F$6:$F$38=$A16),a!$C$6:$C$38&amp;" Klasse "&amp;a!$C$1&amp;",","")&amp;IF((b!Q$6:Q$38=L16)*(b!$D$6:$D$38="w")*(b!$F$6:$F$38=$A16),b!$C$6:$C$38&amp;" Klasse "&amp;b!$C$1&amp;",","")&amp;IF((c!Q$6:Q$38=L16)*(c!$D$6:$D$38="w")*(c!$F$6:$F$38=$A16),c!$C$6:$C$38&amp;" Klasse "&amp;c!$C$1&amp;",","")&amp;IF((d!Q$6:Q$38=L16)*(d!$D$6:$D$38="w")*(d!$F$6:$F$38=$A16),d!$C$6:$C$38&amp;" Klasse "&amp;d!$C$1&amp;",","")&amp;IF((e!Q$6:Q$38=L16)*(e!$D$6:$D$38="w")*(e!$F$6:$F$38=$A16),e!$C$6:$C$38&amp;" Klasse "&amp;e!$C$1&amp;",",""))</f>
        <v/>
      </c>
      <c r="N16" s="57" t="n">
        <f aca="false">MAX(_xlfn.MAXIFS(a!S$6:S$38,a!$F$6:$F$38,$A16,a!$D$6:$D$38,"w"),_xlfn.MAXIFS(b!S$6:S$38,b!$F$6:$F$38,$A16,b!$D$6:$D$38,"w"),_xlfn.MAXIFS(c!S$6:S$38,c!$F$6:$F$38,$A16,c!$D$6:$D$38,"w"),_xlfn.MAXIFS(d!S$6:S$38,d!$F$6:$F$38,$A16,d!$D$6:$D$38,"w"),_xlfn.MAXIFS(e!S$6:S$38,e!$F$6:$F$38,$A16,e!$D$6:$D$38,"w"))</f>
        <v>0</v>
      </c>
      <c r="O16" s="58" t="str">
        <f aca="false" t="array" ref="O16:O16">_xlfn.CONCAT(IF((a!S$6:S$38=N16)*(a!$D$6:$D$38="w")*(a!$F$6:$F$38=$A16),a!$C$6:$C$38&amp;" Klasse "&amp;a!$C$1&amp;",","")&amp;IF((b!S$6:S$38=N16)*(b!$D$6:$D$38="w")*(b!$F$6:$F$38=$A16),b!$C$6:$C$38&amp;" Klasse "&amp;b!$C$1&amp;",","")&amp;IF((c!S$6:S$38=N16)*(c!$D$6:$D$38="w")*(c!$F$6:$F$38=$A16),c!$C$6:$C$38&amp;" Klasse "&amp;c!$C$1&amp;",","")&amp;IF((d!S$6:S$38=N16)*(d!$D$6:$D$38="w")*(d!$F$6:$F$38=$A16),d!$C$6:$C$38&amp;" Klasse "&amp;d!$C$1&amp;",","")&amp;IF((e!S$6:S$38=N16)*(e!$D$6:$D$38="w")*(e!$F$6:$F$38=$A16),e!$C$6:$C$38&amp;" Klasse "&amp;e!$C$1&amp;",",""))</f>
        <v/>
      </c>
      <c r="P16" s="57"/>
      <c r="R16" s="57" t="n">
        <f aca="false">MAX(_xlfn.MAXIFS(a!Y$6:Y$38,a!$F$6:$F$38,$A16,a!$D$6:$D$38,"w"),_xlfn.MAXIFS(b!Y$6:Y$38,b!$F$6:$F$38,$A16,b!$D$6:$D$38,"w"),_xlfn.MAXIFS(c!Y$6:Y$38,c!$F$6:$F$38,$A16,c!$D$6:$D$38,"w"),_xlfn.MAXIFS(d!Y$6:Y$38,d!$F$6:$F$38,$A16,d!$D$6:$D$38,"w"),_xlfn.MAXIFS(e!Y$6:Y$38,e!$F$6:$F$38,$A16,e!$D$6:$D$38,"w"))</f>
        <v>0</v>
      </c>
      <c r="S16" s="58" t="str">
        <f aca="false" t="array" ref="S16:S16">_xlfn.CONCAT(IF((a!Y$6:Y$38=R16)*(a!$D$6:$D$38="w")*(a!$F$6:$F$38=$A16),a!$C$6:$C$38&amp;" Klasse "&amp;a!$C$1&amp;",","")&amp;IF((b!Y$6:Y$38=R16)*(b!$D$6:$D$38="w")*(b!$F$6:$F$38=$A16),b!$C$6:$C$38&amp;" Klasse "&amp;b!$C$1&amp;",","")&amp;IF((c!Y$6:Y$38=R16)*(c!$D$6:$D$38="w")*(c!$F$6:$F$38=$A16),c!$C$6:$C$38&amp;" Klasse "&amp;c!$C$1&amp;",","")&amp;IF((d!Y$6:Y$38=R16)*(d!$D$6:$D$38="w")*(d!$F$6:$F$38=$A16),d!$C$6:$C$38&amp;" Klasse "&amp;d!$C$1&amp;",","")&amp;IF((e!Y$6:Y$38=R16)*(e!$D$6:$D$38="w")*(e!$F$6:$F$38=$A16),e!$C$6:$C$38&amp;" Klasse "&amp;e!$C$1&amp;",",""))</f>
        <v/>
      </c>
    </row>
    <row r="17" customFormat="false" ht="12.8" hidden="false" customHeight="false" outlineLevel="0" collapsed="false">
      <c r="A17" s="56" t="n">
        <v>10</v>
      </c>
      <c r="B17" s="57" t="n">
        <f aca="false">MAX(_xlfn.MAXIFS(a!G$6:G$38,a!$F$6:$F$38,$A17,a!$D$6:$D$38,"w"),_xlfn.MAXIFS(b!G$6:G$38,b!$F$6:$F$38,$A17,b!$D$6:$D$38,"w"),_xlfn.MAXIFS(c!G$6:G$38,c!$F$6:$F$38,$A17,c!$D$6:$D$38,"w"),_xlfn.MAXIFS(d!G$6:G$38,d!$F$6:$F$38,$A17,d!$D$6:$D$38,"w"),_xlfn.MAXIFS(e!G$6:G$38,e!$F$6:$F$38,$A17,e!$D$6:$D$38,"w"))</f>
        <v>0</v>
      </c>
      <c r="C17" s="58" t="str">
        <f aca="false" t="array" ref="C17:C17">_xlfn.CONCAT(IF((a!G$6:G$38=B17)*(a!$D$6:$D$38="w")*(a!$F$6:$F$38=$A17),a!$C$6:$C$38&amp;" Klasse "&amp;a!$C$1&amp;",","")&amp;IF((b!G$6:G$38=B17)*(b!$D$6:$D$38="w")*(b!$F$6:$F$38=$A17),b!$C$6:$C$38&amp;" Klasse "&amp;b!$C$1&amp;",","")&amp;IF((c!G$6:G$38=B17)*(c!$D$6:$D$38="w")*(c!$F$6:$F$38=$A17),c!$C$6:$C$38&amp;" Klasse "&amp;c!$C$1&amp;",","")&amp;IF((d!G$6:G$38=B17)*(d!$D$6:$D$38="w")*(d!$F$6:$F$38=$A17),d!$C$6:$C$38&amp;" Klasse "&amp;d!$C$1&amp;",","")&amp;IF((e!G$6:G$38=B17)*(e!$D$6:$D$38="w")*(e!$F$6:$F$38=$A17),e!$C$6:$C$38&amp;" Klasse "&amp;e!$C$1&amp;",",""))</f>
        <v/>
      </c>
      <c r="D17" s="57" t="n">
        <f aca="false">MAX(_xlfn.MAXIFS(a!I$6:I$38,a!$F$6:$F$38,$A17,a!$D$6:$D$38,"w"),_xlfn.MAXIFS(b!I$6:I$38,b!$F$6:$F$38,$A17,b!$D$6:$D$38,"w"),_xlfn.MAXIFS(c!I$6:I$38,c!$F$6:$F$38,$A17,c!$D$6:$D$38,"w"),_xlfn.MAXIFS(d!I$6:I$38,d!$F$6:$F$38,$A17,d!$D$6:$D$38,"w"),_xlfn.MAXIFS(e!I$6:I$38,e!$F$6:$F$38,$A17,e!$D$6:$D$38,"w"))</f>
        <v>0</v>
      </c>
      <c r="E17" s="58" t="str">
        <f aca="false" t="array" ref="E17:E17">_xlfn.CONCAT(IF((a!I$6:I$38=D17)*(a!$D$6:$D$38="w")*(a!$F$6:$F$38=$A17),a!$C$6:$C$38&amp;" Klasse "&amp;a!$C$1&amp;",","")&amp;IF((b!I$6:I$38=D17)*(b!$D$6:$D$38="w")*(b!$F$6:$F$38=$A17),b!$C$6:$C$38&amp;" Klasse "&amp;b!$C$1&amp;",","")&amp;IF((c!I$6:I$38=D17)*(c!$D$6:$D$38="w")*(c!$F$6:$F$38=$A17),c!$C$6:$C$38&amp;" Klasse "&amp;c!$C$1&amp;",","")&amp;IF((d!I$6:I$38=D17)*(d!$D$6:$D$38="w")*(d!$F$6:$F$38=$A17),d!$C$6:$C$38&amp;" Klasse "&amp;d!$C$1&amp;",","")&amp;IF((e!I$6:I$38=D17)*(e!$D$6:$D$38="w")*(e!$F$6:$F$38=$A17),e!$C$6:$C$38&amp;" Klasse "&amp;e!$C$1&amp;",",""))</f>
        <v/>
      </c>
      <c r="F17" s="57" t="n">
        <f aca="false">MAX(_xlfn.MAXIFS(a!K$6:K$38,a!$F$6:$F$38,$A17,a!$D$6:$D$38,"w"),_xlfn.MAXIFS(b!K$6:K$38,b!$F$6:$F$38,$A17,b!$D$6:$D$38,"w"),_xlfn.MAXIFS(c!K$6:K$38,c!$F$6:$F$38,$A17,c!$D$6:$D$38,"w"),_xlfn.MAXIFS(d!K$6:K$38,d!$F$6:$F$38,$A17,d!$D$6:$D$38,"w"),_xlfn.MAXIFS(e!K$6:K$38,e!$F$6:$F$38,$A17,e!$D$6:$D$38,"w"))</f>
        <v>0</v>
      </c>
      <c r="G17" s="58" t="str">
        <f aca="false" t="array" ref="G17:G17">_xlfn.CONCAT(IF((a!K$6:K$38=F17)*(a!$D$6:$D$38="w")*(a!$F$6:$F$38=$A17),a!$C$6:$C$38&amp;" Klasse "&amp;a!$C$1&amp;",","")&amp;IF((b!K$6:K$38=F17)*(b!$D$6:$D$38="w")*(b!$F$6:$F$38=$A17),b!$C$6:$C$38&amp;" Klasse "&amp;b!$C$1&amp;",","")&amp;IF((c!K$6:K$38=F17)*(c!$D$6:$D$38="w")*(c!$F$6:$F$38=$A17),c!$C$6:$C$38&amp;" Klasse "&amp;c!$C$1&amp;",","")&amp;IF((d!K$6:K$38=F17)*(d!$D$6:$D$38="w")*(d!$F$6:$F$38=$A17),d!$C$6:$C$38&amp;" Klasse "&amp;d!$C$1&amp;",","")&amp;IF((e!K$6:K$38=F17)*(e!$D$6:$D$38="w")*(e!$F$6:$F$38=$A17),e!$C$6:$C$38&amp;" Klasse "&amp;e!$C$1&amp;",",""))</f>
        <v/>
      </c>
      <c r="H17" s="57" t="n">
        <f aca="false">MAX(_xlfn.MAXIFS(a!M$6:M$38,a!$F$6:$F$38,$A17,a!$D$6:$D$38,"w"),_xlfn.MAXIFS(b!M$6:M$38,b!$F$6:$F$38,$A17,b!$D$6:$D$38,"w"),_xlfn.MAXIFS(c!M$6:M$38,c!$F$6:$F$38,$A17,c!$D$6:$D$38,"w"),_xlfn.MAXIFS(d!M$6:M$38,d!$F$6:$F$38,$A17,d!$D$6:$D$38,"w"),_xlfn.MAXIFS(e!M$6:M$38,e!$F$6:$F$38,$A17,e!$D$6:$D$38,"w"))</f>
        <v>0</v>
      </c>
      <c r="I17" s="58" t="str">
        <f aca="false" t="array" ref="I17:I17">_xlfn.CONCAT(IF((a!M$6:M$38=H17)*(a!$D$6:$D$38="w")*(a!$F$6:$F$38=$A17),a!$C$6:$C$38&amp;" Klasse "&amp;a!$C$1&amp;",","")&amp;IF((b!M$6:M$38=H17)*(b!$D$6:$D$38="w")*(b!$F$6:$F$38=$A17),b!$C$6:$C$38&amp;" Klasse "&amp;b!$C$1&amp;",","")&amp;IF((c!M$6:M$38=H17)*(c!$D$6:$D$38="w")*(c!$F$6:$F$38=$A17),c!$C$6:$C$38&amp;" Klasse "&amp;c!$C$1&amp;",","")&amp;IF((d!M$6:M$38=H17)*(d!$D$6:$D$38="w")*(d!$F$6:$F$38=$A17),d!$C$6:$C$38&amp;" Klasse "&amp;d!$C$1&amp;",","")&amp;IF((e!M$6:M$38=H17)*(e!$D$6:$D$38="w")*(e!$F$6:$F$38=$A17),e!$C$6:$C$38&amp;" Klasse "&amp;e!$C$1&amp;",",""))</f>
        <v/>
      </c>
      <c r="J17" s="57" t="n">
        <f aca="false">MAX(_xlfn.MAXIFS(a!O$6:O$38,a!$F$6:$F$38,$A17,a!$D$6:$D$38,"w"),_xlfn.MAXIFS(b!O$6:O$38,b!$F$6:$F$38,$A17,b!$D$6:$D$38,"w"),_xlfn.MAXIFS(c!O$6:O$38,c!$F$6:$F$38,$A17,c!$D$6:$D$38,"w"),_xlfn.MAXIFS(d!O$6:O$38,d!$F$6:$F$38,$A17,d!$D$6:$D$38,"w"),_xlfn.MAXIFS(e!O$6:O$38,e!$F$6:$F$38,$A17,e!$D$6:$D$38,"w"))</f>
        <v>0</v>
      </c>
      <c r="K17" s="58" t="str">
        <f aca="false" t="array" ref="K17:K17">_xlfn.CONCAT(IF((a!O$6:O$38=J17)*(a!$D$6:$D$38="w")*(a!$F$6:$F$38=$A17),a!$C$6:$C$38&amp;" Klasse "&amp;a!$C$1&amp;",","")&amp;IF((b!O$6:O$38=J17)*(b!$D$6:$D$38="w")*(b!$F$6:$F$38=$A17),b!$C$6:$C$38&amp;" Klasse "&amp;b!$C$1&amp;",","")&amp;IF((c!O$6:O$38=J17)*(c!$D$6:$D$38="w")*(c!$F$6:$F$38=$A17),c!$C$6:$C$38&amp;" Klasse "&amp;c!$C$1&amp;",","")&amp;IF((d!O$6:O$38=J17)*(d!$D$6:$D$38="w")*(d!$F$6:$F$38=$A17),d!$C$6:$C$38&amp;" Klasse "&amp;d!$C$1&amp;",","")&amp;IF((e!O$6:O$38=J17)*(e!$D$6:$D$38="w")*(e!$F$6:$F$38=$A17),e!$C$6:$C$38&amp;" Klasse "&amp;e!$C$1&amp;",",""))</f>
        <v/>
      </c>
      <c r="L17" s="57" t="n">
        <f aca="false">MAX(_xlfn.MAXIFS(a!Q$6:Q$38,a!$F$6:$F$38,$A17,a!$D$6:$D$38,"w"),_xlfn.MAXIFS(b!Q$6:Q$38,b!$F$6:$F$38,$A17,b!$D$6:$D$38,"w"),_xlfn.MAXIFS(c!Q$6:Q$38,c!$F$6:$F$38,$A17,c!$D$6:$D$38,"w"),_xlfn.MAXIFS(d!Q$6:Q$38,d!$F$6:$F$38,$A17,d!$D$6:$D$38,"w"),_xlfn.MAXIFS(e!Q$6:Q$38,e!$F$6:$F$38,$A17,e!$D$6:$D$38,"w"))</f>
        <v>0</v>
      </c>
      <c r="M17" s="58" t="str">
        <f aca="false" t="array" ref="M17:M17">_xlfn.CONCAT(IF((a!Q$6:Q$38=L17)*(a!$D$6:$D$38="w")*(a!$F$6:$F$38=$A17),a!$C$6:$C$38&amp;" Klasse "&amp;a!$C$1&amp;",","")&amp;IF((b!Q$6:Q$38=L17)*(b!$D$6:$D$38="w")*(b!$F$6:$F$38=$A17),b!$C$6:$C$38&amp;" Klasse "&amp;b!$C$1&amp;",","")&amp;IF((c!Q$6:Q$38=L17)*(c!$D$6:$D$38="w")*(c!$F$6:$F$38=$A17),c!$C$6:$C$38&amp;" Klasse "&amp;c!$C$1&amp;",","")&amp;IF((d!Q$6:Q$38=L17)*(d!$D$6:$D$38="w")*(d!$F$6:$F$38=$A17),d!$C$6:$C$38&amp;" Klasse "&amp;d!$C$1&amp;",","")&amp;IF((e!Q$6:Q$38=L17)*(e!$D$6:$D$38="w")*(e!$F$6:$F$38=$A17),e!$C$6:$C$38&amp;" Klasse "&amp;e!$C$1&amp;",",""))</f>
        <v/>
      </c>
      <c r="N17" s="57" t="n">
        <f aca="false">MAX(_xlfn.MAXIFS(a!S$6:S$38,a!$F$6:$F$38,$A17,a!$D$6:$D$38,"w"),_xlfn.MAXIFS(b!S$6:S$38,b!$F$6:$F$38,$A17,b!$D$6:$D$38,"w"),_xlfn.MAXIFS(c!S$6:S$38,c!$F$6:$F$38,$A17,c!$D$6:$D$38,"w"),_xlfn.MAXIFS(d!S$6:S$38,d!$F$6:$F$38,$A17,d!$D$6:$D$38,"w"),_xlfn.MAXIFS(e!S$6:S$38,e!$F$6:$F$38,$A17,e!$D$6:$D$38,"w"))</f>
        <v>0</v>
      </c>
      <c r="O17" s="58" t="str">
        <f aca="false" t="array" ref="O17:O17">_xlfn.CONCAT(IF((a!S$6:S$38=N17)*(a!$D$6:$D$38="w")*(a!$F$6:$F$38=$A17),a!$C$6:$C$38&amp;" Klasse "&amp;a!$C$1&amp;",","")&amp;IF((b!S$6:S$38=N17)*(b!$D$6:$D$38="w")*(b!$F$6:$F$38=$A17),b!$C$6:$C$38&amp;" Klasse "&amp;b!$C$1&amp;",","")&amp;IF((c!S$6:S$38=N17)*(c!$D$6:$D$38="w")*(c!$F$6:$F$38=$A17),c!$C$6:$C$38&amp;" Klasse "&amp;c!$C$1&amp;",","")&amp;IF((d!S$6:S$38=N17)*(d!$D$6:$D$38="w")*(d!$F$6:$F$38=$A17),d!$C$6:$C$38&amp;" Klasse "&amp;d!$C$1&amp;",","")&amp;IF((e!S$6:S$38=N17)*(e!$D$6:$D$38="w")*(e!$F$6:$F$38=$A17),e!$C$6:$C$38&amp;" Klasse "&amp;e!$C$1&amp;",",""))</f>
        <v/>
      </c>
      <c r="P17" s="57"/>
      <c r="R17" s="57" t="n">
        <f aca="false">MAX(_xlfn.MAXIFS(a!Y$6:Y$38,a!$F$6:$F$38,$A17,a!$D$6:$D$38,"w"),_xlfn.MAXIFS(b!Y$6:Y$38,b!$F$6:$F$38,$A17,b!$D$6:$D$38,"w"),_xlfn.MAXIFS(c!Y$6:Y$38,c!$F$6:$F$38,$A17,c!$D$6:$D$38,"w"),_xlfn.MAXIFS(d!Y$6:Y$38,d!$F$6:$F$38,$A17,d!$D$6:$D$38,"w"),_xlfn.MAXIFS(e!Y$6:Y$38,e!$F$6:$F$38,$A17,e!$D$6:$D$38,"w"))</f>
        <v>0</v>
      </c>
      <c r="S17" s="58" t="str">
        <f aca="false" t="array" ref="S17:S17">_xlfn.CONCAT(IF((a!Y$6:Y$38=R17)*(a!$D$6:$D$38="w")*(a!$F$6:$F$38=$A17),a!$C$6:$C$38&amp;" Klasse "&amp;a!$C$1&amp;",","")&amp;IF((b!Y$6:Y$38=R17)*(b!$D$6:$D$38="w")*(b!$F$6:$F$38=$A17),b!$C$6:$C$38&amp;" Klasse "&amp;b!$C$1&amp;",","")&amp;IF((c!Y$6:Y$38=R17)*(c!$D$6:$D$38="w")*(c!$F$6:$F$38=$A17),c!$C$6:$C$38&amp;" Klasse "&amp;c!$C$1&amp;",","")&amp;IF((d!Y$6:Y$38=R17)*(d!$D$6:$D$38="w")*(d!$F$6:$F$38=$A17),d!$C$6:$C$38&amp;" Klasse "&amp;d!$C$1&amp;",","")&amp;IF((e!Y$6:Y$38=R17)*(e!$D$6:$D$38="w")*(e!$F$6:$F$38=$A17),e!$C$6:$C$38&amp;" Klasse "&amp;e!$C$1&amp;",",""))</f>
        <v/>
      </c>
    </row>
    <row r="18" customFormat="false" ht="12.8" hidden="false" customHeight="false" outlineLevel="0" collapsed="false">
      <c r="A18" s="56" t="n">
        <v>11</v>
      </c>
      <c r="B18" s="57" t="n">
        <f aca="false">MAX(_xlfn.MAXIFS(a!G$6:G$38,a!$F$6:$F$38,$A18,a!$D$6:$D$38,"w"),_xlfn.MAXIFS(b!G$6:G$38,b!$F$6:$F$38,$A18,b!$D$6:$D$38,"w"),_xlfn.MAXIFS(c!G$6:G$38,c!$F$6:$F$38,$A18,c!$D$6:$D$38,"w"),_xlfn.MAXIFS(d!G$6:G$38,d!$F$6:$F$38,$A18,d!$D$6:$D$38,"w"),_xlfn.MAXIFS(e!G$6:G$38,e!$F$6:$F$38,$A18,e!$D$6:$D$38,"w"))</f>
        <v>0</v>
      </c>
      <c r="C18" s="58" t="str">
        <f aca="false" t="array" ref="C18:C18">_xlfn.CONCAT(IF((a!G$6:G$38=B18)*(a!$D$6:$D$38="w")*(a!$F$6:$F$38=$A18),a!$C$6:$C$38&amp;" Klasse "&amp;a!$C$1&amp;",","")&amp;IF((b!G$6:G$38=B18)*(b!$D$6:$D$38="w")*(b!$F$6:$F$38=$A18),b!$C$6:$C$38&amp;" Klasse "&amp;b!$C$1&amp;",","")&amp;IF((c!G$6:G$38=B18)*(c!$D$6:$D$38="w")*(c!$F$6:$F$38=$A18),c!$C$6:$C$38&amp;" Klasse "&amp;c!$C$1&amp;",","")&amp;IF((d!G$6:G$38=B18)*(d!$D$6:$D$38="w")*(d!$F$6:$F$38=$A18),d!$C$6:$C$38&amp;" Klasse "&amp;d!$C$1&amp;",","")&amp;IF((e!G$6:G$38=B18)*(e!$D$6:$D$38="w")*(e!$F$6:$F$38=$A18),e!$C$6:$C$38&amp;" Klasse "&amp;e!$C$1&amp;",",""))</f>
        <v/>
      </c>
      <c r="D18" s="57" t="n">
        <f aca="false">MAX(_xlfn.MAXIFS(a!I$6:I$38,a!$F$6:$F$38,$A18,a!$D$6:$D$38,"w"),_xlfn.MAXIFS(b!I$6:I$38,b!$F$6:$F$38,$A18,b!$D$6:$D$38,"w"),_xlfn.MAXIFS(c!I$6:I$38,c!$F$6:$F$38,$A18,c!$D$6:$D$38,"w"),_xlfn.MAXIFS(d!I$6:I$38,d!$F$6:$F$38,$A18,d!$D$6:$D$38,"w"),_xlfn.MAXIFS(e!I$6:I$38,e!$F$6:$F$38,$A18,e!$D$6:$D$38,"w"))</f>
        <v>0</v>
      </c>
      <c r="E18" s="58" t="str">
        <f aca="false" t="array" ref="E18:E18">_xlfn.CONCAT(IF((a!I$6:I$38=D18)*(a!$D$6:$D$38="w")*(a!$F$6:$F$38=$A18),a!$C$6:$C$38&amp;" Klasse "&amp;a!$C$1&amp;",","")&amp;IF((b!I$6:I$38=D18)*(b!$D$6:$D$38="w")*(b!$F$6:$F$38=$A18),b!$C$6:$C$38&amp;" Klasse "&amp;b!$C$1&amp;",","")&amp;IF((c!I$6:I$38=D18)*(c!$D$6:$D$38="w")*(c!$F$6:$F$38=$A18),c!$C$6:$C$38&amp;" Klasse "&amp;c!$C$1&amp;",","")&amp;IF((d!I$6:I$38=D18)*(d!$D$6:$D$38="w")*(d!$F$6:$F$38=$A18),d!$C$6:$C$38&amp;" Klasse "&amp;d!$C$1&amp;",","")&amp;IF((e!I$6:I$38=D18)*(e!$D$6:$D$38="w")*(e!$F$6:$F$38=$A18),e!$C$6:$C$38&amp;" Klasse "&amp;e!$C$1&amp;",",""))</f>
        <v/>
      </c>
      <c r="F18" s="57" t="n">
        <f aca="false">MAX(_xlfn.MAXIFS(a!K$6:K$38,a!$F$6:$F$38,$A18,a!$D$6:$D$38,"w"),_xlfn.MAXIFS(b!K$6:K$38,b!$F$6:$F$38,$A18,b!$D$6:$D$38,"w"),_xlfn.MAXIFS(c!K$6:K$38,c!$F$6:$F$38,$A18,c!$D$6:$D$38,"w"),_xlfn.MAXIFS(d!K$6:K$38,d!$F$6:$F$38,$A18,d!$D$6:$D$38,"w"),_xlfn.MAXIFS(e!K$6:K$38,e!$F$6:$F$38,$A18,e!$D$6:$D$38,"w"))</f>
        <v>0</v>
      </c>
      <c r="G18" s="58" t="str">
        <f aca="false" t="array" ref="G18:G18">_xlfn.CONCAT(IF((a!K$6:K$38=F18)*(a!$D$6:$D$38="w")*(a!$F$6:$F$38=$A18),a!$C$6:$C$38&amp;" Klasse "&amp;a!$C$1&amp;",","")&amp;IF((b!K$6:K$38=F18)*(b!$D$6:$D$38="w")*(b!$F$6:$F$38=$A18),b!$C$6:$C$38&amp;" Klasse "&amp;b!$C$1&amp;",","")&amp;IF((c!K$6:K$38=F18)*(c!$D$6:$D$38="w")*(c!$F$6:$F$38=$A18),c!$C$6:$C$38&amp;" Klasse "&amp;c!$C$1&amp;",","")&amp;IF((d!K$6:K$38=F18)*(d!$D$6:$D$38="w")*(d!$F$6:$F$38=$A18),d!$C$6:$C$38&amp;" Klasse "&amp;d!$C$1&amp;",","")&amp;IF((e!K$6:K$38=F18)*(e!$D$6:$D$38="w")*(e!$F$6:$F$38=$A18),e!$C$6:$C$38&amp;" Klasse "&amp;e!$C$1&amp;",",""))</f>
        <v/>
      </c>
      <c r="H18" s="57" t="n">
        <f aca="false">MAX(_xlfn.MAXIFS(a!M$6:M$38,a!$F$6:$F$38,$A18,a!$D$6:$D$38,"w"),_xlfn.MAXIFS(b!M$6:M$38,b!$F$6:$F$38,$A18,b!$D$6:$D$38,"w"),_xlfn.MAXIFS(c!M$6:M$38,c!$F$6:$F$38,$A18,c!$D$6:$D$38,"w"),_xlfn.MAXIFS(d!M$6:M$38,d!$F$6:$F$38,$A18,d!$D$6:$D$38,"w"),_xlfn.MAXIFS(e!M$6:M$38,e!$F$6:$F$38,$A18,e!$D$6:$D$38,"w"))</f>
        <v>0</v>
      </c>
      <c r="I18" s="58" t="str">
        <f aca="false" t="array" ref="I18:I18">_xlfn.CONCAT(IF((a!M$6:M$38=H18)*(a!$D$6:$D$38="w")*(a!$F$6:$F$38=$A18),a!$C$6:$C$38&amp;" Klasse "&amp;a!$C$1&amp;",","")&amp;IF((b!M$6:M$38=H18)*(b!$D$6:$D$38="w")*(b!$F$6:$F$38=$A18),b!$C$6:$C$38&amp;" Klasse "&amp;b!$C$1&amp;",","")&amp;IF((c!M$6:M$38=H18)*(c!$D$6:$D$38="w")*(c!$F$6:$F$38=$A18),c!$C$6:$C$38&amp;" Klasse "&amp;c!$C$1&amp;",","")&amp;IF((d!M$6:M$38=H18)*(d!$D$6:$D$38="w")*(d!$F$6:$F$38=$A18),d!$C$6:$C$38&amp;" Klasse "&amp;d!$C$1&amp;",","")&amp;IF((e!M$6:M$38=H18)*(e!$D$6:$D$38="w")*(e!$F$6:$F$38=$A18),e!$C$6:$C$38&amp;" Klasse "&amp;e!$C$1&amp;",",""))</f>
        <v/>
      </c>
      <c r="J18" s="57" t="n">
        <f aca="false">MAX(_xlfn.MAXIFS(a!O$6:O$38,a!$F$6:$F$38,$A18,a!$D$6:$D$38,"w"),_xlfn.MAXIFS(b!O$6:O$38,b!$F$6:$F$38,$A18,b!$D$6:$D$38,"w"),_xlfn.MAXIFS(c!O$6:O$38,c!$F$6:$F$38,$A18,c!$D$6:$D$38,"w"),_xlfn.MAXIFS(d!O$6:O$38,d!$F$6:$F$38,$A18,d!$D$6:$D$38,"w"),_xlfn.MAXIFS(e!O$6:O$38,e!$F$6:$F$38,$A18,e!$D$6:$D$38,"w"))</f>
        <v>0</v>
      </c>
      <c r="K18" s="58" t="str">
        <f aca="false" t="array" ref="K18:K18">_xlfn.CONCAT(IF((a!O$6:O$38=J18)*(a!$D$6:$D$38="w")*(a!$F$6:$F$38=$A18),a!$C$6:$C$38&amp;" Klasse "&amp;a!$C$1&amp;",","")&amp;IF((b!O$6:O$38=J18)*(b!$D$6:$D$38="w")*(b!$F$6:$F$38=$A18),b!$C$6:$C$38&amp;" Klasse "&amp;b!$C$1&amp;",","")&amp;IF((c!O$6:O$38=J18)*(c!$D$6:$D$38="w")*(c!$F$6:$F$38=$A18),c!$C$6:$C$38&amp;" Klasse "&amp;c!$C$1&amp;",","")&amp;IF((d!O$6:O$38=J18)*(d!$D$6:$D$38="w")*(d!$F$6:$F$38=$A18),d!$C$6:$C$38&amp;" Klasse "&amp;d!$C$1&amp;",","")&amp;IF((e!O$6:O$38=J18)*(e!$D$6:$D$38="w")*(e!$F$6:$F$38=$A18),e!$C$6:$C$38&amp;" Klasse "&amp;e!$C$1&amp;",",""))</f>
        <v/>
      </c>
      <c r="L18" s="57" t="n">
        <f aca="false">MAX(_xlfn.MAXIFS(a!Q$6:Q$38,a!$F$6:$F$38,$A18,a!$D$6:$D$38,"w"),_xlfn.MAXIFS(b!Q$6:Q$38,b!$F$6:$F$38,$A18,b!$D$6:$D$38,"w"),_xlfn.MAXIFS(c!Q$6:Q$38,c!$F$6:$F$38,$A18,c!$D$6:$D$38,"w"),_xlfn.MAXIFS(d!Q$6:Q$38,d!$F$6:$F$38,$A18,d!$D$6:$D$38,"w"),_xlfn.MAXIFS(e!Q$6:Q$38,e!$F$6:$F$38,$A18,e!$D$6:$D$38,"w"))</f>
        <v>0</v>
      </c>
      <c r="M18" s="58" t="str">
        <f aca="false" t="array" ref="M18:M18">_xlfn.CONCAT(IF((a!Q$6:Q$38=L18)*(a!$D$6:$D$38="w")*(a!$F$6:$F$38=$A18),a!$C$6:$C$38&amp;" Klasse "&amp;a!$C$1&amp;",","")&amp;IF((b!Q$6:Q$38=L18)*(b!$D$6:$D$38="w")*(b!$F$6:$F$38=$A18),b!$C$6:$C$38&amp;" Klasse "&amp;b!$C$1&amp;",","")&amp;IF((c!Q$6:Q$38=L18)*(c!$D$6:$D$38="w")*(c!$F$6:$F$38=$A18),c!$C$6:$C$38&amp;" Klasse "&amp;c!$C$1&amp;",","")&amp;IF((d!Q$6:Q$38=L18)*(d!$D$6:$D$38="w")*(d!$F$6:$F$38=$A18),d!$C$6:$C$38&amp;" Klasse "&amp;d!$C$1&amp;",","")&amp;IF((e!Q$6:Q$38=L18)*(e!$D$6:$D$38="w")*(e!$F$6:$F$38=$A18),e!$C$6:$C$38&amp;" Klasse "&amp;e!$C$1&amp;",",""))</f>
        <v/>
      </c>
      <c r="N18" s="57" t="n">
        <f aca="false">MAX(_xlfn.MAXIFS(a!S$6:S$38,a!$F$6:$F$38,$A18,a!$D$6:$D$38,"w"),_xlfn.MAXIFS(b!S$6:S$38,b!$F$6:$F$38,$A18,b!$D$6:$D$38,"w"),_xlfn.MAXIFS(c!S$6:S$38,c!$F$6:$F$38,$A18,c!$D$6:$D$38,"w"),_xlfn.MAXIFS(d!S$6:S$38,d!$F$6:$F$38,$A18,d!$D$6:$D$38,"w"),_xlfn.MAXIFS(e!S$6:S$38,e!$F$6:$F$38,$A18,e!$D$6:$D$38,"w"))</f>
        <v>0</v>
      </c>
      <c r="O18" s="58" t="str">
        <f aca="false" t="array" ref="O18:O18">_xlfn.CONCAT(IF((a!S$6:S$38=N18)*(a!$D$6:$D$38="w")*(a!$F$6:$F$38=$A18),a!$C$6:$C$38&amp;" Klasse "&amp;a!$C$1&amp;",","")&amp;IF((b!S$6:S$38=N18)*(b!$D$6:$D$38="w")*(b!$F$6:$F$38=$A18),b!$C$6:$C$38&amp;" Klasse "&amp;b!$C$1&amp;",","")&amp;IF((c!S$6:S$38=N18)*(c!$D$6:$D$38="w")*(c!$F$6:$F$38=$A18),c!$C$6:$C$38&amp;" Klasse "&amp;c!$C$1&amp;",","")&amp;IF((d!S$6:S$38=N18)*(d!$D$6:$D$38="w")*(d!$F$6:$F$38=$A18),d!$C$6:$C$38&amp;" Klasse "&amp;d!$C$1&amp;",","")&amp;IF((e!S$6:S$38=N18)*(e!$D$6:$D$38="w")*(e!$F$6:$F$38=$A18),e!$C$6:$C$38&amp;" Klasse "&amp;e!$C$1&amp;",",""))</f>
        <v/>
      </c>
      <c r="P18" s="57"/>
      <c r="R18" s="57" t="n">
        <f aca="false">MAX(_xlfn.MAXIFS(a!Y$6:Y$38,a!$F$6:$F$38,$A18,a!$D$6:$D$38,"w"),_xlfn.MAXIFS(b!Y$6:Y$38,b!$F$6:$F$38,$A18,b!$D$6:$D$38,"w"),_xlfn.MAXIFS(c!Y$6:Y$38,c!$F$6:$F$38,$A18,c!$D$6:$D$38,"w"),_xlfn.MAXIFS(d!Y$6:Y$38,d!$F$6:$F$38,$A18,d!$D$6:$D$38,"w"),_xlfn.MAXIFS(e!Y$6:Y$38,e!$F$6:$F$38,$A18,e!$D$6:$D$38,"w"))</f>
        <v>0</v>
      </c>
      <c r="S18" s="58" t="str">
        <f aca="false" t="array" ref="S18:S18">_xlfn.CONCAT(IF((a!Y$6:Y$38=R18)*(a!$D$6:$D$38="w")*(a!$F$6:$F$38=$A18),a!$C$6:$C$38&amp;" Klasse "&amp;a!$C$1&amp;",","")&amp;IF((b!Y$6:Y$38=R18)*(b!$D$6:$D$38="w")*(b!$F$6:$F$38=$A18),b!$C$6:$C$38&amp;" Klasse "&amp;b!$C$1&amp;",","")&amp;IF((c!Y$6:Y$38=R18)*(c!$D$6:$D$38="w")*(c!$F$6:$F$38=$A18),c!$C$6:$C$38&amp;" Klasse "&amp;c!$C$1&amp;",","")&amp;IF((d!Y$6:Y$38=R18)*(d!$D$6:$D$38="w")*(d!$F$6:$F$38=$A18),d!$C$6:$C$38&amp;" Klasse "&amp;d!$C$1&amp;",","")&amp;IF((e!Y$6:Y$38=R18)*(e!$D$6:$D$38="w")*(e!$F$6:$F$38=$A18),e!$C$6:$C$38&amp;" Klasse "&amp;e!$C$1&amp;",",""))</f>
        <v/>
      </c>
    </row>
    <row r="19" customFormat="false" ht="12.8" hidden="false" customHeight="false" outlineLevel="0" collapsed="false">
      <c r="A19" s="56" t="n">
        <v>12</v>
      </c>
      <c r="B19" s="57" t="n">
        <f aca="false">MAX(_xlfn.MAXIFS(a!G$6:G$38,a!$F$6:$F$38,$A19,a!$D$6:$D$38,"w"),_xlfn.MAXIFS(b!G$6:G$38,b!$F$6:$F$38,$A19,b!$D$6:$D$38,"w"),_xlfn.MAXIFS(c!G$6:G$38,c!$F$6:$F$38,$A19,c!$D$6:$D$38,"w"),_xlfn.MAXIFS(d!G$6:G$38,d!$F$6:$F$38,$A19,d!$D$6:$D$38,"w"),_xlfn.MAXIFS(e!G$6:G$38,e!$F$6:$F$38,$A19,e!$D$6:$D$38,"w"))</f>
        <v>0</v>
      </c>
      <c r="C19" s="58" t="str">
        <f aca="false" t="array" ref="C19:C19">_xlfn.CONCAT(IF((a!G$6:G$38=B19)*(a!$D$6:$D$38="w")*(a!$F$6:$F$38=$A19),a!$C$6:$C$38&amp;" Klasse "&amp;a!$C$1&amp;",","")&amp;IF((b!G$6:G$38=B19)*(b!$D$6:$D$38="w")*(b!$F$6:$F$38=$A19),b!$C$6:$C$38&amp;" Klasse "&amp;b!$C$1&amp;",","")&amp;IF((c!G$6:G$38=B19)*(c!$D$6:$D$38="w")*(c!$F$6:$F$38=$A19),c!$C$6:$C$38&amp;" Klasse "&amp;c!$C$1&amp;",","")&amp;IF((d!G$6:G$38=B19)*(d!$D$6:$D$38="w")*(d!$F$6:$F$38=$A19),d!$C$6:$C$38&amp;" Klasse "&amp;d!$C$1&amp;",","")&amp;IF((e!G$6:G$38=B19)*(e!$D$6:$D$38="w")*(e!$F$6:$F$38=$A19),e!$C$6:$C$38&amp;" Klasse "&amp;e!$C$1&amp;",",""))</f>
        <v/>
      </c>
      <c r="D19" s="57" t="n">
        <f aca="false">MAX(_xlfn.MAXIFS(a!I$6:I$38,a!$F$6:$F$38,$A19,a!$D$6:$D$38,"w"),_xlfn.MAXIFS(b!I$6:I$38,b!$F$6:$F$38,$A19,b!$D$6:$D$38,"w"),_xlfn.MAXIFS(c!I$6:I$38,c!$F$6:$F$38,$A19,c!$D$6:$D$38,"w"),_xlfn.MAXIFS(d!I$6:I$38,d!$F$6:$F$38,$A19,d!$D$6:$D$38,"w"),_xlfn.MAXIFS(e!I$6:I$38,e!$F$6:$F$38,$A19,e!$D$6:$D$38,"w"))</f>
        <v>0</v>
      </c>
      <c r="E19" s="58" t="str">
        <f aca="false" t="array" ref="E19:E19">_xlfn.CONCAT(IF((a!I$6:I$38=D19)*(a!$D$6:$D$38="w")*(a!$F$6:$F$38=$A19),a!$C$6:$C$38&amp;" Klasse "&amp;a!$C$1&amp;",","")&amp;IF((b!I$6:I$38=D19)*(b!$D$6:$D$38="w")*(b!$F$6:$F$38=$A19),b!$C$6:$C$38&amp;" Klasse "&amp;b!$C$1&amp;",","")&amp;IF((c!I$6:I$38=D19)*(c!$D$6:$D$38="w")*(c!$F$6:$F$38=$A19),c!$C$6:$C$38&amp;" Klasse "&amp;c!$C$1&amp;",","")&amp;IF((d!I$6:I$38=D19)*(d!$D$6:$D$38="w")*(d!$F$6:$F$38=$A19),d!$C$6:$C$38&amp;" Klasse "&amp;d!$C$1&amp;",","")&amp;IF((e!I$6:I$38=D19)*(e!$D$6:$D$38="w")*(e!$F$6:$F$38=$A19),e!$C$6:$C$38&amp;" Klasse "&amp;e!$C$1&amp;",",""))</f>
        <v/>
      </c>
      <c r="F19" s="57" t="n">
        <f aca="false">MAX(_xlfn.MAXIFS(a!K$6:K$38,a!$F$6:$F$38,$A19,a!$D$6:$D$38,"w"),_xlfn.MAXIFS(b!K$6:K$38,b!$F$6:$F$38,$A19,b!$D$6:$D$38,"w"),_xlfn.MAXIFS(c!K$6:K$38,c!$F$6:$F$38,$A19,c!$D$6:$D$38,"w"),_xlfn.MAXIFS(d!K$6:K$38,d!$F$6:$F$38,$A19,d!$D$6:$D$38,"w"),_xlfn.MAXIFS(e!K$6:K$38,e!$F$6:$F$38,$A19,e!$D$6:$D$38,"w"))</f>
        <v>0</v>
      </c>
      <c r="G19" s="58" t="str">
        <f aca="false" t="array" ref="G19:G19">_xlfn.CONCAT(IF((a!K$6:K$38=F19)*(a!$D$6:$D$38="w")*(a!$F$6:$F$38=$A19),a!$C$6:$C$38&amp;" Klasse "&amp;a!$C$1&amp;",","")&amp;IF((b!K$6:K$38=F19)*(b!$D$6:$D$38="w")*(b!$F$6:$F$38=$A19),b!$C$6:$C$38&amp;" Klasse "&amp;b!$C$1&amp;",","")&amp;IF((c!K$6:K$38=F19)*(c!$D$6:$D$38="w")*(c!$F$6:$F$38=$A19),c!$C$6:$C$38&amp;" Klasse "&amp;c!$C$1&amp;",","")&amp;IF((d!K$6:K$38=F19)*(d!$D$6:$D$38="w")*(d!$F$6:$F$38=$A19),d!$C$6:$C$38&amp;" Klasse "&amp;d!$C$1&amp;",","")&amp;IF((e!K$6:K$38=F19)*(e!$D$6:$D$38="w")*(e!$F$6:$F$38=$A19),e!$C$6:$C$38&amp;" Klasse "&amp;e!$C$1&amp;",",""))</f>
        <v/>
      </c>
      <c r="H19" s="57" t="n">
        <f aca="false">MAX(_xlfn.MAXIFS(a!M$6:M$38,a!$F$6:$F$38,$A19,a!$D$6:$D$38,"w"),_xlfn.MAXIFS(b!M$6:M$38,b!$F$6:$F$38,$A19,b!$D$6:$D$38,"w"),_xlfn.MAXIFS(c!M$6:M$38,c!$F$6:$F$38,$A19,c!$D$6:$D$38,"w"),_xlfn.MAXIFS(d!M$6:M$38,d!$F$6:$F$38,$A19,d!$D$6:$D$38,"w"),_xlfn.MAXIFS(e!M$6:M$38,e!$F$6:$F$38,$A19,e!$D$6:$D$38,"w"))</f>
        <v>0</v>
      </c>
      <c r="I19" s="58" t="str">
        <f aca="false" t="array" ref="I19:I19">_xlfn.CONCAT(IF((a!M$6:M$38=H19)*(a!$D$6:$D$38="w")*(a!$F$6:$F$38=$A19),a!$C$6:$C$38&amp;" Klasse "&amp;a!$C$1&amp;",","")&amp;IF((b!M$6:M$38=H19)*(b!$D$6:$D$38="w")*(b!$F$6:$F$38=$A19),b!$C$6:$C$38&amp;" Klasse "&amp;b!$C$1&amp;",","")&amp;IF((c!M$6:M$38=H19)*(c!$D$6:$D$38="w")*(c!$F$6:$F$38=$A19),c!$C$6:$C$38&amp;" Klasse "&amp;c!$C$1&amp;",","")&amp;IF((d!M$6:M$38=H19)*(d!$D$6:$D$38="w")*(d!$F$6:$F$38=$A19),d!$C$6:$C$38&amp;" Klasse "&amp;d!$C$1&amp;",","")&amp;IF((e!M$6:M$38=H19)*(e!$D$6:$D$38="w")*(e!$F$6:$F$38=$A19),e!$C$6:$C$38&amp;" Klasse "&amp;e!$C$1&amp;",",""))</f>
        <v/>
      </c>
      <c r="J19" s="57" t="n">
        <f aca="false">MAX(_xlfn.MAXIFS(a!O$6:O$38,a!$F$6:$F$38,$A19,a!$D$6:$D$38,"w"),_xlfn.MAXIFS(b!O$6:O$38,b!$F$6:$F$38,$A19,b!$D$6:$D$38,"w"),_xlfn.MAXIFS(c!O$6:O$38,c!$F$6:$F$38,$A19,c!$D$6:$D$38,"w"),_xlfn.MAXIFS(d!O$6:O$38,d!$F$6:$F$38,$A19,d!$D$6:$D$38,"w"),_xlfn.MAXIFS(e!O$6:O$38,e!$F$6:$F$38,$A19,e!$D$6:$D$38,"w"))</f>
        <v>0</v>
      </c>
      <c r="K19" s="58" t="str">
        <f aca="false" t="array" ref="K19:K19">_xlfn.CONCAT(IF((a!O$6:O$38=J19)*(a!$D$6:$D$38="w")*(a!$F$6:$F$38=$A19),a!$C$6:$C$38&amp;" Klasse "&amp;a!$C$1&amp;",","")&amp;IF((b!O$6:O$38=J19)*(b!$D$6:$D$38="w")*(b!$F$6:$F$38=$A19),b!$C$6:$C$38&amp;" Klasse "&amp;b!$C$1&amp;",","")&amp;IF((c!O$6:O$38=J19)*(c!$D$6:$D$38="w")*(c!$F$6:$F$38=$A19),c!$C$6:$C$38&amp;" Klasse "&amp;c!$C$1&amp;",","")&amp;IF((d!O$6:O$38=J19)*(d!$D$6:$D$38="w")*(d!$F$6:$F$38=$A19),d!$C$6:$C$38&amp;" Klasse "&amp;d!$C$1&amp;",","")&amp;IF((e!O$6:O$38=J19)*(e!$D$6:$D$38="w")*(e!$F$6:$F$38=$A19),e!$C$6:$C$38&amp;" Klasse "&amp;e!$C$1&amp;",",""))</f>
        <v/>
      </c>
      <c r="L19" s="57" t="n">
        <f aca="false">MAX(_xlfn.MAXIFS(a!Q$6:Q$38,a!$F$6:$F$38,$A19,a!$D$6:$D$38,"w"),_xlfn.MAXIFS(b!Q$6:Q$38,b!$F$6:$F$38,$A19,b!$D$6:$D$38,"w"),_xlfn.MAXIFS(c!Q$6:Q$38,c!$F$6:$F$38,$A19,c!$D$6:$D$38,"w"),_xlfn.MAXIFS(d!Q$6:Q$38,d!$F$6:$F$38,$A19,d!$D$6:$D$38,"w"),_xlfn.MAXIFS(e!Q$6:Q$38,e!$F$6:$F$38,$A19,e!$D$6:$D$38,"w"))</f>
        <v>0</v>
      </c>
      <c r="M19" s="58" t="str">
        <f aca="false" t="array" ref="M19:M19">_xlfn.CONCAT(IF((a!Q$6:Q$38=L19)*(a!$D$6:$D$38="w")*(a!$F$6:$F$38=$A19),a!$C$6:$C$38&amp;" Klasse "&amp;a!$C$1&amp;",","")&amp;IF((b!Q$6:Q$38=L19)*(b!$D$6:$D$38="w")*(b!$F$6:$F$38=$A19),b!$C$6:$C$38&amp;" Klasse "&amp;b!$C$1&amp;",","")&amp;IF((c!Q$6:Q$38=L19)*(c!$D$6:$D$38="w")*(c!$F$6:$F$38=$A19),c!$C$6:$C$38&amp;" Klasse "&amp;c!$C$1&amp;",","")&amp;IF((d!Q$6:Q$38=L19)*(d!$D$6:$D$38="w")*(d!$F$6:$F$38=$A19),d!$C$6:$C$38&amp;" Klasse "&amp;d!$C$1&amp;",","")&amp;IF((e!Q$6:Q$38=L19)*(e!$D$6:$D$38="w")*(e!$F$6:$F$38=$A19),e!$C$6:$C$38&amp;" Klasse "&amp;e!$C$1&amp;",",""))</f>
        <v/>
      </c>
      <c r="N19" s="57" t="n">
        <f aca="false">MAX(_xlfn.MAXIFS(a!S$6:S$38,a!$F$6:$F$38,$A19,a!$D$6:$D$38,"w"),_xlfn.MAXIFS(b!S$6:S$38,b!$F$6:$F$38,$A19,b!$D$6:$D$38,"w"),_xlfn.MAXIFS(c!S$6:S$38,c!$F$6:$F$38,$A19,c!$D$6:$D$38,"w"),_xlfn.MAXIFS(d!S$6:S$38,d!$F$6:$F$38,$A19,d!$D$6:$D$38,"w"),_xlfn.MAXIFS(e!S$6:S$38,e!$F$6:$F$38,$A19,e!$D$6:$D$38,"w"))</f>
        <v>0</v>
      </c>
      <c r="O19" s="58" t="str">
        <f aca="false" t="array" ref="O19:O19">_xlfn.CONCAT(IF((a!S$6:S$38=N19)*(a!$D$6:$D$38="w")*(a!$F$6:$F$38=$A19),a!$C$6:$C$38&amp;" Klasse "&amp;a!$C$1&amp;",","")&amp;IF((b!S$6:S$38=N19)*(b!$D$6:$D$38="w")*(b!$F$6:$F$38=$A19),b!$C$6:$C$38&amp;" Klasse "&amp;b!$C$1&amp;",","")&amp;IF((c!S$6:S$38=N19)*(c!$D$6:$D$38="w")*(c!$F$6:$F$38=$A19),c!$C$6:$C$38&amp;" Klasse "&amp;c!$C$1&amp;",","")&amp;IF((d!S$6:S$38=N19)*(d!$D$6:$D$38="w")*(d!$F$6:$F$38=$A19),d!$C$6:$C$38&amp;" Klasse "&amp;d!$C$1&amp;",","")&amp;IF((e!S$6:S$38=N19)*(e!$D$6:$D$38="w")*(e!$F$6:$F$38=$A19),e!$C$6:$C$38&amp;" Klasse "&amp;e!$C$1&amp;",",""))</f>
        <v/>
      </c>
      <c r="P19" s="57"/>
      <c r="R19" s="57" t="n">
        <f aca="false">MAX(_xlfn.MAXIFS(a!Y$6:Y$38,a!$F$6:$F$38,$A19,a!$D$6:$D$38,"w"),_xlfn.MAXIFS(b!Y$6:Y$38,b!$F$6:$F$38,$A19,b!$D$6:$D$38,"w"),_xlfn.MAXIFS(c!Y$6:Y$38,c!$F$6:$F$38,$A19,c!$D$6:$D$38,"w"),_xlfn.MAXIFS(d!Y$6:Y$38,d!$F$6:$F$38,$A19,d!$D$6:$D$38,"w"),_xlfn.MAXIFS(e!Y$6:Y$38,e!$F$6:$F$38,$A19,e!$D$6:$D$38,"w"))</f>
        <v>0</v>
      </c>
      <c r="S19" s="58" t="str">
        <f aca="false" t="array" ref="S19:S19">_xlfn.CONCAT(IF((a!Y$6:Y$38=R19)*(a!$D$6:$D$38="w")*(a!$F$6:$F$38=$A19),a!$C$6:$C$38&amp;" Klasse "&amp;a!$C$1&amp;",","")&amp;IF((b!Y$6:Y$38=R19)*(b!$D$6:$D$38="w")*(b!$F$6:$F$38=$A19),b!$C$6:$C$38&amp;" Klasse "&amp;b!$C$1&amp;",","")&amp;IF((c!Y$6:Y$38=R19)*(c!$D$6:$D$38="w")*(c!$F$6:$F$38=$A19),c!$C$6:$C$38&amp;" Klasse "&amp;c!$C$1&amp;",","")&amp;IF((d!Y$6:Y$38=R19)*(d!$D$6:$D$38="w")*(d!$F$6:$F$38=$A19),d!$C$6:$C$38&amp;" Klasse "&amp;d!$C$1&amp;",","")&amp;IF((e!Y$6:Y$38=R19)*(e!$D$6:$D$38="w")*(e!$F$6:$F$38=$A19),e!$C$6:$C$38&amp;" Klasse "&amp;e!$C$1&amp;",",""))</f>
        <v/>
      </c>
    </row>
    <row r="20" customFormat="false" ht="12.8" hidden="false" customHeight="false" outlineLevel="0" collapsed="false">
      <c r="A20" s="56" t="n">
        <v>13</v>
      </c>
      <c r="B20" s="57" t="n">
        <f aca="false">MAX(_xlfn.MAXIFS(a!G$6:G$38,a!$F$6:$F$38,$A20,a!$D$6:$D$38,"w"),_xlfn.MAXIFS(b!G$6:G$38,b!$F$6:$F$38,$A20,b!$D$6:$D$38,"w"),_xlfn.MAXIFS(c!G$6:G$38,c!$F$6:$F$38,$A20,c!$D$6:$D$38,"w"),_xlfn.MAXIFS(d!G$6:G$38,d!$F$6:$F$38,$A20,d!$D$6:$D$38,"w"),_xlfn.MAXIFS(e!G$6:G$38,e!$F$6:$F$38,$A20,e!$D$6:$D$38,"w"))</f>
        <v>0</v>
      </c>
      <c r="C20" s="58" t="str">
        <f aca="false" t="array" ref="C20:C20">_xlfn.CONCAT(IF((a!G$6:G$38=B20)*(a!$D$6:$D$38="w")*(a!$F$6:$F$38=$A20),a!$C$6:$C$38&amp;" Klasse "&amp;a!$C$1&amp;",","")&amp;IF((b!G$6:G$38=B20)*(b!$D$6:$D$38="w")*(b!$F$6:$F$38=$A20),b!$C$6:$C$38&amp;" Klasse "&amp;b!$C$1&amp;",","")&amp;IF((c!G$6:G$38=B20)*(c!$D$6:$D$38="w")*(c!$F$6:$F$38=$A20),c!$C$6:$C$38&amp;" Klasse "&amp;c!$C$1&amp;",","")&amp;IF((d!G$6:G$38=B20)*(d!$D$6:$D$38="w")*(d!$F$6:$F$38=$A20),d!$C$6:$C$38&amp;" Klasse "&amp;d!$C$1&amp;",","")&amp;IF((e!G$6:G$38=B20)*(e!$D$6:$D$38="w")*(e!$F$6:$F$38=$A20),e!$C$6:$C$38&amp;" Klasse "&amp;e!$C$1&amp;",",""))</f>
        <v/>
      </c>
      <c r="D20" s="57" t="n">
        <f aca="false">MAX(_xlfn.MAXIFS(a!I$6:I$38,a!$F$6:$F$38,$A20,a!$D$6:$D$38,"w"),_xlfn.MAXIFS(b!I$6:I$38,b!$F$6:$F$38,$A20,b!$D$6:$D$38,"w"),_xlfn.MAXIFS(c!I$6:I$38,c!$F$6:$F$38,$A20,c!$D$6:$D$38,"w"),_xlfn.MAXIFS(d!I$6:I$38,d!$F$6:$F$38,$A20,d!$D$6:$D$38,"w"),_xlfn.MAXIFS(e!I$6:I$38,e!$F$6:$F$38,$A20,e!$D$6:$D$38,"w"))</f>
        <v>0</v>
      </c>
      <c r="E20" s="58" t="str">
        <f aca="false" t="array" ref="E20:E20">_xlfn.CONCAT(IF((a!I$6:I$38=D20)*(a!$D$6:$D$38="w")*(a!$F$6:$F$38=$A20),a!$C$6:$C$38&amp;" Klasse "&amp;a!$C$1&amp;",","")&amp;IF((b!I$6:I$38=D20)*(b!$D$6:$D$38="w")*(b!$F$6:$F$38=$A20),b!$C$6:$C$38&amp;" Klasse "&amp;b!$C$1&amp;",","")&amp;IF((c!I$6:I$38=D20)*(c!$D$6:$D$38="w")*(c!$F$6:$F$38=$A20),c!$C$6:$C$38&amp;" Klasse "&amp;c!$C$1&amp;",","")&amp;IF((d!I$6:I$38=D20)*(d!$D$6:$D$38="w")*(d!$F$6:$F$38=$A20),d!$C$6:$C$38&amp;" Klasse "&amp;d!$C$1&amp;",","")&amp;IF((e!I$6:I$38=D20)*(e!$D$6:$D$38="w")*(e!$F$6:$F$38=$A20),e!$C$6:$C$38&amp;" Klasse "&amp;e!$C$1&amp;",",""))</f>
        <v/>
      </c>
      <c r="F20" s="57" t="n">
        <f aca="false">MAX(_xlfn.MAXIFS(a!K$6:K$38,a!$F$6:$F$38,$A20,a!$D$6:$D$38,"w"),_xlfn.MAXIFS(b!K$6:K$38,b!$F$6:$F$38,$A20,b!$D$6:$D$38,"w"),_xlfn.MAXIFS(c!K$6:K$38,c!$F$6:$F$38,$A20,c!$D$6:$D$38,"w"),_xlfn.MAXIFS(d!K$6:K$38,d!$F$6:$F$38,$A20,d!$D$6:$D$38,"w"),_xlfn.MAXIFS(e!K$6:K$38,e!$F$6:$F$38,$A20,e!$D$6:$D$38,"w"))</f>
        <v>0</v>
      </c>
      <c r="G20" s="58" t="str">
        <f aca="false" t="array" ref="G20:G20">_xlfn.CONCAT(IF((a!K$6:K$38=F20)*(a!$D$6:$D$38="w")*(a!$F$6:$F$38=$A20),a!$C$6:$C$38&amp;" Klasse "&amp;a!$C$1&amp;",","")&amp;IF((b!K$6:K$38=F20)*(b!$D$6:$D$38="w")*(b!$F$6:$F$38=$A20),b!$C$6:$C$38&amp;" Klasse "&amp;b!$C$1&amp;",","")&amp;IF((c!K$6:K$38=F20)*(c!$D$6:$D$38="w")*(c!$F$6:$F$38=$A20),c!$C$6:$C$38&amp;" Klasse "&amp;c!$C$1&amp;",","")&amp;IF((d!K$6:K$38=F20)*(d!$D$6:$D$38="w")*(d!$F$6:$F$38=$A20),d!$C$6:$C$38&amp;" Klasse "&amp;d!$C$1&amp;",","")&amp;IF((e!K$6:K$38=F20)*(e!$D$6:$D$38="w")*(e!$F$6:$F$38=$A20),e!$C$6:$C$38&amp;" Klasse "&amp;e!$C$1&amp;",",""))</f>
        <v/>
      </c>
      <c r="H20" s="57" t="n">
        <f aca="false">MAX(_xlfn.MAXIFS(a!M$6:M$38,a!$F$6:$F$38,$A20,a!$D$6:$D$38,"w"),_xlfn.MAXIFS(b!M$6:M$38,b!$F$6:$F$38,$A20,b!$D$6:$D$38,"w"),_xlfn.MAXIFS(c!M$6:M$38,c!$F$6:$F$38,$A20,c!$D$6:$D$38,"w"),_xlfn.MAXIFS(d!M$6:M$38,d!$F$6:$F$38,$A20,d!$D$6:$D$38,"w"),_xlfn.MAXIFS(e!M$6:M$38,e!$F$6:$F$38,$A20,e!$D$6:$D$38,"w"))</f>
        <v>0</v>
      </c>
      <c r="I20" s="58" t="str">
        <f aca="false" t="array" ref="I20:I20">_xlfn.CONCAT(IF((a!M$6:M$38=H20)*(a!$D$6:$D$38="w")*(a!$F$6:$F$38=$A20),a!$C$6:$C$38&amp;" Klasse "&amp;a!$C$1&amp;",","")&amp;IF((b!M$6:M$38=H20)*(b!$D$6:$D$38="w")*(b!$F$6:$F$38=$A20),b!$C$6:$C$38&amp;" Klasse "&amp;b!$C$1&amp;",","")&amp;IF((c!M$6:M$38=H20)*(c!$D$6:$D$38="w")*(c!$F$6:$F$38=$A20),c!$C$6:$C$38&amp;" Klasse "&amp;c!$C$1&amp;",","")&amp;IF((d!M$6:M$38=H20)*(d!$D$6:$D$38="w")*(d!$F$6:$F$38=$A20),d!$C$6:$C$38&amp;" Klasse "&amp;d!$C$1&amp;",","")&amp;IF((e!M$6:M$38=H20)*(e!$D$6:$D$38="w")*(e!$F$6:$F$38=$A20),e!$C$6:$C$38&amp;" Klasse "&amp;e!$C$1&amp;",",""))</f>
        <v/>
      </c>
      <c r="J20" s="57" t="n">
        <f aca="false">MAX(_xlfn.MAXIFS(a!O$6:O$38,a!$F$6:$F$38,$A20,a!$D$6:$D$38,"w"),_xlfn.MAXIFS(b!O$6:O$38,b!$F$6:$F$38,$A20,b!$D$6:$D$38,"w"),_xlfn.MAXIFS(c!O$6:O$38,c!$F$6:$F$38,$A20,c!$D$6:$D$38,"w"),_xlfn.MAXIFS(d!O$6:O$38,d!$F$6:$F$38,$A20,d!$D$6:$D$38,"w"),_xlfn.MAXIFS(e!O$6:O$38,e!$F$6:$F$38,$A20,e!$D$6:$D$38,"w"))</f>
        <v>0</v>
      </c>
      <c r="K20" s="58" t="str">
        <f aca="false" t="array" ref="K20:K20">_xlfn.CONCAT(IF((a!O$6:O$38=J20)*(a!$D$6:$D$38="w")*(a!$F$6:$F$38=$A20),a!$C$6:$C$38&amp;" Klasse "&amp;a!$C$1&amp;",","")&amp;IF((b!O$6:O$38=J20)*(b!$D$6:$D$38="w")*(b!$F$6:$F$38=$A20),b!$C$6:$C$38&amp;" Klasse "&amp;b!$C$1&amp;",","")&amp;IF((c!O$6:O$38=J20)*(c!$D$6:$D$38="w")*(c!$F$6:$F$38=$A20),c!$C$6:$C$38&amp;" Klasse "&amp;c!$C$1&amp;",","")&amp;IF((d!O$6:O$38=J20)*(d!$D$6:$D$38="w")*(d!$F$6:$F$38=$A20),d!$C$6:$C$38&amp;" Klasse "&amp;d!$C$1&amp;",","")&amp;IF((e!O$6:O$38=J20)*(e!$D$6:$D$38="w")*(e!$F$6:$F$38=$A20),e!$C$6:$C$38&amp;" Klasse "&amp;e!$C$1&amp;",",""))</f>
        <v/>
      </c>
      <c r="L20" s="57" t="n">
        <f aca="false">MAX(_xlfn.MAXIFS(a!Q$6:Q$38,a!$F$6:$F$38,$A20,a!$D$6:$D$38,"w"),_xlfn.MAXIFS(b!Q$6:Q$38,b!$F$6:$F$38,$A20,b!$D$6:$D$38,"w"),_xlfn.MAXIFS(c!Q$6:Q$38,c!$F$6:$F$38,$A20,c!$D$6:$D$38,"w"),_xlfn.MAXIFS(d!Q$6:Q$38,d!$F$6:$F$38,$A20,d!$D$6:$D$38,"w"),_xlfn.MAXIFS(e!Q$6:Q$38,e!$F$6:$F$38,$A20,e!$D$6:$D$38,"w"))</f>
        <v>0</v>
      </c>
      <c r="M20" s="58" t="str">
        <f aca="false" t="array" ref="M20:M20">_xlfn.CONCAT(IF((a!Q$6:Q$38=L20)*(a!$D$6:$D$38="w")*(a!$F$6:$F$38=$A20),a!$C$6:$C$38&amp;" Klasse "&amp;a!$C$1&amp;",","")&amp;IF((b!Q$6:Q$38=L20)*(b!$D$6:$D$38="w")*(b!$F$6:$F$38=$A20),b!$C$6:$C$38&amp;" Klasse "&amp;b!$C$1&amp;",","")&amp;IF((c!Q$6:Q$38=L20)*(c!$D$6:$D$38="w")*(c!$F$6:$F$38=$A20),c!$C$6:$C$38&amp;" Klasse "&amp;c!$C$1&amp;",","")&amp;IF((d!Q$6:Q$38=L20)*(d!$D$6:$D$38="w")*(d!$F$6:$F$38=$A20),d!$C$6:$C$38&amp;" Klasse "&amp;d!$C$1&amp;",","")&amp;IF((e!Q$6:Q$38=L20)*(e!$D$6:$D$38="w")*(e!$F$6:$F$38=$A20),e!$C$6:$C$38&amp;" Klasse "&amp;e!$C$1&amp;",",""))</f>
        <v/>
      </c>
      <c r="N20" s="57" t="n">
        <f aca="false">MAX(_xlfn.MAXIFS(a!S$6:S$38,a!$F$6:$F$38,$A20,a!$D$6:$D$38,"w"),_xlfn.MAXIFS(b!S$6:S$38,b!$F$6:$F$38,$A20,b!$D$6:$D$38,"w"),_xlfn.MAXIFS(c!S$6:S$38,c!$F$6:$F$38,$A20,c!$D$6:$D$38,"w"),_xlfn.MAXIFS(d!S$6:S$38,d!$F$6:$F$38,$A20,d!$D$6:$D$38,"w"),_xlfn.MAXIFS(e!S$6:S$38,e!$F$6:$F$38,$A20,e!$D$6:$D$38,"w"))</f>
        <v>0</v>
      </c>
      <c r="O20" s="58" t="str">
        <f aca="false" t="array" ref="O20:O20">_xlfn.CONCAT(IF((a!S$6:S$38=N20)*(a!$D$6:$D$38="w")*(a!$F$6:$F$38=$A20),a!$C$6:$C$38&amp;" Klasse "&amp;a!$C$1&amp;",","")&amp;IF((b!S$6:S$38=N20)*(b!$D$6:$D$38="w")*(b!$F$6:$F$38=$A20),b!$C$6:$C$38&amp;" Klasse "&amp;b!$C$1&amp;",","")&amp;IF((c!S$6:S$38=N20)*(c!$D$6:$D$38="w")*(c!$F$6:$F$38=$A20),c!$C$6:$C$38&amp;" Klasse "&amp;c!$C$1&amp;",","")&amp;IF((d!S$6:S$38=N20)*(d!$D$6:$D$38="w")*(d!$F$6:$F$38=$A20),d!$C$6:$C$38&amp;" Klasse "&amp;d!$C$1&amp;",","")&amp;IF((e!S$6:S$38=N20)*(e!$D$6:$D$38="w")*(e!$F$6:$F$38=$A20),e!$C$6:$C$38&amp;" Klasse "&amp;e!$C$1&amp;",",""))</f>
        <v/>
      </c>
      <c r="P20" s="57"/>
      <c r="R20" s="57" t="n">
        <f aca="false">MAX(_xlfn.MAXIFS(a!Y$6:Y$38,a!$F$6:$F$38,$A20,a!$D$6:$D$38,"w"),_xlfn.MAXIFS(b!Y$6:Y$38,b!$F$6:$F$38,$A20,b!$D$6:$D$38,"w"),_xlfn.MAXIFS(c!Y$6:Y$38,c!$F$6:$F$38,$A20,c!$D$6:$D$38,"w"),_xlfn.MAXIFS(d!Y$6:Y$38,d!$F$6:$F$38,$A20,d!$D$6:$D$38,"w"),_xlfn.MAXIFS(e!Y$6:Y$38,e!$F$6:$F$38,$A20,e!$D$6:$D$38,"w"))</f>
        <v>0</v>
      </c>
      <c r="S20" s="58" t="str">
        <f aca="false" t="array" ref="S20:S20">_xlfn.CONCAT(IF((a!Y$6:Y$38=R20)*(a!$D$6:$D$38="w")*(a!$F$6:$F$38=$A20),a!$C$6:$C$38&amp;" Klasse "&amp;a!$C$1&amp;",","")&amp;IF((b!Y$6:Y$38=R20)*(b!$D$6:$D$38="w")*(b!$F$6:$F$38=$A20),b!$C$6:$C$38&amp;" Klasse "&amp;b!$C$1&amp;",","")&amp;IF((c!Y$6:Y$38=R20)*(c!$D$6:$D$38="w")*(c!$F$6:$F$38=$A20),c!$C$6:$C$38&amp;" Klasse "&amp;c!$C$1&amp;",","")&amp;IF((d!Y$6:Y$38=R20)*(d!$D$6:$D$38="w")*(d!$F$6:$F$38=$A20),d!$C$6:$C$38&amp;" Klasse "&amp;d!$C$1&amp;",","")&amp;IF((e!Y$6:Y$38=R20)*(e!$D$6:$D$38="w")*(e!$F$6:$F$38=$A20),e!$C$6:$C$38&amp;" Klasse "&amp;e!$C$1&amp;",",""))</f>
        <v/>
      </c>
    </row>
    <row r="21" customFormat="false" ht="12.8" hidden="false" customHeight="false" outlineLevel="0" collapsed="false">
      <c r="A21" s="56" t="n">
        <v>14</v>
      </c>
      <c r="B21" s="57" t="n">
        <f aca="false">MAX(_xlfn.MAXIFS(a!G$6:G$38,a!$F$6:$F$38,$A21,a!$D$6:$D$38,"w"),_xlfn.MAXIFS(b!G$6:G$38,b!$F$6:$F$38,$A21,b!$D$6:$D$38,"w"),_xlfn.MAXIFS(c!G$6:G$38,c!$F$6:$F$38,$A21,c!$D$6:$D$38,"w"),_xlfn.MAXIFS(d!G$6:G$38,d!$F$6:$F$38,$A21,d!$D$6:$D$38,"w"),_xlfn.MAXIFS(e!G$6:G$38,e!$F$6:$F$38,$A21,e!$D$6:$D$38,"w"))</f>
        <v>0</v>
      </c>
      <c r="C21" s="58" t="str">
        <f aca="false" t="array" ref="C21:C21">_xlfn.CONCAT(IF((a!G$6:G$38=B21)*(a!$D$6:$D$38="w")*(a!$F$6:$F$38=$A21),a!$C$6:$C$38&amp;" Klasse "&amp;a!$C$1&amp;",","")&amp;IF((b!G$6:G$38=B21)*(b!$D$6:$D$38="w")*(b!$F$6:$F$38=$A21),b!$C$6:$C$38&amp;" Klasse "&amp;b!$C$1&amp;",","")&amp;IF((c!G$6:G$38=B21)*(c!$D$6:$D$38="w")*(c!$F$6:$F$38=$A21),c!$C$6:$C$38&amp;" Klasse "&amp;c!$C$1&amp;",","")&amp;IF((d!G$6:G$38=B21)*(d!$D$6:$D$38="w")*(d!$F$6:$F$38=$A21),d!$C$6:$C$38&amp;" Klasse "&amp;d!$C$1&amp;",","")&amp;IF((e!G$6:G$38=B21)*(e!$D$6:$D$38="w")*(e!$F$6:$F$38=$A21),e!$C$6:$C$38&amp;" Klasse "&amp;e!$C$1&amp;",",""))</f>
        <v>Erika Klasse 5b,Erika Klasse 5d,Erika Klasse 5e,</v>
      </c>
      <c r="D21" s="57" t="n">
        <f aca="false">MAX(_xlfn.MAXIFS(a!I$6:I$38,a!$F$6:$F$38,$A21,a!$D$6:$D$38,"w"),_xlfn.MAXIFS(b!I$6:I$38,b!$F$6:$F$38,$A21,b!$D$6:$D$38,"w"),_xlfn.MAXIFS(c!I$6:I$38,c!$F$6:$F$38,$A21,c!$D$6:$D$38,"w"),_xlfn.MAXIFS(d!I$6:I$38,d!$F$6:$F$38,$A21,d!$D$6:$D$38,"w"),_xlfn.MAXIFS(e!I$6:I$38,e!$F$6:$F$38,$A21,e!$D$6:$D$38,"w"))</f>
        <v>0</v>
      </c>
      <c r="E21" s="58" t="str">
        <f aca="false" t="array" ref="E21:E21">_xlfn.CONCAT(IF((a!I$6:I$38=D21)*(a!$D$6:$D$38="w")*(a!$F$6:$F$38=$A21),a!$C$6:$C$38&amp;" Klasse "&amp;a!$C$1&amp;",","")&amp;IF((b!I$6:I$38=D21)*(b!$D$6:$D$38="w")*(b!$F$6:$F$38=$A21),b!$C$6:$C$38&amp;" Klasse "&amp;b!$C$1&amp;",","")&amp;IF((c!I$6:I$38=D21)*(c!$D$6:$D$38="w")*(c!$F$6:$F$38=$A21),c!$C$6:$C$38&amp;" Klasse "&amp;c!$C$1&amp;",","")&amp;IF((d!I$6:I$38=D21)*(d!$D$6:$D$38="w")*(d!$F$6:$F$38=$A21),d!$C$6:$C$38&amp;" Klasse "&amp;d!$C$1&amp;",","")&amp;IF((e!I$6:I$38=D21)*(e!$D$6:$D$38="w")*(e!$F$6:$F$38=$A21),e!$C$6:$C$38&amp;" Klasse "&amp;e!$C$1&amp;",",""))</f>
        <v>Erika Klasse 5b,Erika Klasse 5d,Erika Klasse 5e,</v>
      </c>
      <c r="F21" s="57" t="n">
        <f aca="false">MAX(_xlfn.MAXIFS(a!K$6:K$38,a!$F$6:$F$38,$A21,a!$D$6:$D$38,"w"),_xlfn.MAXIFS(b!K$6:K$38,b!$F$6:$F$38,$A21,b!$D$6:$D$38,"w"),_xlfn.MAXIFS(c!K$6:K$38,c!$F$6:$F$38,$A21,c!$D$6:$D$38,"w"),_xlfn.MAXIFS(d!K$6:K$38,d!$F$6:$F$38,$A21,d!$D$6:$D$38,"w"),_xlfn.MAXIFS(e!K$6:K$38,e!$F$6:$F$38,$A21,e!$D$6:$D$38,"w"))</f>
        <v>0</v>
      </c>
      <c r="G21" s="58" t="str">
        <f aca="false" t="array" ref="G21:G21">_xlfn.CONCAT(IF((a!K$6:K$38=F21)*(a!$D$6:$D$38="w")*(a!$F$6:$F$38=$A21),a!$C$6:$C$38&amp;" Klasse "&amp;a!$C$1&amp;",","")&amp;IF((b!K$6:K$38=F21)*(b!$D$6:$D$38="w")*(b!$F$6:$F$38=$A21),b!$C$6:$C$38&amp;" Klasse "&amp;b!$C$1&amp;",","")&amp;IF((c!K$6:K$38=F21)*(c!$D$6:$D$38="w")*(c!$F$6:$F$38=$A21),c!$C$6:$C$38&amp;" Klasse "&amp;c!$C$1&amp;",","")&amp;IF((d!K$6:K$38=F21)*(d!$D$6:$D$38="w")*(d!$F$6:$F$38=$A21),d!$C$6:$C$38&amp;" Klasse "&amp;d!$C$1&amp;",","")&amp;IF((e!K$6:K$38=F21)*(e!$D$6:$D$38="w")*(e!$F$6:$F$38=$A21),e!$C$6:$C$38&amp;" Klasse "&amp;e!$C$1&amp;",",""))</f>
        <v>Erika Klasse 5b,Erika Klasse 5d,Erika Klasse 5e,</v>
      </c>
      <c r="H21" s="57" t="n">
        <f aca="false">MAX(_xlfn.MAXIFS(a!M$6:M$38,a!$F$6:$F$38,$A21,a!$D$6:$D$38,"w"),_xlfn.MAXIFS(b!M$6:M$38,b!$F$6:$F$38,$A21,b!$D$6:$D$38,"w"),_xlfn.MAXIFS(c!M$6:M$38,c!$F$6:$F$38,$A21,c!$D$6:$D$38,"w"),_xlfn.MAXIFS(d!M$6:M$38,d!$F$6:$F$38,$A21,d!$D$6:$D$38,"w"),_xlfn.MAXIFS(e!M$6:M$38,e!$F$6:$F$38,$A21,e!$D$6:$D$38,"w"))</f>
        <v>0</v>
      </c>
      <c r="I21" s="58" t="str">
        <f aca="false" t="array" ref="I21:I21">_xlfn.CONCAT(IF((a!M$6:M$38=H21)*(a!$D$6:$D$38="w")*(a!$F$6:$F$38=$A21),a!$C$6:$C$38&amp;" Klasse "&amp;a!$C$1&amp;",","")&amp;IF((b!M$6:M$38=H21)*(b!$D$6:$D$38="w")*(b!$F$6:$F$38=$A21),b!$C$6:$C$38&amp;" Klasse "&amp;b!$C$1&amp;",","")&amp;IF((c!M$6:M$38=H21)*(c!$D$6:$D$38="w")*(c!$F$6:$F$38=$A21),c!$C$6:$C$38&amp;" Klasse "&amp;c!$C$1&amp;",","")&amp;IF((d!M$6:M$38=H21)*(d!$D$6:$D$38="w")*(d!$F$6:$F$38=$A21),d!$C$6:$C$38&amp;" Klasse "&amp;d!$C$1&amp;",","")&amp;IF((e!M$6:M$38=H21)*(e!$D$6:$D$38="w")*(e!$F$6:$F$38=$A21),e!$C$6:$C$38&amp;" Klasse "&amp;e!$C$1&amp;",",""))</f>
        <v>Erika Klasse 5b,Erika Klasse 5d,Erika Klasse 5e,</v>
      </c>
      <c r="J21" s="57" t="n">
        <f aca="false">MAX(_xlfn.MAXIFS(a!O$6:O$38,a!$F$6:$F$38,$A21,a!$D$6:$D$38,"w"),_xlfn.MAXIFS(b!O$6:O$38,b!$F$6:$F$38,$A21,b!$D$6:$D$38,"w"),_xlfn.MAXIFS(c!O$6:O$38,c!$F$6:$F$38,$A21,c!$D$6:$D$38,"w"),_xlfn.MAXIFS(d!O$6:O$38,d!$F$6:$F$38,$A21,d!$D$6:$D$38,"w"),_xlfn.MAXIFS(e!O$6:O$38,e!$F$6:$F$38,$A21,e!$D$6:$D$38,"w"))</f>
        <v>0</v>
      </c>
      <c r="K21" s="58" t="str">
        <f aca="false" t="array" ref="K21:K21">_xlfn.CONCAT(IF((a!O$6:O$38=J21)*(a!$D$6:$D$38="w")*(a!$F$6:$F$38=$A21),a!$C$6:$C$38&amp;" Klasse "&amp;a!$C$1&amp;",","")&amp;IF((b!O$6:O$38=J21)*(b!$D$6:$D$38="w")*(b!$F$6:$F$38=$A21),b!$C$6:$C$38&amp;" Klasse "&amp;b!$C$1&amp;",","")&amp;IF((c!O$6:O$38=J21)*(c!$D$6:$D$38="w")*(c!$F$6:$F$38=$A21),c!$C$6:$C$38&amp;" Klasse "&amp;c!$C$1&amp;",","")&amp;IF((d!O$6:O$38=J21)*(d!$D$6:$D$38="w")*(d!$F$6:$F$38=$A21),d!$C$6:$C$38&amp;" Klasse "&amp;d!$C$1&amp;",","")&amp;IF((e!O$6:O$38=J21)*(e!$D$6:$D$38="w")*(e!$F$6:$F$38=$A21),e!$C$6:$C$38&amp;" Klasse "&amp;e!$C$1&amp;",",""))</f>
        <v>Erika Klasse 5b,Erika Klasse 5d,Erika Klasse 5e,</v>
      </c>
      <c r="L21" s="57" t="n">
        <f aca="false">MAX(_xlfn.MAXIFS(a!Q$6:Q$38,a!$F$6:$F$38,$A21,a!$D$6:$D$38,"w"),_xlfn.MAXIFS(b!Q$6:Q$38,b!$F$6:$F$38,$A21,b!$D$6:$D$38,"w"),_xlfn.MAXIFS(c!Q$6:Q$38,c!$F$6:$F$38,$A21,c!$D$6:$D$38,"w"),_xlfn.MAXIFS(d!Q$6:Q$38,d!$F$6:$F$38,$A21,d!$D$6:$D$38,"w"),_xlfn.MAXIFS(e!Q$6:Q$38,e!$F$6:$F$38,$A21,e!$D$6:$D$38,"w"))</f>
        <v>0</v>
      </c>
      <c r="M21" s="58" t="str">
        <f aca="false" t="array" ref="M21:M21">_xlfn.CONCAT(IF((a!Q$6:Q$38=L21)*(a!$D$6:$D$38="w")*(a!$F$6:$F$38=$A21),a!$C$6:$C$38&amp;" Klasse "&amp;a!$C$1&amp;",","")&amp;IF((b!Q$6:Q$38=L21)*(b!$D$6:$D$38="w")*(b!$F$6:$F$38=$A21),b!$C$6:$C$38&amp;" Klasse "&amp;b!$C$1&amp;",","")&amp;IF((c!Q$6:Q$38=L21)*(c!$D$6:$D$38="w")*(c!$F$6:$F$38=$A21),c!$C$6:$C$38&amp;" Klasse "&amp;c!$C$1&amp;",","")&amp;IF((d!Q$6:Q$38=L21)*(d!$D$6:$D$38="w")*(d!$F$6:$F$38=$A21),d!$C$6:$C$38&amp;" Klasse "&amp;d!$C$1&amp;",","")&amp;IF((e!Q$6:Q$38=L21)*(e!$D$6:$D$38="w")*(e!$F$6:$F$38=$A21),e!$C$6:$C$38&amp;" Klasse "&amp;e!$C$1&amp;",",""))</f>
        <v>Erika Klasse 5b,Erika Klasse 5d,Erika Klasse 5e,</v>
      </c>
      <c r="N21" s="57" t="n">
        <f aca="false">MAX(_xlfn.MAXIFS(a!S$6:S$38,a!$F$6:$F$38,$A21,a!$D$6:$D$38,"w"),_xlfn.MAXIFS(b!S$6:S$38,b!$F$6:$F$38,$A21,b!$D$6:$D$38,"w"),_xlfn.MAXIFS(c!S$6:S$38,c!$F$6:$F$38,$A21,c!$D$6:$D$38,"w"),_xlfn.MAXIFS(d!S$6:S$38,d!$F$6:$F$38,$A21,d!$D$6:$D$38,"w"),_xlfn.MAXIFS(e!S$6:S$38,e!$F$6:$F$38,$A21,e!$D$6:$D$38,"w"))</f>
        <v>0</v>
      </c>
      <c r="O21" s="58" t="str">
        <f aca="false" t="array" ref="O21:O21">_xlfn.CONCAT(IF((a!S$6:S$38=N21)*(a!$D$6:$D$38="w")*(a!$F$6:$F$38=$A21),a!$C$6:$C$38&amp;" Klasse "&amp;a!$C$1&amp;",","")&amp;IF((b!S$6:S$38=N21)*(b!$D$6:$D$38="w")*(b!$F$6:$F$38=$A21),b!$C$6:$C$38&amp;" Klasse "&amp;b!$C$1&amp;",","")&amp;IF((c!S$6:S$38=N21)*(c!$D$6:$D$38="w")*(c!$F$6:$F$38=$A21),c!$C$6:$C$38&amp;" Klasse "&amp;c!$C$1&amp;",","")&amp;IF((d!S$6:S$38=N21)*(d!$D$6:$D$38="w")*(d!$F$6:$F$38=$A21),d!$C$6:$C$38&amp;" Klasse "&amp;d!$C$1&amp;",","")&amp;IF((e!S$6:S$38=N21)*(e!$D$6:$D$38="w")*(e!$F$6:$F$38=$A21),e!$C$6:$C$38&amp;" Klasse "&amp;e!$C$1&amp;",",""))</f>
        <v>Erika Klasse 5b,Erika Klasse 5d,Erika Klasse 5e,</v>
      </c>
      <c r="P21" s="57"/>
      <c r="R21" s="57" t="n">
        <f aca="false">MAX(_xlfn.MAXIFS(a!Y$6:Y$38,a!$F$6:$F$38,$A21,a!$D$6:$D$38,"w"),_xlfn.MAXIFS(b!Y$6:Y$38,b!$F$6:$F$38,$A21,b!$D$6:$D$38,"w"),_xlfn.MAXIFS(c!Y$6:Y$38,c!$F$6:$F$38,$A21,c!$D$6:$D$38,"w"),_xlfn.MAXIFS(d!Y$6:Y$38,d!$F$6:$F$38,$A21,d!$D$6:$D$38,"w"),_xlfn.MAXIFS(e!Y$6:Y$38,e!$F$6:$F$38,$A21,e!$D$6:$D$38,"w"))</f>
        <v>0</v>
      </c>
      <c r="S21" s="58" t="str">
        <f aca="false" t="array" ref="S21:S21">_xlfn.CONCAT(IF((a!Y$6:Y$38=R21)*(a!$D$6:$D$38="w")*(a!$F$6:$F$38=$A21),a!$C$6:$C$38&amp;" Klasse "&amp;a!$C$1&amp;",","")&amp;IF((b!Y$6:Y$38=R21)*(b!$D$6:$D$38="w")*(b!$F$6:$F$38=$A21),b!$C$6:$C$38&amp;" Klasse "&amp;b!$C$1&amp;",","")&amp;IF((c!Y$6:Y$38=R21)*(c!$D$6:$D$38="w")*(c!$F$6:$F$38=$A21),c!$C$6:$C$38&amp;" Klasse "&amp;c!$C$1&amp;",","")&amp;IF((d!Y$6:Y$38=R21)*(d!$D$6:$D$38="w")*(d!$F$6:$F$38=$A21),d!$C$6:$C$38&amp;" Klasse "&amp;d!$C$1&amp;",","")&amp;IF((e!Y$6:Y$38=R21)*(e!$D$6:$D$38="w")*(e!$F$6:$F$38=$A21),e!$C$6:$C$38&amp;" Klasse "&amp;e!$C$1&amp;",",""))</f>
        <v>Erika Klasse 5b,Erika Klasse 5d,Erika Klasse 5e,</v>
      </c>
    </row>
    <row r="22" customFormat="false" ht="12.8" hidden="false" customHeight="false" outlineLevel="0" collapsed="false">
      <c r="A22" s="56" t="n">
        <v>15</v>
      </c>
      <c r="B22" s="57" t="n">
        <f aca="false">MAX(_xlfn.MAXIFS(a!G$6:G$38,a!$F$6:$F$38,$A22,a!$D$6:$D$38,"w"),_xlfn.MAXIFS(b!G$6:G$38,b!$F$6:$F$38,$A22,b!$D$6:$D$38,"w"),_xlfn.MAXIFS(c!G$6:G$38,c!$F$6:$F$38,$A22,c!$D$6:$D$38,"w"),_xlfn.MAXIFS(d!G$6:G$38,d!$F$6:$F$38,$A22,d!$D$6:$D$38,"w"),_xlfn.MAXIFS(e!G$6:G$38,e!$F$6:$F$38,$A22,e!$D$6:$D$38,"w"))</f>
        <v>0</v>
      </c>
      <c r="C22" s="58" t="str">
        <f aca="false" t="array" ref="C22:C22">_xlfn.CONCAT(IF((a!G$6:G$38=B22)*(a!$D$6:$D$38="w")*(a!$F$6:$F$38=$A22),a!$C$6:$C$38&amp;" Klasse "&amp;a!$C$1&amp;",","")&amp;IF((b!G$6:G$38=B22)*(b!$D$6:$D$38="w")*(b!$F$6:$F$38=$A22),b!$C$6:$C$38&amp;" Klasse "&amp;b!$C$1&amp;",","")&amp;IF((c!G$6:G$38=B22)*(c!$D$6:$D$38="w")*(c!$F$6:$F$38=$A22),c!$C$6:$C$38&amp;" Klasse "&amp;c!$C$1&amp;",","")&amp;IF((d!G$6:G$38=B22)*(d!$D$6:$D$38="w")*(d!$F$6:$F$38=$A22),d!$C$6:$C$38&amp;" Klasse "&amp;d!$C$1&amp;",","")&amp;IF((e!G$6:G$38=B22)*(e!$D$6:$D$38="w")*(e!$F$6:$F$38=$A22),e!$C$6:$C$38&amp;" Klasse "&amp;e!$C$1&amp;",",""))</f>
        <v/>
      </c>
      <c r="D22" s="57" t="n">
        <f aca="false">MAX(_xlfn.MAXIFS(a!I$6:I$38,a!$F$6:$F$38,$A22,a!$D$6:$D$38,"w"),_xlfn.MAXIFS(b!I$6:I$38,b!$F$6:$F$38,$A22,b!$D$6:$D$38,"w"),_xlfn.MAXIFS(c!I$6:I$38,c!$F$6:$F$38,$A22,c!$D$6:$D$38,"w"),_xlfn.MAXIFS(d!I$6:I$38,d!$F$6:$F$38,$A22,d!$D$6:$D$38,"w"),_xlfn.MAXIFS(e!I$6:I$38,e!$F$6:$F$38,$A22,e!$D$6:$D$38,"w"))</f>
        <v>0</v>
      </c>
      <c r="E22" s="58" t="str">
        <f aca="false" t="array" ref="E22:E22">_xlfn.CONCAT(IF((a!I$6:I$38=D22)*(a!$D$6:$D$38="w")*(a!$F$6:$F$38=$A22),a!$C$6:$C$38&amp;" Klasse "&amp;a!$C$1&amp;",","")&amp;IF((b!I$6:I$38=D22)*(b!$D$6:$D$38="w")*(b!$F$6:$F$38=$A22),b!$C$6:$C$38&amp;" Klasse "&amp;b!$C$1&amp;",","")&amp;IF((c!I$6:I$38=D22)*(c!$D$6:$D$38="w")*(c!$F$6:$F$38=$A22),c!$C$6:$C$38&amp;" Klasse "&amp;c!$C$1&amp;",","")&amp;IF((d!I$6:I$38=D22)*(d!$D$6:$D$38="w")*(d!$F$6:$F$38=$A22),d!$C$6:$C$38&amp;" Klasse "&amp;d!$C$1&amp;",","")&amp;IF((e!I$6:I$38=D22)*(e!$D$6:$D$38="w")*(e!$F$6:$F$38=$A22),e!$C$6:$C$38&amp;" Klasse "&amp;e!$C$1&amp;",",""))</f>
        <v/>
      </c>
      <c r="F22" s="57" t="n">
        <f aca="false">MAX(_xlfn.MAXIFS(a!K$6:K$38,a!$F$6:$F$38,$A22,a!$D$6:$D$38,"w"),_xlfn.MAXIFS(b!K$6:K$38,b!$F$6:$F$38,$A22,b!$D$6:$D$38,"w"),_xlfn.MAXIFS(c!K$6:K$38,c!$F$6:$F$38,$A22,c!$D$6:$D$38,"w"),_xlfn.MAXIFS(d!K$6:K$38,d!$F$6:$F$38,$A22,d!$D$6:$D$38,"w"),_xlfn.MAXIFS(e!K$6:K$38,e!$F$6:$F$38,$A22,e!$D$6:$D$38,"w"))</f>
        <v>0</v>
      </c>
      <c r="G22" s="58" t="str">
        <f aca="false" t="array" ref="G22:G22">_xlfn.CONCAT(IF((a!K$6:K$38=F22)*(a!$D$6:$D$38="w")*(a!$F$6:$F$38=$A22),a!$C$6:$C$38&amp;" Klasse "&amp;a!$C$1&amp;",","")&amp;IF((b!K$6:K$38=F22)*(b!$D$6:$D$38="w")*(b!$F$6:$F$38=$A22),b!$C$6:$C$38&amp;" Klasse "&amp;b!$C$1&amp;",","")&amp;IF((c!K$6:K$38=F22)*(c!$D$6:$D$38="w")*(c!$F$6:$F$38=$A22),c!$C$6:$C$38&amp;" Klasse "&amp;c!$C$1&amp;",","")&amp;IF((d!K$6:K$38=F22)*(d!$D$6:$D$38="w")*(d!$F$6:$F$38=$A22),d!$C$6:$C$38&amp;" Klasse "&amp;d!$C$1&amp;",","")&amp;IF((e!K$6:K$38=F22)*(e!$D$6:$D$38="w")*(e!$F$6:$F$38=$A22),e!$C$6:$C$38&amp;" Klasse "&amp;e!$C$1&amp;",",""))</f>
        <v/>
      </c>
      <c r="H22" s="57" t="n">
        <f aca="false">MAX(_xlfn.MAXIFS(a!M$6:M$38,a!$F$6:$F$38,$A22,a!$D$6:$D$38,"w"),_xlfn.MAXIFS(b!M$6:M$38,b!$F$6:$F$38,$A22,b!$D$6:$D$38,"w"),_xlfn.MAXIFS(c!M$6:M$38,c!$F$6:$F$38,$A22,c!$D$6:$D$38,"w"),_xlfn.MAXIFS(d!M$6:M$38,d!$F$6:$F$38,$A22,d!$D$6:$D$38,"w"),_xlfn.MAXIFS(e!M$6:M$38,e!$F$6:$F$38,$A22,e!$D$6:$D$38,"w"))</f>
        <v>0</v>
      </c>
      <c r="I22" s="58" t="str">
        <f aca="false" t="array" ref="I22:I22">_xlfn.CONCAT(IF((a!M$6:M$38=H22)*(a!$D$6:$D$38="w")*(a!$F$6:$F$38=$A22),a!$C$6:$C$38&amp;" Klasse "&amp;a!$C$1&amp;",","")&amp;IF((b!M$6:M$38=H22)*(b!$D$6:$D$38="w")*(b!$F$6:$F$38=$A22),b!$C$6:$C$38&amp;" Klasse "&amp;b!$C$1&amp;",","")&amp;IF((c!M$6:M$38=H22)*(c!$D$6:$D$38="w")*(c!$F$6:$F$38=$A22),c!$C$6:$C$38&amp;" Klasse "&amp;c!$C$1&amp;",","")&amp;IF((d!M$6:M$38=H22)*(d!$D$6:$D$38="w")*(d!$F$6:$F$38=$A22),d!$C$6:$C$38&amp;" Klasse "&amp;d!$C$1&amp;",","")&amp;IF((e!M$6:M$38=H22)*(e!$D$6:$D$38="w")*(e!$F$6:$F$38=$A22),e!$C$6:$C$38&amp;" Klasse "&amp;e!$C$1&amp;",",""))</f>
        <v/>
      </c>
      <c r="J22" s="57" t="n">
        <f aca="false">MAX(_xlfn.MAXIFS(a!O$6:O$38,a!$F$6:$F$38,$A22,a!$D$6:$D$38,"w"),_xlfn.MAXIFS(b!O$6:O$38,b!$F$6:$F$38,$A22,b!$D$6:$D$38,"w"),_xlfn.MAXIFS(c!O$6:O$38,c!$F$6:$F$38,$A22,c!$D$6:$D$38,"w"),_xlfn.MAXIFS(d!O$6:O$38,d!$F$6:$F$38,$A22,d!$D$6:$D$38,"w"),_xlfn.MAXIFS(e!O$6:O$38,e!$F$6:$F$38,$A22,e!$D$6:$D$38,"w"))</f>
        <v>0</v>
      </c>
      <c r="K22" s="58" t="str">
        <f aca="false" t="array" ref="K22:K22">_xlfn.CONCAT(IF((a!O$6:O$38=J22)*(a!$D$6:$D$38="w")*(a!$F$6:$F$38=$A22),a!$C$6:$C$38&amp;" Klasse "&amp;a!$C$1&amp;",","")&amp;IF((b!O$6:O$38=J22)*(b!$D$6:$D$38="w")*(b!$F$6:$F$38=$A22),b!$C$6:$C$38&amp;" Klasse "&amp;b!$C$1&amp;",","")&amp;IF((c!O$6:O$38=J22)*(c!$D$6:$D$38="w")*(c!$F$6:$F$38=$A22),c!$C$6:$C$38&amp;" Klasse "&amp;c!$C$1&amp;",","")&amp;IF((d!O$6:O$38=J22)*(d!$D$6:$D$38="w")*(d!$F$6:$F$38=$A22),d!$C$6:$C$38&amp;" Klasse "&amp;d!$C$1&amp;",","")&amp;IF((e!O$6:O$38=J22)*(e!$D$6:$D$38="w")*(e!$F$6:$F$38=$A22),e!$C$6:$C$38&amp;" Klasse "&amp;e!$C$1&amp;",",""))</f>
        <v/>
      </c>
      <c r="L22" s="57" t="n">
        <f aca="false">MAX(_xlfn.MAXIFS(a!Q$6:Q$38,a!$F$6:$F$38,$A22,a!$D$6:$D$38,"w"),_xlfn.MAXIFS(b!Q$6:Q$38,b!$F$6:$F$38,$A22,b!$D$6:$D$38,"w"),_xlfn.MAXIFS(c!Q$6:Q$38,c!$F$6:$F$38,$A22,c!$D$6:$D$38,"w"),_xlfn.MAXIFS(d!Q$6:Q$38,d!$F$6:$F$38,$A22,d!$D$6:$D$38,"w"),_xlfn.MAXIFS(e!Q$6:Q$38,e!$F$6:$F$38,$A22,e!$D$6:$D$38,"w"))</f>
        <v>0</v>
      </c>
      <c r="M22" s="58" t="str">
        <f aca="false" t="array" ref="M22:M22">_xlfn.CONCAT(IF((a!Q$6:Q$38=L22)*(a!$D$6:$D$38="w")*(a!$F$6:$F$38=$A22),a!$C$6:$C$38&amp;" Klasse "&amp;a!$C$1&amp;",","")&amp;IF((b!Q$6:Q$38=L22)*(b!$D$6:$D$38="w")*(b!$F$6:$F$38=$A22),b!$C$6:$C$38&amp;" Klasse "&amp;b!$C$1&amp;",","")&amp;IF((c!Q$6:Q$38=L22)*(c!$D$6:$D$38="w")*(c!$F$6:$F$38=$A22),c!$C$6:$C$38&amp;" Klasse "&amp;c!$C$1&amp;",","")&amp;IF((d!Q$6:Q$38=L22)*(d!$D$6:$D$38="w")*(d!$F$6:$F$38=$A22),d!$C$6:$C$38&amp;" Klasse "&amp;d!$C$1&amp;",","")&amp;IF((e!Q$6:Q$38=L22)*(e!$D$6:$D$38="w")*(e!$F$6:$F$38=$A22),e!$C$6:$C$38&amp;" Klasse "&amp;e!$C$1&amp;",",""))</f>
        <v/>
      </c>
      <c r="N22" s="57" t="n">
        <f aca="false">MAX(_xlfn.MAXIFS(a!S$6:S$38,a!$F$6:$F$38,$A22,a!$D$6:$D$38,"w"),_xlfn.MAXIFS(b!S$6:S$38,b!$F$6:$F$38,$A22,b!$D$6:$D$38,"w"),_xlfn.MAXIFS(c!S$6:S$38,c!$F$6:$F$38,$A22,c!$D$6:$D$38,"w"),_xlfn.MAXIFS(d!S$6:S$38,d!$F$6:$F$38,$A22,d!$D$6:$D$38,"w"),_xlfn.MAXIFS(e!S$6:S$38,e!$F$6:$F$38,$A22,e!$D$6:$D$38,"w"))</f>
        <v>0</v>
      </c>
      <c r="O22" s="58" t="str">
        <f aca="false" t="array" ref="O22:O22">_xlfn.CONCAT(IF((a!S$6:S$38=N22)*(a!$D$6:$D$38="w")*(a!$F$6:$F$38=$A22),a!$C$6:$C$38&amp;" Klasse "&amp;a!$C$1&amp;",","")&amp;IF((b!S$6:S$38=N22)*(b!$D$6:$D$38="w")*(b!$F$6:$F$38=$A22),b!$C$6:$C$38&amp;" Klasse "&amp;b!$C$1&amp;",","")&amp;IF((c!S$6:S$38=N22)*(c!$D$6:$D$38="w")*(c!$F$6:$F$38=$A22),c!$C$6:$C$38&amp;" Klasse "&amp;c!$C$1&amp;",","")&amp;IF((d!S$6:S$38=N22)*(d!$D$6:$D$38="w")*(d!$F$6:$F$38=$A22),d!$C$6:$C$38&amp;" Klasse "&amp;d!$C$1&amp;",","")&amp;IF((e!S$6:S$38=N22)*(e!$D$6:$D$38="w")*(e!$F$6:$F$38=$A22),e!$C$6:$C$38&amp;" Klasse "&amp;e!$C$1&amp;",",""))</f>
        <v/>
      </c>
      <c r="P22" s="57"/>
      <c r="R22" s="57" t="n">
        <f aca="false">MAX(_xlfn.MAXIFS(a!Y$6:Y$38,a!$F$6:$F$38,$A22,a!$D$6:$D$38,"w"),_xlfn.MAXIFS(b!Y$6:Y$38,b!$F$6:$F$38,$A22,b!$D$6:$D$38,"w"),_xlfn.MAXIFS(c!Y$6:Y$38,c!$F$6:$F$38,$A22,c!$D$6:$D$38,"w"),_xlfn.MAXIFS(d!Y$6:Y$38,d!$F$6:$F$38,$A22,d!$D$6:$D$38,"w"),_xlfn.MAXIFS(e!Y$6:Y$38,e!$F$6:$F$38,$A22,e!$D$6:$D$38,"w"))</f>
        <v>0</v>
      </c>
      <c r="S22" s="58" t="str">
        <f aca="false" t="array" ref="S22:S22">_xlfn.CONCAT(IF((a!Y$6:Y$38=R22)*(a!$D$6:$D$38="w")*(a!$F$6:$F$38=$A22),a!$C$6:$C$38&amp;" Klasse "&amp;a!$C$1&amp;",","")&amp;IF((b!Y$6:Y$38=R22)*(b!$D$6:$D$38="w")*(b!$F$6:$F$38=$A22),b!$C$6:$C$38&amp;" Klasse "&amp;b!$C$1&amp;",","")&amp;IF((c!Y$6:Y$38=R22)*(c!$D$6:$D$38="w")*(c!$F$6:$F$38=$A22),c!$C$6:$C$38&amp;" Klasse "&amp;c!$C$1&amp;",","")&amp;IF((d!Y$6:Y$38=R22)*(d!$D$6:$D$38="w")*(d!$F$6:$F$38=$A22),d!$C$6:$C$38&amp;" Klasse "&amp;d!$C$1&amp;",","")&amp;IF((e!Y$6:Y$38=R22)*(e!$D$6:$D$38="w")*(e!$F$6:$F$38=$A22),e!$C$6:$C$38&amp;" Klasse "&amp;e!$C$1&amp;",",""))</f>
        <v/>
      </c>
    </row>
    <row r="23" customFormat="false" ht="12.8" hidden="false" customHeight="false" outlineLevel="0" collapsed="false">
      <c r="A23" s="56" t="n">
        <v>16</v>
      </c>
      <c r="B23" s="57" t="n">
        <f aca="false">MAX(_xlfn.MAXIFS(a!G$6:G$38,a!$F$6:$F$38,$A23,a!$D$6:$D$38,"w"),_xlfn.MAXIFS(b!G$6:G$38,b!$F$6:$F$38,$A23,b!$D$6:$D$38,"w"),_xlfn.MAXIFS(c!G$6:G$38,c!$F$6:$F$38,$A23,c!$D$6:$D$38,"w"),_xlfn.MAXIFS(d!G$6:G$38,d!$F$6:$F$38,$A23,d!$D$6:$D$38,"w"),_xlfn.MAXIFS(e!G$6:G$38,e!$F$6:$F$38,$A23,e!$D$6:$D$38,"w"))</f>
        <v>0</v>
      </c>
      <c r="C23" s="58" t="str">
        <f aca="false" t="array" ref="C23:C23">_xlfn.CONCAT(IF((a!G$6:G$38=B23)*(a!$D$6:$D$38="w")*(a!$F$6:$F$38=$A23),a!$C$6:$C$38&amp;" Klasse "&amp;a!$C$1&amp;",","")&amp;IF((b!G$6:G$38=B23)*(b!$D$6:$D$38="w")*(b!$F$6:$F$38=$A23),b!$C$6:$C$38&amp;" Klasse "&amp;b!$C$1&amp;",","")&amp;IF((c!G$6:G$38=B23)*(c!$D$6:$D$38="w")*(c!$F$6:$F$38=$A23),c!$C$6:$C$38&amp;" Klasse "&amp;c!$C$1&amp;",","")&amp;IF((d!G$6:G$38=B23)*(d!$D$6:$D$38="w")*(d!$F$6:$F$38=$A23),d!$C$6:$C$38&amp;" Klasse "&amp;d!$C$1&amp;",","")&amp;IF((e!G$6:G$38=B23)*(e!$D$6:$D$38="w")*(e!$F$6:$F$38=$A23),e!$C$6:$C$38&amp;" Klasse "&amp;e!$C$1&amp;",",""))</f>
        <v/>
      </c>
      <c r="D23" s="57" t="n">
        <f aca="false">MAX(_xlfn.MAXIFS(a!I$6:I$38,a!$F$6:$F$38,$A23,a!$D$6:$D$38,"w"),_xlfn.MAXIFS(b!I$6:I$38,b!$F$6:$F$38,$A23,b!$D$6:$D$38,"w"),_xlfn.MAXIFS(c!I$6:I$38,c!$F$6:$F$38,$A23,c!$D$6:$D$38,"w"),_xlfn.MAXIFS(d!I$6:I$38,d!$F$6:$F$38,$A23,d!$D$6:$D$38,"w"),_xlfn.MAXIFS(e!I$6:I$38,e!$F$6:$F$38,$A23,e!$D$6:$D$38,"w"))</f>
        <v>0</v>
      </c>
      <c r="E23" s="58" t="str">
        <f aca="false" t="array" ref="E23:E23">_xlfn.CONCAT(IF((a!I$6:I$38=D23)*(a!$D$6:$D$38="w")*(a!$F$6:$F$38=$A23),a!$C$6:$C$38&amp;" Klasse "&amp;a!$C$1&amp;",","")&amp;IF((b!I$6:I$38=D23)*(b!$D$6:$D$38="w")*(b!$F$6:$F$38=$A23),b!$C$6:$C$38&amp;" Klasse "&amp;b!$C$1&amp;",","")&amp;IF((c!I$6:I$38=D23)*(c!$D$6:$D$38="w")*(c!$F$6:$F$38=$A23),c!$C$6:$C$38&amp;" Klasse "&amp;c!$C$1&amp;",","")&amp;IF((d!I$6:I$38=D23)*(d!$D$6:$D$38="w")*(d!$F$6:$F$38=$A23),d!$C$6:$C$38&amp;" Klasse "&amp;d!$C$1&amp;",","")&amp;IF((e!I$6:I$38=D23)*(e!$D$6:$D$38="w")*(e!$F$6:$F$38=$A23),e!$C$6:$C$38&amp;" Klasse "&amp;e!$C$1&amp;",",""))</f>
        <v/>
      </c>
      <c r="F23" s="57" t="n">
        <f aca="false">MAX(_xlfn.MAXIFS(a!K$6:K$38,a!$F$6:$F$38,$A23,a!$D$6:$D$38,"w"),_xlfn.MAXIFS(b!K$6:K$38,b!$F$6:$F$38,$A23,b!$D$6:$D$38,"w"),_xlfn.MAXIFS(c!K$6:K$38,c!$F$6:$F$38,$A23,c!$D$6:$D$38,"w"),_xlfn.MAXIFS(d!K$6:K$38,d!$F$6:$F$38,$A23,d!$D$6:$D$38,"w"),_xlfn.MAXIFS(e!K$6:K$38,e!$F$6:$F$38,$A23,e!$D$6:$D$38,"w"))</f>
        <v>0</v>
      </c>
      <c r="G23" s="58" t="str">
        <f aca="false" t="array" ref="G23:G23">_xlfn.CONCAT(IF((a!K$6:K$38=F23)*(a!$D$6:$D$38="w")*(a!$F$6:$F$38=$A23),a!$C$6:$C$38&amp;" Klasse "&amp;a!$C$1&amp;",","")&amp;IF((b!K$6:K$38=F23)*(b!$D$6:$D$38="w")*(b!$F$6:$F$38=$A23),b!$C$6:$C$38&amp;" Klasse "&amp;b!$C$1&amp;",","")&amp;IF((c!K$6:K$38=F23)*(c!$D$6:$D$38="w")*(c!$F$6:$F$38=$A23),c!$C$6:$C$38&amp;" Klasse "&amp;c!$C$1&amp;",","")&amp;IF((d!K$6:K$38=F23)*(d!$D$6:$D$38="w")*(d!$F$6:$F$38=$A23),d!$C$6:$C$38&amp;" Klasse "&amp;d!$C$1&amp;",","")&amp;IF((e!K$6:K$38=F23)*(e!$D$6:$D$38="w")*(e!$F$6:$F$38=$A23),e!$C$6:$C$38&amp;" Klasse "&amp;e!$C$1&amp;",",""))</f>
        <v/>
      </c>
      <c r="H23" s="57" t="n">
        <f aca="false">MAX(_xlfn.MAXIFS(a!M$6:M$38,a!$F$6:$F$38,$A23,a!$D$6:$D$38,"w"),_xlfn.MAXIFS(b!M$6:M$38,b!$F$6:$F$38,$A23,b!$D$6:$D$38,"w"),_xlfn.MAXIFS(c!M$6:M$38,c!$F$6:$F$38,$A23,c!$D$6:$D$38,"w"),_xlfn.MAXIFS(d!M$6:M$38,d!$F$6:$F$38,$A23,d!$D$6:$D$38,"w"),_xlfn.MAXIFS(e!M$6:M$38,e!$F$6:$F$38,$A23,e!$D$6:$D$38,"w"))</f>
        <v>0</v>
      </c>
      <c r="I23" s="58" t="str">
        <f aca="false" t="array" ref="I23:I23">_xlfn.CONCAT(IF((a!M$6:M$38=H23)*(a!$D$6:$D$38="w")*(a!$F$6:$F$38=$A23),a!$C$6:$C$38&amp;" Klasse "&amp;a!$C$1&amp;",","")&amp;IF((b!M$6:M$38=H23)*(b!$D$6:$D$38="w")*(b!$F$6:$F$38=$A23),b!$C$6:$C$38&amp;" Klasse "&amp;b!$C$1&amp;",","")&amp;IF((c!M$6:M$38=H23)*(c!$D$6:$D$38="w")*(c!$F$6:$F$38=$A23),c!$C$6:$C$38&amp;" Klasse "&amp;c!$C$1&amp;",","")&amp;IF((d!M$6:M$38=H23)*(d!$D$6:$D$38="w")*(d!$F$6:$F$38=$A23),d!$C$6:$C$38&amp;" Klasse "&amp;d!$C$1&amp;",","")&amp;IF((e!M$6:M$38=H23)*(e!$D$6:$D$38="w")*(e!$F$6:$F$38=$A23),e!$C$6:$C$38&amp;" Klasse "&amp;e!$C$1&amp;",",""))</f>
        <v/>
      </c>
      <c r="J23" s="57" t="n">
        <f aca="false">MAX(_xlfn.MAXIFS(a!O$6:O$38,a!$F$6:$F$38,$A23,a!$D$6:$D$38,"w"),_xlfn.MAXIFS(b!O$6:O$38,b!$F$6:$F$38,$A23,b!$D$6:$D$38,"w"),_xlfn.MAXIFS(c!O$6:O$38,c!$F$6:$F$38,$A23,c!$D$6:$D$38,"w"),_xlfn.MAXIFS(d!O$6:O$38,d!$F$6:$F$38,$A23,d!$D$6:$D$38,"w"),_xlfn.MAXIFS(e!O$6:O$38,e!$F$6:$F$38,$A23,e!$D$6:$D$38,"w"))</f>
        <v>0</v>
      </c>
      <c r="K23" s="58" t="str">
        <f aca="false" t="array" ref="K23:K23">_xlfn.CONCAT(IF((a!O$6:O$38=J23)*(a!$D$6:$D$38="w")*(a!$F$6:$F$38=$A23),a!$C$6:$C$38&amp;" Klasse "&amp;a!$C$1&amp;",","")&amp;IF((b!O$6:O$38=J23)*(b!$D$6:$D$38="w")*(b!$F$6:$F$38=$A23),b!$C$6:$C$38&amp;" Klasse "&amp;b!$C$1&amp;",","")&amp;IF((c!O$6:O$38=J23)*(c!$D$6:$D$38="w")*(c!$F$6:$F$38=$A23),c!$C$6:$C$38&amp;" Klasse "&amp;c!$C$1&amp;",","")&amp;IF((d!O$6:O$38=J23)*(d!$D$6:$D$38="w")*(d!$F$6:$F$38=$A23),d!$C$6:$C$38&amp;" Klasse "&amp;d!$C$1&amp;",","")&amp;IF((e!O$6:O$38=J23)*(e!$D$6:$D$38="w")*(e!$F$6:$F$38=$A23),e!$C$6:$C$38&amp;" Klasse "&amp;e!$C$1&amp;",",""))</f>
        <v/>
      </c>
      <c r="L23" s="57" t="n">
        <f aca="false">MAX(_xlfn.MAXIFS(a!Q$6:Q$38,a!$F$6:$F$38,$A23,a!$D$6:$D$38,"w"),_xlfn.MAXIFS(b!Q$6:Q$38,b!$F$6:$F$38,$A23,b!$D$6:$D$38,"w"),_xlfn.MAXIFS(c!Q$6:Q$38,c!$F$6:$F$38,$A23,c!$D$6:$D$38,"w"),_xlfn.MAXIFS(d!Q$6:Q$38,d!$F$6:$F$38,$A23,d!$D$6:$D$38,"w"),_xlfn.MAXIFS(e!Q$6:Q$38,e!$F$6:$F$38,$A23,e!$D$6:$D$38,"w"))</f>
        <v>0</v>
      </c>
      <c r="M23" s="58" t="str">
        <f aca="false" t="array" ref="M23:M23">_xlfn.CONCAT(IF((a!Q$6:Q$38=L23)*(a!$D$6:$D$38="w")*(a!$F$6:$F$38=$A23),a!$C$6:$C$38&amp;" Klasse "&amp;a!$C$1&amp;",","")&amp;IF((b!Q$6:Q$38=L23)*(b!$D$6:$D$38="w")*(b!$F$6:$F$38=$A23),b!$C$6:$C$38&amp;" Klasse "&amp;b!$C$1&amp;",","")&amp;IF((c!Q$6:Q$38=L23)*(c!$D$6:$D$38="w")*(c!$F$6:$F$38=$A23),c!$C$6:$C$38&amp;" Klasse "&amp;c!$C$1&amp;",","")&amp;IF((d!Q$6:Q$38=L23)*(d!$D$6:$D$38="w")*(d!$F$6:$F$38=$A23),d!$C$6:$C$38&amp;" Klasse "&amp;d!$C$1&amp;",","")&amp;IF((e!Q$6:Q$38=L23)*(e!$D$6:$D$38="w")*(e!$F$6:$F$38=$A23),e!$C$6:$C$38&amp;" Klasse "&amp;e!$C$1&amp;",",""))</f>
        <v/>
      </c>
      <c r="N23" s="57" t="n">
        <f aca="false">MAX(_xlfn.MAXIFS(a!S$6:S$38,a!$F$6:$F$38,$A23,a!$D$6:$D$38,"w"),_xlfn.MAXIFS(b!S$6:S$38,b!$F$6:$F$38,$A23,b!$D$6:$D$38,"w"),_xlfn.MAXIFS(c!S$6:S$38,c!$F$6:$F$38,$A23,c!$D$6:$D$38,"w"),_xlfn.MAXIFS(d!S$6:S$38,d!$F$6:$F$38,$A23,d!$D$6:$D$38,"w"),_xlfn.MAXIFS(e!S$6:S$38,e!$F$6:$F$38,$A23,e!$D$6:$D$38,"w"))</f>
        <v>0</v>
      </c>
      <c r="O23" s="58" t="str">
        <f aca="false" t="array" ref="O23:O23">_xlfn.CONCAT(IF((a!S$6:S$38=N23)*(a!$D$6:$D$38="w")*(a!$F$6:$F$38=$A23),a!$C$6:$C$38&amp;" Klasse "&amp;a!$C$1&amp;",","")&amp;IF((b!S$6:S$38=N23)*(b!$D$6:$D$38="w")*(b!$F$6:$F$38=$A23),b!$C$6:$C$38&amp;" Klasse "&amp;b!$C$1&amp;",","")&amp;IF((c!S$6:S$38=N23)*(c!$D$6:$D$38="w")*(c!$F$6:$F$38=$A23),c!$C$6:$C$38&amp;" Klasse "&amp;c!$C$1&amp;",","")&amp;IF((d!S$6:S$38=N23)*(d!$D$6:$D$38="w")*(d!$F$6:$F$38=$A23),d!$C$6:$C$38&amp;" Klasse "&amp;d!$C$1&amp;",","")&amp;IF((e!S$6:S$38=N23)*(e!$D$6:$D$38="w")*(e!$F$6:$F$38=$A23),e!$C$6:$C$38&amp;" Klasse "&amp;e!$C$1&amp;",",""))</f>
        <v/>
      </c>
      <c r="P23" s="57"/>
      <c r="R23" s="57" t="n">
        <f aca="false">MAX(_xlfn.MAXIFS(a!Y$6:Y$38,a!$F$6:$F$38,$A23,a!$D$6:$D$38,"w"),_xlfn.MAXIFS(b!Y$6:Y$38,b!$F$6:$F$38,$A23,b!$D$6:$D$38,"w"),_xlfn.MAXIFS(c!Y$6:Y$38,c!$F$6:$F$38,$A23,c!$D$6:$D$38,"w"),_xlfn.MAXIFS(d!Y$6:Y$38,d!$F$6:$F$38,$A23,d!$D$6:$D$38,"w"),_xlfn.MAXIFS(e!Y$6:Y$38,e!$F$6:$F$38,$A23,e!$D$6:$D$38,"w"))</f>
        <v>0</v>
      </c>
      <c r="S23" s="58" t="str">
        <f aca="false" t="array" ref="S23:S23">_xlfn.CONCAT(IF((a!Y$6:Y$38=R23)*(a!$D$6:$D$38="w")*(a!$F$6:$F$38=$A23),a!$C$6:$C$38&amp;" Klasse "&amp;a!$C$1&amp;",","")&amp;IF((b!Y$6:Y$38=R23)*(b!$D$6:$D$38="w")*(b!$F$6:$F$38=$A23),b!$C$6:$C$38&amp;" Klasse "&amp;b!$C$1&amp;",","")&amp;IF((c!Y$6:Y$38=R23)*(c!$D$6:$D$38="w")*(c!$F$6:$F$38=$A23),c!$C$6:$C$38&amp;" Klasse "&amp;c!$C$1&amp;",","")&amp;IF((d!Y$6:Y$38=R23)*(d!$D$6:$D$38="w")*(d!$F$6:$F$38=$A23),d!$C$6:$C$38&amp;" Klasse "&amp;d!$C$1&amp;",","")&amp;IF((e!Y$6:Y$38=R23)*(e!$D$6:$D$38="w")*(e!$F$6:$F$38=$A23),e!$C$6:$C$38&amp;" Klasse "&amp;e!$C$1&amp;",",""))</f>
        <v/>
      </c>
    </row>
    <row r="28" customFormat="false" ht="18.55" hidden="false" customHeight="false" outlineLevel="0" collapsed="false">
      <c r="C28" s="61" t="s">
        <v>39</v>
      </c>
      <c r="D28" s="62"/>
      <c r="E28" s="62"/>
      <c r="F28" s="62"/>
      <c r="G28" s="62"/>
      <c r="H28" s="62"/>
      <c r="I28" s="62"/>
      <c r="J28" s="62"/>
      <c r="K28" s="62"/>
    </row>
    <row r="29" customFormat="false" ht="12.8" hidden="false" customHeight="true" outlineLevel="0" collapsed="false">
      <c r="C29" s="63" t="s">
        <v>40</v>
      </c>
      <c r="D29" s="63"/>
      <c r="E29" s="63"/>
      <c r="F29" s="63"/>
      <c r="G29" s="63"/>
      <c r="H29" s="63"/>
      <c r="I29" s="63"/>
      <c r="J29" s="63"/>
      <c r="K29" s="63"/>
    </row>
    <row r="30" customFormat="false" ht="12.8" hidden="false" customHeight="false" outlineLevel="0" collapsed="false">
      <c r="C30" s="63"/>
      <c r="D30" s="63"/>
      <c r="E30" s="63"/>
      <c r="F30" s="63"/>
      <c r="G30" s="63"/>
      <c r="H30" s="63"/>
      <c r="I30" s="63"/>
      <c r="J30" s="63"/>
      <c r="K30" s="63"/>
    </row>
    <row r="31" customFormat="false" ht="12.8" hidden="false" customHeight="false" outlineLevel="0" collapsed="false">
      <c r="C31" s="63"/>
      <c r="D31" s="63"/>
      <c r="E31" s="63"/>
      <c r="F31" s="63"/>
      <c r="G31" s="63"/>
      <c r="H31" s="63"/>
      <c r="I31" s="63"/>
      <c r="J31" s="63"/>
      <c r="K31" s="63"/>
    </row>
    <row r="32" customFormat="false" ht="12.8" hidden="false" customHeight="false" outlineLevel="0" collapsed="false">
      <c r="C32" s="63"/>
      <c r="D32" s="63"/>
      <c r="E32" s="63"/>
      <c r="F32" s="63"/>
      <c r="G32" s="63"/>
      <c r="H32" s="63"/>
      <c r="I32" s="63"/>
      <c r="J32" s="63"/>
      <c r="K32" s="63"/>
    </row>
  </sheetData>
  <sheetProtection sheet="true" objects="true" scenarios="true" insertColumns="false" insertRows="false" deleteColumns="false" deleteRows="false"/>
  <mergeCells count="20">
    <mergeCell ref="A1: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C29:K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2019-03-27T16:25:32Z</dcterms:created>
  <dc:creator/>
  <dc:description/>
  <dc:language>de-DE</dc:language>
  <cp:lastModifiedBy/>
  <dcterms:modified xsi:type="dcterms:W3CDTF">2019-08-12T13:37:45Z</dcterms:modified>
  <cp:revision>150</cp:revision>
  <dc:subject/>
  <dc:title/>
</cp:coreProperties>
</file>