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HTML_all" vbProcedure="false">Tabelle1!$A$1:$A$1</definedName>
    <definedName function="false" hidden="false" name="HTML_tables" vbProcedure="false">Tabelle1!$A$1:$A$1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<sst xmlns="http://schemas.openxmlformats.org/spreadsheetml/2006/main" count="78" uniqueCount="67">
  <si>
    <t xml:space="preserve">Gesamtpunktzahl</t>
  </si>
  <si>
    <t xml:space="preserve">4- bei</t>
  </si>
  <si>
    <t xml:space="preserve">%</t>
  </si>
  <si>
    <t xml:space="preserve">Maximalpunktzahlen je Aufgabe</t>
  </si>
  <si>
    <t xml:space="preserve">A1a</t>
  </si>
  <si>
    <t xml:space="preserve">A1b</t>
  </si>
  <si>
    <t xml:space="preserve">A2</t>
  </si>
  <si>
    <t xml:space="preserve">A3</t>
  </si>
  <si>
    <t xml:space="preserve">Extra</t>
  </si>
  <si>
    <t xml:space="preserve">Punkte</t>
  </si>
  <si>
    <t xml:space="preserve">Note</t>
  </si>
  <si>
    <t xml:space="preserve">Prozent</t>
  </si>
  <si>
    <t xml:space="preserve">Punktzahl</t>
  </si>
  <si>
    <t xml:space="preserve">Schnitt</t>
  </si>
  <si>
    <t xml:space="preserve">Schnitt MSS</t>
  </si>
  <si>
    <t xml:space="preserve">#</t>
  </si>
  <si>
    <t xml:space="preserve">Name</t>
  </si>
  <si>
    <t xml:space="preserve">Vorname</t>
  </si>
  <si>
    <t xml:space="preserve">Rohpunkte</t>
  </si>
  <si>
    <t xml:space="preserve">MSS Punkte berechnet</t>
  </si>
  <si>
    <t xml:space="preserve">von</t>
  </si>
  <si>
    <t xml:space="preserve">bis</t>
  </si>
  <si>
    <t xml:space="preserve">Noten</t>
  </si>
  <si>
    <t xml:space="preserve">Mustermann</t>
  </si>
  <si>
    <t xml:space="preserve">Max</t>
  </si>
  <si>
    <t xml:space="preserve">Musterfrau</t>
  </si>
  <si>
    <t xml:space="preserve">Susanne</t>
  </si>
  <si>
    <t xml:space="preserve">Kent</t>
  </si>
  <si>
    <t xml:space="preserve">Clark</t>
  </si>
  <si>
    <t xml:space="preserve">-</t>
  </si>
  <si>
    <t xml:space="preserve">Banner</t>
  </si>
  <si>
    <t xml:space="preserve">Bruce</t>
  </si>
  <si>
    <t xml:space="preserve">Parker</t>
  </si>
  <si>
    <t xml:space="preserve">Peter</t>
  </si>
  <si>
    <t xml:space="preserve">+</t>
  </si>
  <si>
    <t xml:space="preserve">Romanova</t>
  </si>
  <si>
    <t xml:space="preserve">Natasha</t>
  </si>
  <si>
    <t xml:space="preserve">Logan</t>
  </si>
  <si>
    <t xml:space="preserve">James</t>
  </si>
  <si>
    <t xml:space="preserve">Rogers</t>
  </si>
  <si>
    <t xml:space="preserve">Steve</t>
  </si>
  <si>
    <t xml:space="preserve">Stark</t>
  </si>
  <si>
    <t xml:space="preserve">Tony</t>
  </si>
  <si>
    <t xml:space="preserve">Wayne</t>
  </si>
  <si>
    <t xml:space="preserve">Thor</t>
  </si>
  <si>
    <t xml:space="preserve">Wilson</t>
  </si>
  <si>
    <t xml:space="preserve">Wade</t>
  </si>
  <si>
    <t xml:space="preserve">Lang</t>
  </si>
  <si>
    <t xml:space="preserve">Scott</t>
  </si>
  <si>
    <t xml:space="preserve">Maximoff</t>
  </si>
  <si>
    <t xml:space="preserve">Wanda</t>
  </si>
  <si>
    <t xml:space="preserve">Barton</t>
  </si>
  <si>
    <t xml:space="preserve">Clint</t>
  </si>
  <si>
    <t xml:space="preserve">Prince</t>
  </si>
  <si>
    <t xml:space="preserve">Diana</t>
  </si>
  <si>
    <t xml:space="preserve">Curry</t>
  </si>
  <si>
    <t xml:space="preserve">Arthur</t>
  </si>
  <si>
    <t xml:space="preserve">Frost</t>
  </si>
  <si>
    <t xml:space="preserve">Emma</t>
  </si>
  <si>
    <t xml:space="preserve">Strange</t>
  </si>
  <si>
    <t xml:space="preserve">Steven</t>
  </si>
  <si>
    <t xml:space="preserve">Anzahl SuS</t>
  </si>
  <si>
    <t xml:space="preserve">% unter 4 MSSP</t>
  </si>
  <si>
    <t xml:space="preserve">Durchschnittlich erreichte Punktzahl</t>
  </si>
  <si>
    <t xml:space="preserve">Durchschnitt Noten</t>
  </si>
  <si>
    <t xml:space="preserve">prozentual</t>
  </si>
  <si>
    <t xml:space="preserve">Durchschnitt MSS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</si>
</sst>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General"/>
    <numFmt numFmtId="167" formatCode="0.00"/>
    <numFmt numFmtId="168" formatCode="0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0FFF0"/>
      <name val="Arial"/>
      <family val="2"/>
      <charset val="1"/>
    </font>
    <font>
      <sz val="10"/>
      <name val="Verdana"/>
      <family val="0"/>
      <charset val="1"/>
    </font>
    <font>
      <sz val="10"/>
      <color rgb="FF000000"/>
      <name val="Arial"/>
      <family val="2"/>
      <charset val="1"/>
    </font>
    <font>
      <b val="true"/>
      <sz val="15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66"/>
      </patternFill>
    </fill>
    <fill>
      <patternFill patternType="solid">
        <fgColor rgb="FFDDDDDD"/>
        <bgColor rgb="FFDEDC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F0FFF0"/>
      </patternFill>
    </fill>
    <fill>
      <patternFill patternType="solid">
        <fgColor rgb="FFFFFFCC"/>
        <bgColor rgb="FFFFFFA6"/>
      </patternFill>
    </fill>
    <fill>
      <patternFill patternType="solid">
        <fgColor rgb="FFFF3333"/>
        <bgColor rgb="FFC71585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DE59"/>
      </patternFill>
    </fill>
    <fill>
      <patternFill patternType="solid">
        <fgColor rgb="FF9999FF"/>
        <bgColor rgb="FF6495ED"/>
      </patternFill>
    </fill>
    <fill>
      <patternFill patternType="solid">
        <fgColor rgb="FF000099"/>
        <bgColor rgb="FF000080"/>
      </patternFill>
    </fill>
    <fill>
      <patternFill patternType="solid">
        <fgColor rgb="FF3399FF"/>
        <bgColor rgb="FF6495ED"/>
      </patternFill>
    </fill>
    <fill>
      <patternFill patternType="solid">
        <fgColor rgb="FFB2B2B2"/>
        <bgColor rgb="FFB3B3B3"/>
      </patternFill>
    </fill>
    <fill>
      <patternFill patternType="solid">
        <fgColor rgb="FF4682B4"/>
        <bgColor rgb="FF6495ED"/>
      </patternFill>
    </fill>
    <fill>
      <patternFill patternType="solid">
        <fgColor rgb="FF3333FF"/>
        <bgColor rgb="FF0000FF"/>
      </patternFill>
    </fill>
    <fill>
      <patternFill patternType="solid">
        <fgColor rgb="FFC71585"/>
        <bgColor rgb="FF800080"/>
      </patternFill>
    </fill>
    <fill>
      <patternFill patternType="solid">
        <fgColor rgb="FFF0FFFF"/>
        <bgColor rgb="FFF0FFF0"/>
      </patternFill>
    </fill>
    <fill>
      <patternFill patternType="solid">
        <fgColor rgb="FFADD8E6"/>
        <bgColor rgb="FFB3CAC7"/>
      </patternFill>
    </fill>
    <fill>
      <patternFill patternType="solid">
        <fgColor rgb="FF6495ED"/>
        <bgColor rgb="FF3399FF"/>
      </patternFill>
    </fill>
    <fill>
      <patternFill patternType="solid">
        <fgColor rgb="FFFF69B4"/>
        <bgColor rgb="FFFF6D6D"/>
      </patternFill>
    </fill>
    <fill>
      <patternFill patternType="solid">
        <fgColor rgb="FFA1467E"/>
        <bgColor rgb="FF666666"/>
      </patternFill>
    </fill>
    <fill>
      <patternFill patternType="solid">
        <fgColor rgb="FFFF6D6D"/>
        <bgColor rgb="FFFF69B4"/>
      </patternFill>
    </fill>
    <fill>
      <patternFill patternType="solid">
        <fgColor rgb="FFFFAA95"/>
        <bgColor rgb="FFFFCCCC"/>
      </patternFill>
    </fill>
    <fill>
      <patternFill patternType="solid">
        <fgColor rgb="FFFFDE59"/>
        <bgColor rgb="FFFFE994"/>
      </patternFill>
    </fill>
    <fill>
      <patternFill patternType="solid">
        <fgColor rgb="FFFFE994"/>
        <bgColor rgb="FFFFFFA6"/>
      </patternFill>
    </fill>
    <fill>
      <patternFill patternType="solid">
        <fgColor rgb="FFAFD095"/>
        <bgColor rgb="FFB3CAC7"/>
      </patternFill>
    </fill>
    <fill>
      <patternFill patternType="solid">
        <fgColor rgb="FFDEDCE6"/>
        <bgColor rgb="FFDDDDDD"/>
      </patternFill>
    </fill>
    <fill>
      <patternFill patternType="solid">
        <fgColor rgb="FFB3CAC7"/>
        <bgColor rgb="FFADD8E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5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5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2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2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2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9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0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0" fillId="3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Unbenannt2" xfId="35"/>
    <cellStyle name="Warning 11" xfId="36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98FB98"/>
      <rgbColor rgb="FF800000"/>
      <rgbColor rgb="FF006600"/>
      <rgbColor rgb="FF000099"/>
      <rgbColor rgb="FF996600"/>
      <rgbColor rgb="FF800080"/>
      <rgbColor rgb="FF008080"/>
      <rgbColor rgb="FFB3CAC7"/>
      <rgbColor rgb="FF808080"/>
      <rgbColor rgb="FF9999FF"/>
      <rgbColor rgb="FFA1467E"/>
      <rgbColor rgb="FFFFFFCC"/>
      <rgbColor rgb="FFF0FFFF"/>
      <rgbColor rgb="FF660066"/>
      <rgbColor rgb="FFFF6D6D"/>
      <rgbColor rgb="FF0066CC"/>
      <rgbColor rgb="FFDEDCE6"/>
      <rgbColor rgb="FF000080"/>
      <rgbColor rgb="FFFF00FF"/>
      <rgbColor rgb="FFFFE994"/>
      <rgbColor rgb="FFDDDDDD"/>
      <rgbColor rgb="FF800080"/>
      <rgbColor rgb="FF800000"/>
      <rgbColor rgb="FF008080"/>
      <rgbColor rgb="FF0000FF"/>
      <rgbColor rgb="FFADD8E6"/>
      <rgbColor rgb="FFF0FFF0"/>
      <rgbColor rgb="FFCCFFCC"/>
      <rgbColor rgb="FFFFFFA6"/>
      <rgbColor rgb="FF87CEFA"/>
      <rgbColor rgb="FFFFAA95"/>
      <rgbColor rgb="FFB3B3B3"/>
      <rgbColor rgb="FFFFCCCC"/>
      <rgbColor rgb="FF3399FF"/>
      <rgbColor rgb="FF6495ED"/>
      <rgbColor rgb="FFAFD095"/>
      <rgbColor rgb="FFFFDE59"/>
      <rgbColor rgb="FFFF69B4"/>
      <rgbColor rgb="FFFF3333"/>
      <rgbColor rgb="FF666666"/>
      <rgbColor rgb="FFB2B2B2"/>
      <rgbColor rgb="FF004586"/>
      <rgbColor rgb="FF4682B4"/>
      <rgbColor rgb="FF003300"/>
      <rgbColor rgb="FF333300"/>
      <rgbColor rgb="FF993300"/>
      <rgbColor rgb="FFC71585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Notenverteilung nach MSS-Punkten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a1467e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ff6d6d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ff6d6d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ff6d6d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ffaa95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ffaa95"/>
              </a:solidFill>
              <a:ln>
                <a:noFill/>
              </a:ln>
            </c:spPr>
          </c:dPt>
          <c:dPt>
            <c:idx val="6"/>
            <c:invertIfNegative val="0"/>
            <c:spPr>
              <a:solidFill>
                <a:srgbClr val="ffaa95"/>
              </a:solidFill>
              <a:ln>
                <a:noFill/>
              </a:ln>
            </c:spPr>
          </c:dPt>
          <c:dPt>
            <c:idx val="7"/>
            <c:invertIfNegative val="0"/>
            <c:spPr>
              <a:solidFill>
                <a:srgbClr val="ffde59"/>
              </a:solidFill>
              <a:ln>
                <a:noFill/>
              </a:ln>
            </c:spPr>
          </c:dPt>
          <c:dPt>
            <c:idx val="8"/>
            <c:invertIfNegative val="0"/>
            <c:spPr>
              <a:solidFill>
                <a:srgbClr val="ffde59"/>
              </a:solidFill>
              <a:ln>
                <a:noFill/>
              </a:ln>
            </c:spPr>
          </c:dPt>
          <c:dPt>
            <c:idx val="9"/>
            <c:invertIfNegative val="0"/>
            <c:spPr>
              <a:solidFill>
                <a:srgbClr val="ffde59"/>
              </a:solidFill>
              <a:ln>
                <a:noFill/>
              </a:ln>
            </c:spPr>
          </c:dPt>
          <c:dPt>
            <c:idx val="10"/>
            <c:invertIfNegative val="0"/>
            <c:spPr>
              <a:solidFill>
                <a:srgbClr val="ffffa6"/>
              </a:solidFill>
              <a:ln>
                <a:noFill/>
              </a:ln>
            </c:spPr>
          </c:dPt>
          <c:dPt>
            <c:idx val="11"/>
            <c:invertIfNegative val="0"/>
            <c:spPr>
              <a:solidFill>
                <a:srgbClr val="ffffa6"/>
              </a:solidFill>
              <a:ln>
                <a:noFill/>
              </a:ln>
            </c:spPr>
          </c:dPt>
          <c:dPt>
            <c:idx val="12"/>
            <c:invertIfNegative val="0"/>
            <c:spPr>
              <a:solidFill>
                <a:srgbClr val="ffffa6"/>
              </a:solidFill>
              <a:ln>
                <a:noFill/>
              </a:ln>
            </c:spPr>
          </c:dPt>
          <c:dPt>
            <c:idx val="13"/>
            <c:invertIfNegative val="0"/>
            <c:spPr>
              <a:solidFill>
                <a:srgbClr val="98fb98"/>
              </a:solidFill>
              <a:ln>
                <a:noFill/>
              </a:ln>
            </c:spPr>
          </c:dPt>
          <c:dPt>
            <c:idx val="14"/>
            <c:invertIfNegative val="0"/>
            <c:spPr>
              <a:solidFill>
                <a:srgbClr val="98fb98"/>
              </a:solidFill>
              <a:ln>
                <a:noFill/>
              </a:ln>
            </c:spPr>
          </c:dPt>
          <c:dPt>
            <c:idx val="15"/>
            <c:invertIfNegative val="0"/>
            <c:spPr>
              <a:solidFill>
                <a:srgbClr val="98fb98"/>
              </a:solidFill>
              <a:ln>
                <a:noFill/>
              </a:ln>
            </c:spPr>
          </c:dPt>
          <c:dLbls>
            <c:numFmt formatCode="0.0" sourceLinked="1"/>
            <c:dLbl>
              <c:idx val="0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6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7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8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9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0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1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2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3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4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5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Tabelle1!$B$6:$B$21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f>Tabelle1!$I$6:$I$21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gapWidth val="0"/>
        <c:overlap val="0"/>
        <c:axId val="6516838"/>
        <c:axId val="79252403"/>
      </c:barChart>
      <c:catAx>
        <c:axId val="65168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252403"/>
        <c:crosses val="autoZero"/>
        <c:auto val="1"/>
        <c:lblAlgn val="ctr"/>
        <c:lblOffset val="100"/>
      </c:catAx>
      <c:valAx>
        <c:axId val="792524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6838"/>
        <c:crossesAt val="0"/>
      </c:valAx>
      <c:spPr>
        <a:solidFill>
          <a:srgbClr val="87cefa"/>
        </a:solidFill>
        <a:ln>
          <a:solidFill>
            <a:srgbClr val="b3b3b3"/>
          </a:solidFill>
        </a:ln>
      </c:spPr>
    </c:plotArea>
    <c:plotVisOnly val="1"/>
    <c:dispBlanksAs val="gap"/>
  </c:chart>
  <c:spPr>
    <a:solidFill>
      <a:srgbClr val="666666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Notenverteilung nach Notenstufen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a1467e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ff6d6d"/>
              </a:solidFill>
              <a:ln>
                <a:noFill/>
              </a:ln>
            </c:spPr>
          </c:dPt>
          <c:dPt>
            <c:idx val="2"/>
            <c:invertIfNegative val="0"/>
            <c:spPr>
              <a:solidFill>
                <a:srgbClr val="ffaa95"/>
              </a:solidFill>
              <a:ln>
                <a:noFill/>
              </a:ln>
            </c:spPr>
          </c:dPt>
          <c:dPt>
            <c:idx val="3"/>
            <c:invertIfNegative val="0"/>
            <c:spPr>
              <a:solidFill>
                <a:srgbClr val="ffde59"/>
              </a:solidFill>
              <a:ln>
                <a:noFill/>
              </a:ln>
            </c:spPr>
          </c:dPt>
          <c:dPt>
            <c:idx val="4"/>
            <c:invertIfNegative val="0"/>
            <c:spPr>
              <a:solidFill>
                <a:srgbClr val="ffffa6"/>
              </a:solidFill>
              <a:ln>
                <a:noFill/>
              </a:ln>
            </c:spPr>
          </c:dPt>
          <c:dPt>
            <c:idx val="5"/>
            <c:invertIfNegative val="0"/>
            <c:spPr>
              <a:solidFill>
                <a:srgbClr val="98fb98"/>
              </a:solidFill>
              <a:ln>
                <a:noFill/>
              </a:ln>
            </c:spPr>
          </c:dPt>
          <c:dLbls>
            <c:numFmt formatCode="0.0" sourceLinked="1"/>
            <c:dLbl>
              <c:idx val="0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5"/>
              <c:numFmt formatCode="0.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gapWidth val="0"/>
        <c:overlap val="0"/>
        <c:axId val="96805630"/>
        <c:axId val="56795507"/>
      </c:barChart>
      <c:catAx>
        <c:axId val="96805630"/>
        <c:scaling>
          <c:orientation val="minMax"/>
        </c:scaling>
        <c:delete val="0"/>
        <c:axPos val="b"/>
        <c:numFmt formatCode="[$-407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95507"/>
        <c:crosses val="autoZero"/>
        <c:auto val="1"/>
        <c:lblAlgn val="ctr"/>
        <c:lblOffset val="100"/>
      </c:catAx>
      <c:valAx>
        <c:axId val="567955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" sourceLinked="0"/>
        <c:majorTickMark val="out"/>
        <c:minorTickMark val="none"/>
        <c:tickLblPos val="none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05630"/>
        <c:crossesAt val="0"/>
      </c:valAx>
      <c:spPr>
        <a:solidFill>
          <a:srgbClr val="87cefa"/>
        </a:solidFill>
        <a:ln>
          <a:solidFill>
            <a:srgbClr val="b3b3b3"/>
          </a:solidFill>
        </a:ln>
      </c:spPr>
    </c:plotArea>
    <c:plotVisOnly val="1"/>
    <c:dispBlanksAs val="gap"/>
  </c:chart>
  <c:spPr>
    <a:solidFill>
      <a:srgbClr val="666666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288720</xdr:colOff>
      <xdr:row>29</xdr:row>
      <xdr:rowOff>111600</xdr:rowOff>
    </xdr:from>
    <xdr:to>
      <xdr:col>7</xdr:col>
      <xdr:colOff>358560</xdr:colOff>
      <xdr:row>47</xdr:row>
      <xdr:rowOff>65160</xdr:rowOff>
    </xdr:to>
    <xdr:graphicFrame>
      <xdr:nvGraphicFramePr>
        <xdr:cNvPr id="0" name=""/>
        <xdr:cNvGraphicFramePr/>
      </xdr:nvGraphicFramePr>
      <xdr:xfrm>
        <a:off x="288720" y="5081040"/>
        <a:ext cx="57592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288360</xdr:colOff>
      <xdr:row>48</xdr:row>
      <xdr:rowOff>9720</xdr:rowOff>
    </xdr:from>
    <xdr:to>
      <xdr:col>7</xdr:col>
      <xdr:colOff>358560</xdr:colOff>
      <xdr:row>68</xdr:row>
      <xdr:rowOff>55440</xdr:rowOff>
    </xdr:to>
    <xdr:graphicFrame>
      <xdr:nvGraphicFramePr>
        <xdr:cNvPr id="1" name=""/>
        <xdr:cNvGraphicFramePr/>
      </xdr:nvGraphicFramePr>
      <xdr:xfrm>
        <a:off x="288360" y="8427240"/>
        <a:ext cx="5759640" cy="329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5"/>
  <sheetViews>
    <sheetView showFormulas="false" showGridLines="true" showRowColHeaders="true" showZeros="true" rightToLeft="false" tabSelected="true" showOutlineSymbols="true" defaultGridColor="true" view="normal" topLeftCell="A1" colorId="64" zoomScale="53" zoomScaleNormal="53" zoomScalePageLayoutView="100" workbookViewId="0">
      <selection pane="topLeft" activeCell="AD19" activeCellId="0" sqref="AD19"/>
    </sheetView>
  </sheetViews>
  <sheetFormatPr defaultColWidth="11.53515625" defaultRowHeight="12.8" zeroHeight="false" outlineLevelRow="0" outlineLevelCol="0"/>
  <cols>
    <col collapsed="false" customWidth="true" hidden="false" outlineLevel="0" max="12" min="12" style="0" width="15.49"/>
    <col collapsed="false" customWidth="true" hidden="false" outlineLevel="0" max="13" min="13" style="0" width="16.03"/>
    <col collapsed="false" customWidth="true" hidden="false" outlineLevel="0" max="24" min="14" style="0" width="5.83"/>
    <col collapsed="false" customWidth="true" hidden="false" outlineLevel="0" max="28" min="28" style="0" width="3.18"/>
  </cols>
  <sheetData>
    <row r="1" customFormat="false" ht="18.15" hidden="false" customHeight="true" outlineLevel="0" collapsed="false">
      <c r="A1" s="1" t="s">
        <v>0</v>
      </c>
      <c r="B1" s="1"/>
      <c r="C1" s="1"/>
      <c r="D1" s="2" t="n">
        <f aca="false">SUM(N3:X3)</f>
        <v>15</v>
      </c>
      <c r="E1" s="3"/>
      <c r="F1" s="4" t="s">
        <v>1</v>
      </c>
      <c r="G1" s="4" t="n">
        <v>50</v>
      </c>
      <c r="H1" s="4" t="s">
        <v>2</v>
      </c>
      <c r="I1" s="4"/>
      <c r="K1" s="5"/>
      <c r="L1" s="5"/>
      <c r="M1" s="5"/>
      <c r="N1" s="6" t="s">
        <v>3</v>
      </c>
      <c r="O1" s="6"/>
      <c r="P1" s="6"/>
      <c r="Q1" s="6"/>
      <c r="R1" s="6"/>
      <c r="S1" s="6"/>
      <c r="T1" s="6"/>
      <c r="U1" s="6"/>
      <c r="V1" s="6"/>
      <c r="W1" s="6"/>
      <c r="X1" s="6"/>
      <c r="Y1" s="5"/>
      <c r="Z1" s="5"/>
      <c r="AA1" s="5"/>
      <c r="AB1" s="5"/>
    </row>
    <row r="2" customFormat="false" ht="12.8" hidden="false" customHeight="false" outlineLevel="0" collapsed="false">
      <c r="A2" s="5"/>
      <c r="B2" s="3"/>
      <c r="C2" s="3"/>
      <c r="D2" s="3"/>
      <c r="E2" s="3"/>
      <c r="F2" s="3"/>
      <c r="G2" s="3"/>
      <c r="H2" s="3"/>
      <c r="I2" s="3"/>
      <c r="J2" s="5"/>
      <c r="K2" s="5"/>
      <c r="L2" s="5"/>
      <c r="M2" s="5"/>
      <c r="N2" s="7" t="s">
        <v>4</v>
      </c>
      <c r="O2" s="7" t="s">
        <v>5</v>
      </c>
      <c r="P2" s="7" t="s">
        <v>6</v>
      </c>
      <c r="Q2" s="7" t="s">
        <v>7</v>
      </c>
      <c r="R2" s="7"/>
      <c r="S2" s="7"/>
      <c r="T2" s="7"/>
      <c r="U2" s="7"/>
      <c r="V2" s="7"/>
      <c r="W2" s="7"/>
      <c r="X2" s="7" t="s">
        <v>8</v>
      </c>
      <c r="Y2" s="5"/>
      <c r="Z2" s="5"/>
      <c r="AA2" s="5"/>
      <c r="AB2" s="5"/>
    </row>
    <row r="3" customFormat="false" ht="23.85" hidden="false" customHeight="true" outlineLevel="0" collapsed="false">
      <c r="A3" s="5"/>
      <c r="B3" s="8" t="s">
        <v>9</v>
      </c>
      <c r="C3" s="9" t="s">
        <v>10</v>
      </c>
      <c r="D3" s="9"/>
      <c r="E3" s="8" t="s">
        <v>11</v>
      </c>
      <c r="F3" s="8" t="s">
        <v>12</v>
      </c>
      <c r="G3" s="8"/>
      <c r="H3" s="10" t="s">
        <v>13</v>
      </c>
      <c r="I3" s="10" t="s">
        <v>14</v>
      </c>
      <c r="J3" s="5"/>
      <c r="K3" s="11" t="s">
        <v>15</v>
      </c>
      <c r="L3" s="11" t="s">
        <v>16</v>
      </c>
      <c r="M3" s="11" t="s">
        <v>17</v>
      </c>
      <c r="N3" s="12" t="n">
        <v>4</v>
      </c>
      <c r="O3" s="12" t="n">
        <v>3</v>
      </c>
      <c r="P3" s="12" t="n">
        <v>5</v>
      </c>
      <c r="Q3" s="12" t="n">
        <v>3</v>
      </c>
      <c r="R3" s="12"/>
      <c r="S3" s="12"/>
      <c r="T3" s="12"/>
      <c r="U3" s="12"/>
      <c r="V3" s="12"/>
      <c r="W3" s="12"/>
      <c r="X3" s="12"/>
      <c r="Y3" s="13" t="s">
        <v>18</v>
      </c>
      <c r="Z3" s="14" t="s">
        <v>19</v>
      </c>
      <c r="AA3" s="15" t="s">
        <v>10</v>
      </c>
      <c r="AB3" s="15"/>
    </row>
    <row r="4" customFormat="false" ht="12.8" hidden="false" customHeight="false" outlineLevel="0" collapsed="false">
      <c r="A4" s="5"/>
      <c r="B4" s="16"/>
      <c r="C4" s="17"/>
      <c r="D4" s="17"/>
      <c r="E4" s="18"/>
      <c r="F4" s="19" t="s">
        <v>20</v>
      </c>
      <c r="G4" s="20" t="s">
        <v>21</v>
      </c>
      <c r="H4" s="21" t="s">
        <v>22</v>
      </c>
      <c r="I4" s="21"/>
      <c r="J4" s="5"/>
      <c r="K4" s="11" t="n">
        <v>1</v>
      </c>
      <c r="L4" s="22" t="s">
        <v>23</v>
      </c>
      <c r="M4" s="22" t="s">
        <v>24</v>
      </c>
      <c r="N4" s="23" t="n">
        <v>3</v>
      </c>
      <c r="O4" s="23" t="n">
        <v>3</v>
      </c>
      <c r="P4" s="23" t="n">
        <v>4</v>
      </c>
      <c r="Q4" s="23" t="n">
        <v>2</v>
      </c>
      <c r="R4" s="23"/>
      <c r="S4" s="23"/>
      <c r="T4" s="23"/>
      <c r="U4" s="23"/>
      <c r="V4" s="23"/>
      <c r="W4" s="23"/>
      <c r="X4" s="23"/>
      <c r="Y4" s="24" t="n">
        <f aca="false">SUM(N4:X4)</f>
        <v>12</v>
      </c>
      <c r="Z4" s="25" t="n">
        <f aca="false">IF(OR(ISBLANK($Y4),$Y4=0),"",LOOKUP($Y4,$F$5:$F$21,B$5:B$21))</f>
        <v>11</v>
      </c>
      <c r="AA4" s="26" t="n">
        <f aca="false">IF(OR(ISBLANK($Y4),$Y4=0),"",LOOKUP($Y4,$F$5:$F$21,C$5:C$21))</f>
        <v>2</v>
      </c>
      <c r="AB4" s="26" t="n">
        <f aca="false">IF(OR(ISBLANK($Y4),$Y4=0),"",LOOKUP($Y4,$F$5:$F$21,D$5:D$21))</f>
        <v>0</v>
      </c>
    </row>
    <row r="5" customFormat="false" ht="12.8" hidden="false" customHeight="false" outlineLevel="0" collapsed="false">
      <c r="A5" s="5"/>
      <c r="B5" s="27" t="n">
        <v>0</v>
      </c>
      <c r="C5" s="27" t="n">
        <v>6</v>
      </c>
      <c r="D5" s="28"/>
      <c r="E5" s="28" t="n">
        <v>0</v>
      </c>
      <c r="F5" s="28" t="n">
        <v>0</v>
      </c>
      <c r="G5" s="28"/>
      <c r="H5" s="29" t="n">
        <f aca="false">COUNTIF($AA$4:$AA$33,6)</f>
        <v>2</v>
      </c>
      <c r="I5" s="29"/>
      <c r="J5" s="5"/>
      <c r="K5" s="11" t="n">
        <v>2</v>
      </c>
      <c r="L5" s="22" t="s">
        <v>25</v>
      </c>
      <c r="M5" s="22" t="s">
        <v>26</v>
      </c>
      <c r="N5" s="23" t="n">
        <v>2</v>
      </c>
      <c r="O5" s="23" t="n">
        <v>3</v>
      </c>
      <c r="P5" s="23" t="n">
        <v>5</v>
      </c>
      <c r="Q5" s="23" t="n">
        <v>3</v>
      </c>
      <c r="R5" s="23"/>
      <c r="S5" s="23"/>
      <c r="T5" s="23"/>
      <c r="U5" s="23"/>
      <c r="V5" s="23"/>
      <c r="W5" s="23"/>
      <c r="X5" s="23" t="n">
        <v>1</v>
      </c>
      <c r="Y5" s="24" t="n">
        <f aca="false">SUM(N5:X5)</f>
        <v>14</v>
      </c>
      <c r="Z5" s="25" t="n">
        <f aca="false">IF(OR(ISBLANK($Y5),$Y5=0),"",LOOKUP($Y5,$F$5:$F$21,B$5:B$21))</f>
        <v>14</v>
      </c>
      <c r="AA5" s="26" t="n">
        <f aca="false">IF(OR(ISBLANK($Y5),$Y5=0),"",LOOKUP($Y5,$F$5:$F$21,C$5:C$21))</f>
        <v>1</v>
      </c>
      <c r="AB5" s="26" t="n">
        <f aca="false">IF(OR(ISBLANK($Y5),$Y5=0),"",LOOKUP($Y5,$F$5:$F$21,D$5:D$21))</f>
        <v>0</v>
      </c>
    </row>
    <row r="6" customFormat="false" ht="12.8" hidden="false" customHeight="false" outlineLevel="0" collapsed="false">
      <c r="A6" s="5"/>
      <c r="B6" s="30" t="n">
        <v>0</v>
      </c>
      <c r="C6" s="30" t="n">
        <v>6</v>
      </c>
      <c r="D6" s="30"/>
      <c r="E6" s="31" t="n">
        <v>0</v>
      </c>
      <c r="F6" s="32" t="n">
        <f aca="false">MROUND($D$1*E6/100,0.5)</f>
        <v>0</v>
      </c>
      <c r="G6" s="32" t="n">
        <f aca="false">F7-0.5</f>
        <v>3.5</v>
      </c>
      <c r="H6" s="29"/>
      <c r="I6" s="29" t="n">
        <f aca="false">COUNTIF($Z$4:$Z$33,0)</f>
        <v>2</v>
      </c>
      <c r="J6" s="5"/>
      <c r="K6" s="11" t="n">
        <v>3</v>
      </c>
      <c r="L6" s="22" t="s">
        <v>27</v>
      </c>
      <c r="M6" s="22" t="s">
        <v>28</v>
      </c>
      <c r="N6" s="23" t="n">
        <v>1</v>
      </c>
      <c r="O6" s="23" t="n">
        <v>1</v>
      </c>
      <c r="P6" s="23" t="n">
        <v>1</v>
      </c>
      <c r="Q6" s="23" t="n">
        <v>1</v>
      </c>
      <c r="R6" s="23"/>
      <c r="S6" s="23"/>
      <c r="T6" s="23"/>
      <c r="U6" s="23"/>
      <c r="V6" s="23"/>
      <c r="W6" s="23"/>
      <c r="X6" s="23"/>
      <c r="Y6" s="24" t="n">
        <f aca="false">SUM(N6:X6)</f>
        <v>4</v>
      </c>
      <c r="Z6" s="25" t="n">
        <f aca="false">IF(OR(ISBLANK($Y6),$Y6=0),"",LOOKUP($Y6,$F$5:$F$21,B$5:B$21))</f>
        <v>1</v>
      </c>
      <c r="AA6" s="26" t="n">
        <f aca="false">IF(OR(ISBLANK($Y6),$Y6=0),"",LOOKUP($Y6,$F$5:$F$21,C$5:C$21))</f>
        <v>5</v>
      </c>
      <c r="AB6" s="26" t="str">
        <f aca="false">IF(OR(ISBLANK($Y6),$Y6=0),"",LOOKUP($Y6,$F$5:$F$21,D$5:D$21))</f>
        <v>-</v>
      </c>
    </row>
    <row r="7" customFormat="false" ht="12.8" hidden="false" customHeight="false" outlineLevel="0" collapsed="false">
      <c r="A7" s="5"/>
      <c r="B7" s="33" t="n">
        <v>1</v>
      </c>
      <c r="C7" s="33" t="n">
        <v>5</v>
      </c>
      <c r="D7" s="33" t="s">
        <v>29</v>
      </c>
      <c r="E7" s="34" t="n">
        <f aca="false">_xlfn.IFS($G$1=50,25,$G$1=45,23,$G$1=40,20)</f>
        <v>25</v>
      </c>
      <c r="F7" s="35" t="n">
        <f aca="false">MROUND($D$1*E7/100,0.5)</f>
        <v>4</v>
      </c>
      <c r="G7" s="35" t="n">
        <f aca="false">F8-0.5</f>
        <v>4.5</v>
      </c>
      <c r="H7" s="29" t="n">
        <f aca="false">COUNTIF($AA$4:$AA$33,5)</f>
        <v>3</v>
      </c>
      <c r="I7" s="29" t="n">
        <f aca="false">COUNTIF($Z$4:$Z$33,1)</f>
        <v>1</v>
      </c>
      <c r="J7" s="5"/>
      <c r="K7" s="11" t="n">
        <v>4</v>
      </c>
      <c r="L7" s="22" t="s">
        <v>30</v>
      </c>
      <c r="M7" s="22" t="s">
        <v>31</v>
      </c>
      <c r="N7" s="23" t="n">
        <v>0</v>
      </c>
      <c r="O7" s="23" t="n">
        <v>3</v>
      </c>
      <c r="P7" s="23" t="n">
        <v>5</v>
      </c>
      <c r="Q7" s="23" t="n">
        <v>0</v>
      </c>
      <c r="R7" s="23"/>
      <c r="S7" s="23"/>
      <c r="T7" s="23"/>
      <c r="U7" s="23"/>
      <c r="V7" s="23"/>
      <c r="W7" s="23"/>
      <c r="X7" s="23"/>
      <c r="Y7" s="24" t="n">
        <f aca="false">SUM(N7:X7)</f>
        <v>8</v>
      </c>
      <c r="Z7" s="25" t="n">
        <f aca="false">IF(OR(ISBLANK($Y7),$Y7=0),"",LOOKUP($Y7,$F$5:$F$21,B$5:B$21))</f>
        <v>5</v>
      </c>
      <c r="AA7" s="26" t="n">
        <f aca="false">IF(OR(ISBLANK($Y7),$Y7=0),"",LOOKUP($Y7,$F$5:$F$21,C$5:C$21))</f>
        <v>4</v>
      </c>
      <c r="AB7" s="26" t="n">
        <f aca="false">IF(OR(ISBLANK($Y7),$Y7=0),"",LOOKUP($Y7,$F$5:$F$21,D$5:D$21))</f>
        <v>0</v>
      </c>
    </row>
    <row r="8" customFormat="false" ht="12.8" hidden="false" customHeight="false" outlineLevel="0" collapsed="false">
      <c r="A8" s="5"/>
      <c r="B8" s="33" t="n">
        <v>2</v>
      </c>
      <c r="C8" s="33" t="n">
        <v>5</v>
      </c>
      <c r="D8" s="33"/>
      <c r="E8" s="34" t="n">
        <f aca="false">_xlfn.IFS($G$1=50,33,$G$1=45,30,$G$1=40,27)</f>
        <v>33</v>
      </c>
      <c r="F8" s="35" t="n">
        <f aca="false">MROUND($D$1*E8/100,0.5)</f>
        <v>5</v>
      </c>
      <c r="G8" s="35" t="n">
        <f aca="false">F9-0.5</f>
        <v>6</v>
      </c>
      <c r="H8" s="29"/>
      <c r="I8" s="29" t="n">
        <f aca="false">COUNTIF($Z$4:$Z$33,2)</f>
        <v>1</v>
      </c>
      <c r="J8" s="5"/>
      <c r="K8" s="11" t="n">
        <v>5</v>
      </c>
      <c r="L8" s="22" t="s">
        <v>32</v>
      </c>
      <c r="M8" s="22" t="s">
        <v>33</v>
      </c>
      <c r="N8" s="23" t="n">
        <v>1</v>
      </c>
      <c r="O8" s="23" t="n">
        <v>2</v>
      </c>
      <c r="P8" s="23" t="n">
        <v>3</v>
      </c>
      <c r="Q8" s="23" t="n">
        <v>4</v>
      </c>
      <c r="R8" s="23"/>
      <c r="S8" s="23"/>
      <c r="T8" s="23"/>
      <c r="U8" s="23"/>
      <c r="V8" s="23"/>
      <c r="W8" s="23"/>
      <c r="X8" s="23"/>
      <c r="Y8" s="24" t="n">
        <f aca="false">SUM(N8:X8)</f>
        <v>10</v>
      </c>
      <c r="Z8" s="25" t="n">
        <f aca="false">IF(OR(ISBLANK($Y8),$Y8=0),"",LOOKUP($Y8,$F$5:$F$21,B$5:B$21))</f>
        <v>8</v>
      </c>
      <c r="AA8" s="26" t="n">
        <f aca="false">IF(OR(ISBLANK($Y8),$Y8=0),"",LOOKUP($Y8,$F$5:$F$21,C$5:C$21))</f>
        <v>3</v>
      </c>
      <c r="AB8" s="26" t="n">
        <f aca="false">IF(OR(ISBLANK($Y8),$Y8=0),"",LOOKUP($Y8,$F$5:$F$21,D$5:D$21))</f>
        <v>0</v>
      </c>
    </row>
    <row r="9" customFormat="false" ht="12.8" hidden="false" customHeight="false" outlineLevel="0" collapsed="false">
      <c r="A9" s="5"/>
      <c r="B9" s="33" t="n">
        <v>3</v>
      </c>
      <c r="C9" s="33" t="n">
        <v>5</v>
      </c>
      <c r="D9" s="33" t="s">
        <v>34</v>
      </c>
      <c r="E9" s="34" t="n">
        <f aca="false">_xlfn.IFS($G$1=50,42,$G$1=45,38,$G$1=40,33)</f>
        <v>42</v>
      </c>
      <c r="F9" s="35" t="n">
        <f aca="false">MROUND($D$1*E9/100,0.5)</f>
        <v>6.5</v>
      </c>
      <c r="G9" s="35" t="n">
        <f aca="false">F10-0.5</f>
        <v>7</v>
      </c>
      <c r="H9" s="29"/>
      <c r="I9" s="29" t="n">
        <f aca="false">COUNTIF($Z$4:$Z$33,3)</f>
        <v>1</v>
      </c>
      <c r="J9" s="5"/>
      <c r="K9" s="11" t="n">
        <v>6</v>
      </c>
      <c r="L9" s="22" t="s">
        <v>35</v>
      </c>
      <c r="M9" s="22" t="s">
        <v>36</v>
      </c>
      <c r="N9" s="23" t="n">
        <v>2</v>
      </c>
      <c r="O9" s="23" t="n">
        <v>2</v>
      </c>
      <c r="P9" s="23" t="n">
        <v>2</v>
      </c>
      <c r="Q9" s="23" t="n">
        <v>2</v>
      </c>
      <c r="R9" s="23"/>
      <c r="S9" s="23"/>
      <c r="T9" s="23"/>
      <c r="U9" s="23"/>
      <c r="V9" s="23"/>
      <c r="W9" s="23"/>
      <c r="X9" s="23"/>
      <c r="Y9" s="24" t="n">
        <f aca="false">SUM(N9:X9)</f>
        <v>8</v>
      </c>
      <c r="Z9" s="25" t="n">
        <f aca="false">IF(OR(ISBLANK($Y9),$Y9=0),"",LOOKUP($Y9,$F$5:$F$21,B$5:B$21))</f>
        <v>5</v>
      </c>
      <c r="AA9" s="26" t="n">
        <f aca="false">IF(OR(ISBLANK($Y9),$Y9=0),"",LOOKUP($Y9,$F$5:$F$21,C$5:C$21))</f>
        <v>4</v>
      </c>
      <c r="AB9" s="26" t="n">
        <f aca="false">IF(OR(ISBLANK($Y9),$Y9=0),"",LOOKUP($Y9,$F$5:$F$21,D$5:D$21))</f>
        <v>0</v>
      </c>
    </row>
    <row r="10" customFormat="false" ht="12.8" hidden="false" customHeight="false" outlineLevel="0" collapsed="false">
      <c r="A10" s="5"/>
      <c r="B10" s="36" t="n">
        <v>4</v>
      </c>
      <c r="C10" s="36" t="n">
        <v>4</v>
      </c>
      <c r="D10" s="36" t="s">
        <v>29</v>
      </c>
      <c r="E10" s="37" t="n">
        <f aca="false">_xlfn.IFS($G$1=50,50,$G$1=45,45,$G$1=40,40)</f>
        <v>50</v>
      </c>
      <c r="F10" s="38" t="n">
        <f aca="false">MROUND($D$1*E10/100,0.5)</f>
        <v>7.5</v>
      </c>
      <c r="G10" s="38" t="n">
        <f aca="false">F11-0.5</f>
        <v>7.5</v>
      </c>
      <c r="H10" s="29" t="n">
        <f aca="false">COUNTIF($AA$4:$AA$33,4)</f>
        <v>3</v>
      </c>
      <c r="I10" s="29" t="n">
        <f aca="false">COUNTIF($Z$4:$Z$33,4)</f>
        <v>0</v>
      </c>
      <c r="J10" s="5"/>
      <c r="K10" s="11" t="n">
        <v>7</v>
      </c>
      <c r="L10" s="22" t="s">
        <v>37</v>
      </c>
      <c r="M10" s="22" t="s">
        <v>38</v>
      </c>
      <c r="N10" s="23" t="n">
        <v>1</v>
      </c>
      <c r="O10" s="23" t="n">
        <v>3</v>
      </c>
      <c r="P10" s="23" t="n">
        <v>3</v>
      </c>
      <c r="Q10" s="23" t="n">
        <v>3</v>
      </c>
      <c r="R10" s="23"/>
      <c r="S10" s="23"/>
      <c r="T10" s="23"/>
      <c r="U10" s="23"/>
      <c r="V10" s="23"/>
      <c r="W10" s="23"/>
      <c r="X10" s="23"/>
      <c r="Y10" s="24" t="n">
        <f aca="false">SUM(N10:X10)</f>
        <v>10</v>
      </c>
      <c r="Z10" s="25" t="n">
        <f aca="false">IF(OR(ISBLANK($Y10),$Y10=0),"",LOOKUP($Y10,$F$5:$F$21,B$5:B$21))</f>
        <v>8</v>
      </c>
      <c r="AA10" s="26" t="n">
        <f aca="false">IF(OR(ISBLANK($Y10),$Y10=0),"",LOOKUP($Y10,$F$5:$F$21,C$5:C$21))</f>
        <v>3</v>
      </c>
      <c r="AB10" s="26" t="n">
        <f aca="false">IF(OR(ISBLANK($Y10),$Y10=0),"",LOOKUP($Y10,$F$5:$F$21,D$5:D$21))</f>
        <v>0</v>
      </c>
    </row>
    <row r="11" customFormat="false" ht="12.8" hidden="false" customHeight="false" outlineLevel="0" collapsed="false">
      <c r="A11" s="5"/>
      <c r="B11" s="36" t="n">
        <v>5</v>
      </c>
      <c r="C11" s="36" t="n">
        <v>4</v>
      </c>
      <c r="D11" s="36"/>
      <c r="E11" s="37" t="n">
        <f aca="false">_xlfn.IFS($G$1=50,54,$G$1=45,50,$G$1=40,46)</f>
        <v>54</v>
      </c>
      <c r="F11" s="38" t="n">
        <f aca="false">MROUND($D$1*E11/100,0.5)</f>
        <v>8</v>
      </c>
      <c r="G11" s="38" t="n">
        <f aca="false">F12-0.5</f>
        <v>8.5</v>
      </c>
      <c r="H11" s="29" t="n">
        <f aca="false">COUNTIF($Z$4:$Z$25,5)</f>
        <v>3</v>
      </c>
      <c r="I11" s="29" t="n">
        <f aca="false">COUNTIF($Z$4:$Z$33,5)</f>
        <v>3</v>
      </c>
      <c r="J11" s="5"/>
      <c r="K11" s="11" t="n">
        <v>8</v>
      </c>
      <c r="L11" s="22" t="s">
        <v>39</v>
      </c>
      <c r="M11" s="22" t="s">
        <v>40</v>
      </c>
      <c r="N11" s="23" t="n">
        <v>2</v>
      </c>
      <c r="O11" s="23" t="n">
        <v>1</v>
      </c>
      <c r="P11" s="23" t="n">
        <v>0</v>
      </c>
      <c r="Q11" s="23" t="n">
        <v>0</v>
      </c>
      <c r="R11" s="23"/>
      <c r="S11" s="23"/>
      <c r="T11" s="23"/>
      <c r="U11" s="23"/>
      <c r="V11" s="23"/>
      <c r="W11" s="23"/>
      <c r="X11" s="23"/>
      <c r="Y11" s="24" t="n">
        <f aca="false">SUM(N11:X11)</f>
        <v>3</v>
      </c>
      <c r="Z11" s="25" t="n">
        <f aca="false">IF(OR(ISBLANK($Y11),$Y11=0),"",LOOKUP($Y11,$F$5:$F$21,B$5:B$21))</f>
        <v>0</v>
      </c>
      <c r="AA11" s="26" t="n">
        <f aca="false">IF(OR(ISBLANK($Y11),$Y11=0),"",LOOKUP($Y11,$F$5:$F$21,C$5:C$21))</f>
        <v>6</v>
      </c>
      <c r="AB11" s="26" t="n">
        <f aca="false">IF(OR(ISBLANK($Y11),$Y11=0),"",LOOKUP($Y11,$F$5:$F$21,D$5:D$21))</f>
        <v>0</v>
      </c>
    </row>
    <row r="12" customFormat="false" ht="12.8" hidden="false" customHeight="false" outlineLevel="0" collapsed="false">
      <c r="A12" s="5"/>
      <c r="B12" s="36" t="n">
        <v>6</v>
      </c>
      <c r="C12" s="36" t="n">
        <v>4</v>
      </c>
      <c r="D12" s="36" t="s">
        <v>34</v>
      </c>
      <c r="E12" s="37" t="n">
        <f aca="false">_xlfn.IFS($G$1=50,59,$G$1=45,55,$G$1=40,51)</f>
        <v>59</v>
      </c>
      <c r="F12" s="38" t="n">
        <f aca="false">MROUND($D$1*E12/100,0.5)</f>
        <v>9</v>
      </c>
      <c r="G12" s="38" t="n">
        <f aca="false">F13-0.5</f>
        <v>9</v>
      </c>
      <c r="H12" s="29" t="n">
        <f aca="false">COUNTIF($Z$4:$Z$25,6)</f>
        <v>0</v>
      </c>
      <c r="I12" s="29" t="n">
        <f aca="false">COUNTIF($Z$4:$Z$33,6)</f>
        <v>0</v>
      </c>
      <c r="J12" s="5"/>
      <c r="K12" s="11" t="n">
        <v>9</v>
      </c>
      <c r="L12" s="22" t="s">
        <v>41</v>
      </c>
      <c r="M12" s="22" t="s">
        <v>42</v>
      </c>
      <c r="N12" s="23" t="n">
        <v>4</v>
      </c>
      <c r="O12" s="39" t="n">
        <v>3</v>
      </c>
      <c r="P12" s="39" t="n">
        <v>5</v>
      </c>
      <c r="Q12" s="39" t="n">
        <v>3</v>
      </c>
      <c r="R12" s="39"/>
      <c r="S12" s="39"/>
      <c r="T12" s="39"/>
      <c r="U12" s="39"/>
      <c r="V12" s="39"/>
      <c r="W12" s="39"/>
      <c r="X12" s="39"/>
      <c r="Y12" s="24" t="n">
        <f aca="false">SUM(N12:X12)</f>
        <v>15</v>
      </c>
      <c r="Z12" s="25" t="n">
        <f aca="false">IF(OR(ISBLANK($Y12),$Y12=0),"",LOOKUP($Y12,$F$5:$F$21,B$5:B$21))</f>
        <v>15</v>
      </c>
      <c r="AA12" s="26" t="n">
        <f aca="false">IF(OR(ISBLANK($Y12),$Y12=0),"",LOOKUP($Y12,$F$5:$F$21,C$5:C$21))</f>
        <v>1</v>
      </c>
      <c r="AB12" s="26" t="str">
        <f aca="false">IF(OR(ISBLANK($Y12),$Y12=0),"",LOOKUP($Y12,$F$5:$F$21,D$5:D$21))</f>
        <v>+</v>
      </c>
    </row>
    <row r="13" customFormat="false" ht="12.8" hidden="false" customHeight="false" outlineLevel="0" collapsed="false">
      <c r="A13" s="5"/>
      <c r="B13" s="40" t="n">
        <v>7</v>
      </c>
      <c r="C13" s="40" t="n">
        <v>3</v>
      </c>
      <c r="D13" s="40" t="s">
        <v>29</v>
      </c>
      <c r="E13" s="41" t="n">
        <f aca="false">_xlfn.IFS($G$1=50,63,$G$1=45,59,$G$1=40,56)</f>
        <v>63</v>
      </c>
      <c r="F13" s="42" t="n">
        <f aca="false">MROUND($D$1*E13/100,0.5)</f>
        <v>9.5</v>
      </c>
      <c r="G13" s="42" t="n">
        <f aca="false">F14-0.5</f>
        <v>9.5</v>
      </c>
      <c r="H13" s="29" t="n">
        <f aca="false">COUNTIF($AA$4:$AA$33,3)</f>
        <v>5</v>
      </c>
      <c r="I13" s="29" t="n">
        <f aca="false">COUNTIF($Z$4:$Z$33,7)</f>
        <v>0</v>
      </c>
      <c r="J13" s="5"/>
      <c r="K13" s="11" t="n">
        <v>10</v>
      </c>
      <c r="L13" s="22" t="s">
        <v>43</v>
      </c>
      <c r="M13" s="22" t="s">
        <v>31</v>
      </c>
      <c r="N13" s="23" t="n">
        <v>2</v>
      </c>
      <c r="O13" s="23" t="n">
        <v>1</v>
      </c>
      <c r="P13" s="23" t="n">
        <v>2</v>
      </c>
      <c r="Q13" s="23" t="n">
        <v>3</v>
      </c>
      <c r="R13" s="23"/>
      <c r="S13" s="23"/>
      <c r="T13" s="23"/>
      <c r="U13" s="23"/>
      <c r="V13" s="23"/>
      <c r="W13" s="23"/>
      <c r="X13" s="23" t="n">
        <v>2</v>
      </c>
      <c r="Y13" s="24" t="n">
        <f aca="false">SUM(N13:X13)</f>
        <v>10</v>
      </c>
      <c r="Z13" s="25" t="n">
        <f aca="false">IF(OR(ISBLANK($Y13),$Y13=0),"",LOOKUP($Y13,$F$5:$F$21,B$5:B$21))</f>
        <v>8</v>
      </c>
      <c r="AA13" s="26" t="n">
        <f aca="false">IF(OR(ISBLANK($Y13),$Y13=0),"",LOOKUP($Y13,$F$5:$F$21,C$5:C$21))</f>
        <v>3</v>
      </c>
      <c r="AB13" s="26" t="n">
        <f aca="false">IF(OR(ISBLANK($Y13),$Y13=0),"",LOOKUP($Y13,$F$5:$F$21,D$5:D$21))</f>
        <v>0</v>
      </c>
    </row>
    <row r="14" customFormat="false" ht="12.8" hidden="false" customHeight="false" outlineLevel="0" collapsed="false">
      <c r="A14" s="5"/>
      <c r="B14" s="40" t="n">
        <v>8</v>
      </c>
      <c r="C14" s="40" t="n">
        <v>3</v>
      </c>
      <c r="D14" s="40"/>
      <c r="E14" s="41" t="n">
        <f aca="false">_xlfn.IFS($G$1=50,67,$G$1=45,64,$G$1=40,61)</f>
        <v>67</v>
      </c>
      <c r="F14" s="42" t="n">
        <f aca="false">MROUND($D$1*E14/100,0.5)</f>
        <v>10</v>
      </c>
      <c r="G14" s="42" t="n">
        <f aca="false">F15-0.5</f>
        <v>10.5</v>
      </c>
      <c r="H14" s="29" t="n">
        <f aca="false">COUNTIF($Z$4:$Z$25,8)</f>
        <v>5</v>
      </c>
      <c r="I14" s="29" t="n">
        <f aca="false">COUNTIF($Z$4:$Z$33,8)</f>
        <v>5</v>
      </c>
      <c r="J14" s="5"/>
      <c r="K14" s="11" t="n">
        <v>11</v>
      </c>
      <c r="L14" s="22"/>
      <c r="M14" s="22" t="s">
        <v>44</v>
      </c>
      <c r="N14" s="23" t="n">
        <v>0</v>
      </c>
      <c r="O14" s="23" t="n">
        <v>0</v>
      </c>
      <c r="P14" s="23" t="n">
        <v>1</v>
      </c>
      <c r="Q14" s="23" t="n">
        <v>1</v>
      </c>
      <c r="R14" s="23"/>
      <c r="S14" s="23"/>
      <c r="T14" s="23"/>
      <c r="U14" s="23"/>
      <c r="V14" s="23"/>
      <c r="W14" s="23"/>
      <c r="X14" s="23"/>
      <c r="Y14" s="24" t="n">
        <f aca="false">SUM(N14:X14)</f>
        <v>2</v>
      </c>
      <c r="Z14" s="25" t="n">
        <f aca="false">IF(OR(ISBLANK($Y14),$Y14=0),"",LOOKUP($Y14,$F$5:$F$21,B$5:B$21))</f>
        <v>0</v>
      </c>
      <c r="AA14" s="26" t="n">
        <f aca="false">IF(OR(ISBLANK($Y14),$Y14=0),"",LOOKUP($Y14,$F$5:$F$21,C$5:C$21))</f>
        <v>6</v>
      </c>
      <c r="AB14" s="26" t="n">
        <f aca="false">IF(OR(ISBLANK($Y14),$Y14=0),"",LOOKUP($Y14,$F$5:$F$21,D$5:D$21))</f>
        <v>0</v>
      </c>
    </row>
    <row r="15" customFormat="false" ht="12.8" hidden="false" customHeight="false" outlineLevel="0" collapsed="false">
      <c r="A15" s="5"/>
      <c r="B15" s="40" t="n">
        <v>9</v>
      </c>
      <c r="C15" s="40" t="n">
        <v>3</v>
      </c>
      <c r="D15" s="40" t="s">
        <v>34</v>
      </c>
      <c r="E15" s="41" t="n">
        <f aca="false">_xlfn.IFS($G$1=50,72,$G$1=45,69,$G$1=40,66)</f>
        <v>72</v>
      </c>
      <c r="F15" s="42" t="n">
        <f aca="false">MROUND($D$1*E15/100,0.5)</f>
        <v>11</v>
      </c>
      <c r="G15" s="42" t="n">
        <f aca="false">F16-0.5</f>
        <v>11</v>
      </c>
      <c r="H15" s="29" t="n">
        <f aca="false">COUNTIF($Z$4:$Z$25,9)</f>
        <v>0</v>
      </c>
      <c r="I15" s="29" t="n">
        <f aca="false">COUNTIF($Z$4:$Z$33,9)</f>
        <v>0</v>
      </c>
      <c r="J15" s="5"/>
      <c r="K15" s="11" t="n">
        <v>12</v>
      </c>
      <c r="L15" s="22" t="s">
        <v>45</v>
      </c>
      <c r="M15" s="22" t="s">
        <v>46</v>
      </c>
      <c r="N15" s="23" t="n">
        <v>2</v>
      </c>
      <c r="O15" s="23" t="n">
        <v>3</v>
      </c>
      <c r="P15" s="23" t="n">
        <v>1</v>
      </c>
      <c r="Q15" s="23" t="n">
        <v>1</v>
      </c>
      <c r="R15" s="23"/>
      <c r="S15" s="23"/>
      <c r="T15" s="23"/>
      <c r="U15" s="23"/>
      <c r="V15" s="23"/>
      <c r="W15" s="23"/>
      <c r="X15" s="23"/>
      <c r="Y15" s="24" t="n">
        <f aca="false">SUM(N15:X15)</f>
        <v>7</v>
      </c>
      <c r="Z15" s="25" t="n">
        <f aca="false">IF(OR(ISBLANK($Y15),$Y15=0),"",LOOKUP($Y15,$F$5:$F$21,B$5:B$21))</f>
        <v>3</v>
      </c>
      <c r="AA15" s="26" t="n">
        <f aca="false">IF(OR(ISBLANK($Y15),$Y15=0),"",LOOKUP($Y15,$F$5:$F$21,C$5:C$21))</f>
        <v>5</v>
      </c>
      <c r="AB15" s="26" t="str">
        <f aca="false">IF(OR(ISBLANK($Y15),$Y15=0),"",LOOKUP($Y15,$F$5:$F$21,D$5:D$21))</f>
        <v>+</v>
      </c>
    </row>
    <row r="16" customFormat="false" ht="12.8" hidden="false" customHeight="false" outlineLevel="0" collapsed="false">
      <c r="A16" s="5"/>
      <c r="B16" s="43" t="n">
        <v>10</v>
      </c>
      <c r="C16" s="43" t="n">
        <v>2</v>
      </c>
      <c r="D16" s="43" t="s">
        <v>29</v>
      </c>
      <c r="E16" s="44" t="n">
        <f aca="false">_xlfn.IFS($G$1=50,76,$G$1=45,73,$G$1=40,71)</f>
        <v>76</v>
      </c>
      <c r="F16" s="45" t="n">
        <f aca="false">MROUND($D$1*E16/100,0.5)</f>
        <v>11.5</v>
      </c>
      <c r="G16" s="45" t="n">
        <f aca="false">F17-0.5</f>
        <v>11.5</v>
      </c>
      <c r="H16" s="29" t="n">
        <f aca="false">COUNTIF($AA$4:$AA$33,2)</f>
        <v>3</v>
      </c>
      <c r="I16" s="29" t="n">
        <f aca="false">COUNTIF($Z$4:$Z$33,10)</f>
        <v>0</v>
      </c>
      <c r="J16" s="5"/>
      <c r="K16" s="11" t="n">
        <v>13</v>
      </c>
      <c r="L16" s="22" t="s">
        <v>47</v>
      </c>
      <c r="M16" s="22" t="s">
        <v>48</v>
      </c>
      <c r="N16" s="23" t="n">
        <v>3</v>
      </c>
      <c r="O16" s="23" t="n">
        <v>3</v>
      </c>
      <c r="P16" s="23" t="n">
        <v>3</v>
      </c>
      <c r="Q16" s="23" t="n">
        <v>3</v>
      </c>
      <c r="R16" s="23"/>
      <c r="S16" s="23"/>
      <c r="T16" s="23"/>
      <c r="U16" s="23"/>
      <c r="V16" s="23"/>
      <c r="W16" s="23"/>
      <c r="X16" s="23"/>
      <c r="Y16" s="24" t="n">
        <f aca="false">SUM(N16:X16)</f>
        <v>12</v>
      </c>
      <c r="Z16" s="25" t="n">
        <f aca="false">IF(OR(ISBLANK($Y16),$Y16=0),"",LOOKUP($Y16,$F$5:$F$21,B$5:B$21))</f>
        <v>11</v>
      </c>
      <c r="AA16" s="26" t="n">
        <f aca="false">IF(OR(ISBLANK($Y16),$Y16=0),"",LOOKUP($Y16,$F$5:$F$21,C$5:C$21))</f>
        <v>2</v>
      </c>
      <c r="AB16" s="26" t="n">
        <f aca="false">IF(OR(ISBLANK($Y16),$Y16=0),"",LOOKUP($Y16,$F$5:$F$21,D$5:D$21))</f>
        <v>0</v>
      </c>
    </row>
    <row r="17" customFormat="false" ht="12.8" hidden="false" customHeight="false" outlineLevel="0" collapsed="false">
      <c r="A17" s="5"/>
      <c r="B17" s="43" t="n">
        <v>11</v>
      </c>
      <c r="C17" s="43" t="n">
        <v>2</v>
      </c>
      <c r="D17" s="43"/>
      <c r="E17" s="44" t="n">
        <f aca="false">_xlfn.IFS($G$1=50,80,$G$1=45,78,$G$1=40,76)</f>
        <v>80</v>
      </c>
      <c r="F17" s="45" t="n">
        <f aca="false">MROUND($D$1*E17/100,0.5)</f>
        <v>12</v>
      </c>
      <c r="G17" s="45" t="n">
        <f aca="false">F18-0.5</f>
        <v>12.5</v>
      </c>
      <c r="H17" s="29" t="n">
        <f aca="false">COUNTIF($Z$4:$Z$25,11)</f>
        <v>3</v>
      </c>
      <c r="I17" s="29" t="n">
        <f aca="false">COUNTIF($Z$4:$Z$33,11)</f>
        <v>3</v>
      </c>
      <c r="J17" s="5"/>
      <c r="K17" s="11" t="n">
        <v>14</v>
      </c>
      <c r="L17" s="22" t="s">
        <v>49</v>
      </c>
      <c r="M17" s="22" t="s">
        <v>50</v>
      </c>
      <c r="N17" s="23" t="n">
        <v>2</v>
      </c>
      <c r="O17" s="23" t="n">
        <v>2</v>
      </c>
      <c r="P17" s="23" t="n">
        <v>2</v>
      </c>
      <c r="Q17" s="23" t="n">
        <v>2</v>
      </c>
      <c r="R17" s="23"/>
      <c r="S17" s="23"/>
      <c r="T17" s="23"/>
      <c r="U17" s="23"/>
      <c r="V17" s="23"/>
      <c r="W17" s="23"/>
      <c r="X17" s="23"/>
      <c r="Y17" s="24" t="n">
        <f aca="false">SUM(N17:X17)</f>
        <v>8</v>
      </c>
      <c r="Z17" s="25" t="n">
        <f aca="false">IF(OR(ISBLANK($Y17),$Y17=0),"",LOOKUP($Y17,$F$5:$F$21,B$5:B$21))</f>
        <v>5</v>
      </c>
      <c r="AA17" s="26" t="n">
        <f aca="false">IF(OR(ISBLANK($Y17),$Y17=0),"",LOOKUP($Y17,$F$5:$F$21,C$5:C$21))</f>
        <v>4</v>
      </c>
      <c r="AB17" s="26" t="n">
        <f aca="false">IF(OR(ISBLANK($Y17),$Y17=0),"",LOOKUP($Y17,$F$5:$F$21,D$5:D$21))</f>
        <v>0</v>
      </c>
    </row>
    <row r="18" customFormat="false" ht="12.8" hidden="false" customHeight="false" outlineLevel="0" collapsed="false">
      <c r="A18" s="5"/>
      <c r="B18" s="43" t="n">
        <v>12</v>
      </c>
      <c r="C18" s="43" t="n">
        <v>2</v>
      </c>
      <c r="D18" s="43" t="s">
        <v>34</v>
      </c>
      <c r="E18" s="44" t="n">
        <f aca="false">_xlfn.IFS($G$1=50,85,$G$1=45,83,$G$1=40,81)</f>
        <v>85</v>
      </c>
      <c r="F18" s="45" t="n">
        <f aca="false">MROUND($D$1*E18/100,0.5)</f>
        <v>13</v>
      </c>
      <c r="G18" s="45" t="n">
        <f aca="false">F19-0.5</f>
        <v>13</v>
      </c>
      <c r="H18" s="29" t="n">
        <f aca="false">COUNTIF($Z$4:$Z$25,12)</f>
        <v>0</v>
      </c>
      <c r="I18" s="29" t="n">
        <f aca="false">COUNTIF($Z$4:$Z$33,12)</f>
        <v>0</v>
      </c>
      <c r="J18" s="5"/>
      <c r="K18" s="11" t="n">
        <v>15</v>
      </c>
      <c r="L18" s="22" t="s">
        <v>51</v>
      </c>
      <c r="M18" s="22" t="s">
        <v>52</v>
      </c>
      <c r="N18" s="23" t="n">
        <v>3</v>
      </c>
      <c r="O18" s="23" t="n">
        <v>3</v>
      </c>
      <c r="P18" s="23" t="n">
        <v>3</v>
      </c>
      <c r="Q18" s="23" t="n">
        <v>3</v>
      </c>
      <c r="R18" s="23"/>
      <c r="S18" s="23"/>
      <c r="T18" s="23"/>
      <c r="U18" s="23"/>
      <c r="V18" s="23"/>
      <c r="W18" s="23"/>
      <c r="X18" s="23"/>
      <c r="Y18" s="24" t="n">
        <f aca="false">SUM(N18:X18)</f>
        <v>12</v>
      </c>
      <c r="Z18" s="25" t="n">
        <f aca="false">IF(OR(ISBLANK($Y18),$Y18=0),"",LOOKUP($Y18,$F$5:$F$21,B$5:B$21))</f>
        <v>11</v>
      </c>
      <c r="AA18" s="26" t="n">
        <f aca="false">IF(OR(ISBLANK($Y18),$Y18=0),"",LOOKUP($Y18,$F$5:$F$21,C$5:C$21))</f>
        <v>2</v>
      </c>
      <c r="AB18" s="26" t="n">
        <f aca="false">IF(OR(ISBLANK($Y18),$Y18=0),"",LOOKUP($Y18,$F$5:$F$21,D$5:D$21))</f>
        <v>0</v>
      </c>
    </row>
    <row r="19" customFormat="false" ht="12.8" hidden="false" customHeight="false" outlineLevel="0" collapsed="false">
      <c r="A19" s="5"/>
      <c r="B19" s="46" t="n">
        <v>13</v>
      </c>
      <c r="C19" s="46" t="n">
        <v>1</v>
      </c>
      <c r="D19" s="46" t="s">
        <v>29</v>
      </c>
      <c r="E19" s="47" t="n">
        <f aca="false">_xlfn.IFS($G$1=50,89,$G$1=45,87,$G$1=40,86)</f>
        <v>89</v>
      </c>
      <c r="F19" s="48" t="n">
        <f aca="false">MROUND($D$1*E19/100,0.5)</f>
        <v>13.5</v>
      </c>
      <c r="G19" s="48" t="n">
        <f aca="false">F20-0.5</f>
        <v>13.5</v>
      </c>
      <c r="H19" s="29" t="n">
        <f aca="false">COUNTIF($AA$4:$AA$33,1)</f>
        <v>3</v>
      </c>
      <c r="I19" s="29" t="n">
        <f aca="false">COUNTIF($Z$4:$Z$33,13)</f>
        <v>0</v>
      </c>
      <c r="J19" s="5"/>
      <c r="K19" s="11" t="n">
        <v>16</v>
      </c>
      <c r="L19" s="22" t="s">
        <v>53</v>
      </c>
      <c r="M19" s="49" t="s">
        <v>54</v>
      </c>
      <c r="N19" s="23" t="n">
        <v>4</v>
      </c>
      <c r="O19" s="23" t="n">
        <v>3</v>
      </c>
      <c r="P19" s="23" t="n">
        <v>5</v>
      </c>
      <c r="Q19" s="23" t="n">
        <v>2</v>
      </c>
      <c r="R19" s="23"/>
      <c r="S19" s="23"/>
      <c r="T19" s="23"/>
      <c r="U19" s="23"/>
      <c r="V19" s="23"/>
      <c r="W19" s="23"/>
      <c r="X19" s="23"/>
      <c r="Y19" s="24" t="n">
        <f aca="false">SUM(N19:X19)</f>
        <v>14</v>
      </c>
      <c r="Z19" s="25" t="n">
        <f aca="false">IF(OR(ISBLANK($Y19),$Y19=0),"",LOOKUP($Y19,$F$5:$F$21,B$5:B$21))</f>
        <v>14</v>
      </c>
      <c r="AA19" s="26" t="n">
        <f aca="false">IF(OR(ISBLANK($Y19),$Y19=0),"",LOOKUP($Y19,$F$5:$F$21,C$5:C$21))</f>
        <v>1</v>
      </c>
      <c r="AB19" s="26" t="n">
        <f aca="false">IF(OR(ISBLANK($Y19),$Y19=0),"",LOOKUP($Y19,$F$5:$F$21,D$5:D$21))</f>
        <v>0</v>
      </c>
    </row>
    <row r="20" customFormat="false" ht="12.8" hidden="false" customHeight="false" outlineLevel="0" collapsed="false">
      <c r="A20" s="5"/>
      <c r="B20" s="46" t="n">
        <v>14</v>
      </c>
      <c r="C20" s="46" t="n">
        <v>1</v>
      </c>
      <c r="D20" s="46"/>
      <c r="E20" s="47" t="n">
        <f aca="false">_xlfn.IFS($G$1=50,93,$G$1=45,92,$G$1=40,91)</f>
        <v>93</v>
      </c>
      <c r="F20" s="48" t="n">
        <f aca="false">MROUND($D$1*E20/100,0.5)</f>
        <v>14</v>
      </c>
      <c r="G20" s="48" t="n">
        <f aca="false">F21-0.5</f>
        <v>14</v>
      </c>
      <c r="H20" s="29" t="n">
        <f aca="false">COUNTIF($Z$4:$Z$25,14)</f>
        <v>2</v>
      </c>
      <c r="I20" s="29" t="n">
        <f aca="false">COUNTIF($Z$4:$Z$33,14)</f>
        <v>2</v>
      </c>
      <c r="J20" s="5"/>
      <c r="K20" s="11" t="n">
        <v>17</v>
      </c>
      <c r="L20" s="22" t="s">
        <v>55</v>
      </c>
      <c r="M20" s="22" t="s">
        <v>56</v>
      </c>
      <c r="N20" s="23" t="n">
        <v>1.5</v>
      </c>
      <c r="O20" s="23" t="n">
        <v>2.5</v>
      </c>
      <c r="P20" s="23" t="n">
        <v>1</v>
      </c>
      <c r="Q20" s="23" t="n">
        <v>0</v>
      </c>
      <c r="R20" s="23"/>
      <c r="S20" s="23"/>
      <c r="T20" s="23"/>
      <c r="U20" s="23"/>
      <c r="V20" s="23"/>
      <c r="W20" s="23"/>
      <c r="X20" s="23"/>
      <c r="Y20" s="24" t="n">
        <f aca="false">SUM(N20:X20)</f>
        <v>5</v>
      </c>
      <c r="Z20" s="25" t="n">
        <f aca="false">IF(OR(ISBLANK($Y20),$Y20=0),"",LOOKUP($Y20,$F$5:$F$21,B$5:B$21))</f>
        <v>2</v>
      </c>
      <c r="AA20" s="26" t="n">
        <f aca="false">IF(OR(ISBLANK($Y20),$Y20=0),"",LOOKUP($Y20,$F$5:$F$21,C$5:C$21))</f>
        <v>5</v>
      </c>
      <c r="AB20" s="26" t="n">
        <f aca="false">IF(OR(ISBLANK($Y20),$Y20=0),"",LOOKUP($Y20,$F$5:$F$21,D$5:D$21))</f>
        <v>0</v>
      </c>
    </row>
    <row r="21" customFormat="false" ht="12.8" hidden="false" customHeight="false" outlineLevel="0" collapsed="false">
      <c r="A21" s="5"/>
      <c r="B21" s="46" t="n">
        <v>15</v>
      </c>
      <c r="C21" s="46" t="n">
        <v>1</v>
      </c>
      <c r="D21" s="46" t="s">
        <v>34</v>
      </c>
      <c r="E21" s="47" t="n">
        <f aca="false">_xlfn.IFS($G$1=50,97,$G$1=45,97,$G$1=40,96)</f>
        <v>97</v>
      </c>
      <c r="F21" s="48" t="n">
        <f aca="false">MROUND($D$1*E21/100,0.5)</f>
        <v>14.5</v>
      </c>
      <c r="G21" s="48" t="n">
        <f aca="false">D1</f>
        <v>15</v>
      </c>
      <c r="H21" s="29"/>
      <c r="I21" s="29" t="n">
        <f aca="false">COUNTIF($Z$4:$Z$33,15)</f>
        <v>1</v>
      </c>
      <c r="J21" s="5"/>
      <c r="K21" s="11" t="n">
        <v>18</v>
      </c>
      <c r="L21" s="22" t="s">
        <v>57</v>
      </c>
      <c r="M21" s="22" t="s">
        <v>58</v>
      </c>
      <c r="N21" s="23" t="n">
        <v>2</v>
      </c>
      <c r="O21" s="23" t="n">
        <v>3</v>
      </c>
      <c r="P21" s="23" t="n">
        <v>2</v>
      </c>
      <c r="Q21" s="23" t="n">
        <v>3</v>
      </c>
      <c r="R21" s="23"/>
      <c r="S21" s="23"/>
      <c r="T21" s="23"/>
      <c r="U21" s="23"/>
      <c r="V21" s="23"/>
      <c r="W21" s="23"/>
      <c r="X21" s="23"/>
      <c r="Y21" s="24" t="n">
        <f aca="false">SUM(N21:X21)</f>
        <v>10</v>
      </c>
      <c r="Z21" s="25" t="n">
        <f aca="false">IF(OR(ISBLANK($Y21),$Y21=0),"",LOOKUP($Y21,$F$5:$F$21,B$5:B$21))</f>
        <v>8</v>
      </c>
      <c r="AA21" s="26" t="n">
        <f aca="false">IF(OR(ISBLANK($Y21),$Y21=0),"",LOOKUP($Y21,$F$5:$F$21,C$5:C$21))</f>
        <v>3</v>
      </c>
      <c r="AB21" s="26" t="n">
        <f aca="false">IF(OR(ISBLANK($Y21),$Y21=0),"",LOOKUP($Y21,$F$5:$F$21,D$5:D$21))</f>
        <v>0</v>
      </c>
    </row>
    <row r="22" customFormat="false" ht="14.65" hidden="false" customHeight="true" outlineLevel="0" collapsed="false">
      <c r="A22" s="5"/>
      <c r="B22" s="5"/>
      <c r="C22" s="5"/>
      <c r="D22" s="5"/>
      <c r="E22" s="50"/>
      <c r="F22" s="51" t="s">
        <v>13</v>
      </c>
      <c r="G22" s="51"/>
      <c r="H22" s="52" t="n">
        <f aca="false">AA34</f>
        <v>3.31578947368421</v>
      </c>
      <c r="I22" s="52" t="n">
        <f aca="false">SUMPRODUCT(I6:I21,B6:B21)/SUM(I6:I21)</f>
        <v>7.21052631578947</v>
      </c>
      <c r="J22" s="5"/>
      <c r="K22" s="11" t="n">
        <v>19</v>
      </c>
      <c r="L22" s="22" t="s">
        <v>59</v>
      </c>
      <c r="M22" s="22" t="s">
        <v>60</v>
      </c>
      <c r="N22" s="23" t="n">
        <v>1</v>
      </c>
      <c r="O22" s="23" t="n">
        <v>2</v>
      </c>
      <c r="P22" s="23" t="n">
        <v>5</v>
      </c>
      <c r="Q22" s="23" t="n">
        <v>2</v>
      </c>
      <c r="R22" s="23"/>
      <c r="S22" s="23"/>
      <c r="T22" s="23"/>
      <c r="U22" s="23"/>
      <c r="V22" s="23"/>
      <c r="W22" s="23"/>
      <c r="X22" s="23"/>
      <c r="Y22" s="24" t="n">
        <f aca="false">SUM(N22:X22)</f>
        <v>10</v>
      </c>
      <c r="Z22" s="25" t="n">
        <f aca="false">IF(OR(ISBLANK($Y22),$Y22=0),"",LOOKUP($Y22,$F$5:$F$21,B$5:B$21))</f>
        <v>8</v>
      </c>
      <c r="AA22" s="26" t="n">
        <f aca="false">IF(OR(ISBLANK($Y22),$Y22=0),"",LOOKUP($Y22,$F$5:$F$21,C$5:C$21))</f>
        <v>3</v>
      </c>
      <c r="AB22" s="26" t="n">
        <f aca="false">IF(OR(ISBLANK($Y22),$Y22=0),"",LOOKUP($Y22,$F$5:$F$21,D$5:D$21))</f>
        <v>0</v>
      </c>
    </row>
    <row r="23" customFormat="false" ht="14.65" hidden="false" customHeight="true" outlineLevel="0" collapsed="false">
      <c r="A23" s="5"/>
      <c r="F23" s="53" t="s">
        <v>61</v>
      </c>
      <c r="G23" s="53"/>
      <c r="H23" s="54" t="n">
        <f aca="false">H5+H7+H10+H13+H16+H19</f>
        <v>19</v>
      </c>
      <c r="I23" s="54" t="n">
        <f aca="false">SUM(I5:I21)</f>
        <v>19</v>
      </c>
      <c r="J23" s="5"/>
      <c r="K23" s="11" t="n">
        <v>20</v>
      </c>
      <c r="L23" s="22"/>
      <c r="M23" s="22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4" t="n">
        <f aca="false">SUM(N23:X23)</f>
        <v>0</v>
      </c>
      <c r="Z23" s="25" t="str">
        <f aca="false">IF(OR(ISBLANK($Y23),$Y23=0),"",LOOKUP($Y23,$F$5:$F$21,B$5:B$21))</f>
        <v/>
      </c>
      <c r="AA23" s="26" t="str">
        <f aca="false">IF(OR(ISBLANK($Y23),$Y23=0),"",LOOKUP($Y23,$F$5:$F$21,C$5:C$21))</f>
        <v/>
      </c>
      <c r="AB23" s="26" t="str">
        <f aca="false">IF(OR(ISBLANK($Y23),$Y23=0),"",LOOKUP($Y23,$F$5:$F$21,D$5:D$21))</f>
        <v/>
      </c>
    </row>
    <row r="24" customFormat="false" ht="12.8" hidden="false" customHeight="false" outlineLevel="0" collapsed="false">
      <c r="F24" s="55" t="s">
        <v>62</v>
      </c>
      <c r="G24" s="55"/>
      <c r="H24" s="55"/>
      <c r="I24" s="56" t="n">
        <f aca="false">SUM(I5:I9)/I23*100</f>
        <v>26.3157894736842</v>
      </c>
      <c r="J24" s="5"/>
      <c r="K24" s="11" t="n">
        <v>21</v>
      </c>
      <c r="L24" s="22"/>
      <c r="M24" s="22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4" t="n">
        <f aca="false">SUM(N24:X24)</f>
        <v>0</v>
      </c>
      <c r="Z24" s="25" t="str">
        <f aca="false">IF(OR(ISBLANK($Y24),$Y24=0),"",LOOKUP($Y24,$F$5:$F$21,B$5:B$21))</f>
        <v/>
      </c>
      <c r="AA24" s="26" t="str">
        <f aca="false">IF(OR(ISBLANK($Y24),$Y24=0),"",LOOKUP($Y24,$F$5:$F$21,C$5:C$21))</f>
        <v/>
      </c>
      <c r="AB24" s="26" t="str">
        <f aca="false">IF(OR(ISBLANK($Y24),$Y24=0),"",LOOKUP($Y24,$F$5:$F$21,D$5:D$21))</f>
        <v/>
      </c>
    </row>
    <row r="25" customFormat="false" ht="12.8" hidden="false" customHeight="false" outlineLevel="0" collapsed="false">
      <c r="G25" s="5"/>
      <c r="H25" s="5"/>
      <c r="I25" s="5"/>
      <c r="J25" s="5"/>
      <c r="K25" s="11" t="n">
        <v>22</v>
      </c>
      <c r="L25" s="22"/>
      <c r="M25" s="22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4" t="n">
        <f aca="false">SUM(N25:X25)</f>
        <v>0</v>
      </c>
      <c r="Z25" s="25" t="str">
        <f aca="false">IF(OR(ISBLANK($Y25),$Y25=0),"",LOOKUP($Y25,$F$5:$F$21,B$5:B$21))</f>
        <v/>
      </c>
      <c r="AA25" s="26" t="str">
        <f aca="false">IF(OR(ISBLANK($Y25),$Y25=0),"",LOOKUP($Y25,$F$5:$F$21,C$5:C$21))</f>
        <v/>
      </c>
      <c r="AB25" s="26" t="str">
        <f aca="false">IF(OR(ISBLANK($Y25),$Y25=0),"",LOOKUP($Y25,$F$5:$F$21,D$5:D$21))</f>
        <v/>
      </c>
    </row>
    <row r="26" customFormat="false" ht="12.8" hidden="false" customHeight="false" outlineLevel="0" collapsed="false">
      <c r="G26" s="5"/>
      <c r="H26" s="5"/>
      <c r="I26" s="5"/>
      <c r="J26" s="5"/>
      <c r="K26" s="11" t="n">
        <v>23</v>
      </c>
      <c r="L26" s="57"/>
      <c r="M26" s="57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58"/>
      <c r="Y26" s="24" t="n">
        <f aca="false">SUM(N26:X26)</f>
        <v>0</v>
      </c>
      <c r="Z26" s="25" t="str">
        <f aca="false">IF(OR(ISBLANK($Y26),$Y26=0),"",LOOKUP($Y26,$F$5:$F$21,B$5:B$21))</f>
        <v/>
      </c>
      <c r="AA26" s="26" t="str">
        <f aca="false">IF(OR(ISBLANK($Y26),$Y26=0),"",LOOKUP($Y26,$F$5:$F$21,C$5:C$21))</f>
        <v/>
      </c>
      <c r="AB26" s="26" t="str">
        <f aca="false">IF(OR(ISBLANK($Y26),$Y26=0),"",LOOKUP($Y26,$F$5:$F$21,D$5:D$21))</f>
        <v/>
      </c>
    </row>
    <row r="27" customFormat="false" ht="12.8" hidden="false" customHeight="false" outlineLevel="0" collapsed="false">
      <c r="G27" s="5"/>
      <c r="H27" s="5"/>
      <c r="I27" s="5"/>
      <c r="J27" s="5"/>
      <c r="K27" s="11" t="n">
        <v>24</v>
      </c>
      <c r="L27" s="57"/>
      <c r="M27" s="57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58"/>
      <c r="Y27" s="24" t="n">
        <f aca="false">SUM(N27:X27)</f>
        <v>0</v>
      </c>
      <c r="Z27" s="25" t="str">
        <f aca="false">IF(OR(ISBLANK($Y27),$Y27=0),"",LOOKUP($Y27,$F$5:$F$21,B$5:B$21))</f>
        <v/>
      </c>
      <c r="AA27" s="26" t="str">
        <f aca="false">IF(OR(ISBLANK($Y27),$Y27=0),"",LOOKUP($Y27,$F$5:$F$21,C$5:C$21))</f>
        <v/>
      </c>
      <c r="AB27" s="26" t="str">
        <f aca="false">IF(OR(ISBLANK($Y27),$Y27=0),"",LOOKUP($Y27,$F$5:$F$21,D$5:D$21))</f>
        <v/>
      </c>
    </row>
    <row r="28" customFormat="false" ht="12.8" hidden="false" customHeight="false" outlineLevel="0" collapsed="false">
      <c r="G28" s="5"/>
      <c r="H28" s="5"/>
      <c r="I28" s="5"/>
      <c r="J28" s="5"/>
      <c r="K28" s="11" t="n">
        <v>25</v>
      </c>
      <c r="L28" s="57"/>
      <c r="M28" s="57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58"/>
      <c r="Y28" s="24" t="n">
        <f aca="false">SUM(N28:X28)</f>
        <v>0</v>
      </c>
      <c r="Z28" s="25" t="str">
        <f aca="false">IF(OR(ISBLANK($Y28),$Y28=0),"",LOOKUP($Y28,$F$5:$F$21,B$5:B$21))</f>
        <v/>
      </c>
      <c r="AA28" s="26" t="str">
        <f aca="false">IF(OR(ISBLANK($Y28),$Y28=0),"",LOOKUP($Y28,$F$5:$F$21,C$5:C$21))</f>
        <v/>
      </c>
      <c r="AB28" s="26" t="str">
        <f aca="false">IF(OR(ISBLANK($Y28),$Y28=0),"",LOOKUP($Y28,$F$5:$F$21,D$5:D$21))</f>
        <v/>
      </c>
    </row>
    <row r="29" customFormat="false" ht="12.8" hidden="false" customHeight="false" outlineLevel="0" collapsed="false">
      <c r="G29" s="5"/>
      <c r="H29" s="5"/>
      <c r="I29" s="5"/>
      <c r="J29" s="5"/>
      <c r="K29" s="11" t="n">
        <v>26</v>
      </c>
      <c r="L29" s="57"/>
      <c r="M29" s="57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59"/>
      <c r="Y29" s="24" t="n">
        <f aca="false">SUM(N29:X29)</f>
        <v>0</v>
      </c>
      <c r="Z29" s="25" t="str">
        <f aca="false">IF(OR(ISBLANK($Y29),$Y29=0),"",LOOKUP($Y29,$F$5:$F$21,B$5:B$21))</f>
        <v/>
      </c>
      <c r="AA29" s="26" t="str">
        <f aca="false">IF(OR(ISBLANK($Y29),$Y29=0),"",LOOKUP($Y29,$F$5:$F$21,C$5:C$21))</f>
        <v/>
      </c>
      <c r="AB29" s="26" t="str">
        <f aca="false">IF(OR(ISBLANK($Y29),$Y29=0),"",LOOKUP($Y29,$F$5:$F$21,D$5:D$21))</f>
        <v/>
      </c>
    </row>
    <row r="30" customFormat="false" ht="12.8" hidden="false" customHeight="false" outlineLevel="0" collapsed="false">
      <c r="G30" s="5"/>
      <c r="H30" s="5"/>
      <c r="I30" s="5"/>
      <c r="J30" s="5"/>
      <c r="K30" s="11" t="n">
        <v>27</v>
      </c>
      <c r="L30" s="57"/>
      <c r="M30" s="57"/>
      <c r="N30" s="23"/>
      <c r="O30" s="60"/>
      <c r="P30" s="60"/>
      <c r="Q30" s="60"/>
      <c r="R30" s="60"/>
      <c r="S30" s="60"/>
      <c r="T30" s="60"/>
      <c r="U30" s="60"/>
      <c r="V30" s="60"/>
      <c r="W30" s="60"/>
      <c r="X30" s="59"/>
      <c r="Y30" s="24" t="n">
        <f aca="false">SUM(N30:X30)</f>
        <v>0</v>
      </c>
      <c r="Z30" s="25" t="str">
        <f aca="false">IF(OR(ISBLANK($Y30),$Y30=0),"",LOOKUP($Y30,$F$5:$F$21,B$5:B$21))</f>
        <v/>
      </c>
      <c r="AA30" s="26" t="str">
        <f aca="false">IF(OR(ISBLANK($Y30),$Y30=0),"",LOOKUP($Y30,$F$5:$F$21,C$5:C$21))</f>
        <v/>
      </c>
      <c r="AB30" s="26" t="str">
        <f aca="false">IF(OR(ISBLANK($Y30),$Y30=0),"",LOOKUP($Y30,$F$5:$F$21,D$5:D$21))</f>
        <v/>
      </c>
    </row>
    <row r="31" customFormat="false" ht="12.8" hidden="false" customHeight="false" outlineLevel="0" collapsed="false">
      <c r="G31" s="5"/>
      <c r="H31" s="5"/>
      <c r="I31" s="5"/>
      <c r="J31" s="5"/>
      <c r="K31" s="11" t="n">
        <v>28</v>
      </c>
      <c r="L31" s="57"/>
      <c r="M31" s="57"/>
      <c r="N31" s="23"/>
      <c r="O31" s="60"/>
      <c r="P31" s="60"/>
      <c r="Q31" s="60"/>
      <c r="R31" s="60"/>
      <c r="S31" s="60"/>
      <c r="T31" s="60"/>
      <c r="U31" s="60"/>
      <c r="V31" s="60"/>
      <c r="W31" s="60"/>
      <c r="X31" s="59"/>
      <c r="Y31" s="24" t="n">
        <f aca="false">SUM(N31:X31)</f>
        <v>0</v>
      </c>
      <c r="Z31" s="25" t="str">
        <f aca="false">IF(OR(ISBLANK($Y31),$Y31=0),"",LOOKUP($Y31,$F$5:$F$21,B$5:B$21))</f>
        <v/>
      </c>
      <c r="AA31" s="26" t="str">
        <f aca="false">IF(OR(ISBLANK($Y31),$Y31=0),"",LOOKUP($Y31,$F$5:$F$21,C$5:C$21))</f>
        <v/>
      </c>
      <c r="AB31" s="26" t="str">
        <f aca="false">IF(OR(ISBLANK($Y31),$Y31=0),"",LOOKUP($Y31,$F$5:$F$21,D$5:D$21))</f>
        <v/>
      </c>
    </row>
    <row r="32" customFormat="false" ht="12.8" hidden="false" customHeight="false" outlineLevel="0" collapsed="false">
      <c r="G32" s="5"/>
      <c r="H32" s="5"/>
      <c r="I32" s="5"/>
      <c r="J32" s="5"/>
      <c r="K32" s="11" t="n">
        <v>29</v>
      </c>
      <c r="L32" s="57"/>
      <c r="M32" s="57"/>
      <c r="N32" s="23"/>
      <c r="O32" s="60"/>
      <c r="P32" s="60"/>
      <c r="Q32" s="60"/>
      <c r="R32" s="60"/>
      <c r="S32" s="60"/>
      <c r="T32" s="60"/>
      <c r="U32" s="60"/>
      <c r="V32" s="60"/>
      <c r="W32" s="60"/>
      <c r="X32" s="59"/>
      <c r="Y32" s="24" t="n">
        <f aca="false">SUM(N32:X32)</f>
        <v>0</v>
      </c>
      <c r="Z32" s="25" t="str">
        <f aca="false">IF(OR(ISBLANK($Y32),$Y32=0),"",LOOKUP($Y32,$F$5:$F$21,B$5:B$21))</f>
        <v/>
      </c>
      <c r="AA32" s="26" t="str">
        <f aca="false">IF(OR(ISBLANK($Y32),$Y32=0),"",LOOKUP($Y32,$F$5:$F$21,C$5:C$21))</f>
        <v/>
      </c>
      <c r="AB32" s="26" t="str">
        <f aca="false">IF(OR(ISBLANK($Y32),$Y32=0),"",LOOKUP($Y32,$F$5:$F$21,D$5:D$21))</f>
        <v/>
      </c>
    </row>
    <row r="33" customFormat="false" ht="12.8" hidden="false" customHeight="false" outlineLevel="0" collapsed="false">
      <c r="G33" s="5"/>
      <c r="H33" s="5"/>
      <c r="I33" s="5"/>
      <c r="J33" s="5"/>
      <c r="K33" s="11" t="n">
        <v>30</v>
      </c>
      <c r="L33" s="57"/>
      <c r="M33" s="57"/>
      <c r="N33" s="23"/>
      <c r="O33" s="60"/>
      <c r="P33" s="60"/>
      <c r="Q33" s="60"/>
      <c r="R33" s="60"/>
      <c r="S33" s="60"/>
      <c r="T33" s="60"/>
      <c r="U33" s="60"/>
      <c r="V33" s="60"/>
      <c r="W33" s="60"/>
      <c r="X33" s="59"/>
      <c r="Y33" s="24" t="n">
        <f aca="false">SUM(N33:X33)</f>
        <v>0</v>
      </c>
      <c r="Z33" s="25" t="str">
        <f aca="false">IF(OR(ISBLANK($Y33),$Y33=0),"",LOOKUP($Y33,$F$5:$F$21,B$5:B$21))</f>
        <v/>
      </c>
      <c r="AA33" s="26" t="str">
        <f aca="false">IF(OR(ISBLANK($Y33),$Y33=0),"",LOOKUP($Y33,$F$5:$F$21,C$5:C$21))</f>
        <v/>
      </c>
      <c r="AB33" s="26" t="str">
        <f aca="false">IF(OR(ISBLANK($Y33),$Y33=0),"",LOOKUP($Y33,$F$5:$F$21,D$5:D$21))</f>
        <v/>
      </c>
    </row>
    <row r="34" customFormat="false" ht="35.3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1"/>
      <c r="M34" s="61" t="s">
        <v>63</v>
      </c>
      <c r="N34" s="62" t="n">
        <f aca="false">AVERAGE(N4:N33)</f>
        <v>1.92105263157895</v>
      </c>
      <c r="O34" s="62" t="n">
        <f aca="false">AVERAGE(O4:O33)</f>
        <v>2.28947368421053</v>
      </c>
      <c r="P34" s="62" t="n">
        <f aca="false">AVERAGE(P4:P33)</f>
        <v>2.78947368421053</v>
      </c>
      <c r="Q34" s="62" t="n">
        <f aca="false">AVERAGE(Q4:Q33)</f>
        <v>2</v>
      </c>
      <c r="R34" s="62" t="e">
        <f aca="false">AVERAGE(R4:R33)</f>
        <v>#DIV/0!</v>
      </c>
      <c r="S34" s="62" t="e">
        <f aca="false">AVERAGE(S4:S33)</f>
        <v>#DIV/0!</v>
      </c>
      <c r="T34" s="62" t="e">
        <f aca="false">AVERAGE(T4:T33)</f>
        <v>#DIV/0!</v>
      </c>
      <c r="U34" s="62" t="e">
        <f aca="false">AVERAGE(U4:U33)</f>
        <v>#DIV/0!</v>
      </c>
      <c r="V34" s="62" t="e">
        <f aca="false">AVERAGE(V4:V33)</f>
        <v>#DIV/0!</v>
      </c>
      <c r="W34" s="62" t="e">
        <f aca="false">AVERAGE(W4:W33)</f>
        <v>#DIV/0!</v>
      </c>
      <c r="X34" s="63" t="s">
        <v>64</v>
      </c>
      <c r="Y34" s="63"/>
      <c r="Z34" s="63"/>
      <c r="AA34" s="64" t="n">
        <f aca="false">AVERAGE(AA4:AA28)</f>
        <v>3.31578947368421</v>
      </c>
      <c r="AB34" s="64"/>
    </row>
    <row r="35" customFormat="false" ht="18.5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1"/>
      <c r="M35" s="61" t="s">
        <v>65</v>
      </c>
      <c r="N35" s="65" t="n">
        <f aca="false">N34*100/N3</f>
        <v>48.0263157894737</v>
      </c>
      <c r="O35" s="65" t="n">
        <f aca="false">O34*100/O3</f>
        <v>76.3157894736842</v>
      </c>
      <c r="P35" s="65" t="n">
        <f aca="false">P34*100/P3</f>
        <v>55.7894736842105</v>
      </c>
      <c r="Q35" s="65" t="n">
        <f aca="false">Q34*100/Q3</f>
        <v>66.6666666666667</v>
      </c>
      <c r="R35" s="65" t="e">
        <f aca="false">R34*100/R3</f>
        <v>#DIV/0!</v>
      </c>
      <c r="S35" s="65" t="e">
        <f aca="false">S34*100/S3</f>
        <v>#DIV/0!</v>
      </c>
      <c r="T35" s="65" t="e">
        <f aca="false">T34*100/T3</f>
        <v>#DIV/0!</v>
      </c>
      <c r="U35" s="65" t="e">
        <f aca="false">U34*100/U3</f>
        <v>#DIV/0!</v>
      </c>
      <c r="V35" s="65" t="e">
        <f aca="false">V34*100/V3</f>
        <v>#DIV/0!</v>
      </c>
      <c r="W35" s="65" t="e">
        <f aca="false">W34*100/W3</f>
        <v>#DIV/0!</v>
      </c>
      <c r="X35" s="66" t="s">
        <v>66</v>
      </c>
      <c r="Y35" s="66"/>
      <c r="Z35" s="66"/>
      <c r="AA35" s="67" t="n">
        <f aca="false">AVERAGE(Z4:Z27)</f>
        <v>7.21052631578947</v>
      </c>
      <c r="AB35" s="67"/>
    </row>
  </sheetData>
  <mergeCells count="18">
    <mergeCell ref="A1:C1"/>
    <mergeCell ref="N1:X1"/>
    <mergeCell ref="C3:D3"/>
    <mergeCell ref="F3:G3"/>
    <mergeCell ref="AA3:AB3"/>
    <mergeCell ref="H5:H6"/>
    <mergeCell ref="H7:H9"/>
    <mergeCell ref="H10:H12"/>
    <mergeCell ref="H13:H15"/>
    <mergeCell ref="H16:H18"/>
    <mergeCell ref="H19:H21"/>
    <mergeCell ref="F22:G22"/>
    <mergeCell ref="F23:G23"/>
    <mergeCell ref="F24:H24"/>
    <mergeCell ref="X34:Z34"/>
    <mergeCell ref="AA34:AB34"/>
    <mergeCell ref="X35:Z35"/>
    <mergeCell ref="AA35:AB35"/>
  </mergeCells>
  <conditionalFormatting sqref="N35:W35">
    <cfRule type="colorScale" priority="2">
      <colorScale>
        <cfvo type="min" val="0"/>
        <cfvo type="num" val="50"/>
        <cfvo type="max" val="0"/>
        <color rgb="FFFF0000"/>
        <color rgb="FFFFFF00"/>
        <color rgb="FF00CC00"/>
      </colorScale>
    </cfRule>
  </conditionalFormatting>
  <conditionalFormatting sqref="AA4:AA33">
    <cfRule type="colorScale" priority="3">
      <colorScale>
        <cfvo type="min" val="0"/>
        <cfvo type="num" val="3"/>
        <cfvo type="max" val="0"/>
        <color rgb="FF00CC00"/>
        <color rgb="FFFFFF00"/>
        <color rgb="FFFF0000"/>
      </colorScale>
    </cfRule>
  </conditionalFormatting>
  <conditionalFormatting sqref="H24">
    <cfRule type="cellIs" priority="4" operator="greaterThanOrEqual" aboveAverage="0" equalAverage="0" bottom="0" percent="0" rank="0" text="" dxfId="0">
      <formula>1/3</formula>
    </cfRule>
  </conditionalFormatting>
  <conditionalFormatting sqref="Z4:Z33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dataValidations count="1">
    <dataValidation allowBlank="true" operator="equal" showDropDown="false" showErrorMessage="true" showInputMessage="false" sqref="G1" type="list">
      <formula1>"50,45,40"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2020-02-04T19:24:25Z</dcterms:modified>
  <cp:revision>51</cp:revision>
  <dc:subject/>
  <dc:title/>
</cp:coreProperties>
</file>