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HTML_all" vbProcedure="false">Tabelle1!$A$1:$A$1</definedName>
    <definedName function="false" hidden="false" name="HTML_tables" vbProcedure="false">Tabelle1!$A$1:$A$1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<sst xmlns="http://schemas.openxmlformats.org/spreadsheetml/2006/main" count="40" uniqueCount="33">
  <si>
    <t xml:space="preserve">Gesamtpunktzahl</t>
  </si>
  <si>
    <t xml:space="preserve">4- bei</t>
  </si>
  <si>
    <t xml:space="preserve">%</t>
  </si>
  <si>
    <t xml:space="preserve">Maximalpunktzahlen je Aufgabe</t>
  </si>
  <si>
    <t xml:space="preserve">A1</t>
  </si>
  <si>
    <t xml:space="preserve">A2</t>
  </si>
  <si>
    <t xml:space="preserve">A3</t>
  </si>
  <si>
    <t xml:space="preserve">A4a</t>
  </si>
  <si>
    <t xml:space="preserve">A4b</t>
  </si>
  <si>
    <t xml:space="preserve">Extra</t>
  </si>
  <si>
    <t xml:space="preserve">Punkte</t>
  </si>
  <si>
    <t xml:space="preserve">Note</t>
  </si>
  <si>
    <t xml:space="preserve">Prozent</t>
  </si>
  <si>
    <t xml:space="preserve">Punktzahl</t>
  </si>
  <si>
    <t xml:space="preserve">Schnitt</t>
  </si>
  <si>
    <t xml:space="preserve">#</t>
  </si>
  <si>
    <t xml:space="preserve">Name</t>
  </si>
  <si>
    <t xml:space="preserve">Vorname</t>
  </si>
  <si>
    <t xml:space="preserve">Rohpunkte</t>
  </si>
  <si>
    <t xml:space="preserve">MSS Punkte berechnet</t>
  </si>
  <si>
    <t xml:space="preserve">Note gegeben</t>
  </si>
  <si>
    <t xml:space="preserve">von</t>
  </si>
  <si>
    <t xml:space="preserve">bis</t>
  </si>
  <si>
    <t xml:space="preserve">Mustermann</t>
  </si>
  <si>
    <t xml:space="preserve">Max</t>
  </si>
  <si>
    <t xml:space="preserve">-</t>
  </si>
  <si>
    <t xml:space="preserve">+</t>
  </si>
  <si>
    <t xml:space="preserve">Notenschnitt</t>
  </si>
  <si>
    <t xml:space="preserve">Anzahl der SuS</t>
  </si>
  <si>
    <t xml:space="preserve">Noten unter 4-</t>
  </si>
  <si>
    <t xml:space="preserve">Durchschnittlich erreichte Punktzahl</t>
  </si>
  <si>
    <t xml:space="preserve">Durchschnitt</t>
  </si>
  <si>
    <t xml:space="preserve">prozentual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</si>
</sst>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Verdana"/>
      <family val="0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DDDDDD"/>
      <name val="Arial"/>
      <family val="2"/>
      <charset val="1"/>
    </font>
    <font>
      <b val="true"/>
      <sz val="15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F3333"/>
        <bgColor rgb="FFD62E4E"/>
      </patternFill>
    </fill>
    <fill>
      <patternFill patternType="solid">
        <fgColor rgb="FF66FF00"/>
        <bgColor rgb="FF66FF66"/>
      </patternFill>
    </fill>
    <fill>
      <patternFill patternType="solid">
        <fgColor rgb="FFFF00FF"/>
        <bgColor rgb="FFCC00CC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CC99FF"/>
      </patternFill>
    </fill>
    <fill>
      <patternFill patternType="solid">
        <fgColor rgb="FF000099"/>
        <bgColor rgb="FF000080"/>
      </patternFill>
    </fill>
    <fill>
      <patternFill patternType="solid">
        <fgColor rgb="FF3399FF"/>
        <bgColor rgb="FF00CCFF"/>
      </patternFill>
    </fill>
    <fill>
      <patternFill patternType="solid">
        <fgColor rgb="FFB2B2B2"/>
        <bgColor rgb="FF969696"/>
      </patternFill>
    </fill>
    <fill>
      <patternFill patternType="solid">
        <fgColor rgb="FF66CCFF"/>
        <bgColor rgb="FF9999FF"/>
      </patternFill>
    </fill>
    <fill>
      <patternFill patternType="solid">
        <fgColor rgb="FF3333FF"/>
        <bgColor rgb="FF0000FF"/>
      </patternFill>
    </fill>
    <fill>
      <patternFill patternType="solid">
        <fgColor rgb="FF990099"/>
        <bgColor rgb="FF660066"/>
      </patternFill>
    </fill>
    <fill>
      <patternFill patternType="solid">
        <fgColor rgb="FFEEEEEE"/>
        <bgColor rgb="FFFFFFFF"/>
      </patternFill>
    </fill>
    <fill>
      <patternFill patternType="solid">
        <fgColor rgb="FF99FFFF"/>
        <bgColor rgb="FFCCFFFF"/>
      </patternFill>
    </fill>
    <fill>
      <patternFill patternType="solid">
        <fgColor rgb="FFCC00CC"/>
        <bgColor rgb="FFFF00FF"/>
      </patternFill>
    </fill>
    <fill>
      <patternFill patternType="solid">
        <fgColor rgb="FFFFFFFF"/>
        <bgColor rgb="FFEEEEEE"/>
      </patternFill>
    </fill>
    <fill>
      <patternFill patternType="solid">
        <fgColor rgb="FF00CCFF"/>
        <bgColor rgb="FF00FFFF"/>
      </patternFill>
    </fill>
    <fill>
      <patternFill patternType="solid">
        <fgColor rgb="FFFF9999"/>
        <bgColor rgb="FFFF66CC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EEEEEE"/>
      </patternFill>
    </fill>
    <fill>
      <patternFill patternType="solid">
        <fgColor rgb="FF66FF66"/>
        <bgColor rgb="FF66FF00"/>
      </patternFill>
    </fill>
    <fill>
      <patternFill patternType="solid">
        <fgColor rgb="FFBF0041"/>
        <bgColor rgb="FF990099"/>
      </patternFill>
    </fill>
    <fill>
      <patternFill patternType="solid">
        <fgColor rgb="FFFFD7D7"/>
        <bgColor rgb="FFDDDDDD"/>
      </patternFill>
    </fill>
    <fill>
      <patternFill patternType="solid">
        <fgColor rgb="FFD62E4E"/>
        <bgColor rgb="FFFF3333"/>
      </patternFill>
    </fill>
    <fill>
      <patternFill patternType="solid">
        <fgColor rgb="FFFF66CC"/>
        <bgColor rgb="FFFF99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1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2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2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2" xfId="20"/>
    <cellStyle name="Unbenannt3" xfId="21"/>
  </cellStyles>
  <dxfs count="2">
    <dxf>
      <font>
        <name val="Arial"/>
        <charset val="1"/>
        <family val="2"/>
      </font>
      <fill>
        <patternFill>
          <bgColor rgb="FF66FF00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990099"/>
      <rgbColor rgb="FF008080"/>
      <rgbColor rgb="FFB2B2B2"/>
      <rgbColor rgb="FF808080"/>
      <rgbColor rgb="FF9999FF"/>
      <rgbColor rgb="FFD62E4E"/>
      <rgbColor rgb="FFEEEEEE"/>
      <rgbColor rgb="FF99FFFF"/>
      <rgbColor rgb="FF660066"/>
      <rgbColor rgb="FFFF66CC"/>
      <rgbColor rgb="FF0066CC"/>
      <rgbColor rgb="FFDDDDDD"/>
      <rgbColor rgb="FF000080"/>
      <rgbColor rgb="FFCC00CC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99"/>
      <rgbColor rgb="FFCC99FF"/>
      <rgbColor rgb="FFFFD7D7"/>
      <rgbColor rgb="FF3399FF"/>
      <rgbColor rgb="FF66FF66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M4" activeCellId="0" sqref="M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15" hidden="false" customHeight="true" outlineLevel="0" collapsed="false">
      <c r="A1" s="1" t="s">
        <v>0</v>
      </c>
      <c r="B1" s="1"/>
      <c r="C1" s="1"/>
      <c r="D1" s="2" t="n">
        <f aca="false">SUM(M3:R3)</f>
        <v>3</v>
      </c>
      <c r="E1" s="3" t="n">
        <f aca="false">SUM(M3:R3)</f>
        <v>3</v>
      </c>
      <c r="F1" s="4" t="s">
        <v>1</v>
      </c>
      <c r="G1" s="4" t="n">
        <v>50</v>
      </c>
      <c r="H1" s="4" t="s">
        <v>2</v>
      </c>
      <c r="J1" s="5"/>
      <c r="K1" s="5"/>
      <c r="L1" s="5"/>
      <c r="M1" s="6" t="s">
        <v>3</v>
      </c>
      <c r="N1" s="6"/>
      <c r="O1" s="6"/>
      <c r="P1" s="6"/>
      <c r="Q1" s="6"/>
      <c r="R1" s="6"/>
      <c r="S1" s="5"/>
      <c r="T1" s="5"/>
      <c r="U1" s="5"/>
      <c r="V1" s="5"/>
      <c r="W1" s="5"/>
    </row>
    <row r="2" customFormat="false" ht="12.8" hidden="false" customHeight="false" outlineLevel="0" collapsed="false">
      <c r="A2" s="5"/>
      <c r="B2" s="3"/>
      <c r="C2" s="3"/>
      <c r="D2" s="3"/>
      <c r="E2" s="3"/>
      <c r="F2" s="3"/>
      <c r="G2" s="3"/>
      <c r="H2" s="3"/>
      <c r="I2" s="5"/>
      <c r="J2" s="5"/>
      <c r="K2" s="5"/>
      <c r="L2" s="5"/>
      <c r="M2" s="7" t="s">
        <v>4</v>
      </c>
      <c r="N2" s="7" t="s">
        <v>5</v>
      </c>
      <c r="O2" s="7" t="s">
        <v>6</v>
      </c>
      <c r="P2" s="7" t="s">
        <v>7</v>
      </c>
      <c r="Q2" s="7" t="s">
        <v>8</v>
      </c>
      <c r="R2" s="7" t="s">
        <v>9</v>
      </c>
      <c r="S2" s="5"/>
      <c r="T2" s="5"/>
      <c r="U2" s="5"/>
      <c r="V2" s="5"/>
      <c r="W2" s="5"/>
    </row>
    <row r="3" customFormat="false" ht="23.85" hidden="false" customHeight="true" outlineLevel="0" collapsed="false">
      <c r="A3" s="5"/>
      <c r="B3" s="8" t="s">
        <v>10</v>
      </c>
      <c r="C3" s="9" t="s">
        <v>11</v>
      </c>
      <c r="D3" s="9"/>
      <c r="E3" s="8" t="s">
        <v>12</v>
      </c>
      <c r="F3" s="8" t="s">
        <v>13</v>
      </c>
      <c r="G3" s="8"/>
      <c r="H3" s="10" t="s">
        <v>14</v>
      </c>
      <c r="I3" s="5"/>
      <c r="J3" s="11" t="s">
        <v>15</v>
      </c>
      <c r="K3" s="11" t="s">
        <v>16</v>
      </c>
      <c r="L3" s="11" t="s">
        <v>17</v>
      </c>
      <c r="M3" s="12" t="n">
        <v>3</v>
      </c>
      <c r="N3" s="12"/>
      <c r="O3" s="12"/>
      <c r="P3" s="12"/>
      <c r="Q3" s="12"/>
      <c r="R3" s="12"/>
      <c r="S3" s="13" t="s">
        <v>18</v>
      </c>
      <c r="T3" s="14" t="s">
        <v>19</v>
      </c>
      <c r="U3" s="15" t="s">
        <v>20</v>
      </c>
      <c r="V3" s="15"/>
      <c r="W3" s="16"/>
    </row>
    <row r="4" customFormat="false" ht="12.8" hidden="false" customHeight="false" outlineLevel="0" collapsed="false">
      <c r="A4" s="5"/>
      <c r="B4" s="17"/>
      <c r="C4" s="18"/>
      <c r="D4" s="18"/>
      <c r="E4" s="19"/>
      <c r="F4" s="20" t="s">
        <v>21</v>
      </c>
      <c r="G4" s="21" t="s">
        <v>22</v>
      </c>
      <c r="H4" s="22"/>
      <c r="I4" s="5"/>
      <c r="J4" s="11" t="n">
        <v>1</v>
      </c>
      <c r="K4" s="23" t="s">
        <v>23</v>
      </c>
      <c r="L4" s="23" t="s">
        <v>24</v>
      </c>
      <c r="M4" s="24"/>
      <c r="N4" s="25"/>
      <c r="O4" s="24"/>
      <c r="P4" s="25"/>
      <c r="Q4" s="25"/>
      <c r="R4" s="24"/>
      <c r="S4" s="26" t="n">
        <f aca="false">SUM(M4:R4)</f>
        <v>0</v>
      </c>
      <c r="T4" s="27"/>
      <c r="U4" s="28" t="str">
        <f aca="false">IF(OR(ISBLANK($S4),$S4=0),"",LOOKUP($S4,$F$5:$F$21,C$5:C$21))</f>
        <v/>
      </c>
      <c r="V4" s="28" t="str">
        <f aca="false">IF(OR(ISBLANK($S4),$S4=0),"",LOOKUP($S4,$F$5:$F$21,D$5:D$21))</f>
        <v/>
      </c>
      <c r="W4" s="16"/>
    </row>
    <row r="5" customFormat="false" ht="14.65" hidden="false" customHeight="false" outlineLevel="0" collapsed="false">
      <c r="A5" s="5"/>
      <c r="B5" s="29" t="n">
        <v>0</v>
      </c>
      <c r="C5" s="29" t="n">
        <v>6</v>
      </c>
      <c r="D5" s="30"/>
      <c r="E5" s="30"/>
      <c r="F5" s="30" t="n">
        <v>0</v>
      </c>
      <c r="G5" s="30"/>
      <c r="H5" s="31" t="n">
        <f aca="false">COUNTIF($U$4:$U$33,6)</f>
        <v>0</v>
      </c>
      <c r="I5" s="5"/>
      <c r="J5" s="11" t="n">
        <v>2</v>
      </c>
      <c r="K5" s="23"/>
      <c r="L5" s="23"/>
      <c r="M5" s="24"/>
      <c r="N5" s="25"/>
      <c r="O5" s="24"/>
      <c r="P5" s="25"/>
      <c r="Q5" s="25"/>
      <c r="R5" s="24"/>
      <c r="S5" s="26" t="n">
        <f aca="false">SUM(M5:R5)</f>
        <v>0</v>
      </c>
      <c r="T5" s="27"/>
      <c r="U5" s="28" t="str">
        <f aca="false">IF(OR(ISBLANK($S5),$S5=0),"",LOOKUP($S5,$F$5:$F$21,C$5:C$21))</f>
        <v/>
      </c>
      <c r="V5" s="28" t="str">
        <f aca="false">IF(OR(ISBLANK($S5),$S5=0),"",LOOKUP($S5,$F$5:$F$21,D$5:D$21))</f>
        <v/>
      </c>
      <c r="W5" s="16"/>
    </row>
    <row r="6" customFormat="false" ht="14.65" hidden="false" customHeight="false" outlineLevel="0" collapsed="false">
      <c r="A6" s="5"/>
      <c r="B6" s="32" t="n">
        <v>0</v>
      </c>
      <c r="C6" s="32" t="n">
        <v>6</v>
      </c>
      <c r="D6" s="32"/>
      <c r="E6" s="33" t="n">
        <f aca="false">$E$10-4*((100-$E$10)/11)</f>
        <v>31.8181818181818</v>
      </c>
      <c r="F6" s="34" t="n">
        <f aca="false">MROUND($D$1*E6/100,0.5)</f>
        <v>1</v>
      </c>
      <c r="G6" s="34" t="n">
        <v>0</v>
      </c>
      <c r="H6" s="31"/>
      <c r="I6" s="5"/>
      <c r="J6" s="11" t="n">
        <v>3</v>
      </c>
      <c r="K6" s="23"/>
      <c r="L6" s="23"/>
      <c r="M6" s="24"/>
      <c r="N6" s="25"/>
      <c r="O6" s="24"/>
      <c r="P6" s="25"/>
      <c r="Q6" s="25"/>
      <c r="R6" s="24"/>
      <c r="S6" s="26" t="n">
        <f aca="false">SUM(M6:R6)</f>
        <v>0</v>
      </c>
      <c r="T6" s="27"/>
      <c r="U6" s="28" t="str">
        <f aca="false">IF(OR(ISBLANK($S6),$S6=0),"",LOOKUP($S6,$F$5:$F$21,C$5:C$21))</f>
        <v/>
      </c>
      <c r="V6" s="28" t="str">
        <f aca="false">IF(OR(ISBLANK($S6),$S6=0),"",LOOKUP($S6,$F$5:$F$21,D$5:D$21))</f>
        <v/>
      </c>
      <c r="W6" s="16"/>
    </row>
    <row r="7" customFormat="false" ht="14.65" hidden="false" customHeight="false" outlineLevel="0" collapsed="false">
      <c r="A7" s="5"/>
      <c r="B7" s="35" t="n">
        <v>1</v>
      </c>
      <c r="C7" s="35" t="n">
        <v>5</v>
      </c>
      <c r="D7" s="35" t="s">
        <v>25</v>
      </c>
      <c r="E7" s="36" t="n">
        <f aca="false">$E$10-3*((100-$E$10)/11)</f>
        <v>36.3636363636364</v>
      </c>
      <c r="F7" s="37" t="n">
        <f aca="false">MROUND($D$1*E7/100,0.5)</f>
        <v>1</v>
      </c>
      <c r="G7" s="37" t="n">
        <f aca="false">F8-0.5</f>
        <v>0.5</v>
      </c>
      <c r="H7" s="31" t="n">
        <f aca="false">COUNTIF($U$4:$U$33,5)</f>
        <v>0</v>
      </c>
      <c r="I7" s="5"/>
      <c r="J7" s="11" t="n">
        <v>4</v>
      </c>
      <c r="K7" s="23"/>
      <c r="L7" s="23"/>
      <c r="M7" s="24"/>
      <c r="N7" s="25"/>
      <c r="O7" s="38"/>
      <c r="P7" s="25"/>
      <c r="Q7" s="25"/>
      <c r="R7" s="38"/>
      <c r="S7" s="26" t="n">
        <f aca="false">SUM(M7:R7)</f>
        <v>0</v>
      </c>
      <c r="T7" s="27"/>
      <c r="U7" s="28" t="str">
        <f aca="false">IF(OR(ISBLANK($S7),$S7=0),"",LOOKUP($S7,$F$5:$F$21,C$5:C$21))</f>
        <v/>
      </c>
      <c r="V7" s="28" t="str">
        <f aca="false">IF(OR(ISBLANK($S7),$S7=0),"",LOOKUP($S7,$F$5:$F$21,D$5:D$21))</f>
        <v/>
      </c>
      <c r="W7" s="16"/>
    </row>
    <row r="8" customFormat="false" ht="14.65" hidden="false" customHeight="false" outlineLevel="0" collapsed="false">
      <c r="A8" s="5"/>
      <c r="B8" s="35" t="n">
        <v>2</v>
      </c>
      <c r="C8" s="35" t="n">
        <v>5</v>
      </c>
      <c r="D8" s="35"/>
      <c r="E8" s="36" t="n">
        <f aca="false">$E$10-2*((100-$E$10)/11)</f>
        <v>40.9090909090909</v>
      </c>
      <c r="F8" s="37" t="n">
        <f aca="false">MROUND($D$1*E8/100,0.5)</f>
        <v>1</v>
      </c>
      <c r="G8" s="37" t="n">
        <f aca="false">F9-0.5</f>
        <v>1</v>
      </c>
      <c r="H8" s="31"/>
      <c r="I8" s="5"/>
      <c r="J8" s="11" t="n">
        <v>5</v>
      </c>
      <c r="K8" s="23"/>
      <c r="L8" s="23"/>
      <c r="M8" s="38"/>
      <c r="N8" s="25"/>
      <c r="O8" s="38"/>
      <c r="P8" s="25"/>
      <c r="Q8" s="25"/>
      <c r="R8" s="38"/>
      <c r="S8" s="26" t="n">
        <f aca="false">SUM(M8:R8)</f>
        <v>0</v>
      </c>
      <c r="T8" s="39"/>
      <c r="U8" s="28" t="str">
        <f aca="false">IF(OR(ISBLANK($S8),$S8=0),"",LOOKUP($S8,$F$5:$F$21,C$5:C$21))</f>
        <v/>
      </c>
      <c r="V8" s="28" t="str">
        <f aca="false">IF(OR(ISBLANK($S8),$S8=0),"",LOOKUP($S8,$F$5:$F$21,D$5:D$21))</f>
        <v/>
      </c>
      <c r="W8" s="16"/>
    </row>
    <row r="9" customFormat="false" ht="14.65" hidden="false" customHeight="false" outlineLevel="0" collapsed="false">
      <c r="A9" s="5"/>
      <c r="B9" s="35" t="n">
        <v>3</v>
      </c>
      <c r="C9" s="35" t="n">
        <v>5</v>
      </c>
      <c r="D9" s="35" t="s">
        <v>26</v>
      </c>
      <c r="E9" s="36" t="n">
        <f aca="false">$E$10-1*((100-$E$10)/11)</f>
        <v>45.4545454545455</v>
      </c>
      <c r="F9" s="37" t="n">
        <f aca="false">MROUND($D$1*E9/100,0.5)</f>
        <v>1.5</v>
      </c>
      <c r="G9" s="37" t="n">
        <f aca="false">F10-0.5</f>
        <v>1</v>
      </c>
      <c r="H9" s="31"/>
      <c r="I9" s="5"/>
      <c r="J9" s="11" t="n">
        <v>6</v>
      </c>
      <c r="K9" s="23"/>
      <c r="L9" s="23"/>
      <c r="M9" s="38"/>
      <c r="N9" s="25"/>
      <c r="O9" s="38"/>
      <c r="P9" s="25"/>
      <c r="Q9" s="25"/>
      <c r="R9" s="38"/>
      <c r="S9" s="26" t="n">
        <f aca="false">SUM(M9:R9)</f>
        <v>0</v>
      </c>
      <c r="T9" s="39"/>
      <c r="U9" s="28" t="str">
        <f aca="false">IF(OR(ISBLANK($S9),$S9=0),"",LOOKUP($S9,$F$5:$F$21,C$5:C$21))</f>
        <v/>
      </c>
      <c r="V9" s="28" t="str">
        <f aca="false">IF(OR(ISBLANK($S9),$S9=0),"",LOOKUP($S9,$F$5:$F$21,D$5:D$21))</f>
        <v/>
      </c>
      <c r="W9" s="16"/>
    </row>
    <row r="10" customFormat="false" ht="14.65" hidden="false" customHeight="false" outlineLevel="0" collapsed="false">
      <c r="A10" s="5"/>
      <c r="B10" s="40" t="n">
        <v>4</v>
      </c>
      <c r="C10" s="40" t="n">
        <v>4</v>
      </c>
      <c r="D10" s="40" t="s">
        <v>25</v>
      </c>
      <c r="E10" s="41" t="n">
        <f aca="false">G1</f>
        <v>50</v>
      </c>
      <c r="F10" s="41" t="n">
        <f aca="false">MROUND($D$1*E10/100,0.5)</f>
        <v>1.5</v>
      </c>
      <c r="G10" s="41" t="n">
        <f aca="false">F11-0.5</f>
        <v>1</v>
      </c>
      <c r="H10" s="31" t="n">
        <f aca="false">COUNTIF($U$4:$U$33,4)</f>
        <v>0</v>
      </c>
      <c r="I10" s="5"/>
      <c r="J10" s="11" t="n">
        <v>7</v>
      </c>
      <c r="K10" s="23"/>
      <c r="L10" s="23"/>
      <c r="M10" s="24"/>
      <c r="N10" s="25"/>
      <c r="O10" s="38"/>
      <c r="P10" s="25"/>
      <c r="Q10" s="25"/>
      <c r="R10" s="38"/>
      <c r="S10" s="26" t="n">
        <f aca="false">SUM(M10:R10)</f>
        <v>0</v>
      </c>
      <c r="T10" s="39"/>
      <c r="U10" s="28" t="str">
        <f aca="false">IF(OR(ISBLANK($S10),$S10=0),"",LOOKUP($S10,$F$5:$F$21,C$5:C$21))</f>
        <v/>
      </c>
      <c r="V10" s="28" t="str">
        <f aca="false">IF(OR(ISBLANK($S10),$S10=0),"",LOOKUP($S10,$F$5:$F$21,D$5:D$21))</f>
        <v/>
      </c>
      <c r="W10" s="16"/>
    </row>
    <row r="11" customFormat="false" ht="14.65" hidden="false" customHeight="false" outlineLevel="0" collapsed="false">
      <c r="A11" s="5"/>
      <c r="B11" s="40" t="n">
        <v>5</v>
      </c>
      <c r="C11" s="40" t="n">
        <v>4</v>
      </c>
      <c r="D11" s="40"/>
      <c r="E11" s="42" t="n">
        <f aca="false">$E$10+1*((100-$E$10)/11)</f>
        <v>54.5454545454546</v>
      </c>
      <c r="F11" s="41" t="n">
        <f aca="false">MROUND($D$1*E11/100,0.5)</f>
        <v>1.5</v>
      </c>
      <c r="G11" s="41" t="n">
        <f aca="false">F12-0.5</f>
        <v>1.5</v>
      </c>
      <c r="H11" s="31" t="n">
        <f aca="false">COUNTIF($T$4:$T$25,5)</f>
        <v>0</v>
      </c>
      <c r="I11" s="5"/>
      <c r="J11" s="11" t="n">
        <v>8</v>
      </c>
      <c r="K11" s="23"/>
      <c r="L11" s="23"/>
      <c r="M11" s="24"/>
      <c r="N11" s="25"/>
      <c r="O11" s="24"/>
      <c r="P11" s="25"/>
      <c r="Q11" s="25"/>
      <c r="R11" s="24"/>
      <c r="S11" s="26" t="n">
        <f aca="false">SUM(M11:R11)</f>
        <v>0</v>
      </c>
      <c r="T11" s="27"/>
      <c r="U11" s="28" t="str">
        <f aca="false">IF(OR(ISBLANK($S11),$S11=0),"",LOOKUP($S11,$F$5:$F$21,C$5:C$21))</f>
        <v/>
      </c>
      <c r="V11" s="28" t="str">
        <f aca="false">IF(OR(ISBLANK($S11),$S11=0),"",LOOKUP($S11,$F$5:$F$21,D$5:D$21))</f>
        <v/>
      </c>
      <c r="W11" s="16"/>
    </row>
    <row r="12" customFormat="false" ht="14.65" hidden="false" customHeight="false" outlineLevel="0" collapsed="false">
      <c r="A12" s="5"/>
      <c r="B12" s="40" t="n">
        <v>6</v>
      </c>
      <c r="C12" s="40" t="n">
        <v>4</v>
      </c>
      <c r="D12" s="40" t="s">
        <v>26</v>
      </c>
      <c r="E12" s="42" t="n">
        <f aca="false">$E$10+2*((100-$E$10)/11)</f>
        <v>59.0909090909091</v>
      </c>
      <c r="F12" s="41" t="n">
        <f aca="false">MROUND($D$1*E12/100,0.5)</f>
        <v>2</v>
      </c>
      <c r="G12" s="41" t="n">
        <f aca="false">F13-0.5</f>
        <v>1.5</v>
      </c>
      <c r="H12" s="31" t="n">
        <f aca="false">COUNTIF($T$4:$T$25,6)</f>
        <v>0</v>
      </c>
      <c r="I12" s="5"/>
      <c r="J12" s="11" t="n">
        <v>9</v>
      </c>
      <c r="K12" s="23"/>
      <c r="L12" s="23"/>
      <c r="M12" s="43"/>
      <c r="N12" s="44"/>
      <c r="O12" s="43"/>
      <c r="P12" s="44"/>
      <c r="Q12" s="44"/>
      <c r="R12" s="43"/>
      <c r="S12" s="26" t="n">
        <f aca="false">SUM(M12:R12)</f>
        <v>0</v>
      </c>
      <c r="T12" s="27"/>
      <c r="U12" s="28" t="str">
        <f aca="false">IF(OR(ISBLANK($S12),$S12=0),"",LOOKUP($S12,$F$5:$F$21,C$5:C$21))</f>
        <v/>
      </c>
      <c r="V12" s="28" t="str">
        <f aca="false">IF(OR(ISBLANK($S12),$S12=0),"",LOOKUP($S12,$F$5:$F$21,D$5:D$21))</f>
        <v/>
      </c>
      <c r="W12" s="16"/>
    </row>
    <row r="13" customFormat="false" ht="14.65" hidden="false" customHeight="false" outlineLevel="0" collapsed="false">
      <c r="A13" s="5"/>
      <c r="B13" s="45" t="n">
        <v>7</v>
      </c>
      <c r="C13" s="45" t="n">
        <v>3</v>
      </c>
      <c r="D13" s="45" t="s">
        <v>25</v>
      </c>
      <c r="E13" s="46" t="n">
        <f aca="false">$E$10+3*((100-$E$10)/11)</f>
        <v>63.6363636363636</v>
      </c>
      <c r="F13" s="47" t="n">
        <f aca="false">MROUND($D$1*E13/100,0.5)</f>
        <v>2</v>
      </c>
      <c r="G13" s="47" t="n">
        <f aca="false">F14-0.5</f>
        <v>1.5</v>
      </c>
      <c r="H13" s="31" t="n">
        <f aca="false">COUNTIF($U$4:$U$33,3)</f>
        <v>0</v>
      </c>
      <c r="I13" s="5"/>
      <c r="J13" s="11" t="n">
        <v>10</v>
      </c>
      <c r="K13" s="23"/>
      <c r="L13" s="23"/>
      <c r="M13" s="24"/>
      <c r="N13" s="25"/>
      <c r="O13" s="24"/>
      <c r="P13" s="25"/>
      <c r="Q13" s="25"/>
      <c r="R13" s="24"/>
      <c r="S13" s="26" t="n">
        <f aca="false">SUM(M13:R13)</f>
        <v>0</v>
      </c>
      <c r="T13" s="27"/>
      <c r="U13" s="28" t="str">
        <f aca="false">IF(OR(ISBLANK($S13),$S13=0),"",LOOKUP($S13,$F$5:$F$21,C$5:C$21))</f>
        <v/>
      </c>
      <c r="V13" s="28" t="str">
        <f aca="false">IF(OR(ISBLANK($S13),$S13=0),"",LOOKUP($S13,$F$5:$F$21,D$5:D$21))</f>
        <v/>
      </c>
      <c r="W13" s="16"/>
    </row>
    <row r="14" customFormat="false" ht="14.65" hidden="false" customHeight="false" outlineLevel="0" collapsed="false">
      <c r="A14" s="5"/>
      <c r="B14" s="45" t="n">
        <v>8</v>
      </c>
      <c r="C14" s="45" t="n">
        <v>3</v>
      </c>
      <c r="D14" s="45"/>
      <c r="E14" s="46" t="n">
        <f aca="false">$E$10+4*((100-$E$10)/11)</f>
        <v>68.1818181818182</v>
      </c>
      <c r="F14" s="47" t="n">
        <f aca="false">MROUND($D$1*E14/100,0.5)</f>
        <v>2</v>
      </c>
      <c r="G14" s="47" t="n">
        <f aca="false">F15-0.5</f>
        <v>1.5</v>
      </c>
      <c r="H14" s="31" t="n">
        <f aca="false">COUNTIF($T$4:$T$25,8)</f>
        <v>0</v>
      </c>
      <c r="I14" s="5"/>
      <c r="J14" s="11" t="n">
        <v>11</v>
      </c>
      <c r="K14" s="23"/>
      <c r="L14" s="23"/>
      <c r="M14" s="24"/>
      <c r="N14" s="25"/>
      <c r="O14" s="24"/>
      <c r="P14" s="25"/>
      <c r="Q14" s="25"/>
      <c r="R14" s="24"/>
      <c r="S14" s="26" t="n">
        <f aca="false">SUM(M14:R14)</f>
        <v>0</v>
      </c>
      <c r="T14" s="27"/>
      <c r="U14" s="28" t="str">
        <f aca="false">IF(OR(ISBLANK($S14),$S14=0),"",LOOKUP($S14,$F$5:$F$21,C$5:C$21))</f>
        <v/>
      </c>
      <c r="V14" s="28" t="str">
        <f aca="false">IF(OR(ISBLANK($S14),$S14=0),"",LOOKUP($S14,$F$5:$F$21,D$5:D$21))</f>
        <v/>
      </c>
      <c r="W14" s="16"/>
    </row>
    <row r="15" customFormat="false" ht="14.65" hidden="false" customHeight="false" outlineLevel="0" collapsed="false">
      <c r="A15" s="5"/>
      <c r="B15" s="45" t="n">
        <v>9</v>
      </c>
      <c r="C15" s="45" t="n">
        <v>3</v>
      </c>
      <c r="D15" s="45" t="s">
        <v>26</v>
      </c>
      <c r="E15" s="46" t="n">
        <f aca="false">$E$10+5*((100-$E$10)/11)</f>
        <v>72.7272727272727</v>
      </c>
      <c r="F15" s="47" t="n">
        <f aca="false">MROUND($D$1*E15/100,0.5)</f>
        <v>2</v>
      </c>
      <c r="G15" s="47" t="n">
        <f aca="false">F16-0.5</f>
        <v>2</v>
      </c>
      <c r="H15" s="31" t="n">
        <f aca="false">COUNTIF($T$4:$T$25,9)</f>
        <v>0</v>
      </c>
      <c r="I15" s="5"/>
      <c r="J15" s="11" t="n">
        <v>12</v>
      </c>
      <c r="K15" s="23"/>
      <c r="L15" s="23"/>
      <c r="M15" s="24"/>
      <c r="N15" s="25"/>
      <c r="O15" s="24"/>
      <c r="P15" s="25"/>
      <c r="Q15" s="25"/>
      <c r="R15" s="24"/>
      <c r="S15" s="26" t="n">
        <f aca="false">SUM(M15:R15)</f>
        <v>0</v>
      </c>
      <c r="T15" s="27"/>
      <c r="U15" s="28" t="str">
        <f aca="false">IF(OR(ISBLANK($S15),$S15=0),"",LOOKUP($S15,$F$5:$F$21,C$5:C$21))</f>
        <v/>
      </c>
      <c r="V15" s="28" t="str">
        <f aca="false">IF(OR(ISBLANK($S15),$S15=0),"",LOOKUP($S15,$F$5:$F$21,D$5:D$21))</f>
        <v/>
      </c>
      <c r="W15" s="16"/>
    </row>
    <row r="16" customFormat="false" ht="14.65" hidden="false" customHeight="false" outlineLevel="0" collapsed="false">
      <c r="A16" s="5"/>
      <c r="B16" s="48" t="n">
        <v>10</v>
      </c>
      <c r="C16" s="48" t="n">
        <v>2</v>
      </c>
      <c r="D16" s="48" t="s">
        <v>25</v>
      </c>
      <c r="E16" s="49" t="n">
        <f aca="false">$E$10+6*((100-$E$10)/11)</f>
        <v>77.2727272727273</v>
      </c>
      <c r="F16" s="50" t="n">
        <f aca="false">MROUND($D$1*E16/100,0.5)</f>
        <v>2.5</v>
      </c>
      <c r="G16" s="50" t="n">
        <f aca="false">F17-0.5</f>
        <v>2</v>
      </c>
      <c r="H16" s="31" t="n">
        <f aca="false">COUNTIF($U$4:$U$33,2)</f>
        <v>0</v>
      </c>
      <c r="I16" s="5"/>
      <c r="J16" s="11" t="n">
        <v>13</v>
      </c>
      <c r="K16" s="23"/>
      <c r="L16" s="23"/>
      <c r="M16" s="24"/>
      <c r="N16" s="25"/>
      <c r="O16" s="24"/>
      <c r="P16" s="25"/>
      <c r="Q16" s="25"/>
      <c r="R16" s="24"/>
      <c r="S16" s="26" t="n">
        <f aca="false">SUM(M16:R16)</f>
        <v>0</v>
      </c>
      <c r="T16" s="27"/>
      <c r="U16" s="28" t="str">
        <f aca="false">IF(OR(ISBLANK($S16),$S16=0),"",LOOKUP($S16,$F$5:$F$21,C$5:C$21))</f>
        <v/>
      </c>
      <c r="V16" s="28" t="str">
        <f aca="false">IF(OR(ISBLANK($S16),$S16=0),"",LOOKUP($S16,$F$5:$F$21,D$5:D$21))</f>
        <v/>
      </c>
      <c r="W16" s="16"/>
    </row>
    <row r="17" customFormat="false" ht="14.65" hidden="false" customHeight="false" outlineLevel="0" collapsed="false">
      <c r="A17" s="5"/>
      <c r="B17" s="48" t="n">
        <v>11</v>
      </c>
      <c r="C17" s="48" t="n">
        <v>2</v>
      </c>
      <c r="D17" s="48"/>
      <c r="E17" s="49" t="n">
        <f aca="false">$E$10+7*((100-$E$10)/11)</f>
        <v>81.8181818181818</v>
      </c>
      <c r="F17" s="50" t="n">
        <f aca="false">MROUND($D$1*E17/100,0.5)</f>
        <v>2.5</v>
      </c>
      <c r="G17" s="50" t="n">
        <f aca="false">F18-0.5</f>
        <v>2</v>
      </c>
      <c r="H17" s="31" t="n">
        <f aca="false">COUNTIF($T$4:$T$25,11)</f>
        <v>0</v>
      </c>
      <c r="I17" s="5"/>
      <c r="J17" s="11" t="n">
        <v>14</v>
      </c>
      <c r="K17" s="23"/>
      <c r="L17" s="23"/>
      <c r="M17" s="24"/>
      <c r="N17" s="25"/>
      <c r="O17" s="24"/>
      <c r="P17" s="25"/>
      <c r="Q17" s="25"/>
      <c r="R17" s="24"/>
      <c r="S17" s="26" t="n">
        <f aca="false">SUM(M17:R17)</f>
        <v>0</v>
      </c>
      <c r="T17" s="27"/>
      <c r="U17" s="28" t="str">
        <f aca="false">IF(OR(ISBLANK($S17),$S17=0),"",LOOKUP($S17,$F$5:$F$21,C$5:C$21))</f>
        <v/>
      </c>
      <c r="V17" s="28" t="str">
        <f aca="false">IF(OR(ISBLANK($S17),$S17=0),"",LOOKUP($S17,$F$5:$F$21,D$5:D$21))</f>
        <v/>
      </c>
      <c r="W17" s="16"/>
    </row>
    <row r="18" customFormat="false" ht="14.65" hidden="false" customHeight="false" outlineLevel="0" collapsed="false">
      <c r="A18" s="5"/>
      <c r="B18" s="48" t="n">
        <v>12</v>
      </c>
      <c r="C18" s="48" t="n">
        <v>2</v>
      </c>
      <c r="D18" s="48" t="s">
        <v>26</v>
      </c>
      <c r="E18" s="49" t="n">
        <f aca="false">$E$10+8*((100-$E$10)/11)</f>
        <v>86.3636363636364</v>
      </c>
      <c r="F18" s="50" t="n">
        <f aca="false">MROUND($D$1*E18/100,0.5)</f>
        <v>2.5</v>
      </c>
      <c r="G18" s="50" t="n">
        <f aca="false">F19-0.5</f>
        <v>2</v>
      </c>
      <c r="H18" s="31" t="n">
        <f aca="false">COUNTIF($T$4:$T$25,12)</f>
        <v>0</v>
      </c>
      <c r="I18" s="5"/>
      <c r="J18" s="11" t="n">
        <v>15</v>
      </c>
      <c r="K18" s="23"/>
      <c r="L18" s="23"/>
      <c r="M18" s="24"/>
      <c r="N18" s="25"/>
      <c r="O18" s="24"/>
      <c r="P18" s="25"/>
      <c r="Q18" s="25"/>
      <c r="R18" s="24"/>
      <c r="S18" s="26" t="n">
        <f aca="false">SUM(M18:R18)</f>
        <v>0</v>
      </c>
      <c r="T18" s="27"/>
      <c r="U18" s="28" t="str">
        <f aca="false">IF(OR(ISBLANK($S18),$S18=0),"",LOOKUP($S18,$F$5:$F$21,C$5:C$21))</f>
        <v/>
      </c>
      <c r="V18" s="28" t="str">
        <f aca="false">IF(OR(ISBLANK($S18),$S18=0),"",LOOKUP($S18,$F$5:$F$21,D$5:D$21))</f>
        <v/>
      </c>
      <c r="W18" s="16"/>
    </row>
    <row r="19" customFormat="false" ht="14.65" hidden="false" customHeight="false" outlineLevel="0" collapsed="false">
      <c r="A19" s="5"/>
      <c r="B19" s="51" t="n">
        <v>13</v>
      </c>
      <c r="C19" s="51" t="n">
        <v>1</v>
      </c>
      <c r="D19" s="51" t="s">
        <v>25</v>
      </c>
      <c r="E19" s="52" t="n">
        <f aca="false">$E$10+9*((100-$E$10)/11)</f>
        <v>90.9090909090909</v>
      </c>
      <c r="F19" s="53" t="n">
        <f aca="false">MROUND($D$1*E19/100,0.5)</f>
        <v>2.5</v>
      </c>
      <c r="G19" s="53" t="n">
        <f aca="false">F20-0.5</f>
        <v>2.5</v>
      </c>
      <c r="H19" s="31" t="n">
        <f aca="false">COUNTIF($U$4:$U$33,1)</f>
        <v>0</v>
      </c>
      <c r="I19" s="5"/>
      <c r="J19" s="11" t="n">
        <v>16</v>
      </c>
      <c r="K19" s="23"/>
      <c r="L19" s="23"/>
      <c r="M19" s="24"/>
      <c r="N19" s="25"/>
      <c r="O19" s="24"/>
      <c r="P19" s="25"/>
      <c r="Q19" s="25"/>
      <c r="R19" s="24"/>
      <c r="S19" s="26" t="n">
        <f aca="false">SUM(M19:R19)</f>
        <v>0</v>
      </c>
      <c r="T19" s="27"/>
      <c r="U19" s="28" t="str">
        <f aca="false">IF(OR(ISBLANK($S19),$S19=0),"",LOOKUP($S19,$F$5:$F$21,C$5:C$21))</f>
        <v/>
      </c>
      <c r="V19" s="28" t="str">
        <f aca="false">IF(OR(ISBLANK($S19),$S19=0),"",LOOKUP($S19,$F$5:$F$21,D$5:D$21))</f>
        <v/>
      </c>
      <c r="W19" s="16"/>
    </row>
    <row r="20" customFormat="false" ht="14.65" hidden="false" customHeight="false" outlineLevel="0" collapsed="false">
      <c r="A20" s="5"/>
      <c r="B20" s="51" t="n">
        <v>14</v>
      </c>
      <c r="C20" s="51" t="n">
        <v>1</v>
      </c>
      <c r="D20" s="51"/>
      <c r="E20" s="52" t="n">
        <f aca="false">$E$10+10*((100-$E$10)/11)</f>
        <v>95.4545454545455</v>
      </c>
      <c r="F20" s="53" t="n">
        <f aca="false">MROUND($D$1*E20/100,0.5)</f>
        <v>3</v>
      </c>
      <c r="G20" s="53" t="n">
        <f aca="false">D1</f>
        <v>3</v>
      </c>
      <c r="H20" s="31" t="n">
        <f aca="false">COUNTIF($T$4:$T$25,14)</f>
        <v>0</v>
      </c>
      <c r="I20" s="5"/>
      <c r="J20" s="11" t="n">
        <v>17</v>
      </c>
      <c r="K20" s="23"/>
      <c r="L20" s="23"/>
      <c r="M20" s="24"/>
      <c r="N20" s="25"/>
      <c r="O20" s="24"/>
      <c r="P20" s="25"/>
      <c r="Q20" s="25"/>
      <c r="R20" s="24"/>
      <c r="S20" s="26" t="n">
        <f aca="false">SUM(M20:R20)</f>
        <v>0</v>
      </c>
      <c r="T20" s="27"/>
      <c r="U20" s="28" t="str">
        <f aca="false">IF(OR(ISBLANK($S20),$S20=0),"",LOOKUP($S20,$F$5:$F$21,C$5:C$21))</f>
        <v/>
      </c>
      <c r="V20" s="28" t="str">
        <f aca="false">IF(OR(ISBLANK($S20),$S20=0),"",LOOKUP($S20,$F$5:$F$21,D$5:D$21))</f>
        <v/>
      </c>
      <c r="W20" s="16"/>
    </row>
    <row r="21" customFormat="false" ht="14.65" hidden="false" customHeight="false" outlineLevel="0" collapsed="false">
      <c r="A21" s="5"/>
      <c r="B21" s="51"/>
      <c r="C21" s="51"/>
      <c r="D21" s="51"/>
      <c r="E21" s="52"/>
      <c r="F21" s="53"/>
      <c r="G21" s="53"/>
      <c r="H21" s="31"/>
      <c r="I21" s="5"/>
      <c r="J21" s="11" t="n">
        <v>18</v>
      </c>
      <c r="K21" s="23"/>
      <c r="L21" s="23"/>
      <c r="M21" s="24"/>
      <c r="N21" s="25"/>
      <c r="O21" s="24"/>
      <c r="P21" s="25"/>
      <c r="Q21" s="25"/>
      <c r="R21" s="24"/>
      <c r="S21" s="26" t="n">
        <f aca="false">SUM(M21:R21)</f>
        <v>0</v>
      </c>
      <c r="T21" s="27"/>
      <c r="U21" s="28" t="str">
        <f aca="false">IF(OR(ISBLANK($S21),$S21=0),"",LOOKUP($S21,$F$5:$F$21,C$5:C$21))</f>
        <v/>
      </c>
      <c r="V21" s="28" t="str">
        <f aca="false">IF(OR(ISBLANK($S21),$S21=0),"",LOOKUP($S21,$F$5:$F$21,D$5:D$21))</f>
        <v/>
      </c>
      <c r="W21" s="16"/>
    </row>
    <row r="22" customFormat="false" ht="14.65" hidden="false" customHeight="true" outlineLevel="0" collapsed="false">
      <c r="A22" s="5"/>
      <c r="B22" s="5"/>
      <c r="C22" s="5"/>
      <c r="D22" s="5"/>
      <c r="E22" s="54" t="n">
        <v>100</v>
      </c>
      <c r="F22" s="55" t="s">
        <v>27</v>
      </c>
      <c r="G22" s="55"/>
      <c r="H22" s="56" t="e">
        <f aca="false">(H5*C5+H7*C8+H10*C11+H13*C14+H16*C17+H19*C19)/(SUM(H5:H19))</f>
        <v>#DIV/0!</v>
      </c>
      <c r="I22" s="5"/>
      <c r="J22" s="11" t="n">
        <v>19</v>
      </c>
      <c r="K22" s="23"/>
      <c r="L22" s="23"/>
      <c r="M22" s="24"/>
      <c r="N22" s="25"/>
      <c r="O22" s="24"/>
      <c r="P22" s="25"/>
      <c r="Q22" s="25"/>
      <c r="R22" s="24"/>
      <c r="S22" s="26" t="n">
        <f aca="false">SUM(M22:R22)</f>
        <v>0</v>
      </c>
      <c r="T22" s="27"/>
      <c r="U22" s="28" t="str">
        <f aca="false">IF(OR(ISBLANK($S22),$S22=0),"",LOOKUP($S22,$F$5:$F$21,C$5:C$21))</f>
        <v/>
      </c>
      <c r="V22" s="28" t="str">
        <f aca="false">IF(OR(ISBLANK($S22),$S22=0),"",LOOKUP($S22,$F$5:$F$21,D$5:D$21))</f>
        <v/>
      </c>
      <c r="W22" s="16"/>
    </row>
    <row r="23" customFormat="false" ht="14.65" hidden="false" customHeight="true" outlineLevel="0" collapsed="false">
      <c r="A23" s="5"/>
      <c r="F23" s="57" t="s">
        <v>28</v>
      </c>
      <c r="G23" s="57"/>
      <c r="H23" s="58" t="n">
        <f aca="false">SUM(H6:H21)</f>
        <v>0</v>
      </c>
      <c r="I23" s="5"/>
      <c r="J23" s="11" t="n">
        <v>20</v>
      </c>
      <c r="K23" s="23"/>
      <c r="L23" s="23"/>
      <c r="M23" s="24"/>
      <c r="N23" s="25"/>
      <c r="O23" s="24"/>
      <c r="P23" s="25"/>
      <c r="Q23" s="25"/>
      <c r="R23" s="24"/>
      <c r="S23" s="26" t="n">
        <f aca="false">SUM(M23:R23)</f>
        <v>0</v>
      </c>
      <c r="T23" s="27"/>
      <c r="U23" s="28" t="str">
        <f aca="false">IF(OR(ISBLANK($S23),$S23=0),"",LOOKUP($S23,$F$5:$F$21,C$5:C$21))</f>
        <v/>
      </c>
      <c r="V23" s="28" t="str">
        <f aca="false">IF(OR(ISBLANK($S23),$S23=0),"",LOOKUP($S23,$F$5:$F$21,D$5:D$21))</f>
        <v/>
      </c>
      <c r="W23" s="16"/>
    </row>
    <row r="24" customFormat="false" ht="14.65" hidden="false" customHeight="false" outlineLevel="0" collapsed="false">
      <c r="F24" s="59" t="s">
        <v>29</v>
      </c>
      <c r="G24" s="59"/>
      <c r="H24" s="60" t="e">
        <f aca="false">SUM(H6:H9)/H23</f>
        <v>#DIV/0!</v>
      </c>
      <c r="I24" s="5"/>
      <c r="J24" s="11" t="n">
        <v>21</v>
      </c>
      <c r="K24" s="23"/>
      <c r="L24" s="23"/>
      <c r="M24" s="24"/>
      <c r="N24" s="25"/>
      <c r="O24" s="24"/>
      <c r="P24" s="25"/>
      <c r="Q24" s="25"/>
      <c r="R24" s="24"/>
      <c r="S24" s="26" t="n">
        <f aca="false">SUM(M24:R24)</f>
        <v>0</v>
      </c>
      <c r="T24" s="27"/>
      <c r="U24" s="28" t="str">
        <f aca="false">IF(OR(ISBLANK($S24),$S24=0),"",LOOKUP($S24,$F$5:$F$21,C$5:C$21))</f>
        <v/>
      </c>
      <c r="V24" s="28" t="str">
        <f aca="false">IF(OR(ISBLANK($S24),$S24=0),"",LOOKUP($S24,$F$5:$F$21,D$5:D$21))</f>
        <v/>
      </c>
      <c r="W24" s="16"/>
    </row>
    <row r="25" customFormat="false" ht="14.65" hidden="false" customHeight="false" outlineLevel="0" collapsed="false">
      <c r="G25" s="5"/>
      <c r="H25" s="5"/>
      <c r="I25" s="5"/>
      <c r="J25" s="11" t="n">
        <v>22</v>
      </c>
      <c r="K25" s="23"/>
      <c r="L25" s="23"/>
      <c r="M25" s="24"/>
      <c r="N25" s="25"/>
      <c r="O25" s="24"/>
      <c r="P25" s="25"/>
      <c r="Q25" s="25"/>
      <c r="R25" s="24"/>
      <c r="S25" s="26" t="n">
        <f aca="false">SUM(M25:R25)</f>
        <v>0</v>
      </c>
      <c r="T25" s="27"/>
      <c r="U25" s="28" t="str">
        <f aca="false">IF(OR(ISBLANK($S25),$S25=0),"",LOOKUP($S25,$F$5:$F$21,C$5:C$21))</f>
        <v/>
      </c>
      <c r="V25" s="28" t="str">
        <f aca="false">IF(OR(ISBLANK($S25),$S25=0),"",LOOKUP($S25,$F$5:$F$21,D$5:D$21))</f>
        <v/>
      </c>
      <c r="W25" s="16"/>
    </row>
    <row r="26" customFormat="false" ht="14.65" hidden="false" customHeight="false" outlineLevel="0" collapsed="false">
      <c r="G26" s="5"/>
      <c r="H26" s="5"/>
      <c r="I26" s="5"/>
      <c r="J26" s="11" t="n">
        <v>23</v>
      </c>
      <c r="K26" s="23"/>
      <c r="L26" s="23"/>
      <c r="M26" s="24"/>
      <c r="N26" s="25"/>
      <c r="O26" s="24"/>
      <c r="P26" s="25"/>
      <c r="Q26" s="25"/>
      <c r="R26" s="61"/>
      <c r="S26" s="26" t="n">
        <f aca="false">SUM(M26:R26)</f>
        <v>0</v>
      </c>
      <c r="T26" s="27"/>
      <c r="U26" s="28" t="str">
        <f aca="false">IF(OR(ISBLANK($S26),$S26=0),"",LOOKUP($S26,$F$5:$F$21,C$5:C$21))</f>
        <v/>
      </c>
      <c r="V26" s="28" t="str">
        <f aca="false">IF(OR(ISBLANK($S26),$S26=0),"",LOOKUP($S26,$F$5:$F$21,D$5:D$21))</f>
        <v/>
      </c>
      <c r="W26" s="16"/>
    </row>
    <row r="27" customFormat="false" ht="14.65" hidden="false" customHeight="false" outlineLevel="0" collapsed="false">
      <c r="G27" s="5"/>
      <c r="H27" s="5"/>
      <c r="I27" s="5"/>
      <c r="J27" s="11" t="n">
        <v>24</v>
      </c>
      <c r="K27" s="23"/>
      <c r="L27" s="23"/>
      <c r="M27" s="24"/>
      <c r="N27" s="25"/>
      <c r="O27" s="24"/>
      <c r="P27" s="25"/>
      <c r="Q27" s="25"/>
      <c r="R27" s="61"/>
      <c r="S27" s="26" t="n">
        <f aca="false">SUM(M27:R27)</f>
        <v>0</v>
      </c>
      <c r="T27" s="27"/>
      <c r="U27" s="28" t="str">
        <f aca="false">IF(OR(ISBLANK($S27),$S27=0),"",LOOKUP($S27,$F$5:$F$21,C$5:C$21))</f>
        <v/>
      </c>
      <c r="V27" s="28" t="str">
        <f aca="false">IF(OR(ISBLANK($S27),$S27=0),"",LOOKUP($S27,$F$5:$F$21,D$5:D$21))</f>
        <v/>
      </c>
      <c r="W27" s="16"/>
    </row>
    <row r="28" customFormat="false" ht="14.65" hidden="false" customHeight="false" outlineLevel="0" collapsed="false">
      <c r="G28" s="5"/>
      <c r="H28" s="5"/>
      <c r="I28" s="5"/>
      <c r="J28" s="11" t="n">
        <v>25</v>
      </c>
      <c r="K28" s="23"/>
      <c r="L28" s="23"/>
      <c r="M28" s="24"/>
      <c r="N28" s="25"/>
      <c r="O28" s="24"/>
      <c r="P28" s="25"/>
      <c r="Q28" s="25"/>
      <c r="R28" s="61"/>
      <c r="S28" s="26" t="n">
        <f aca="false">SUM(M28:R28)</f>
        <v>0</v>
      </c>
      <c r="T28" s="27"/>
      <c r="U28" s="28" t="str">
        <f aca="false">IF(OR(ISBLANK($S28),$S28=0),"",LOOKUP($S28,$F$5:$F$21,C$5:C$21))</f>
        <v/>
      </c>
      <c r="V28" s="28" t="str">
        <f aca="false">IF(OR(ISBLANK($S28),$S28=0),"",LOOKUP($S28,$F$5:$F$21,D$5:D$21))</f>
        <v/>
      </c>
      <c r="W28" s="16"/>
    </row>
    <row r="29" customFormat="false" ht="14.65" hidden="false" customHeight="false" outlineLevel="0" collapsed="false">
      <c r="G29" s="5"/>
      <c r="H29" s="5"/>
      <c r="I29" s="5"/>
      <c r="J29" s="11" t="n">
        <v>26</v>
      </c>
      <c r="K29" s="23"/>
      <c r="L29" s="23"/>
      <c r="M29" s="24"/>
      <c r="N29" s="25"/>
      <c r="O29" s="38"/>
      <c r="P29" s="25"/>
      <c r="Q29" s="25"/>
      <c r="R29" s="62"/>
      <c r="S29" s="26" t="n">
        <f aca="false">SUM(M29:R29)</f>
        <v>0</v>
      </c>
      <c r="T29" s="27"/>
      <c r="U29" s="28" t="str">
        <f aca="false">IF(OR(ISBLANK($S29),$S29=0),"",LOOKUP($S29,$F$5:$F$21,C$5:C$21))</f>
        <v/>
      </c>
      <c r="V29" s="28" t="str">
        <f aca="false">IF(OR(ISBLANK($S29),$S29=0),"",LOOKUP($S29,$F$5:$F$21,D$5:D$21))</f>
        <v/>
      </c>
      <c r="W29" s="5"/>
    </row>
    <row r="30" customFormat="false" ht="14.65" hidden="false" customHeight="false" outlineLevel="0" collapsed="false">
      <c r="G30" s="5"/>
      <c r="H30" s="5"/>
      <c r="I30" s="5"/>
      <c r="J30" s="11" t="n">
        <v>27</v>
      </c>
      <c r="K30" s="23"/>
      <c r="L30" s="23"/>
      <c r="M30" s="63"/>
      <c r="N30" s="64"/>
      <c r="O30" s="63"/>
      <c r="P30" s="64"/>
      <c r="Q30" s="64"/>
      <c r="R30" s="62"/>
      <c r="S30" s="26" t="n">
        <f aca="false">SUM(M30:R30)</f>
        <v>0</v>
      </c>
      <c r="T30" s="27"/>
      <c r="U30" s="28" t="str">
        <f aca="false">IF(OR(ISBLANK($S30),$S30=0),"",LOOKUP($S30,$F$5:$F$21,C$5:C$21))</f>
        <v/>
      </c>
      <c r="V30" s="28" t="str">
        <f aca="false">IF(OR(ISBLANK($S30),$S30=0),"",LOOKUP($S30,$F$5:$F$21,D$5:D$21))</f>
        <v/>
      </c>
      <c r="W30" s="5"/>
    </row>
    <row r="31" customFormat="false" ht="14.65" hidden="false" customHeight="false" outlineLevel="0" collapsed="false">
      <c r="G31" s="5"/>
      <c r="H31" s="5"/>
      <c r="I31" s="5"/>
      <c r="J31" s="11" t="n">
        <v>28</v>
      </c>
      <c r="K31" s="23"/>
      <c r="L31" s="23"/>
      <c r="M31" s="63"/>
      <c r="N31" s="64"/>
      <c r="O31" s="63"/>
      <c r="P31" s="64"/>
      <c r="Q31" s="64"/>
      <c r="R31" s="62"/>
      <c r="S31" s="26" t="n">
        <f aca="false">SUM(M31:R31)</f>
        <v>0</v>
      </c>
      <c r="T31" s="27"/>
      <c r="U31" s="28" t="str">
        <f aca="false">IF(OR(ISBLANK($S31),$S31=0),"",LOOKUP($S31,$F$5:$F$21,C$5:C$21))</f>
        <v/>
      </c>
      <c r="V31" s="28" t="str">
        <f aca="false">IF(OR(ISBLANK($S31),$S31=0),"",LOOKUP($S31,$F$5:$F$21,D$5:D$21))</f>
        <v/>
      </c>
      <c r="W31" s="5"/>
    </row>
    <row r="32" customFormat="false" ht="14.65" hidden="false" customHeight="false" outlineLevel="0" collapsed="false">
      <c r="G32" s="5"/>
      <c r="H32" s="5"/>
      <c r="I32" s="5"/>
      <c r="J32" s="11" t="n">
        <v>29</v>
      </c>
      <c r="K32" s="23"/>
      <c r="L32" s="23"/>
      <c r="M32" s="63"/>
      <c r="N32" s="64"/>
      <c r="O32" s="63"/>
      <c r="P32" s="64"/>
      <c r="Q32" s="64"/>
      <c r="R32" s="62"/>
      <c r="S32" s="26" t="n">
        <f aca="false">SUM(M32:R32)</f>
        <v>0</v>
      </c>
      <c r="T32" s="27" t="str">
        <f aca="false">IF(OR(ISBLANK(S32),S32=0),"",LOOKUP(S32,F$5:F$21,B$5:B$21))</f>
        <v/>
      </c>
      <c r="U32" s="28" t="str">
        <f aca="false">IF(OR(ISBLANK($S32),$S32=0),"",LOOKUP($S32,$F$5:$F$21,C$5:C$21))</f>
        <v/>
      </c>
      <c r="V32" s="28" t="str">
        <f aca="false">IF(OR(ISBLANK($S32),$S32=0),"",LOOKUP($S32,$F$5:$F$21,D$5:D$21))</f>
        <v/>
      </c>
      <c r="W32" s="5"/>
    </row>
    <row r="33" customFormat="false" ht="14.65" hidden="false" customHeight="false" outlineLevel="0" collapsed="false">
      <c r="G33" s="5"/>
      <c r="H33" s="5"/>
      <c r="I33" s="5"/>
      <c r="J33" s="11" t="n">
        <v>30</v>
      </c>
      <c r="K33" s="23"/>
      <c r="L33" s="23"/>
      <c r="M33" s="65"/>
      <c r="N33" s="64"/>
      <c r="O33" s="63"/>
      <c r="P33" s="64"/>
      <c r="Q33" s="64"/>
      <c r="R33" s="66"/>
      <c r="S33" s="26" t="n">
        <f aca="false">SUM(M33:R33)</f>
        <v>0</v>
      </c>
      <c r="T33" s="27" t="str">
        <f aca="false">IF(OR(ISBLANK(S33),S33=0),"",LOOKUP(S33,F$5:F$21,B$5:B$21))</f>
        <v/>
      </c>
      <c r="U33" s="28" t="str">
        <f aca="false">IF(OR(ISBLANK($S33),$S33=0),"",LOOKUP($S33,$F$5:$F$21,C$5:C$21))</f>
        <v/>
      </c>
      <c r="V33" s="28" t="str">
        <f aca="false">IF(OR(ISBLANK($S33),$S33=0),"",LOOKUP($S33,$F$5:$F$21,D$5:D$21))</f>
        <v/>
      </c>
      <c r="W33" s="5"/>
    </row>
    <row r="34" customFormat="false" ht="35.3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67"/>
      <c r="L34" s="67" t="s">
        <v>30</v>
      </c>
      <c r="M34" s="68" t="e">
        <f aca="false">AVERAGE(M4:M23)</f>
        <v>#DIV/0!</v>
      </c>
      <c r="N34" s="68" t="e">
        <f aca="false">AVERAGE(N4:N23)</f>
        <v>#DIV/0!</v>
      </c>
      <c r="O34" s="68" t="e">
        <f aca="false">AVERAGE(O4:O23)</f>
        <v>#DIV/0!</v>
      </c>
      <c r="P34" s="68" t="e">
        <f aca="false">AVERAGE(P4:P23)</f>
        <v>#DIV/0!</v>
      </c>
      <c r="Q34" s="68" t="e">
        <f aca="false">AVERAGE(Q4:Q23)</f>
        <v>#DIV/0!</v>
      </c>
      <c r="R34" s="67"/>
      <c r="S34" s="69" t="s">
        <v>31</v>
      </c>
      <c r="T34" s="69"/>
      <c r="U34" s="69" t="e">
        <f aca="false">AVERAGE(U4:U28)</f>
        <v>#DIV/0!</v>
      </c>
      <c r="V34" s="69"/>
      <c r="W34" s="5"/>
    </row>
    <row r="35" customFormat="false" ht="18.5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67"/>
      <c r="L35" s="67" t="s">
        <v>32</v>
      </c>
      <c r="M35" s="70" t="e">
        <f aca="false">M34*100/M3</f>
        <v>#DIV/0!</v>
      </c>
      <c r="N35" s="70" t="e">
        <f aca="false">N34*100/N3</f>
        <v>#DIV/0!</v>
      </c>
      <c r="O35" s="70" t="e">
        <f aca="false">O34*100/O3</f>
        <v>#DIV/0!</v>
      </c>
      <c r="P35" s="70" t="e">
        <f aca="false">P34*100/P3</f>
        <v>#DIV/0!</v>
      </c>
      <c r="Q35" s="70" t="e">
        <f aca="false">Q34*100/Q3</f>
        <v>#DIV/0!</v>
      </c>
      <c r="R35" s="67"/>
      <c r="S35" s="5"/>
      <c r="T35" s="5"/>
      <c r="U35" s="5"/>
      <c r="V35" s="5"/>
      <c r="W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67"/>
      <c r="L36" s="67"/>
      <c r="R36" s="67"/>
      <c r="S36" s="5"/>
      <c r="T36" s="5"/>
      <c r="U36" s="5"/>
      <c r="V36" s="5"/>
      <c r="W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67"/>
      <c r="L37" s="67"/>
      <c r="M37" s="71"/>
      <c r="N37" s="71"/>
      <c r="O37" s="71"/>
      <c r="P37" s="71"/>
      <c r="Q37" s="71"/>
      <c r="R37" s="67"/>
      <c r="S37" s="5"/>
      <c r="T37" s="5"/>
      <c r="U37" s="5"/>
      <c r="V37" s="5"/>
      <c r="W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67"/>
      <c r="L38" s="67"/>
      <c r="M38" s="67"/>
      <c r="N38" s="67"/>
      <c r="O38" s="67"/>
      <c r="P38" s="67"/>
      <c r="Q38" s="67"/>
      <c r="R38" s="67"/>
      <c r="S38" s="5"/>
      <c r="T38" s="5"/>
      <c r="U38" s="5"/>
      <c r="V38" s="5"/>
      <c r="W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67"/>
      <c r="L39" s="67"/>
      <c r="M39" s="67"/>
      <c r="N39" s="67"/>
      <c r="O39" s="67"/>
      <c r="P39" s="67"/>
      <c r="Q39" s="67"/>
      <c r="R39" s="67"/>
      <c r="S39" s="5"/>
      <c r="T39" s="5"/>
      <c r="U39" s="5"/>
      <c r="V39" s="5"/>
      <c r="W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67"/>
      <c r="L40" s="67"/>
      <c r="M40" s="67"/>
      <c r="N40" s="67"/>
      <c r="O40" s="67"/>
      <c r="P40" s="67"/>
      <c r="Q40" s="67"/>
      <c r="R40" s="67"/>
      <c r="S40" s="5"/>
      <c r="T40" s="5"/>
      <c r="U40" s="5"/>
      <c r="V40" s="5"/>
      <c r="W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67"/>
      <c r="L41" s="67"/>
      <c r="M41" s="67"/>
      <c r="N41" s="67"/>
      <c r="O41" s="67"/>
      <c r="P41" s="67"/>
      <c r="Q41" s="67"/>
      <c r="R41" s="67"/>
      <c r="S41" s="5"/>
      <c r="T41" s="5"/>
      <c r="U41" s="5"/>
      <c r="V41" s="5"/>
      <c r="W41" s="5"/>
    </row>
    <row r="42" customFormat="false" ht="12.8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67"/>
      <c r="L42" s="67"/>
      <c r="M42" s="67"/>
      <c r="N42" s="67"/>
      <c r="O42" s="67"/>
      <c r="P42" s="67"/>
      <c r="Q42" s="67"/>
      <c r="R42" s="67"/>
      <c r="S42" s="5"/>
      <c r="T42" s="5"/>
      <c r="U42" s="5"/>
      <c r="V42" s="5"/>
      <c r="W42" s="5"/>
    </row>
    <row r="43" customFormat="false" ht="12.8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67"/>
      <c r="L43" s="67"/>
      <c r="M43" s="67"/>
      <c r="N43" s="67"/>
      <c r="O43" s="67"/>
      <c r="P43" s="67"/>
      <c r="Q43" s="67"/>
      <c r="R43" s="67"/>
      <c r="S43" s="5"/>
      <c r="T43" s="5"/>
      <c r="U43" s="5"/>
      <c r="V43" s="5"/>
      <c r="W43" s="5"/>
    </row>
    <row r="44" customFormat="false" ht="12.8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67"/>
      <c r="L44" s="67"/>
      <c r="M44" s="67"/>
      <c r="N44" s="67"/>
      <c r="O44" s="67"/>
      <c r="P44" s="67"/>
      <c r="Q44" s="67"/>
      <c r="R44" s="67"/>
      <c r="S44" s="5"/>
      <c r="T44" s="5"/>
      <c r="U44" s="5"/>
      <c r="V44" s="5"/>
      <c r="W44" s="5"/>
    </row>
    <row r="45" customFormat="false" ht="12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67"/>
      <c r="L45" s="67"/>
      <c r="M45" s="67"/>
      <c r="N45" s="67"/>
      <c r="O45" s="67"/>
      <c r="P45" s="67"/>
      <c r="Q45" s="67"/>
      <c r="R45" s="67"/>
      <c r="S45" s="5"/>
      <c r="T45" s="5"/>
      <c r="U45" s="5"/>
      <c r="V45" s="5"/>
      <c r="W45" s="5"/>
    </row>
    <row r="46" customFormat="false" ht="12.8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67"/>
      <c r="L46" s="67"/>
      <c r="M46" s="67"/>
      <c r="N46" s="67"/>
      <c r="O46" s="67"/>
      <c r="P46" s="67"/>
      <c r="Q46" s="67"/>
      <c r="R46" s="67"/>
      <c r="S46" s="5"/>
      <c r="T46" s="5"/>
      <c r="U46" s="5"/>
      <c r="V46" s="5"/>
      <c r="W46" s="5"/>
    </row>
  </sheetData>
  <mergeCells count="16">
    <mergeCell ref="A1:C1"/>
    <mergeCell ref="M1:R1"/>
    <mergeCell ref="C3:D3"/>
    <mergeCell ref="F3:G3"/>
    <mergeCell ref="U3:V3"/>
    <mergeCell ref="H5:H6"/>
    <mergeCell ref="H7:H9"/>
    <mergeCell ref="H10:H12"/>
    <mergeCell ref="H13:H15"/>
    <mergeCell ref="H16:H18"/>
    <mergeCell ref="H19:H21"/>
    <mergeCell ref="F22:G22"/>
    <mergeCell ref="F23:G23"/>
    <mergeCell ref="F24:G24"/>
    <mergeCell ref="S34:T34"/>
    <mergeCell ref="U34:V34"/>
  </mergeCells>
  <conditionalFormatting sqref="H24">
    <cfRule type="cellIs" priority="2" operator="lessThan" aboveAverage="0" equalAverage="0" bottom="0" percent="0" rank="0" text="" dxfId="0">
      <formula>1/3</formula>
    </cfRule>
    <cfRule type="cellIs" priority="3" operator="greaterThanOrEqual" aboveAverage="0" equalAverage="0" bottom="0" percent="0" rank="0" text="" dxfId="1">
      <formula>1/3</formula>
    </cfRule>
  </conditionalFormatting>
  <conditionalFormatting sqref="M35:Q35">
    <cfRule type="colorScale" priority="4">
      <colorScale>
        <cfvo type="min" val="0"/>
        <cfvo type="num" val="50"/>
        <cfvo type="max" val="0"/>
        <color rgb="FFFF0000"/>
        <color rgb="FFFFFF00"/>
        <color rgb="FF00CC00"/>
      </colorScale>
    </cfRule>
  </conditionalFormatting>
  <conditionalFormatting sqref="T4:T33">
    <cfRule type="colorScale" priority="5">
      <colorScale>
        <cfvo type="min" val="0"/>
        <cfvo type="num" val="6"/>
        <cfvo type="max" val="0"/>
        <color rgb="FFFF0000"/>
        <color rgb="FFFFFF00"/>
        <color rgb="FF00CC00"/>
      </colorScale>
    </cfRule>
  </conditionalFormatting>
  <conditionalFormatting sqref="U4:U33">
    <cfRule type="colorScale" priority="6">
      <colorScale>
        <cfvo type="min" val="0"/>
        <cfvo type="num" val="3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LibreOffice/6.2.2.2$Linux_X86_64 LibreOffice_project/5daaa0e719eb4f073b63de04e0910785ad81fe7a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2019-04-23T16:12:52Z</dcterms:modified>
  <cp:revision>3</cp:revision>
  <dc:subject/>
  <dc:title/>
</cp:coreProperties>
</file>