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Summary"/>
    <sheet r:id="rId2" sheetId="2" name="Cell-SLA-200Ah"/>
    <sheet r:id="rId3" sheetId="3" name="Cell-LiFePO4-280Ah"/>
    <sheet r:id="rId4" sheetId="4" name="ExchRates"/>
    <sheet r:id="rId5" sheetId="5" name="Mix--SLA"/>
    <sheet r:id="rId6" sheetId="6" name="SolarPanels"/>
    <sheet r:id="rId7" sheetId="7" name="Pack overhead"/>
    <sheet r:id="rId8" sheetId="8" name="AirConsumptionPerCell"/>
    <sheet r:id="rId9" sheetId="9" name="References"/>
    <sheet r:id="rId10" sheetId="10" name="(ANX) Solar resources"/>
    <sheet r:id="rId11" sheetId="11" name="AirConsumption"/>
  </sheets>
  <calcPr fullCalcOnLoad="1"/>
</workbook>
</file>

<file path=xl/sharedStrings.xml><?xml version="1.0" encoding="utf-8"?>
<sst xmlns="http://schemas.openxmlformats.org/spreadsheetml/2006/main" count="519" uniqueCount="278">
  <si>
    <t>Symbol</t>
  </si>
  <si>
    <t>Unit</t>
  </si>
  <si>
    <t>A</t>
  </si>
  <si>
    <t>Avogadro</t>
  </si>
  <si>
    <t>e-</t>
  </si>
  <si>
    <t>Coulomb</t>
  </si>
  <si>
    <t>electron charge</t>
  </si>
  <si>
    <t>C</t>
  </si>
  <si>
    <t>Coulomb sec-1</t>
  </si>
  <si>
    <t>Ampere</t>
  </si>
  <si>
    <t>m3 atm K−1 mol−1</t>
  </si>
  <si>
    <t>R</t>
  </si>
  <si>
    <t>O2 share in Air</t>
  </si>
  <si>
    <t>liter</t>
  </si>
  <si>
    <t>Control: Volume of 1 mole of O2 @300K</t>
  </si>
  <si>
    <t>Zinc-Air Battery System</t>
  </si>
  <si>
    <t>V</t>
  </si>
  <si>
    <t>average voltage</t>
  </si>
  <si>
    <t>Ah</t>
  </si>
  <si>
    <t>Ah needed for 1 kWh</t>
  </si>
  <si>
    <t>electrons needed for 1kWh</t>
  </si>
  <si>
    <t>electrons given per O2 molecule absorbed by air-electrode</t>
  </si>
  <si>
    <t>O2 molecules needed for 1kWh</t>
  </si>
  <si>
    <t>O2 moles needed for 1kWh</t>
  </si>
  <si>
    <t>m3</t>
  </si>
  <si>
    <t xml:space="preserve">O2 volume needed at 1bar 300K (pV=nRT)  for 1kWh </t>
  </si>
  <si>
    <t>Air needed for 1kWh</t>
  </si>
  <si>
    <t>Sealed Battery System with pure O2 container/balloon</t>
  </si>
  <si>
    <t>Wh</t>
  </si>
  <si>
    <t>cell or battery capacity</t>
  </si>
  <si>
    <t>Wh/kg</t>
  </si>
  <si>
    <t>energy density</t>
  </si>
  <si>
    <t>g/cc</t>
  </si>
  <si>
    <t>cells density</t>
  </si>
  <si>
    <t>Wh/liter</t>
  </si>
  <si>
    <t>Initial volumetric energy</t>
  </si>
  <si>
    <t>volume of Battery System w/o O2 container</t>
  </si>
  <si>
    <t>volume of O2 at 1 bar 300K</t>
  </si>
  <si>
    <t>times</t>
  </si>
  <si>
    <t>ratio O2 volume / cell volume at 1 bar</t>
  </si>
  <si>
    <t>ratio Volume with O2 balloon / volume w/o O2 balloon</t>
  </si>
  <si>
    <t>volumetric energy</t>
  </si>
  <si>
    <t>bars</t>
  </si>
  <si>
    <t>other max balloon pressure</t>
  </si>
  <si>
    <t>Portal</t>
  </si>
  <si>
    <t>See. #PV03, #PV03</t>
  </si>
  <si>
    <t>Solar PV</t>
  </si>
  <si>
    <t>[#PV04] How long do solar panels last?</t>
  </si>
  <si>
    <t xml:space="preserve"> solar panel degradation rate: 0.8% (0.3% - 1.2%)</t>
  </si>
  <si>
    <t>[#PV05] The Real Lifespan of Solar Panels - Energy Informative</t>
  </si>
  <si>
    <t>[#PV06] What Is the Lifespan of a Solar Panel? &gt; ENGINEERING.com</t>
  </si>
  <si>
    <t>[#PV07] How Long Do Solar Panels Last in 2019? | EnergySage</t>
  </si>
  <si>
    <t>Solar Radiation</t>
  </si>
  <si>
    <t>[#PV08] When 1361 W/m2 is arriving above the atmosphere (when the sun is at the zenith in a cloudless sky), direct sun is about 1050 W/m2, and global radiation on a horizontal surface at ground level is about 1120 W/m2.</t>
  </si>
  <si>
    <t>Ignoring clouds, the daily average insolation for the Earth is approximately 6 kWh/m2 (i.e. 2190 kWh/m2/year).</t>
  </si>
  <si>
    <t>[#PV09]  Photovoltaic Geographical Information System – PVGIS</t>
  </si>
  <si>
    <t>Geographical Assessment of Solar Resource and Performance of Photovoltaic Technology. Calculations for European teritory, Mediteranian region and Africa are available.</t>
  </si>
  <si>
    <t>ALL DATA IS AVAILABLE OPEN SOURCE [#PV09b]</t>
  </si>
  <si>
    <t>Yearly values</t>
  </si>
  <si>
    <t>kWh/year / m²</t>
  </si>
  <si>
    <t>kWh/year / kWp</t>
  </si>
  <si>
    <t>hours / year</t>
  </si>
  <si>
    <t>GTI opta</t>
  </si>
  <si>
    <t>PVOUT</t>
  </si>
  <si>
    <t>%/Best</t>
  </si>
  <si>
    <t xml:space="preserve"> &lt;=&lt;=&lt;=</t>
  </si>
  <si>
    <t>Wp / m2</t>
  </si>
  <si>
    <t>Best-Place</t>
  </si>
  <si>
    <t>Yerevan</t>
  </si>
  <si>
    <t>Spain (Barcelona…)</t>
  </si>
  <si>
    <t>kWh elec.  / sun irrad.</t>
  </si>
  <si>
    <t>Colombia – Barranquilla</t>
  </si>
  <si>
    <t>URL https://globalsolaratlas.info/map?c=10.874779,-74.792175,11&amp;s=11.023428,-74.823074</t>
  </si>
  <si>
    <t xml:space="preserve">Given from YellowGreen : </t>
  </si>
  <si>
    <t>MWh/year</t>
  </si>
  <si>
    <t>m2</t>
  </si>
  <si>
    <t>kWh/(m2.year)</t>
  </si>
  <si>
    <t>https://www.groupe-casino.fr/en/group/activities/green-yellow/</t>
  </si>
  <si>
    <t xml:space="preserve">Paris </t>
  </si>
  <si>
    <t>Brussels</t>
  </si>
  <si>
    <t>Bordeaux</t>
  </si>
  <si>
    <t>[#PV01] conversion efficiency is incresing 0.4%/year giving 17.2% in 2018 to 30% by 2050</t>
  </si>
  <si>
    <t>Tanger</t>
  </si>
  <si>
    <t>[#PV01] Perfomance Ratio 2019: 85%</t>
  </si>
  <si>
    <t>Rabat, Casablanca</t>
  </si>
  <si>
    <t>Marseille, Toulon</t>
  </si>
  <si>
    <t>Faro (PT)</t>
  </si>
  <si>
    <t>Malaga, Seville</t>
  </si>
  <si>
    <t>Andorre</t>
  </si>
  <si>
    <t>Valencia</t>
  </si>
  <si>
    <t>London</t>
  </si>
  <si>
    <t>Dublin</t>
  </si>
  <si>
    <t>Germany</t>
  </si>
  <si>
    <t>Praha</t>
  </si>
  <si>
    <t>Denmark</t>
  </si>
  <si>
    <t>Chili Atakama desert</t>
  </si>
  <si>
    <t>kWh/kWp</t>
  </si>
  <si>
    <t>United States</t>
  </si>
  <si>
    <t>https://www.nrel.gov/gis/solar.html</t>
  </si>
  <si>
    <t>https://www.nrel.gov/gis/data-tools.html</t>
  </si>
  <si>
    <t>https://emp.lbl.gov/tracking-the-sun/</t>
  </si>
  <si>
    <t>National Solar Radiation Database (NSRDB) weather station</t>
  </si>
  <si>
    <t>World</t>
  </si>
  <si>
    <t>https://globalsolaratlas.info/map?c=19.55979,67.5,3</t>
  </si>
  <si>
    <t>https://globalsolaratlas.info/map?c=41.253032,-0.241699,6&amp;s=43.628123,5.625&amp;m=site</t>
  </si>
  <si>
    <t>Simulation Service</t>
  </si>
  <si>
    <t>https://solargis.com/pricing/products-and-plans</t>
  </si>
  <si>
    <t>PhotoVoltaic</t>
  </si>
  <si>
    <t>#PV01</t>
  </si>
  <si>
    <t>Vartiainen E, Masson G, Breyer C, Moser D, Román Medina E.
Impact of weighted average cost of capital, capital expenditure, and other parameters on future utility‐scale PV levelised cost of electricity.
Prog Photovolt Res Appl. 2019;1–15. https://doi.org/10.1002/pip.3189</t>
  </si>
  <si>
    <t>#PV02</t>
  </si>
  <si>
    <t>http://www.pvresources.com/en/solarradiation/solarradiation.php</t>
  </si>
  <si>
    <t>#PV03</t>
  </si>
  <si>
    <t>https://developer.nrel.gov/docs/solar/</t>
  </si>
  <si>
    <t>#PV04</t>
  </si>
  <si>
    <t>https://www.solarreviews.com/solar-panels/solar-panel-cost/</t>
  </si>
  <si>
    <t>#PV05</t>
  </si>
  <si>
    <t>https://energyinformative.org/lifespan-solar-panels/</t>
  </si>
  <si>
    <t>#PV06</t>
  </si>
  <si>
    <t>https://www.engineering.com/DesignerEdge/DesignerEdgeArticles/ArticleID/7475/What-Is-the-Lifespan-of-a-Solar-Panel.aspx</t>
  </si>
  <si>
    <t>#PV07</t>
  </si>
  <si>
    <t>https://news.energysage.com/how-long-do-solar-panels-last/</t>
  </si>
  <si>
    <t>#PV08</t>
  </si>
  <si>
    <t>https://en.wikipedia.org/wiki/Solar_irradiance</t>
  </si>
  <si>
    <t>#PV09</t>
  </si>
  <si>
    <t>https://ec.europa.eu/jrc/en/pvgis</t>
  </si>
  <si>
    <t>#PV09b</t>
  </si>
  <si>
    <t>https://ec.europa.eu/jrc/en/PVGIS/downloads/NSRDB</t>
  </si>
  <si>
    <t>#PV10</t>
  </si>
  <si>
    <t>https://energydata.info/</t>
  </si>
  <si>
    <t>Energy Open Data</t>
  </si>
  <si>
    <t>600 datasheets on 175 countries…</t>
  </si>
  <si>
    <t>Wind Resources</t>
  </si>
  <si>
    <t>#WND01</t>
  </si>
  <si>
    <t>https://emp.lbl.gov/wind-power-purchase-agreement-ppa-prices</t>
  </si>
  <si>
    <t>#WND02</t>
  </si>
  <si>
    <t>https://emp.lbl.gov/pv-ppa-prices</t>
  </si>
  <si>
    <t>#WND03</t>
  </si>
  <si>
    <t>https://emp.lbl.gov/us-wind-turbine-database</t>
  </si>
  <si>
    <t>#WND04</t>
  </si>
  <si>
    <t>United States Wind Turbine Database</t>
  </si>
  <si>
    <t>https://www.sciencebase.gov/catalog/item/57bdfd8fe4b03fd6b7df5ff9</t>
  </si>
  <si>
    <t>Database and REST API</t>
  </si>
  <si>
    <t>#WND05</t>
  </si>
  <si>
    <t>Global Wind Artlas</t>
  </si>
  <si>
    <t>https://globalwindatlas.info/</t>
  </si>
  <si>
    <t>13-Jul-2020 rev. m</t>
  </si>
  <si>
    <t>#BM01</t>
  </si>
  <si>
    <t>https://www.powertechsystems.eu/home/tech-corner/lithium-ion-vs-lead-acid-cost-analysis/</t>
  </si>
  <si>
    <t>Global constants</t>
  </si>
  <si>
    <t>Faraday number</t>
  </si>
  <si>
    <t>Ah/mol</t>
  </si>
  <si>
    <t>Gas constant (gas volume per M)</t>
  </si>
  <si>
    <r>
      <t/>
    </r>
    <r>
      <rPr>
        <sz val="11"/>
        <color rgb="FF000000"/>
        <rFont val="Calibri"/>
        <family val="2"/>
        <scheme val="minor"/>
      </rPr>
      <t>cm</t>
    </r>
    <r>
      <rPr>
        <sz val="11"/>
        <color rgb="FF000000"/>
        <rFont val="Calibri"/>
        <family val="2"/>
        <scheme val="minor"/>
      </rPr>
      <t>3</t>
    </r>
  </si>
  <si>
    <t>Oxygen share in air</t>
  </si>
  <si>
    <t>Number of Farades per mole of oxygen</t>
  </si>
  <si>
    <t>Farad</t>
  </si>
  <si>
    <t>Dimensions</t>
  </si>
  <si>
    <t>Length</t>
  </si>
  <si>
    <t>cm</t>
  </si>
  <si>
    <t>Height</t>
  </si>
  <si>
    <t>Gap</t>
  </si>
  <si>
    <t>Gap volume</t>
  </si>
  <si>
    <t>Electrode surface area (double)</t>
  </si>
  <si>
    <r>
      <t/>
    </r>
    <r>
      <rPr>
        <sz val="11"/>
        <color rgb="FF000000"/>
        <rFont val="Calibri"/>
        <family val="2"/>
        <scheme val="minor"/>
      </rPr>
      <t>cm</t>
    </r>
    <r>
      <rPr>
        <sz val="11"/>
        <color rgb="FF000000"/>
        <rFont val="Calibri"/>
        <family val="2"/>
        <scheme val="minor"/>
      </rPr>
      <t>2</t>
    </r>
  </si>
  <si>
    <t>Power data</t>
  </si>
  <si>
    <t>Current density</t>
  </si>
  <si>
    <r>
      <t/>
    </r>
    <r>
      <rPr>
        <sz val="11"/>
        <color rgb="FF000000"/>
        <rFont val="Calibri"/>
        <family val="2"/>
        <scheme val="minor"/>
      </rPr>
      <t>mA/cm</t>
    </r>
    <r>
      <rPr>
        <sz val="11"/>
        <color rgb="FF000000"/>
        <rFont val="Calibri"/>
        <family val="2"/>
        <scheme val="minor"/>
      </rPr>
      <t>2</t>
    </r>
  </si>
  <si>
    <t>Capacity demand per hour</t>
  </si>
  <si>
    <t>Ah/h</t>
  </si>
  <si>
    <t>Calculus</t>
  </si>
  <si>
    <t>Oxygen demand per Ah</t>
  </si>
  <si>
    <r>
      <t/>
    </r>
    <r>
      <rPr>
        <sz val="11"/>
        <color rgb="FF000000"/>
        <rFont val="Calibri"/>
        <family val="2"/>
        <scheme val="minor"/>
      </rPr>
      <t>cm</t>
    </r>
    <r>
      <rPr>
        <sz val="11"/>
        <color rgb="FF000000"/>
        <rFont val="Calibri"/>
        <family val="2"/>
        <scheme val="minor"/>
      </rPr>
      <t>3</t>
    </r>
    <r>
      <rPr>
        <sz val="11"/>
        <color rgb="FF000000"/>
        <rFont val="Calibri"/>
        <family val="2"/>
        <scheme val="minor"/>
      </rPr>
      <t>/Ah</t>
    </r>
  </si>
  <si>
    <t>Air demand per Ah</t>
  </si>
  <si>
    <t>Air demand per hour</t>
  </si>
  <si>
    <r>
      <t/>
    </r>
    <r>
      <rPr>
        <sz val="11"/>
        <color rgb="FF000000"/>
        <rFont val="Calibri"/>
        <family val="2"/>
        <scheme val="minor"/>
      </rPr>
      <t>cm</t>
    </r>
    <r>
      <rPr>
        <sz val="11"/>
        <color rgb="FF000000"/>
        <rFont val="Calibri"/>
        <family val="2"/>
        <scheme val="minor"/>
      </rPr>
      <t>3</t>
    </r>
    <r>
      <rPr>
        <sz val="11"/>
        <color rgb="FF000000"/>
        <rFont val="Calibri"/>
        <family val="2"/>
        <scheme val="minor"/>
      </rPr>
      <t>/h</t>
    </r>
  </si>
  <si>
    <t>Number of cells per (horizontal serial)</t>
  </si>
  <si>
    <t>item/h</t>
  </si>
  <si>
    <t>Length of the cells per h</t>
  </si>
  <si>
    <t>cm/h</t>
  </si>
  <si>
    <t>Required air flow velocity to feed the batteries</t>
  </si>
  <si>
    <t>km/h</t>
  </si>
  <si>
    <t>Speed of air to flush the volume</t>
  </si>
  <si>
    <t>equiv</t>
  </si>
  <si>
    <t>cm/s</t>
  </si>
  <si>
    <t>DataCurves</t>
  </si>
  <si>
    <t>Author</t>
  </si>
  <si>
    <t>AZA.DG</t>
  </si>
  <si>
    <t>Version</t>
  </si>
  <si>
    <t>2022-06-23a</t>
  </si>
  <si>
    <t>Product-Type</t>
  </si>
  <si>
    <t>BatteryCell</t>
  </si>
  <si>
    <t xml:space="preserve"> &lt;= </t>
  </si>
  <si>
    <t>SubType</t>
  </si>
  <si>
    <t>LiFePO4</t>
  </si>
  <si>
    <t>Brand</t>
  </si>
  <si>
    <t>LiitoKala</t>
  </si>
  <si>
    <t>Model</t>
  </si>
  <si>
    <t>280AH</t>
  </si>
  <si>
    <t>Ref</t>
  </si>
  <si>
    <t>Ref_url</t>
  </si>
  <si>
    <t>Comment</t>
  </si>
  <si>
    <t>PointNo</t>
  </si>
  <si>
    <t>Year</t>
  </si>
  <si>
    <t>Date</t>
  </si>
  <si>
    <t>Cost overhead System level vs. Cells level</t>
  </si>
  <si>
    <t>Curve-Interpolation</t>
  </si>
  <si>
    <t>2022-07-01a</t>
  </si>
  <si>
    <t>SolarPanels</t>
  </si>
  <si>
    <t>Source</t>
  </si>
  <si>
    <t>Notes:</t>
  </si>
  <si>
    <t>ref</t>
  </si>
  <si>
    <t>https://www.solar.com/learn/solar-panel-cost/</t>
  </si>
  <si>
    <t>MixCurves</t>
  </si>
  <si>
    <t>in green</t>
  </si>
  <si>
    <t>Certified or official</t>
  </si>
  <si>
    <t>Lead-acid SLA</t>
  </si>
  <si>
    <t>in blue</t>
  </si>
  <si>
    <t>estimated values</t>
  </si>
  <si>
    <t>SeyliLanka</t>
  </si>
  <si>
    <t>https://fr.aliexpress.com/item/32886386511.html</t>
  </si>
  <si>
    <t>Lead</t>
  </si>
  <si>
    <t>casing (polymer)</t>
  </si>
  <si>
    <t>Electrolyte sulfuric acid)</t>
  </si>
  <si>
    <t>energy.electricity</t>
  </si>
  <si>
    <t>plant amortization</t>
  </si>
  <si>
    <t>labor cost</t>
  </si>
  <si>
    <t>others</t>
  </si>
  <si>
    <t>Control (100%)</t>
  </si>
  <si>
    <t>Global variation</t>
  </si>
  <si>
    <t>Eletrolyte sulfuric acid)</t>
  </si>
  <si>
    <t>index</t>
  </si>
  <si>
    <t>y.var</t>
  </si>
  <si>
    <t>Yearly.price.evol</t>
  </si>
  <si>
    <t>Param: DOD</t>
  </si>
  <si>
    <t>Currency</t>
  </si>
  <si>
    <t>EUR</t>
  </si>
  <si>
    <t>USD</t>
  </si>
  <si>
    <t>AMD</t>
  </si>
  <si>
    <t>CNY</t>
  </si>
  <si>
    <t>https://www.xe.com/currencycharts/?from=EUR&amp;to=USD&amp;view=5Y</t>
  </si>
  <si>
    <t>https://fr.aliexpress.com/item/1005003609362301.html</t>
  </si>
  <si>
    <t>Nominal Voltage</t>
  </si>
  <si>
    <t>RTE (Round Trip Efficiency)</t>
  </si>
  <si>
    <t>Nominal Capacity</t>
  </si>
  <si>
    <t>Internal Resistance</t>
  </si>
  <si>
    <t>Size.H</t>
  </si>
  <si>
    <t>Size.L</t>
  </si>
  <si>
    <t>Size.W</t>
  </si>
  <si>
    <t>Nominal Volume</t>
  </si>
  <si>
    <t>Weight</t>
  </si>
  <si>
    <t>Density</t>
  </si>
  <si>
    <t>Energy Density volumetric</t>
  </si>
  <si>
    <t>Energy Density massic</t>
  </si>
  <si>
    <t>Nominal Discharge Rate</t>
  </si>
  <si>
    <t>Continuous Max Discharge Rate</t>
  </si>
  <si>
    <t>Peak Discharge Rate Allowance  (15s)</t>
  </si>
  <si>
    <t>Cycles nbr (@80% DOD ; 80% init. Cap?)</t>
  </si>
  <si>
    <t>Retail price (PU)</t>
  </si>
  <si>
    <t>Retail price (/kWh)</t>
  </si>
  <si>
    <t>Factory Production Cost</t>
  </si>
  <si>
    <r>
      <t/>
    </r>
    <r>
      <rPr>
        <b/>
        <sz val="10"/>
        <color rgb="FF000000"/>
        <rFont val="Arial"/>
        <family val="2"/>
      </rPr>
      <t>2</t>
    </r>
    <r>
      <rPr>
        <b/>
        <sz val="10"/>
        <color rgb="FF000000"/>
        <rFont val="Arial"/>
        <family val="2"/>
      </rPr>
      <t>nd</t>
    </r>
    <r>
      <rPr>
        <b/>
        <sz val="10"/>
        <color rgb="FF000000"/>
        <rFont val="Arial"/>
        <family val="2"/>
      </rPr>
      <t xml:space="preserve"> life or Recycling value (% of FactProdCost)</t>
    </r>
  </si>
  <si>
    <t>%</t>
  </si>
  <si>
    <t>Ohm</t>
  </si>
  <si>
    <t>mm</t>
  </si>
  <si>
    <t>dm3</t>
  </si>
  <si>
    <t>kg</t>
  </si>
  <si>
    <t>Wh/dm3</t>
  </si>
  <si>
    <t>EUR/unit</t>
  </si>
  <si>
    <t>EUR/kWh</t>
  </si>
  <si>
    <t>CONST</t>
  </si>
  <si>
    <t>LINEAR</t>
  </si>
  <si>
    <t>LOG</t>
  </si>
  <si>
    <t>Capacity @C/3</t>
  </si>
  <si>
    <t>Self Discharge @3 mo</t>
  </si>
  <si>
    <t>Self Discharge @1 week</t>
  </si>
  <si>
    <t>Factory Production Cost / kWh</t>
  </si>
  <si>
    <t>Param: Disch-Rate</t>
  </si>
</sst>
</file>

<file path=xl/styles.xml><?xml version="1.0" encoding="utf-8"?>
<styleSheet xmlns="http://schemas.openxmlformats.org/spreadsheetml/2006/main" xmlns:x14ac="http://schemas.microsoft.com/office/spreadsheetml/2009/9/ac" xmlns:mc="http://schemas.openxmlformats.org/markup-compatibility/2006" mc:Ignorable="x14ac">
  <numFmts count="9">
    <numFmt numFmtId="164" formatCode="#,##0%"/>
    <numFmt numFmtId="165" formatCode="#,##0.0000000"/>
    <numFmt numFmtId="166" formatCode="#,##0.000000"/>
    <numFmt numFmtId="167" formatCode="#,##0.0%"/>
    <numFmt numFmtId="168" formatCode="#,##0.0"/>
    <numFmt numFmtId="169" formatCode="#,##0.00%"/>
    <numFmt numFmtId="170" formatCode="#,##0.000"/>
    <numFmt numFmtId="171" formatCode="mmm-yyyy"/>
    <numFmt numFmtId="172" formatCode="$#,##0_);($#,##0)"/>
  </numFmts>
  <fonts count="26" x14ac:knownFonts="1">
    <font>
      <sz val="11"/>
      <color theme="1"/>
      <name val="Calibri"/>
      <family val="2"/>
      <scheme val="minor"/>
    </font>
    <font>
      <sz val="11"/>
      <color rgb="FF000000"/>
      <name val="Calibri"/>
      <family val="2"/>
    </font>
    <font>
      <sz val="11"/>
      <color theme="1"/>
      <name val="Calibri"/>
      <family val="2"/>
    </font>
    <font>
      <b/>
      <sz val="9"/>
      <color rgb="FF000000"/>
      <name val="Calibri"/>
      <family val="2"/>
    </font>
    <font>
      <sz val="9"/>
      <color rgb="FF000000"/>
      <name val="Calibri"/>
      <family val="2"/>
    </font>
    <font>
      <b/>
      <sz val="11"/>
      <color rgb="FF000000"/>
      <name val="Sylfaen"/>
      <family val="2"/>
    </font>
    <font>
      <sz val="9"/>
      <color rgb="FF0033cc"/>
      <name val="Calibri"/>
      <family val="2"/>
    </font>
    <font>
      <sz val="9"/>
      <color rgb="FF00b050"/>
      <name val="Calibri"/>
      <family val="2"/>
    </font>
    <font>
      <sz val="9"/>
      <color rgb="FF333399"/>
      <name val="Calibri"/>
      <family val="2"/>
    </font>
    <font>
      <b/>
      <sz val="9"/>
      <color rgb="FF333399"/>
      <name val="Calibri"/>
      <family val="2"/>
    </font>
    <font>
      <b/>
      <sz val="12"/>
      <color rgb="FF000000"/>
      <name val="Arial"/>
      <family val="2"/>
    </font>
    <font>
      <b/>
      <sz val="10"/>
      <color rgb="FF000000"/>
      <name val="Arial"/>
      <family val="2"/>
    </font>
    <font>
      <b/>
      <sz val="10"/>
      <color rgb="FF00cc33"/>
      <name val="Arial"/>
      <family val="2"/>
    </font>
    <font>
      <sz val="10"/>
      <color rgb="FF0000ff"/>
      <name val="Arial"/>
      <family val="2"/>
    </font>
    <font>
      <sz val="10"/>
      <color rgb="FF00b050"/>
      <name val="Arial"/>
      <family val="2"/>
    </font>
    <font>
      <sz val="9"/>
      <color rgb="FF808080"/>
      <name val="Arial"/>
      <family val="2"/>
    </font>
    <font>
      <sz val="11"/>
      <color rgb="FF000000"/>
      <name val="Sylfaen"/>
      <family val="2"/>
    </font>
    <font>
      <b/>
      <sz val="11"/>
      <color rgb="FF000000"/>
      <name val="Calibri"/>
      <family val="2"/>
    </font>
    <font>
      <sz val="10"/>
      <color rgb="FF18a303"/>
      <name val="Arial"/>
      <family val="2"/>
    </font>
    <font>
      <sz val="10"/>
      <color rgb="FFa33e03"/>
      <name val="Arial"/>
      <family val="2"/>
    </font>
    <font>
      <sz val="10"/>
      <color rgb="FFc99c00"/>
      <name val="Arial"/>
      <family val="2"/>
    </font>
    <font>
      <sz val="10"/>
      <color rgb="FFc9211e"/>
      <name val="Arial"/>
      <family val="2"/>
    </font>
    <font>
      <sz val="10"/>
      <color rgb="FF0369a3"/>
      <name val="Arial"/>
      <family val="2"/>
    </font>
    <font>
      <b/>
      <sz val="10"/>
      <color rgb="FF0369a3"/>
      <name val="Arial"/>
      <family val="2"/>
    </font>
    <font>
      <b/>
      <sz val="10"/>
      <color rgb="FF18a303"/>
      <name val="Arial"/>
      <family val="2"/>
    </font>
    <font>
      <sz val="10"/>
      <color rgb="FFf09e6f"/>
      <name val="Arial"/>
      <family val="2"/>
    </font>
  </fonts>
  <fills count="6">
    <fill>
      <patternFill patternType="none"/>
    </fill>
    <fill>
      <patternFill patternType="gray125"/>
    </fill>
    <fill>
      <patternFill patternType="solid">
        <fgColor rgb="FFd9d9d9"/>
      </patternFill>
    </fill>
    <fill>
      <patternFill patternType="solid">
        <fgColor rgb="FFffffff"/>
      </patternFill>
    </fill>
    <fill>
      <patternFill patternType="solid">
        <fgColor rgb="FFffff00"/>
      </patternFill>
    </fill>
    <fill>
      <patternFill patternType="solid">
        <fgColor rgb="FFb9cde5"/>
      </patternFill>
    </fill>
  </fills>
  <borders count="1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dotted">
        <color rgb="FFffffff"/>
      </left>
      <right style="thin">
        <color rgb="FFc6c6c6"/>
      </right>
      <top style="dotted">
        <color rgb="FFffffff"/>
      </top>
      <bottom style="thin">
        <color rgb="FFc6c6c6"/>
      </bottom>
      <diagonal/>
    </border>
    <border>
      <left style="thin">
        <color rgb="FFc6c6c6"/>
      </left>
      <right style="thin">
        <color rgb="FFc6c6c6"/>
      </right>
      <top style="dotted">
        <color rgb="FFffffff"/>
      </top>
      <bottom style="thin">
        <color rgb="FFc6c6c6"/>
      </bottom>
      <diagonal/>
    </border>
    <border>
      <left style="thin">
        <color rgb="FFc6c6c6"/>
      </left>
      <right style="dotted">
        <color rgb="FFffffff"/>
      </right>
      <top style="dotted">
        <color rgb="FFffffff"/>
      </top>
      <bottom style="thin">
        <color rgb="FFc6c6c6"/>
      </bottom>
      <diagonal/>
    </border>
    <border>
      <left style="dotted">
        <color rgb="FFffffff"/>
      </left>
      <right/>
      <top/>
      <bottom/>
      <diagonal/>
    </border>
    <border>
      <left/>
      <right style="dotted">
        <color rgb="FFffffff"/>
      </right>
      <top/>
      <bottom/>
      <diagonal/>
    </border>
    <border>
      <left style="dotted">
        <color rgb="FFffffff"/>
      </left>
      <right/>
      <top/>
      <bottom style="dotted">
        <color rgb="FFffffff"/>
      </bottom>
      <diagonal/>
    </border>
    <border>
      <left/>
      <right/>
      <top/>
      <bottom style="dotted">
        <color rgb="FFffffff"/>
      </bottom>
      <diagonal/>
    </border>
    <border>
      <left/>
      <right style="dotted">
        <color rgb="FFffffff"/>
      </right>
      <top/>
      <bottom style="dotted">
        <color rgb="FFffffff"/>
      </bottom>
      <diagonal/>
    </border>
    <border>
      <left style="thin">
        <color rgb="FFffffff"/>
      </left>
      <right style="thin">
        <color rgb="FFffffff"/>
      </right>
      <top style="thin">
        <color rgb="FFffffff"/>
      </top>
      <bottom style="thin">
        <color rgb="FFffffff"/>
      </bottom>
      <diagonal/>
    </border>
    <border>
      <left style="dotted">
        <color rgb="FF000000"/>
      </left>
      <right/>
      <top/>
      <bottom/>
      <diagonal/>
    </border>
    <border>
      <left/>
      <right style="dotted">
        <color rgb="FF000000"/>
      </right>
      <top/>
      <bottom/>
      <diagonal/>
    </border>
  </borders>
  <cellStyleXfs count="1">
    <xf numFmtId="0" fontId="0" fillId="0" borderId="0"/>
  </cellStyleXfs>
  <cellXfs count="156">
    <xf xfId="0" numFmtId="0" borderId="0" fontId="0" fillId="0"/>
    <xf xfId="0" numFmtId="0" borderId="0" fontId="0" fillId="0" applyAlignment="1">
      <alignment horizontal="general"/>
    </xf>
    <xf xfId="0" numFmtId="164" applyNumberFormat="1" borderId="1" applyBorder="1" fontId="1" applyFont="1" fillId="0" applyAlignment="1">
      <alignment horizontal="right"/>
    </xf>
    <xf xfId="0" numFmtId="1" applyNumberFormat="1" borderId="1" applyBorder="1" fontId="1" applyFont="1" fillId="0" applyAlignment="1">
      <alignment horizontal="left"/>
    </xf>
    <xf xfId="0" numFmtId="0" borderId="1" applyBorder="1" fontId="2" applyFont="1" fillId="0" applyAlignment="1">
      <alignment horizontal="left"/>
    </xf>
    <xf xfId="0" numFmtId="164" applyNumberFormat="1" borderId="1" applyBorder="1" fontId="3" applyFont="1" fillId="0" applyAlignment="1">
      <alignment horizontal="left"/>
    </xf>
    <xf xfId="0" numFmtId="0" borderId="1" applyBorder="1" fontId="3" applyFont="1" fillId="0" applyAlignment="1">
      <alignment horizontal="left"/>
    </xf>
    <xf xfId="0" numFmtId="164" applyNumberFormat="1" borderId="1" applyBorder="1" fontId="4" applyFont="1" fillId="0" applyAlignment="1">
      <alignment horizontal="left"/>
    </xf>
    <xf xfId="0" numFmtId="165" applyNumberFormat="1" borderId="1" applyBorder="1" fontId="4" applyFont="1" fillId="0" applyAlignment="1">
      <alignment horizontal="right"/>
    </xf>
    <xf xfId="0" numFmtId="0" borderId="1" applyBorder="1" fontId="4" applyFont="1" fillId="0" applyAlignment="1">
      <alignment horizontal="left"/>
    </xf>
    <xf xfId="0" numFmtId="166" applyNumberFormat="1" borderId="1" applyBorder="1" fontId="4" applyFont="1" fillId="0" applyAlignment="1">
      <alignment horizontal="right"/>
    </xf>
    <xf xfId="0" numFmtId="3" applyNumberFormat="1" borderId="1" applyBorder="1" fontId="4" applyFont="1" fillId="0" applyAlignment="1">
      <alignment horizontal="right"/>
    </xf>
    <xf xfId="0" numFmtId="167" applyNumberFormat="1" borderId="1" applyBorder="1" fontId="4" applyFont="1" fillId="0" applyAlignment="1">
      <alignment horizontal="right"/>
    </xf>
    <xf xfId="0" numFmtId="168" applyNumberFormat="1" borderId="1" applyBorder="1" fontId="4" applyFont="1" fillId="0" applyAlignment="1">
      <alignment horizontal="right"/>
    </xf>
    <xf xfId="0" numFmtId="164" applyNumberFormat="1" borderId="2" applyBorder="1" fontId="3" applyFont="1" fillId="2" applyFill="1" applyAlignment="1">
      <alignment horizontal="left"/>
    </xf>
    <xf xfId="0" numFmtId="1" applyNumberFormat="1" borderId="2" applyBorder="1" fontId="3" applyFont="1" fillId="2" applyFill="1" applyAlignment="1">
      <alignment horizontal="left"/>
    </xf>
    <xf xfId="0" numFmtId="0" borderId="2" applyBorder="1" fontId="3" applyFont="1" fillId="2" applyFill="1" applyAlignment="1">
      <alignment horizontal="left"/>
    </xf>
    <xf xfId="0" numFmtId="0" borderId="2" applyBorder="1" fontId="5" applyFont="1" fillId="2" applyFill="1" applyAlignment="1">
      <alignment horizontal="left"/>
    </xf>
    <xf xfId="0" numFmtId="4" applyNumberFormat="1" borderId="1" applyBorder="1" fontId="6" applyFont="1" fillId="0" applyAlignment="1">
      <alignment horizontal="right"/>
    </xf>
    <xf xfId="0" numFmtId="0" borderId="1" applyBorder="1" fontId="6" applyFont="1" fillId="0" applyAlignment="1">
      <alignment horizontal="left"/>
    </xf>
    <xf xfId="0" numFmtId="1" applyNumberFormat="1" borderId="1" applyBorder="1" fontId="7" applyFont="1" fillId="0" applyAlignment="1">
      <alignment horizontal="right"/>
    </xf>
    <xf xfId="0" numFmtId="0" borderId="1" applyBorder="1" fontId="7" applyFont="1" fillId="0" applyAlignment="1">
      <alignment horizontal="left"/>
    </xf>
    <xf xfId="0" numFmtId="3" applyNumberFormat="1" borderId="1" applyBorder="1" fontId="7" applyFont="1" fillId="0" applyAlignment="1">
      <alignment horizontal="right"/>
    </xf>
    <xf xfId="0" numFmtId="4" applyNumberFormat="1" borderId="1" applyBorder="1" fontId="4" applyFont="1" fillId="0" applyAlignment="1">
      <alignment horizontal="right"/>
    </xf>
    <xf xfId="0" numFmtId="164" applyNumberFormat="1" borderId="3" applyBorder="1" fontId="3" applyFont="1" fillId="3" applyFill="1" applyAlignment="1">
      <alignment horizontal="left"/>
    </xf>
    <xf xfId="0" numFmtId="1" applyNumberFormat="1" borderId="4" applyBorder="1" fontId="3" applyFont="1" fillId="3" applyFill="1" applyAlignment="1">
      <alignment horizontal="left"/>
    </xf>
    <xf xfId="0" numFmtId="0" borderId="4" applyBorder="1" fontId="3" applyFont="1" fillId="3" applyFill="1" applyAlignment="1">
      <alignment horizontal="left"/>
    </xf>
    <xf xfId="0" numFmtId="0" borderId="5" applyBorder="1" fontId="3" applyFont="1" fillId="3" applyFill="1" applyAlignment="1">
      <alignment horizontal="left"/>
    </xf>
    <xf xfId="0" numFmtId="164" applyNumberFormat="1" borderId="6" applyBorder="1" fontId="4" applyFont="1" fillId="0" applyAlignment="1">
      <alignment horizontal="left"/>
    </xf>
    <xf xfId="0" numFmtId="3" applyNumberFormat="1" borderId="1" applyBorder="1" fontId="8" applyFont="1" fillId="0" applyAlignment="1">
      <alignment horizontal="right"/>
    </xf>
    <xf xfId="0" numFmtId="0" borderId="1" applyBorder="1" fontId="8" applyFont="1" fillId="0" applyAlignment="1">
      <alignment horizontal="left"/>
    </xf>
    <xf xfId="0" numFmtId="0" borderId="7" applyBorder="1" fontId="4" applyFont="1" fillId="0" applyAlignment="1">
      <alignment horizontal="left"/>
    </xf>
    <xf xfId="0" numFmtId="1" applyNumberFormat="1" borderId="1" applyBorder="1" fontId="4" applyFont="1" fillId="0" applyAlignment="1">
      <alignment horizontal="right"/>
    </xf>
    <xf xfId="0" numFmtId="164" applyNumberFormat="1" borderId="6" applyBorder="1" fontId="4" applyFont="1" fillId="0" applyAlignment="1">
      <alignment horizontal="right"/>
    </xf>
    <xf xfId="0" numFmtId="3" applyNumberFormat="1" borderId="1" applyBorder="1" fontId="9" applyFont="1" fillId="0" applyAlignment="1">
      <alignment horizontal="right"/>
    </xf>
    <xf xfId="0" numFmtId="0" borderId="1" applyBorder="1" fontId="9" applyFont="1" fillId="0" applyAlignment="1">
      <alignment horizontal="left"/>
    </xf>
    <xf xfId="0" numFmtId="168" applyNumberFormat="1" borderId="1" applyBorder="1" fontId="3" applyFont="1" fillId="0" applyAlignment="1">
      <alignment horizontal="right"/>
    </xf>
    <xf xfId="0" numFmtId="164" applyNumberFormat="1" borderId="8" applyBorder="1" fontId="4" applyFont="1" fillId="0" applyAlignment="1">
      <alignment horizontal="left"/>
    </xf>
    <xf xfId="0" numFmtId="1" applyNumberFormat="1" borderId="9" applyBorder="1" fontId="4" applyFont="1" fillId="0" applyAlignment="1">
      <alignment horizontal="left"/>
    </xf>
    <xf xfId="0" numFmtId="0" borderId="9" applyBorder="1" fontId="4" applyFont="1" fillId="0" applyAlignment="1">
      <alignment horizontal="left"/>
    </xf>
    <xf xfId="0" numFmtId="0" borderId="10" applyBorder="1" fontId="4" applyFont="1" fillId="0" applyAlignment="1">
      <alignment horizontal="left"/>
    </xf>
    <xf xfId="0" numFmtId="0" borderId="0" fontId="0" fillId="0" applyAlignment="1">
      <alignment horizontal="general"/>
    </xf>
    <xf xfId="0" numFmtId="164" applyNumberFormat="1" borderId="0" fontId="0" fillId="0" applyAlignment="1">
      <alignment horizontal="left"/>
    </xf>
    <xf xfId="0" numFmtId="3" applyNumberFormat="1" borderId="0" fontId="0" fillId="0" applyAlignment="1">
      <alignment horizontal="left"/>
    </xf>
    <xf xfId="0" numFmtId="0" borderId="0" fontId="0" fillId="0" applyAlignment="1">
      <alignment horizontal="left"/>
    </xf>
    <xf xfId="0" numFmtId="3" applyNumberFormat="1" borderId="1" applyBorder="1" fontId="1" applyFont="1" fillId="0" applyAlignment="1">
      <alignment horizontal="right"/>
    </xf>
    <xf xfId="0" numFmtId="167" applyNumberFormat="1" borderId="1" applyBorder="1" fontId="1" applyFont="1" fillId="0" applyAlignment="1">
      <alignment horizontal="right"/>
    </xf>
    <xf xfId="0" numFmtId="0" borderId="1" applyBorder="1" fontId="10" applyFont="1" fillId="0" applyAlignment="1">
      <alignment horizontal="left"/>
    </xf>
    <xf xfId="0" numFmtId="0" borderId="1" applyBorder="1" fontId="11" applyFont="1" fillId="0" applyAlignment="1">
      <alignment horizontal="left"/>
    </xf>
    <xf xfId="0" numFmtId="0" borderId="1" applyBorder="1" fontId="12" applyFont="1" fillId="0" applyAlignment="1">
      <alignment horizontal="left"/>
    </xf>
    <xf xfId="0" numFmtId="164" applyNumberFormat="1" borderId="1" applyBorder="1" fontId="13" applyFont="1" fillId="0" applyAlignment="1">
      <alignment horizontal="left"/>
    </xf>
    <xf xfId="0" numFmtId="0" borderId="1" applyBorder="1" fontId="13" applyFont="1" fillId="0" applyAlignment="1">
      <alignment horizontal="left"/>
    </xf>
    <xf xfId="0" numFmtId="3" applyNumberFormat="1" borderId="1" applyBorder="1" fontId="1" applyFont="1" fillId="0" applyAlignment="1">
      <alignment horizontal="center"/>
    </xf>
    <xf xfId="0" numFmtId="3" applyNumberFormat="1" borderId="1" applyBorder="1" fontId="1" applyFont="1" fillId="0" applyAlignment="1">
      <alignment horizontal="left"/>
    </xf>
    <xf xfId="0" numFmtId="164" applyNumberFormat="1" borderId="1" applyBorder="1" fontId="1" applyFont="1" fillId="0" applyAlignment="1">
      <alignment horizontal="left"/>
    </xf>
    <xf xfId="0" numFmtId="169" applyNumberFormat="1" borderId="1" applyBorder="1" fontId="1" applyFont="1" fillId="0" applyAlignment="1">
      <alignment horizontal="right"/>
    </xf>
    <xf xfId="0" numFmtId="0" borderId="1" applyBorder="1" fontId="1" applyFont="1" fillId="0" applyAlignment="1">
      <alignment horizontal="center"/>
    </xf>
    <xf xfId="0" numFmtId="4" applyNumberFormat="1" borderId="1" applyBorder="1" fontId="1" applyFont="1" fillId="0" applyAlignment="1">
      <alignment horizontal="right"/>
    </xf>
    <xf xfId="0" numFmtId="167" applyNumberFormat="1" borderId="1" applyBorder="1" fontId="1" applyFont="1" fillId="0" applyAlignment="1">
      <alignment horizontal="left"/>
    </xf>
    <xf xfId="0" numFmtId="3" applyNumberFormat="1" borderId="1" applyBorder="1" fontId="13" applyFont="1" fillId="0" applyAlignment="1">
      <alignment horizontal="left"/>
    </xf>
    <xf xfId="0" numFmtId="1" applyNumberFormat="1" borderId="1" applyBorder="1" fontId="1" applyFont="1" fillId="0" applyAlignment="1">
      <alignment horizontal="right"/>
    </xf>
    <xf xfId="0" numFmtId="3" applyNumberFormat="1" borderId="1" applyBorder="1" fontId="14" applyFont="1" fillId="0" applyAlignment="1">
      <alignment horizontal="left"/>
    </xf>
    <xf xfId="0" numFmtId="0" borderId="2" applyBorder="1" fontId="11" applyFont="1" fillId="4" applyFill="1" applyAlignment="1">
      <alignment horizontal="left"/>
    </xf>
    <xf xfId="0" numFmtId="0" borderId="2" applyBorder="1" fontId="1" applyFont="1" fillId="4" applyFill="1" applyAlignment="1">
      <alignment horizontal="left"/>
    </xf>
    <xf xfId="0" numFmtId="164" applyNumberFormat="1" borderId="2" applyBorder="1" fontId="1" applyFont="1" fillId="4" applyFill="1" applyAlignment="1">
      <alignment horizontal="left"/>
    </xf>
    <xf xfId="0" numFmtId="3" applyNumberFormat="1" borderId="2" applyBorder="1" fontId="1" applyFont="1" fillId="4" applyFill="1" applyAlignment="1">
      <alignment horizontal="left"/>
    </xf>
    <xf xfId="0" numFmtId="0" borderId="2" applyBorder="1" fontId="13" applyFont="1" fillId="4" applyFill="1" applyAlignment="1">
      <alignment horizontal="left"/>
    </xf>
    <xf xfId="0" numFmtId="164" applyNumberFormat="1" borderId="0" fontId="0" fillId="0" applyAlignment="1">
      <alignment horizontal="right"/>
    </xf>
    <xf xfId="0" numFmtId="3" applyNumberFormat="1" borderId="0" fontId="0" fillId="0" applyAlignment="1">
      <alignment horizontal="right"/>
    </xf>
    <xf xfId="0" numFmtId="1" applyNumberFormat="1" borderId="0" fontId="0" fillId="0" applyAlignment="1">
      <alignment horizontal="left"/>
    </xf>
    <xf xfId="0" numFmtId="167" applyNumberFormat="1" borderId="0" fontId="0" fillId="0" applyAlignment="1">
      <alignment horizontal="right"/>
    </xf>
    <xf xfId="0" numFmtId="0" borderId="1" applyBorder="1" fontId="1" applyFont="1" fillId="0" applyAlignment="1">
      <alignment horizontal="left"/>
    </xf>
    <xf xfId="0" numFmtId="0" borderId="1" applyBorder="1" fontId="1" applyFont="1" fillId="0" applyAlignment="1">
      <alignment horizontal="left" wrapText="1"/>
    </xf>
    <xf xfId="0" numFmtId="0" borderId="1" applyBorder="1" fontId="15" applyFont="1" fillId="0" applyAlignment="1">
      <alignment horizontal="left"/>
    </xf>
    <xf xfId="0" numFmtId="168" applyNumberFormat="1" borderId="2" applyBorder="1" fontId="1" applyFont="1" fillId="3" applyFill="1" applyAlignment="1">
      <alignment horizontal="right"/>
    </xf>
    <xf xfId="0" numFmtId="3" applyNumberFormat="1" borderId="2" applyBorder="1" fontId="1" applyFont="1" fillId="3" applyFill="1" applyAlignment="1">
      <alignment horizontal="right"/>
    </xf>
    <xf xfId="0" numFmtId="164" applyNumberFormat="1" borderId="2" applyBorder="1" fontId="1" applyFont="1" fillId="3" applyFill="1" applyAlignment="1">
      <alignment horizontal="right"/>
    </xf>
    <xf xfId="0" numFmtId="0" borderId="1" applyBorder="1" fontId="1" applyFont="1" fillId="0" applyAlignment="1">
      <alignment horizontal="right"/>
    </xf>
    <xf xfId="0" numFmtId="168" applyNumberFormat="1" borderId="1" applyBorder="1" fontId="1" applyFont="1" fillId="0" applyAlignment="1">
      <alignment horizontal="right"/>
    </xf>
    <xf xfId="0" numFmtId="4" applyNumberFormat="1" borderId="1" applyBorder="1" fontId="16" applyFont="1" fillId="0" applyAlignment="1">
      <alignment horizontal="right"/>
    </xf>
    <xf xfId="0" numFmtId="168" applyNumberFormat="1" borderId="11" applyBorder="1" fontId="17" applyFont="1" fillId="5" applyFill="1" applyAlignment="1">
      <alignment horizontal="right"/>
    </xf>
    <xf xfId="0" numFmtId="170" applyNumberFormat="1" borderId="11" applyBorder="1" fontId="17" applyFont="1" fillId="3" applyFill="1" applyAlignment="1">
      <alignment horizontal="right"/>
    </xf>
    <xf xfId="0" numFmtId="168" applyNumberFormat="1" borderId="1" applyBorder="1" fontId="16" applyFont="1" fillId="0" applyAlignment="1">
      <alignment horizontal="right"/>
    </xf>
    <xf xfId="0" numFmtId="170" applyNumberFormat="1" borderId="1" applyBorder="1" fontId="16" applyFont="1" fillId="0" applyAlignment="1">
      <alignment horizontal="right"/>
    </xf>
    <xf xfId="0" numFmtId="0" borderId="0" fontId="0" fillId="0" applyAlignment="1">
      <alignment horizontal="right"/>
    </xf>
    <xf xfId="0" numFmtId="168" applyNumberFormat="1" borderId="0" fontId="0" fillId="0" applyAlignment="1">
      <alignment horizontal="right"/>
    </xf>
    <xf xfId="0" numFmtId="171" applyNumberFormat="1" borderId="1" applyBorder="1" fontId="1" applyFont="1" fillId="0" applyAlignment="1">
      <alignment horizontal="center"/>
    </xf>
    <xf xfId="0" numFmtId="3" applyNumberFormat="1" borderId="0" fontId="0" fillId="0" applyAlignment="1">
      <alignment horizontal="center"/>
    </xf>
    <xf xfId="0" numFmtId="171" applyNumberFormat="1" borderId="0" fontId="0" fillId="0" applyAlignment="1">
      <alignment horizontal="center"/>
    </xf>
    <xf xfId="0" numFmtId="171" applyNumberFormat="1" borderId="1" applyBorder="1" fontId="1" applyFont="1" fillId="0" applyAlignment="1">
      <alignment horizontal="left"/>
    </xf>
    <xf xfId="0" numFmtId="3" applyNumberFormat="1" borderId="1" applyBorder="1" fontId="11" applyFont="1" fillId="0" applyAlignment="1">
      <alignment horizontal="center"/>
    </xf>
    <xf xfId="0" numFmtId="0" borderId="1" applyBorder="1" fontId="11" applyFont="1" fillId="0" applyAlignment="1">
      <alignment horizontal="center"/>
    </xf>
    <xf xfId="0" numFmtId="171" applyNumberFormat="1" borderId="1" applyBorder="1" fontId="11" applyFont="1" fillId="0" applyAlignment="1">
      <alignment horizontal="center"/>
    </xf>
    <xf xfId="0" numFmtId="0" borderId="1" applyBorder="1" fontId="18" applyFont="1" fillId="0" applyAlignment="1">
      <alignment horizontal="center"/>
    </xf>
    <xf xfId="0" numFmtId="1" applyNumberFormat="1" borderId="1" applyBorder="1" fontId="19" applyFont="1" fillId="0" applyAlignment="1">
      <alignment horizontal="center"/>
    </xf>
    <xf xfId="0" numFmtId="0" borderId="1" applyBorder="1" fontId="20" applyFont="1" fillId="0" applyAlignment="1">
      <alignment horizontal="center"/>
    </xf>
    <xf xfId="0" numFmtId="171" applyNumberFormat="1" borderId="0" fontId="0" fillId="0" applyAlignment="1">
      <alignment horizontal="left"/>
    </xf>
    <xf xfId="0" numFmtId="164" applyNumberFormat="1" borderId="1" applyBorder="1" fontId="1" applyFont="1" fillId="0" applyAlignment="1">
      <alignment horizontal="center"/>
    </xf>
    <xf xfId="0" numFmtId="169" applyNumberFormat="1" borderId="1" applyBorder="1" fontId="1" applyFont="1" fillId="0" applyAlignment="1">
      <alignment horizontal="center"/>
    </xf>
    <xf xfId="0" numFmtId="164" applyNumberFormat="1" borderId="12" applyBorder="1" fontId="1" applyFont="1" fillId="0" applyAlignment="1">
      <alignment horizontal="center"/>
    </xf>
    <xf xfId="0" numFmtId="164" applyNumberFormat="1" borderId="13" applyBorder="1" fontId="1" applyFont="1" fillId="0" applyAlignment="1">
      <alignment horizontal="center"/>
    </xf>
    <xf xfId="0" numFmtId="164" applyNumberFormat="1" borderId="12" applyBorder="1" fontId="18" applyFont="1" fillId="0" applyAlignment="1">
      <alignment horizontal="center"/>
    </xf>
    <xf xfId="0" numFmtId="3" applyNumberFormat="1" borderId="1" applyBorder="1" fontId="21" applyFont="1" fillId="0" applyAlignment="1">
      <alignment horizontal="left"/>
    </xf>
    <xf xfId="0" numFmtId="164" applyNumberFormat="1" borderId="12" applyBorder="1" fontId="22" applyFont="1" fillId="0" applyAlignment="1">
      <alignment horizontal="center"/>
    </xf>
    <xf xfId="0" numFmtId="169" applyNumberFormat="1" borderId="1" applyBorder="1" fontId="11" applyFont="1" fillId="0" applyAlignment="1">
      <alignment horizontal="center"/>
    </xf>
    <xf xfId="0" numFmtId="164" applyNumberFormat="1" borderId="1" applyBorder="1" fontId="11" applyFont="1" fillId="0" applyAlignment="1">
      <alignment horizontal="center"/>
    </xf>
    <xf xfId="0" numFmtId="164" applyNumberFormat="1" borderId="12" applyBorder="1" fontId="23" applyFont="1" fillId="0" applyAlignment="1">
      <alignment horizontal="center"/>
    </xf>
    <xf xfId="0" numFmtId="164" applyNumberFormat="1" borderId="1" applyBorder="1" fontId="23" applyFont="1" fillId="0" applyAlignment="1">
      <alignment horizontal="center"/>
    </xf>
    <xf xfId="0" numFmtId="164" applyNumberFormat="1" borderId="12" applyBorder="1" fontId="11" applyFont="1" fillId="0" applyAlignment="1">
      <alignment horizontal="center"/>
    </xf>
    <xf xfId="0" numFmtId="164" applyNumberFormat="1" borderId="13" applyBorder="1" fontId="11" applyFont="1" fillId="0" applyAlignment="1">
      <alignment horizontal="center"/>
    </xf>
    <xf xfId="0" numFmtId="167" applyNumberFormat="1" borderId="1" applyBorder="1" fontId="22" applyFont="1" fillId="0" applyAlignment="1">
      <alignment horizontal="center"/>
    </xf>
    <xf xfId="0" numFmtId="167" applyNumberFormat="1" borderId="13" applyBorder="1" fontId="22" applyFont="1" fillId="0" applyAlignment="1">
      <alignment horizontal="center"/>
    </xf>
    <xf xfId="0" numFmtId="0" borderId="1" applyBorder="1" fontId="24" applyFont="1" fillId="0" applyAlignment="1">
      <alignment horizontal="right"/>
    </xf>
    <xf xfId="0" numFmtId="164" applyNumberFormat="1" borderId="1" applyBorder="1" fontId="24" applyFont="1" fillId="0" applyAlignment="1">
      <alignment horizontal="center"/>
    </xf>
    <xf xfId="0" numFmtId="4" applyNumberFormat="1" borderId="1" applyBorder="1" fontId="24" applyFont="1" fillId="0" applyAlignment="1">
      <alignment horizontal="center"/>
    </xf>
    <xf xfId="0" numFmtId="169" applyNumberFormat="1" borderId="12" applyBorder="1" fontId="11" applyFont="1" fillId="0" applyAlignment="1">
      <alignment horizontal="center"/>
    </xf>
    <xf xfId="0" numFmtId="164" applyNumberFormat="1" borderId="13" applyBorder="1" fontId="23" applyFont="1" fillId="0" applyAlignment="1">
      <alignment horizontal="center"/>
    </xf>
    <xf xfId="0" numFmtId="169" applyNumberFormat="1" borderId="1" applyBorder="1" fontId="22" applyFont="1" fillId="0" applyAlignment="1">
      <alignment horizontal="center"/>
    </xf>
    <xf xfId="0" numFmtId="164" applyNumberFormat="1" borderId="1" applyBorder="1" fontId="22" applyFont="1" fillId="0" applyAlignment="1">
      <alignment horizontal="center"/>
    </xf>
    <xf xfId="0" numFmtId="169" applyNumberFormat="1" borderId="1" applyBorder="1" fontId="20" applyFont="1" fillId="0" applyAlignment="1">
      <alignment horizontal="center"/>
    </xf>
    <xf xfId="0" numFmtId="164" applyNumberFormat="1" borderId="12" applyBorder="1" fontId="25" applyFont="1" fillId="0" applyAlignment="1">
      <alignment horizontal="center"/>
    </xf>
    <xf xfId="0" numFmtId="167" applyNumberFormat="1" borderId="1" applyBorder="1" fontId="23" applyFont="1" fillId="0" applyAlignment="1">
      <alignment horizontal="center"/>
    </xf>
    <xf xfId="0" numFmtId="167" applyNumberFormat="1" borderId="13" applyBorder="1" fontId="23" applyFont="1" fillId="0" applyAlignment="1">
      <alignment horizontal="center"/>
    </xf>
    <xf xfId="0" numFmtId="1" applyNumberFormat="1" borderId="1" applyBorder="1" fontId="20" applyFont="1" fillId="0" applyAlignment="1">
      <alignment horizontal="center"/>
    </xf>
    <xf xfId="0" numFmtId="0" borderId="1" applyBorder="1" fontId="21" applyFont="1" fillId="0" applyAlignment="1">
      <alignment horizontal="center"/>
    </xf>
    <xf xfId="0" numFmtId="164" applyNumberFormat="1" borderId="1" applyBorder="1" fontId="21" applyFont="1" fillId="0" applyAlignment="1">
      <alignment horizontal="center"/>
    </xf>
    <xf xfId="0" numFmtId="164" applyNumberFormat="1" borderId="13" applyBorder="1" fontId="22" applyFont="1" fillId="0" applyAlignment="1">
      <alignment horizontal="center"/>
    </xf>
    <xf xfId="0" numFmtId="169" applyNumberFormat="1" borderId="0" fontId="0" fillId="0" applyAlignment="1">
      <alignment horizontal="right"/>
    </xf>
    <xf xfId="0" numFmtId="4" applyNumberFormat="1" borderId="1" applyBorder="1" fontId="11" applyFont="1" fillId="0" applyAlignment="1">
      <alignment horizontal="center"/>
    </xf>
    <xf xfId="0" numFmtId="1" applyNumberFormat="1" borderId="1" applyBorder="1" fontId="11" applyFont="1" fillId="0" applyAlignment="1">
      <alignment horizontal="center"/>
    </xf>
    <xf xfId="0" numFmtId="4" applyNumberFormat="1" borderId="1" applyBorder="1" fontId="13" applyFont="1" fillId="0" applyAlignment="1">
      <alignment horizontal="left"/>
    </xf>
    <xf xfId="0" numFmtId="4" applyNumberFormat="1" borderId="1" applyBorder="1" fontId="18" applyFont="1" fillId="0" applyAlignment="1">
      <alignment horizontal="center"/>
    </xf>
    <xf xfId="0" numFmtId="3" applyNumberFormat="1" borderId="1" applyBorder="1" fontId="18" applyFont="1" fillId="0" applyAlignment="1">
      <alignment horizontal="center"/>
    </xf>
    <xf xfId="0" numFmtId="4" applyNumberFormat="1" borderId="0" fontId="0" fillId="0" applyAlignment="1">
      <alignment horizontal="right"/>
    </xf>
    <xf xfId="0" numFmtId="168" applyNumberFormat="1" borderId="1" applyBorder="1" fontId="18" applyFont="1" fillId="0" applyAlignment="1">
      <alignment horizontal="center"/>
    </xf>
    <xf xfId="0" numFmtId="4" applyNumberFormat="1" borderId="1" applyBorder="1" fontId="1" applyFont="1" fillId="0" applyAlignment="1">
      <alignment horizontal="left"/>
    </xf>
    <xf xfId="0" numFmtId="168" applyNumberFormat="1" borderId="1" applyBorder="1" fontId="22" applyFont="1" fillId="0" applyAlignment="1">
      <alignment horizontal="center"/>
    </xf>
    <xf xfId="0" numFmtId="168" applyNumberFormat="1" borderId="1" applyBorder="1" fontId="11" applyFont="1" fillId="0" applyAlignment="1">
      <alignment horizontal="center"/>
    </xf>
    <xf xfId="0" numFmtId="4" applyNumberFormat="1" borderId="1" applyBorder="1" fontId="1" applyFont="1" fillId="0" applyAlignment="1">
      <alignment horizontal="center"/>
    </xf>
    <xf xfId="0" numFmtId="168" applyNumberFormat="1" borderId="1" applyBorder="1" fontId="1" applyFont="1" fillId="0" applyAlignment="1">
      <alignment horizontal="center"/>
    </xf>
    <xf xfId="0" numFmtId="1" applyNumberFormat="1" borderId="1" applyBorder="1" fontId="1" applyFont="1" fillId="0" applyAlignment="1">
      <alignment horizontal="center"/>
    </xf>
    <xf xfId="0" numFmtId="164" applyNumberFormat="1" borderId="1" applyBorder="1" fontId="18" applyFont="1" fillId="0" applyAlignment="1">
      <alignment horizontal="center"/>
    </xf>
    <xf xfId="0" numFmtId="3" applyNumberFormat="1" borderId="1" applyBorder="1" fontId="20" applyFont="1" fillId="0" applyAlignment="1">
      <alignment horizontal="center"/>
    </xf>
    <xf xfId="0" numFmtId="168" applyNumberFormat="1" borderId="1" applyBorder="1" fontId="20" applyFont="1" fillId="0" applyAlignment="1">
      <alignment horizontal="center"/>
    </xf>
    <xf xfId="0" numFmtId="3" applyNumberFormat="1" borderId="1" applyBorder="1" fontId="22" applyFont="1" fillId="0" applyAlignment="1">
      <alignment horizontal="center"/>
    </xf>
    <xf xfId="0" numFmtId="1" applyNumberFormat="1" borderId="1" applyBorder="1" fontId="22" applyFont="1" fillId="0" applyAlignment="1">
      <alignment horizontal="center"/>
    </xf>
    <xf xfId="0" numFmtId="172" applyNumberFormat="1" borderId="1" applyBorder="1" fontId="1" applyFont="1" fillId="0" applyAlignment="1">
      <alignment horizontal="right"/>
    </xf>
    <xf xfId="0" numFmtId="167" applyNumberFormat="1" borderId="1" applyBorder="1" fontId="11" applyFont="1" fillId="0" applyAlignment="1">
      <alignment horizontal="center"/>
    </xf>
    <xf xfId="0" numFmtId="172" applyNumberFormat="1" borderId="1" applyBorder="1" fontId="11" applyFont="1" fillId="0" applyAlignment="1">
      <alignment horizontal="center"/>
    </xf>
    <xf xfId="0" numFmtId="172" applyNumberFormat="1" borderId="1" applyBorder="1" fontId="1" applyFont="1" fillId="0" applyAlignment="1">
      <alignment horizontal="center"/>
    </xf>
    <xf xfId="0" numFmtId="3" applyNumberFormat="1" borderId="1" applyBorder="1" fontId="21" applyFont="1" fillId="0" applyAlignment="1">
      <alignment horizontal="center"/>
    </xf>
    <xf xfId="0" numFmtId="167" applyNumberFormat="1" borderId="1" applyBorder="1" fontId="18" applyFont="1" fillId="0" applyAlignment="1">
      <alignment horizontal="center"/>
    </xf>
    <xf xfId="0" numFmtId="172" applyNumberFormat="1" borderId="1" applyBorder="1" fontId="18" applyFont="1" fillId="0" applyAlignment="1">
      <alignment horizontal="center"/>
    </xf>
    <xf xfId="0" numFmtId="172" applyNumberFormat="1" borderId="1" applyBorder="1" fontId="21" applyFont="1" fillId="0" applyAlignment="1">
      <alignment horizontal="center"/>
    </xf>
    <xf xfId="0" numFmtId="4" applyNumberFormat="1" borderId="1" applyBorder="1" fontId="21" applyFont="1" fillId="0" applyAlignment="1">
      <alignment horizontal="center"/>
    </xf>
    <xf xfId="0" numFmtId="172"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sharedStrings.xml" Type="http://schemas.openxmlformats.org/officeDocument/2006/relationships/sharedStrings" Id="rId12"/><Relationship Target="styles.xml" Type="http://schemas.openxmlformats.org/officeDocument/2006/relationships/styles" Id="rId13"/><Relationship Target="theme/theme1.xml" Type="http://schemas.openxmlformats.org/officeDocument/2006/relationships/theme" Id="rId1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3"/>
  <sheetViews>
    <sheetView workbookViewId="0"/>
  </sheetViews>
  <sheetFormatPr defaultRowHeight="15" x14ac:dyDescent="0.25"/>
  <cols>
    <col min="1" max="1" style="41" width="5.147857142857143" customWidth="1" bestFit="1"/>
    <col min="2" max="2" style="41" width="5.2907142857142855" customWidth="1" bestFit="1"/>
    <col min="3" max="3" style="41" width="13.005" customWidth="1" bestFit="1"/>
    <col min="4" max="4" style="41" width="13.005" customWidth="1" bestFit="1"/>
    <col min="5" max="5" style="67" width="8.719285714285713" customWidth="1" bestFit="1"/>
    <col min="6" max="6" style="41" width="8.719285714285713" customWidth="1" bestFit="1"/>
    <col min="7" max="7" style="68" width="14.576428571428572" customWidth="1" bestFit="1"/>
    <col min="8" max="8" style="68" width="13.005" customWidth="1" bestFit="1"/>
    <col min="9" max="9" style="41" width="13.005" customWidth="1" bestFit="1"/>
    <col min="10" max="10" style="68" width="13.005" customWidth="1" bestFit="1"/>
    <col min="11" max="11" style="68" width="13.005" customWidth="1" bestFit="1"/>
    <col min="12" max="12" style="41" width="13.005" customWidth="1" bestFit="1"/>
    <col min="13" max="13" style="68" width="13.005" customWidth="1" bestFit="1"/>
    <col min="14" max="14" style="41" width="13.005" customWidth="1" bestFit="1"/>
    <col min="15" max="15" style="68" width="13.005" customWidth="1" bestFit="1"/>
    <col min="16" max="16" style="41" width="13.005" customWidth="1" bestFit="1"/>
    <col min="17" max="17" style="69" width="13.005" customWidth="1" bestFit="1"/>
    <col min="18" max="18" style="41" width="16.005" customWidth="1" bestFit="1"/>
    <col min="19" max="19" style="70" width="13.005" customWidth="1" bestFit="1"/>
    <col min="20" max="20" style="41" width="13.005" customWidth="1" bestFit="1"/>
  </cols>
  <sheetData>
    <row x14ac:dyDescent="0.25" r="1" customHeight="1" ht="18">
      <c r="A1" s="1"/>
      <c r="B1" s="1"/>
      <c r="C1" s="1"/>
      <c r="D1" s="1"/>
      <c r="E1" s="2"/>
      <c r="F1" s="1"/>
      <c r="G1" s="45"/>
      <c r="H1" s="45"/>
      <c r="I1" s="1"/>
      <c r="J1" s="45"/>
      <c r="K1" s="45"/>
      <c r="L1" s="1"/>
      <c r="M1" s="45"/>
      <c r="N1" s="1"/>
      <c r="O1" s="45"/>
      <c r="P1" s="1"/>
      <c r="Q1" s="3"/>
      <c r="R1" s="1"/>
      <c r="S1" s="46"/>
      <c r="T1" s="1"/>
    </row>
    <row x14ac:dyDescent="0.25" r="2" customHeight="1" ht="18">
      <c r="A2" s="1"/>
      <c r="B2" s="1"/>
      <c r="C2" s="1"/>
      <c r="D2" s="1"/>
      <c r="E2" s="2"/>
      <c r="F2" s="1"/>
      <c r="G2" s="45"/>
      <c r="H2" s="45"/>
      <c r="I2" s="1"/>
      <c r="J2" s="45"/>
      <c r="K2" s="45"/>
      <c r="L2" s="1"/>
      <c r="M2" s="45"/>
      <c r="N2" s="1"/>
      <c r="O2" s="45"/>
      <c r="P2" s="1"/>
      <c r="Q2" s="3"/>
      <c r="R2" s="1"/>
      <c r="S2" s="46"/>
      <c r="T2" s="1"/>
    </row>
    <row x14ac:dyDescent="0.25" r="3" customHeight="1" ht="18">
      <c r="A3" s="47" t="s">
        <v>44</v>
      </c>
      <c r="B3" s="1"/>
      <c r="C3" s="1"/>
      <c r="D3" s="1"/>
      <c r="E3" s="2"/>
      <c r="F3" s="1"/>
      <c r="G3" s="45"/>
      <c r="H3" s="45"/>
      <c r="I3" s="1"/>
      <c r="J3" s="45"/>
      <c r="K3" s="45"/>
      <c r="L3" s="1"/>
      <c r="M3" s="45"/>
      <c r="N3" s="1"/>
      <c r="O3" s="45"/>
      <c r="P3" s="1"/>
      <c r="Q3" s="3"/>
      <c r="R3" s="1"/>
      <c r="S3" s="46"/>
      <c r="T3" s="1"/>
    </row>
    <row x14ac:dyDescent="0.25" r="4" customHeight="1" ht="18">
      <c r="A4" s="1"/>
      <c r="B4" s="48" t="s">
        <v>45</v>
      </c>
      <c r="C4" s="1"/>
      <c r="D4" s="1"/>
      <c r="E4" s="2"/>
      <c r="F4" s="1"/>
      <c r="G4" s="45"/>
      <c r="H4" s="45"/>
      <c r="I4" s="1"/>
      <c r="J4" s="45"/>
      <c r="K4" s="45"/>
      <c r="L4" s="1"/>
      <c r="M4" s="45"/>
      <c r="N4" s="1"/>
      <c r="O4" s="45"/>
      <c r="P4" s="1"/>
      <c r="Q4" s="3"/>
      <c r="R4" s="1"/>
      <c r="S4" s="46"/>
      <c r="T4" s="1"/>
    </row>
    <row x14ac:dyDescent="0.25" r="5" customHeight="1" ht="18">
      <c r="A5" s="1"/>
      <c r="B5" s="1"/>
      <c r="C5" s="1"/>
      <c r="D5" s="1"/>
      <c r="E5" s="2"/>
      <c r="F5" s="1"/>
      <c r="G5" s="45"/>
      <c r="H5" s="45"/>
      <c r="I5" s="1"/>
      <c r="J5" s="45"/>
      <c r="K5" s="45"/>
      <c r="L5" s="1"/>
      <c r="M5" s="45"/>
      <c r="N5" s="1"/>
      <c r="O5" s="45"/>
      <c r="P5" s="1"/>
      <c r="Q5" s="3"/>
      <c r="R5" s="1"/>
      <c r="S5" s="46"/>
      <c r="T5" s="1"/>
    </row>
    <row x14ac:dyDescent="0.25" r="6" customHeight="1" ht="18">
      <c r="A6" s="1"/>
      <c r="B6" s="1"/>
      <c r="C6" s="1"/>
      <c r="D6" s="1"/>
      <c r="E6" s="2"/>
      <c r="F6" s="1"/>
      <c r="G6" s="45"/>
      <c r="H6" s="45"/>
      <c r="I6" s="1"/>
      <c r="J6" s="45"/>
      <c r="K6" s="45"/>
      <c r="L6" s="1"/>
      <c r="M6" s="45"/>
      <c r="N6" s="1"/>
      <c r="O6" s="45"/>
      <c r="P6" s="1"/>
      <c r="Q6" s="3"/>
      <c r="R6" s="1"/>
      <c r="S6" s="46"/>
      <c r="T6" s="1"/>
    </row>
    <row x14ac:dyDescent="0.25" r="7" customHeight="1" ht="18">
      <c r="A7" s="47" t="s">
        <v>46</v>
      </c>
      <c r="B7" s="1"/>
      <c r="C7" s="1"/>
      <c r="D7" s="1"/>
      <c r="E7" s="2"/>
      <c r="F7" s="1"/>
      <c r="G7" s="45"/>
      <c r="H7" s="45"/>
      <c r="I7" s="1"/>
      <c r="J7" s="45"/>
      <c r="K7" s="45"/>
      <c r="L7" s="1"/>
      <c r="M7" s="45"/>
      <c r="N7" s="1"/>
      <c r="O7" s="45"/>
      <c r="P7" s="1"/>
      <c r="Q7" s="3"/>
      <c r="R7" s="1"/>
      <c r="S7" s="46"/>
      <c r="T7" s="1"/>
    </row>
    <row x14ac:dyDescent="0.25" r="8" customHeight="1" ht="18">
      <c r="A8" s="1"/>
      <c r="B8" s="1"/>
      <c r="C8" s="1"/>
      <c r="D8" s="1"/>
      <c r="E8" s="2"/>
      <c r="F8" s="1"/>
      <c r="G8" s="45"/>
      <c r="H8" s="45"/>
      <c r="I8" s="1"/>
      <c r="J8" s="45"/>
      <c r="K8" s="45"/>
      <c r="L8" s="1"/>
      <c r="M8" s="45"/>
      <c r="N8" s="1"/>
      <c r="O8" s="45"/>
      <c r="P8" s="1"/>
      <c r="Q8" s="3"/>
      <c r="R8" s="1"/>
      <c r="S8" s="46"/>
      <c r="T8" s="1"/>
    </row>
    <row x14ac:dyDescent="0.25" r="9" customHeight="1" ht="18">
      <c r="A9" s="1"/>
      <c r="B9" s="48" t="s">
        <v>47</v>
      </c>
      <c r="C9" s="1"/>
      <c r="D9" s="1"/>
      <c r="E9" s="2"/>
      <c r="F9" s="1"/>
      <c r="G9" s="45"/>
      <c r="H9" s="45"/>
      <c r="I9" s="1"/>
      <c r="J9" s="45"/>
      <c r="K9" s="45"/>
      <c r="L9" s="1"/>
      <c r="M9" s="45"/>
      <c r="N9" s="1"/>
      <c r="O9" s="45"/>
      <c r="P9" s="1"/>
      <c r="Q9" s="3"/>
      <c r="R9" s="1"/>
      <c r="S9" s="46"/>
      <c r="T9" s="1"/>
    </row>
    <row x14ac:dyDescent="0.25" r="10" customHeight="1" ht="18">
      <c r="A10" s="1"/>
      <c r="B10" s="1"/>
      <c r="C10" s="1" t="s">
        <v>48</v>
      </c>
      <c r="D10" s="1"/>
      <c r="E10" s="2"/>
      <c r="F10" s="1"/>
      <c r="G10" s="45"/>
      <c r="H10" s="45"/>
      <c r="I10" s="1"/>
      <c r="J10" s="45"/>
      <c r="K10" s="45"/>
      <c r="L10" s="1"/>
      <c r="M10" s="45"/>
      <c r="N10" s="1"/>
      <c r="O10" s="45"/>
      <c r="P10" s="1"/>
      <c r="Q10" s="3"/>
      <c r="R10" s="1"/>
      <c r="S10" s="46"/>
      <c r="T10" s="1"/>
    </row>
    <row x14ac:dyDescent="0.25" r="11" customHeight="1" ht="18">
      <c r="A11" s="1"/>
      <c r="B11" s="1"/>
      <c r="C11" s="1"/>
      <c r="D11" s="1"/>
      <c r="E11" s="2"/>
      <c r="F11" s="1"/>
      <c r="G11" s="45"/>
      <c r="H11" s="45"/>
      <c r="I11" s="1"/>
      <c r="J11" s="45"/>
      <c r="K11" s="45"/>
      <c r="L11" s="1"/>
      <c r="M11" s="45"/>
      <c r="N11" s="1"/>
      <c r="O11" s="45"/>
      <c r="P11" s="1"/>
      <c r="Q11" s="3"/>
      <c r="R11" s="1"/>
      <c r="S11" s="46"/>
      <c r="T11" s="1"/>
    </row>
    <row x14ac:dyDescent="0.25" r="12" customHeight="1" ht="18">
      <c r="A12" s="1"/>
      <c r="B12" s="48" t="s">
        <v>49</v>
      </c>
      <c r="C12" s="1"/>
      <c r="D12" s="1"/>
      <c r="E12" s="2"/>
      <c r="F12" s="1"/>
      <c r="G12" s="45"/>
      <c r="H12" s="45"/>
      <c r="I12" s="1"/>
      <c r="J12" s="45"/>
      <c r="K12" s="45"/>
      <c r="L12" s="1"/>
      <c r="M12" s="45"/>
      <c r="N12" s="1"/>
      <c r="O12" s="45"/>
      <c r="P12" s="1"/>
      <c r="Q12" s="3"/>
      <c r="R12" s="1"/>
      <c r="S12" s="46"/>
      <c r="T12" s="1"/>
    </row>
    <row x14ac:dyDescent="0.25" r="13" customHeight="1" ht="18">
      <c r="A13" s="1"/>
      <c r="B13" s="1"/>
      <c r="C13" s="1"/>
      <c r="D13" s="1"/>
      <c r="E13" s="2"/>
      <c r="F13" s="1"/>
      <c r="G13" s="45"/>
      <c r="H13" s="45"/>
      <c r="I13" s="1"/>
      <c r="J13" s="45"/>
      <c r="K13" s="45"/>
      <c r="L13" s="1"/>
      <c r="M13" s="45"/>
      <c r="N13" s="1"/>
      <c r="O13" s="45"/>
      <c r="P13" s="1"/>
      <c r="Q13" s="3"/>
      <c r="R13" s="1"/>
      <c r="S13" s="46"/>
      <c r="T13" s="1"/>
    </row>
    <row x14ac:dyDescent="0.25" r="14" customHeight="1" ht="18">
      <c r="A14" s="1"/>
      <c r="B14" s="48" t="s">
        <v>50</v>
      </c>
      <c r="C14" s="1"/>
      <c r="D14" s="1"/>
      <c r="E14" s="2"/>
      <c r="F14" s="1"/>
      <c r="G14" s="45"/>
      <c r="H14" s="45"/>
      <c r="I14" s="1"/>
      <c r="J14" s="45"/>
      <c r="K14" s="45"/>
      <c r="L14" s="1"/>
      <c r="M14" s="45"/>
      <c r="N14" s="1"/>
      <c r="O14" s="45"/>
      <c r="P14" s="1"/>
      <c r="Q14" s="3"/>
      <c r="R14" s="1"/>
      <c r="S14" s="46"/>
      <c r="T14" s="1"/>
    </row>
    <row x14ac:dyDescent="0.25" r="15" customHeight="1" ht="18">
      <c r="A15" s="1"/>
      <c r="B15" s="1"/>
      <c r="C15" s="1"/>
      <c r="D15" s="1"/>
      <c r="E15" s="2"/>
      <c r="F15" s="1"/>
      <c r="G15" s="45"/>
      <c r="H15" s="45"/>
      <c r="I15" s="1"/>
      <c r="J15" s="45"/>
      <c r="K15" s="45"/>
      <c r="L15" s="1"/>
      <c r="M15" s="45"/>
      <c r="N15" s="1"/>
      <c r="O15" s="45"/>
      <c r="P15" s="1"/>
      <c r="Q15" s="3"/>
      <c r="R15" s="1"/>
      <c r="S15" s="46"/>
      <c r="T15" s="1"/>
    </row>
    <row x14ac:dyDescent="0.25" r="16" customHeight="1" ht="18">
      <c r="A16" s="1"/>
      <c r="B16" s="48" t="s">
        <v>51</v>
      </c>
      <c r="C16" s="1"/>
      <c r="D16" s="1"/>
      <c r="E16" s="2"/>
      <c r="F16" s="1"/>
      <c r="G16" s="45"/>
      <c r="H16" s="45"/>
      <c r="I16" s="1"/>
      <c r="J16" s="45"/>
      <c r="K16" s="45"/>
      <c r="L16" s="1"/>
      <c r="M16" s="45"/>
      <c r="N16" s="1"/>
      <c r="O16" s="45"/>
      <c r="P16" s="1"/>
      <c r="Q16" s="3"/>
      <c r="R16" s="1"/>
      <c r="S16" s="46"/>
      <c r="T16" s="1"/>
    </row>
    <row x14ac:dyDescent="0.25" r="17" customHeight="1" ht="18">
      <c r="A17" s="1"/>
      <c r="B17" s="1"/>
      <c r="C17" s="1"/>
      <c r="D17" s="1"/>
      <c r="E17" s="2"/>
      <c r="F17" s="1"/>
      <c r="G17" s="45"/>
      <c r="H17" s="45"/>
      <c r="I17" s="1"/>
      <c r="J17" s="45"/>
      <c r="K17" s="45"/>
      <c r="L17" s="1"/>
      <c r="M17" s="45"/>
      <c r="N17" s="1"/>
      <c r="O17" s="45"/>
      <c r="P17" s="1"/>
      <c r="Q17" s="3"/>
      <c r="R17" s="1"/>
      <c r="S17" s="46"/>
      <c r="T17" s="1"/>
    </row>
    <row x14ac:dyDescent="0.25" r="18" customHeight="1" ht="18">
      <c r="A18" s="1"/>
      <c r="B18" s="1"/>
      <c r="C18" s="1"/>
      <c r="D18" s="1"/>
      <c r="E18" s="2"/>
      <c r="F18" s="1"/>
      <c r="G18" s="45"/>
      <c r="H18" s="45"/>
      <c r="I18" s="1"/>
      <c r="J18" s="45"/>
      <c r="K18" s="45"/>
      <c r="L18" s="1"/>
      <c r="M18" s="45"/>
      <c r="N18" s="1"/>
      <c r="O18" s="45"/>
      <c r="P18" s="1"/>
      <c r="Q18" s="3"/>
      <c r="R18" s="1"/>
      <c r="S18" s="46"/>
      <c r="T18" s="1"/>
    </row>
    <row x14ac:dyDescent="0.25" r="19" customHeight="1" ht="18">
      <c r="A19" s="47" t="s">
        <v>52</v>
      </c>
      <c r="B19" s="1"/>
      <c r="C19" s="1"/>
      <c r="D19" s="1"/>
      <c r="E19" s="2"/>
      <c r="F19" s="1"/>
      <c r="G19" s="45"/>
      <c r="H19" s="45"/>
      <c r="I19" s="1"/>
      <c r="J19" s="45"/>
      <c r="K19" s="45"/>
      <c r="L19" s="1"/>
      <c r="M19" s="45"/>
      <c r="N19" s="1"/>
      <c r="O19" s="45"/>
      <c r="P19" s="1"/>
      <c r="Q19" s="3"/>
      <c r="R19" s="1"/>
      <c r="S19" s="46"/>
      <c r="T19" s="1"/>
    </row>
    <row x14ac:dyDescent="0.25" r="20" customHeight="1" ht="18">
      <c r="A20" s="1"/>
      <c r="B20" s="1"/>
      <c r="C20" s="49" t="s">
        <v>53</v>
      </c>
      <c r="D20" s="1"/>
      <c r="E20" s="2"/>
      <c r="F20" s="1"/>
      <c r="G20" s="45"/>
      <c r="H20" s="45"/>
      <c r="I20" s="1"/>
      <c r="J20" s="45"/>
      <c r="K20" s="45"/>
      <c r="L20" s="1"/>
      <c r="M20" s="45"/>
      <c r="N20" s="1"/>
      <c r="O20" s="45"/>
      <c r="P20" s="1"/>
      <c r="Q20" s="3"/>
      <c r="R20" s="1"/>
      <c r="S20" s="46"/>
      <c r="T20" s="1"/>
    </row>
    <row x14ac:dyDescent="0.25" r="21" customHeight="1" ht="18">
      <c r="A21" s="1"/>
      <c r="B21" s="1"/>
      <c r="C21" s="49" t="s">
        <v>54</v>
      </c>
      <c r="D21" s="1"/>
      <c r="E21" s="2"/>
      <c r="F21" s="1"/>
      <c r="G21" s="45"/>
      <c r="H21" s="45"/>
      <c r="I21" s="1"/>
      <c r="J21" s="45"/>
      <c r="K21" s="45"/>
      <c r="L21" s="1"/>
      <c r="M21" s="45"/>
      <c r="N21" s="1"/>
      <c r="O21" s="45"/>
      <c r="P21" s="1"/>
      <c r="Q21" s="3"/>
      <c r="R21" s="1"/>
      <c r="S21" s="46"/>
      <c r="T21" s="1"/>
    </row>
    <row x14ac:dyDescent="0.25" r="22" customHeight="1" ht="18">
      <c r="A22" s="1"/>
      <c r="B22" s="1"/>
      <c r="C22" s="1"/>
      <c r="D22" s="1"/>
      <c r="E22" s="50"/>
      <c r="F22" s="51"/>
      <c r="G22" s="45"/>
      <c r="H22" s="45"/>
      <c r="I22" s="1"/>
      <c r="J22" s="45"/>
      <c r="K22" s="45"/>
      <c r="L22" s="1"/>
      <c r="M22" s="45"/>
      <c r="N22" s="1"/>
      <c r="O22" s="45"/>
      <c r="P22" s="1"/>
      <c r="Q22" s="3"/>
      <c r="R22" s="1"/>
      <c r="S22" s="46"/>
      <c r="T22" s="1"/>
    </row>
    <row x14ac:dyDescent="0.25" r="23" customHeight="1" ht="18">
      <c r="A23" s="1"/>
      <c r="B23" s="1"/>
      <c r="C23" s="1" t="s">
        <v>55</v>
      </c>
      <c r="D23" s="1"/>
      <c r="E23" s="2"/>
      <c r="F23" s="1"/>
      <c r="G23" s="45"/>
      <c r="H23" s="45"/>
      <c r="I23" s="1"/>
      <c r="J23" s="45"/>
      <c r="K23" s="45"/>
      <c r="L23" s="1"/>
      <c r="M23" s="45"/>
      <c r="N23" s="1"/>
      <c r="O23" s="45"/>
      <c r="P23" s="1"/>
      <c r="Q23" s="3"/>
      <c r="R23" s="1"/>
      <c r="S23" s="46"/>
      <c r="T23" s="1"/>
    </row>
    <row x14ac:dyDescent="0.25" r="24" customHeight="1" ht="18">
      <c r="A24" s="1"/>
      <c r="B24" s="1"/>
      <c r="C24" s="1"/>
      <c r="D24" s="1" t="s">
        <v>56</v>
      </c>
      <c r="E24" s="2"/>
      <c r="F24" s="1"/>
      <c r="G24" s="45"/>
      <c r="H24" s="45"/>
      <c r="I24" s="1"/>
      <c r="J24" s="45"/>
      <c r="K24" s="45"/>
      <c r="L24" s="1"/>
      <c r="M24" s="45"/>
      <c r="N24" s="1"/>
      <c r="O24" s="45"/>
      <c r="P24" s="1"/>
      <c r="Q24" s="3"/>
      <c r="R24" s="1"/>
      <c r="S24" s="46"/>
      <c r="T24" s="1"/>
    </row>
    <row x14ac:dyDescent="0.25" r="25" customHeight="1" ht="18">
      <c r="A25" s="1"/>
      <c r="B25" s="1"/>
      <c r="C25" s="1"/>
      <c r="D25" s="1" t="s">
        <v>57</v>
      </c>
      <c r="E25" s="2"/>
      <c r="F25" s="1"/>
      <c r="G25" s="45"/>
      <c r="H25" s="45"/>
      <c r="I25" s="1"/>
      <c r="J25" s="45"/>
      <c r="K25" s="45"/>
      <c r="L25" s="1"/>
      <c r="M25" s="45"/>
      <c r="N25" s="1"/>
      <c r="O25" s="45"/>
      <c r="P25" s="1"/>
      <c r="Q25" s="3"/>
      <c r="R25" s="1"/>
      <c r="S25" s="46"/>
      <c r="T25" s="1"/>
    </row>
    <row x14ac:dyDescent="0.25" r="26" customHeight="1" ht="18">
      <c r="A26" s="1"/>
      <c r="B26" s="1"/>
      <c r="C26" s="1"/>
      <c r="D26" s="1"/>
      <c r="E26" s="2"/>
      <c r="F26" s="1"/>
      <c r="G26" s="45"/>
      <c r="H26" s="45"/>
      <c r="I26" s="1"/>
      <c r="J26" s="45"/>
      <c r="K26" s="45"/>
      <c r="L26" s="1"/>
      <c r="M26" s="45"/>
      <c r="N26" s="1"/>
      <c r="O26" s="45"/>
      <c r="P26" s="1"/>
      <c r="Q26" s="3"/>
      <c r="R26" s="1"/>
      <c r="S26" s="46"/>
      <c r="T26" s="1"/>
    </row>
    <row x14ac:dyDescent="0.25" r="27" customHeight="1" ht="18">
      <c r="A27" s="1"/>
      <c r="B27" s="1"/>
      <c r="C27" s="1"/>
      <c r="D27" s="1"/>
      <c r="E27" s="2"/>
      <c r="F27" s="1"/>
      <c r="G27" s="52" t="s">
        <v>58</v>
      </c>
      <c r="H27" s="52"/>
      <c r="I27" s="1"/>
      <c r="J27" s="45"/>
      <c r="K27" s="45"/>
      <c r="L27" s="1"/>
      <c r="M27" s="45"/>
      <c r="N27" s="1"/>
      <c r="O27" s="45"/>
      <c r="P27" s="1"/>
      <c r="Q27" s="3"/>
      <c r="R27" s="1"/>
      <c r="S27" s="46"/>
      <c r="T27" s="1"/>
    </row>
    <row x14ac:dyDescent="0.25" r="28" customHeight="1" ht="18">
      <c r="A28" s="1"/>
      <c r="B28" s="1"/>
      <c r="C28" s="1"/>
      <c r="D28" s="1"/>
      <c r="E28" s="2"/>
      <c r="F28" s="1"/>
      <c r="G28" s="53" t="s">
        <v>59</v>
      </c>
      <c r="H28" s="53" t="s">
        <v>60</v>
      </c>
      <c r="I28" s="1"/>
      <c r="J28" s="45"/>
      <c r="K28" s="45">
        <f>365*24</f>
      </c>
      <c r="L28" s="1" t="s">
        <v>61</v>
      </c>
      <c r="M28" s="45"/>
      <c r="N28" s="1"/>
      <c r="O28" s="45"/>
      <c r="P28" s="1"/>
      <c r="Q28" s="3"/>
      <c r="R28" s="1"/>
      <c r="S28" s="46"/>
      <c r="T28" s="1"/>
    </row>
    <row x14ac:dyDescent="0.25" r="29" customHeight="1" ht="18">
      <c r="A29" s="1"/>
      <c r="B29" s="1"/>
      <c r="C29" s="1"/>
      <c r="D29" s="1"/>
      <c r="E29" s="2"/>
      <c r="F29" s="1"/>
      <c r="G29" s="53" t="s">
        <v>62</v>
      </c>
      <c r="H29" s="53" t="s">
        <v>63</v>
      </c>
      <c r="I29" s="1"/>
      <c r="J29" s="45"/>
      <c r="K29" s="45"/>
      <c r="L29" s="1"/>
      <c r="M29" s="45"/>
      <c r="N29" s="1"/>
      <c r="O29" s="45"/>
      <c r="P29" s="1"/>
      <c r="Q29" s="3"/>
      <c r="R29" s="1"/>
      <c r="S29" s="46"/>
      <c r="T29" s="1"/>
    </row>
    <row x14ac:dyDescent="0.25" r="30" customHeight="1" ht="18">
      <c r="A30" s="1"/>
      <c r="B30" s="1"/>
      <c r="C30" s="1"/>
      <c r="D30" s="1"/>
      <c r="E30" s="54" t="s">
        <v>64</v>
      </c>
      <c r="F30" s="1"/>
      <c r="G30" s="45"/>
      <c r="H30" s="55">
        <v>0.75</v>
      </c>
      <c r="I30" s="56" t="s">
        <v>65</v>
      </c>
      <c r="J30" s="52">
        <v>1350</v>
      </c>
      <c r="K30" s="53" t="s">
        <v>66</v>
      </c>
      <c r="L30" s="1"/>
      <c r="M30" s="45"/>
      <c r="N30" s="1"/>
      <c r="O30" s="45"/>
      <c r="P30" s="1"/>
      <c r="Q30" s="3"/>
      <c r="R30" s="1"/>
      <c r="S30" s="46"/>
      <c r="T30" s="1"/>
    </row>
    <row x14ac:dyDescent="0.25" r="31" customHeight="1" ht="18">
      <c r="A31" s="1"/>
      <c r="B31" s="1"/>
      <c r="C31" s="1" t="s">
        <v>67</v>
      </c>
      <c r="D31" s="1"/>
      <c r="E31" s="2">
        <f>G31/G$31</f>
      </c>
      <c r="F31" s="57"/>
      <c r="G31" s="45">
        <v>2250</v>
      </c>
      <c r="H31" s="55"/>
      <c r="I31" s="1"/>
      <c r="J31" s="45"/>
      <c r="K31" s="45"/>
      <c r="L31" s="1"/>
      <c r="M31" s="45"/>
      <c r="N31" s="1"/>
      <c r="O31" s="45"/>
      <c r="P31" s="1"/>
      <c r="Q31" s="3"/>
      <c r="R31" s="1"/>
      <c r="S31" s="46"/>
      <c r="T31" s="1"/>
    </row>
    <row x14ac:dyDescent="0.25" r="32" customHeight="1" ht="18">
      <c r="A32" s="1"/>
      <c r="B32" s="1"/>
      <c r="C32" s="1" t="s">
        <v>68</v>
      </c>
      <c r="D32" s="1"/>
      <c r="E32" s="2">
        <f>G32/G$31</f>
      </c>
      <c r="F32" s="57"/>
      <c r="G32" s="45">
        <v>1600</v>
      </c>
      <c r="H32" s="45"/>
      <c r="I32" s="1"/>
      <c r="J32" s="45"/>
      <c r="K32" s="45"/>
      <c r="L32" s="1"/>
      <c r="M32" s="45"/>
      <c r="N32" s="1"/>
      <c r="O32" s="45"/>
      <c r="P32" s="1"/>
      <c r="Q32" s="3"/>
      <c r="R32" s="1"/>
      <c r="S32" s="46"/>
      <c r="T32" s="1"/>
    </row>
    <row x14ac:dyDescent="0.25" r="33" customHeight="1" ht="18">
      <c r="A33" s="1"/>
      <c r="B33" s="1"/>
      <c r="C33" s="1" t="s">
        <v>69</v>
      </c>
      <c r="D33" s="1"/>
      <c r="E33" s="2">
        <f>G33/G$31</f>
      </c>
      <c r="F33" s="57"/>
      <c r="G33" s="45">
        <v>1910</v>
      </c>
      <c r="H33" s="45">
        <v>1450</v>
      </c>
      <c r="I33" s="1"/>
      <c r="J33" s="45"/>
      <c r="K33" s="45"/>
      <c r="L33" s="1"/>
      <c r="M33" s="45"/>
      <c r="N33" s="1"/>
      <c r="O33" s="45"/>
      <c r="P33" s="1"/>
      <c r="Q33" s="3"/>
      <c r="R33" s="1"/>
      <c r="S33" s="58" t="s">
        <v>70</v>
      </c>
      <c r="T33" s="1"/>
    </row>
    <row x14ac:dyDescent="0.25" r="34" customHeight="1" ht="18">
      <c r="A34" s="1"/>
      <c r="B34" s="1"/>
      <c r="C34" s="1" t="s">
        <v>71</v>
      </c>
      <c r="D34" s="1"/>
      <c r="E34" s="2">
        <f>G34/G$31</f>
      </c>
      <c r="F34" s="57"/>
      <c r="G34" s="45">
        <v>2150</v>
      </c>
      <c r="H34" s="45">
        <v>1696</v>
      </c>
      <c r="I34" s="1"/>
      <c r="J34" s="59" t="s">
        <v>72</v>
      </c>
      <c r="K34" s="53" t="s">
        <v>73</v>
      </c>
      <c r="L34" s="1"/>
      <c r="M34" s="45">
        <v>780</v>
      </c>
      <c r="N34" s="1" t="s">
        <v>74</v>
      </c>
      <c r="O34" s="45">
        <v>6300</v>
      </c>
      <c r="P34" s="1" t="s">
        <v>75</v>
      </c>
      <c r="Q34" s="60">
        <f>M34*1000/O34</f>
      </c>
      <c r="R34" s="1" t="s">
        <v>76</v>
      </c>
      <c r="S34" s="46">
        <f>Q34/G34</f>
      </c>
      <c r="T34" s="51" t="s">
        <v>77</v>
      </c>
    </row>
    <row x14ac:dyDescent="0.25" r="35" customHeight="1" ht="18">
      <c r="A35" s="1"/>
      <c r="B35" s="1"/>
      <c r="C35" s="1" t="s">
        <v>78</v>
      </c>
      <c r="D35" s="1"/>
      <c r="E35" s="2">
        <f>G35/G$31</f>
      </c>
      <c r="F35" s="57"/>
      <c r="G35" s="45">
        <v>1200</v>
      </c>
      <c r="H35" s="45"/>
      <c r="I35" s="1"/>
      <c r="J35" s="45"/>
      <c r="K35" s="45"/>
      <c r="L35" s="1"/>
      <c r="M35" s="45"/>
      <c r="N35" s="1"/>
      <c r="O35" s="45"/>
      <c r="P35" s="1"/>
      <c r="Q35" s="3"/>
      <c r="R35" s="1"/>
      <c r="S35" s="46"/>
      <c r="T35" s="1"/>
    </row>
    <row x14ac:dyDescent="0.25" r="36" customHeight="1" ht="18">
      <c r="A36" s="1"/>
      <c r="B36" s="1"/>
      <c r="C36" s="1" t="s">
        <v>79</v>
      </c>
      <c r="D36" s="1"/>
      <c r="E36" s="2">
        <f>G36/G$31</f>
      </c>
      <c r="F36" s="57"/>
      <c r="G36" s="45">
        <v>1000</v>
      </c>
      <c r="H36" s="45"/>
      <c r="I36" s="1"/>
      <c r="J36" s="45"/>
      <c r="K36" s="45"/>
      <c r="L36" s="1"/>
      <c r="M36" s="45"/>
      <c r="N36" s="1"/>
      <c r="O36" s="45"/>
      <c r="P36" s="1"/>
      <c r="Q36" s="3"/>
      <c r="R36" s="1"/>
      <c r="S36" s="46"/>
      <c r="T36" s="1"/>
    </row>
    <row x14ac:dyDescent="0.25" r="37" customHeight="1" ht="18">
      <c r="A37" s="1"/>
      <c r="B37" s="1"/>
      <c r="C37" s="1" t="s">
        <v>80</v>
      </c>
      <c r="D37" s="1"/>
      <c r="E37" s="2">
        <f>G37/G$31</f>
      </c>
      <c r="F37" s="57"/>
      <c r="G37" s="45">
        <v>1400</v>
      </c>
      <c r="H37" s="45"/>
      <c r="I37" s="1"/>
      <c r="J37" s="61" t="s">
        <v>81</v>
      </c>
      <c r="K37" s="45"/>
      <c r="L37" s="1"/>
      <c r="M37" s="45"/>
      <c r="N37" s="1"/>
      <c r="O37" s="45"/>
      <c r="P37" s="1"/>
      <c r="Q37" s="3"/>
      <c r="R37" s="1"/>
      <c r="S37" s="46"/>
      <c r="T37" s="1"/>
    </row>
    <row x14ac:dyDescent="0.25" r="38" customHeight="1" ht="18">
      <c r="A38" s="1"/>
      <c r="B38" s="1"/>
      <c r="C38" s="1" t="s">
        <v>82</v>
      </c>
      <c r="D38" s="1"/>
      <c r="E38" s="2">
        <f>G38/G$31</f>
      </c>
      <c r="F38" s="57"/>
      <c r="G38" s="45">
        <v>2000</v>
      </c>
      <c r="H38" s="45">
        <v>1500</v>
      </c>
      <c r="I38" s="1"/>
      <c r="J38" s="61" t="s">
        <v>83</v>
      </c>
      <c r="K38" s="45"/>
      <c r="L38" s="1"/>
      <c r="M38" s="45"/>
      <c r="N38" s="1"/>
      <c r="O38" s="45"/>
      <c r="P38" s="1"/>
      <c r="Q38" s="3"/>
      <c r="R38" s="1"/>
      <c r="S38" s="46"/>
      <c r="T38" s="1"/>
    </row>
    <row x14ac:dyDescent="0.25" r="39" customHeight="1" ht="18">
      <c r="A39" s="1"/>
      <c r="B39" s="1"/>
      <c r="C39" s="1" t="s">
        <v>84</v>
      </c>
      <c r="D39" s="1"/>
      <c r="E39" s="2">
        <f>G39/G$31</f>
      </c>
      <c r="F39" s="57"/>
      <c r="G39" s="45">
        <v>2000</v>
      </c>
      <c r="H39" s="45"/>
      <c r="I39" s="1"/>
      <c r="J39" s="45"/>
      <c r="K39" s="45"/>
      <c r="L39" s="1"/>
      <c r="M39" s="45"/>
      <c r="N39" s="1"/>
      <c r="O39" s="45"/>
      <c r="P39" s="1"/>
      <c r="Q39" s="3"/>
      <c r="R39" s="1"/>
      <c r="S39" s="46"/>
      <c r="T39" s="1"/>
    </row>
    <row x14ac:dyDescent="0.25" r="40" customHeight="1" ht="18">
      <c r="A40" s="1"/>
      <c r="B40" s="1"/>
      <c r="C40" s="1" t="s">
        <v>85</v>
      </c>
      <c r="D40" s="1"/>
      <c r="E40" s="2">
        <f>G40/G$31</f>
      </c>
      <c r="F40" s="57"/>
      <c r="G40" s="45">
        <v>1800</v>
      </c>
      <c r="H40" s="45"/>
      <c r="I40" s="1"/>
      <c r="J40" s="45"/>
      <c r="K40" s="45"/>
      <c r="L40" s="1"/>
      <c r="M40" s="45"/>
      <c r="N40" s="1"/>
      <c r="O40" s="45"/>
      <c r="P40" s="1"/>
      <c r="Q40" s="3"/>
      <c r="R40" s="1"/>
      <c r="S40" s="46"/>
      <c r="T40" s="1"/>
    </row>
    <row x14ac:dyDescent="0.25" r="41" customHeight="1" ht="18">
      <c r="A41" s="1"/>
      <c r="B41" s="1"/>
      <c r="C41" s="1" t="s">
        <v>86</v>
      </c>
      <c r="D41" s="1"/>
      <c r="E41" s="2">
        <f>G41/G$31</f>
      </c>
      <c r="F41" s="57"/>
      <c r="G41" s="45">
        <v>2200</v>
      </c>
      <c r="H41" s="45"/>
      <c r="I41" s="1"/>
      <c r="J41" s="45"/>
      <c r="K41" s="45"/>
      <c r="L41" s="1"/>
      <c r="M41" s="45"/>
      <c r="N41" s="1"/>
      <c r="O41" s="45"/>
      <c r="P41" s="1"/>
      <c r="Q41" s="3"/>
      <c r="R41" s="1"/>
      <c r="S41" s="46"/>
      <c r="T41" s="1"/>
    </row>
    <row x14ac:dyDescent="0.25" r="42" customHeight="1" ht="18">
      <c r="A42" s="1"/>
      <c r="B42" s="1"/>
      <c r="C42" s="1" t="s">
        <v>87</v>
      </c>
      <c r="D42" s="1"/>
      <c r="E42" s="2">
        <f>G42/G$31</f>
      </c>
      <c r="F42" s="57"/>
      <c r="G42" s="45">
        <v>2000</v>
      </c>
      <c r="H42" s="45"/>
      <c r="I42" s="1"/>
      <c r="J42" s="45"/>
      <c r="K42" s="45"/>
      <c r="L42" s="1"/>
      <c r="M42" s="45"/>
      <c r="N42" s="1"/>
      <c r="O42" s="45"/>
      <c r="P42" s="1"/>
      <c r="Q42" s="3"/>
      <c r="R42" s="1"/>
      <c r="S42" s="46"/>
      <c r="T42" s="1"/>
    </row>
    <row x14ac:dyDescent="0.25" r="43" customHeight="1" ht="18">
      <c r="A43" s="1"/>
      <c r="B43" s="1"/>
      <c r="C43" s="1" t="s">
        <v>88</v>
      </c>
      <c r="D43" s="1"/>
      <c r="E43" s="2">
        <f>G43/G$31</f>
      </c>
      <c r="F43" s="57"/>
      <c r="G43" s="45">
        <v>2000</v>
      </c>
      <c r="H43" s="45"/>
      <c r="I43" s="1"/>
      <c r="J43" s="45"/>
      <c r="K43" s="45"/>
      <c r="L43" s="1"/>
      <c r="M43" s="45"/>
      <c r="N43" s="1"/>
      <c r="O43" s="45"/>
      <c r="P43" s="1"/>
      <c r="Q43" s="3"/>
      <c r="R43" s="1"/>
      <c r="S43" s="46"/>
      <c r="T43" s="1"/>
    </row>
    <row x14ac:dyDescent="0.25" r="44" customHeight="1" ht="18">
      <c r="A44" s="1"/>
      <c r="B44" s="1"/>
      <c r="C44" s="1" t="s">
        <v>89</v>
      </c>
      <c r="D44" s="1"/>
      <c r="E44" s="2">
        <f>G44/G$31</f>
      </c>
      <c r="F44" s="57"/>
      <c r="G44" s="45">
        <v>1600</v>
      </c>
      <c r="H44" s="45"/>
      <c r="I44" s="1"/>
      <c r="J44" s="45"/>
      <c r="K44" s="45"/>
      <c r="L44" s="1"/>
      <c r="M44" s="45"/>
      <c r="N44" s="1"/>
      <c r="O44" s="45"/>
      <c r="P44" s="1"/>
      <c r="Q44" s="3"/>
      <c r="R44" s="1"/>
      <c r="S44" s="46"/>
      <c r="T44" s="1"/>
    </row>
    <row x14ac:dyDescent="0.25" r="45" customHeight="1" ht="18">
      <c r="A45" s="1"/>
      <c r="B45" s="1"/>
      <c r="C45" s="1" t="s">
        <v>90</v>
      </c>
      <c r="D45" s="1"/>
      <c r="E45" s="2">
        <f>G45/G$31</f>
      </c>
      <c r="F45" s="57"/>
      <c r="G45" s="45">
        <v>1100</v>
      </c>
      <c r="H45" s="45"/>
      <c r="I45" s="1"/>
      <c r="J45" s="45"/>
      <c r="K45" s="45"/>
      <c r="L45" s="1"/>
      <c r="M45" s="45"/>
      <c r="N45" s="1"/>
      <c r="O45" s="45"/>
      <c r="P45" s="1"/>
      <c r="Q45" s="3"/>
      <c r="R45" s="1"/>
      <c r="S45" s="46"/>
      <c r="T45" s="1"/>
    </row>
    <row x14ac:dyDescent="0.25" r="46" customHeight="1" ht="18">
      <c r="A46" s="1"/>
      <c r="B46" s="1"/>
      <c r="C46" s="1" t="s">
        <v>91</v>
      </c>
      <c r="D46" s="1"/>
      <c r="E46" s="2">
        <f>G46/G$31</f>
      </c>
      <c r="F46" s="57"/>
      <c r="G46" s="45">
        <v>1000</v>
      </c>
      <c r="H46" s="45"/>
      <c r="I46" s="1"/>
      <c r="J46" s="45"/>
      <c r="K46" s="45"/>
      <c r="L46" s="1"/>
      <c r="M46" s="45"/>
      <c r="N46" s="1"/>
      <c r="O46" s="45"/>
      <c r="P46" s="1"/>
      <c r="Q46" s="3"/>
      <c r="R46" s="1"/>
      <c r="S46" s="46"/>
      <c r="T46" s="1"/>
    </row>
    <row x14ac:dyDescent="0.25" r="47" customHeight="1" ht="18">
      <c r="A47" s="1"/>
      <c r="B47" s="1"/>
      <c r="C47" s="1" t="s">
        <v>92</v>
      </c>
      <c r="D47" s="1"/>
      <c r="E47" s="2">
        <f>G47/G$31</f>
      </c>
      <c r="F47" s="57"/>
      <c r="G47" s="45">
        <v>1000</v>
      </c>
      <c r="H47" s="45"/>
      <c r="I47" s="1"/>
      <c r="J47" s="45"/>
      <c r="K47" s="45"/>
      <c r="L47" s="1"/>
      <c r="M47" s="45"/>
      <c r="N47" s="1"/>
      <c r="O47" s="45"/>
      <c r="P47" s="1"/>
      <c r="Q47" s="3"/>
      <c r="R47" s="1"/>
      <c r="S47" s="46"/>
      <c r="T47" s="1"/>
    </row>
    <row x14ac:dyDescent="0.25" r="48" customHeight="1" ht="18">
      <c r="A48" s="1"/>
      <c r="B48" s="1"/>
      <c r="C48" s="1" t="s">
        <v>93</v>
      </c>
      <c r="D48" s="1"/>
      <c r="E48" s="2">
        <f>G48/G$31</f>
      </c>
      <c r="F48" s="57"/>
      <c r="G48" s="45">
        <v>1100</v>
      </c>
      <c r="H48" s="45"/>
      <c r="I48" s="1"/>
      <c r="J48" s="45"/>
      <c r="K48" s="45"/>
      <c r="L48" s="1"/>
      <c r="M48" s="45"/>
      <c r="N48" s="1"/>
      <c r="O48" s="45"/>
      <c r="P48" s="1"/>
      <c r="Q48" s="3"/>
      <c r="R48" s="1"/>
      <c r="S48" s="46"/>
      <c r="T48" s="1"/>
    </row>
    <row x14ac:dyDescent="0.25" r="49" customHeight="1" ht="18">
      <c r="A49" s="1"/>
      <c r="B49" s="1"/>
      <c r="C49" s="1" t="s">
        <v>94</v>
      </c>
      <c r="D49" s="1"/>
      <c r="E49" s="2">
        <f>G49/G$31</f>
      </c>
      <c r="F49" s="57"/>
      <c r="G49" s="45">
        <v>1100</v>
      </c>
      <c r="H49" s="45"/>
      <c r="I49" s="1"/>
      <c r="J49" s="45"/>
      <c r="K49" s="45"/>
      <c r="L49" s="1"/>
      <c r="M49" s="45"/>
      <c r="N49" s="1"/>
      <c r="O49" s="45"/>
      <c r="P49" s="1"/>
      <c r="Q49" s="3"/>
      <c r="R49" s="1"/>
      <c r="S49" s="46"/>
      <c r="T49" s="1"/>
    </row>
    <row x14ac:dyDescent="0.25" r="50" customHeight="1" ht="18">
      <c r="A50" s="1"/>
      <c r="B50" s="1"/>
      <c r="C50" s="1" t="s">
        <v>95</v>
      </c>
      <c r="D50" s="1"/>
      <c r="E50" s="2">
        <f>G50/G$31</f>
      </c>
      <c r="F50" s="1"/>
      <c r="G50" s="45">
        <v>3000</v>
      </c>
      <c r="H50" s="53" t="s">
        <v>96</v>
      </c>
      <c r="I50" s="1"/>
      <c r="J50" s="45"/>
      <c r="K50" s="45"/>
      <c r="L50" s="1"/>
      <c r="M50" s="45"/>
      <c r="N50" s="1"/>
      <c r="O50" s="45"/>
      <c r="P50" s="1"/>
      <c r="Q50" s="3"/>
      <c r="R50" s="1"/>
      <c r="S50" s="46"/>
      <c r="T50" s="1"/>
    </row>
    <row x14ac:dyDescent="0.25" r="51" customHeight="1" ht="18">
      <c r="A51" s="1"/>
      <c r="B51" s="1"/>
      <c r="C51" s="1"/>
      <c r="D51" s="1"/>
      <c r="E51" s="2"/>
      <c r="F51" s="1"/>
      <c r="G51" s="45"/>
      <c r="H51" s="45"/>
      <c r="I51" s="1"/>
      <c r="J51" s="45"/>
      <c r="K51" s="45"/>
      <c r="L51" s="1"/>
      <c r="M51" s="45"/>
      <c r="N51" s="1"/>
      <c r="O51" s="45"/>
      <c r="P51" s="1"/>
      <c r="Q51" s="3"/>
      <c r="R51" s="1"/>
      <c r="S51" s="46"/>
      <c r="T51" s="1"/>
    </row>
    <row x14ac:dyDescent="0.25" r="52" customHeight="1" ht="18">
      <c r="A52" s="1"/>
      <c r="B52" s="48" t="s">
        <v>97</v>
      </c>
      <c r="C52" s="1"/>
      <c r="D52" s="1"/>
      <c r="E52" s="2"/>
      <c r="F52" s="1"/>
      <c r="G52" s="45"/>
      <c r="H52" s="45"/>
      <c r="I52" s="1"/>
      <c r="J52" s="45"/>
      <c r="K52" s="45"/>
      <c r="L52" s="1"/>
      <c r="M52" s="45"/>
      <c r="N52" s="1"/>
      <c r="O52" s="45"/>
      <c r="P52" s="1"/>
      <c r="Q52" s="3"/>
      <c r="R52" s="1"/>
      <c r="S52" s="46"/>
      <c r="T52" s="1"/>
    </row>
    <row x14ac:dyDescent="0.25" r="53" customHeight="1" ht="18">
      <c r="A53" s="1"/>
      <c r="B53" s="1"/>
      <c r="C53" s="51" t="s">
        <v>98</v>
      </c>
      <c r="D53" s="1"/>
      <c r="E53" s="2"/>
      <c r="F53" s="1"/>
      <c r="G53" s="45"/>
      <c r="H53" s="45"/>
      <c r="I53" s="1"/>
      <c r="J53" s="45"/>
      <c r="K53" s="45"/>
      <c r="L53" s="1"/>
      <c r="M53" s="45"/>
      <c r="N53" s="1"/>
      <c r="O53" s="45"/>
      <c r="P53" s="1"/>
      <c r="Q53" s="3"/>
      <c r="R53" s="1"/>
      <c r="S53" s="46"/>
      <c r="T53" s="1"/>
    </row>
    <row x14ac:dyDescent="0.25" r="54" customHeight="1" ht="18">
      <c r="A54" s="1"/>
      <c r="B54" s="1"/>
      <c r="C54" s="51" t="s">
        <v>99</v>
      </c>
      <c r="D54" s="1"/>
      <c r="E54" s="2"/>
      <c r="F54" s="1"/>
      <c r="G54" s="45"/>
      <c r="H54" s="45"/>
      <c r="I54" s="1"/>
      <c r="J54" s="45"/>
      <c r="K54" s="45"/>
      <c r="L54" s="1"/>
      <c r="M54" s="45"/>
      <c r="N54" s="1"/>
      <c r="O54" s="45"/>
      <c r="P54" s="1"/>
      <c r="Q54" s="3"/>
      <c r="R54" s="1"/>
      <c r="S54" s="46"/>
      <c r="T54" s="1"/>
    </row>
    <row x14ac:dyDescent="0.25" r="55" customHeight="1" ht="18">
      <c r="A55" s="1"/>
      <c r="B55" s="1"/>
      <c r="C55" s="51" t="s">
        <v>100</v>
      </c>
      <c r="D55" s="1"/>
      <c r="E55" s="2"/>
      <c r="F55" s="1"/>
      <c r="G55" s="45"/>
      <c r="H55" s="45"/>
      <c r="I55" s="1"/>
      <c r="J55" s="45"/>
      <c r="K55" s="45"/>
      <c r="L55" s="1"/>
      <c r="M55" s="45"/>
      <c r="N55" s="1"/>
      <c r="O55" s="45"/>
      <c r="P55" s="1"/>
      <c r="Q55" s="3"/>
      <c r="R55" s="1"/>
      <c r="S55" s="46"/>
      <c r="T55" s="1"/>
    </row>
    <row x14ac:dyDescent="0.25" r="56" customHeight="1" ht="18">
      <c r="A56" s="1"/>
      <c r="B56" s="1"/>
      <c r="C56" s="1" t="s">
        <v>101</v>
      </c>
      <c r="D56" s="1"/>
      <c r="E56" s="2"/>
      <c r="F56" s="1"/>
      <c r="G56" s="45"/>
      <c r="H56" s="45"/>
      <c r="I56" s="1"/>
      <c r="J56" s="45"/>
      <c r="K56" s="45"/>
      <c r="L56" s="1"/>
      <c r="M56" s="45"/>
      <c r="N56" s="1"/>
      <c r="O56" s="45"/>
      <c r="P56" s="1"/>
      <c r="Q56" s="3"/>
      <c r="R56" s="1"/>
      <c r="S56" s="46"/>
      <c r="T56" s="1"/>
    </row>
    <row x14ac:dyDescent="0.25" r="57" customHeight="1" ht="18">
      <c r="A57" s="1"/>
      <c r="B57" s="1"/>
      <c r="C57" s="1"/>
      <c r="D57" s="1"/>
      <c r="E57" s="2"/>
      <c r="F57" s="1"/>
      <c r="G57" s="45"/>
      <c r="H57" s="45"/>
      <c r="I57" s="1"/>
      <c r="J57" s="45"/>
      <c r="K57" s="45"/>
      <c r="L57" s="1"/>
      <c r="M57" s="45"/>
      <c r="N57" s="1"/>
      <c r="O57" s="45"/>
      <c r="P57" s="1"/>
      <c r="Q57" s="3"/>
      <c r="R57" s="1"/>
      <c r="S57" s="46"/>
      <c r="T57" s="1"/>
    </row>
    <row x14ac:dyDescent="0.25" r="58" customHeight="1" ht="18">
      <c r="A58" s="1"/>
      <c r="B58" s="62" t="s">
        <v>102</v>
      </c>
      <c r="C58" s="63"/>
      <c r="D58" s="63"/>
      <c r="E58" s="64"/>
      <c r="F58" s="63"/>
      <c r="G58" s="65"/>
      <c r="H58" s="65"/>
      <c r="I58" s="63"/>
      <c r="J58" s="65"/>
      <c r="K58" s="65"/>
      <c r="L58" s="1"/>
      <c r="M58" s="45"/>
      <c r="N58" s="1"/>
      <c r="O58" s="45"/>
      <c r="P58" s="1"/>
      <c r="Q58" s="3"/>
      <c r="R58" s="1"/>
      <c r="S58" s="46"/>
      <c r="T58" s="1"/>
    </row>
    <row x14ac:dyDescent="0.25" r="59" customHeight="1" ht="18">
      <c r="A59" s="1"/>
      <c r="B59" s="62"/>
      <c r="C59" s="66" t="s">
        <v>103</v>
      </c>
      <c r="D59" s="63"/>
      <c r="E59" s="64"/>
      <c r="F59" s="63"/>
      <c r="G59" s="65"/>
      <c r="H59" s="65"/>
      <c r="I59" s="63"/>
      <c r="J59" s="65"/>
      <c r="K59" s="65"/>
      <c r="L59" s="1"/>
      <c r="M59" s="45"/>
      <c r="N59" s="1"/>
      <c r="O59" s="45"/>
      <c r="P59" s="1"/>
      <c r="Q59" s="3"/>
      <c r="R59" s="1"/>
      <c r="S59" s="46"/>
      <c r="T59" s="1"/>
    </row>
    <row x14ac:dyDescent="0.25" r="60" customHeight="1" ht="18">
      <c r="A60" s="1"/>
      <c r="B60" s="62"/>
      <c r="C60" s="66" t="s">
        <v>104</v>
      </c>
      <c r="D60" s="63"/>
      <c r="E60" s="64"/>
      <c r="F60" s="63"/>
      <c r="G60" s="65"/>
      <c r="H60" s="65"/>
      <c r="I60" s="63"/>
      <c r="J60" s="65"/>
      <c r="K60" s="65"/>
      <c r="L60" s="1"/>
      <c r="M60" s="45"/>
      <c r="N60" s="1"/>
      <c r="O60" s="45"/>
      <c r="P60" s="1"/>
      <c r="Q60" s="3"/>
      <c r="R60" s="1"/>
      <c r="S60" s="46"/>
      <c r="T60" s="1"/>
    </row>
    <row x14ac:dyDescent="0.25" r="61" customHeight="1" ht="18">
      <c r="A61" s="1"/>
      <c r="B61" s="1"/>
      <c r="C61" s="1"/>
      <c r="D61" s="1"/>
      <c r="E61" s="2"/>
      <c r="F61" s="1"/>
      <c r="G61" s="45"/>
      <c r="H61" s="45"/>
      <c r="I61" s="1"/>
      <c r="J61" s="45"/>
      <c r="K61" s="45"/>
      <c r="L61" s="1"/>
      <c r="M61" s="45"/>
      <c r="N61" s="1"/>
      <c r="O61" s="45"/>
      <c r="P61" s="1"/>
      <c r="Q61" s="3"/>
      <c r="R61" s="1"/>
      <c r="S61" s="46"/>
      <c r="T61" s="1"/>
    </row>
    <row x14ac:dyDescent="0.25" r="62" customHeight="1" ht="18">
      <c r="A62" s="47" t="s">
        <v>105</v>
      </c>
      <c r="B62" s="1"/>
      <c r="C62" s="1"/>
      <c r="D62" s="1"/>
      <c r="E62" s="2"/>
      <c r="F62" s="1"/>
      <c r="G62" s="45"/>
      <c r="H62" s="45"/>
      <c r="I62" s="1"/>
      <c r="J62" s="45"/>
      <c r="K62" s="45"/>
      <c r="L62" s="1"/>
      <c r="M62" s="45"/>
      <c r="N62" s="1"/>
      <c r="O62" s="45"/>
      <c r="P62" s="1"/>
      <c r="Q62" s="3"/>
      <c r="R62" s="1"/>
      <c r="S62" s="46"/>
      <c r="T62" s="1"/>
    </row>
    <row x14ac:dyDescent="0.25" r="63" customHeight="1" ht="18">
      <c r="A63" s="1"/>
      <c r="B63" s="1"/>
      <c r="C63" s="1" t="s">
        <v>106</v>
      </c>
      <c r="D63" s="1"/>
      <c r="E63" s="2"/>
      <c r="F63" s="1"/>
      <c r="G63" s="45"/>
      <c r="H63" s="45"/>
      <c r="I63" s="1"/>
      <c r="J63" s="45"/>
      <c r="K63" s="45"/>
      <c r="L63" s="1"/>
      <c r="M63" s="45"/>
      <c r="N63" s="1"/>
      <c r="O63" s="45"/>
      <c r="P63" s="1"/>
      <c r="Q63" s="3"/>
      <c r="R63" s="1"/>
      <c r="S63" s="46"/>
      <c r="T63" s="1"/>
    </row>
  </sheetData>
  <mergeCells count="1">
    <mergeCell ref="G27:H2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2"/>
  <sheetViews>
    <sheetView workbookViewId="0"/>
  </sheetViews>
  <sheetFormatPr defaultRowHeight="15" x14ac:dyDescent="0.25"/>
  <cols>
    <col min="1" max="1" style="41" width="1.5764285714285713" customWidth="1" bestFit="1"/>
    <col min="2" max="2" style="42" width="7.147857142857143" customWidth="1" bestFit="1"/>
    <col min="3" max="3" style="43" width="12.576428571428572" customWidth="1" bestFit="1"/>
    <col min="4" max="4" style="44" width="18.576428571428572" customWidth="1" bestFit="1"/>
    <col min="5" max="5" style="44" width="13.147857142857141" customWidth="1" bestFit="1"/>
    <col min="6" max="6" style="44" width="13.147857142857141" customWidth="1" bestFit="1"/>
    <col min="7" max="7" style="44" width="13.147857142857141" customWidth="1" bestFit="1"/>
    <col min="8" max="8" style="44" width="13.147857142857141" customWidth="1" bestFit="1"/>
    <col min="9" max="9" style="44" width="13.147857142857141" customWidth="1" bestFit="1"/>
  </cols>
  <sheetData>
    <row x14ac:dyDescent="0.25" r="1" customHeight="1" ht="18">
      <c r="A1" s="1"/>
      <c r="B1" s="2"/>
      <c r="C1" s="3"/>
      <c r="D1" s="4"/>
      <c r="E1" s="4"/>
      <c r="F1" s="4"/>
      <c r="G1" s="4"/>
      <c r="H1" s="4"/>
      <c r="I1" s="4"/>
    </row>
    <row x14ac:dyDescent="0.25" r="2" customHeight="1" ht="18">
      <c r="A2" s="1"/>
      <c r="B2" s="5" t="s">
        <v>0</v>
      </c>
      <c r="C2" s="3"/>
      <c r="D2" s="6" t="s">
        <v>1</v>
      </c>
      <c r="E2" s="4"/>
      <c r="F2" s="4"/>
      <c r="G2" s="4"/>
      <c r="H2" s="4"/>
      <c r="I2" s="4"/>
    </row>
    <row x14ac:dyDescent="0.25" r="3" customHeight="1" ht="18">
      <c r="A3" s="1"/>
      <c r="B3" s="2"/>
      <c r="C3" s="3"/>
      <c r="D3" s="4"/>
      <c r="E3" s="4"/>
      <c r="F3" s="4"/>
      <c r="G3" s="4"/>
      <c r="H3" s="4"/>
      <c r="I3" s="4"/>
    </row>
    <row x14ac:dyDescent="0.25" r="4" customHeight="1" ht="18">
      <c r="A4" s="1"/>
      <c r="B4" s="7" t="s">
        <v>2</v>
      </c>
      <c r="C4" s="8">
        <v>6.022e+23</v>
      </c>
      <c r="D4" s="8"/>
      <c r="E4" s="9" t="s">
        <v>3</v>
      </c>
      <c r="F4" s="4"/>
      <c r="G4" s="4"/>
      <c r="H4" s="4"/>
      <c r="I4" s="4"/>
    </row>
    <row x14ac:dyDescent="0.25" r="5" customHeight="1" ht="18">
      <c r="A5" s="1"/>
      <c r="B5" s="7" t="s">
        <v>4</v>
      </c>
      <c r="C5" s="8">
        <v>1.60217657e-19</v>
      </c>
      <c r="D5" s="9" t="s">
        <v>5</v>
      </c>
      <c r="E5" s="9" t="s">
        <v>6</v>
      </c>
      <c r="F5" s="4"/>
      <c r="G5" s="4"/>
      <c r="H5" s="4"/>
      <c r="I5" s="4"/>
    </row>
    <row x14ac:dyDescent="0.25" r="6" customHeight="1" ht="18">
      <c r="A6" s="1"/>
      <c r="B6" s="7" t="s">
        <v>7</v>
      </c>
      <c r="C6" s="10">
        <v>6241000000000000000</v>
      </c>
      <c r="D6" s="9" t="s">
        <v>4</v>
      </c>
      <c r="E6" s="9" t="s">
        <v>5</v>
      </c>
      <c r="F6" s="4"/>
      <c r="G6" s="4"/>
      <c r="H6" s="4"/>
      <c r="I6" s="4"/>
    </row>
    <row x14ac:dyDescent="0.25" r="7" customHeight="1" ht="18">
      <c r="A7" s="1"/>
      <c r="B7" s="7" t="s">
        <v>2</v>
      </c>
      <c r="C7" s="11">
        <v>1</v>
      </c>
      <c r="D7" s="9" t="s">
        <v>8</v>
      </c>
      <c r="E7" s="9" t="s">
        <v>9</v>
      </c>
      <c r="F7" s="4"/>
      <c r="G7" s="4"/>
      <c r="H7" s="4"/>
      <c r="I7" s="4"/>
    </row>
    <row x14ac:dyDescent="0.25" r="8" customHeight="1" ht="18">
      <c r="A8" s="1"/>
      <c r="B8" s="2"/>
      <c r="C8" s="10">
        <v>0.00008205746</v>
      </c>
      <c r="D8" s="9" t="s">
        <v>10</v>
      </c>
      <c r="E8" s="9" t="s">
        <v>11</v>
      </c>
      <c r="F8" s="4"/>
      <c r="G8" s="4"/>
      <c r="H8" s="4"/>
      <c r="I8" s="4"/>
    </row>
    <row x14ac:dyDescent="0.25" r="9" customHeight="1" ht="18">
      <c r="A9" s="1"/>
      <c r="B9" s="2"/>
      <c r="C9" s="12">
        <v>0.208</v>
      </c>
      <c r="D9" s="4"/>
      <c r="E9" s="9" t="s">
        <v>12</v>
      </c>
      <c r="F9" s="4"/>
      <c r="G9" s="4"/>
      <c r="H9" s="4"/>
      <c r="I9" s="4"/>
    </row>
    <row x14ac:dyDescent="0.25" r="10" customHeight="1" ht="18">
      <c r="A10" s="1"/>
      <c r="B10" s="2"/>
      <c r="C10" s="13">
        <f>1*C8*300/1*1000</f>
      </c>
      <c r="D10" s="9" t="s">
        <v>13</v>
      </c>
      <c r="E10" s="9" t="s">
        <v>14</v>
      </c>
      <c r="F10" s="4"/>
      <c r="G10" s="4"/>
      <c r="H10" s="4"/>
      <c r="I10" s="4"/>
    </row>
    <row x14ac:dyDescent="0.25" r="11" customHeight="1" ht="18">
      <c r="A11" s="1"/>
      <c r="B11" s="2"/>
      <c r="C11" s="3"/>
      <c r="D11" s="4"/>
      <c r="E11" s="4"/>
      <c r="F11" s="4"/>
      <c r="G11" s="4"/>
      <c r="H11" s="4"/>
      <c r="I11" s="4"/>
    </row>
    <row x14ac:dyDescent="0.25" r="12" customHeight="1" ht="18">
      <c r="A12" s="1"/>
      <c r="B12" s="2"/>
      <c r="C12" s="3"/>
      <c r="D12" s="4"/>
      <c r="E12" s="4"/>
      <c r="F12" s="4"/>
      <c r="G12" s="4"/>
      <c r="H12" s="4"/>
      <c r="I12" s="4"/>
    </row>
    <row x14ac:dyDescent="0.25" r="13" customHeight="1" ht="18">
      <c r="A13" s="1"/>
      <c r="B13" s="14" t="s">
        <v>15</v>
      </c>
      <c r="C13" s="15"/>
      <c r="D13" s="16"/>
      <c r="E13" s="17"/>
      <c r="F13" s="16"/>
      <c r="G13" s="16"/>
      <c r="H13" s="16"/>
      <c r="I13" s="16"/>
    </row>
    <row x14ac:dyDescent="0.25" r="14" customHeight="1" ht="18">
      <c r="A14" s="1"/>
      <c r="B14" s="2"/>
      <c r="C14" s="18">
        <v>1.15</v>
      </c>
      <c r="D14" s="19" t="s">
        <v>16</v>
      </c>
      <c r="E14" s="9" t="s">
        <v>17</v>
      </c>
      <c r="F14" s="4"/>
      <c r="G14" s="4"/>
      <c r="H14" s="4"/>
      <c r="I14" s="4"/>
    </row>
    <row x14ac:dyDescent="0.25" r="15" customHeight="1" ht="18">
      <c r="A15" s="1"/>
      <c r="B15" s="2"/>
      <c r="C15" s="20">
        <f>1000/C14</f>
      </c>
      <c r="D15" s="21" t="s">
        <v>18</v>
      </c>
      <c r="E15" s="9" t="s">
        <v>19</v>
      </c>
      <c r="F15" s="4"/>
      <c r="G15" s="4"/>
      <c r="H15" s="4"/>
      <c r="I15" s="4"/>
    </row>
    <row x14ac:dyDescent="0.25" r="16" customHeight="1" ht="18">
      <c r="A16" s="1"/>
      <c r="B16" s="2"/>
      <c r="C16" s="8">
        <f>C15*C6*3600</f>
      </c>
      <c r="D16" s="4"/>
      <c r="E16" s="9" t="s">
        <v>20</v>
      </c>
      <c r="F16" s="4"/>
      <c r="G16" s="4"/>
      <c r="H16" s="4"/>
      <c r="I16" s="4"/>
    </row>
    <row x14ac:dyDescent="0.25" r="17" customHeight="1" ht="18">
      <c r="A17" s="1"/>
      <c r="B17" s="2"/>
      <c r="C17" s="22">
        <v>4</v>
      </c>
      <c r="D17" s="4"/>
      <c r="E17" s="9" t="s">
        <v>21</v>
      </c>
      <c r="F17" s="4"/>
      <c r="G17" s="4"/>
      <c r="H17" s="4"/>
      <c r="I17" s="4"/>
    </row>
    <row x14ac:dyDescent="0.25" r="18" customHeight="1" ht="18">
      <c r="A18" s="1"/>
      <c r="B18" s="2"/>
      <c r="C18" s="8">
        <f>C16/C17</f>
      </c>
      <c r="D18" s="4"/>
      <c r="E18" s="9" t="s">
        <v>22</v>
      </c>
      <c r="F18" s="4"/>
      <c r="G18" s="4"/>
      <c r="H18" s="4"/>
      <c r="I18" s="4"/>
    </row>
    <row x14ac:dyDescent="0.25" r="19" customHeight="1" ht="18">
      <c r="A19" s="1"/>
      <c r="B19" s="2"/>
      <c r="C19" s="23">
        <f>C18/C4</f>
      </c>
      <c r="D19" s="4"/>
      <c r="E19" s="9" t="s">
        <v>23</v>
      </c>
      <c r="F19" s="4"/>
      <c r="G19" s="4"/>
      <c r="H19" s="4"/>
      <c r="I19" s="4"/>
    </row>
    <row x14ac:dyDescent="0.25" r="20" customHeight="1" ht="18">
      <c r="A20" s="1"/>
      <c r="B20" s="2"/>
      <c r="C20" s="23">
        <f>C19*C8*300/1</f>
      </c>
      <c r="D20" s="9" t="s">
        <v>24</v>
      </c>
      <c r="E20" s="9" t="s">
        <v>25</v>
      </c>
      <c r="F20" s="4"/>
      <c r="G20" s="4"/>
      <c r="H20" s="4"/>
      <c r="I20" s="4"/>
    </row>
    <row x14ac:dyDescent="0.25" r="21" customHeight="1" ht="18">
      <c r="A21" s="1"/>
      <c r="B21" s="2"/>
      <c r="C21" s="23">
        <f>C20/C9</f>
      </c>
      <c r="D21" s="9" t="s">
        <v>24</v>
      </c>
      <c r="E21" s="9" t="s">
        <v>26</v>
      </c>
      <c r="F21" s="4"/>
      <c r="G21" s="4"/>
      <c r="H21" s="4"/>
      <c r="I21" s="4"/>
    </row>
    <row x14ac:dyDescent="0.25" r="22" customHeight="1" ht="18">
      <c r="A22" s="1"/>
      <c r="B22" s="2"/>
      <c r="C22" s="3"/>
      <c r="D22" s="4"/>
      <c r="E22" s="4"/>
      <c r="F22" s="4"/>
      <c r="G22" s="4"/>
      <c r="H22" s="4"/>
      <c r="I22" s="4"/>
    </row>
    <row x14ac:dyDescent="0.25" r="23" customHeight="1" ht="18">
      <c r="A23" s="1"/>
      <c r="B23" s="24" t="s">
        <v>27</v>
      </c>
      <c r="C23" s="25"/>
      <c r="D23" s="26"/>
      <c r="E23" s="26"/>
      <c r="F23" s="26"/>
      <c r="G23" s="26"/>
      <c r="H23" s="26"/>
      <c r="I23" s="27"/>
    </row>
    <row x14ac:dyDescent="0.25" r="24" customHeight="1" ht="18">
      <c r="A24" s="1"/>
      <c r="B24" s="28"/>
      <c r="C24" s="29">
        <v>10</v>
      </c>
      <c r="D24" s="30" t="s">
        <v>28</v>
      </c>
      <c r="E24" s="9" t="s">
        <v>29</v>
      </c>
      <c r="F24" s="4"/>
      <c r="G24" s="4"/>
      <c r="H24" s="4"/>
      <c r="I24" s="31"/>
    </row>
    <row x14ac:dyDescent="0.25" r="25" customHeight="1" ht="18">
      <c r="A25" s="1"/>
      <c r="B25" s="28"/>
      <c r="C25" s="13">
        <f>C24/C14</f>
      </c>
      <c r="D25" s="9" t="s">
        <v>18</v>
      </c>
      <c r="E25" s="9" t="s">
        <v>29</v>
      </c>
      <c r="F25" s="4"/>
      <c r="G25" s="4"/>
      <c r="H25" s="4"/>
      <c r="I25" s="31"/>
    </row>
    <row x14ac:dyDescent="0.25" r="26" customHeight="1" ht="18">
      <c r="A26" s="1"/>
      <c r="B26" s="28"/>
      <c r="C26" s="13">
        <v>100</v>
      </c>
      <c r="D26" s="9" t="s">
        <v>30</v>
      </c>
      <c r="E26" s="9" t="s">
        <v>31</v>
      </c>
      <c r="F26" s="4"/>
      <c r="G26" s="4"/>
      <c r="H26" s="4"/>
      <c r="I26" s="31"/>
    </row>
    <row x14ac:dyDescent="0.25" r="27" customHeight="1" ht="18">
      <c r="A27" s="1"/>
      <c r="B27" s="28"/>
      <c r="C27" s="13">
        <v>1.7</v>
      </c>
      <c r="D27" s="9" t="s">
        <v>32</v>
      </c>
      <c r="E27" s="9" t="s">
        <v>33</v>
      </c>
      <c r="F27" s="4"/>
      <c r="G27" s="4"/>
      <c r="H27" s="4"/>
      <c r="I27" s="31"/>
    </row>
    <row x14ac:dyDescent="0.25" r="28" customHeight="1" ht="18">
      <c r="A28" s="1"/>
      <c r="B28" s="28"/>
      <c r="C28" s="32">
        <f>C26*C27</f>
      </c>
      <c r="D28" s="9" t="s">
        <v>34</v>
      </c>
      <c r="E28" s="9" t="s">
        <v>35</v>
      </c>
      <c r="F28" s="4"/>
      <c r="G28" s="4"/>
      <c r="H28" s="4"/>
      <c r="I28" s="31"/>
    </row>
    <row x14ac:dyDescent="0.25" r="29" customHeight="1" ht="18">
      <c r="A29" s="1"/>
      <c r="B29" s="28"/>
      <c r="C29" s="23">
        <f>C24/C26/C27</f>
      </c>
      <c r="D29" s="9" t="s">
        <v>13</v>
      </c>
      <c r="E29" s="9" t="s">
        <v>36</v>
      </c>
      <c r="F29" s="4"/>
      <c r="G29" s="4"/>
      <c r="H29" s="4"/>
      <c r="I29" s="31"/>
    </row>
    <row x14ac:dyDescent="0.25" r="30" customHeight="1" ht="18">
      <c r="A30" s="1"/>
      <c r="B30" s="28"/>
      <c r="C30" s="13">
        <f>C20*1000*C25/C15</f>
      </c>
      <c r="D30" s="9" t="s">
        <v>13</v>
      </c>
      <c r="E30" s="9" t="s">
        <v>37</v>
      </c>
      <c r="F30" s="4"/>
      <c r="G30" s="4"/>
      <c r="H30" s="4"/>
      <c r="I30" s="31"/>
    </row>
    <row x14ac:dyDescent="0.25" r="31" customHeight="1" ht="18">
      <c r="A31" s="1"/>
      <c r="B31" s="28"/>
      <c r="C31" s="32">
        <f>C30/C29</f>
      </c>
      <c r="D31" s="9" t="s">
        <v>38</v>
      </c>
      <c r="E31" s="9" t="s">
        <v>39</v>
      </c>
      <c r="F31" s="4"/>
      <c r="G31" s="4"/>
      <c r="H31" s="4"/>
      <c r="I31" s="31"/>
    </row>
    <row x14ac:dyDescent="0.25" r="32" customHeight="1" ht="18">
      <c r="A32" s="1"/>
      <c r="B32" s="28"/>
      <c r="C32" s="32">
        <f>C31+1</f>
      </c>
      <c r="D32" s="9" t="s">
        <v>38</v>
      </c>
      <c r="E32" s="9" t="s">
        <v>40</v>
      </c>
      <c r="F32" s="4"/>
      <c r="G32" s="4"/>
      <c r="H32" s="4"/>
      <c r="I32" s="31"/>
    </row>
    <row x14ac:dyDescent="0.25" r="33" customHeight="1" ht="18">
      <c r="A33" s="1"/>
      <c r="B33" s="33">
        <f>1/C32</f>
      </c>
      <c r="C33" s="32">
        <f>C$26*C$27/C32</f>
      </c>
      <c r="D33" s="9" t="s">
        <v>34</v>
      </c>
      <c r="E33" s="9" t="s">
        <v>41</v>
      </c>
      <c r="F33" s="4"/>
      <c r="G33" s="4"/>
      <c r="H33" s="4"/>
      <c r="I33" s="31"/>
    </row>
    <row x14ac:dyDescent="0.25" r="34" customHeight="1" ht="18">
      <c r="A34" s="1"/>
      <c r="B34" s="28"/>
      <c r="C34" s="3"/>
      <c r="D34" s="4"/>
      <c r="E34" s="4"/>
      <c r="F34" s="4"/>
      <c r="G34" s="4"/>
      <c r="H34" s="4"/>
      <c r="I34" s="31"/>
    </row>
    <row x14ac:dyDescent="0.25" r="35" customHeight="1" ht="18">
      <c r="A35" s="1"/>
      <c r="B35" s="28"/>
      <c r="C35" s="34">
        <v>10</v>
      </c>
      <c r="D35" s="35" t="s">
        <v>42</v>
      </c>
      <c r="E35" s="9" t="s">
        <v>43</v>
      </c>
      <c r="F35" s="4"/>
      <c r="G35" s="4"/>
      <c r="H35" s="4"/>
      <c r="I35" s="31"/>
    </row>
    <row x14ac:dyDescent="0.25" r="36" customHeight="1" ht="18">
      <c r="A36" s="1"/>
      <c r="B36" s="28"/>
      <c r="C36" s="23">
        <f>C$30/C35</f>
      </c>
      <c r="D36" s="9" t="s">
        <v>13</v>
      </c>
      <c r="E36" s="9" t="s">
        <v>37</v>
      </c>
      <c r="F36" s="4"/>
      <c r="G36" s="4"/>
      <c r="H36" s="4"/>
      <c r="I36" s="31"/>
    </row>
    <row x14ac:dyDescent="0.25" r="37" customHeight="1" ht="18">
      <c r="A37" s="1"/>
      <c r="B37" s="28"/>
      <c r="C37" s="13">
        <f>C36/C$29</f>
      </c>
      <c r="D37" s="9" t="s">
        <v>38</v>
      </c>
      <c r="E37" s="9" t="s">
        <v>39</v>
      </c>
      <c r="F37" s="4"/>
      <c r="G37" s="4"/>
      <c r="H37" s="4"/>
      <c r="I37" s="31"/>
    </row>
    <row x14ac:dyDescent="0.25" r="38" customHeight="1" ht="18">
      <c r="A38" s="1"/>
      <c r="B38" s="28"/>
      <c r="C38" s="36">
        <f>C37+1</f>
      </c>
      <c r="D38" s="6" t="s">
        <v>38</v>
      </c>
      <c r="E38" s="9" t="s">
        <v>40</v>
      </c>
      <c r="F38" s="4"/>
      <c r="G38" s="4"/>
      <c r="H38" s="4"/>
      <c r="I38" s="31"/>
    </row>
    <row x14ac:dyDescent="0.25" r="39" customHeight="1" ht="18">
      <c r="A39" s="1"/>
      <c r="B39" s="33">
        <f>1/C38</f>
      </c>
      <c r="C39" s="32">
        <f>C$26*C$27/C38</f>
      </c>
      <c r="D39" s="9" t="s">
        <v>34</v>
      </c>
      <c r="E39" s="9" t="s">
        <v>41</v>
      </c>
      <c r="F39" s="4"/>
      <c r="G39" s="4"/>
      <c r="H39" s="4"/>
      <c r="I39" s="31"/>
    </row>
    <row x14ac:dyDescent="0.25" r="40" customHeight="1" ht="18">
      <c r="A40" s="1"/>
      <c r="B40" s="28"/>
      <c r="C40" s="3"/>
      <c r="D40" s="4"/>
      <c r="E40" s="4"/>
      <c r="F40" s="4"/>
      <c r="G40" s="4"/>
      <c r="H40" s="4"/>
      <c r="I40" s="31"/>
    </row>
    <row x14ac:dyDescent="0.25" r="41" customHeight="1" ht="18">
      <c r="A41" s="1"/>
      <c r="B41" s="28"/>
      <c r="C41" s="34">
        <v>30</v>
      </c>
      <c r="D41" s="35" t="s">
        <v>42</v>
      </c>
      <c r="E41" s="9" t="s">
        <v>43</v>
      </c>
      <c r="F41" s="4"/>
      <c r="G41" s="4"/>
      <c r="H41" s="4"/>
      <c r="I41" s="31"/>
    </row>
    <row x14ac:dyDescent="0.25" r="42" customHeight="1" ht="18">
      <c r="A42" s="1"/>
      <c r="B42" s="28"/>
      <c r="C42" s="23">
        <f>C$30/C41</f>
      </c>
      <c r="D42" s="9" t="s">
        <v>13</v>
      </c>
      <c r="E42" s="9" t="s">
        <v>37</v>
      </c>
      <c r="F42" s="4"/>
      <c r="G42" s="4"/>
      <c r="H42" s="4"/>
      <c r="I42" s="31"/>
    </row>
    <row x14ac:dyDescent="0.25" r="43" customHeight="1" ht="18">
      <c r="A43" s="1"/>
      <c r="B43" s="28"/>
      <c r="C43" s="13">
        <f>C42/C$29</f>
      </c>
      <c r="D43" s="9" t="s">
        <v>38</v>
      </c>
      <c r="E43" s="9" t="s">
        <v>39</v>
      </c>
      <c r="F43" s="4"/>
      <c r="G43" s="4"/>
      <c r="H43" s="4"/>
      <c r="I43" s="31"/>
    </row>
    <row x14ac:dyDescent="0.25" r="44" customHeight="1" ht="18">
      <c r="A44" s="1"/>
      <c r="B44" s="28"/>
      <c r="C44" s="36">
        <f>C43+1</f>
      </c>
      <c r="D44" s="6" t="s">
        <v>38</v>
      </c>
      <c r="E44" s="9" t="s">
        <v>40</v>
      </c>
      <c r="F44" s="4"/>
      <c r="G44" s="4"/>
      <c r="H44" s="4"/>
      <c r="I44" s="31"/>
    </row>
    <row x14ac:dyDescent="0.25" r="45" customHeight="1" ht="18">
      <c r="A45" s="1"/>
      <c r="B45" s="33">
        <f>1/C44</f>
      </c>
      <c r="C45" s="32">
        <f>C$26*C$27/C44</f>
      </c>
      <c r="D45" s="9" t="s">
        <v>34</v>
      </c>
      <c r="E45" s="9" t="s">
        <v>41</v>
      </c>
      <c r="F45" s="4"/>
      <c r="G45" s="4"/>
      <c r="H45" s="4"/>
      <c r="I45" s="31"/>
    </row>
    <row x14ac:dyDescent="0.25" r="46" customHeight="1" ht="18">
      <c r="A46" s="1"/>
      <c r="B46" s="28"/>
      <c r="C46" s="3"/>
      <c r="D46" s="4"/>
      <c r="E46" s="4"/>
      <c r="F46" s="4"/>
      <c r="G46" s="4"/>
      <c r="H46" s="4"/>
      <c r="I46" s="31"/>
    </row>
    <row x14ac:dyDescent="0.25" r="47" customHeight="1" ht="18">
      <c r="A47" s="1"/>
      <c r="B47" s="28"/>
      <c r="C47" s="34">
        <v>100</v>
      </c>
      <c r="D47" s="35" t="s">
        <v>42</v>
      </c>
      <c r="E47" s="9" t="s">
        <v>43</v>
      </c>
      <c r="F47" s="4"/>
      <c r="G47" s="4"/>
      <c r="H47" s="4"/>
      <c r="I47" s="31"/>
    </row>
    <row x14ac:dyDescent="0.25" r="48" customHeight="1" ht="18">
      <c r="A48" s="1"/>
      <c r="B48" s="28"/>
      <c r="C48" s="23">
        <f>C$30/C47</f>
      </c>
      <c r="D48" s="9" t="s">
        <v>13</v>
      </c>
      <c r="E48" s="9" t="s">
        <v>37</v>
      </c>
      <c r="F48" s="4"/>
      <c r="G48" s="4"/>
      <c r="H48" s="4"/>
      <c r="I48" s="31"/>
    </row>
    <row x14ac:dyDescent="0.25" r="49" customHeight="1" ht="18">
      <c r="A49" s="1"/>
      <c r="B49" s="28"/>
      <c r="C49" s="13">
        <f>C48/C$29</f>
      </c>
      <c r="D49" s="9" t="s">
        <v>38</v>
      </c>
      <c r="E49" s="9" t="s">
        <v>39</v>
      </c>
      <c r="F49" s="4"/>
      <c r="G49" s="4"/>
      <c r="H49" s="4"/>
      <c r="I49" s="31"/>
    </row>
    <row x14ac:dyDescent="0.25" r="50" customHeight="1" ht="18">
      <c r="A50" s="1"/>
      <c r="B50" s="28"/>
      <c r="C50" s="36">
        <f>C49+1</f>
      </c>
      <c r="D50" s="6" t="s">
        <v>38</v>
      </c>
      <c r="E50" s="9" t="s">
        <v>40</v>
      </c>
      <c r="F50" s="4"/>
      <c r="G50" s="4"/>
      <c r="H50" s="4"/>
      <c r="I50" s="31"/>
    </row>
    <row x14ac:dyDescent="0.25" r="51" customHeight="1" ht="18">
      <c r="A51" s="1"/>
      <c r="B51" s="33">
        <f>1/C50</f>
      </c>
      <c r="C51" s="32">
        <f>C$26*C$27/C50</f>
      </c>
      <c r="D51" s="9" t="s">
        <v>34</v>
      </c>
      <c r="E51" s="9" t="s">
        <v>41</v>
      </c>
      <c r="F51" s="4"/>
      <c r="G51" s="4"/>
      <c r="H51" s="4"/>
      <c r="I51" s="31"/>
    </row>
    <row x14ac:dyDescent="0.25" r="52" customHeight="1" ht="18">
      <c r="A52" s="1"/>
      <c r="B52" s="37"/>
      <c r="C52" s="38"/>
      <c r="D52" s="39"/>
      <c r="E52" s="39"/>
      <c r="F52" s="39"/>
      <c r="G52" s="39"/>
      <c r="H52" s="39"/>
      <c r="I52"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MJ52"/>
  <sheetViews>
    <sheetView workbookViewId="0"/>
  </sheetViews>
  <sheetFormatPr defaultRowHeight="15" x14ac:dyDescent="0.25"/>
  <cols>
    <col min="1" max="1" style="41" width="20.005" customWidth="1" bestFit="1"/>
    <col min="2" max="2" style="68" width="13.576428571428572" customWidth="1" bestFit="1"/>
    <col min="3" max="3" style="41" width="8.005" customWidth="1" bestFit="1"/>
    <col min="4" max="4" style="88" width="11.719285714285713" customWidth="1" bestFit="1"/>
    <col min="5" max="5" style="68" width="7.862142857142857" customWidth="1" bestFit="1"/>
    <col min="6" max="6" style="67" width="7.862142857142857" customWidth="1" bestFit="1"/>
    <col min="7" max="7" style="68" width="7.862142857142857" customWidth="1" bestFit="1"/>
    <col min="8" max="8" style="133" width="7.862142857142857" customWidth="1" bestFit="1"/>
    <col min="9" max="9" style="68" width="7.862142857142857" customWidth="1" bestFit="1"/>
    <col min="10" max="10" style="68" width="7.862142857142857" customWidth="1" bestFit="1"/>
    <col min="11" max="11" style="68" width="7.862142857142857" customWidth="1" bestFit="1"/>
    <col min="12" max="12" style="68" width="7.862142857142857" customWidth="1" bestFit="1"/>
    <col min="13" max="13" style="133" width="7.862142857142857" customWidth="1" bestFit="1"/>
    <col min="14" max="14" style="68" width="4.862142857142857" customWidth="1" bestFit="1"/>
    <col min="15" max="15" style="68" width="4.862142857142857" customWidth="1" bestFit="1"/>
    <col min="16" max="16" style="68" width="4.719285714285714" customWidth="1" bestFit="1"/>
    <col min="17" max="17" style="85" width="7.862142857142857" customWidth="1" bestFit="1"/>
    <col min="18" max="18" style="85" width="7.862142857142857" customWidth="1" bestFit="1"/>
    <col min="19" max="19" style="85" width="7.862142857142857" customWidth="1" bestFit="1"/>
    <col min="20" max="20" style="69" width="7.862142857142857" customWidth="1" bestFit="1"/>
    <col min="21" max="21" style="69" width="7.862142857142857" customWidth="1" bestFit="1"/>
    <col min="22" max="22" style="68" width="7.862142857142857" customWidth="1" bestFit="1"/>
    <col min="23" max="23" style="68" width="7.862142857142857" customWidth="1" bestFit="1"/>
    <col min="24" max="24" style="67" width="9.147857142857141" customWidth="1" bestFit="1"/>
    <col min="25" max="25" style="70" width="9.147857142857141" customWidth="1" bestFit="1"/>
    <col min="26" max="26" style="155" width="9.147857142857141" customWidth="1" bestFit="1"/>
    <col min="27" max="27" style="155" width="9.862142857142858" customWidth="1" bestFit="1"/>
    <col min="28" max="28" style="155" width="7.862142857142857" customWidth="1" bestFit="1"/>
    <col min="29" max="29" style="87" width="10.005" customWidth="1" bestFit="1"/>
    <col min="30" max="30" style="67" width="7.862142857142857" customWidth="1" bestFit="1"/>
    <col min="31" max="31" style="41" width="7.862142857142857" customWidth="1" bestFit="1"/>
    <col min="32" max="32" style="41" width="13.005" customWidth="1" bestFit="1"/>
    <col min="33" max="33" style="41" width="13.005" customWidth="1" bestFit="1"/>
    <col min="34" max="34" style="41" width="13.005" customWidth="1" bestFit="1"/>
    <col min="35" max="35" style="41" width="13.005" customWidth="1" bestFit="1"/>
    <col min="36" max="36" style="41" width="13.005" customWidth="1" bestFit="1"/>
    <col min="37" max="37" style="41" width="13.005" customWidth="1" bestFit="1"/>
    <col min="38" max="38" style="41" width="13.005" customWidth="1" bestFit="1"/>
    <col min="39" max="39" style="41" width="13.005" customWidth="1" bestFit="1"/>
    <col min="40" max="40" style="41" width="13.005" customWidth="1" bestFit="1"/>
    <col min="41" max="41" style="41" width="13.005" customWidth="1" bestFit="1"/>
    <col min="42" max="42" style="41" width="13.005" customWidth="1" bestFit="1"/>
    <col min="43" max="43" style="41" width="13.005" customWidth="1" bestFit="1"/>
    <col min="44" max="44" style="41" width="13.005" customWidth="1" bestFit="1"/>
    <col min="45" max="45" style="41" width="13.005" customWidth="1" bestFit="1"/>
    <col min="46" max="46" style="41" width="13.005" customWidth="1" bestFit="1"/>
    <col min="47" max="47" style="41" width="13.005" customWidth="1" bestFit="1"/>
    <col min="48" max="48" style="41" width="13.005" customWidth="1" bestFit="1"/>
    <col min="49" max="49" style="41" width="13.005" customWidth="1" bestFit="1"/>
    <col min="50" max="50" style="41" width="13.005" customWidth="1" bestFit="1"/>
    <col min="51" max="51" style="41" width="13.005" customWidth="1" bestFit="1"/>
    <col min="52" max="52" style="41" width="13.005" customWidth="1" bestFit="1"/>
    <col min="53" max="53" style="41" width="13.005" customWidth="1" bestFit="1"/>
    <col min="54" max="54" style="41" width="13.005" customWidth="1" bestFit="1"/>
    <col min="55" max="55" style="41" width="13.005" customWidth="1" bestFit="1"/>
    <col min="56" max="56" style="41" width="13.005" customWidth="1" bestFit="1"/>
    <col min="57" max="57" style="41" width="13.005" customWidth="1" bestFit="1"/>
    <col min="58" max="58" style="41" width="13.005" customWidth="1" bestFit="1"/>
    <col min="59" max="59" style="41" width="13.005" customWidth="1" bestFit="1"/>
    <col min="60" max="60" style="41" width="13.005" customWidth="1" bestFit="1"/>
    <col min="61" max="61" style="41" width="13.005" customWidth="1" bestFit="1"/>
    <col min="62" max="62" style="41" width="13.005" customWidth="1" bestFit="1"/>
    <col min="63" max="63" style="41" width="13.005" customWidth="1" bestFit="1"/>
    <col min="64" max="64" style="41" width="13.005" customWidth="1" bestFit="1"/>
    <col min="65" max="65" style="41" width="13.005" customWidth="1" bestFit="1"/>
    <col min="66" max="66" style="41" width="13.005" customWidth="1" bestFit="1"/>
    <col min="67" max="67" style="41" width="13.005" customWidth="1" bestFit="1"/>
    <col min="68" max="68" style="41" width="13.005" customWidth="1" bestFit="1"/>
    <col min="69" max="69" style="41" width="13.005" customWidth="1" bestFit="1"/>
    <col min="70" max="70" style="41" width="13.005" customWidth="1" bestFit="1"/>
    <col min="71" max="71" style="41" width="13.005" customWidth="1" bestFit="1"/>
    <col min="72" max="72" style="41" width="13.005" customWidth="1" bestFit="1"/>
    <col min="73" max="73" style="41" width="13.005" customWidth="1" bestFit="1"/>
    <col min="74" max="74" style="41" width="13.005" customWidth="1" bestFit="1"/>
    <col min="75" max="75" style="41" width="13.005" customWidth="1" bestFit="1"/>
    <col min="76" max="76" style="41" width="13.005" customWidth="1" bestFit="1"/>
    <col min="77" max="77" style="41" width="13.005" customWidth="1" bestFit="1"/>
    <col min="78" max="78" style="41" width="13.005" customWidth="1" bestFit="1"/>
    <col min="79" max="79" style="41" width="13.005" customWidth="1" bestFit="1"/>
    <col min="80" max="80" style="41" width="13.005" customWidth="1" bestFit="1"/>
    <col min="81" max="81" style="41" width="13.005" customWidth="1" bestFit="1"/>
    <col min="82" max="82" style="41" width="13.005" customWidth="1" bestFit="1"/>
    <col min="83" max="83" style="41" width="13.005" customWidth="1" bestFit="1"/>
    <col min="84" max="84" style="41" width="13.005" customWidth="1" bestFit="1"/>
    <col min="85" max="85" style="41" width="13.005" customWidth="1" bestFit="1"/>
    <col min="86" max="86" style="41" width="13.005" customWidth="1" bestFit="1"/>
    <col min="87" max="87" style="41" width="13.005" customWidth="1" bestFit="1"/>
    <col min="88" max="88" style="41" width="13.005" customWidth="1" bestFit="1"/>
    <col min="89" max="89" style="41" width="13.005" customWidth="1" bestFit="1"/>
    <col min="90" max="90" style="41" width="13.005" customWidth="1" bestFit="1"/>
    <col min="91" max="91" style="41" width="13.005" customWidth="1" bestFit="1"/>
    <col min="92" max="92" style="41" width="13.005" customWidth="1" bestFit="1"/>
    <col min="93" max="93" style="41" width="13.005" customWidth="1" bestFit="1"/>
    <col min="94" max="94" style="41" width="13.005" customWidth="1" bestFit="1"/>
    <col min="95" max="95" style="41" width="13.005" customWidth="1" bestFit="1"/>
    <col min="96" max="96" style="41" width="13.005" customWidth="1" bestFit="1"/>
    <col min="97" max="97" style="41" width="13.005" customWidth="1" bestFit="1"/>
    <col min="98" max="98" style="41" width="13.005" customWidth="1" bestFit="1"/>
    <col min="99" max="99" style="41" width="13.005" customWidth="1" bestFit="1"/>
    <col min="100" max="100" style="41" width="13.005" customWidth="1" bestFit="1"/>
    <col min="101" max="101" style="41" width="13.005" customWidth="1" bestFit="1"/>
    <col min="102" max="102" style="41" width="13.005" customWidth="1" bestFit="1"/>
    <col min="103" max="103" style="41" width="13.005" customWidth="1" bestFit="1"/>
    <col min="104" max="104" style="41" width="13.005" customWidth="1" bestFit="1"/>
    <col min="105" max="105" style="41" width="13.005" customWidth="1" bestFit="1"/>
    <col min="106" max="106" style="41" width="13.005" customWidth="1" bestFit="1"/>
    <col min="107" max="107" style="41" width="13.005" customWidth="1" bestFit="1"/>
    <col min="108" max="108" style="41" width="13.005" customWidth="1" bestFit="1"/>
    <col min="109" max="109" style="41" width="13.005" customWidth="1" bestFit="1"/>
    <col min="110" max="110" style="41" width="13.005" customWidth="1" bestFit="1"/>
    <col min="111" max="111" style="41" width="13.005" customWidth="1" bestFit="1"/>
    <col min="112" max="112" style="41" width="13.005" customWidth="1" bestFit="1"/>
    <col min="113" max="113" style="41" width="13.005" customWidth="1" bestFit="1"/>
    <col min="114" max="114" style="41" width="13.005" customWidth="1" bestFit="1"/>
    <col min="115" max="115" style="41" width="13.005" customWidth="1" bestFit="1"/>
    <col min="116" max="116" style="41" width="13.005" customWidth="1" bestFit="1"/>
    <col min="117" max="117" style="41" width="13.005" customWidth="1" bestFit="1"/>
    <col min="118" max="118" style="41" width="13.005" customWidth="1" bestFit="1"/>
    <col min="119" max="119" style="41" width="13.005" customWidth="1" bestFit="1"/>
    <col min="120" max="120" style="41" width="13.005" customWidth="1" bestFit="1"/>
    <col min="121" max="121" style="41" width="13.005" customWidth="1" bestFit="1"/>
    <col min="122" max="122" style="41" width="13.005" customWidth="1" bestFit="1"/>
    <col min="123" max="123" style="41" width="13.005" customWidth="1" bestFit="1"/>
    <col min="124" max="124" style="41" width="13.005" customWidth="1" bestFit="1"/>
    <col min="125" max="125" style="41" width="13.005" customWidth="1" bestFit="1"/>
    <col min="126" max="126" style="41" width="13.005" customWidth="1" bestFit="1"/>
    <col min="127" max="127" style="41" width="13.005" customWidth="1" bestFit="1"/>
    <col min="128" max="128" style="41" width="13.005" customWidth="1" bestFit="1"/>
    <col min="129" max="129" style="41" width="13.005" customWidth="1" bestFit="1"/>
    <col min="130" max="130" style="41" width="13.005" customWidth="1" bestFit="1"/>
    <col min="131" max="131" style="41" width="13.005" customWidth="1" bestFit="1"/>
    <col min="132" max="132" style="41" width="13.005" customWidth="1" bestFit="1"/>
    <col min="133" max="133" style="41" width="13.005" customWidth="1" bestFit="1"/>
    <col min="134" max="134" style="41" width="13.005" customWidth="1" bestFit="1"/>
    <col min="135" max="135" style="41" width="13.005" customWidth="1" bestFit="1"/>
    <col min="136" max="136" style="41" width="13.005" customWidth="1" bestFit="1"/>
    <col min="137" max="137" style="41" width="13.005" customWidth="1" bestFit="1"/>
    <col min="138" max="138" style="41" width="13.005" customWidth="1" bestFit="1"/>
    <col min="139" max="139" style="41" width="13.005" customWidth="1" bestFit="1"/>
    <col min="140" max="140" style="41" width="13.005" customWidth="1" bestFit="1"/>
    <col min="141" max="141" style="41" width="13.005" customWidth="1" bestFit="1"/>
    <col min="142" max="142" style="41" width="13.005" customWidth="1" bestFit="1"/>
    <col min="143" max="143" style="41" width="13.005" customWidth="1" bestFit="1"/>
    <col min="144" max="144" style="41" width="13.005" customWidth="1" bestFit="1"/>
    <col min="145" max="145" style="41" width="13.005" customWidth="1" bestFit="1"/>
    <col min="146" max="146" style="41" width="13.005" customWidth="1" bestFit="1"/>
    <col min="147" max="147" style="41" width="13.005" customWidth="1" bestFit="1"/>
    <col min="148" max="148" style="41" width="13.005" customWidth="1" bestFit="1"/>
    <col min="149" max="149" style="41" width="13.005" customWidth="1" bestFit="1"/>
    <col min="150" max="150" style="41" width="13.005" customWidth="1" bestFit="1"/>
    <col min="151" max="151" style="41" width="13.005" customWidth="1" bestFit="1"/>
    <col min="152" max="152" style="41" width="13.005" customWidth="1" bestFit="1"/>
    <col min="153" max="153" style="41" width="13.005" customWidth="1" bestFit="1"/>
    <col min="154" max="154" style="41" width="13.005" customWidth="1" bestFit="1"/>
    <col min="155" max="155" style="41" width="13.005" customWidth="1" bestFit="1"/>
    <col min="156" max="156" style="41" width="13.005" customWidth="1" bestFit="1"/>
    <col min="157" max="157" style="41" width="13.005" customWidth="1" bestFit="1"/>
    <col min="158" max="158" style="41" width="13.005" customWidth="1" bestFit="1"/>
    <col min="159" max="159" style="41" width="13.005" customWidth="1" bestFit="1"/>
    <col min="160" max="160" style="41" width="13.005" customWidth="1" bestFit="1"/>
    <col min="161" max="161" style="41" width="13.005" customWidth="1" bestFit="1"/>
    <col min="162" max="162" style="41" width="13.005" customWidth="1" bestFit="1"/>
    <col min="163" max="163" style="41" width="13.005" customWidth="1" bestFit="1"/>
    <col min="164" max="164" style="41" width="13.005" customWidth="1" bestFit="1"/>
    <col min="165" max="165" style="41" width="13.005" customWidth="1" bestFit="1"/>
    <col min="166" max="166" style="41" width="13.005" customWidth="1" bestFit="1"/>
    <col min="167" max="167" style="41" width="13.005" customWidth="1" bestFit="1"/>
    <col min="168" max="168" style="41" width="13.005" customWidth="1" bestFit="1"/>
    <col min="169" max="169" style="41" width="13.005" customWidth="1" bestFit="1"/>
    <col min="170" max="170" style="41" width="13.005" customWidth="1" bestFit="1"/>
    <col min="171" max="171" style="41" width="13.005" customWidth="1" bestFit="1"/>
    <col min="172" max="172" style="41" width="13.005" customWidth="1" bestFit="1"/>
    <col min="173" max="173" style="41" width="13.005" customWidth="1" bestFit="1"/>
    <col min="174" max="174" style="41" width="13.005" customWidth="1" bestFit="1"/>
    <col min="175" max="175" style="41" width="13.005" customWidth="1" bestFit="1"/>
    <col min="176" max="176" style="41" width="13.005" customWidth="1" bestFit="1"/>
    <col min="177" max="177" style="41" width="13.005" customWidth="1" bestFit="1"/>
    <col min="178" max="178" style="41" width="13.005" customWidth="1" bestFit="1"/>
    <col min="179" max="179" style="41" width="13.005" customWidth="1" bestFit="1"/>
    <col min="180" max="180" style="41" width="13.005" customWidth="1" bestFit="1"/>
    <col min="181" max="181" style="41" width="13.005" customWidth="1" bestFit="1"/>
    <col min="182" max="182" style="41" width="13.005" customWidth="1" bestFit="1"/>
    <col min="183" max="183" style="41" width="13.005" customWidth="1" bestFit="1"/>
    <col min="184" max="184" style="41" width="13.005" customWidth="1" bestFit="1"/>
    <col min="185" max="185" style="41" width="13.005" customWidth="1" bestFit="1"/>
    <col min="186" max="186" style="41" width="13.005" customWidth="1" bestFit="1"/>
    <col min="187" max="187" style="41" width="13.005" customWidth="1" bestFit="1"/>
    <col min="188" max="188" style="41" width="13.005" customWidth="1" bestFit="1"/>
    <col min="189" max="189" style="41" width="13.005" customWidth="1" bestFit="1"/>
    <col min="190" max="190" style="41" width="13.005" customWidth="1" bestFit="1"/>
    <col min="191" max="191" style="41" width="13.005" customWidth="1" bestFit="1"/>
    <col min="192" max="192" style="41" width="13.005" customWidth="1" bestFit="1"/>
    <col min="193" max="193" style="41" width="13.005" customWidth="1" bestFit="1"/>
    <col min="194" max="194" style="41" width="13.005" customWidth="1" bestFit="1"/>
    <col min="195" max="195" style="41" width="13.005" customWidth="1" bestFit="1"/>
    <col min="196" max="196" style="41" width="13.005" customWidth="1" bestFit="1"/>
    <col min="197" max="197" style="41" width="13.005" customWidth="1" bestFit="1"/>
    <col min="198" max="198" style="41" width="13.005" customWidth="1" bestFit="1"/>
    <col min="199" max="199" style="41" width="13.005" customWidth="1" bestFit="1"/>
    <col min="200" max="200" style="41" width="13.005" customWidth="1" bestFit="1"/>
    <col min="201" max="201" style="41" width="13.005" customWidth="1" bestFit="1"/>
    <col min="202" max="202" style="41" width="13.005" customWidth="1" bestFit="1"/>
    <col min="203" max="203" style="41" width="13.005" customWidth="1" bestFit="1"/>
    <col min="204" max="204" style="41" width="13.005" customWidth="1" bestFit="1"/>
    <col min="205" max="205" style="41" width="13.005" customWidth="1" bestFit="1"/>
    <col min="206" max="206" style="41" width="13.005" customWidth="1" bestFit="1"/>
    <col min="207" max="207" style="41" width="13.005" customWidth="1" bestFit="1"/>
    <col min="208" max="208" style="41" width="13.005" customWidth="1" bestFit="1"/>
    <col min="209" max="209" style="41" width="13.005" customWidth="1" bestFit="1"/>
    <col min="210" max="210" style="41" width="13.005" customWidth="1" bestFit="1"/>
    <col min="211" max="211" style="41" width="13.005" customWidth="1" bestFit="1"/>
    <col min="212" max="212" style="41" width="13.005" customWidth="1" bestFit="1"/>
    <col min="213" max="213" style="41" width="13.005" customWidth="1" bestFit="1"/>
    <col min="214" max="214" style="41" width="13.005" customWidth="1" bestFit="1"/>
    <col min="215" max="215" style="41" width="13.005" customWidth="1" bestFit="1"/>
    <col min="216" max="216" style="41" width="13.005" customWidth="1" bestFit="1"/>
    <col min="217" max="217" style="41" width="13.005" customWidth="1" bestFit="1"/>
    <col min="218" max="218" style="41" width="13.005" customWidth="1" bestFit="1"/>
    <col min="219" max="219" style="41" width="13.005" customWidth="1" bestFit="1"/>
    <col min="220" max="220" style="41" width="13.005" customWidth="1" bestFit="1"/>
    <col min="221" max="221" style="41" width="13.005" customWidth="1" bestFit="1"/>
    <col min="222" max="222" style="41" width="13.005" customWidth="1" bestFit="1"/>
    <col min="223" max="223" style="41" width="13.005" customWidth="1" bestFit="1"/>
    <col min="224" max="224" style="41" width="13.005" customWidth="1" bestFit="1"/>
    <col min="225" max="225" style="41" width="13.005" customWidth="1" bestFit="1"/>
    <col min="226" max="226" style="41" width="13.005" customWidth="1" bestFit="1"/>
    <col min="227" max="227" style="41" width="13.005" customWidth="1" bestFit="1"/>
    <col min="228" max="228" style="41" width="13.005" customWidth="1" bestFit="1"/>
    <col min="229" max="229" style="41" width="13.005" customWidth="1" bestFit="1"/>
    <col min="230" max="230" style="41" width="13.005" customWidth="1" bestFit="1"/>
    <col min="231" max="231" style="41" width="13.005" customWidth="1" bestFit="1"/>
    <col min="232" max="232" style="41" width="13.005" customWidth="1" bestFit="1"/>
    <col min="233" max="233" style="41" width="13.005" customWidth="1" bestFit="1"/>
    <col min="234" max="234" style="41" width="13.005" customWidth="1" bestFit="1"/>
    <col min="235" max="235" style="41" width="13.005" customWidth="1" bestFit="1"/>
    <col min="236" max="236" style="41" width="13.005" customWidth="1" bestFit="1"/>
    <col min="237" max="237" style="41" width="13.005" customWidth="1" bestFit="1"/>
    <col min="238" max="238" style="41" width="13.005" customWidth="1" bestFit="1"/>
    <col min="239" max="239" style="41" width="13.005" customWidth="1" bestFit="1"/>
    <col min="240" max="240" style="41" width="13.005" customWidth="1" bestFit="1"/>
    <col min="241" max="241" style="41" width="13.005" customWidth="1" bestFit="1"/>
    <col min="242" max="242" style="41" width="13.005" customWidth="1" bestFit="1"/>
    <col min="243" max="243" style="41" width="13.005" customWidth="1" bestFit="1"/>
    <col min="244" max="244" style="41" width="13.005" customWidth="1" bestFit="1"/>
    <col min="245" max="245" style="41" width="13.005" customWidth="1" bestFit="1"/>
    <col min="246" max="246" style="41" width="13.005" customWidth="1" bestFit="1"/>
    <col min="247" max="247" style="41" width="13.005" customWidth="1" bestFit="1"/>
    <col min="248" max="248" style="41" width="13.005" customWidth="1" bestFit="1"/>
    <col min="249" max="249" style="41" width="13.005" customWidth="1" bestFit="1"/>
    <col min="250" max="250" style="41" width="13.005" customWidth="1" bestFit="1"/>
    <col min="251" max="251" style="41" width="13.005" customWidth="1" bestFit="1"/>
    <col min="252" max="252" style="41" width="13.005" customWidth="1" bestFit="1"/>
    <col min="253" max="253" style="41" width="13.005" customWidth="1" bestFit="1"/>
    <col min="254" max="254" style="41" width="13.005" customWidth="1" bestFit="1"/>
    <col min="255" max="255" style="41" width="13.005" customWidth="1" bestFit="1"/>
    <col min="256" max="256" style="41" width="13.005" customWidth="1" bestFit="1"/>
    <col min="257" max="257" style="41" width="13.005" customWidth="1" bestFit="1"/>
    <col min="258" max="258" style="41" width="13.005" customWidth="1" bestFit="1"/>
    <col min="259" max="259" style="41" width="13.005" customWidth="1" bestFit="1"/>
    <col min="260" max="260" style="41" width="13.005" customWidth="1" bestFit="1"/>
    <col min="261" max="261" style="41" width="13.005" customWidth="1" bestFit="1"/>
    <col min="262" max="262" style="41" width="13.005" customWidth="1" bestFit="1"/>
    <col min="263" max="263" style="41" width="13.005" customWidth="1" bestFit="1"/>
    <col min="264" max="264" style="41" width="13.005" customWidth="1" bestFit="1"/>
    <col min="265" max="265" style="41" width="13.005" customWidth="1" bestFit="1"/>
    <col min="266" max="266" style="41" width="13.005" customWidth="1" bestFit="1"/>
    <col min="267" max="267" style="41" width="13.005" customWidth="1" bestFit="1"/>
    <col min="268" max="268" style="41" width="13.005" customWidth="1" bestFit="1"/>
    <col min="269" max="269" style="41" width="13.005" customWidth="1" bestFit="1"/>
    <col min="270" max="270" style="41" width="13.005" customWidth="1" bestFit="1"/>
    <col min="271" max="271" style="41" width="13.005" customWidth="1" bestFit="1"/>
    <col min="272" max="272" style="41" width="13.005" customWidth="1" bestFit="1"/>
    <col min="273" max="273" style="41" width="13.005" customWidth="1" bestFit="1"/>
    <col min="274" max="274" style="41" width="13.005" customWidth="1" bestFit="1"/>
    <col min="275" max="275" style="41" width="13.005" customWidth="1" bestFit="1"/>
    <col min="276" max="276" style="41" width="13.005" customWidth="1" bestFit="1"/>
    <col min="277" max="277" style="41" width="13.005" customWidth="1" bestFit="1"/>
    <col min="278" max="278" style="41" width="13.005" customWidth="1" bestFit="1"/>
    <col min="279" max="279" style="41" width="13.005" customWidth="1" bestFit="1"/>
    <col min="280" max="280" style="41" width="13.005" customWidth="1" bestFit="1"/>
    <col min="281" max="281" style="41" width="13.005" customWidth="1" bestFit="1"/>
    <col min="282" max="282" style="41" width="13.005" customWidth="1" bestFit="1"/>
    <col min="283" max="283" style="41" width="13.005" customWidth="1" bestFit="1"/>
    <col min="284" max="284" style="41" width="13.005" customWidth="1" bestFit="1"/>
    <col min="285" max="285" style="41" width="13.005" customWidth="1" bestFit="1"/>
    <col min="286" max="286" style="41" width="13.005" customWidth="1" bestFit="1"/>
    <col min="287" max="287" style="41" width="13.005" customWidth="1" bestFit="1"/>
    <col min="288" max="288" style="41" width="13.005" customWidth="1" bestFit="1"/>
    <col min="289" max="289" style="41" width="13.005" customWidth="1" bestFit="1"/>
    <col min="290" max="290" style="41" width="13.005" customWidth="1" bestFit="1"/>
    <col min="291" max="291" style="41" width="13.005" customWidth="1" bestFit="1"/>
    <col min="292" max="292" style="41" width="13.005" customWidth="1" bestFit="1"/>
    <col min="293" max="293" style="41" width="13.005" customWidth="1" bestFit="1"/>
    <col min="294" max="294" style="41" width="13.005" customWidth="1" bestFit="1"/>
    <col min="295" max="295" style="41" width="13.005" customWidth="1" bestFit="1"/>
    <col min="296" max="296" style="41" width="13.005" customWidth="1" bestFit="1"/>
    <col min="297" max="297" style="41" width="13.005" customWidth="1" bestFit="1"/>
    <col min="298" max="298" style="41" width="13.005" customWidth="1" bestFit="1"/>
    <col min="299" max="299" style="41" width="13.005" customWidth="1" bestFit="1"/>
    <col min="300" max="300" style="41" width="13.005" customWidth="1" bestFit="1"/>
    <col min="301" max="301" style="41" width="13.005" customWidth="1" bestFit="1"/>
    <col min="302" max="302" style="41" width="13.005" customWidth="1" bestFit="1"/>
    <col min="303" max="303" style="41" width="13.005" customWidth="1" bestFit="1"/>
    <col min="304" max="304" style="41" width="13.005" customWidth="1" bestFit="1"/>
    <col min="305" max="305" style="41" width="13.005" customWidth="1" bestFit="1"/>
    <col min="306" max="306" style="41" width="13.005" customWidth="1" bestFit="1"/>
    <col min="307" max="307" style="41" width="13.005" customWidth="1" bestFit="1"/>
    <col min="308" max="308" style="41" width="13.005" customWidth="1" bestFit="1"/>
    <col min="309" max="309" style="41" width="13.005" customWidth="1" bestFit="1"/>
    <col min="310" max="310" style="41" width="13.005" customWidth="1" bestFit="1"/>
    <col min="311" max="311" style="41" width="13.005" customWidth="1" bestFit="1"/>
    <col min="312" max="312" style="41" width="13.005" customWidth="1" bestFit="1"/>
    <col min="313" max="313" style="41" width="13.005" customWidth="1" bestFit="1"/>
    <col min="314" max="314" style="41" width="13.005" customWidth="1" bestFit="1"/>
    <col min="315" max="315" style="41" width="13.005" customWidth="1" bestFit="1"/>
    <col min="316" max="316" style="41" width="13.005" customWidth="1" bestFit="1"/>
    <col min="317" max="317" style="41" width="13.005" customWidth="1" bestFit="1"/>
    <col min="318" max="318" style="41" width="13.005" customWidth="1" bestFit="1"/>
    <col min="319" max="319" style="41" width="13.005" customWidth="1" bestFit="1"/>
    <col min="320" max="320" style="41" width="13.005" customWidth="1" bestFit="1"/>
    <col min="321" max="321" style="41" width="13.005" customWidth="1" bestFit="1"/>
    <col min="322" max="322" style="41" width="13.005" customWidth="1" bestFit="1"/>
    <col min="323" max="323" style="41" width="13.005" customWidth="1" bestFit="1"/>
    <col min="324" max="324" style="41" width="13.005" customWidth="1" bestFit="1"/>
    <col min="325" max="325" style="41" width="13.005" customWidth="1" bestFit="1"/>
    <col min="326" max="326" style="41" width="13.005" customWidth="1" bestFit="1"/>
    <col min="327" max="327" style="41" width="13.005" customWidth="1" bestFit="1"/>
    <col min="328" max="328" style="41" width="13.005" customWidth="1" bestFit="1"/>
    <col min="329" max="329" style="41" width="13.005" customWidth="1" bestFit="1"/>
    <col min="330" max="330" style="41" width="13.005" customWidth="1" bestFit="1"/>
    <col min="331" max="331" style="41" width="13.005" customWidth="1" bestFit="1"/>
    <col min="332" max="332" style="41" width="13.005" customWidth="1" bestFit="1"/>
    <col min="333" max="333" style="41" width="13.005" customWidth="1" bestFit="1"/>
    <col min="334" max="334" style="41" width="13.005" customWidth="1" bestFit="1"/>
    <col min="335" max="335" style="41" width="13.005" customWidth="1" bestFit="1"/>
    <col min="336" max="336" style="41" width="13.005" customWidth="1" bestFit="1"/>
    <col min="337" max="337" style="41" width="13.005" customWidth="1" bestFit="1"/>
    <col min="338" max="338" style="41" width="13.005" customWidth="1" bestFit="1"/>
    <col min="339" max="339" style="41" width="13.005" customWidth="1" bestFit="1"/>
    <col min="340" max="340" style="41" width="13.005" customWidth="1" bestFit="1"/>
    <col min="341" max="341" style="41" width="13.005" customWidth="1" bestFit="1"/>
    <col min="342" max="342" style="41" width="13.005" customWidth="1" bestFit="1"/>
    <col min="343" max="343" style="41" width="13.005" customWidth="1" bestFit="1"/>
    <col min="344" max="344" style="41" width="13.005" customWidth="1" bestFit="1"/>
    <col min="345" max="345" style="41" width="13.005" customWidth="1" bestFit="1"/>
    <col min="346" max="346" style="41" width="13.005" customWidth="1" bestFit="1"/>
    <col min="347" max="347" style="41" width="13.005" customWidth="1" bestFit="1"/>
    <col min="348" max="348" style="41" width="13.005" customWidth="1" bestFit="1"/>
    <col min="349" max="349" style="41" width="13.005" customWidth="1" bestFit="1"/>
    <col min="350" max="350" style="41" width="13.005" customWidth="1" bestFit="1"/>
    <col min="351" max="351" style="41" width="13.005" customWidth="1" bestFit="1"/>
    <col min="352" max="352" style="41" width="13.005" customWidth="1" bestFit="1"/>
    <col min="353" max="353" style="41" width="13.005" customWidth="1" bestFit="1"/>
    <col min="354" max="354" style="41" width="13.005" customWidth="1" bestFit="1"/>
    <col min="355" max="355" style="41" width="13.005" customWidth="1" bestFit="1"/>
    <col min="356" max="356" style="41" width="13.005" customWidth="1" bestFit="1"/>
    <col min="357" max="357" style="41" width="13.005" customWidth="1" bestFit="1"/>
    <col min="358" max="358" style="41" width="13.005" customWidth="1" bestFit="1"/>
    <col min="359" max="359" style="41" width="13.005" customWidth="1" bestFit="1"/>
    <col min="360" max="360" style="41" width="13.005" customWidth="1" bestFit="1"/>
    <col min="361" max="361" style="41" width="13.005" customWidth="1" bestFit="1"/>
    <col min="362" max="362" style="41" width="13.005" customWidth="1" bestFit="1"/>
    <col min="363" max="363" style="41" width="13.005" customWidth="1" bestFit="1"/>
    <col min="364" max="364" style="41" width="13.005" customWidth="1" bestFit="1"/>
    <col min="365" max="365" style="41" width="13.005" customWidth="1" bestFit="1"/>
    <col min="366" max="366" style="41" width="13.005" customWidth="1" bestFit="1"/>
    <col min="367" max="367" style="41" width="13.005" customWidth="1" bestFit="1"/>
    <col min="368" max="368" style="41" width="13.005" customWidth="1" bestFit="1"/>
    <col min="369" max="369" style="41" width="13.005" customWidth="1" bestFit="1"/>
    <col min="370" max="370" style="41" width="13.005" customWidth="1" bestFit="1"/>
    <col min="371" max="371" style="41" width="13.005" customWidth="1" bestFit="1"/>
    <col min="372" max="372" style="41" width="13.005" customWidth="1" bestFit="1"/>
    <col min="373" max="373" style="41" width="13.005" customWidth="1" bestFit="1"/>
    <col min="374" max="374" style="41" width="13.005" customWidth="1" bestFit="1"/>
    <col min="375" max="375" style="41" width="13.005" customWidth="1" bestFit="1"/>
    <col min="376" max="376" style="41" width="13.005" customWidth="1" bestFit="1"/>
    <col min="377" max="377" style="41" width="13.005" customWidth="1" bestFit="1"/>
    <col min="378" max="378" style="41" width="13.005" customWidth="1" bestFit="1"/>
    <col min="379" max="379" style="41" width="13.005" customWidth="1" bestFit="1"/>
    <col min="380" max="380" style="41" width="13.005" customWidth="1" bestFit="1"/>
    <col min="381" max="381" style="41" width="13.005" customWidth="1" bestFit="1"/>
    <col min="382" max="382" style="41" width="13.005" customWidth="1" bestFit="1"/>
    <col min="383" max="383" style="41" width="13.005" customWidth="1" bestFit="1"/>
    <col min="384" max="384" style="41" width="13.005" customWidth="1" bestFit="1"/>
    <col min="385" max="385" style="41" width="13.005" customWidth="1" bestFit="1"/>
    <col min="386" max="386" style="41" width="13.005" customWidth="1" bestFit="1"/>
    <col min="387" max="387" style="41" width="13.005" customWidth="1" bestFit="1"/>
    <col min="388" max="388" style="41" width="13.005" customWidth="1" bestFit="1"/>
    <col min="389" max="389" style="41" width="13.005" customWidth="1" bestFit="1"/>
    <col min="390" max="390" style="41" width="13.005" customWidth="1" bestFit="1"/>
    <col min="391" max="391" style="41" width="13.005" customWidth="1" bestFit="1"/>
    <col min="392" max="392" style="41" width="13.005" customWidth="1" bestFit="1"/>
    <col min="393" max="393" style="41" width="13.005" customWidth="1" bestFit="1"/>
    <col min="394" max="394" style="41" width="13.005" customWidth="1" bestFit="1"/>
    <col min="395" max="395" style="41" width="13.005" customWidth="1" bestFit="1"/>
    <col min="396" max="396" style="41" width="13.005" customWidth="1" bestFit="1"/>
    <col min="397" max="397" style="41" width="13.005" customWidth="1" bestFit="1"/>
    <col min="398" max="398" style="41" width="13.005" customWidth="1" bestFit="1"/>
    <col min="399" max="399" style="41" width="13.005" customWidth="1" bestFit="1"/>
    <col min="400" max="400" style="41" width="13.005" customWidth="1" bestFit="1"/>
    <col min="401" max="401" style="41" width="13.005" customWidth="1" bestFit="1"/>
    <col min="402" max="402" style="41" width="13.005" customWidth="1" bestFit="1"/>
    <col min="403" max="403" style="41" width="13.005" customWidth="1" bestFit="1"/>
    <col min="404" max="404" style="41" width="13.005" customWidth="1" bestFit="1"/>
    <col min="405" max="405" style="41" width="13.005" customWidth="1" bestFit="1"/>
    <col min="406" max="406" style="41" width="13.005" customWidth="1" bestFit="1"/>
    <col min="407" max="407" style="41" width="13.005" customWidth="1" bestFit="1"/>
    <col min="408" max="408" style="41" width="13.005" customWidth="1" bestFit="1"/>
    <col min="409" max="409" style="41" width="13.005" customWidth="1" bestFit="1"/>
    <col min="410" max="410" style="41" width="13.005" customWidth="1" bestFit="1"/>
    <col min="411" max="411" style="41" width="13.005" customWidth="1" bestFit="1"/>
    <col min="412" max="412" style="41" width="13.005" customWidth="1" bestFit="1"/>
    <col min="413" max="413" style="41" width="13.005" customWidth="1" bestFit="1"/>
    <col min="414" max="414" style="41" width="13.005" customWidth="1" bestFit="1"/>
    <col min="415" max="415" style="41" width="13.005" customWidth="1" bestFit="1"/>
    <col min="416" max="416" style="41" width="13.005" customWidth="1" bestFit="1"/>
    <col min="417" max="417" style="41" width="13.005" customWidth="1" bestFit="1"/>
    <col min="418" max="418" style="41" width="13.005" customWidth="1" bestFit="1"/>
    <col min="419" max="419" style="41" width="13.005" customWidth="1" bestFit="1"/>
    <col min="420" max="420" style="41" width="13.005" customWidth="1" bestFit="1"/>
    <col min="421" max="421" style="41" width="13.005" customWidth="1" bestFit="1"/>
    <col min="422" max="422" style="41" width="13.005" customWidth="1" bestFit="1"/>
    <col min="423" max="423" style="41" width="13.005" customWidth="1" bestFit="1"/>
    <col min="424" max="424" style="41" width="13.005" customWidth="1" bestFit="1"/>
    <col min="425" max="425" style="41" width="13.005" customWidth="1" bestFit="1"/>
    <col min="426" max="426" style="41" width="13.005" customWidth="1" bestFit="1"/>
    <col min="427" max="427" style="41" width="13.005" customWidth="1" bestFit="1"/>
    <col min="428" max="428" style="41" width="13.005" customWidth="1" bestFit="1"/>
    <col min="429" max="429" style="41" width="13.005" customWidth="1" bestFit="1"/>
    <col min="430" max="430" style="41" width="13.005" customWidth="1" bestFit="1"/>
    <col min="431" max="431" style="41" width="13.005" customWidth="1" bestFit="1"/>
    <col min="432" max="432" style="41" width="13.005" customWidth="1" bestFit="1"/>
    <col min="433" max="433" style="41" width="13.005" customWidth="1" bestFit="1"/>
    <col min="434" max="434" style="41" width="13.005" customWidth="1" bestFit="1"/>
    <col min="435" max="435" style="41" width="13.005" customWidth="1" bestFit="1"/>
    <col min="436" max="436" style="41" width="13.005" customWidth="1" bestFit="1"/>
    <col min="437" max="437" style="41" width="13.005" customWidth="1" bestFit="1"/>
    <col min="438" max="438" style="41" width="13.005" customWidth="1" bestFit="1"/>
    <col min="439" max="439" style="41" width="13.005" customWidth="1" bestFit="1"/>
    <col min="440" max="440" style="41" width="13.005" customWidth="1" bestFit="1"/>
    <col min="441" max="441" style="41" width="13.005" customWidth="1" bestFit="1"/>
    <col min="442" max="442" style="41" width="13.005" customWidth="1" bestFit="1"/>
    <col min="443" max="443" style="41" width="13.005" customWidth="1" bestFit="1"/>
    <col min="444" max="444" style="41" width="13.005" customWidth="1" bestFit="1"/>
    <col min="445" max="445" style="41" width="13.005" customWidth="1" bestFit="1"/>
    <col min="446" max="446" style="41" width="13.005" customWidth="1" bestFit="1"/>
    <col min="447" max="447" style="41" width="13.005" customWidth="1" bestFit="1"/>
    <col min="448" max="448" style="41" width="13.005" customWidth="1" bestFit="1"/>
    <col min="449" max="449" style="41" width="13.005" customWidth="1" bestFit="1"/>
    <col min="450" max="450" style="41" width="13.005" customWidth="1" bestFit="1"/>
    <col min="451" max="451" style="41" width="13.005" customWidth="1" bestFit="1"/>
    <col min="452" max="452" style="41" width="13.005" customWidth="1" bestFit="1"/>
    <col min="453" max="453" style="41" width="13.005" customWidth="1" bestFit="1"/>
    <col min="454" max="454" style="41" width="13.005" customWidth="1" bestFit="1"/>
    <col min="455" max="455" style="41" width="13.005" customWidth="1" bestFit="1"/>
    <col min="456" max="456" style="41" width="13.005" customWidth="1" bestFit="1"/>
    <col min="457" max="457" style="41" width="13.005" customWidth="1" bestFit="1"/>
    <col min="458" max="458" style="41" width="13.005" customWidth="1" bestFit="1"/>
    <col min="459" max="459" style="41" width="13.005" customWidth="1" bestFit="1"/>
    <col min="460" max="460" style="41" width="13.005" customWidth="1" bestFit="1"/>
    <col min="461" max="461" style="41" width="13.005" customWidth="1" bestFit="1"/>
    <col min="462" max="462" style="41" width="13.005" customWidth="1" bestFit="1"/>
    <col min="463" max="463" style="41" width="13.005" customWidth="1" bestFit="1"/>
    <col min="464" max="464" style="41" width="13.005" customWidth="1" bestFit="1"/>
    <col min="465" max="465" style="41" width="13.005" customWidth="1" bestFit="1"/>
    <col min="466" max="466" style="41" width="13.005" customWidth="1" bestFit="1"/>
    <col min="467" max="467" style="41" width="13.005" customWidth="1" bestFit="1"/>
    <col min="468" max="468" style="41" width="13.005" customWidth="1" bestFit="1"/>
    <col min="469" max="469" style="41" width="13.005" customWidth="1" bestFit="1"/>
    <col min="470" max="470" style="41" width="13.005" customWidth="1" bestFit="1"/>
    <col min="471" max="471" style="41" width="13.005" customWidth="1" bestFit="1"/>
    <col min="472" max="472" style="41" width="13.005" customWidth="1" bestFit="1"/>
    <col min="473" max="473" style="41" width="13.005" customWidth="1" bestFit="1"/>
    <col min="474" max="474" style="41" width="13.005" customWidth="1" bestFit="1"/>
    <col min="475" max="475" style="41" width="13.005" customWidth="1" bestFit="1"/>
    <col min="476" max="476" style="41" width="13.005" customWidth="1" bestFit="1"/>
    <col min="477" max="477" style="41" width="13.005" customWidth="1" bestFit="1"/>
    <col min="478" max="478" style="41" width="13.005" customWidth="1" bestFit="1"/>
    <col min="479" max="479" style="41" width="13.005" customWidth="1" bestFit="1"/>
    <col min="480" max="480" style="41" width="13.005" customWidth="1" bestFit="1"/>
    <col min="481" max="481" style="41" width="13.005" customWidth="1" bestFit="1"/>
    <col min="482" max="482" style="41" width="13.005" customWidth="1" bestFit="1"/>
    <col min="483" max="483" style="41" width="13.005" customWidth="1" bestFit="1"/>
    <col min="484" max="484" style="41" width="13.005" customWidth="1" bestFit="1"/>
    <col min="485" max="485" style="41" width="13.005" customWidth="1" bestFit="1"/>
    <col min="486" max="486" style="41" width="13.005" customWidth="1" bestFit="1"/>
    <col min="487" max="487" style="41" width="13.005" customWidth="1" bestFit="1"/>
    <col min="488" max="488" style="41" width="13.005" customWidth="1" bestFit="1"/>
    <col min="489" max="489" style="41" width="13.005" customWidth="1" bestFit="1"/>
    <col min="490" max="490" style="41" width="13.005" customWidth="1" bestFit="1"/>
    <col min="491" max="491" style="41" width="13.005" customWidth="1" bestFit="1"/>
    <col min="492" max="492" style="41" width="13.005" customWidth="1" bestFit="1"/>
    <col min="493" max="493" style="41" width="13.005" customWidth="1" bestFit="1"/>
    <col min="494" max="494" style="41" width="13.005" customWidth="1" bestFit="1"/>
    <col min="495" max="495" style="41" width="13.005" customWidth="1" bestFit="1"/>
    <col min="496" max="496" style="41" width="13.005" customWidth="1" bestFit="1"/>
    <col min="497" max="497" style="41" width="13.005" customWidth="1" bestFit="1"/>
    <col min="498" max="498" style="41" width="13.005" customWidth="1" bestFit="1"/>
    <col min="499" max="499" style="41" width="13.005" customWidth="1" bestFit="1"/>
    <col min="500" max="500" style="41" width="13.005" customWidth="1" bestFit="1"/>
    <col min="501" max="501" style="41" width="13.005" customWidth="1" bestFit="1"/>
    <col min="502" max="502" style="41" width="13.005" customWidth="1" bestFit="1"/>
    <col min="503" max="503" style="41" width="13.005" customWidth="1" bestFit="1"/>
    <col min="504" max="504" style="41" width="13.005" customWidth="1" bestFit="1"/>
    <col min="505" max="505" style="41" width="13.005" customWidth="1" bestFit="1"/>
    <col min="506" max="506" style="41" width="13.005" customWidth="1" bestFit="1"/>
    <col min="507" max="507" style="41" width="13.005" customWidth="1" bestFit="1"/>
    <col min="508" max="508" style="41" width="13.005" customWidth="1" bestFit="1"/>
    <col min="509" max="509" style="41" width="13.005" customWidth="1" bestFit="1"/>
    <col min="510" max="510" style="41" width="13.005" customWidth="1" bestFit="1"/>
    <col min="511" max="511" style="41" width="13.005" customWidth="1" bestFit="1"/>
    <col min="512" max="512" style="41" width="13.005" customWidth="1" bestFit="1"/>
    <col min="513" max="513" style="41" width="13.005" customWidth="1" bestFit="1"/>
    <col min="514" max="514" style="41" width="13.005" customWidth="1" bestFit="1"/>
    <col min="515" max="515" style="41" width="13.005" customWidth="1" bestFit="1"/>
    <col min="516" max="516" style="41" width="13.005" customWidth="1" bestFit="1"/>
    <col min="517" max="517" style="41" width="13.005" customWidth="1" bestFit="1"/>
    <col min="518" max="518" style="41" width="13.005" customWidth="1" bestFit="1"/>
    <col min="519" max="519" style="41" width="13.005" customWidth="1" bestFit="1"/>
    <col min="520" max="520" style="41" width="13.005" customWidth="1" bestFit="1"/>
    <col min="521" max="521" style="41" width="13.005" customWidth="1" bestFit="1"/>
    <col min="522" max="522" style="41" width="13.005" customWidth="1" bestFit="1"/>
    <col min="523" max="523" style="41" width="13.005" customWidth="1" bestFit="1"/>
    <col min="524" max="524" style="41" width="13.005" customWidth="1" bestFit="1"/>
    <col min="525" max="525" style="41" width="13.005" customWidth="1" bestFit="1"/>
    <col min="526" max="526" style="41" width="13.005" customWidth="1" bestFit="1"/>
    <col min="527" max="527" style="41" width="13.005" customWidth="1" bestFit="1"/>
    <col min="528" max="528" style="41" width="13.005" customWidth="1" bestFit="1"/>
    <col min="529" max="529" style="41" width="13.005" customWidth="1" bestFit="1"/>
    <col min="530" max="530" style="41" width="13.005" customWidth="1" bestFit="1"/>
    <col min="531" max="531" style="41" width="13.005" customWidth="1" bestFit="1"/>
    <col min="532" max="532" style="41" width="13.005" customWidth="1" bestFit="1"/>
    <col min="533" max="533" style="41" width="13.005" customWidth="1" bestFit="1"/>
    <col min="534" max="534" style="41" width="13.005" customWidth="1" bestFit="1"/>
    <col min="535" max="535" style="41" width="13.005" customWidth="1" bestFit="1"/>
    <col min="536" max="536" style="41" width="13.005" customWidth="1" bestFit="1"/>
    <col min="537" max="537" style="41" width="13.005" customWidth="1" bestFit="1"/>
    <col min="538" max="538" style="41" width="13.005" customWidth="1" bestFit="1"/>
    <col min="539" max="539" style="41" width="13.005" customWidth="1" bestFit="1"/>
    <col min="540" max="540" style="41" width="13.005" customWidth="1" bestFit="1"/>
    <col min="541" max="541" style="41" width="13.005" customWidth="1" bestFit="1"/>
    <col min="542" max="542" style="41" width="13.005" customWidth="1" bestFit="1"/>
    <col min="543" max="543" style="41" width="13.005" customWidth="1" bestFit="1"/>
    <col min="544" max="544" style="41" width="13.005" customWidth="1" bestFit="1"/>
    <col min="545" max="545" style="41" width="13.005" customWidth="1" bestFit="1"/>
    <col min="546" max="546" style="41" width="13.005" customWidth="1" bestFit="1"/>
    <col min="547" max="547" style="41" width="13.005" customWidth="1" bestFit="1"/>
    <col min="548" max="548" style="41" width="13.005" customWidth="1" bestFit="1"/>
    <col min="549" max="549" style="41" width="13.005" customWidth="1" bestFit="1"/>
    <col min="550" max="550" style="41" width="13.005" customWidth="1" bestFit="1"/>
    <col min="551" max="551" style="41" width="13.005" customWidth="1" bestFit="1"/>
    <col min="552" max="552" style="41" width="13.005" customWidth="1" bestFit="1"/>
    <col min="553" max="553" style="41" width="13.005" customWidth="1" bestFit="1"/>
    <col min="554" max="554" style="41" width="13.005" customWidth="1" bestFit="1"/>
    <col min="555" max="555" style="41" width="13.005" customWidth="1" bestFit="1"/>
    <col min="556" max="556" style="41" width="13.005" customWidth="1" bestFit="1"/>
    <col min="557" max="557" style="41" width="13.005" customWidth="1" bestFit="1"/>
    <col min="558" max="558" style="41" width="13.005" customWidth="1" bestFit="1"/>
    <col min="559" max="559" style="41" width="13.005" customWidth="1" bestFit="1"/>
    <col min="560" max="560" style="41" width="13.005" customWidth="1" bestFit="1"/>
    <col min="561" max="561" style="41" width="13.005" customWidth="1" bestFit="1"/>
    <col min="562" max="562" style="41" width="13.005" customWidth="1" bestFit="1"/>
    <col min="563" max="563" style="41" width="13.005" customWidth="1" bestFit="1"/>
    <col min="564" max="564" style="41" width="13.005" customWidth="1" bestFit="1"/>
    <col min="565" max="565" style="41" width="13.005" customWidth="1" bestFit="1"/>
    <col min="566" max="566" style="41" width="13.005" customWidth="1" bestFit="1"/>
    <col min="567" max="567" style="41" width="13.005" customWidth="1" bestFit="1"/>
    <col min="568" max="568" style="41" width="13.005" customWidth="1" bestFit="1"/>
    <col min="569" max="569" style="41" width="13.005" customWidth="1" bestFit="1"/>
    <col min="570" max="570" style="41" width="13.005" customWidth="1" bestFit="1"/>
    <col min="571" max="571" style="41" width="13.005" customWidth="1" bestFit="1"/>
    <col min="572" max="572" style="41" width="13.005" customWidth="1" bestFit="1"/>
    <col min="573" max="573" style="41" width="13.005" customWidth="1" bestFit="1"/>
    <col min="574" max="574" style="41" width="13.005" customWidth="1" bestFit="1"/>
    <col min="575" max="575" style="41" width="13.005" customWidth="1" bestFit="1"/>
    <col min="576" max="576" style="41" width="13.005" customWidth="1" bestFit="1"/>
    <col min="577" max="577" style="41" width="13.005" customWidth="1" bestFit="1"/>
    <col min="578" max="578" style="41" width="13.005" customWidth="1" bestFit="1"/>
    <col min="579" max="579" style="41" width="13.005" customWidth="1" bestFit="1"/>
    <col min="580" max="580" style="41" width="13.005" customWidth="1" bestFit="1"/>
    <col min="581" max="581" style="41" width="13.005" customWidth="1" bestFit="1"/>
    <col min="582" max="582" style="41" width="13.005" customWidth="1" bestFit="1"/>
    <col min="583" max="583" style="41" width="13.005" customWidth="1" bestFit="1"/>
    <col min="584" max="584" style="41" width="13.005" customWidth="1" bestFit="1"/>
    <col min="585" max="585" style="41" width="13.005" customWidth="1" bestFit="1"/>
    <col min="586" max="586" style="41" width="13.005" customWidth="1" bestFit="1"/>
    <col min="587" max="587" style="41" width="13.005" customWidth="1" bestFit="1"/>
    <col min="588" max="588" style="41" width="13.005" customWidth="1" bestFit="1"/>
    <col min="589" max="589" style="41" width="13.005" customWidth="1" bestFit="1"/>
    <col min="590" max="590" style="41" width="13.005" customWidth="1" bestFit="1"/>
    <col min="591" max="591" style="41" width="13.005" customWidth="1" bestFit="1"/>
    <col min="592" max="592" style="41" width="13.005" customWidth="1" bestFit="1"/>
    <col min="593" max="593" style="41" width="13.005" customWidth="1" bestFit="1"/>
    <col min="594" max="594" style="41" width="13.005" customWidth="1" bestFit="1"/>
    <col min="595" max="595" style="41" width="13.005" customWidth="1" bestFit="1"/>
    <col min="596" max="596" style="41" width="13.005" customWidth="1" bestFit="1"/>
    <col min="597" max="597" style="41" width="13.005" customWidth="1" bestFit="1"/>
    <col min="598" max="598" style="41" width="13.005" customWidth="1" bestFit="1"/>
    <col min="599" max="599" style="41" width="13.005" customWidth="1" bestFit="1"/>
    <col min="600" max="600" style="41" width="13.005" customWidth="1" bestFit="1"/>
    <col min="601" max="601" style="41" width="13.005" customWidth="1" bestFit="1"/>
    <col min="602" max="602" style="41" width="13.005" customWidth="1" bestFit="1"/>
    <col min="603" max="603" style="41" width="13.005" customWidth="1" bestFit="1"/>
    <col min="604" max="604" style="41" width="13.005" customWidth="1" bestFit="1"/>
    <col min="605" max="605" style="41" width="13.005" customWidth="1" bestFit="1"/>
    <col min="606" max="606" style="41" width="13.005" customWidth="1" bestFit="1"/>
    <col min="607" max="607" style="41" width="13.005" customWidth="1" bestFit="1"/>
    <col min="608" max="608" style="41" width="13.005" customWidth="1" bestFit="1"/>
    <col min="609" max="609" style="41" width="13.005" customWidth="1" bestFit="1"/>
    <col min="610" max="610" style="41" width="13.005" customWidth="1" bestFit="1"/>
    <col min="611" max="611" style="41" width="13.005" customWidth="1" bestFit="1"/>
    <col min="612" max="612" style="41" width="13.005" customWidth="1" bestFit="1"/>
    <col min="613" max="613" style="41" width="13.005" customWidth="1" bestFit="1"/>
    <col min="614" max="614" style="41" width="13.005" customWidth="1" bestFit="1"/>
    <col min="615" max="615" style="41" width="13.005" customWidth="1" bestFit="1"/>
    <col min="616" max="616" style="41" width="13.005" customWidth="1" bestFit="1"/>
    <col min="617" max="617" style="41" width="13.005" customWidth="1" bestFit="1"/>
    <col min="618" max="618" style="41" width="13.005" customWidth="1" bestFit="1"/>
    <col min="619" max="619" style="41" width="13.005" customWidth="1" bestFit="1"/>
    <col min="620" max="620" style="41" width="13.005" customWidth="1" bestFit="1"/>
    <col min="621" max="621" style="41" width="13.005" customWidth="1" bestFit="1"/>
    <col min="622" max="622" style="41" width="13.005" customWidth="1" bestFit="1"/>
    <col min="623" max="623" style="41" width="13.005" customWidth="1" bestFit="1"/>
    <col min="624" max="624" style="41" width="13.005" customWidth="1" bestFit="1"/>
    <col min="625" max="625" style="41" width="13.005" customWidth="1" bestFit="1"/>
    <col min="626" max="626" style="41" width="13.005" customWidth="1" bestFit="1"/>
    <col min="627" max="627" style="41" width="13.005" customWidth="1" bestFit="1"/>
    <col min="628" max="628" style="41" width="13.005" customWidth="1" bestFit="1"/>
    <col min="629" max="629" style="41" width="13.005" customWidth="1" bestFit="1"/>
    <col min="630" max="630" style="41" width="13.005" customWidth="1" bestFit="1"/>
    <col min="631" max="631" style="41" width="13.005" customWidth="1" bestFit="1"/>
    <col min="632" max="632" style="41" width="13.005" customWidth="1" bestFit="1"/>
    <col min="633" max="633" style="41" width="13.005" customWidth="1" bestFit="1"/>
    <col min="634" max="634" style="41" width="13.005" customWidth="1" bestFit="1"/>
    <col min="635" max="635" style="41" width="13.005" customWidth="1" bestFit="1"/>
    <col min="636" max="636" style="41" width="13.005" customWidth="1" bestFit="1"/>
    <col min="637" max="637" style="41" width="13.005" customWidth="1" bestFit="1"/>
    <col min="638" max="638" style="41" width="13.005" customWidth="1" bestFit="1"/>
    <col min="639" max="639" style="41" width="13.005" customWidth="1" bestFit="1"/>
    <col min="640" max="640" style="41" width="13.005" customWidth="1" bestFit="1"/>
    <col min="641" max="641" style="41" width="13.005" customWidth="1" bestFit="1"/>
    <col min="642" max="642" style="41" width="13.005" customWidth="1" bestFit="1"/>
    <col min="643" max="643" style="41" width="13.005" customWidth="1" bestFit="1"/>
    <col min="644" max="644" style="41" width="13.005" customWidth="1" bestFit="1"/>
    <col min="645" max="645" style="41" width="13.005" customWidth="1" bestFit="1"/>
    <col min="646" max="646" style="41" width="13.005" customWidth="1" bestFit="1"/>
    <col min="647" max="647" style="41" width="13.005" customWidth="1" bestFit="1"/>
    <col min="648" max="648" style="41" width="13.005" customWidth="1" bestFit="1"/>
    <col min="649" max="649" style="41" width="13.005" customWidth="1" bestFit="1"/>
    <col min="650" max="650" style="41" width="13.005" customWidth="1" bestFit="1"/>
    <col min="651" max="651" style="41" width="13.005" customWidth="1" bestFit="1"/>
    <col min="652" max="652" style="41" width="13.005" customWidth="1" bestFit="1"/>
    <col min="653" max="653" style="41" width="13.005" customWidth="1" bestFit="1"/>
    <col min="654" max="654" style="41" width="13.005" customWidth="1" bestFit="1"/>
    <col min="655" max="655" style="41" width="13.005" customWidth="1" bestFit="1"/>
    <col min="656" max="656" style="41" width="13.005" customWidth="1" bestFit="1"/>
    <col min="657" max="657" style="41" width="13.005" customWidth="1" bestFit="1"/>
    <col min="658" max="658" style="41" width="13.005" customWidth="1" bestFit="1"/>
    <col min="659" max="659" style="41" width="13.005" customWidth="1" bestFit="1"/>
    <col min="660" max="660" style="41" width="13.005" customWidth="1" bestFit="1"/>
    <col min="661" max="661" style="41" width="13.005" customWidth="1" bestFit="1"/>
    <col min="662" max="662" style="41" width="13.005" customWidth="1" bestFit="1"/>
    <col min="663" max="663" style="41" width="13.005" customWidth="1" bestFit="1"/>
    <col min="664" max="664" style="41" width="13.005" customWidth="1" bestFit="1"/>
    <col min="665" max="665" style="41" width="13.005" customWidth="1" bestFit="1"/>
    <col min="666" max="666" style="41" width="13.005" customWidth="1" bestFit="1"/>
    <col min="667" max="667" style="41" width="13.005" customWidth="1" bestFit="1"/>
    <col min="668" max="668" style="41" width="13.005" customWidth="1" bestFit="1"/>
    <col min="669" max="669" style="41" width="13.005" customWidth="1" bestFit="1"/>
    <col min="670" max="670" style="41" width="13.005" customWidth="1" bestFit="1"/>
    <col min="671" max="671" style="41" width="13.005" customWidth="1" bestFit="1"/>
    <col min="672" max="672" style="41" width="13.005" customWidth="1" bestFit="1"/>
    <col min="673" max="673" style="41" width="13.005" customWidth="1" bestFit="1"/>
    <col min="674" max="674" style="41" width="13.005" customWidth="1" bestFit="1"/>
    <col min="675" max="675" style="41" width="13.005" customWidth="1" bestFit="1"/>
    <col min="676" max="676" style="41" width="13.005" customWidth="1" bestFit="1"/>
    <col min="677" max="677" style="41" width="13.005" customWidth="1" bestFit="1"/>
    <col min="678" max="678" style="41" width="13.005" customWidth="1" bestFit="1"/>
    <col min="679" max="679" style="41" width="13.005" customWidth="1" bestFit="1"/>
    <col min="680" max="680" style="41" width="13.005" customWidth="1" bestFit="1"/>
    <col min="681" max="681" style="41" width="13.005" customWidth="1" bestFit="1"/>
    <col min="682" max="682" style="41" width="13.005" customWidth="1" bestFit="1"/>
    <col min="683" max="683" style="41" width="13.005" customWidth="1" bestFit="1"/>
    <col min="684" max="684" style="41" width="13.005" customWidth="1" bestFit="1"/>
    <col min="685" max="685" style="41" width="13.005" customWidth="1" bestFit="1"/>
    <col min="686" max="686" style="41" width="13.005" customWidth="1" bestFit="1"/>
    <col min="687" max="687" style="41" width="13.005" customWidth="1" bestFit="1"/>
    <col min="688" max="688" style="41" width="13.005" customWidth="1" bestFit="1"/>
    <col min="689" max="689" style="41" width="13.005" customWidth="1" bestFit="1"/>
    <col min="690" max="690" style="41" width="13.005" customWidth="1" bestFit="1"/>
    <col min="691" max="691" style="41" width="13.005" customWidth="1" bestFit="1"/>
    <col min="692" max="692" style="41" width="13.005" customWidth="1" bestFit="1"/>
    <col min="693" max="693" style="41" width="13.005" customWidth="1" bestFit="1"/>
    <col min="694" max="694" style="41" width="13.005" customWidth="1" bestFit="1"/>
    <col min="695" max="695" style="41" width="13.005" customWidth="1" bestFit="1"/>
    <col min="696" max="696" style="41" width="13.005" customWidth="1" bestFit="1"/>
    <col min="697" max="697" style="41" width="13.005" customWidth="1" bestFit="1"/>
    <col min="698" max="698" style="41" width="13.005" customWidth="1" bestFit="1"/>
    <col min="699" max="699" style="41" width="13.005" customWidth="1" bestFit="1"/>
    <col min="700" max="700" style="41" width="13.005" customWidth="1" bestFit="1"/>
    <col min="701" max="701" style="41" width="13.005" customWidth="1" bestFit="1"/>
    <col min="702" max="702" style="41" width="13.005" customWidth="1" bestFit="1"/>
    <col min="703" max="703" style="41" width="13.005" customWidth="1" bestFit="1"/>
    <col min="704" max="704" style="41" width="13.005" customWidth="1" bestFit="1"/>
    <col min="705" max="705" style="41" width="13.005" customWidth="1" bestFit="1"/>
    <col min="706" max="706" style="41" width="13.005" customWidth="1" bestFit="1"/>
    <col min="707" max="707" style="41" width="13.005" customWidth="1" bestFit="1"/>
    <col min="708" max="708" style="41" width="13.005" customWidth="1" bestFit="1"/>
    <col min="709" max="709" style="41" width="13.005" customWidth="1" bestFit="1"/>
    <col min="710" max="710" style="41" width="13.005" customWidth="1" bestFit="1"/>
    <col min="711" max="711" style="41" width="13.005" customWidth="1" bestFit="1"/>
    <col min="712" max="712" style="41" width="13.005" customWidth="1" bestFit="1"/>
    <col min="713" max="713" style="41" width="13.005" customWidth="1" bestFit="1"/>
    <col min="714" max="714" style="41" width="13.005" customWidth="1" bestFit="1"/>
    <col min="715" max="715" style="41" width="13.005" customWidth="1" bestFit="1"/>
    <col min="716" max="716" style="41" width="13.005" customWidth="1" bestFit="1"/>
    <col min="717" max="717" style="41" width="13.005" customWidth="1" bestFit="1"/>
    <col min="718" max="718" style="41" width="13.005" customWidth="1" bestFit="1"/>
    <col min="719" max="719" style="41" width="13.005" customWidth="1" bestFit="1"/>
    <col min="720" max="720" style="41" width="13.005" customWidth="1" bestFit="1"/>
    <col min="721" max="721" style="41" width="13.005" customWidth="1" bestFit="1"/>
    <col min="722" max="722" style="41" width="13.005" customWidth="1" bestFit="1"/>
    <col min="723" max="723" style="41" width="13.005" customWidth="1" bestFit="1"/>
    <col min="724" max="724" style="41" width="13.005" customWidth="1" bestFit="1"/>
    <col min="725" max="725" style="41" width="13.005" customWidth="1" bestFit="1"/>
    <col min="726" max="726" style="41" width="13.005" customWidth="1" bestFit="1"/>
    <col min="727" max="727" style="41" width="13.005" customWidth="1" bestFit="1"/>
    <col min="728" max="728" style="41" width="13.005" customWidth="1" bestFit="1"/>
    <col min="729" max="729" style="41" width="13.005" customWidth="1" bestFit="1"/>
    <col min="730" max="730" style="41" width="13.005" customWidth="1" bestFit="1"/>
    <col min="731" max="731" style="41" width="13.005" customWidth="1" bestFit="1"/>
    <col min="732" max="732" style="41" width="13.005" customWidth="1" bestFit="1"/>
    <col min="733" max="733" style="41" width="13.005" customWidth="1" bestFit="1"/>
    <col min="734" max="734" style="41" width="13.005" customWidth="1" bestFit="1"/>
    <col min="735" max="735" style="41" width="13.005" customWidth="1" bestFit="1"/>
    <col min="736" max="736" style="41" width="13.005" customWidth="1" bestFit="1"/>
    <col min="737" max="737" style="41" width="13.005" customWidth="1" bestFit="1"/>
    <col min="738" max="738" style="41" width="13.005" customWidth="1" bestFit="1"/>
    <col min="739" max="739" style="41" width="13.005" customWidth="1" bestFit="1"/>
    <col min="740" max="740" style="41" width="13.005" customWidth="1" bestFit="1"/>
    <col min="741" max="741" style="41" width="13.005" customWidth="1" bestFit="1"/>
    <col min="742" max="742" style="41" width="13.005" customWidth="1" bestFit="1"/>
    <col min="743" max="743" style="41" width="13.005" customWidth="1" bestFit="1"/>
    <col min="744" max="744" style="41" width="13.005" customWidth="1" bestFit="1"/>
    <col min="745" max="745" style="41" width="13.005" customWidth="1" bestFit="1"/>
    <col min="746" max="746" style="41" width="13.005" customWidth="1" bestFit="1"/>
    <col min="747" max="747" style="41" width="13.005" customWidth="1" bestFit="1"/>
    <col min="748" max="748" style="41" width="13.005" customWidth="1" bestFit="1"/>
    <col min="749" max="749" style="41" width="13.005" customWidth="1" bestFit="1"/>
    <col min="750" max="750" style="41" width="13.005" customWidth="1" bestFit="1"/>
    <col min="751" max="751" style="41" width="13.005" customWidth="1" bestFit="1"/>
    <col min="752" max="752" style="41" width="13.005" customWidth="1" bestFit="1"/>
    <col min="753" max="753" style="41" width="13.005" customWidth="1" bestFit="1"/>
    <col min="754" max="754" style="41" width="13.005" customWidth="1" bestFit="1"/>
    <col min="755" max="755" style="41" width="13.005" customWidth="1" bestFit="1"/>
    <col min="756" max="756" style="41" width="13.005" customWidth="1" bestFit="1"/>
    <col min="757" max="757" style="41" width="13.005" customWidth="1" bestFit="1"/>
    <col min="758" max="758" style="41" width="13.005" customWidth="1" bestFit="1"/>
    <col min="759" max="759" style="41" width="13.005" customWidth="1" bestFit="1"/>
    <col min="760" max="760" style="41" width="13.005" customWidth="1" bestFit="1"/>
    <col min="761" max="761" style="41" width="13.005" customWidth="1" bestFit="1"/>
    <col min="762" max="762" style="41" width="13.005" customWidth="1" bestFit="1"/>
    <col min="763" max="763" style="41" width="13.005" customWidth="1" bestFit="1"/>
    <col min="764" max="764" style="41" width="13.005" customWidth="1" bestFit="1"/>
    <col min="765" max="765" style="41" width="13.005" customWidth="1" bestFit="1"/>
    <col min="766" max="766" style="41" width="13.005" customWidth="1" bestFit="1"/>
    <col min="767" max="767" style="41" width="13.005" customWidth="1" bestFit="1"/>
    <col min="768" max="768" style="41" width="13.005" customWidth="1" bestFit="1"/>
    <col min="769" max="769" style="41" width="13.005" customWidth="1" bestFit="1"/>
    <col min="770" max="770" style="41" width="13.005" customWidth="1" bestFit="1"/>
    <col min="771" max="771" style="41" width="13.005" customWidth="1" bestFit="1"/>
    <col min="772" max="772" style="41" width="13.005" customWidth="1" bestFit="1"/>
    <col min="773" max="773" style="41" width="13.005" customWidth="1" bestFit="1"/>
    <col min="774" max="774" style="41" width="13.005" customWidth="1" bestFit="1"/>
    <col min="775" max="775" style="41" width="13.005" customWidth="1" bestFit="1"/>
    <col min="776" max="776" style="41" width="13.005" customWidth="1" bestFit="1"/>
    <col min="777" max="777" style="41" width="13.005" customWidth="1" bestFit="1"/>
    <col min="778" max="778" style="41" width="13.005" customWidth="1" bestFit="1"/>
    <col min="779" max="779" style="41" width="13.005" customWidth="1" bestFit="1"/>
    <col min="780" max="780" style="41" width="13.005" customWidth="1" bestFit="1"/>
    <col min="781" max="781" style="41" width="13.005" customWidth="1" bestFit="1"/>
    <col min="782" max="782" style="41" width="13.005" customWidth="1" bestFit="1"/>
    <col min="783" max="783" style="41" width="13.005" customWidth="1" bestFit="1"/>
    <col min="784" max="784" style="41" width="13.005" customWidth="1" bestFit="1"/>
    <col min="785" max="785" style="41" width="13.005" customWidth="1" bestFit="1"/>
    <col min="786" max="786" style="41" width="13.005" customWidth="1" bestFit="1"/>
    <col min="787" max="787" style="41" width="13.005" customWidth="1" bestFit="1"/>
    <col min="788" max="788" style="41" width="13.005" customWidth="1" bestFit="1"/>
    <col min="789" max="789" style="41" width="13.005" customWidth="1" bestFit="1"/>
    <col min="790" max="790" style="41" width="13.005" customWidth="1" bestFit="1"/>
    <col min="791" max="791" style="41" width="13.005" customWidth="1" bestFit="1"/>
    <col min="792" max="792" style="41" width="13.005" customWidth="1" bestFit="1"/>
    <col min="793" max="793" style="41" width="13.005" customWidth="1" bestFit="1"/>
    <col min="794" max="794" style="41" width="13.005" customWidth="1" bestFit="1"/>
    <col min="795" max="795" style="41" width="13.005" customWidth="1" bestFit="1"/>
    <col min="796" max="796" style="41" width="13.005" customWidth="1" bestFit="1"/>
    <col min="797" max="797" style="41" width="13.005" customWidth="1" bestFit="1"/>
    <col min="798" max="798" style="41" width="13.005" customWidth="1" bestFit="1"/>
    <col min="799" max="799" style="41" width="13.005" customWidth="1" bestFit="1"/>
    <col min="800" max="800" style="41" width="13.005" customWidth="1" bestFit="1"/>
    <col min="801" max="801" style="41" width="13.005" customWidth="1" bestFit="1"/>
    <col min="802" max="802" style="41" width="13.005" customWidth="1" bestFit="1"/>
    <col min="803" max="803" style="41" width="13.005" customWidth="1" bestFit="1"/>
    <col min="804" max="804" style="41" width="13.005" customWidth="1" bestFit="1"/>
    <col min="805" max="805" style="41" width="13.005" customWidth="1" bestFit="1"/>
    <col min="806" max="806" style="41" width="13.005" customWidth="1" bestFit="1"/>
    <col min="807" max="807" style="41" width="13.005" customWidth="1" bestFit="1"/>
    <col min="808" max="808" style="41" width="13.005" customWidth="1" bestFit="1"/>
    <col min="809" max="809" style="41" width="13.005" customWidth="1" bestFit="1"/>
    <col min="810" max="810" style="41" width="13.005" customWidth="1" bestFit="1"/>
    <col min="811" max="811" style="41" width="13.005" customWidth="1" bestFit="1"/>
    <col min="812" max="812" style="41" width="13.005" customWidth="1" bestFit="1"/>
    <col min="813" max="813" style="41" width="13.005" customWidth="1" bestFit="1"/>
    <col min="814" max="814" style="41" width="13.005" customWidth="1" bestFit="1"/>
    <col min="815" max="815" style="41" width="13.005" customWidth="1" bestFit="1"/>
    <col min="816" max="816" style="41" width="13.005" customWidth="1" bestFit="1"/>
    <col min="817" max="817" style="41" width="13.005" customWidth="1" bestFit="1"/>
    <col min="818" max="818" style="41" width="13.005" customWidth="1" bestFit="1"/>
    <col min="819" max="819" style="41" width="13.005" customWidth="1" bestFit="1"/>
    <col min="820" max="820" style="41" width="13.005" customWidth="1" bestFit="1"/>
    <col min="821" max="821" style="41" width="13.005" customWidth="1" bestFit="1"/>
    <col min="822" max="822" style="41" width="13.005" customWidth="1" bestFit="1"/>
    <col min="823" max="823" style="41" width="13.005" customWidth="1" bestFit="1"/>
    <col min="824" max="824" style="41" width="13.005" customWidth="1" bestFit="1"/>
    <col min="825" max="825" style="41" width="13.005" customWidth="1" bestFit="1"/>
    <col min="826" max="826" style="41" width="13.005" customWidth="1" bestFit="1"/>
    <col min="827" max="827" style="41" width="13.005" customWidth="1" bestFit="1"/>
    <col min="828" max="828" style="41" width="13.005" customWidth="1" bestFit="1"/>
    <col min="829" max="829" style="41" width="13.005" customWidth="1" bestFit="1"/>
    <col min="830" max="830" style="41" width="13.005" customWidth="1" bestFit="1"/>
    <col min="831" max="831" style="41" width="13.005" customWidth="1" bestFit="1"/>
    <col min="832" max="832" style="41" width="13.005" customWidth="1" bestFit="1"/>
    <col min="833" max="833" style="41" width="13.005" customWidth="1" bestFit="1"/>
    <col min="834" max="834" style="41" width="13.005" customWidth="1" bestFit="1"/>
    <col min="835" max="835" style="41" width="13.005" customWidth="1" bestFit="1"/>
    <col min="836" max="836" style="41" width="13.005" customWidth="1" bestFit="1"/>
    <col min="837" max="837" style="41" width="13.005" customWidth="1" bestFit="1"/>
    <col min="838" max="838" style="41" width="13.005" customWidth="1" bestFit="1"/>
    <col min="839" max="839" style="41" width="13.005" customWidth="1" bestFit="1"/>
    <col min="840" max="840" style="41" width="13.005" customWidth="1" bestFit="1"/>
    <col min="841" max="841" style="41" width="13.005" customWidth="1" bestFit="1"/>
    <col min="842" max="842" style="41" width="13.005" customWidth="1" bestFit="1"/>
    <col min="843" max="843" style="41" width="13.005" customWidth="1" bestFit="1"/>
    <col min="844" max="844" style="41" width="13.005" customWidth="1" bestFit="1"/>
    <col min="845" max="845" style="41" width="13.005" customWidth="1" bestFit="1"/>
    <col min="846" max="846" style="41" width="13.005" customWidth="1" bestFit="1"/>
    <col min="847" max="847" style="41" width="13.005" customWidth="1" bestFit="1"/>
    <col min="848" max="848" style="41" width="13.005" customWidth="1" bestFit="1"/>
    <col min="849" max="849" style="41" width="13.005" customWidth="1" bestFit="1"/>
    <col min="850" max="850" style="41" width="13.005" customWidth="1" bestFit="1"/>
    <col min="851" max="851" style="41" width="13.005" customWidth="1" bestFit="1"/>
    <col min="852" max="852" style="41" width="13.005" customWidth="1" bestFit="1"/>
    <col min="853" max="853" style="41" width="13.005" customWidth="1" bestFit="1"/>
    <col min="854" max="854" style="41" width="13.005" customWidth="1" bestFit="1"/>
    <col min="855" max="855" style="41" width="13.005" customWidth="1" bestFit="1"/>
    <col min="856" max="856" style="41" width="13.005" customWidth="1" bestFit="1"/>
    <col min="857" max="857" style="41" width="13.005" customWidth="1" bestFit="1"/>
    <col min="858" max="858" style="41" width="13.005" customWidth="1" bestFit="1"/>
    <col min="859" max="859" style="41" width="13.005" customWidth="1" bestFit="1"/>
    <col min="860" max="860" style="41" width="13.005" customWidth="1" bestFit="1"/>
    <col min="861" max="861" style="41" width="13.005" customWidth="1" bestFit="1"/>
    <col min="862" max="862" style="41" width="13.005" customWidth="1" bestFit="1"/>
    <col min="863" max="863" style="41" width="13.005" customWidth="1" bestFit="1"/>
    <col min="864" max="864" style="41" width="13.005" customWidth="1" bestFit="1"/>
    <col min="865" max="865" style="41" width="13.005" customWidth="1" bestFit="1"/>
    <col min="866" max="866" style="41" width="13.005" customWidth="1" bestFit="1"/>
    <col min="867" max="867" style="41" width="13.005" customWidth="1" bestFit="1"/>
    <col min="868" max="868" style="41" width="13.005" customWidth="1" bestFit="1"/>
    <col min="869" max="869" style="41" width="13.005" customWidth="1" bestFit="1"/>
    <col min="870" max="870" style="41" width="13.005" customWidth="1" bestFit="1"/>
    <col min="871" max="871" style="41" width="13.005" customWidth="1" bestFit="1"/>
    <col min="872" max="872" style="41" width="13.005" customWidth="1" bestFit="1"/>
    <col min="873" max="873" style="41" width="13.005" customWidth="1" bestFit="1"/>
    <col min="874" max="874" style="41" width="13.005" customWidth="1" bestFit="1"/>
    <col min="875" max="875" style="41" width="13.005" customWidth="1" bestFit="1"/>
    <col min="876" max="876" style="41" width="13.005" customWidth="1" bestFit="1"/>
    <col min="877" max="877" style="41" width="13.005" customWidth="1" bestFit="1"/>
    <col min="878" max="878" style="41" width="13.005" customWidth="1" bestFit="1"/>
    <col min="879" max="879" style="41" width="13.005" customWidth="1" bestFit="1"/>
    <col min="880" max="880" style="41" width="13.005" customWidth="1" bestFit="1"/>
    <col min="881" max="881" style="41" width="13.005" customWidth="1" bestFit="1"/>
    <col min="882" max="882" style="41" width="13.005" customWidth="1" bestFit="1"/>
    <col min="883" max="883" style="41" width="13.005" customWidth="1" bestFit="1"/>
    <col min="884" max="884" style="41" width="13.005" customWidth="1" bestFit="1"/>
    <col min="885" max="885" style="41" width="13.005" customWidth="1" bestFit="1"/>
    <col min="886" max="886" style="41" width="13.005" customWidth="1" bestFit="1"/>
    <col min="887" max="887" style="41" width="13.005" customWidth="1" bestFit="1"/>
    <col min="888" max="888" style="41" width="13.005" customWidth="1" bestFit="1"/>
    <col min="889" max="889" style="41" width="13.005" customWidth="1" bestFit="1"/>
    <col min="890" max="890" style="41" width="13.005" customWidth="1" bestFit="1"/>
    <col min="891" max="891" style="41" width="13.005" customWidth="1" bestFit="1"/>
    <col min="892" max="892" style="41" width="13.005" customWidth="1" bestFit="1"/>
    <col min="893" max="893" style="41" width="13.005" customWidth="1" bestFit="1"/>
    <col min="894" max="894" style="41" width="13.005" customWidth="1" bestFit="1"/>
    <col min="895" max="895" style="41" width="13.005" customWidth="1" bestFit="1"/>
    <col min="896" max="896" style="41" width="13.005" customWidth="1" bestFit="1"/>
    <col min="897" max="897" style="41" width="13.005" customWidth="1" bestFit="1"/>
    <col min="898" max="898" style="41" width="13.005" customWidth="1" bestFit="1"/>
    <col min="899" max="899" style="41" width="13.005" customWidth="1" bestFit="1"/>
    <col min="900" max="900" style="41" width="13.005" customWidth="1" bestFit="1"/>
    <col min="901" max="901" style="41" width="13.005" customWidth="1" bestFit="1"/>
    <col min="902" max="902" style="41" width="13.005" customWidth="1" bestFit="1"/>
    <col min="903" max="903" style="41" width="13.005" customWidth="1" bestFit="1"/>
    <col min="904" max="904" style="41" width="13.005" customWidth="1" bestFit="1"/>
    <col min="905" max="905" style="41" width="13.005" customWidth="1" bestFit="1"/>
    <col min="906" max="906" style="41" width="13.005" customWidth="1" bestFit="1"/>
    <col min="907" max="907" style="41" width="13.005" customWidth="1" bestFit="1"/>
    <col min="908" max="908" style="41" width="13.005" customWidth="1" bestFit="1"/>
    <col min="909" max="909" style="41" width="13.005" customWidth="1" bestFit="1"/>
    <col min="910" max="910" style="41" width="13.005" customWidth="1" bestFit="1"/>
    <col min="911" max="911" style="41" width="13.005" customWidth="1" bestFit="1"/>
    <col min="912" max="912" style="41" width="13.005" customWidth="1" bestFit="1"/>
    <col min="913" max="913" style="41" width="13.005" customWidth="1" bestFit="1"/>
    <col min="914" max="914" style="41" width="13.005" customWidth="1" bestFit="1"/>
    <col min="915" max="915" style="41" width="13.005" customWidth="1" bestFit="1"/>
    <col min="916" max="916" style="41" width="13.005" customWidth="1" bestFit="1"/>
    <col min="917" max="917" style="41" width="13.005" customWidth="1" bestFit="1"/>
    <col min="918" max="918" style="41" width="13.005" customWidth="1" bestFit="1"/>
    <col min="919" max="919" style="41" width="13.005" customWidth="1" bestFit="1"/>
    <col min="920" max="920" style="41" width="13.005" customWidth="1" bestFit="1"/>
    <col min="921" max="921" style="41" width="13.005" customWidth="1" bestFit="1"/>
    <col min="922" max="922" style="41" width="13.005" customWidth="1" bestFit="1"/>
    <col min="923" max="923" style="41" width="13.005" customWidth="1" bestFit="1"/>
    <col min="924" max="924" style="41" width="13.005" customWidth="1" bestFit="1"/>
    <col min="925" max="925" style="41" width="13.005" customWidth="1" bestFit="1"/>
    <col min="926" max="926" style="41" width="13.005" customWidth="1" bestFit="1"/>
    <col min="927" max="927" style="41" width="13.005" customWidth="1" bestFit="1"/>
    <col min="928" max="928" style="41" width="13.005" customWidth="1" bestFit="1"/>
    <col min="929" max="929" style="41" width="13.005" customWidth="1" bestFit="1"/>
    <col min="930" max="930" style="41" width="13.005" customWidth="1" bestFit="1"/>
    <col min="931" max="931" style="41" width="13.005" customWidth="1" bestFit="1"/>
    <col min="932" max="932" style="41" width="13.005" customWidth="1" bestFit="1"/>
    <col min="933" max="933" style="41" width="13.005" customWidth="1" bestFit="1"/>
    <col min="934" max="934" style="41" width="13.005" customWidth="1" bestFit="1"/>
    <col min="935" max="935" style="41" width="13.005" customWidth="1" bestFit="1"/>
    <col min="936" max="936" style="41" width="13.005" customWidth="1" bestFit="1"/>
    <col min="937" max="937" style="41" width="13.005" customWidth="1" bestFit="1"/>
    <col min="938" max="938" style="41" width="13.005" customWidth="1" bestFit="1"/>
    <col min="939" max="939" style="41" width="13.005" customWidth="1" bestFit="1"/>
    <col min="940" max="940" style="41" width="13.005" customWidth="1" bestFit="1"/>
    <col min="941" max="941" style="41" width="13.005" customWidth="1" bestFit="1"/>
    <col min="942" max="942" style="41" width="13.005" customWidth="1" bestFit="1"/>
    <col min="943" max="943" style="41" width="13.005" customWidth="1" bestFit="1"/>
    <col min="944" max="944" style="41" width="13.005" customWidth="1" bestFit="1"/>
    <col min="945" max="945" style="41" width="13.005" customWidth="1" bestFit="1"/>
    <col min="946" max="946" style="41" width="13.005" customWidth="1" bestFit="1"/>
    <col min="947" max="947" style="41" width="13.005" customWidth="1" bestFit="1"/>
    <col min="948" max="948" style="41" width="13.005" customWidth="1" bestFit="1"/>
    <col min="949" max="949" style="41" width="13.005" customWidth="1" bestFit="1"/>
    <col min="950" max="950" style="41" width="13.005" customWidth="1" bestFit="1"/>
    <col min="951" max="951" style="41" width="13.005" customWidth="1" bestFit="1"/>
    <col min="952" max="952" style="41" width="13.005" customWidth="1" bestFit="1"/>
    <col min="953" max="953" style="41" width="13.005" customWidth="1" bestFit="1"/>
    <col min="954" max="954" style="41" width="13.005" customWidth="1" bestFit="1"/>
    <col min="955" max="955" style="41" width="13.005" customWidth="1" bestFit="1"/>
    <col min="956" max="956" style="41" width="13.005" customWidth="1" bestFit="1"/>
    <col min="957" max="957" style="41" width="13.005" customWidth="1" bestFit="1"/>
    <col min="958" max="958" style="41" width="13.005" customWidth="1" bestFit="1"/>
    <col min="959" max="959" style="41" width="13.005" customWidth="1" bestFit="1"/>
    <col min="960" max="960" style="41" width="13.005" customWidth="1" bestFit="1"/>
    <col min="961" max="961" style="41" width="13.005" customWidth="1" bestFit="1"/>
    <col min="962" max="962" style="41" width="13.005" customWidth="1" bestFit="1"/>
    <col min="963" max="963" style="41" width="13.005" customWidth="1" bestFit="1"/>
    <col min="964" max="964" style="41" width="13.005" customWidth="1" bestFit="1"/>
    <col min="965" max="965" style="41" width="13.005" customWidth="1" bestFit="1"/>
    <col min="966" max="966" style="41" width="13.005" customWidth="1" bestFit="1"/>
    <col min="967" max="967" style="41" width="13.005" customWidth="1" bestFit="1"/>
    <col min="968" max="968" style="41" width="13.005" customWidth="1" bestFit="1"/>
    <col min="969" max="969" style="41" width="13.005" customWidth="1" bestFit="1"/>
    <col min="970" max="970" style="41" width="13.005" customWidth="1" bestFit="1"/>
    <col min="971" max="971" style="41" width="13.005" customWidth="1" bestFit="1"/>
    <col min="972" max="972" style="41" width="13.005" customWidth="1" bestFit="1"/>
    <col min="973" max="973" style="41" width="13.005" customWidth="1" bestFit="1"/>
    <col min="974" max="974" style="41" width="13.005" customWidth="1" bestFit="1"/>
    <col min="975" max="975" style="41" width="13.005" customWidth="1" bestFit="1"/>
    <col min="976" max="976" style="41" width="13.005" customWidth="1" bestFit="1"/>
    <col min="977" max="977" style="41" width="13.005" customWidth="1" bestFit="1"/>
    <col min="978" max="978" style="41" width="13.005" customWidth="1" bestFit="1"/>
    <col min="979" max="979" style="41" width="13.005" customWidth="1" bestFit="1"/>
    <col min="980" max="980" style="41" width="13.005" customWidth="1" bestFit="1"/>
    <col min="981" max="981" style="41" width="13.005" customWidth="1" bestFit="1"/>
    <col min="982" max="982" style="41" width="13.005" customWidth="1" bestFit="1"/>
    <col min="983" max="983" style="41" width="13.005" customWidth="1" bestFit="1"/>
    <col min="984" max="984" style="41" width="13.005" customWidth="1" bestFit="1"/>
    <col min="985" max="985" style="41" width="13.005" customWidth="1" bestFit="1"/>
    <col min="986" max="986" style="41" width="13.005" customWidth="1" bestFit="1"/>
    <col min="987" max="987" style="41" width="13.005" customWidth="1" bestFit="1"/>
    <col min="988" max="988" style="41" width="13.005" customWidth="1" bestFit="1"/>
    <col min="989" max="989" style="41" width="13.005" customWidth="1" bestFit="1"/>
    <col min="990" max="990" style="41" width="13.005" customWidth="1" bestFit="1"/>
    <col min="991" max="991" style="41" width="13.005" customWidth="1" bestFit="1"/>
    <col min="992" max="992" style="41" width="13.005" customWidth="1" bestFit="1"/>
    <col min="993" max="993" style="41" width="13.005" customWidth="1" bestFit="1"/>
    <col min="994" max="994" style="41" width="13.005" customWidth="1" bestFit="1"/>
    <col min="995" max="995" style="41" width="13.005" customWidth="1" bestFit="1"/>
    <col min="996" max="996" style="41" width="13.005" customWidth="1" bestFit="1"/>
    <col min="997" max="997" style="41" width="13.005" customWidth="1" bestFit="1"/>
    <col min="998" max="998" style="41" width="13.005" customWidth="1" bestFit="1"/>
    <col min="999" max="999" style="41" width="13.005" customWidth="1" bestFit="1"/>
    <col min="1000" max="1000" style="41" width="13.005" customWidth="1" bestFit="1"/>
    <col min="1001" max="1001" style="41" width="13.005" customWidth="1" bestFit="1"/>
    <col min="1002" max="1002" style="41" width="13.005" customWidth="1" bestFit="1"/>
    <col min="1003" max="1003" style="41" width="13.005" customWidth="1" bestFit="1"/>
    <col min="1004" max="1004" style="41" width="13.005" customWidth="1" bestFit="1"/>
    <col min="1005" max="1005" style="41" width="13.005" customWidth="1" bestFit="1"/>
    <col min="1006" max="1006" style="41" width="13.005" customWidth="1" bestFit="1"/>
    <col min="1007" max="1007" style="41" width="13.005" customWidth="1" bestFit="1"/>
    <col min="1008" max="1008" style="41" width="13.005" customWidth="1" bestFit="1"/>
    <col min="1009" max="1009" style="41" width="13.005" customWidth="1" bestFit="1"/>
    <col min="1010" max="1010" style="41" width="13.005" customWidth="1" bestFit="1"/>
    <col min="1011" max="1011" style="41" width="13.005" customWidth="1" bestFit="1"/>
    <col min="1012" max="1012" style="41" width="13.005" customWidth="1" bestFit="1"/>
    <col min="1013" max="1013" style="41" width="13.005" customWidth="1" bestFit="1"/>
    <col min="1014" max="1014" style="41" width="13.005" customWidth="1" bestFit="1"/>
    <col min="1015" max="1015" style="41" width="13.005" customWidth="1" bestFit="1"/>
    <col min="1016" max="1016" style="41" width="13.005" customWidth="1" bestFit="1"/>
    <col min="1017" max="1017" style="41" width="13.005" customWidth="1" bestFit="1"/>
    <col min="1018" max="1018" style="41" width="13.005" customWidth="1" bestFit="1"/>
    <col min="1019" max="1019" style="41" width="13.005" customWidth="1" bestFit="1"/>
    <col min="1020" max="1020" style="41" width="13.005" customWidth="1" bestFit="1"/>
    <col min="1021" max="1021" style="41" width="13.005" customWidth="1" bestFit="1"/>
    <col min="1022" max="1022" style="41" width="13.005" customWidth="1" bestFit="1"/>
    <col min="1023" max="1023" style="41" width="13.005" customWidth="1" bestFit="1"/>
    <col min="1024" max="1024" style="41" width="13.005" customWidth="1" bestFit="1"/>
  </cols>
  <sheetData>
    <row x14ac:dyDescent="0.25" r="1" customHeight="1" ht="18">
      <c r="A1" s="1"/>
      <c r="B1" s="45"/>
      <c r="C1" s="1"/>
      <c r="D1" s="86"/>
      <c r="E1" s="45"/>
      <c r="F1" s="2"/>
      <c r="G1" s="45"/>
      <c r="H1" s="57"/>
      <c r="I1" s="45"/>
      <c r="J1" s="45"/>
      <c r="K1" s="45"/>
      <c r="L1" s="45"/>
      <c r="M1" s="57"/>
      <c r="N1" s="45"/>
      <c r="O1" s="45"/>
      <c r="P1" s="45"/>
      <c r="Q1" s="78"/>
      <c r="R1" s="78"/>
      <c r="S1" s="78"/>
      <c r="T1" s="3"/>
      <c r="U1" s="3"/>
      <c r="V1" s="45"/>
      <c r="W1" s="45"/>
      <c r="X1" s="2"/>
      <c r="Y1" s="46"/>
      <c r="Z1" s="146"/>
      <c r="AA1" s="146"/>
      <c r="AB1" s="146"/>
      <c r="AC1" s="138"/>
      <c r="AD1" s="2"/>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row>
    <row x14ac:dyDescent="0.25" r="2" customHeight="1" ht="18">
      <c r="A2" s="1" t="s">
        <v>185</v>
      </c>
      <c r="B2" s="45"/>
      <c r="C2" s="1"/>
      <c r="D2" s="86"/>
      <c r="E2" s="45"/>
      <c r="F2" s="2"/>
      <c r="G2" s="45"/>
      <c r="H2" s="57"/>
      <c r="I2" s="45"/>
      <c r="J2" s="45"/>
      <c r="K2" s="45"/>
      <c r="L2" s="45"/>
      <c r="M2" s="57"/>
      <c r="N2" s="45"/>
      <c r="O2" s="45"/>
      <c r="P2" s="45"/>
      <c r="Q2" s="78"/>
      <c r="R2" s="78"/>
      <c r="S2" s="78"/>
      <c r="T2" s="3"/>
      <c r="U2" s="3"/>
      <c r="V2" s="45"/>
      <c r="W2" s="45"/>
      <c r="X2" s="2"/>
      <c r="Y2" s="46"/>
      <c r="Z2" s="146"/>
      <c r="AA2" s="146"/>
      <c r="AB2" s="146"/>
      <c r="AC2" s="138"/>
      <c r="AD2" s="2"/>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row>
    <row x14ac:dyDescent="0.25" r="3" customHeight="1" ht="18">
      <c r="A3" s="1" t="s">
        <v>186</v>
      </c>
      <c r="B3" s="45" t="s">
        <v>187</v>
      </c>
      <c r="C3" s="1"/>
      <c r="D3" s="86"/>
      <c r="E3" s="45"/>
      <c r="F3" s="2"/>
      <c r="G3" s="45"/>
      <c r="H3" s="57"/>
      <c r="I3" s="45"/>
      <c r="J3" s="45"/>
      <c r="K3" s="45"/>
      <c r="L3" s="45"/>
      <c r="M3" s="57"/>
      <c r="N3" s="45"/>
      <c r="O3" s="45"/>
      <c r="P3" s="45"/>
      <c r="Q3" s="78"/>
      <c r="R3" s="78"/>
      <c r="S3" s="78"/>
      <c r="T3" s="3"/>
      <c r="U3" s="3"/>
      <c r="V3" s="45"/>
      <c r="W3" s="45"/>
      <c r="X3" s="2"/>
      <c r="Y3" s="46"/>
      <c r="Z3" s="146"/>
      <c r="AA3" s="146"/>
      <c r="AB3" s="146"/>
      <c r="AC3" s="138"/>
      <c r="AD3" s="2"/>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row>
    <row x14ac:dyDescent="0.25" r="4" customHeight="1" ht="18.75">
      <c r="A4" s="1" t="s">
        <v>188</v>
      </c>
      <c r="B4" s="53" t="s">
        <v>189</v>
      </c>
      <c r="C4" s="1"/>
      <c r="D4" s="86"/>
      <c r="E4" s="45"/>
      <c r="F4" s="2"/>
      <c r="G4" s="45"/>
      <c r="H4" s="57"/>
      <c r="I4" s="45"/>
      <c r="J4" s="45"/>
      <c r="K4" s="45"/>
      <c r="L4" s="45"/>
      <c r="M4" s="57"/>
      <c r="N4" s="45"/>
      <c r="O4" s="45"/>
      <c r="P4" s="45"/>
      <c r="Q4" s="78"/>
      <c r="R4" s="78"/>
      <c r="S4" s="78"/>
      <c r="T4" s="3"/>
      <c r="U4" s="3"/>
      <c r="V4" s="45"/>
      <c r="W4" s="45"/>
      <c r="X4" s="2"/>
      <c r="Y4" s="46"/>
      <c r="Z4" s="146"/>
      <c r="AA4" s="146"/>
      <c r="AB4" s="146"/>
      <c r="AC4" s="138"/>
      <c r="AD4" s="2"/>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row>
    <row x14ac:dyDescent="0.25" r="5" customHeight="1" ht="18.75">
      <c r="A5" s="1" t="s">
        <v>190</v>
      </c>
      <c r="B5" s="45" t="s">
        <v>191</v>
      </c>
      <c r="C5" s="1"/>
      <c r="D5" s="86"/>
      <c r="E5" s="45"/>
      <c r="F5" s="2"/>
      <c r="G5" s="45"/>
      <c r="H5" s="135"/>
      <c r="I5" s="45"/>
      <c r="J5" s="45"/>
      <c r="K5" s="53"/>
      <c r="L5" s="45"/>
      <c r="M5" s="57"/>
      <c r="N5" s="45"/>
      <c r="O5" s="45"/>
      <c r="P5" s="45"/>
      <c r="Q5" s="134"/>
      <c r="R5" s="134" t="s">
        <v>214</v>
      </c>
      <c r="S5" s="134"/>
      <c r="T5" s="3" t="s">
        <v>215</v>
      </c>
      <c r="U5" s="3"/>
      <c r="V5" s="45"/>
      <c r="W5" s="45"/>
      <c r="X5" s="2"/>
      <c r="Y5" s="46"/>
      <c r="Z5" s="146"/>
      <c r="AA5" s="146"/>
      <c r="AB5" s="146"/>
      <c r="AC5" s="138"/>
      <c r="AD5" s="2"/>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row>
    <row x14ac:dyDescent="0.25" r="6" customHeight="1" ht="18.75">
      <c r="A6" s="1" t="s">
        <v>193</v>
      </c>
      <c r="B6" s="102" t="s">
        <v>216</v>
      </c>
      <c r="C6" s="1"/>
      <c r="D6" s="86"/>
      <c r="E6" s="45"/>
      <c r="F6" s="2"/>
      <c r="G6" s="45"/>
      <c r="H6" s="135"/>
      <c r="I6" s="45"/>
      <c r="J6" s="45"/>
      <c r="K6" s="53"/>
      <c r="L6" s="45"/>
      <c r="M6" s="57"/>
      <c r="N6" s="45"/>
      <c r="O6" s="45"/>
      <c r="P6" s="45"/>
      <c r="Q6" s="136"/>
      <c r="R6" s="136" t="s">
        <v>217</v>
      </c>
      <c r="S6" s="136"/>
      <c r="T6" s="3" t="s">
        <v>218</v>
      </c>
      <c r="U6" s="3"/>
      <c r="V6" s="45"/>
      <c r="W6" s="45"/>
      <c r="X6" s="2"/>
      <c r="Y6" s="46"/>
      <c r="Z6" s="146"/>
      <c r="AA6" s="146"/>
      <c r="AB6" s="146"/>
      <c r="AC6" s="138"/>
      <c r="AD6" s="2"/>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row>
    <row x14ac:dyDescent="0.25" r="7" customHeight="1" ht="18">
      <c r="A7" s="1" t="s">
        <v>195</v>
      </c>
      <c r="B7" s="102" t="s">
        <v>219</v>
      </c>
      <c r="C7" s="1"/>
      <c r="D7" s="86"/>
      <c r="E7" s="45"/>
      <c r="F7" s="2"/>
      <c r="G7" s="45"/>
      <c r="H7" s="57"/>
      <c r="I7" s="45"/>
      <c r="J7" s="45"/>
      <c r="K7" s="45"/>
      <c r="L7" s="45"/>
      <c r="M7" s="57"/>
      <c r="N7" s="45"/>
      <c r="O7" s="45"/>
      <c r="P7" s="45"/>
      <c r="Q7" s="78"/>
      <c r="R7" s="78"/>
      <c r="S7" s="78"/>
      <c r="T7" s="3"/>
      <c r="U7" s="3"/>
      <c r="V7" s="45"/>
      <c r="W7" s="45"/>
      <c r="X7" s="2"/>
      <c r="Y7" s="46"/>
      <c r="Z7" s="146"/>
      <c r="AA7" s="146"/>
      <c r="AB7" s="146"/>
      <c r="AC7" s="138"/>
      <c r="AD7" s="2"/>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row>
    <row x14ac:dyDescent="0.25" r="8" customHeight="1" ht="18">
      <c r="A8" s="1" t="s">
        <v>197</v>
      </c>
      <c r="B8" s="102" t="s">
        <v>198</v>
      </c>
      <c r="C8" s="1"/>
      <c r="D8" s="86"/>
      <c r="E8" s="45"/>
      <c r="F8" s="2"/>
      <c r="G8" s="45"/>
      <c r="H8" s="57"/>
      <c r="I8" s="45"/>
      <c r="J8" s="45"/>
      <c r="K8" s="45"/>
      <c r="L8" s="45"/>
      <c r="M8" s="57"/>
      <c r="N8" s="45"/>
      <c r="O8" s="45"/>
      <c r="P8" s="45"/>
      <c r="Q8" s="78"/>
      <c r="R8" s="78"/>
      <c r="S8" s="78"/>
      <c r="T8" s="3"/>
      <c r="U8" s="3"/>
      <c r="V8" s="45"/>
      <c r="W8" s="45"/>
      <c r="X8" s="2"/>
      <c r="Y8" s="46"/>
      <c r="Z8" s="146"/>
      <c r="AA8" s="146"/>
      <c r="AB8" s="146"/>
      <c r="AC8" s="138"/>
      <c r="AD8" s="2"/>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row>
    <row x14ac:dyDescent="0.25" r="9" customHeight="1" ht="18">
      <c r="A9" s="1" t="s">
        <v>199</v>
      </c>
      <c r="B9" s="45"/>
      <c r="C9" s="1"/>
      <c r="D9" s="86"/>
      <c r="E9" s="45"/>
      <c r="F9" s="2"/>
      <c r="G9" s="45"/>
      <c r="H9" s="57"/>
      <c r="I9" s="45"/>
      <c r="J9" s="45"/>
      <c r="K9" s="45"/>
      <c r="L9" s="45"/>
      <c r="M9" s="57"/>
      <c r="N9" s="45"/>
      <c r="O9" s="45"/>
      <c r="P9" s="45"/>
      <c r="Q9" s="78"/>
      <c r="R9" s="78"/>
      <c r="S9" s="78"/>
      <c r="T9" s="3"/>
      <c r="U9" s="3"/>
      <c r="V9" s="45"/>
      <c r="W9" s="45"/>
      <c r="X9" s="2"/>
      <c r="Y9" s="46"/>
      <c r="Z9" s="146"/>
      <c r="AA9" s="146"/>
      <c r="AB9" s="146"/>
      <c r="AC9" s="138"/>
      <c r="AD9" s="2"/>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row>
    <row x14ac:dyDescent="0.25" r="10" customHeight="1" ht="18">
      <c r="A10" s="1" t="s">
        <v>200</v>
      </c>
      <c r="B10" s="59" t="s">
        <v>220</v>
      </c>
      <c r="C10" s="1"/>
      <c r="D10" s="86"/>
      <c r="E10" s="45"/>
      <c r="F10" s="2"/>
      <c r="G10" s="45"/>
      <c r="H10" s="57"/>
      <c r="I10" s="45"/>
      <c r="J10" s="45"/>
      <c r="K10" s="45"/>
      <c r="L10" s="45"/>
      <c r="M10" s="57"/>
      <c r="N10" s="45"/>
      <c r="O10" s="45"/>
      <c r="P10" s="45"/>
      <c r="Q10" s="78"/>
      <c r="R10" s="78"/>
      <c r="S10" s="78"/>
      <c r="T10" s="3"/>
      <c r="U10" s="3"/>
      <c r="V10" s="45"/>
      <c r="W10" s="45"/>
      <c r="X10" s="2"/>
      <c r="Y10" s="46"/>
      <c r="Z10" s="146"/>
      <c r="AA10" s="146"/>
      <c r="AB10" s="146"/>
      <c r="AC10" s="138"/>
      <c r="AD10" s="2"/>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row>
    <row x14ac:dyDescent="0.25" r="11" customHeight="1" ht="18">
      <c r="A11" s="1" t="s">
        <v>201</v>
      </c>
      <c r="B11" s="45"/>
      <c r="C11" s="1"/>
      <c r="D11" s="86"/>
      <c r="E11" s="45"/>
      <c r="F11" s="2"/>
      <c r="G11" s="45"/>
      <c r="H11" s="57"/>
      <c r="I11" s="45"/>
      <c r="J11" s="45"/>
      <c r="K11" s="45"/>
      <c r="L11" s="45"/>
      <c r="M11" s="57"/>
      <c r="N11" s="45"/>
      <c r="O11" s="45"/>
      <c r="P11" s="45"/>
      <c r="Q11" s="78"/>
      <c r="R11" s="78"/>
      <c r="S11" s="78"/>
      <c r="T11" s="3"/>
      <c r="U11" s="3"/>
      <c r="V11" s="45"/>
      <c r="W11" s="45"/>
      <c r="X11" s="2"/>
      <c r="Y11" s="46"/>
      <c r="Z11" s="146"/>
      <c r="AA11" s="146"/>
      <c r="AB11" s="146"/>
      <c r="AC11" s="138"/>
      <c r="AD11" s="2"/>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row>
    <row x14ac:dyDescent="0.25" r="12" customHeight="1" ht="18">
      <c r="A12" s="1"/>
      <c r="B12" s="45"/>
      <c r="C12" s="1"/>
      <c r="D12" s="86"/>
      <c r="E12" s="45"/>
      <c r="F12" s="2"/>
      <c r="G12" s="45"/>
      <c r="H12" s="57"/>
      <c r="I12" s="45"/>
      <c r="J12" s="45"/>
      <c r="K12" s="45"/>
      <c r="L12" s="45"/>
      <c r="M12" s="57"/>
      <c r="N12" s="45"/>
      <c r="O12" s="45"/>
      <c r="P12" s="45"/>
      <c r="Q12" s="78"/>
      <c r="R12" s="78"/>
      <c r="S12" s="78"/>
      <c r="T12" s="3"/>
      <c r="U12" s="3"/>
      <c r="V12" s="45"/>
      <c r="W12" s="45"/>
      <c r="X12" s="2"/>
      <c r="Y12" s="46"/>
      <c r="Z12" s="146"/>
      <c r="AA12" s="146"/>
      <c r="AB12" s="146"/>
      <c r="AC12" s="138"/>
      <c r="AD12" s="2"/>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row>
    <row x14ac:dyDescent="0.25" r="13" customHeight="1" ht="18">
      <c r="A13" s="1"/>
      <c r="B13" s="45"/>
      <c r="C13" s="1"/>
      <c r="D13" s="86"/>
      <c r="E13" s="45"/>
      <c r="F13" s="2"/>
      <c r="G13" s="45"/>
      <c r="H13" s="57"/>
      <c r="I13" s="45"/>
      <c r="J13" s="45"/>
      <c r="K13" s="45"/>
      <c r="L13" s="45"/>
      <c r="M13" s="57"/>
      <c r="N13" s="45"/>
      <c r="O13" s="45"/>
      <c r="P13" s="45"/>
      <c r="Q13" s="78"/>
      <c r="R13" s="78"/>
      <c r="S13" s="78"/>
      <c r="T13" s="3"/>
      <c r="U13" s="3"/>
      <c r="V13" s="45"/>
      <c r="W13" s="45"/>
      <c r="X13" s="2"/>
      <c r="Y13" s="46"/>
      <c r="Z13" s="146"/>
      <c r="AA13" s="146"/>
      <c r="AB13" s="146"/>
      <c r="AC13" s="138"/>
      <c r="AD13" s="2"/>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row>
    <row x14ac:dyDescent="0.25" r="14" customHeight="1" ht="18">
      <c r="A14" s="1"/>
      <c r="B14" s="45"/>
      <c r="C14" s="1"/>
      <c r="D14" s="86"/>
      <c r="E14" s="45"/>
      <c r="F14" s="2"/>
      <c r="G14" s="45"/>
      <c r="H14" s="57"/>
      <c r="I14" s="45"/>
      <c r="J14" s="45"/>
      <c r="K14" s="45"/>
      <c r="L14" s="45"/>
      <c r="M14" s="57"/>
      <c r="N14" s="45"/>
      <c r="O14" s="45"/>
      <c r="P14" s="45"/>
      <c r="Q14" s="78"/>
      <c r="R14" s="78"/>
      <c r="S14" s="78"/>
      <c r="T14" s="3"/>
      <c r="U14" s="3"/>
      <c r="V14" s="45"/>
      <c r="W14" s="45"/>
      <c r="X14" s="2"/>
      <c r="Y14" s="46"/>
      <c r="Z14" s="146"/>
      <c r="AA14" s="146"/>
      <c r="AB14" s="146"/>
      <c r="AC14" s="138"/>
      <c r="AD14" s="2"/>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row>
    <row x14ac:dyDescent="0.25" r="15" customHeight="1" ht="18">
      <c r="A15" s="1"/>
      <c r="B15" s="45"/>
      <c r="C15" s="1"/>
      <c r="D15" s="86"/>
      <c r="E15" s="45"/>
      <c r="F15" s="2"/>
      <c r="G15" s="45"/>
      <c r="H15" s="57"/>
      <c r="I15" s="45"/>
      <c r="J15" s="45"/>
      <c r="K15" s="45"/>
      <c r="L15" s="45"/>
      <c r="M15" s="57"/>
      <c r="N15" s="45"/>
      <c r="O15" s="45"/>
      <c r="P15" s="45"/>
      <c r="Q15" s="78"/>
      <c r="R15" s="78"/>
      <c r="S15" s="78"/>
      <c r="T15" s="3"/>
      <c r="U15" s="3"/>
      <c r="V15" s="45"/>
      <c r="W15" s="45"/>
      <c r="X15" s="2"/>
      <c r="Y15" s="46"/>
      <c r="Z15" s="146"/>
      <c r="AA15" s="146"/>
      <c r="AB15" s="146"/>
      <c r="AC15" s="138"/>
      <c r="AD15" s="2"/>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row>
    <row x14ac:dyDescent="0.25" r="16" customHeight="1" ht="18">
      <c r="A16" s="1"/>
      <c r="B16" s="45"/>
      <c r="C16" s="1"/>
      <c r="D16" s="86"/>
      <c r="E16" s="45"/>
      <c r="F16" s="2"/>
      <c r="G16" s="45"/>
      <c r="H16" s="57"/>
      <c r="I16" s="45"/>
      <c r="J16" s="45"/>
      <c r="K16" s="45"/>
      <c r="L16" s="45"/>
      <c r="M16" s="57"/>
      <c r="N16" s="45"/>
      <c r="O16" s="45"/>
      <c r="P16" s="45"/>
      <c r="Q16" s="78"/>
      <c r="R16" s="78"/>
      <c r="S16" s="78"/>
      <c r="T16" s="3"/>
      <c r="U16" s="3"/>
      <c r="V16" s="45"/>
      <c r="W16" s="45"/>
      <c r="X16" s="2"/>
      <c r="Y16" s="46"/>
      <c r="Z16" s="146"/>
      <c r="AA16" s="146"/>
      <c r="AB16" s="146"/>
      <c r="AC16" s="138"/>
      <c r="AD16" s="2"/>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row>
    <row x14ac:dyDescent="0.25" r="17" customHeight="1" ht="18">
      <c r="A17" s="1"/>
      <c r="B17" s="90" t="s">
        <v>202</v>
      </c>
      <c r="C17" s="91"/>
      <c r="D17" s="92" t="s">
        <v>204</v>
      </c>
      <c r="E17" s="90" t="s">
        <v>242</v>
      </c>
      <c r="F17" s="105" t="s">
        <v>243</v>
      </c>
      <c r="G17" s="90" t="s">
        <v>244</v>
      </c>
      <c r="H17" s="128" t="s">
        <v>254</v>
      </c>
      <c r="I17" s="90" t="s">
        <v>257</v>
      </c>
      <c r="J17" s="90" t="s">
        <v>273</v>
      </c>
      <c r="K17" s="90" t="s">
        <v>273</v>
      </c>
      <c r="L17" s="90" t="s">
        <v>244</v>
      </c>
      <c r="M17" s="128" t="s">
        <v>245</v>
      </c>
      <c r="N17" s="90" t="s">
        <v>246</v>
      </c>
      <c r="O17" s="90" t="s">
        <v>247</v>
      </c>
      <c r="P17" s="90" t="s">
        <v>248</v>
      </c>
      <c r="Q17" s="137" t="s">
        <v>249</v>
      </c>
      <c r="R17" s="137" t="s">
        <v>250</v>
      </c>
      <c r="S17" s="137" t="s">
        <v>251</v>
      </c>
      <c r="T17" s="129" t="s">
        <v>252</v>
      </c>
      <c r="U17" s="129" t="s">
        <v>253</v>
      </c>
      <c r="V17" s="90" t="s">
        <v>255</v>
      </c>
      <c r="W17" s="90" t="s">
        <v>256</v>
      </c>
      <c r="X17" s="105" t="s">
        <v>274</v>
      </c>
      <c r="Y17" s="147" t="s">
        <v>275</v>
      </c>
      <c r="Z17" s="148" t="s">
        <v>258</v>
      </c>
      <c r="AA17" s="148" t="s">
        <v>259</v>
      </c>
      <c r="AB17" s="148" t="s">
        <v>276</v>
      </c>
      <c r="AC17" s="90" t="s">
        <v>260</v>
      </c>
      <c r="AD17" s="105" t="s">
        <v>261</v>
      </c>
      <c r="AE17" s="9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row>
    <row x14ac:dyDescent="0.25" r="18" customHeight="1" ht="18">
      <c r="A18" s="77" t="s">
        <v>1</v>
      </c>
      <c r="B18" s="45"/>
      <c r="C18" s="1"/>
      <c r="D18" s="86"/>
      <c r="E18" s="52" t="s">
        <v>16</v>
      </c>
      <c r="F18" s="97" t="s">
        <v>262</v>
      </c>
      <c r="G18" s="52" t="s">
        <v>18</v>
      </c>
      <c r="H18" s="138" t="s">
        <v>7</v>
      </c>
      <c r="I18" s="52" t="s">
        <v>7</v>
      </c>
      <c r="J18" s="52" t="s">
        <v>18</v>
      </c>
      <c r="K18" s="52" t="s">
        <v>18</v>
      </c>
      <c r="L18" s="52" t="s">
        <v>28</v>
      </c>
      <c r="M18" s="138" t="s">
        <v>263</v>
      </c>
      <c r="N18" s="52" t="s">
        <v>264</v>
      </c>
      <c r="O18" s="52" t="s">
        <v>264</v>
      </c>
      <c r="P18" s="52" t="s">
        <v>264</v>
      </c>
      <c r="Q18" s="139" t="s">
        <v>265</v>
      </c>
      <c r="R18" s="139" t="s">
        <v>266</v>
      </c>
      <c r="S18" s="139" t="s">
        <v>32</v>
      </c>
      <c r="T18" s="140" t="s">
        <v>267</v>
      </c>
      <c r="U18" s="140" t="s">
        <v>30</v>
      </c>
      <c r="V18" s="52" t="s">
        <v>7</v>
      </c>
      <c r="W18" s="52" t="s">
        <v>7</v>
      </c>
      <c r="X18" s="2"/>
      <c r="Y18" s="46"/>
      <c r="Z18" s="149" t="s">
        <v>268</v>
      </c>
      <c r="AA18" s="149" t="s">
        <v>269</v>
      </c>
      <c r="AB18" s="149" t="s">
        <v>236</v>
      </c>
      <c r="AC18" s="52" t="s">
        <v>236</v>
      </c>
      <c r="AD18" s="97" t="s">
        <v>236</v>
      </c>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row>
    <row x14ac:dyDescent="0.25" r="19" customHeight="1" ht="18">
      <c r="A19" s="77" t="s">
        <v>206</v>
      </c>
      <c r="B19" s="45"/>
      <c r="C19" s="1"/>
      <c r="D19" s="86"/>
      <c r="E19" s="52" t="s">
        <v>270</v>
      </c>
      <c r="F19" s="97" t="s">
        <v>271</v>
      </c>
      <c r="G19" s="52" t="s">
        <v>270</v>
      </c>
      <c r="H19" s="57"/>
      <c r="I19" s="45"/>
      <c r="J19" s="52" t="s">
        <v>270</v>
      </c>
      <c r="K19" s="52" t="s">
        <v>270</v>
      </c>
      <c r="L19" s="52" t="s">
        <v>270</v>
      </c>
      <c r="M19" s="138" t="s">
        <v>271</v>
      </c>
      <c r="N19" s="45"/>
      <c r="O19" s="45"/>
      <c r="P19" s="45"/>
      <c r="Q19" s="139" t="s">
        <v>272</v>
      </c>
      <c r="R19" s="139" t="s">
        <v>272</v>
      </c>
      <c r="S19" s="78"/>
      <c r="T19" s="3"/>
      <c r="U19" s="3"/>
      <c r="V19" s="45"/>
      <c r="W19" s="45"/>
      <c r="X19" s="2"/>
      <c r="Y19" s="46"/>
      <c r="Z19" s="146"/>
      <c r="AA19" s="146"/>
      <c r="AB19" s="146"/>
      <c r="AC19" s="138"/>
      <c r="AD19" s="2"/>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row>
    <row x14ac:dyDescent="0.25" r="20" customHeight="1" ht="18">
      <c r="A20" s="112" t="s">
        <v>277</v>
      </c>
      <c r="B20" s="45"/>
      <c r="C20" s="91"/>
      <c r="D20" s="92"/>
      <c r="E20" s="90"/>
      <c r="F20" s="105"/>
      <c r="G20" s="90"/>
      <c r="H20" s="128"/>
      <c r="I20" s="114">
        <f>1/20</f>
      </c>
      <c r="J20" s="114">
        <f>1/3</f>
      </c>
      <c r="K20" s="114">
        <v>1</v>
      </c>
      <c r="L20" s="90"/>
      <c r="M20" s="128"/>
      <c r="N20" s="90"/>
      <c r="O20" s="90"/>
      <c r="P20" s="90"/>
      <c r="Q20" s="137"/>
      <c r="R20" s="137"/>
      <c r="S20" s="137"/>
      <c r="T20" s="129"/>
      <c r="U20" s="129"/>
      <c r="V20" s="90"/>
      <c r="W20" s="90"/>
      <c r="X20" s="105"/>
      <c r="Y20" s="147"/>
      <c r="Z20" s="148"/>
      <c r="AA20" s="148"/>
      <c r="AB20" s="148"/>
      <c r="AC20" s="128"/>
      <c r="AD20" s="105"/>
      <c r="AE20" s="9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row>
    <row x14ac:dyDescent="0.25" r="21" customHeight="1" ht="18">
      <c r="A21" s="112" t="s">
        <v>234</v>
      </c>
      <c r="B21" s="45"/>
      <c r="C21" s="91"/>
      <c r="D21" s="92"/>
      <c r="E21" s="90"/>
      <c r="F21" s="105"/>
      <c r="G21" s="90"/>
      <c r="H21" s="128"/>
      <c r="I21" s="113">
        <v>0.5</v>
      </c>
      <c r="J21" s="114"/>
      <c r="K21" s="114"/>
      <c r="L21" s="90"/>
      <c r="M21" s="128"/>
      <c r="N21" s="90"/>
      <c r="O21" s="90"/>
      <c r="P21" s="90"/>
      <c r="Q21" s="137"/>
      <c r="R21" s="137"/>
      <c r="S21" s="137"/>
      <c r="T21" s="129"/>
      <c r="U21" s="129"/>
      <c r="V21" s="90"/>
      <c r="W21" s="90"/>
      <c r="X21" s="105"/>
      <c r="Y21" s="147"/>
      <c r="Z21" s="148"/>
      <c r="AA21" s="148"/>
      <c r="AB21" s="148"/>
      <c r="AC21" s="128"/>
      <c r="AD21" s="105"/>
      <c r="AE21" s="9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row>
    <row x14ac:dyDescent="0.25" r="22" customHeight="1" ht="18">
      <c r="A22" s="1"/>
      <c r="B22" s="45">
        <v>0</v>
      </c>
      <c r="C22" s="1"/>
      <c r="D22" s="86">
        <v>44743</v>
      </c>
      <c r="E22" s="132">
        <v>12</v>
      </c>
      <c r="F22" s="141">
        <f>12/14</f>
      </c>
      <c r="G22" s="132">
        <v>200</v>
      </c>
      <c r="H22" s="131">
        <v>0.1</v>
      </c>
      <c r="I22" s="132">
        <v>500</v>
      </c>
      <c r="J22" s="132">
        <v>150</v>
      </c>
      <c r="K22" s="132">
        <v>110</v>
      </c>
      <c r="L22" s="142">
        <f>G22*E22</f>
      </c>
      <c r="M22" s="131">
        <v>0.008</v>
      </c>
      <c r="N22" s="132">
        <v>238</v>
      </c>
      <c r="O22" s="132">
        <v>522</v>
      </c>
      <c r="P22" s="132">
        <v>218</v>
      </c>
      <c r="Q22" s="143">
        <f>P22*O22*N22/1000000</f>
      </c>
      <c r="R22" s="134">
        <v>57.5</v>
      </c>
      <c r="S22" s="143">
        <f>R22/Q22</f>
      </c>
      <c r="T22" s="123">
        <f>L22/Q22</f>
      </c>
      <c r="U22" s="123">
        <f>L22/R22</f>
      </c>
      <c r="V22" s="150">
        <v>1</v>
      </c>
      <c r="W22" s="150">
        <v>2</v>
      </c>
      <c r="X22" s="141">
        <v>-0.1</v>
      </c>
      <c r="Y22" s="151">
        <f>X22/12</f>
      </c>
      <c r="Z22" s="152">
        <v>1221</v>
      </c>
      <c r="AA22" s="152">
        <f>Z22/L22*1000</f>
      </c>
      <c r="AB22" s="153">
        <f>2/3*AA22</f>
      </c>
      <c r="AC22" s="150">
        <v>100</v>
      </c>
      <c r="AD22" s="125">
        <v>0.2</v>
      </c>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row>
    <row x14ac:dyDescent="0.25" r="23" customHeight="1" ht="18">
      <c r="A23" s="1"/>
      <c r="B23" s="45">
        <f>1+B22</f>
      </c>
      <c r="C23" s="1"/>
      <c r="D23" s="86">
        <v>45108</v>
      </c>
      <c r="E23" s="150"/>
      <c r="F23" s="125"/>
      <c r="G23" s="150"/>
      <c r="H23" s="57"/>
      <c r="I23" s="45"/>
      <c r="J23" s="150"/>
      <c r="K23" s="45"/>
      <c r="L23" s="45"/>
      <c r="M23" s="154"/>
      <c r="N23" s="150"/>
      <c r="O23" s="150"/>
      <c r="P23" s="150"/>
      <c r="Q23" s="78"/>
      <c r="R23" s="78"/>
      <c r="S23" s="78"/>
      <c r="T23" s="3"/>
      <c r="U23" s="3"/>
      <c r="V23" s="45"/>
      <c r="W23" s="45"/>
      <c r="X23" s="2"/>
      <c r="Y23" s="46"/>
      <c r="Z23" s="146"/>
      <c r="AA23" s="146"/>
      <c r="AB23" s="146"/>
      <c r="AC23" s="138"/>
      <c r="AD23" s="2"/>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row>
    <row x14ac:dyDescent="0.25" r="24" customHeight="1" ht="18">
      <c r="A24" s="1"/>
      <c r="B24" s="45">
        <f>1+B23</f>
      </c>
      <c r="C24" s="1"/>
      <c r="D24" s="86">
        <v>45474</v>
      </c>
      <c r="E24" s="150"/>
      <c r="F24" s="125"/>
      <c r="G24" s="150"/>
      <c r="H24" s="57"/>
      <c r="I24" s="45"/>
      <c r="J24" s="150"/>
      <c r="K24" s="45"/>
      <c r="L24" s="45"/>
      <c r="M24" s="154"/>
      <c r="N24" s="150"/>
      <c r="O24" s="150"/>
      <c r="P24" s="150"/>
      <c r="Q24" s="78"/>
      <c r="R24" s="78"/>
      <c r="S24" s="78"/>
      <c r="T24" s="3"/>
      <c r="U24" s="3"/>
      <c r="V24" s="45"/>
      <c r="W24" s="45"/>
      <c r="X24" s="2"/>
      <c r="Y24" s="46"/>
      <c r="Z24" s="146"/>
      <c r="AA24" s="146"/>
      <c r="AB24" s="146"/>
      <c r="AC24" s="138"/>
      <c r="AD24" s="2"/>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row>
    <row x14ac:dyDescent="0.25" r="25" customHeight="1" ht="18">
      <c r="A25" s="1"/>
      <c r="B25" s="45">
        <f>1+B24</f>
      </c>
      <c r="C25" s="1"/>
      <c r="D25" s="86">
        <v>45839</v>
      </c>
      <c r="E25" s="150"/>
      <c r="F25" s="125"/>
      <c r="G25" s="150"/>
      <c r="H25" s="57"/>
      <c r="I25" s="45"/>
      <c r="J25" s="150"/>
      <c r="K25" s="45"/>
      <c r="L25" s="45"/>
      <c r="M25" s="154"/>
      <c r="N25" s="150"/>
      <c r="O25" s="150"/>
      <c r="P25" s="150"/>
      <c r="Q25" s="78"/>
      <c r="R25" s="78"/>
      <c r="S25" s="78"/>
      <c r="T25" s="3"/>
      <c r="U25" s="3"/>
      <c r="V25" s="45"/>
      <c r="W25" s="45"/>
      <c r="X25" s="2"/>
      <c r="Y25" s="46"/>
      <c r="Z25" s="146"/>
      <c r="AA25" s="146"/>
      <c r="AB25" s="146"/>
      <c r="AC25" s="138"/>
      <c r="AD25" s="2"/>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row>
    <row x14ac:dyDescent="0.25" r="26" customHeight="1" ht="18">
      <c r="A26" s="1"/>
      <c r="B26" s="45">
        <f>1+B25</f>
      </c>
      <c r="C26" s="1"/>
      <c r="D26" s="86">
        <v>46204</v>
      </c>
      <c r="E26" s="150"/>
      <c r="F26" s="125"/>
      <c r="G26" s="150"/>
      <c r="H26" s="57"/>
      <c r="I26" s="45"/>
      <c r="J26" s="150"/>
      <c r="K26" s="45"/>
      <c r="L26" s="45"/>
      <c r="M26" s="154"/>
      <c r="N26" s="150"/>
      <c r="O26" s="150"/>
      <c r="P26" s="150"/>
      <c r="Q26" s="78"/>
      <c r="R26" s="78"/>
      <c r="S26" s="78"/>
      <c r="T26" s="3"/>
      <c r="U26" s="3"/>
      <c r="V26" s="45"/>
      <c r="W26" s="45"/>
      <c r="X26" s="2"/>
      <c r="Y26" s="46"/>
      <c r="Z26" s="146"/>
      <c r="AA26" s="146"/>
      <c r="AB26" s="146"/>
      <c r="AC26" s="138"/>
      <c r="AD26" s="2"/>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c r="AMJ26" s="1"/>
    </row>
    <row x14ac:dyDescent="0.25" r="27" customHeight="1" ht="18">
      <c r="A27" s="1"/>
      <c r="B27" s="45">
        <f>1+B26</f>
      </c>
      <c r="C27" s="1"/>
      <c r="D27" s="86">
        <v>46569</v>
      </c>
      <c r="E27" s="150"/>
      <c r="F27" s="125"/>
      <c r="G27" s="150"/>
      <c r="H27" s="57"/>
      <c r="I27" s="45"/>
      <c r="J27" s="150"/>
      <c r="K27" s="45"/>
      <c r="L27" s="45"/>
      <c r="M27" s="154"/>
      <c r="N27" s="150"/>
      <c r="O27" s="150"/>
      <c r="P27" s="150"/>
      <c r="Q27" s="78"/>
      <c r="R27" s="78"/>
      <c r="S27" s="78"/>
      <c r="T27" s="3"/>
      <c r="U27" s="3"/>
      <c r="V27" s="45"/>
      <c r="W27" s="45"/>
      <c r="X27" s="2"/>
      <c r="Y27" s="46"/>
      <c r="Z27" s="146"/>
      <c r="AA27" s="146"/>
      <c r="AB27" s="146"/>
      <c r="AC27" s="138">
        <f>AC$22*'Mix--SLA'!N27</f>
      </c>
      <c r="AD27" s="2"/>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c r="AMJ27" s="1"/>
    </row>
    <row x14ac:dyDescent="0.25" r="28" customHeight="1" ht="18">
      <c r="A28" s="1"/>
      <c r="B28" s="45">
        <f>1+B27</f>
      </c>
      <c r="C28" s="1"/>
      <c r="D28" s="86">
        <v>46935</v>
      </c>
      <c r="E28" s="150"/>
      <c r="F28" s="125"/>
      <c r="G28" s="150"/>
      <c r="H28" s="57"/>
      <c r="I28" s="45"/>
      <c r="J28" s="150"/>
      <c r="K28" s="45"/>
      <c r="L28" s="45"/>
      <c r="M28" s="154"/>
      <c r="N28" s="150"/>
      <c r="O28" s="150"/>
      <c r="P28" s="150"/>
      <c r="Q28" s="78"/>
      <c r="R28" s="78"/>
      <c r="S28" s="78"/>
      <c r="T28" s="3"/>
      <c r="U28" s="3"/>
      <c r="V28" s="45"/>
      <c r="W28" s="45"/>
      <c r="X28" s="2"/>
      <c r="Y28" s="46"/>
      <c r="Z28" s="146"/>
      <c r="AA28" s="146"/>
      <c r="AB28" s="146"/>
      <c r="AC28" s="138"/>
      <c r="AD28" s="2"/>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c r="AMJ28" s="1"/>
    </row>
    <row x14ac:dyDescent="0.25" r="29" customHeight="1" ht="18">
      <c r="A29" s="1"/>
      <c r="B29" s="45">
        <f>1+B28</f>
      </c>
      <c r="C29" s="1"/>
      <c r="D29" s="86">
        <v>47300</v>
      </c>
      <c r="E29" s="150"/>
      <c r="F29" s="125"/>
      <c r="G29" s="150"/>
      <c r="H29" s="57"/>
      <c r="I29" s="45"/>
      <c r="J29" s="150"/>
      <c r="K29" s="45"/>
      <c r="L29" s="45"/>
      <c r="M29" s="154"/>
      <c r="N29" s="150"/>
      <c r="O29" s="150"/>
      <c r="P29" s="150"/>
      <c r="Q29" s="78"/>
      <c r="R29" s="78"/>
      <c r="S29" s="78"/>
      <c r="T29" s="3"/>
      <c r="U29" s="3"/>
      <c r="V29" s="45"/>
      <c r="W29" s="45"/>
      <c r="X29" s="2"/>
      <c r="Y29" s="46"/>
      <c r="Z29" s="146"/>
      <c r="AA29" s="146"/>
      <c r="AB29" s="146"/>
      <c r="AC29" s="138"/>
      <c r="AD29" s="2"/>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c r="AMJ29" s="1"/>
    </row>
    <row x14ac:dyDescent="0.25" r="30" customHeight="1" ht="18">
      <c r="A30" s="1"/>
      <c r="B30" s="45">
        <f>1+B29</f>
      </c>
      <c r="C30" s="1"/>
      <c r="D30" s="86">
        <v>47665</v>
      </c>
      <c r="E30" s="150"/>
      <c r="F30" s="125"/>
      <c r="G30" s="150"/>
      <c r="H30" s="57"/>
      <c r="I30" s="45"/>
      <c r="J30" s="150"/>
      <c r="K30" s="45"/>
      <c r="L30" s="45"/>
      <c r="M30" s="154"/>
      <c r="N30" s="150"/>
      <c r="O30" s="150"/>
      <c r="P30" s="150"/>
      <c r="Q30" s="78"/>
      <c r="R30" s="78"/>
      <c r="S30" s="78"/>
      <c r="T30" s="3"/>
      <c r="U30" s="3"/>
      <c r="V30" s="45"/>
      <c r="W30" s="45"/>
      <c r="X30" s="2"/>
      <c r="Y30" s="46"/>
      <c r="Z30" s="146"/>
      <c r="AA30" s="146"/>
      <c r="AB30" s="146"/>
      <c r="AC30" s="138"/>
      <c r="AD30" s="2"/>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c r="AMJ30" s="1"/>
    </row>
    <row x14ac:dyDescent="0.25" r="31" customHeight="1" ht="18">
      <c r="A31" s="1"/>
      <c r="B31" s="45">
        <f>1+B30</f>
      </c>
      <c r="C31" s="1"/>
      <c r="D31" s="86">
        <v>48030</v>
      </c>
      <c r="E31" s="45"/>
      <c r="F31" s="2"/>
      <c r="G31" s="45"/>
      <c r="H31" s="57"/>
      <c r="I31" s="45"/>
      <c r="J31" s="45"/>
      <c r="K31" s="45"/>
      <c r="L31" s="45"/>
      <c r="M31" s="57"/>
      <c r="N31" s="45"/>
      <c r="O31" s="45"/>
      <c r="P31" s="45"/>
      <c r="Q31" s="78"/>
      <c r="R31" s="78"/>
      <c r="S31" s="78"/>
      <c r="T31" s="3"/>
      <c r="U31" s="3"/>
      <c r="V31" s="45"/>
      <c r="W31" s="45"/>
      <c r="X31" s="2"/>
      <c r="Y31" s="46"/>
      <c r="Z31" s="146"/>
      <c r="AA31" s="146"/>
      <c r="AB31" s="146"/>
      <c r="AC31" s="138"/>
      <c r="AD31" s="2"/>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row>
    <row x14ac:dyDescent="0.25" r="32" customHeight="1" ht="18">
      <c r="A32" s="1"/>
      <c r="B32" s="45">
        <f>1+B31</f>
      </c>
      <c r="C32" s="1"/>
      <c r="D32" s="86">
        <v>48396</v>
      </c>
      <c r="E32" s="45"/>
      <c r="F32" s="2"/>
      <c r="G32" s="45"/>
      <c r="H32" s="57"/>
      <c r="I32" s="45"/>
      <c r="J32" s="45"/>
      <c r="K32" s="45"/>
      <c r="L32" s="45"/>
      <c r="M32" s="57"/>
      <c r="N32" s="45"/>
      <c r="O32" s="45"/>
      <c r="P32" s="45"/>
      <c r="Q32" s="78"/>
      <c r="R32" s="78"/>
      <c r="S32" s="78"/>
      <c r="T32" s="3"/>
      <c r="U32" s="3"/>
      <c r="V32" s="45"/>
      <c r="W32" s="45"/>
      <c r="X32" s="2"/>
      <c r="Y32" s="46"/>
      <c r="Z32" s="146"/>
      <c r="AA32" s="146"/>
      <c r="AB32" s="146"/>
      <c r="AC32" s="138">
        <f>AC$22*'Mix--SLA'!N32</f>
      </c>
      <c r="AD32" s="2"/>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c r="AMJ32" s="1"/>
    </row>
    <row x14ac:dyDescent="0.25" r="33" customHeight="1" ht="18">
      <c r="A33" s="1"/>
      <c r="B33" s="45">
        <f>1+B32</f>
      </c>
      <c r="C33" s="1"/>
      <c r="D33" s="86">
        <v>48761</v>
      </c>
      <c r="E33" s="45"/>
      <c r="F33" s="2"/>
      <c r="G33" s="45"/>
      <c r="H33" s="57"/>
      <c r="I33" s="45"/>
      <c r="J33" s="45"/>
      <c r="K33" s="45"/>
      <c r="L33" s="45"/>
      <c r="M33" s="57"/>
      <c r="N33" s="45"/>
      <c r="O33" s="45"/>
      <c r="P33" s="45"/>
      <c r="Q33" s="78"/>
      <c r="R33" s="78"/>
      <c r="S33" s="78"/>
      <c r="T33" s="3"/>
      <c r="U33" s="3"/>
      <c r="V33" s="45"/>
      <c r="W33" s="45"/>
      <c r="X33" s="2"/>
      <c r="Y33" s="46"/>
      <c r="Z33" s="146"/>
      <c r="AA33" s="146"/>
      <c r="AB33" s="146"/>
      <c r="AC33" s="138"/>
      <c r="AD33" s="2"/>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c r="AMI33" s="1"/>
      <c r="AMJ33" s="1"/>
    </row>
    <row x14ac:dyDescent="0.25" r="34" customHeight="1" ht="18">
      <c r="A34" s="1"/>
      <c r="B34" s="45">
        <f>1+B33</f>
      </c>
      <c r="C34" s="1"/>
      <c r="D34" s="86">
        <v>49126</v>
      </c>
      <c r="E34" s="45"/>
      <c r="F34" s="2"/>
      <c r="G34" s="45"/>
      <c r="H34" s="57"/>
      <c r="I34" s="45"/>
      <c r="J34" s="45"/>
      <c r="K34" s="45"/>
      <c r="L34" s="45"/>
      <c r="M34" s="57"/>
      <c r="N34" s="45"/>
      <c r="O34" s="45"/>
      <c r="P34" s="45"/>
      <c r="Q34" s="78"/>
      <c r="R34" s="78"/>
      <c r="S34" s="78"/>
      <c r="T34" s="3"/>
      <c r="U34" s="3"/>
      <c r="V34" s="45"/>
      <c r="W34" s="45"/>
      <c r="X34" s="2"/>
      <c r="Y34" s="46"/>
      <c r="Z34" s="146"/>
      <c r="AA34" s="146"/>
      <c r="AB34" s="146"/>
      <c r="AC34" s="138"/>
      <c r="AD34" s="2"/>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c r="AMJ34" s="1"/>
    </row>
    <row x14ac:dyDescent="0.25" r="35" customHeight="1" ht="18">
      <c r="A35" s="1"/>
      <c r="B35" s="45">
        <f>1+B34</f>
      </c>
      <c r="C35" s="1"/>
      <c r="D35" s="86">
        <v>49491</v>
      </c>
      <c r="E35" s="45"/>
      <c r="F35" s="2"/>
      <c r="G35" s="45"/>
      <c r="H35" s="57"/>
      <c r="I35" s="45"/>
      <c r="J35" s="45"/>
      <c r="K35" s="45"/>
      <c r="L35" s="45"/>
      <c r="M35" s="57"/>
      <c r="N35" s="45"/>
      <c r="O35" s="45"/>
      <c r="P35" s="45"/>
      <c r="Q35" s="78"/>
      <c r="R35" s="78"/>
      <c r="S35" s="78"/>
      <c r="T35" s="3"/>
      <c r="U35" s="3"/>
      <c r="V35" s="45"/>
      <c r="W35" s="45"/>
      <c r="X35" s="2"/>
      <c r="Y35" s="46"/>
      <c r="Z35" s="146"/>
      <c r="AA35" s="146"/>
      <c r="AB35" s="146"/>
      <c r="AC35" s="138"/>
      <c r="AD35" s="2"/>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c r="AMJ35" s="1"/>
    </row>
    <row x14ac:dyDescent="0.25" r="36" customHeight="1" ht="18">
      <c r="A36" s="1"/>
      <c r="B36" s="45">
        <f>1+B35</f>
      </c>
      <c r="C36" s="1"/>
      <c r="D36" s="86">
        <v>49857</v>
      </c>
      <c r="E36" s="45"/>
      <c r="F36" s="2"/>
      <c r="G36" s="45"/>
      <c r="H36" s="57"/>
      <c r="I36" s="45"/>
      <c r="J36" s="45"/>
      <c r="K36" s="45"/>
      <c r="L36" s="45"/>
      <c r="M36" s="57"/>
      <c r="N36" s="45"/>
      <c r="O36" s="45"/>
      <c r="P36" s="45"/>
      <c r="Q36" s="78"/>
      <c r="R36" s="78"/>
      <c r="S36" s="78"/>
      <c r="T36" s="3"/>
      <c r="U36" s="3"/>
      <c r="V36" s="45"/>
      <c r="W36" s="45"/>
      <c r="X36" s="2"/>
      <c r="Y36" s="46"/>
      <c r="Z36" s="146"/>
      <c r="AA36" s="146"/>
      <c r="AB36" s="146"/>
      <c r="AC36" s="138"/>
      <c r="AD36" s="2"/>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c r="AMJ36" s="1"/>
    </row>
    <row x14ac:dyDescent="0.25" r="37" customHeight="1" ht="18">
      <c r="A37" s="1"/>
      <c r="B37" s="45">
        <f>1+B36</f>
      </c>
      <c r="C37" s="1"/>
      <c r="D37" s="86">
        <v>50222</v>
      </c>
      <c r="E37" s="45"/>
      <c r="F37" s="2"/>
      <c r="G37" s="45"/>
      <c r="H37" s="57"/>
      <c r="I37" s="45"/>
      <c r="J37" s="45"/>
      <c r="K37" s="45"/>
      <c r="L37" s="45"/>
      <c r="M37" s="57"/>
      <c r="N37" s="45"/>
      <c r="O37" s="45"/>
      <c r="P37" s="45"/>
      <c r="Q37" s="78"/>
      <c r="R37" s="78"/>
      <c r="S37" s="78"/>
      <c r="T37" s="3"/>
      <c r="U37" s="3"/>
      <c r="V37" s="45"/>
      <c r="W37" s="45"/>
      <c r="X37" s="2"/>
      <c r="Y37" s="46"/>
      <c r="Z37" s="146"/>
      <c r="AA37" s="146"/>
      <c r="AB37" s="146"/>
      <c r="AC37" s="138">
        <f>AC$22*'Mix--SLA'!N37</f>
      </c>
      <c r="AD37" s="2"/>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c r="AMJ37" s="1"/>
    </row>
    <row x14ac:dyDescent="0.25" r="38" customHeight="1" ht="18">
      <c r="A38" s="1"/>
      <c r="B38" s="45">
        <f>1+B37</f>
      </c>
      <c r="C38" s="1"/>
      <c r="D38" s="86">
        <v>50587</v>
      </c>
      <c r="E38" s="45"/>
      <c r="F38" s="2"/>
      <c r="G38" s="45"/>
      <c r="H38" s="57"/>
      <c r="I38" s="45"/>
      <c r="J38" s="45"/>
      <c r="K38" s="45"/>
      <c r="L38" s="45"/>
      <c r="M38" s="57"/>
      <c r="N38" s="45"/>
      <c r="O38" s="45"/>
      <c r="P38" s="45"/>
      <c r="Q38" s="78"/>
      <c r="R38" s="78"/>
      <c r="S38" s="78"/>
      <c r="T38" s="3"/>
      <c r="U38" s="3"/>
      <c r="V38" s="45"/>
      <c r="W38" s="45"/>
      <c r="X38" s="2"/>
      <c r="Y38" s="46"/>
      <c r="Z38" s="146"/>
      <c r="AA38" s="146"/>
      <c r="AB38" s="146"/>
      <c r="AC38" s="138"/>
      <c r="AD38" s="2"/>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row>
    <row x14ac:dyDescent="0.25" r="39" customHeight="1" ht="18">
      <c r="A39" s="1"/>
      <c r="B39" s="45">
        <f>1+B38</f>
      </c>
      <c r="C39" s="1"/>
      <c r="D39" s="86">
        <v>50952</v>
      </c>
      <c r="E39" s="45"/>
      <c r="F39" s="2"/>
      <c r="G39" s="45"/>
      <c r="H39" s="57"/>
      <c r="I39" s="45"/>
      <c r="J39" s="45"/>
      <c r="K39" s="45"/>
      <c r="L39" s="45"/>
      <c r="M39" s="57"/>
      <c r="N39" s="45"/>
      <c r="O39" s="45"/>
      <c r="P39" s="45"/>
      <c r="Q39" s="78"/>
      <c r="R39" s="78"/>
      <c r="S39" s="78"/>
      <c r="T39" s="3"/>
      <c r="U39" s="3"/>
      <c r="V39" s="45"/>
      <c r="W39" s="45"/>
      <c r="X39" s="2"/>
      <c r="Y39" s="46"/>
      <c r="Z39" s="146"/>
      <c r="AA39" s="146"/>
      <c r="AB39" s="146"/>
      <c r="AC39" s="138"/>
      <c r="AD39" s="2"/>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c r="AMJ39" s="1"/>
    </row>
    <row x14ac:dyDescent="0.25" r="40" customHeight="1" ht="18">
      <c r="A40" s="1"/>
      <c r="B40" s="45">
        <f>1+B39</f>
      </c>
      <c r="C40" s="1"/>
      <c r="D40" s="86">
        <v>51318</v>
      </c>
      <c r="E40" s="45"/>
      <c r="F40" s="2"/>
      <c r="G40" s="45"/>
      <c r="H40" s="57"/>
      <c r="I40" s="45"/>
      <c r="J40" s="45"/>
      <c r="K40" s="45"/>
      <c r="L40" s="45"/>
      <c r="M40" s="57"/>
      <c r="N40" s="45"/>
      <c r="O40" s="45"/>
      <c r="P40" s="45"/>
      <c r="Q40" s="78"/>
      <c r="R40" s="78"/>
      <c r="S40" s="78"/>
      <c r="T40" s="3"/>
      <c r="U40" s="3"/>
      <c r="V40" s="45"/>
      <c r="W40" s="45"/>
      <c r="X40" s="2"/>
      <c r="Y40" s="46"/>
      <c r="Z40" s="146"/>
      <c r="AA40" s="146"/>
      <c r="AB40" s="146"/>
      <c r="AC40" s="138"/>
      <c r="AD40" s="2"/>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row>
    <row x14ac:dyDescent="0.25" r="41" customHeight="1" ht="18">
      <c r="A41" s="1"/>
      <c r="B41" s="45">
        <f>1+B40</f>
      </c>
      <c r="C41" s="1"/>
      <c r="D41" s="86">
        <v>51683</v>
      </c>
      <c r="E41" s="45"/>
      <c r="F41" s="2"/>
      <c r="G41" s="45"/>
      <c r="H41" s="57"/>
      <c r="I41" s="45"/>
      <c r="J41" s="45"/>
      <c r="K41" s="45"/>
      <c r="L41" s="45"/>
      <c r="M41" s="57"/>
      <c r="N41" s="45"/>
      <c r="O41" s="45"/>
      <c r="P41" s="45"/>
      <c r="Q41" s="78"/>
      <c r="R41" s="78"/>
      <c r="S41" s="78"/>
      <c r="T41" s="3"/>
      <c r="U41" s="3"/>
      <c r="V41" s="45"/>
      <c r="W41" s="45"/>
      <c r="X41" s="2"/>
      <c r="Y41" s="46"/>
      <c r="Z41" s="146"/>
      <c r="AA41" s="146"/>
      <c r="AB41" s="146"/>
      <c r="AC41" s="138"/>
      <c r="AD41" s="2"/>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c r="AMJ41" s="1"/>
    </row>
    <row x14ac:dyDescent="0.25" r="42" customHeight="1" ht="18">
      <c r="A42" s="1"/>
      <c r="B42" s="45">
        <f>1+B41</f>
      </c>
      <c r="C42" s="1"/>
      <c r="D42" s="86">
        <v>52048</v>
      </c>
      <c r="E42" s="45"/>
      <c r="F42" s="2"/>
      <c r="G42" s="45"/>
      <c r="H42" s="57"/>
      <c r="I42" s="45"/>
      <c r="J42" s="45"/>
      <c r="K42" s="45"/>
      <c r="L42" s="45"/>
      <c r="M42" s="57"/>
      <c r="N42" s="45"/>
      <c r="O42" s="45"/>
      <c r="P42" s="45"/>
      <c r="Q42" s="78"/>
      <c r="R42" s="78"/>
      <c r="S42" s="78"/>
      <c r="T42" s="3"/>
      <c r="U42" s="3"/>
      <c r="V42" s="45"/>
      <c r="W42" s="45"/>
      <c r="X42" s="2"/>
      <c r="Y42" s="46"/>
      <c r="Z42" s="146"/>
      <c r="AA42" s="146"/>
      <c r="AB42" s="146"/>
      <c r="AC42" s="138">
        <f>AC$22*'Mix--SLA'!N42</f>
      </c>
      <c r="AD42" s="2"/>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c r="AMJ42" s="1"/>
    </row>
    <row x14ac:dyDescent="0.25" r="43" customHeight="1" ht="18">
      <c r="A43" s="1"/>
      <c r="B43" s="45">
        <f>1+B42</f>
      </c>
      <c r="C43" s="1"/>
      <c r="D43" s="86">
        <v>52413</v>
      </c>
      <c r="E43" s="45"/>
      <c r="F43" s="2"/>
      <c r="G43" s="45"/>
      <c r="H43" s="57"/>
      <c r="I43" s="45"/>
      <c r="J43" s="45"/>
      <c r="K43" s="45"/>
      <c r="L43" s="45"/>
      <c r="M43" s="57"/>
      <c r="N43" s="45"/>
      <c r="O43" s="45"/>
      <c r="P43" s="45"/>
      <c r="Q43" s="78"/>
      <c r="R43" s="78"/>
      <c r="S43" s="78"/>
      <c r="T43" s="3"/>
      <c r="U43" s="3"/>
      <c r="V43" s="45"/>
      <c r="W43" s="45"/>
      <c r="X43" s="2"/>
      <c r="Y43" s="46"/>
      <c r="Z43" s="146"/>
      <c r="AA43" s="146"/>
      <c r="AB43" s="146"/>
      <c r="AC43" s="138"/>
      <c r="AD43" s="2"/>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c r="AMJ43" s="1"/>
    </row>
    <row x14ac:dyDescent="0.25" r="44" customHeight="1" ht="18">
      <c r="A44" s="1"/>
      <c r="B44" s="45">
        <f>1+B43</f>
      </c>
      <c r="C44" s="1"/>
      <c r="D44" s="86">
        <v>52779</v>
      </c>
      <c r="E44" s="45"/>
      <c r="F44" s="2"/>
      <c r="G44" s="45"/>
      <c r="H44" s="57"/>
      <c r="I44" s="45"/>
      <c r="J44" s="45"/>
      <c r="K44" s="45"/>
      <c r="L44" s="45"/>
      <c r="M44" s="57"/>
      <c r="N44" s="45"/>
      <c r="O44" s="45"/>
      <c r="P44" s="45"/>
      <c r="Q44" s="78"/>
      <c r="R44" s="78"/>
      <c r="S44" s="78"/>
      <c r="T44" s="3"/>
      <c r="U44" s="3"/>
      <c r="V44" s="45"/>
      <c r="W44" s="45"/>
      <c r="X44" s="2"/>
      <c r="Y44" s="46"/>
      <c r="Z44" s="146"/>
      <c r="AA44" s="146"/>
      <c r="AB44" s="146"/>
      <c r="AC44" s="138"/>
      <c r="AD44" s="2"/>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row>
    <row x14ac:dyDescent="0.25" r="45" customHeight="1" ht="18">
      <c r="A45" s="1"/>
      <c r="B45" s="45">
        <f>1+B44</f>
      </c>
      <c r="C45" s="1"/>
      <c r="D45" s="86">
        <v>53144</v>
      </c>
      <c r="E45" s="45"/>
      <c r="F45" s="2"/>
      <c r="G45" s="45"/>
      <c r="H45" s="57"/>
      <c r="I45" s="45"/>
      <c r="J45" s="45"/>
      <c r="K45" s="45"/>
      <c r="L45" s="45"/>
      <c r="M45" s="57"/>
      <c r="N45" s="45"/>
      <c r="O45" s="45"/>
      <c r="P45" s="45"/>
      <c r="Q45" s="78"/>
      <c r="R45" s="78"/>
      <c r="S45" s="78"/>
      <c r="T45" s="3"/>
      <c r="U45" s="3"/>
      <c r="V45" s="45"/>
      <c r="W45" s="45"/>
      <c r="X45" s="2"/>
      <c r="Y45" s="46"/>
      <c r="Z45" s="146"/>
      <c r="AA45" s="146"/>
      <c r="AB45" s="146"/>
      <c r="AC45" s="138"/>
      <c r="AD45" s="2"/>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c r="AMJ45" s="1"/>
    </row>
    <row x14ac:dyDescent="0.25" r="46" customHeight="1" ht="18">
      <c r="A46" s="1"/>
      <c r="B46" s="45">
        <f>1+B45</f>
      </c>
      <c r="C46" s="1"/>
      <c r="D46" s="86">
        <v>53509</v>
      </c>
      <c r="E46" s="45"/>
      <c r="F46" s="2"/>
      <c r="G46" s="45"/>
      <c r="H46" s="57"/>
      <c r="I46" s="45"/>
      <c r="J46" s="45"/>
      <c r="K46" s="45"/>
      <c r="L46" s="45"/>
      <c r="M46" s="57"/>
      <c r="N46" s="45"/>
      <c r="O46" s="45"/>
      <c r="P46" s="45"/>
      <c r="Q46" s="78"/>
      <c r="R46" s="78"/>
      <c r="S46" s="78"/>
      <c r="T46" s="3"/>
      <c r="U46" s="3"/>
      <c r="V46" s="45"/>
      <c r="W46" s="45"/>
      <c r="X46" s="2"/>
      <c r="Y46" s="46"/>
      <c r="Z46" s="146"/>
      <c r="AA46" s="146"/>
      <c r="AB46" s="146"/>
      <c r="AC46" s="138"/>
      <c r="AD46" s="2"/>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c r="AMJ46" s="1"/>
    </row>
    <row x14ac:dyDescent="0.25" r="47" customHeight="1" ht="18">
      <c r="A47" s="1"/>
      <c r="B47" s="45">
        <f>1+B46</f>
      </c>
      <c r="C47" s="1"/>
      <c r="D47" s="86">
        <v>53874</v>
      </c>
      <c r="E47" s="45"/>
      <c r="F47" s="2"/>
      <c r="G47" s="45"/>
      <c r="H47" s="57"/>
      <c r="I47" s="45"/>
      <c r="J47" s="45"/>
      <c r="K47" s="45"/>
      <c r="L47" s="45"/>
      <c r="M47" s="57"/>
      <c r="N47" s="45"/>
      <c r="O47" s="45"/>
      <c r="P47" s="45"/>
      <c r="Q47" s="78"/>
      <c r="R47" s="78"/>
      <c r="S47" s="78"/>
      <c r="T47" s="3"/>
      <c r="U47" s="3"/>
      <c r="V47" s="45"/>
      <c r="W47" s="45"/>
      <c r="X47" s="2"/>
      <c r="Y47" s="46"/>
      <c r="Z47" s="146"/>
      <c r="AA47" s="146"/>
      <c r="AB47" s="146"/>
      <c r="AC47" s="138">
        <f>AC$22*'Mix--SLA'!N47</f>
      </c>
      <c r="AD47" s="2"/>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c r="AMJ47" s="1"/>
    </row>
    <row x14ac:dyDescent="0.25" r="48" customHeight="1" ht="18">
      <c r="A48" s="1"/>
      <c r="B48" s="45">
        <f>1+B47</f>
      </c>
      <c r="C48" s="1"/>
      <c r="D48" s="86">
        <v>54240</v>
      </c>
      <c r="E48" s="45"/>
      <c r="F48" s="2"/>
      <c r="G48" s="45"/>
      <c r="H48" s="57"/>
      <c r="I48" s="45"/>
      <c r="J48" s="45"/>
      <c r="K48" s="45"/>
      <c r="L48" s="45"/>
      <c r="M48" s="57"/>
      <c r="N48" s="45"/>
      <c r="O48" s="45"/>
      <c r="P48" s="45"/>
      <c r="Q48" s="78"/>
      <c r="R48" s="78"/>
      <c r="S48" s="78"/>
      <c r="T48" s="3"/>
      <c r="U48" s="3"/>
      <c r="V48" s="45"/>
      <c r="W48" s="45"/>
      <c r="X48" s="2"/>
      <c r="Y48" s="46"/>
      <c r="Z48" s="146"/>
      <c r="AA48" s="146"/>
      <c r="AB48" s="146"/>
      <c r="AC48" s="138"/>
      <c r="AD48" s="2"/>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c r="AMJ48" s="1"/>
    </row>
    <row x14ac:dyDescent="0.25" r="49" customHeight="1" ht="18">
      <c r="A49" s="1"/>
      <c r="B49" s="45">
        <f>1+B48</f>
      </c>
      <c r="C49" s="1"/>
      <c r="D49" s="86">
        <v>54605</v>
      </c>
      <c r="E49" s="45"/>
      <c r="F49" s="2"/>
      <c r="G49" s="45"/>
      <c r="H49" s="57"/>
      <c r="I49" s="45"/>
      <c r="J49" s="45"/>
      <c r="K49" s="45"/>
      <c r="L49" s="45"/>
      <c r="M49" s="57"/>
      <c r="N49" s="45"/>
      <c r="O49" s="45"/>
      <c r="P49" s="45"/>
      <c r="Q49" s="78"/>
      <c r="R49" s="78"/>
      <c r="S49" s="78"/>
      <c r="T49" s="3"/>
      <c r="U49" s="3"/>
      <c r="V49" s="45"/>
      <c r="W49" s="45"/>
      <c r="X49" s="2"/>
      <c r="Y49" s="46"/>
      <c r="Z49" s="146"/>
      <c r="AA49" s="146"/>
      <c r="AB49" s="146"/>
      <c r="AC49" s="138"/>
      <c r="AD49" s="2"/>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c r="AMJ49" s="1"/>
    </row>
    <row x14ac:dyDescent="0.25" r="50" customHeight="1" ht="18">
      <c r="A50" s="1"/>
      <c r="B50" s="45">
        <f>1+B49</f>
      </c>
      <c r="C50" s="1"/>
      <c r="D50" s="86">
        <v>54970</v>
      </c>
      <c r="E50" s="45"/>
      <c r="F50" s="2"/>
      <c r="G50" s="45"/>
      <c r="H50" s="57"/>
      <c r="I50" s="45"/>
      <c r="J50" s="45"/>
      <c r="K50" s="45"/>
      <c r="L50" s="45"/>
      <c r="M50" s="57"/>
      <c r="N50" s="45"/>
      <c r="O50" s="45"/>
      <c r="P50" s="45"/>
      <c r="Q50" s="78"/>
      <c r="R50" s="78"/>
      <c r="S50" s="78"/>
      <c r="T50" s="3"/>
      <c r="U50" s="3"/>
      <c r="V50" s="45"/>
      <c r="W50" s="45"/>
      <c r="X50" s="2"/>
      <c r="Y50" s="46"/>
      <c r="Z50" s="146"/>
      <c r="AA50" s="146"/>
      <c r="AB50" s="146"/>
      <c r="AC50" s="138"/>
      <c r="AD50" s="2"/>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c r="AMJ50" s="1"/>
    </row>
    <row x14ac:dyDescent="0.25" r="51" customHeight="1" ht="18">
      <c r="A51" s="1"/>
      <c r="B51" s="45">
        <f>1+B50</f>
      </c>
      <c r="C51" s="1"/>
      <c r="D51" s="86">
        <v>55335</v>
      </c>
      <c r="E51" s="45"/>
      <c r="F51" s="2"/>
      <c r="G51" s="45"/>
      <c r="H51" s="57"/>
      <c r="I51" s="45"/>
      <c r="J51" s="45"/>
      <c r="K51" s="45"/>
      <c r="L51" s="45"/>
      <c r="M51" s="57"/>
      <c r="N51" s="45"/>
      <c r="O51" s="45"/>
      <c r="P51" s="45"/>
      <c r="Q51" s="78"/>
      <c r="R51" s="78"/>
      <c r="S51" s="78"/>
      <c r="T51" s="3"/>
      <c r="U51" s="3"/>
      <c r="V51" s="45"/>
      <c r="W51" s="45"/>
      <c r="X51" s="2"/>
      <c r="Y51" s="46"/>
      <c r="Z51" s="146"/>
      <c r="AA51" s="146"/>
      <c r="AB51" s="146"/>
      <c r="AC51" s="138"/>
      <c r="AD51" s="2"/>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c r="AMI51" s="1"/>
      <c r="AMJ51" s="1"/>
    </row>
    <row x14ac:dyDescent="0.25" r="52" customHeight="1" ht="18">
      <c r="A52" s="1"/>
      <c r="B52" s="45">
        <f>1+B51</f>
      </c>
      <c r="C52" s="1"/>
      <c r="D52" s="86">
        <v>55702</v>
      </c>
      <c r="E52" s="45"/>
      <c r="F52" s="2"/>
      <c r="G52" s="45"/>
      <c r="H52" s="57"/>
      <c r="I52" s="45"/>
      <c r="J52" s="45"/>
      <c r="K52" s="45"/>
      <c r="L52" s="45"/>
      <c r="M52" s="57"/>
      <c r="N52" s="45"/>
      <c r="O52" s="45"/>
      <c r="P52" s="45"/>
      <c r="Q52" s="78"/>
      <c r="R52" s="78"/>
      <c r="S52" s="78"/>
      <c r="T52" s="3"/>
      <c r="U52" s="3"/>
      <c r="V52" s="45"/>
      <c r="W52" s="45"/>
      <c r="X52" s="2"/>
      <c r="Y52" s="46"/>
      <c r="Z52" s="146"/>
      <c r="AA52" s="146"/>
      <c r="AB52" s="146"/>
      <c r="AC52" s="138">
        <f>AC$22*'Mix--SLA'!N52</f>
      </c>
      <c r="AD52" s="2"/>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c r="AMJ5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41"/>
  <sheetViews>
    <sheetView workbookViewId="0"/>
  </sheetViews>
  <sheetFormatPr defaultRowHeight="15" x14ac:dyDescent="0.25"/>
  <cols>
    <col min="1" max="1" style="41" width="17.576428571428572" customWidth="1" bestFit="1"/>
    <col min="2" max="2" style="68" width="13.576428571428572" customWidth="1" bestFit="1"/>
    <col min="3" max="3" style="41" width="8.005" customWidth="1" bestFit="1"/>
    <col min="4" max="4" style="88" width="11.719285714285713" customWidth="1" bestFit="1"/>
    <col min="5" max="5" style="133" width="7.862142857142857" customWidth="1" bestFit="1"/>
    <col min="6" max="6" style="67" width="7.862142857142857" customWidth="1" bestFit="1"/>
    <col min="7" max="7" style="68" width="7.862142857142857" customWidth="1" bestFit="1"/>
    <col min="8" max="8" style="68" width="7.862142857142857" customWidth="1" bestFit="1"/>
    <col min="9" max="9" style="133" width="7.862142857142857" customWidth="1" bestFit="1"/>
    <col min="10" max="10" style="68" width="4.862142857142857" customWidth="1" bestFit="1"/>
    <col min="11" max="11" style="68" width="4.862142857142857" customWidth="1" bestFit="1"/>
    <col min="12" max="12" style="68" width="4.719285714285714" customWidth="1" bestFit="1"/>
    <col min="13" max="13" style="85" width="7.862142857142857" customWidth="1" bestFit="1"/>
    <col min="14" max="14" style="85" width="7.862142857142857" customWidth="1" bestFit="1"/>
    <col min="15" max="15" style="85" width="7.862142857142857" customWidth="1" bestFit="1"/>
    <col min="16" max="16" style="69" width="11.862142857142858" customWidth="1" bestFit="1"/>
    <col min="17" max="17" style="69" width="7.862142857142857" customWidth="1" bestFit="1"/>
    <col min="18" max="18" style="133" width="7.862142857142857" customWidth="1" bestFit="1"/>
    <col min="19" max="19" style="68" width="7.862142857142857" customWidth="1" bestFit="1"/>
    <col min="20" max="20" style="68" width="7.862142857142857" customWidth="1" bestFit="1"/>
    <col min="21" max="21" style="68" width="7.862142857142857" customWidth="1" bestFit="1"/>
    <col min="22" max="22" style="68" width="9.147857142857141" customWidth="1" bestFit="1"/>
    <col min="23" max="23" style="69" width="9.862142857142858" customWidth="1" bestFit="1"/>
    <col min="24" max="24" style="69" width="7.862142857142857" customWidth="1" bestFit="1"/>
    <col min="25" max="25" style="67" width="7.862142857142857" customWidth="1" bestFit="1"/>
    <col min="26" max="26" style="41" width="7.862142857142857" customWidth="1" bestFit="1"/>
  </cols>
  <sheetData>
    <row x14ac:dyDescent="0.25" r="1" customHeight="1" ht="18">
      <c r="A1" s="1"/>
      <c r="B1" s="45"/>
      <c r="C1" s="1"/>
      <c r="D1" s="86"/>
      <c r="E1" s="57"/>
      <c r="F1" s="2"/>
      <c r="G1" s="45"/>
      <c r="H1" s="45"/>
      <c r="I1" s="57"/>
      <c r="J1" s="45"/>
      <c r="K1" s="45"/>
      <c r="L1" s="45"/>
      <c r="M1" s="78"/>
      <c r="N1" s="78"/>
      <c r="O1" s="78"/>
      <c r="P1" s="3"/>
      <c r="Q1" s="3"/>
      <c r="R1" s="57"/>
      <c r="S1" s="45"/>
      <c r="T1" s="45"/>
      <c r="U1" s="45"/>
      <c r="V1" s="45"/>
      <c r="W1" s="3"/>
      <c r="X1" s="3"/>
      <c r="Y1" s="2"/>
      <c r="Z1" s="1"/>
    </row>
    <row x14ac:dyDescent="0.25" r="2" customHeight="1" ht="18">
      <c r="A2" s="1" t="s">
        <v>185</v>
      </c>
      <c r="B2" s="45"/>
      <c r="C2" s="1"/>
      <c r="D2" s="86"/>
      <c r="E2" s="57"/>
      <c r="F2" s="2"/>
      <c r="G2" s="45"/>
      <c r="H2" s="45"/>
      <c r="I2" s="57"/>
      <c r="J2" s="45"/>
      <c r="K2" s="45"/>
      <c r="L2" s="45"/>
      <c r="M2" s="78"/>
      <c r="N2" s="78"/>
      <c r="O2" s="78"/>
      <c r="P2" s="3"/>
      <c r="Q2" s="3"/>
      <c r="R2" s="57"/>
      <c r="S2" s="45"/>
      <c r="T2" s="45"/>
      <c r="U2" s="45"/>
      <c r="V2" s="45"/>
      <c r="W2" s="3"/>
      <c r="X2" s="3"/>
      <c r="Y2" s="2"/>
      <c r="Z2" s="1"/>
    </row>
    <row x14ac:dyDescent="0.25" r="3" customHeight="1" ht="18">
      <c r="A3" s="1" t="s">
        <v>186</v>
      </c>
      <c r="B3" s="45" t="s">
        <v>187</v>
      </c>
      <c r="C3" s="1"/>
      <c r="D3" s="86"/>
      <c r="E3" s="57"/>
      <c r="F3" s="2"/>
      <c r="G3" s="45"/>
      <c r="H3" s="45"/>
      <c r="I3" s="57"/>
      <c r="J3" s="45"/>
      <c r="K3" s="45"/>
      <c r="L3" s="45"/>
      <c r="M3" s="78"/>
      <c r="N3" s="78"/>
      <c r="O3" s="78"/>
      <c r="P3" s="3"/>
      <c r="Q3" s="3"/>
      <c r="R3" s="57"/>
      <c r="S3" s="45"/>
      <c r="T3" s="45"/>
      <c r="U3" s="45"/>
      <c r="V3" s="45"/>
      <c r="W3" s="3"/>
      <c r="X3" s="3"/>
      <c r="Y3" s="2"/>
      <c r="Z3" s="1"/>
    </row>
    <row x14ac:dyDescent="0.25" r="4" customHeight="1" ht="18">
      <c r="A4" s="1" t="s">
        <v>188</v>
      </c>
      <c r="B4" s="53" t="s">
        <v>189</v>
      </c>
      <c r="C4" s="1"/>
      <c r="D4" s="86"/>
      <c r="E4" s="57"/>
      <c r="F4" s="2"/>
      <c r="G4" s="45"/>
      <c r="H4" s="45"/>
      <c r="I4" s="57"/>
      <c r="J4" s="45"/>
      <c r="K4" s="45"/>
      <c r="L4" s="45"/>
      <c r="M4" s="78"/>
      <c r="N4" s="78"/>
      <c r="O4" s="78"/>
      <c r="P4" s="3"/>
      <c r="Q4" s="3"/>
      <c r="R4" s="57"/>
      <c r="S4" s="45"/>
      <c r="T4" s="45"/>
      <c r="U4" s="45"/>
      <c r="V4" s="45"/>
      <c r="W4" s="3"/>
      <c r="X4" s="3"/>
      <c r="Y4" s="2"/>
      <c r="Z4" s="1"/>
    </row>
    <row x14ac:dyDescent="0.25" r="5" customHeight="1" ht="18">
      <c r="A5" s="1" t="s">
        <v>190</v>
      </c>
      <c r="B5" s="45" t="s">
        <v>191</v>
      </c>
      <c r="C5" s="1"/>
      <c r="D5" s="86"/>
      <c r="E5" s="57"/>
      <c r="F5" s="2"/>
      <c r="G5" s="45"/>
      <c r="H5" s="45"/>
      <c r="I5" s="57"/>
      <c r="J5" s="45"/>
      <c r="K5" s="45"/>
      <c r="L5" s="45"/>
      <c r="M5" s="134"/>
      <c r="N5" s="134" t="s">
        <v>214</v>
      </c>
      <c r="O5" s="134"/>
      <c r="P5" s="3" t="s">
        <v>215</v>
      </c>
      <c r="Q5" s="3"/>
      <c r="R5" s="135"/>
      <c r="S5" s="45"/>
      <c r="T5" s="45"/>
      <c r="U5" s="45"/>
      <c r="V5" s="45"/>
      <c r="W5" s="3"/>
      <c r="X5" s="3"/>
      <c r="Y5" s="2"/>
      <c r="Z5" s="1"/>
    </row>
    <row x14ac:dyDescent="0.25" r="6" customHeight="1" ht="18">
      <c r="A6" s="1" t="s">
        <v>193</v>
      </c>
      <c r="B6" s="45" t="s">
        <v>194</v>
      </c>
      <c r="C6" s="1"/>
      <c r="D6" s="86"/>
      <c r="E6" s="57"/>
      <c r="F6" s="2"/>
      <c r="G6" s="45"/>
      <c r="H6" s="45"/>
      <c r="I6" s="57"/>
      <c r="J6" s="45"/>
      <c r="K6" s="45"/>
      <c r="L6" s="45"/>
      <c r="M6" s="136"/>
      <c r="N6" s="136" t="s">
        <v>217</v>
      </c>
      <c r="O6" s="136"/>
      <c r="P6" s="3" t="s">
        <v>218</v>
      </c>
      <c r="Q6" s="3"/>
      <c r="R6" s="135"/>
      <c r="S6" s="45"/>
      <c r="T6" s="45"/>
      <c r="U6" s="45"/>
      <c r="V6" s="45"/>
      <c r="W6" s="3"/>
      <c r="X6" s="3"/>
      <c r="Y6" s="2"/>
      <c r="Z6" s="1"/>
    </row>
    <row x14ac:dyDescent="0.25" r="7" customHeight="1" ht="18">
      <c r="A7" s="1" t="s">
        <v>195</v>
      </c>
      <c r="B7" s="45" t="s">
        <v>196</v>
      </c>
      <c r="C7" s="1"/>
      <c r="D7" s="86"/>
      <c r="E7" s="57"/>
      <c r="F7" s="2"/>
      <c r="G7" s="45"/>
      <c r="H7" s="45"/>
      <c r="I7" s="57"/>
      <c r="J7" s="45"/>
      <c r="K7" s="45"/>
      <c r="L7" s="45"/>
      <c r="M7" s="78"/>
      <c r="N7" s="78"/>
      <c r="O7" s="78"/>
      <c r="P7" s="3"/>
      <c r="Q7" s="3"/>
      <c r="R7" s="57"/>
      <c r="S7" s="45"/>
      <c r="T7" s="45"/>
      <c r="U7" s="45"/>
      <c r="V7" s="45"/>
      <c r="W7" s="3"/>
      <c r="X7" s="3"/>
      <c r="Y7" s="2"/>
      <c r="Z7" s="1"/>
    </row>
    <row x14ac:dyDescent="0.25" r="8" customHeight="1" ht="18">
      <c r="A8" s="1" t="s">
        <v>197</v>
      </c>
      <c r="B8" s="45" t="s">
        <v>198</v>
      </c>
      <c r="C8" s="1"/>
      <c r="D8" s="86"/>
      <c r="E8" s="57"/>
      <c r="F8" s="2"/>
      <c r="G8" s="45"/>
      <c r="H8" s="45"/>
      <c r="I8" s="57"/>
      <c r="J8" s="45"/>
      <c r="K8" s="45"/>
      <c r="L8" s="45"/>
      <c r="M8" s="78"/>
      <c r="N8" s="78"/>
      <c r="O8" s="78"/>
      <c r="P8" s="3"/>
      <c r="Q8" s="3"/>
      <c r="R8" s="57"/>
      <c r="S8" s="45"/>
      <c r="T8" s="45"/>
      <c r="U8" s="45"/>
      <c r="V8" s="45"/>
      <c r="W8" s="3"/>
      <c r="X8" s="3"/>
      <c r="Y8" s="2"/>
      <c r="Z8" s="1"/>
    </row>
    <row x14ac:dyDescent="0.25" r="9" customHeight="1" ht="18">
      <c r="A9" s="1" t="s">
        <v>199</v>
      </c>
      <c r="B9" s="45"/>
      <c r="C9" s="1"/>
      <c r="D9" s="86"/>
      <c r="E9" s="57"/>
      <c r="F9" s="2"/>
      <c r="G9" s="45"/>
      <c r="H9" s="45"/>
      <c r="I9" s="57"/>
      <c r="J9" s="45"/>
      <c r="K9" s="45"/>
      <c r="L9" s="45"/>
      <c r="M9" s="78"/>
      <c r="N9" s="78"/>
      <c r="O9" s="78"/>
      <c r="P9" s="3"/>
      <c r="Q9" s="3"/>
      <c r="R9" s="57"/>
      <c r="S9" s="45"/>
      <c r="T9" s="45"/>
      <c r="U9" s="45"/>
      <c r="V9" s="45"/>
      <c r="W9" s="3"/>
      <c r="X9" s="3"/>
      <c r="Y9" s="2"/>
      <c r="Z9" s="1"/>
    </row>
    <row x14ac:dyDescent="0.25" r="10" customHeight="1" ht="18">
      <c r="A10" s="1" t="s">
        <v>200</v>
      </c>
      <c r="B10" s="59" t="s">
        <v>241</v>
      </c>
      <c r="C10" s="1"/>
      <c r="D10" s="86"/>
      <c r="E10" s="57"/>
      <c r="F10" s="2"/>
      <c r="G10" s="45"/>
      <c r="H10" s="45"/>
      <c r="I10" s="57"/>
      <c r="J10" s="45"/>
      <c r="K10" s="45"/>
      <c r="L10" s="45"/>
      <c r="M10" s="78"/>
      <c r="N10" s="78"/>
      <c r="O10" s="78"/>
      <c r="P10" s="3"/>
      <c r="Q10" s="3"/>
      <c r="R10" s="57"/>
      <c r="S10" s="45"/>
      <c r="T10" s="45"/>
      <c r="U10" s="45"/>
      <c r="V10" s="45"/>
      <c r="W10" s="3"/>
      <c r="X10" s="3"/>
      <c r="Y10" s="2"/>
      <c r="Z10" s="1"/>
    </row>
    <row x14ac:dyDescent="0.25" r="11" customHeight="1" ht="18">
      <c r="A11" s="1" t="s">
        <v>201</v>
      </c>
      <c r="B11" s="45"/>
      <c r="C11" s="1"/>
      <c r="D11" s="86"/>
      <c r="E11" s="57"/>
      <c r="F11" s="2"/>
      <c r="G11" s="45"/>
      <c r="H11" s="45"/>
      <c r="I11" s="57"/>
      <c r="J11" s="45"/>
      <c r="K11" s="45"/>
      <c r="L11" s="45"/>
      <c r="M11" s="78"/>
      <c r="N11" s="78"/>
      <c r="O11" s="78"/>
      <c r="P11" s="3"/>
      <c r="Q11" s="3"/>
      <c r="R11" s="57"/>
      <c r="S11" s="45"/>
      <c r="T11" s="45"/>
      <c r="U11" s="45"/>
      <c r="V11" s="45"/>
      <c r="W11" s="3"/>
      <c r="X11" s="3"/>
      <c r="Y11" s="2"/>
      <c r="Z11" s="1"/>
    </row>
    <row x14ac:dyDescent="0.25" r="12" customHeight="1" ht="18">
      <c r="A12" s="1"/>
      <c r="B12" s="45"/>
      <c r="C12" s="1"/>
      <c r="D12" s="86"/>
      <c r="E12" s="57"/>
      <c r="F12" s="2"/>
      <c r="G12" s="45"/>
      <c r="H12" s="45"/>
      <c r="I12" s="57"/>
      <c r="J12" s="45"/>
      <c r="K12" s="45"/>
      <c r="L12" s="45"/>
      <c r="M12" s="78"/>
      <c r="N12" s="78"/>
      <c r="O12" s="78"/>
      <c r="P12" s="3"/>
      <c r="Q12" s="3"/>
      <c r="R12" s="57"/>
      <c r="S12" s="45"/>
      <c r="T12" s="45"/>
      <c r="U12" s="45"/>
      <c r="V12" s="45"/>
      <c r="W12" s="3"/>
      <c r="X12" s="3"/>
      <c r="Y12" s="2"/>
      <c r="Z12" s="1"/>
    </row>
    <row x14ac:dyDescent="0.25" r="13" customHeight="1" ht="18.75">
      <c r="A13" s="1"/>
      <c r="B13" s="45"/>
      <c r="C13" s="1"/>
      <c r="D13" s="86"/>
      <c r="E13" s="57"/>
      <c r="F13" s="2"/>
      <c r="G13" s="45"/>
      <c r="H13" s="45"/>
      <c r="I13" s="57"/>
      <c r="J13" s="45"/>
      <c r="K13" s="45"/>
      <c r="L13" s="45"/>
      <c r="M13" s="78"/>
      <c r="N13" s="78"/>
      <c r="O13" s="78"/>
      <c r="P13" s="3"/>
      <c r="Q13" s="3"/>
      <c r="R13" s="57"/>
      <c r="S13" s="45"/>
      <c r="T13" s="45"/>
      <c r="U13" s="45"/>
      <c r="V13" s="45"/>
      <c r="W13" s="3"/>
      <c r="X13" s="3"/>
      <c r="Y13" s="2"/>
      <c r="Z13" s="1"/>
    </row>
    <row x14ac:dyDescent="0.25" r="14" customHeight="1" ht="18.75">
      <c r="A14" s="1"/>
      <c r="B14" s="45"/>
      <c r="C14" s="1"/>
      <c r="D14" s="86"/>
      <c r="E14" s="57"/>
      <c r="F14" s="2"/>
      <c r="G14" s="45"/>
      <c r="H14" s="45"/>
      <c r="I14" s="57"/>
      <c r="J14" s="45"/>
      <c r="K14" s="45"/>
      <c r="L14" s="45"/>
      <c r="M14" s="78"/>
      <c r="N14" s="78"/>
      <c r="O14" s="78"/>
      <c r="P14" s="3"/>
      <c r="Q14" s="3"/>
      <c r="R14" s="57"/>
      <c r="S14" s="45"/>
      <c r="T14" s="45"/>
      <c r="U14" s="45"/>
      <c r="V14" s="45"/>
      <c r="W14" s="3"/>
      <c r="X14" s="3"/>
      <c r="Y14" s="2"/>
      <c r="Z14" s="1"/>
    </row>
    <row x14ac:dyDescent="0.25" r="15" customHeight="1" ht="18.75">
      <c r="A15" s="1"/>
      <c r="B15" s="45"/>
      <c r="C15" s="1"/>
      <c r="D15" s="86"/>
      <c r="E15" s="57"/>
      <c r="F15" s="2"/>
      <c r="G15" s="45"/>
      <c r="H15" s="45"/>
      <c r="I15" s="57"/>
      <c r="J15" s="45"/>
      <c r="K15" s="45"/>
      <c r="L15" s="45"/>
      <c r="M15" s="78"/>
      <c r="N15" s="78"/>
      <c r="O15" s="78"/>
      <c r="P15" s="3"/>
      <c r="Q15" s="3"/>
      <c r="R15" s="57"/>
      <c r="S15" s="45"/>
      <c r="T15" s="45"/>
      <c r="U15" s="45"/>
      <c r="V15" s="45"/>
      <c r="W15" s="3"/>
      <c r="X15" s="3"/>
      <c r="Y15" s="2"/>
      <c r="Z15" s="1"/>
    </row>
    <row x14ac:dyDescent="0.25" r="16" customHeight="1" ht="18.75">
      <c r="A16" s="1"/>
      <c r="B16" s="45"/>
      <c r="C16" s="1"/>
      <c r="D16" s="86"/>
      <c r="E16" s="57"/>
      <c r="F16" s="2"/>
      <c r="G16" s="45"/>
      <c r="H16" s="45"/>
      <c r="I16" s="57"/>
      <c r="J16" s="45"/>
      <c r="K16" s="45"/>
      <c r="L16" s="45"/>
      <c r="M16" s="78"/>
      <c r="N16" s="78"/>
      <c r="O16" s="78"/>
      <c r="P16" s="3"/>
      <c r="Q16" s="3"/>
      <c r="R16" s="57"/>
      <c r="S16" s="45"/>
      <c r="T16" s="45"/>
      <c r="U16" s="45"/>
      <c r="V16" s="45"/>
      <c r="W16" s="3"/>
      <c r="X16" s="3"/>
      <c r="Y16" s="2"/>
      <c r="Z16" s="1"/>
    </row>
    <row x14ac:dyDescent="0.25" r="17" customHeight="1" ht="18">
      <c r="A17" s="1"/>
      <c r="B17" s="90" t="s">
        <v>202</v>
      </c>
      <c r="C17" s="91"/>
      <c r="D17" s="92" t="s">
        <v>204</v>
      </c>
      <c r="E17" s="128" t="s">
        <v>242</v>
      </c>
      <c r="F17" s="105" t="s">
        <v>243</v>
      </c>
      <c r="G17" s="90" t="s">
        <v>244</v>
      </c>
      <c r="H17" s="90" t="s">
        <v>244</v>
      </c>
      <c r="I17" s="128" t="s">
        <v>245</v>
      </c>
      <c r="J17" s="90" t="s">
        <v>246</v>
      </c>
      <c r="K17" s="90" t="s">
        <v>247</v>
      </c>
      <c r="L17" s="90" t="s">
        <v>248</v>
      </c>
      <c r="M17" s="137" t="s">
        <v>249</v>
      </c>
      <c r="N17" s="137" t="s">
        <v>250</v>
      </c>
      <c r="O17" s="137" t="s">
        <v>251</v>
      </c>
      <c r="P17" s="129" t="s">
        <v>252</v>
      </c>
      <c r="Q17" s="129" t="s">
        <v>253</v>
      </c>
      <c r="R17" s="128" t="s">
        <v>254</v>
      </c>
      <c r="S17" s="90" t="s">
        <v>255</v>
      </c>
      <c r="T17" s="90" t="s">
        <v>256</v>
      </c>
      <c r="U17" s="90" t="s">
        <v>257</v>
      </c>
      <c r="V17" s="90" t="s">
        <v>258</v>
      </c>
      <c r="W17" s="129" t="s">
        <v>259</v>
      </c>
      <c r="X17" s="129" t="s">
        <v>260</v>
      </c>
      <c r="Y17" s="105" t="s">
        <v>261</v>
      </c>
      <c r="Z17" s="91"/>
    </row>
    <row x14ac:dyDescent="0.25" r="18" customHeight="1" ht="18.75">
      <c r="A18" s="77" t="s">
        <v>1</v>
      </c>
      <c r="B18" s="45"/>
      <c r="C18" s="1"/>
      <c r="D18" s="86"/>
      <c r="E18" s="138" t="s">
        <v>16</v>
      </c>
      <c r="F18" s="97" t="s">
        <v>262</v>
      </c>
      <c r="G18" s="52" t="s">
        <v>18</v>
      </c>
      <c r="H18" s="52" t="s">
        <v>28</v>
      </c>
      <c r="I18" s="138" t="s">
        <v>263</v>
      </c>
      <c r="J18" s="52" t="s">
        <v>264</v>
      </c>
      <c r="K18" s="52" t="s">
        <v>264</v>
      </c>
      <c r="L18" s="52" t="s">
        <v>264</v>
      </c>
      <c r="M18" s="139" t="s">
        <v>265</v>
      </c>
      <c r="N18" s="139" t="s">
        <v>266</v>
      </c>
      <c r="O18" s="139" t="s">
        <v>32</v>
      </c>
      <c r="P18" s="140" t="s">
        <v>267</v>
      </c>
      <c r="Q18" s="140" t="s">
        <v>30</v>
      </c>
      <c r="R18" s="138" t="s">
        <v>7</v>
      </c>
      <c r="S18" s="52" t="s">
        <v>7</v>
      </c>
      <c r="T18" s="52" t="s">
        <v>7</v>
      </c>
      <c r="U18" s="52" t="s">
        <v>7</v>
      </c>
      <c r="V18" s="52" t="s">
        <v>268</v>
      </c>
      <c r="W18" s="140" t="s">
        <v>269</v>
      </c>
      <c r="X18" s="140" t="s">
        <v>236</v>
      </c>
      <c r="Y18" s="97" t="s">
        <v>236</v>
      </c>
      <c r="Z18" s="1"/>
    </row>
    <row x14ac:dyDescent="0.25" r="19" customHeight="1" ht="18.75">
      <c r="A19" s="77" t="s">
        <v>206</v>
      </c>
      <c r="B19" s="45"/>
      <c r="C19" s="1"/>
      <c r="D19" s="86"/>
      <c r="E19" s="138" t="s">
        <v>270</v>
      </c>
      <c r="F19" s="97" t="s">
        <v>271</v>
      </c>
      <c r="G19" s="52" t="s">
        <v>270</v>
      </c>
      <c r="H19" s="52" t="s">
        <v>270</v>
      </c>
      <c r="I19" s="138" t="s">
        <v>271</v>
      </c>
      <c r="J19" s="45"/>
      <c r="K19" s="45"/>
      <c r="L19" s="45"/>
      <c r="M19" s="139" t="s">
        <v>272</v>
      </c>
      <c r="N19" s="139" t="s">
        <v>272</v>
      </c>
      <c r="O19" s="78"/>
      <c r="P19" s="3"/>
      <c r="Q19" s="3"/>
      <c r="R19" s="57"/>
      <c r="S19" s="45"/>
      <c r="T19" s="45"/>
      <c r="U19" s="45"/>
      <c r="V19" s="45"/>
      <c r="W19" s="3"/>
      <c r="X19" s="3"/>
      <c r="Y19" s="2"/>
      <c r="Z19" s="1"/>
    </row>
    <row x14ac:dyDescent="0.25" r="20" customHeight="1" ht="18.75">
      <c r="A20" s="1"/>
      <c r="B20" s="45">
        <v>0</v>
      </c>
      <c r="C20" s="1"/>
      <c r="D20" s="86">
        <v>44713</v>
      </c>
      <c r="E20" s="131">
        <v>3.2</v>
      </c>
      <c r="F20" s="141">
        <v>0.95</v>
      </c>
      <c r="G20" s="132">
        <v>280</v>
      </c>
      <c r="H20" s="142">
        <f>G20*E20</f>
      </c>
      <c r="I20" s="131">
        <v>0.2</v>
      </c>
      <c r="J20" s="132">
        <v>205</v>
      </c>
      <c r="K20" s="132">
        <v>174</v>
      </c>
      <c r="L20" s="132">
        <v>72</v>
      </c>
      <c r="M20" s="143">
        <f>L20*K20*J20/1000000</f>
      </c>
      <c r="N20" s="136">
        <v>5.3</v>
      </c>
      <c r="O20" s="143">
        <f>N20/M20</f>
      </c>
      <c r="P20" s="123">
        <f>H20/M20</f>
      </c>
      <c r="Q20" s="123">
        <f>H20/N20</f>
      </c>
      <c r="R20" s="131">
        <v>0.5</v>
      </c>
      <c r="S20" s="132">
        <v>1</v>
      </c>
      <c r="T20" s="144">
        <v>3</v>
      </c>
      <c r="U20" s="132">
        <v>4000</v>
      </c>
      <c r="V20" s="132">
        <f>1080/8</f>
      </c>
      <c r="W20" s="123">
        <f>V20/H20*1000</f>
      </c>
      <c r="X20" s="144">
        <f>2/3*V20</f>
      </c>
      <c r="Y20" s="118">
        <v>0.1</v>
      </c>
      <c r="Z20" s="1"/>
    </row>
    <row x14ac:dyDescent="0.25" r="21" customHeight="1" ht="18.75">
      <c r="A21" s="1"/>
      <c r="B21" s="45">
        <f>1+B20</f>
      </c>
      <c r="C21" s="1"/>
      <c r="D21" s="86"/>
      <c r="E21" s="57"/>
      <c r="F21" s="2"/>
      <c r="G21" s="45"/>
      <c r="H21" s="45"/>
      <c r="I21" s="57"/>
      <c r="J21" s="45"/>
      <c r="K21" s="45"/>
      <c r="L21" s="45"/>
      <c r="M21" s="78"/>
      <c r="N21" s="78"/>
      <c r="O21" s="78"/>
      <c r="P21" s="3"/>
      <c r="Q21" s="3"/>
      <c r="R21" s="57"/>
      <c r="S21" s="45"/>
      <c r="T21" s="45"/>
      <c r="U21" s="45"/>
      <c r="V21" s="45"/>
      <c r="W21" s="3"/>
      <c r="X21" s="3"/>
      <c r="Y21" s="2"/>
      <c r="Z21" s="1"/>
    </row>
    <row x14ac:dyDescent="0.25" r="22" customHeight="1" ht="18.75">
      <c r="A22" s="1"/>
      <c r="B22" s="45">
        <f>1+B21</f>
      </c>
      <c r="C22" s="1"/>
      <c r="D22" s="86"/>
      <c r="E22" s="57"/>
      <c r="F22" s="2"/>
      <c r="G22" s="45"/>
      <c r="H22" s="45"/>
      <c r="I22" s="57"/>
      <c r="J22" s="45"/>
      <c r="K22" s="45"/>
      <c r="L22" s="45"/>
      <c r="M22" s="78"/>
      <c r="N22" s="78"/>
      <c r="O22" s="78"/>
      <c r="P22" s="3"/>
      <c r="Q22" s="3"/>
      <c r="R22" s="57"/>
      <c r="S22" s="45"/>
      <c r="T22" s="45"/>
      <c r="U22" s="45"/>
      <c r="V22" s="45"/>
      <c r="W22" s="3"/>
      <c r="X22" s="3"/>
      <c r="Y22" s="2"/>
      <c r="Z22" s="1"/>
    </row>
    <row x14ac:dyDescent="0.25" r="23" customHeight="1" ht="18.75">
      <c r="A23" s="1"/>
      <c r="B23" s="45">
        <f>1+B22</f>
      </c>
      <c r="C23" s="1"/>
      <c r="D23" s="86"/>
      <c r="E23" s="57"/>
      <c r="F23" s="2"/>
      <c r="G23" s="45"/>
      <c r="H23" s="45"/>
      <c r="I23" s="57"/>
      <c r="J23" s="45"/>
      <c r="K23" s="45"/>
      <c r="L23" s="45"/>
      <c r="M23" s="78"/>
      <c r="N23" s="78"/>
      <c r="O23" s="78"/>
      <c r="P23" s="3"/>
      <c r="Q23" s="3"/>
      <c r="R23" s="57"/>
      <c r="S23" s="45"/>
      <c r="T23" s="45"/>
      <c r="U23" s="45"/>
      <c r="V23" s="45"/>
      <c r="W23" s="3"/>
      <c r="X23" s="3"/>
      <c r="Y23" s="2"/>
      <c r="Z23" s="1"/>
    </row>
    <row x14ac:dyDescent="0.25" r="24" customHeight="1" ht="18.75">
      <c r="A24" s="1"/>
      <c r="B24" s="45">
        <f>1+B23</f>
      </c>
      <c r="C24" s="1"/>
      <c r="D24" s="86"/>
      <c r="E24" s="57"/>
      <c r="F24" s="2"/>
      <c r="G24" s="45"/>
      <c r="H24" s="45"/>
      <c r="I24" s="57"/>
      <c r="J24" s="45"/>
      <c r="K24" s="45"/>
      <c r="L24" s="45"/>
      <c r="M24" s="78"/>
      <c r="N24" s="78"/>
      <c r="O24" s="78"/>
      <c r="P24" s="3"/>
      <c r="Q24" s="3"/>
      <c r="R24" s="57"/>
      <c r="S24" s="45"/>
      <c r="T24" s="45"/>
      <c r="U24" s="45"/>
      <c r="V24" s="45"/>
      <c r="W24" s="3"/>
      <c r="X24" s="3"/>
      <c r="Y24" s="2"/>
      <c r="Z24" s="1"/>
    </row>
    <row x14ac:dyDescent="0.25" r="25" customHeight="1" ht="18.75">
      <c r="A25" s="1"/>
      <c r="B25" s="45">
        <f>1+B24</f>
      </c>
      <c r="C25" s="1"/>
      <c r="D25" s="86"/>
      <c r="E25" s="57"/>
      <c r="F25" s="2"/>
      <c r="G25" s="45"/>
      <c r="H25" s="45"/>
      <c r="I25" s="57"/>
      <c r="J25" s="45"/>
      <c r="K25" s="45"/>
      <c r="L25" s="45"/>
      <c r="M25" s="78"/>
      <c r="N25" s="78"/>
      <c r="O25" s="78"/>
      <c r="P25" s="3"/>
      <c r="Q25" s="3"/>
      <c r="R25" s="57"/>
      <c r="S25" s="45"/>
      <c r="T25" s="45"/>
      <c r="U25" s="45"/>
      <c r="V25" s="45"/>
      <c r="W25" s="3"/>
      <c r="X25" s="3"/>
      <c r="Y25" s="2"/>
      <c r="Z25" s="1"/>
    </row>
    <row x14ac:dyDescent="0.25" r="26" customHeight="1" ht="18.75">
      <c r="A26" s="1"/>
      <c r="B26" s="45">
        <f>1+B25</f>
      </c>
      <c r="C26" s="1"/>
      <c r="D26" s="86"/>
      <c r="E26" s="57"/>
      <c r="F26" s="2"/>
      <c r="G26" s="45"/>
      <c r="H26" s="45"/>
      <c r="I26" s="57"/>
      <c r="J26" s="45"/>
      <c r="K26" s="45"/>
      <c r="L26" s="45"/>
      <c r="M26" s="78"/>
      <c r="N26" s="78"/>
      <c r="O26" s="78"/>
      <c r="P26" s="3"/>
      <c r="Q26" s="3"/>
      <c r="R26" s="57"/>
      <c r="S26" s="45"/>
      <c r="T26" s="45"/>
      <c r="U26" s="45"/>
      <c r="V26" s="45"/>
      <c r="W26" s="3"/>
      <c r="X26" s="3"/>
      <c r="Y26" s="2"/>
      <c r="Z26" s="1"/>
    </row>
    <row x14ac:dyDescent="0.25" r="27" customHeight="1" ht="18.75">
      <c r="A27" s="1"/>
      <c r="B27" s="45">
        <f>1+B26</f>
      </c>
      <c r="C27" s="1"/>
      <c r="D27" s="86"/>
      <c r="E27" s="57"/>
      <c r="F27" s="2"/>
      <c r="G27" s="45"/>
      <c r="H27" s="45"/>
      <c r="I27" s="57"/>
      <c r="J27" s="45"/>
      <c r="K27" s="45"/>
      <c r="L27" s="45"/>
      <c r="M27" s="78"/>
      <c r="N27" s="78"/>
      <c r="O27" s="78"/>
      <c r="P27" s="3"/>
      <c r="Q27" s="3"/>
      <c r="R27" s="57"/>
      <c r="S27" s="45"/>
      <c r="T27" s="45"/>
      <c r="U27" s="45"/>
      <c r="V27" s="45"/>
      <c r="W27" s="3"/>
      <c r="X27" s="3"/>
      <c r="Y27" s="2"/>
      <c r="Z27" s="1"/>
    </row>
    <row x14ac:dyDescent="0.25" r="28" customHeight="1" ht="18.75">
      <c r="A28" s="1"/>
      <c r="B28" s="45">
        <f>1+B27</f>
      </c>
      <c r="C28" s="1"/>
      <c r="D28" s="86"/>
      <c r="E28" s="57"/>
      <c r="F28" s="2"/>
      <c r="G28" s="45"/>
      <c r="H28" s="45"/>
      <c r="I28" s="57"/>
      <c r="J28" s="45"/>
      <c r="K28" s="45"/>
      <c r="L28" s="45"/>
      <c r="M28" s="78"/>
      <c r="N28" s="78"/>
      <c r="O28" s="78"/>
      <c r="P28" s="3"/>
      <c r="Q28" s="3"/>
      <c r="R28" s="57"/>
      <c r="S28" s="45"/>
      <c r="T28" s="45"/>
      <c r="U28" s="45"/>
      <c r="V28" s="45"/>
      <c r="W28" s="3"/>
      <c r="X28" s="3"/>
      <c r="Y28" s="2"/>
      <c r="Z28" s="1"/>
    </row>
    <row x14ac:dyDescent="0.25" r="29" customHeight="1" ht="18.75">
      <c r="A29" s="1"/>
      <c r="B29" s="45">
        <f>1+B28</f>
      </c>
      <c r="C29" s="1"/>
      <c r="D29" s="86">
        <v>48000</v>
      </c>
      <c r="E29" s="131"/>
      <c r="F29" s="141">
        <v>0.95</v>
      </c>
      <c r="G29" s="132"/>
      <c r="H29" s="142">
        <f>H20</f>
      </c>
      <c r="I29" s="131">
        <v>0.2</v>
      </c>
      <c r="J29" s="132"/>
      <c r="K29" s="132"/>
      <c r="L29" s="132"/>
      <c r="M29" s="143">
        <v>2.4</v>
      </c>
      <c r="N29" s="143">
        <f>M29*O29</f>
      </c>
      <c r="O29" s="136">
        <v>2.1</v>
      </c>
      <c r="P29" s="123">
        <f>H29/M29</f>
      </c>
      <c r="Q29" s="123">
        <f>H29/N29</f>
      </c>
      <c r="R29" s="131">
        <v>0.5</v>
      </c>
      <c r="S29" s="132">
        <v>1</v>
      </c>
      <c r="T29" s="144">
        <v>3</v>
      </c>
      <c r="U29" s="132">
        <v>4000</v>
      </c>
      <c r="V29" s="144">
        <v>110</v>
      </c>
      <c r="W29" s="123">
        <f>V29/H29*1000</f>
      </c>
      <c r="X29" s="145">
        <f>2/3*V29</f>
      </c>
      <c r="Y29" s="118">
        <v>0.1</v>
      </c>
      <c r="Z29" s="1"/>
    </row>
    <row x14ac:dyDescent="0.25" r="30" customHeight="1" ht="18.75">
      <c r="A30" s="1"/>
      <c r="B30" s="45">
        <f>1+B29</f>
      </c>
      <c r="C30" s="1"/>
      <c r="D30" s="86"/>
      <c r="E30" s="57"/>
      <c r="F30" s="2"/>
      <c r="G30" s="45"/>
      <c r="H30" s="45"/>
      <c r="I30" s="57"/>
      <c r="J30" s="45"/>
      <c r="K30" s="45"/>
      <c r="L30" s="45"/>
      <c r="M30" s="78"/>
      <c r="N30" s="78"/>
      <c r="O30" s="78"/>
      <c r="P30" s="3"/>
      <c r="Q30" s="3"/>
      <c r="R30" s="57"/>
      <c r="S30" s="45"/>
      <c r="T30" s="45"/>
      <c r="U30" s="45"/>
      <c r="V30" s="45"/>
      <c r="W30" s="3"/>
      <c r="X30" s="3"/>
      <c r="Y30" s="2"/>
      <c r="Z30" s="1"/>
    </row>
    <row x14ac:dyDescent="0.25" r="31" customHeight="1" ht="18.75">
      <c r="A31" s="1"/>
      <c r="B31" s="45">
        <f>1+B30</f>
      </c>
      <c r="C31" s="1"/>
      <c r="D31" s="86"/>
      <c r="E31" s="57"/>
      <c r="F31" s="2"/>
      <c r="G31" s="45"/>
      <c r="H31" s="45"/>
      <c r="I31" s="57"/>
      <c r="J31" s="45"/>
      <c r="K31" s="45"/>
      <c r="L31" s="45"/>
      <c r="M31" s="78"/>
      <c r="N31" s="78"/>
      <c r="O31" s="78"/>
      <c r="P31" s="3"/>
      <c r="Q31" s="3"/>
      <c r="R31" s="57"/>
      <c r="S31" s="45"/>
      <c r="T31" s="45"/>
      <c r="U31" s="45"/>
      <c r="V31" s="45"/>
      <c r="W31" s="3"/>
      <c r="X31" s="3"/>
      <c r="Y31" s="2"/>
      <c r="Z31" s="1"/>
    </row>
    <row x14ac:dyDescent="0.25" r="32" customHeight="1" ht="18.75">
      <c r="A32" s="1"/>
      <c r="B32" s="45">
        <f>1+B31</f>
      </c>
      <c r="C32" s="1"/>
      <c r="D32" s="86"/>
      <c r="E32" s="57"/>
      <c r="F32" s="2"/>
      <c r="G32" s="45"/>
      <c r="H32" s="45"/>
      <c r="I32" s="57"/>
      <c r="J32" s="45"/>
      <c r="K32" s="45"/>
      <c r="L32" s="45"/>
      <c r="M32" s="78"/>
      <c r="N32" s="78"/>
      <c r="O32" s="78"/>
      <c r="P32" s="3"/>
      <c r="Q32" s="3"/>
      <c r="R32" s="57"/>
      <c r="S32" s="45"/>
      <c r="T32" s="45"/>
      <c r="U32" s="45"/>
      <c r="V32" s="45"/>
      <c r="W32" s="3"/>
      <c r="X32" s="3"/>
      <c r="Y32" s="2"/>
      <c r="Z32" s="1"/>
    </row>
    <row x14ac:dyDescent="0.25" r="33" customHeight="1" ht="18">
      <c r="A33" s="1"/>
      <c r="B33" s="45">
        <f>1+B32</f>
      </c>
      <c r="C33" s="1"/>
      <c r="D33" s="86"/>
      <c r="E33" s="57"/>
      <c r="F33" s="2"/>
      <c r="G33" s="45"/>
      <c r="H33" s="45"/>
      <c r="I33" s="57"/>
      <c r="J33" s="45"/>
      <c r="K33" s="45"/>
      <c r="L33" s="45"/>
      <c r="M33" s="78"/>
      <c r="N33" s="78"/>
      <c r="O33" s="78"/>
      <c r="P33" s="3"/>
      <c r="Q33" s="3"/>
      <c r="R33" s="57"/>
      <c r="S33" s="45"/>
      <c r="T33" s="45"/>
      <c r="U33" s="45"/>
      <c r="V33" s="45"/>
      <c r="W33" s="3"/>
      <c r="X33" s="3"/>
      <c r="Y33" s="2"/>
      <c r="Z33" s="1"/>
    </row>
    <row x14ac:dyDescent="0.25" r="34" customHeight="1" ht="18">
      <c r="A34" s="1"/>
      <c r="B34" s="45">
        <f>1+B33</f>
      </c>
      <c r="C34" s="1"/>
      <c r="D34" s="86"/>
      <c r="E34" s="57"/>
      <c r="F34" s="2"/>
      <c r="G34" s="45"/>
      <c r="H34" s="45"/>
      <c r="I34" s="57"/>
      <c r="J34" s="45"/>
      <c r="K34" s="45"/>
      <c r="L34" s="45"/>
      <c r="M34" s="78"/>
      <c r="N34" s="78"/>
      <c r="O34" s="78"/>
      <c r="P34" s="3"/>
      <c r="Q34" s="3"/>
      <c r="R34" s="57"/>
      <c r="S34" s="45"/>
      <c r="T34" s="45"/>
      <c r="U34" s="45"/>
      <c r="V34" s="45"/>
      <c r="W34" s="3"/>
      <c r="X34" s="3"/>
      <c r="Y34" s="2"/>
      <c r="Z34" s="1"/>
    </row>
    <row x14ac:dyDescent="0.25" r="35" customHeight="1" ht="18">
      <c r="A35" s="1"/>
      <c r="B35" s="45">
        <f>1+B34</f>
      </c>
      <c r="C35" s="1"/>
      <c r="D35" s="86"/>
      <c r="E35" s="57"/>
      <c r="F35" s="2"/>
      <c r="G35" s="45"/>
      <c r="H35" s="45"/>
      <c r="I35" s="57"/>
      <c r="J35" s="45"/>
      <c r="K35" s="45"/>
      <c r="L35" s="45"/>
      <c r="M35" s="78"/>
      <c r="N35" s="78"/>
      <c r="O35" s="78"/>
      <c r="P35" s="3"/>
      <c r="Q35" s="3"/>
      <c r="R35" s="57"/>
      <c r="S35" s="45"/>
      <c r="T35" s="45"/>
      <c r="U35" s="45"/>
      <c r="V35" s="45"/>
      <c r="W35" s="3"/>
      <c r="X35" s="3"/>
      <c r="Y35" s="2"/>
      <c r="Z35" s="1"/>
    </row>
    <row x14ac:dyDescent="0.25" r="36" customHeight="1" ht="18">
      <c r="A36" s="1"/>
      <c r="B36" s="45">
        <f>1+B35</f>
      </c>
      <c r="C36" s="1"/>
      <c r="D36" s="86"/>
      <c r="E36" s="57"/>
      <c r="F36" s="2"/>
      <c r="G36" s="45"/>
      <c r="H36" s="45"/>
      <c r="I36" s="57"/>
      <c r="J36" s="45"/>
      <c r="K36" s="45"/>
      <c r="L36" s="45"/>
      <c r="M36" s="78"/>
      <c r="N36" s="78"/>
      <c r="O36" s="78"/>
      <c r="P36" s="3"/>
      <c r="Q36" s="3"/>
      <c r="R36" s="57"/>
      <c r="S36" s="45"/>
      <c r="T36" s="45"/>
      <c r="U36" s="45"/>
      <c r="V36" s="45"/>
      <c r="W36" s="3"/>
      <c r="X36" s="3"/>
      <c r="Y36" s="2"/>
      <c r="Z36" s="1"/>
    </row>
    <row x14ac:dyDescent="0.25" r="37" customHeight="1" ht="18">
      <c r="A37" s="1"/>
      <c r="B37" s="45">
        <f>1+B36</f>
      </c>
      <c r="C37" s="1"/>
      <c r="D37" s="86"/>
      <c r="E37" s="57"/>
      <c r="F37" s="2"/>
      <c r="G37" s="45"/>
      <c r="H37" s="45"/>
      <c r="I37" s="57"/>
      <c r="J37" s="45"/>
      <c r="K37" s="45"/>
      <c r="L37" s="45"/>
      <c r="M37" s="78"/>
      <c r="N37" s="78"/>
      <c r="O37" s="78"/>
      <c r="P37" s="3"/>
      <c r="Q37" s="3"/>
      <c r="R37" s="57"/>
      <c r="S37" s="45"/>
      <c r="T37" s="45"/>
      <c r="U37" s="45"/>
      <c r="V37" s="45"/>
      <c r="W37" s="3"/>
      <c r="X37" s="3"/>
      <c r="Y37" s="2"/>
      <c r="Z37" s="1"/>
    </row>
    <row x14ac:dyDescent="0.25" r="38" customHeight="1" ht="18">
      <c r="A38" s="1"/>
      <c r="B38" s="45">
        <f>1+B37</f>
      </c>
      <c r="C38" s="1"/>
      <c r="D38" s="86"/>
      <c r="E38" s="57"/>
      <c r="F38" s="2"/>
      <c r="G38" s="45"/>
      <c r="H38" s="45"/>
      <c r="I38" s="57"/>
      <c r="J38" s="45"/>
      <c r="K38" s="45"/>
      <c r="L38" s="45"/>
      <c r="M38" s="78"/>
      <c r="N38" s="78"/>
      <c r="O38" s="78"/>
      <c r="P38" s="3"/>
      <c r="Q38" s="3"/>
      <c r="R38" s="57"/>
      <c r="S38" s="45"/>
      <c r="T38" s="45"/>
      <c r="U38" s="45"/>
      <c r="V38" s="45"/>
      <c r="W38" s="3"/>
      <c r="X38" s="3"/>
      <c r="Y38" s="2"/>
      <c r="Z38" s="1"/>
    </row>
    <row x14ac:dyDescent="0.25" r="39" customHeight="1" ht="18">
      <c r="A39" s="1"/>
      <c r="B39" s="45">
        <f>1+B38</f>
      </c>
      <c r="C39" s="1"/>
      <c r="D39" s="86"/>
      <c r="E39" s="57"/>
      <c r="F39" s="2"/>
      <c r="G39" s="45"/>
      <c r="H39" s="45"/>
      <c r="I39" s="57"/>
      <c r="J39" s="45"/>
      <c r="K39" s="45"/>
      <c r="L39" s="45"/>
      <c r="M39" s="78"/>
      <c r="N39" s="78"/>
      <c r="O39" s="78"/>
      <c r="P39" s="3"/>
      <c r="Q39" s="3"/>
      <c r="R39" s="57"/>
      <c r="S39" s="45"/>
      <c r="T39" s="45"/>
      <c r="U39" s="45"/>
      <c r="V39" s="45"/>
      <c r="W39" s="3"/>
      <c r="X39" s="3"/>
      <c r="Y39" s="2"/>
      <c r="Z39" s="1"/>
    </row>
    <row x14ac:dyDescent="0.25" r="40" customHeight="1" ht="18">
      <c r="A40" s="1"/>
      <c r="B40" s="45">
        <f>1+B39</f>
      </c>
      <c r="C40" s="1"/>
      <c r="D40" s="86"/>
      <c r="E40" s="57"/>
      <c r="F40" s="2"/>
      <c r="G40" s="45"/>
      <c r="H40" s="45"/>
      <c r="I40" s="57"/>
      <c r="J40" s="45"/>
      <c r="K40" s="45"/>
      <c r="L40" s="45"/>
      <c r="M40" s="78"/>
      <c r="N40" s="78"/>
      <c r="O40" s="78"/>
      <c r="P40" s="3"/>
      <c r="Q40" s="3"/>
      <c r="R40" s="57"/>
      <c r="S40" s="45"/>
      <c r="T40" s="45"/>
      <c r="U40" s="45"/>
      <c r="V40" s="45"/>
      <c r="W40" s="3"/>
      <c r="X40" s="3"/>
      <c r="Y40" s="2"/>
      <c r="Z40" s="1"/>
    </row>
    <row x14ac:dyDescent="0.25" r="41" customHeight="1" ht="18">
      <c r="A41" s="1"/>
      <c r="B41" s="45">
        <f>1+B40</f>
      </c>
      <c r="C41" s="1"/>
      <c r="D41" s="86"/>
      <c r="E41" s="57"/>
      <c r="F41" s="2"/>
      <c r="G41" s="45"/>
      <c r="H41" s="45"/>
      <c r="I41" s="57"/>
      <c r="J41" s="45"/>
      <c r="K41" s="45"/>
      <c r="L41" s="45"/>
      <c r="M41" s="78"/>
      <c r="N41" s="78"/>
      <c r="O41" s="78"/>
      <c r="P41" s="3"/>
      <c r="Q41" s="3"/>
      <c r="R41" s="57"/>
      <c r="S41" s="45"/>
      <c r="T41" s="45"/>
      <c r="U41" s="45"/>
      <c r="V41" s="45"/>
      <c r="W41" s="3"/>
      <c r="X41" s="3"/>
      <c r="Y41" s="2"/>
      <c r="Z4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MJ44"/>
  <sheetViews>
    <sheetView workbookViewId="0" tabSelected="1"/>
  </sheetViews>
  <sheetFormatPr defaultRowHeight="15" x14ac:dyDescent="0.25"/>
  <cols>
    <col min="1" max="1" style="41" width="17.576428571428572" customWidth="1" bestFit="1"/>
    <col min="2" max="2" style="68" width="13.576428571428572" customWidth="1" bestFit="1"/>
    <col min="3" max="3" style="41" width="8.005" customWidth="1" bestFit="1"/>
    <col min="4" max="4" style="88" width="11.719285714285713" customWidth="1" bestFit="1"/>
    <col min="5" max="5" style="133" width="7.862142857142857" customWidth="1" bestFit="1"/>
    <col min="6" max="6" style="68" width="7.862142857142857" customWidth="1" bestFit="1"/>
    <col min="7" max="7" style="69" width="7.862142857142857" customWidth="1" bestFit="1"/>
    <col min="8" max="8" style="41" width="7.862142857142857" customWidth="1" bestFit="1"/>
    <col min="9" max="9" style="41" width="13.005" customWidth="1" bestFit="1"/>
    <col min="10" max="10" style="41" width="13.005" customWidth="1" bestFit="1"/>
    <col min="11" max="11" style="41" width="13.005" customWidth="1" bestFit="1"/>
    <col min="12" max="12" style="41" width="13.005" customWidth="1" bestFit="1"/>
    <col min="13" max="13" style="41" width="13.005" customWidth="1" bestFit="1"/>
    <col min="14" max="14" style="41" width="13.005" customWidth="1" bestFit="1"/>
    <col min="15" max="15" style="41" width="13.005" customWidth="1" bestFit="1"/>
    <col min="16" max="16" style="41" width="13.005" customWidth="1" bestFit="1"/>
    <col min="17" max="17" style="41" width="13.005" customWidth="1" bestFit="1"/>
    <col min="18" max="18" style="41" width="13.005" customWidth="1" bestFit="1"/>
    <col min="19" max="19" style="41" width="13.005" customWidth="1" bestFit="1"/>
    <col min="20" max="20" style="41" width="13.005" customWidth="1" bestFit="1"/>
    <col min="21" max="21" style="41" width="13.005" customWidth="1" bestFit="1"/>
    <col min="22" max="22" style="41" width="13.005" customWidth="1" bestFit="1"/>
    <col min="23" max="23" style="41" width="13.005" customWidth="1" bestFit="1"/>
    <col min="24" max="24" style="41" width="13.005" customWidth="1" bestFit="1"/>
    <col min="25" max="25" style="41" width="13.005" customWidth="1" bestFit="1"/>
    <col min="26" max="26" style="41" width="13.005" customWidth="1" bestFit="1"/>
    <col min="27" max="27" style="41" width="13.005" customWidth="1" bestFit="1"/>
    <col min="28" max="28" style="41" width="13.005" customWidth="1" bestFit="1"/>
    <col min="29" max="29" style="41" width="13.005" customWidth="1" bestFit="1"/>
    <col min="30" max="30" style="41" width="13.005" customWidth="1" bestFit="1"/>
    <col min="31" max="31" style="41" width="13.005" customWidth="1" bestFit="1"/>
    <col min="32" max="32" style="41" width="13.005" customWidth="1" bestFit="1"/>
    <col min="33" max="33" style="41" width="13.005" customWidth="1" bestFit="1"/>
    <col min="34" max="34" style="41" width="13.005" customWidth="1" bestFit="1"/>
    <col min="35" max="35" style="41" width="13.005" customWidth="1" bestFit="1"/>
    <col min="36" max="36" style="41" width="13.005" customWidth="1" bestFit="1"/>
    <col min="37" max="37" style="41" width="13.005" customWidth="1" bestFit="1"/>
    <col min="38" max="38" style="41" width="13.005" customWidth="1" bestFit="1"/>
    <col min="39" max="39" style="41" width="13.005" customWidth="1" bestFit="1"/>
    <col min="40" max="40" style="41" width="13.005" customWidth="1" bestFit="1"/>
    <col min="41" max="41" style="41" width="13.005" customWidth="1" bestFit="1"/>
    <col min="42" max="42" style="41" width="13.005" customWidth="1" bestFit="1"/>
    <col min="43" max="43" style="41" width="13.005" customWidth="1" bestFit="1"/>
    <col min="44" max="44" style="41" width="13.005" customWidth="1" bestFit="1"/>
    <col min="45" max="45" style="41" width="13.005" customWidth="1" bestFit="1"/>
    <col min="46" max="46" style="41" width="13.005" customWidth="1" bestFit="1"/>
    <col min="47" max="47" style="41" width="13.005" customWidth="1" bestFit="1"/>
    <col min="48" max="48" style="41" width="13.005" customWidth="1" bestFit="1"/>
    <col min="49" max="49" style="41" width="13.005" customWidth="1" bestFit="1"/>
    <col min="50" max="50" style="41" width="13.005" customWidth="1" bestFit="1"/>
    <col min="51" max="51" style="41" width="13.005" customWidth="1" bestFit="1"/>
    <col min="52" max="52" style="41" width="13.005" customWidth="1" bestFit="1"/>
    <col min="53" max="53" style="41" width="13.005" customWidth="1" bestFit="1"/>
    <col min="54" max="54" style="41" width="13.005" customWidth="1" bestFit="1"/>
    <col min="55" max="55" style="41" width="13.005" customWidth="1" bestFit="1"/>
    <col min="56" max="56" style="41" width="13.005" customWidth="1" bestFit="1"/>
    <col min="57" max="57" style="41" width="13.005" customWidth="1" bestFit="1"/>
    <col min="58" max="58" style="41" width="13.005" customWidth="1" bestFit="1"/>
    <col min="59" max="59" style="41" width="13.005" customWidth="1" bestFit="1"/>
    <col min="60" max="60" style="41" width="13.005" customWidth="1" bestFit="1"/>
    <col min="61" max="61" style="41" width="13.005" customWidth="1" bestFit="1"/>
    <col min="62" max="62" style="41" width="13.005" customWidth="1" bestFit="1"/>
    <col min="63" max="63" style="41" width="13.005" customWidth="1" bestFit="1"/>
    <col min="64" max="64" style="41" width="13.005" customWidth="1" bestFit="1"/>
    <col min="65" max="65" style="41" width="13.005" customWidth="1" bestFit="1"/>
    <col min="66" max="66" style="41" width="13.005" customWidth="1" bestFit="1"/>
    <col min="67" max="67" style="41" width="13.005" customWidth="1" bestFit="1"/>
    <col min="68" max="68" style="41" width="13.005" customWidth="1" bestFit="1"/>
    <col min="69" max="69" style="41" width="13.005" customWidth="1" bestFit="1"/>
    <col min="70" max="70" style="41" width="13.005" customWidth="1" bestFit="1"/>
    <col min="71" max="71" style="41" width="13.005" customWidth="1" bestFit="1"/>
    <col min="72" max="72" style="41" width="13.005" customWidth="1" bestFit="1"/>
    <col min="73" max="73" style="41" width="13.005" customWidth="1" bestFit="1"/>
    <col min="74" max="74" style="41" width="13.005" customWidth="1" bestFit="1"/>
    <col min="75" max="75" style="41" width="13.005" customWidth="1" bestFit="1"/>
    <col min="76" max="76" style="41" width="13.005" customWidth="1" bestFit="1"/>
    <col min="77" max="77" style="41" width="13.005" customWidth="1" bestFit="1"/>
    <col min="78" max="78" style="41" width="13.005" customWidth="1" bestFit="1"/>
    <col min="79" max="79" style="41" width="13.005" customWidth="1" bestFit="1"/>
    <col min="80" max="80" style="41" width="13.005" customWidth="1" bestFit="1"/>
    <col min="81" max="81" style="41" width="13.005" customWidth="1" bestFit="1"/>
    <col min="82" max="82" style="41" width="13.005" customWidth="1" bestFit="1"/>
    <col min="83" max="83" style="41" width="13.005" customWidth="1" bestFit="1"/>
    <col min="84" max="84" style="41" width="13.005" customWidth="1" bestFit="1"/>
    <col min="85" max="85" style="41" width="13.005" customWidth="1" bestFit="1"/>
    <col min="86" max="86" style="41" width="13.005" customWidth="1" bestFit="1"/>
    <col min="87" max="87" style="41" width="13.005" customWidth="1" bestFit="1"/>
    <col min="88" max="88" style="41" width="13.005" customWidth="1" bestFit="1"/>
    <col min="89" max="89" style="41" width="13.005" customWidth="1" bestFit="1"/>
    <col min="90" max="90" style="41" width="13.005" customWidth="1" bestFit="1"/>
    <col min="91" max="91" style="41" width="13.005" customWidth="1" bestFit="1"/>
    <col min="92" max="92" style="41" width="13.005" customWidth="1" bestFit="1"/>
    <col min="93" max="93" style="41" width="13.005" customWidth="1" bestFit="1"/>
    <col min="94" max="94" style="41" width="13.005" customWidth="1" bestFit="1"/>
    <col min="95" max="95" style="41" width="13.005" customWidth="1" bestFit="1"/>
    <col min="96" max="96" style="41" width="13.005" customWidth="1" bestFit="1"/>
    <col min="97" max="97" style="41" width="13.005" customWidth="1" bestFit="1"/>
    <col min="98" max="98" style="41" width="13.005" customWidth="1" bestFit="1"/>
    <col min="99" max="99" style="41" width="13.005" customWidth="1" bestFit="1"/>
    <col min="100" max="100" style="41" width="13.005" customWidth="1" bestFit="1"/>
    <col min="101" max="101" style="41" width="13.005" customWidth="1" bestFit="1"/>
    <col min="102" max="102" style="41" width="13.005" customWidth="1" bestFit="1"/>
    <col min="103" max="103" style="41" width="13.005" customWidth="1" bestFit="1"/>
    <col min="104" max="104" style="41" width="13.005" customWidth="1" bestFit="1"/>
    <col min="105" max="105" style="41" width="13.005" customWidth="1" bestFit="1"/>
    <col min="106" max="106" style="41" width="13.005" customWidth="1" bestFit="1"/>
    <col min="107" max="107" style="41" width="13.005" customWidth="1" bestFit="1"/>
    <col min="108" max="108" style="41" width="13.005" customWidth="1" bestFit="1"/>
    <col min="109" max="109" style="41" width="13.005" customWidth="1" bestFit="1"/>
    <col min="110" max="110" style="41" width="13.005" customWidth="1" bestFit="1"/>
    <col min="111" max="111" style="41" width="13.005" customWidth="1" bestFit="1"/>
    <col min="112" max="112" style="41" width="13.005" customWidth="1" bestFit="1"/>
    <col min="113" max="113" style="41" width="13.005" customWidth="1" bestFit="1"/>
    <col min="114" max="114" style="41" width="13.005" customWidth="1" bestFit="1"/>
    <col min="115" max="115" style="41" width="13.005" customWidth="1" bestFit="1"/>
    <col min="116" max="116" style="41" width="13.005" customWidth="1" bestFit="1"/>
    <col min="117" max="117" style="41" width="13.005" customWidth="1" bestFit="1"/>
    <col min="118" max="118" style="41" width="13.005" customWidth="1" bestFit="1"/>
    <col min="119" max="119" style="41" width="13.005" customWidth="1" bestFit="1"/>
    <col min="120" max="120" style="41" width="13.005" customWidth="1" bestFit="1"/>
    <col min="121" max="121" style="41" width="13.005" customWidth="1" bestFit="1"/>
    <col min="122" max="122" style="41" width="13.005" customWidth="1" bestFit="1"/>
    <col min="123" max="123" style="41" width="13.005" customWidth="1" bestFit="1"/>
    <col min="124" max="124" style="41" width="13.005" customWidth="1" bestFit="1"/>
    <col min="125" max="125" style="41" width="13.005" customWidth="1" bestFit="1"/>
    <col min="126" max="126" style="41" width="13.005" customWidth="1" bestFit="1"/>
    <col min="127" max="127" style="41" width="13.005" customWidth="1" bestFit="1"/>
    <col min="128" max="128" style="41" width="13.005" customWidth="1" bestFit="1"/>
    <col min="129" max="129" style="41" width="13.005" customWidth="1" bestFit="1"/>
    <col min="130" max="130" style="41" width="13.005" customWidth="1" bestFit="1"/>
    <col min="131" max="131" style="41" width="13.005" customWidth="1" bestFit="1"/>
    <col min="132" max="132" style="41" width="13.005" customWidth="1" bestFit="1"/>
    <col min="133" max="133" style="41" width="13.005" customWidth="1" bestFit="1"/>
    <col min="134" max="134" style="41" width="13.005" customWidth="1" bestFit="1"/>
    <col min="135" max="135" style="41" width="13.005" customWidth="1" bestFit="1"/>
    <col min="136" max="136" style="41" width="13.005" customWidth="1" bestFit="1"/>
    <col min="137" max="137" style="41" width="13.005" customWidth="1" bestFit="1"/>
    <col min="138" max="138" style="41" width="13.005" customWidth="1" bestFit="1"/>
    <col min="139" max="139" style="41" width="13.005" customWidth="1" bestFit="1"/>
    <col min="140" max="140" style="41" width="13.005" customWidth="1" bestFit="1"/>
    <col min="141" max="141" style="41" width="13.005" customWidth="1" bestFit="1"/>
    <col min="142" max="142" style="41" width="13.005" customWidth="1" bestFit="1"/>
    <col min="143" max="143" style="41" width="13.005" customWidth="1" bestFit="1"/>
    <col min="144" max="144" style="41" width="13.005" customWidth="1" bestFit="1"/>
    <col min="145" max="145" style="41" width="13.005" customWidth="1" bestFit="1"/>
    <col min="146" max="146" style="41" width="13.005" customWidth="1" bestFit="1"/>
    <col min="147" max="147" style="41" width="13.005" customWidth="1" bestFit="1"/>
    <col min="148" max="148" style="41" width="13.005" customWidth="1" bestFit="1"/>
    <col min="149" max="149" style="41" width="13.005" customWidth="1" bestFit="1"/>
    <col min="150" max="150" style="41" width="13.005" customWidth="1" bestFit="1"/>
    <col min="151" max="151" style="41" width="13.005" customWidth="1" bestFit="1"/>
    <col min="152" max="152" style="41" width="13.005" customWidth="1" bestFit="1"/>
    <col min="153" max="153" style="41" width="13.005" customWidth="1" bestFit="1"/>
    <col min="154" max="154" style="41" width="13.005" customWidth="1" bestFit="1"/>
    <col min="155" max="155" style="41" width="13.005" customWidth="1" bestFit="1"/>
    <col min="156" max="156" style="41" width="13.005" customWidth="1" bestFit="1"/>
    <col min="157" max="157" style="41" width="13.005" customWidth="1" bestFit="1"/>
    <col min="158" max="158" style="41" width="13.005" customWidth="1" bestFit="1"/>
    <col min="159" max="159" style="41" width="13.005" customWidth="1" bestFit="1"/>
    <col min="160" max="160" style="41" width="13.005" customWidth="1" bestFit="1"/>
    <col min="161" max="161" style="41" width="13.005" customWidth="1" bestFit="1"/>
    <col min="162" max="162" style="41" width="13.005" customWidth="1" bestFit="1"/>
    <col min="163" max="163" style="41" width="13.005" customWidth="1" bestFit="1"/>
    <col min="164" max="164" style="41" width="13.005" customWidth="1" bestFit="1"/>
    <col min="165" max="165" style="41" width="13.005" customWidth="1" bestFit="1"/>
    <col min="166" max="166" style="41" width="13.005" customWidth="1" bestFit="1"/>
    <col min="167" max="167" style="41" width="13.005" customWidth="1" bestFit="1"/>
    <col min="168" max="168" style="41" width="13.005" customWidth="1" bestFit="1"/>
    <col min="169" max="169" style="41" width="13.005" customWidth="1" bestFit="1"/>
    <col min="170" max="170" style="41" width="13.005" customWidth="1" bestFit="1"/>
    <col min="171" max="171" style="41" width="13.005" customWidth="1" bestFit="1"/>
    <col min="172" max="172" style="41" width="13.005" customWidth="1" bestFit="1"/>
    <col min="173" max="173" style="41" width="13.005" customWidth="1" bestFit="1"/>
    <col min="174" max="174" style="41" width="13.005" customWidth="1" bestFit="1"/>
    <col min="175" max="175" style="41" width="13.005" customWidth="1" bestFit="1"/>
    <col min="176" max="176" style="41" width="13.005" customWidth="1" bestFit="1"/>
    <col min="177" max="177" style="41" width="13.005" customWidth="1" bestFit="1"/>
    <col min="178" max="178" style="41" width="13.005" customWidth="1" bestFit="1"/>
    <col min="179" max="179" style="41" width="13.005" customWidth="1" bestFit="1"/>
    <col min="180" max="180" style="41" width="13.005" customWidth="1" bestFit="1"/>
    <col min="181" max="181" style="41" width="13.005" customWidth="1" bestFit="1"/>
    <col min="182" max="182" style="41" width="13.005" customWidth="1" bestFit="1"/>
    <col min="183" max="183" style="41" width="13.005" customWidth="1" bestFit="1"/>
    <col min="184" max="184" style="41" width="13.005" customWidth="1" bestFit="1"/>
    <col min="185" max="185" style="41" width="13.005" customWidth="1" bestFit="1"/>
    <col min="186" max="186" style="41" width="13.005" customWidth="1" bestFit="1"/>
    <col min="187" max="187" style="41" width="13.005" customWidth="1" bestFit="1"/>
    <col min="188" max="188" style="41" width="13.005" customWidth="1" bestFit="1"/>
    <col min="189" max="189" style="41" width="13.005" customWidth="1" bestFit="1"/>
    <col min="190" max="190" style="41" width="13.005" customWidth="1" bestFit="1"/>
    <col min="191" max="191" style="41" width="13.005" customWidth="1" bestFit="1"/>
    <col min="192" max="192" style="41" width="13.005" customWidth="1" bestFit="1"/>
    <col min="193" max="193" style="41" width="13.005" customWidth="1" bestFit="1"/>
    <col min="194" max="194" style="41" width="13.005" customWidth="1" bestFit="1"/>
    <col min="195" max="195" style="41" width="13.005" customWidth="1" bestFit="1"/>
    <col min="196" max="196" style="41" width="13.005" customWidth="1" bestFit="1"/>
    <col min="197" max="197" style="41" width="13.005" customWidth="1" bestFit="1"/>
    <col min="198" max="198" style="41" width="13.005" customWidth="1" bestFit="1"/>
    <col min="199" max="199" style="41" width="13.005" customWidth="1" bestFit="1"/>
    <col min="200" max="200" style="41" width="13.005" customWidth="1" bestFit="1"/>
    <col min="201" max="201" style="41" width="13.005" customWidth="1" bestFit="1"/>
    <col min="202" max="202" style="41" width="13.005" customWidth="1" bestFit="1"/>
    <col min="203" max="203" style="41" width="13.005" customWidth="1" bestFit="1"/>
    <col min="204" max="204" style="41" width="13.005" customWidth="1" bestFit="1"/>
    <col min="205" max="205" style="41" width="13.005" customWidth="1" bestFit="1"/>
    <col min="206" max="206" style="41" width="13.005" customWidth="1" bestFit="1"/>
    <col min="207" max="207" style="41" width="13.005" customWidth="1" bestFit="1"/>
    <col min="208" max="208" style="41" width="13.005" customWidth="1" bestFit="1"/>
    <col min="209" max="209" style="41" width="13.005" customWidth="1" bestFit="1"/>
    <col min="210" max="210" style="41" width="13.005" customWidth="1" bestFit="1"/>
    <col min="211" max="211" style="41" width="13.005" customWidth="1" bestFit="1"/>
    <col min="212" max="212" style="41" width="13.005" customWidth="1" bestFit="1"/>
    <col min="213" max="213" style="41" width="13.005" customWidth="1" bestFit="1"/>
    <col min="214" max="214" style="41" width="13.005" customWidth="1" bestFit="1"/>
    <col min="215" max="215" style="41" width="13.005" customWidth="1" bestFit="1"/>
    <col min="216" max="216" style="41" width="13.005" customWidth="1" bestFit="1"/>
    <col min="217" max="217" style="41" width="13.005" customWidth="1" bestFit="1"/>
    <col min="218" max="218" style="41" width="13.005" customWidth="1" bestFit="1"/>
    <col min="219" max="219" style="41" width="13.005" customWidth="1" bestFit="1"/>
    <col min="220" max="220" style="41" width="13.005" customWidth="1" bestFit="1"/>
    <col min="221" max="221" style="41" width="13.005" customWidth="1" bestFit="1"/>
    <col min="222" max="222" style="41" width="13.005" customWidth="1" bestFit="1"/>
    <col min="223" max="223" style="41" width="13.005" customWidth="1" bestFit="1"/>
    <col min="224" max="224" style="41" width="13.005" customWidth="1" bestFit="1"/>
    <col min="225" max="225" style="41" width="13.005" customWidth="1" bestFit="1"/>
    <col min="226" max="226" style="41" width="13.005" customWidth="1" bestFit="1"/>
    <col min="227" max="227" style="41" width="13.005" customWidth="1" bestFit="1"/>
    <col min="228" max="228" style="41" width="13.005" customWidth="1" bestFit="1"/>
    <col min="229" max="229" style="41" width="13.005" customWidth="1" bestFit="1"/>
    <col min="230" max="230" style="41" width="13.005" customWidth="1" bestFit="1"/>
    <col min="231" max="231" style="41" width="13.005" customWidth="1" bestFit="1"/>
    <col min="232" max="232" style="41" width="13.005" customWidth="1" bestFit="1"/>
    <col min="233" max="233" style="41" width="13.005" customWidth="1" bestFit="1"/>
    <col min="234" max="234" style="41" width="13.005" customWidth="1" bestFit="1"/>
    <col min="235" max="235" style="41" width="13.005" customWidth="1" bestFit="1"/>
    <col min="236" max="236" style="41" width="13.005" customWidth="1" bestFit="1"/>
    <col min="237" max="237" style="41" width="13.005" customWidth="1" bestFit="1"/>
    <col min="238" max="238" style="41" width="13.005" customWidth="1" bestFit="1"/>
    <col min="239" max="239" style="41" width="13.005" customWidth="1" bestFit="1"/>
    <col min="240" max="240" style="41" width="13.005" customWidth="1" bestFit="1"/>
    <col min="241" max="241" style="41" width="13.005" customWidth="1" bestFit="1"/>
    <col min="242" max="242" style="41" width="13.005" customWidth="1" bestFit="1"/>
    <col min="243" max="243" style="41" width="13.005" customWidth="1" bestFit="1"/>
    <col min="244" max="244" style="41" width="13.005" customWidth="1" bestFit="1"/>
    <col min="245" max="245" style="41" width="13.005" customWidth="1" bestFit="1"/>
    <col min="246" max="246" style="41" width="13.005" customWidth="1" bestFit="1"/>
    <col min="247" max="247" style="41" width="13.005" customWidth="1" bestFit="1"/>
    <col min="248" max="248" style="41" width="13.005" customWidth="1" bestFit="1"/>
    <col min="249" max="249" style="41" width="13.005" customWidth="1" bestFit="1"/>
    <col min="250" max="250" style="41" width="13.005" customWidth="1" bestFit="1"/>
    <col min="251" max="251" style="41" width="13.005" customWidth="1" bestFit="1"/>
    <col min="252" max="252" style="41" width="13.005" customWidth="1" bestFit="1"/>
    <col min="253" max="253" style="41" width="13.005" customWidth="1" bestFit="1"/>
    <col min="254" max="254" style="41" width="13.005" customWidth="1" bestFit="1"/>
    <col min="255" max="255" style="41" width="13.005" customWidth="1" bestFit="1"/>
    <col min="256" max="256" style="41" width="13.005" customWidth="1" bestFit="1"/>
    <col min="257" max="257" style="41" width="13.005" customWidth="1" bestFit="1"/>
    <col min="258" max="258" style="41" width="13.005" customWidth="1" bestFit="1"/>
    <col min="259" max="259" style="41" width="13.005" customWidth="1" bestFit="1"/>
    <col min="260" max="260" style="41" width="13.005" customWidth="1" bestFit="1"/>
    <col min="261" max="261" style="41" width="13.005" customWidth="1" bestFit="1"/>
    <col min="262" max="262" style="41" width="13.005" customWidth="1" bestFit="1"/>
    <col min="263" max="263" style="41" width="13.005" customWidth="1" bestFit="1"/>
    <col min="264" max="264" style="41" width="13.005" customWidth="1" bestFit="1"/>
    <col min="265" max="265" style="41" width="13.005" customWidth="1" bestFit="1"/>
    <col min="266" max="266" style="41" width="13.005" customWidth="1" bestFit="1"/>
    <col min="267" max="267" style="41" width="13.005" customWidth="1" bestFit="1"/>
    <col min="268" max="268" style="41" width="13.005" customWidth="1" bestFit="1"/>
    <col min="269" max="269" style="41" width="13.005" customWidth="1" bestFit="1"/>
    <col min="270" max="270" style="41" width="13.005" customWidth="1" bestFit="1"/>
    <col min="271" max="271" style="41" width="13.005" customWidth="1" bestFit="1"/>
    <col min="272" max="272" style="41" width="13.005" customWidth="1" bestFit="1"/>
    <col min="273" max="273" style="41" width="13.005" customWidth="1" bestFit="1"/>
    <col min="274" max="274" style="41" width="13.005" customWidth="1" bestFit="1"/>
    <col min="275" max="275" style="41" width="13.005" customWidth="1" bestFit="1"/>
    <col min="276" max="276" style="41" width="13.005" customWidth="1" bestFit="1"/>
    <col min="277" max="277" style="41" width="13.005" customWidth="1" bestFit="1"/>
    <col min="278" max="278" style="41" width="13.005" customWidth="1" bestFit="1"/>
    <col min="279" max="279" style="41" width="13.005" customWidth="1" bestFit="1"/>
    <col min="280" max="280" style="41" width="13.005" customWidth="1" bestFit="1"/>
    <col min="281" max="281" style="41" width="13.005" customWidth="1" bestFit="1"/>
    <col min="282" max="282" style="41" width="13.005" customWidth="1" bestFit="1"/>
    <col min="283" max="283" style="41" width="13.005" customWidth="1" bestFit="1"/>
    <col min="284" max="284" style="41" width="13.005" customWidth="1" bestFit="1"/>
    <col min="285" max="285" style="41" width="13.005" customWidth="1" bestFit="1"/>
    <col min="286" max="286" style="41" width="13.005" customWidth="1" bestFit="1"/>
    <col min="287" max="287" style="41" width="13.005" customWidth="1" bestFit="1"/>
    <col min="288" max="288" style="41" width="13.005" customWidth="1" bestFit="1"/>
    <col min="289" max="289" style="41" width="13.005" customWidth="1" bestFit="1"/>
    <col min="290" max="290" style="41" width="13.005" customWidth="1" bestFit="1"/>
    <col min="291" max="291" style="41" width="13.005" customWidth="1" bestFit="1"/>
    <col min="292" max="292" style="41" width="13.005" customWidth="1" bestFit="1"/>
    <col min="293" max="293" style="41" width="13.005" customWidth="1" bestFit="1"/>
    <col min="294" max="294" style="41" width="13.005" customWidth="1" bestFit="1"/>
    <col min="295" max="295" style="41" width="13.005" customWidth="1" bestFit="1"/>
    <col min="296" max="296" style="41" width="13.005" customWidth="1" bestFit="1"/>
    <col min="297" max="297" style="41" width="13.005" customWidth="1" bestFit="1"/>
    <col min="298" max="298" style="41" width="13.005" customWidth="1" bestFit="1"/>
    <col min="299" max="299" style="41" width="13.005" customWidth="1" bestFit="1"/>
    <col min="300" max="300" style="41" width="13.005" customWidth="1" bestFit="1"/>
    <col min="301" max="301" style="41" width="13.005" customWidth="1" bestFit="1"/>
    <col min="302" max="302" style="41" width="13.005" customWidth="1" bestFit="1"/>
    <col min="303" max="303" style="41" width="13.005" customWidth="1" bestFit="1"/>
    <col min="304" max="304" style="41" width="13.005" customWidth="1" bestFit="1"/>
    <col min="305" max="305" style="41" width="13.005" customWidth="1" bestFit="1"/>
    <col min="306" max="306" style="41" width="13.005" customWidth="1" bestFit="1"/>
    <col min="307" max="307" style="41" width="13.005" customWidth="1" bestFit="1"/>
    <col min="308" max="308" style="41" width="13.005" customWidth="1" bestFit="1"/>
    <col min="309" max="309" style="41" width="13.005" customWidth="1" bestFit="1"/>
    <col min="310" max="310" style="41" width="13.005" customWidth="1" bestFit="1"/>
    <col min="311" max="311" style="41" width="13.005" customWidth="1" bestFit="1"/>
    <col min="312" max="312" style="41" width="13.005" customWidth="1" bestFit="1"/>
    <col min="313" max="313" style="41" width="13.005" customWidth="1" bestFit="1"/>
    <col min="314" max="314" style="41" width="13.005" customWidth="1" bestFit="1"/>
    <col min="315" max="315" style="41" width="13.005" customWidth="1" bestFit="1"/>
    <col min="316" max="316" style="41" width="13.005" customWidth="1" bestFit="1"/>
    <col min="317" max="317" style="41" width="13.005" customWidth="1" bestFit="1"/>
    <col min="318" max="318" style="41" width="13.005" customWidth="1" bestFit="1"/>
    <col min="319" max="319" style="41" width="13.005" customWidth="1" bestFit="1"/>
    <col min="320" max="320" style="41" width="13.005" customWidth="1" bestFit="1"/>
    <col min="321" max="321" style="41" width="13.005" customWidth="1" bestFit="1"/>
    <col min="322" max="322" style="41" width="13.005" customWidth="1" bestFit="1"/>
    <col min="323" max="323" style="41" width="13.005" customWidth="1" bestFit="1"/>
    <col min="324" max="324" style="41" width="13.005" customWidth="1" bestFit="1"/>
    <col min="325" max="325" style="41" width="13.005" customWidth="1" bestFit="1"/>
    <col min="326" max="326" style="41" width="13.005" customWidth="1" bestFit="1"/>
    <col min="327" max="327" style="41" width="13.005" customWidth="1" bestFit="1"/>
    <col min="328" max="328" style="41" width="13.005" customWidth="1" bestFit="1"/>
    <col min="329" max="329" style="41" width="13.005" customWidth="1" bestFit="1"/>
    <col min="330" max="330" style="41" width="13.005" customWidth="1" bestFit="1"/>
    <col min="331" max="331" style="41" width="13.005" customWidth="1" bestFit="1"/>
    <col min="332" max="332" style="41" width="13.005" customWidth="1" bestFit="1"/>
    <col min="333" max="333" style="41" width="13.005" customWidth="1" bestFit="1"/>
    <col min="334" max="334" style="41" width="13.005" customWidth="1" bestFit="1"/>
    <col min="335" max="335" style="41" width="13.005" customWidth="1" bestFit="1"/>
    <col min="336" max="336" style="41" width="13.005" customWidth="1" bestFit="1"/>
    <col min="337" max="337" style="41" width="13.005" customWidth="1" bestFit="1"/>
    <col min="338" max="338" style="41" width="13.005" customWidth="1" bestFit="1"/>
    <col min="339" max="339" style="41" width="13.005" customWidth="1" bestFit="1"/>
    <col min="340" max="340" style="41" width="13.005" customWidth="1" bestFit="1"/>
    <col min="341" max="341" style="41" width="13.005" customWidth="1" bestFit="1"/>
    <col min="342" max="342" style="41" width="13.005" customWidth="1" bestFit="1"/>
    <col min="343" max="343" style="41" width="13.005" customWidth="1" bestFit="1"/>
    <col min="344" max="344" style="41" width="13.005" customWidth="1" bestFit="1"/>
    <col min="345" max="345" style="41" width="13.005" customWidth="1" bestFit="1"/>
    <col min="346" max="346" style="41" width="13.005" customWidth="1" bestFit="1"/>
    <col min="347" max="347" style="41" width="13.005" customWidth="1" bestFit="1"/>
    <col min="348" max="348" style="41" width="13.005" customWidth="1" bestFit="1"/>
    <col min="349" max="349" style="41" width="13.005" customWidth="1" bestFit="1"/>
    <col min="350" max="350" style="41" width="13.005" customWidth="1" bestFit="1"/>
    <col min="351" max="351" style="41" width="13.005" customWidth="1" bestFit="1"/>
    <col min="352" max="352" style="41" width="13.005" customWidth="1" bestFit="1"/>
    <col min="353" max="353" style="41" width="13.005" customWidth="1" bestFit="1"/>
    <col min="354" max="354" style="41" width="13.005" customWidth="1" bestFit="1"/>
    <col min="355" max="355" style="41" width="13.005" customWidth="1" bestFit="1"/>
    <col min="356" max="356" style="41" width="13.005" customWidth="1" bestFit="1"/>
    <col min="357" max="357" style="41" width="13.005" customWidth="1" bestFit="1"/>
    <col min="358" max="358" style="41" width="13.005" customWidth="1" bestFit="1"/>
    <col min="359" max="359" style="41" width="13.005" customWidth="1" bestFit="1"/>
    <col min="360" max="360" style="41" width="13.005" customWidth="1" bestFit="1"/>
    <col min="361" max="361" style="41" width="13.005" customWidth="1" bestFit="1"/>
    <col min="362" max="362" style="41" width="13.005" customWidth="1" bestFit="1"/>
    <col min="363" max="363" style="41" width="13.005" customWidth="1" bestFit="1"/>
    <col min="364" max="364" style="41" width="13.005" customWidth="1" bestFit="1"/>
    <col min="365" max="365" style="41" width="13.005" customWidth="1" bestFit="1"/>
    <col min="366" max="366" style="41" width="13.005" customWidth="1" bestFit="1"/>
    <col min="367" max="367" style="41" width="13.005" customWidth="1" bestFit="1"/>
    <col min="368" max="368" style="41" width="13.005" customWidth="1" bestFit="1"/>
    <col min="369" max="369" style="41" width="13.005" customWidth="1" bestFit="1"/>
    <col min="370" max="370" style="41" width="13.005" customWidth="1" bestFit="1"/>
    <col min="371" max="371" style="41" width="13.005" customWidth="1" bestFit="1"/>
    <col min="372" max="372" style="41" width="13.005" customWidth="1" bestFit="1"/>
    <col min="373" max="373" style="41" width="13.005" customWidth="1" bestFit="1"/>
    <col min="374" max="374" style="41" width="13.005" customWidth="1" bestFit="1"/>
    <col min="375" max="375" style="41" width="13.005" customWidth="1" bestFit="1"/>
    <col min="376" max="376" style="41" width="13.005" customWidth="1" bestFit="1"/>
    <col min="377" max="377" style="41" width="13.005" customWidth="1" bestFit="1"/>
    <col min="378" max="378" style="41" width="13.005" customWidth="1" bestFit="1"/>
    <col min="379" max="379" style="41" width="13.005" customWidth="1" bestFit="1"/>
    <col min="380" max="380" style="41" width="13.005" customWidth="1" bestFit="1"/>
    <col min="381" max="381" style="41" width="13.005" customWidth="1" bestFit="1"/>
    <col min="382" max="382" style="41" width="13.005" customWidth="1" bestFit="1"/>
    <col min="383" max="383" style="41" width="13.005" customWidth="1" bestFit="1"/>
    <col min="384" max="384" style="41" width="13.005" customWidth="1" bestFit="1"/>
    <col min="385" max="385" style="41" width="13.005" customWidth="1" bestFit="1"/>
    <col min="386" max="386" style="41" width="13.005" customWidth="1" bestFit="1"/>
    <col min="387" max="387" style="41" width="13.005" customWidth="1" bestFit="1"/>
    <col min="388" max="388" style="41" width="13.005" customWidth="1" bestFit="1"/>
    <col min="389" max="389" style="41" width="13.005" customWidth="1" bestFit="1"/>
    <col min="390" max="390" style="41" width="13.005" customWidth="1" bestFit="1"/>
    <col min="391" max="391" style="41" width="13.005" customWidth="1" bestFit="1"/>
    <col min="392" max="392" style="41" width="13.005" customWidth="1" bestFit="1"/>
    <col min="393" max="393" style="41" width="13.005" customWidth="1" bestFit="1"/>
    <col min="394" max="394" style="41" width="13.005" customWidth="1" bestFit="1"/>
    <col min="395" max="395" style="41" width="13.005" customWidth="1" bestFit="1"/>
    <col min="396" max="396" style="41" width="13.005" customWidth="1" bestFit="1"/>
    <col min="397" max="397" style="41" width="13.005" customWidth="1" bestFit="1"/>
    <col min="398" max="398" style="41" width="13.005" customWidth="1" bestFit="1"/>
    <col min="399" max="399" style="41" width="13.005" customWidth="1" bestFit="1"/>
    <col min="400" max="400" style="41" width="13.005" customWidth="1" bestFit="1"/>
    <col min="401" max="401" style="41" width="13.005" customWidth="1" bestFit="1"/>
    <col min="402" max="402" style="41" width="13.005" customWidth="1" bestFit="1"/>
    <col min="403" max="403" style="41" width="13.005" customWidth="1" bestFit="1"/>
    <col min="404" max="404" style="41" width="13.005" customWidth="1" bestFit="1"/>
    <col min="405" max="405" style="41" width="13.005" customWidth="1" bestFit="1"/>
    <col min="406" max="406" style="41" width="13.005" customWidth="1" bestFit="1"/>
    <col min="407" max="407" style="41" width="13.005" customWidth="1" bestFit="1"/>
    <col min="408" max="408" style="41" width="13.005" customWidth="1" bestFit="1"/>
    <col min="409" max="409" style="41" width="13.005" customWidth="1" bestFit="1"/>
    <col min="410" max="410" style="41" width="13.005" customWidth="1" bestFit="1"/>
    <col min="411" max="411" style="41" width="13.005" customWidth="1" bestFit="1"/>
    <col min="412" max="412" style="41" width="13.005" customWidth="1" bestFit="1"/>
    <col min="413" max="413" style="41" width="13.005" customWidth="1" bestFit="1"/>
    <col min="414" max="414" style="41" width="13.005" customWidth="1" bestFit="1"/>
    <col min="415" max="415" style="41" width="13.005" customWidth="1" bestFit="1"/>
    <col min="416" max="416" style="41" width="13.005" customWidth="1" bestFit="1"/>
    <col min="417" max="417" style="41" width="13.005" customWidth="1" bestFit="1"/>
    <col min="418" max="418" style="41" width="13.005" customWidth="1" bestFit="1"/>
    <col min="419" max="419" style="41" width="13.005" customWidth="1" bestFit="1"/>
    <col min="420" max="420" style="41" width="13.005" customWidth="1" bestFit="1"/>
    <col min="421" max="421" style="41" width="13.005" customWidth="1" bestFit="1"/>
    <col min="422" max="422" style="41" width="13.005" customWidth="1" bestFit="1"/>
    <col min="423" max="423" style="41" width="13.005" customWidth="1" bestFit="1"/>
    <col min="424" max="424" style="41" width="13.005" customWidth="1" bestFit="1"/>
    <col min="425" max="425" style="41" width="13.005" customWidth="1" bestFit="1"/>
    <col min="426" max="426" style="41" width="13.005" customWidth="1" bestFit="1"/>
    <col min="427" max="427" style="41" width="13.005" customWidth="1" bestFit="1"/>
    <col min="428" max="428" style="41" width="13.005" customWidth="1" bestFit="1"/>
    <col min="429" max="429" style="41" width="13.005" customWidth="1" bestFit="1"/>
    <col min="430" max="430" style="41" width="13.005" customWidth="1" bestFit="1"/>
    <col min="431" max="431" style="41" width="13.005" customWidth="1" bestFit="1"/>
    <col min="432" max="432" style="41" width="13.005" customWidth="1" bestFit="1"/>
    <col min="433" max="433" style="41" width="13.005" customWidth="1" bestFit="1"/>
    <col min="434" max="434" style="41" width="13.005" customWidth="1" bestFit="1"/>
    <col min="435" max="435" style="41" width="13.005" customWidth="1" bestFit="1"/>
    <col min="436" max="436" style="41" width="13.005" customWidth="1" bestFit="1"/>
    <col min="437" max="437" style="41" width="13.005" customWidth="1" bestFit="1"/>
    <col min="438" max="438" style="41" width="13.005" customWidth="1" bestFit="1"/>
    <col min="439" max="439" style="41" width="13.005" customWidth="1" bestFit="1"/>
    <col min="440" max="440" style="41" width="13.005" customWidth="1" bestFit="1"/>
    <col min="441" max="441" style="41" width="13.005" customWidth="1" bestFit="1"/>
    <col min="442" max="442" style="41" width="13.005" customWidth="1" bestFit="1"/>
    <col min="443" max="443" style="41" width="13.005" customWidth="1" bestFit="1"/>
    <col min="444" max="444" style="41" width="13.005" customWidth="1" bestFit="1"/>
    <col min="445" max="445" style="41" width="13.005" customWidth="1" bestFit="1"/>
    <col min="446" max="446" style="41" width="13.005" customWidth="1" bestFit="1"/>
    <col min="447" max="447" style="41" width="13.005" customWidth="1" bestFit="1"/>
    <col min="448" max="448" style="41" width="13.005" customWidth="1" bestFit="1"/>
    <col min="449" max="449" style="41" width="13.005" customWidth="1" bestFit="1"/>
    <col min="450" max="450" style="41" width="13.005" customWidth="1" bestFit="1"/>
    <col min="451" max="451" style="41" width="13.005" customWidth="1" bestFit="1"/>
    <col min="452" max="452" style="41" width="13.005" customWidth="1" bestFit="1"/>
    <col min="453" max="453" style="41" width="13.005" customWidth="1" bestFit="1"/>
    <col min="454" max="454" style="41" width="13.005" customWidth="1" bestFit="1"/>
    <col min="455" max="455" style="41" width="13.005" customWidth="1" bestFit="1"/>
    <col min="456" max="456" style="41" width="13.005" customWidth="1" bestFit="1"/>
    <col min="457" max="457" style="41" width="13.005" customWidth="1" bestFit="1"/>
    <col min="458" max="458" style="41" width="13.005" customWidth="1" bestFit="1"/>
    <col min="459" max="459" style="41" width="13.005" customWidth="1" bestFit="1"/>
    <col min="460" max="460" style="41" width="13.005" customWidth="1" bestFit="1"/>
    <col min="461" max="461" style="41" width="13.005" customWidth="1" bestFit="1"/>
    <col min="462" max="462" style="41" width="13.005" customWidth="1" bestFit="1"/>
    <col min="463" max="463" style="41" width="13.005" customWidth="1" bestFit="1"/>
    <col min="464" max="464" style="41" width="13.005" customWidth="1" bestFit="1"/>
    <col min="465" max="465" style="41" width="13.005" customWidth="1" bestFit="1"/>
    <col min="466" max="466" style="41" width="13.005" customWidth="1" bestFit="1"/>
    <col min="467" max="467" style="41" width="13.005" customWidth="1" bestFit="1"/>
    <col min="468" max="468" style="41" width="13.005" customWidth="1" bestFit="1"/>
    <col min="469" max="469" style="41" width="13.005" customWidth="1" bestFit="1"/>
    <col min="470" max="470" style="41" width="13.005" customWidth="1" bestFit="1"/>
    <col min="471" max="471" style="41" width="13.005" customWidth="1" bestFit="1"/>
    <col min="472" max="472" style="41" width="13.005" customWidth="1" bestFit="1"/>
    <col min="473" max="473" style="41" width="13.005" customWidth="1" bestFit="1"/>
    <col min="474" max="474" style="41" width="13.005" customWidth="1" bestFit="1"/>
    <col min="475" max="475" style="41" width="13.005" customWidth="1" bestFit="1"/>
    <col min="476" max="476" style="41" width="13.005" customWidth="1" bestFit="1"/>
    <col min="477" max="477" style="41" width="13.005" customWidth="1" bestFit="1"/>
    <col min="478" max="478" style="41" width="13.005" customWidth="1" bestFit="1"/>
    <col min="479" max="479" style="41" width="13.005" customWidth="1" bestFit="1"/>
    <col min="480" max="480" style="41" width="13.005" customWidth="1" bestFit="1"/>
    <col min="481" max="481" style="41" width="13.005" customWidth="1" bestFit="1"/>
    <col min="482" max="482" style="41" width="13.005" customWidth="1" bestFit="1"/>
    <col min="483" max="483" style="41" width="13.005" customWidth="1" bestFit="1"/>
    <col min="484" max="484" style="41" width="13.005" customWidth="1" bestFit="1"/>
    <col min="485" max="485" style="41" width="13.005" customWidth="1" bestFit="1"/>
    <col min="486" max="486" style="41" width="13.005" customWidth="1" bestFit="1"/>
    <col min="487" max="487" style="41" width="13.005" customWidth="1" bestFit="1"/>
    <col min="488" max="488" style="41" width="13.005" customWidth="1" bestFit="1"/>
    <col min="489" max="489" style="41" width="13.005" customWidth="1" bestFit="1"/>
    <col min="490" max="490" style="41" width="13.005" customWidth="1" bestFit="1"/>
    <col min="491" max="491" style="41" width="13.005" customWidth="1" bestFit="1"/>
    <col min="492" max="492" style="41" width="13.005" customWidth="1" bestFit="1"/>
    <col min="493" max="493" style="41" width="13.005" customWidth="1" bestFit="1"/>
    <col min="494" max="494" style="41" width="13.005" customWidth="1" bestFit="1"/>
    <col min="495" max="495" style="41" width="13.005" customWidth="1" bestFit="1"/>
    <col min="496" max="496" style="41" width="13.005" customWidth="1" bestFit="1"/>
    <col min="497" max="497" style="41" width="13.005" customWidth="1" bestFit="1"/>
    <col min="498" max="498" style="41" width="13.005" customWidth="1" bestFit="1"/>
    <col min="499" max="499" style="41" width="13.005" customWidth="1" bestFit="1"/>
    <col min="500" max="500" style="41" width="13.005" customWidth="1" bestFit="1"/>
    <col min="501" max="501" style="41" width="13.005" customWidth="1" bestFit="1"/>
    <col min="502" max="502" style="41" width="13.005" customWidth="1" bestFit="1"/>
    <col min="503" max="503" style="41" width="13.005" customWidth="1" bestFit="1"/>
    <col min="504" max="504" style="41" width="13.005" customWidth="1" bestFit="1"/>
    <col min="505" max="505" style="41" width="13.005" customWidth="1" bestFit="1"/>
    <col min="506" max="506" style="41" width="13.005" customWidth="1" bestFit="1"/>
    <col min="507" max="507" style="41" width="13.005" customWidth="1" bestFit="1"/>
    <col min="508" max="508" style="41" width="13.005" customWidth="1" bestFit="1"/>
    <col min="509" max="509" style="41" width="13.005" customWidth="1" bestFit="1"/>
    <col min="510" max="510" style="41" width="13.005" customWidth="1" bestFit="1"/>
    <col min="511" max="511" style="41" width="13.005" customWidth="1" bestFit="1"/>
    <col min="512" max="512" style="41" width="13.005" customWidth="1" bestFit="1"/>
    <col min="513" max="513" style="41" width="13.005" customWidth="1" bestFit="1"/>
    <col min="514" max="514" style="41" width="13.005" customWidth="1" bestFit="1"/>
    <col min="515" max="515" style="41" width="13.005" customWidth="1" bestFit="1"/>
    <col min="516" max="516" style="41" width="13.005" customWidth="1" bestFit="1"/>
    <col min="517" max="517" style="41" width="13.005" customWidth="1" bestFit="1"/>
    <col min="518" max="518" style="41" width="13.005" customWidth="1" bestFit="1"/>
    <col min="519" max="519" style="41" width="13.005" customWidth="1" bestFit="1"/>
    <col min="520" max="520" style="41" width="13.005" customWidth="1" bestFit="1"/>
    <col min="521" max="521" style="41" width="13.005" customWidth="1" bestFit="1"/>
    <col min="522" max="522" style="41" width="13.005" customWidth="1" bestFit="1"/>
    <col min="523" max="523" style="41" width="13.005" customWidth="1" bestFit="1"/>
    <col min="524" max="524" style="41" width="13.005" customWidth="1" bestFit="1"/>
    <col min="525" max="525" style="41" width="13.005" customWidth="1" bestFit="1"/>
    <col min="526" max="526" style="41" width="13.005" customWidth="1" bestFit="1"/>
    <col min="527" max="527" style="41" width="13.005" customWidth="1" bestFit="1"/>
    <col min="528" max="528" style="41" width="13.005" customWidth="1" bestFit="1"/>
    <col min="529" max="529" style="41" width="13.005" customWidth="1" bestFit="1"/>
    <col min="530" max="530" style="41" width="13.005" customWidth="1" bestFit="1"/>
    <col min="531" max="531" style="41" width="13.005" customWidth="1" bestFit="1"/>
    <col min="532" max="532" style="41" width="13.005" customWidth="1" bestFit="1"/>
    <col min="533" max="533" style="41" width="13.005" customWidth="1" bestFit="1"/>
    <col min="534" max="534" style="41" width="13.005" customWidth="1" bestFit="1"/>
    <col min="535" max="535" style="41" width="13.005" customWidth="1" bestFit="1"/>
    <col min="536" max="536" style="41" width="13.005" customWidth="1" bestFit="1"/>
    <col min="537" max="537" style="41" width="13.005" customWidth="1" bestFit="1"/>
    <col min="538" max="538" style="41" width="13.005" customWidth="1" bestFit="1"/>
    <col min="539" max="539" style="41" width="13.005" customWidth="1" bestFit="1"/>
    <col min="540" max="540" style="41" width="13.005" customWidth="1" bestFit="1"/>
    <col min="541" max="541" style="41" width="13.005" customWidth="1" bestFit="1"/>
    <col min="542" max="542" style="41" width="13.005" customWidth="1" bestFit="1"/>
    <col min="543" max="543" style="41" width="13.005" customWidth="1" bestFit="1"/>
    <col min="544" max="544" style="41" width="13.005" customWidth="1" bestFit="1"/>
    <col min="545" max="545" style="41" width="13.005" customWidth="1" bestFit="1"/>
    <col min="546" max="546" style="41" width="13.005" customWidth="1" bestFit="1"/>
    <col min="547" max="547" style="41" width="13.005" customWidth="1" bestFit="1"/>
    <col min="548" max="548" style="41" width="13.005" customWidth="1" bestFit="1"/>
    <col min="549" max="549" style="41" width="13.005" customWidth="1" bestFit="1"/>
    <col min="550" max="550" style="41" width="13.005" customWidth="1" bestFit="1"/>
    <col min="551" max="551" style="41" width="13.005" customWidth="1" bestFit="1"/>
    <col min="552" max="552" style="41" width="13.005" customWidth="1" bestFit="1"/>
    <col min="553" max="553" style="41" width="13.005" customWidth="1" bestFit="1"/>
    <col min="554" max="554" style="41" width="13.005" customWidth="1" bestFit="1"/>
    <col min="555" max="555" style="41" width="13.005" customWidth="1" bestFit="1"/>
    <col min="556" max="556" style="41" width="13.005" customWidth="1" bestFit="1"/>
    <col min="557" max="557" style="41" width="13.005" customWidth="1" bestFit="1"/>
    <col min="558" max="558" style="41" width="13.005" customWidth="1" bestFit="1"/>
    <col min="559" max="559" style="41" width="13.005" customWidth="1" bestFit="1"/>
    <col min="560" max="560" style="41" width="13.005" customWidth="1" bestFit="1"/>
    <col min="561" max="561" style="41" width="13.005" customWidth="1" bestFit="1"/>
    <col min="562" max="562" style="41" width="13.005" customWidth="1" bestFit="1"/>
    <col min="563" max="563" style="41" width="13.005" customWidth="1" bestFit="1"/>
    <col min="564" max="564" style="41" width="13.005" customWidth="1" bestFit="1"/>
    <col min="565" max="565" style="41" width="13.005" customWidth="1" bestFit="1"/>
    <col min="566" max="566" style="41" width="13.005" customWidth="1" bestFit="1"/>
    <col min="567" max="567" style="41" width="13.005" customWidth="1" bestFit="1"/>
    <col min="568" max="568" style="41" width="13.005" customWidth="1" bestFit="1"/>
    <col min="569" max="569" style="41" width="13.005" customWidth="1" bestFit="1"/>
    <col min="570" max="570" style="41" width="13.005" customWidth="1" bestFit="1"/>
    <col min="571" max="571" style="41" width="13.005" customWidth="1" bestFit="1"/>
    <col min="572" max="572" style="41" width="13.005" customWidth="1" bestFit="1"/>
    <col min="573" max="573" style="41" width="13.005" customWidth="1" bestFit="1"/>
    <col min="574" max="574" style="41" width="13.005" customWidth="1" bestFit="1"/>
    <col min="575" max="575" style="41" width="13.005" customWidth="1" bestFit="1"/>
    <col min="576" max="576" style="41" width="13.005" customWidth="1" bestFit="1"/>
    <col min="577" max="577" style="41" width="13.005" customWidth="1" bestFit="1"/>
    <col min="578" max="578" style="41" width="13.005" customWidth="1" bestFit="1"/>
    <col min="579" max="579" style="41" width="13.005" customWidth="1" bestFit="1"/>
    <col min="580" max="580" style="41" width="13.005" customWidth="1" bestFit="1"/>
    <col min="581" max="581" style="41" width="13.005" customWidth="1" bestFit="1"/>
    <col min="582" max="582" style="41" width="13.005" customWidth="1" bestFit="1"/>
    <col min="583" max="583" style="41" width="13.005" customWidth="1" bestFit="1"/>
    <col min="584" max="584" style="41" width="13.005" customWidth="1" bestFit="1"/>
    <col min="585" max="585" style="41" width="13.005" customWidth="1" bestFit="1"/>
    <col min="586" max="586" style="41" width="13.005" customWidth="1" bestFit="1"/>
    <col min="587" max="587" style="41" width="13.005" customWidth="1" bestFit="1"/>
    <col min="588" max="588" style="41" width="13.005" customWidth="1" bestFit="1"/>
    <col min="589" max="589" style="41" width="13.005" customWidth="1" bestFit="1"/>
    <col min="590" max="590" style="41" width="13.005" customWidth="1" bestFit="1"/>
    <col min="591" max="591" style="41" width="13.005" customWidth="1" bestFit="1"/>
    <col min="592" max="592" style="41" width="13.005" customWidth="1" bestFit="1"/>
    <col min="593" max="593" style="41" width="13.005" customWidth="1" bestFit="1"/>
    <col min="594" max="594" style="41" width="13.005" customWidth="1" bestFit="1"/>
    <col min="595" max="595" style="41" width="13.005" customWidth="1" bestFit="1"/>
    <col min="596" max="596" style="41" width="13.005" customWidth="1" bestFit="1"/>
    <col min="597" max="597" style="41" width="13.005" customWidth="1" bestFit="1"/>
    <col min="598" max="598" style="41" width="13.005" customWidth="1" bestFit="1"/>
    <col min="599" max="599" style="41" width="13.005" customWidth="1" bestFit="1"/>
    <col min="600" max="600" style="41" width="13.005" customWidth="1" bestFit="1"/>
    <col min="601" max="601" style="41" width="13.005" customWidth="1" bestFit="1"/>
    <col min="602" max="602" style="41" width="13.005" customWidth="1" bestFit="1"/>
    <col min="603" max="603" style="41" width="13.005" customWidth="1" bestFit="1"/>
    <col min="604" max="604" style="41" width="13.005" customWidth="1" bestFit="1"/>
    <col min="605" max="605" style="41" width="13.005" customWidth="1" bestFit="1"/>
    <col min="606" max="606" style="41" width="13.005" customWidth="1" bestFit="1"/>
    <col min="607" max="607" style="41" width="13.005" customWidth="1" bestFit="1"/>
    <col min="608" max="608" style="41" width="13.005" customWidth="1" bestFit="1"/>
    <col min="609" max="609" style="41" width="13.005" customWidth="1" bestFit="1"/>
    <col min="610" max="610" style="41" width="13.005" customWidth="1" bestFit="1"/>
    <col min="611" max="611" style="41" width="13.005" customWidth="1" bestFit="1"/>
    <col min="612" max="612" style="41" width="13.005" customWidth="1" bestFit="1"/>
    <col min="613" max="613" style="41" width="13.005" customWidth="1" bestFit="1"/>
    <col min="614" max="614" style="41" width="13.005" customWidth="1" bestFit="1"/>
    <col min="615" max="615" style="41" width="13.005" customWidth="1" bestFit="1"/>
    <col min="616" max="616" style="41" width="13.005" customWidth="1" bestFit="1"/>
    <col min="617" max="617" style="41" width="13.005" customWidth="1" bestFit="1"/>
    <col min="618" max="618" style="41" width="13.005" customWidth="1" bestFit="1"/>
    <col min="619" max="619" style="41" width="13.005" customWidth="1" bestFit="1"/>
    <col min="620" max="620" style="41" width="13.005" customWidth="1" bestFit="1"/>
    <col min="621" max="621" style="41" width="13.005" customWidth="1" bestFit="1"/>
    <col min="622" max="622" style="41" width="13.005" customWidth="1" bestFit="1"/>
    <col min="623" max="623" style="41" width="13.005" customWidth="1" bestFit="1"/>
    <col min="624" max="624" style="41" width="13.005" customWidth="1" bestFit="1"/>
    <col min="625" max="625" style="41" width="13.005" customWidth="1" bestFit="1"/>
    <col min="626" max="626" style="41" width="13.005" customWidth="1" bestFit="1"/>
    <col min="627" max="627" style="41" width="13.005" customWidth="1" bestFit="1"/>
    <col min="628" max="628" style="41" width="13.005" customWidth="1" bestFit="1"/>
    <col min="629" max="629" style="41" width="13.005" customWidth="1" bestFit="1"/>
    <col min="630" max="630" style="41" width="13.005" customWidth="1" bestFit="1"/>
    <col min="631" max="631" style="41" width="13.005" customWidth="1" bestFit="1"/>
    <col min="632" max="632" style="41" width="13.005" customWidth="1" bestFit="1"/>
    <col min="633" max="633" style="41" width="13.005" customWidth="1" bestFit="1"/>
    <col min="634" max="634" style="41" width="13.005" customWidth="1" bestFit="1"/>
    <col min="635" max="635" style="41" width="13.005" customWidth="1" bestFit="1"/>
    <col min="636" max="636" style="41" width="13.005" customWidth="1" bestFit="1"/>
    <col min="637" max="637" style="41" width="13.005" customWidth="1" bestFit="1"/>
    <col min="638" max="638" style="41" width="13.005" customWidth="1" bestFit="1"/>
    <col min="639" max="639" style="41" width="13.005" customWidth="1" bestFit="1"/>
    <col min="640" max="640" style="41" width="13.005" customWidth="1" bestFit="1"/>
    <col min="641" max="641" style="41" width="13.005" customWidth="1" bestFit="1"/>
    <col min="642" max="642" style="41" width="13.005" customWidth="1" bestFit="1"/>
    <col min="643" max="643" style="41" width="13.005" customWidth="1" bestFit="1"/>
    <col min="644" max="644" style="41" width="13.005" customWidth="1" bestFit="1"/>
    <col min="645" max="645" style="41" width="13.005" customWidth="1" bestFit="1"/>
    <col min="646" max="646" style="41" width="13.005" customWidth="1" bestFit="1"/>
    <col min="647" max="647" style="41" width="13.005" customWidth="1" bestFit="1"/>
    <col min="648" max="648" style="41" width="13.005" customWidth="1" bestFit="1"/>
    <col min="649" max="649" style="41" width="13.005" customWidth="1" bestFit="1"/>
    <col min="650" max="650" style="41" width="13.005" customWidth="1" bestFit="1"/>
    <col min="651" max="651" style="41" width="13.005" customWidth="1" bestFit="1"/>
    <col min="652" max="652" style="41" width="13.005" customWidth="1" bestFit="1"/>
    <col min="653" max="653" style="41" width="13.005" customWidth="1" bestFit="1"/>
    <col min="654" max="654" style="41" width="13.005" customWidth="1" bestFit="1"/>
    <col min="655" max="655" style="41" width="13.005" customWidth="1" bestFit="1"/>
    <col min="656" max="656" style="41" width="13.005" customWidth="1" bestFit="1"/>
    <col min="657" max="657" style="41" width="13.005" customWidth="1" bestFit="1"/>
    <col min="658" max="658" style="41" width="13.005" customWidth="1" bestFit="1"/>
    <col min="659" max="659" style="41" width="13.005" customWidth="1" bestFit="1"/>
    <col min="660" max="660" style="41" width="13.005" customWidth="1" bestFit="1"/>
    <col min="661" max="661" style="41" width="13.005" customWidth="1" bestFit="1"/>
    <col min="662" max="662" style="41" width="13.005" customWidth="1" bestFit="1"/>
    <col min="663" max="663" style="41" width="13.005" customWidth="1" bestFit="1"/>
    <col min="664" max="664" style="41" width="13.005" customWidth="1" bestFit="1"/>
    <col min="665" max="665" style="41" width="13.005" customWidth="1" bestFit="1"/>
    <col min="666" max="666" style="41" width="13.005" customWidth="1" bestFit="1"/>
    <col min="667" max="667" style="41" width="13.005" customWidth="1" bestFit="1"/>
    <col min="668" max="668" style="41" width="13.005" customWidth="1" bestFit="1"/>
    <col min="669" max="669" style="41" width="13.005" customWidth="1" bestFit="1"/>
    <col min="670" max="670" style="41" width="13.005" customWidth="1" bestFit="1"/>
    <col min="671" max="671" style="41" width="13.005" customWidth="1" bestFit="1"/>
    <col min="672" max="672" style="41" width="13.005" customWidth="1" bestFit="1"/>
    <col min="673" max="673" style="41" width="13.005" customWidth="1" bestFit="1"/>
    <col min="674" max="674" style="41" width="13.005" customWidth="1" bestFit="1"/>
    <col min="675" max="675" style="41" width="13.005" customWidth="1" bestFit="1"/>
    <col min="676" max="676" style="41" width="13.005" customWidth="1" bestFit="1"/>
    <col min="677" max="677" style="41" width="13.005" customWidth="1" bestFit="1"/>
    <col min="678" max="678" style="41" width="13.005" customWidth="1" bestFit="1"/>
    <col min="679" max="679" style="41" width="13.005" customWidth="1" bestFit="1"/>
    <col min="680" max="680" style="41" width="13.005" customWidth="1" bestFit="1"/>
    <col min="681" max="681" style="41" width="13.005" customWidth="1" bestFit="1"/>
    <col min="682" max="682" style="41" width="13.005" customWidth="1" bestFit="1"/>
    <col min="683" max="683" style="41" width="13.005" customWidth="1" bestFit="1"/>
    <col min="684" max="684" style="41" width="13.005" customWidth="1" bestFit="1"/>
    <col min="685" max="685" style="41" width="13.005" customWidth="1" bestFit="1"/>
    <col min="686" max="686" style="41" width="13.005" customWidth="1" bestFit="1"/>
    <col min="687" max="687" style="41" width="13.005" customWidth="1" bestFit="1"/>
    <col min="688" max="688" style="41" width="13.005" customWidth="1" bestFit="1"/>
    <col min="689" max="689" style="41" width="13.005" customWidth="1" bestFit="1"/>
    <col min="690" max="690" style="41" width="13.005" customWidth="1" bestFit="1"/>
    <col min="691" max="691" style="41" width="13.005" customWidth="1" bestFit="1"/>
    <col min="692" max="692" style="41" width="13.005" customWidth="1" bestFit="1"/>
    <col min="693" max="693" style="41" width="13.005" customWidth="1" bestFit="1"/>
    <col min="694" max="694" style="41" width="13.005" customWidth="1" bestFit="1"/>
    <col min="695" max="695" style="41" width="13.005" customWidth="1" bestFit="1"/>
    <col min="696" max="696" style="41" width="13.005" customWidth="1" bestFit="1"/>
    <col min="697" max="697" style="41" width="13.005" customWidth="1" bestFit="1"/>
    <col min="698" max="698" style="41" width="13.005" customWidth="1" bestFit="1"/>
    <col min="699" max="699" style="41" width="13.005" customWidth="1" bestFit="1"/>
    <col min="700" max="700" style="41" width="13.005" customWidth="1" bestFit="1"/>
    <col min="701" max="701" style="41" width="13.005" customWidth="1" bestFit="1"/>
    <col min="702" max="702" style="41" width="13.005" customWidth="1" bestFit="1"/>
    <col min="703" max="703" style="41" width="13.005" customWidth="1" bestFit="1"/>
    <col min="704" max="704" style="41" width="13.005" customWidth="1" bestFit="1"/>
    <col min="705" max="705" style="41" width="13.005" customWidth="1" bestFit="1"/>
    <col min="706" max="706" style="41" width="13.005" customWidth="1" bestFit="1"/>
    <col min="707" max="707" style="41" width="13.005" customWidth="1" bestFit="1"/>
    <col min="708" max="708" style="41" width="13.005" customWidth="1" bestFit="1"/>
    <col min="709" max="709" style="41" width="13.005" customWidth="1" bestFit="1"/>
    <col min="710" max="710" style="41" width="13.005" customWidth="1" bestFit="1"/>
    <col min="711" max="711" style="41" width="13.005" customWidth="1" bestFit="1"/>
    <col min="712" max="712" style="41" width="13.005" customWidth="1" bestFit="1"/>
    <col min="713" max="713" style="41" width="13.005" customWidth="1" bestFit="1"/>
    <col min="714" max="714" style="41" width="13.005" customWidth="1" bestFit="1"/>
    <col min="715" max="715" style="41" width="13.005" customWidth="1" bestFit="1"/>
    <col min="716" max="716" style="41" width="13.005" customWidth="1" bestFit="1"/>
    <col min="717" max="717" style="41" width="13.005" customWidth="1" bestFit="1"/>
    <col min="718" max="718" style="41" width="13.005" customWidth="1" bestFit="1"/>
    <col min="719" max="719" style="41" width="13.005" customWidth="1" bestFit="1"/>
    <col min="720" max="720" style="41" width="13.005" customWidth="1" bestFit="1"/>
    <col min="721" max="721" style="41" width="13.005" customWidth="1" bestFit="1"/>
    <col min="722" max="722" style="41" width="13.005" customWidth="1" bestFit="1"/>
    <col min="723" max="723" style="41" width="13.005" customWidth="1" bestFit="1"/>
    <col min="724" max="724" style="41" width="13.005" customWidth="1" bestFit="1"/>
    <col min="725" max="725" style="41" width="13.005" customWidth="1" bestFit="1"/>
    <col min="726" max="726" style="41" width="13.005" customWidth="1" bestFit="1"/>
    <col min="727" max="727" style="41" width="13.005" customWidth="1" bestFit="1"/>
    <col min="728" max="728" style="41" width="13.005" customWidth="1" bestFit="1"/>
    <col min="729" max="729" style="41" width="13.005" customWidth="1" bestFit="1"/>
    <col min="730" max="730" style="41" width="13.005" customWidth="1" bestFit="1"/>
    <col min="731" max="731" style="41" width="13.005" customWidth="1" bestFit="1"/>
    <col min="732" max="732" style="41" width="13.005" customWidth="1" bestFit="1"/>
    <col min="733" max="733" style="41" width="13.005" customWidth="1" bestFit="1"/>
    <col min="734" max="734" style="41" width="13.005" customWidth="1" bestFit="1"/>
    <col min="735" max="735" style="41" width="13.005" customWidth="1" bestFit="1"/>
    <col min="736" max="736" style="41" width="13.005" customWidth="1" bestFit="1"/>
    <col min="737" max="737" style="41" width="13.005" customWidth="1" bestFit="1"/>
    <col min="738" max="738" style="41" width="13.005" customWidth="1" bestFit="1"/>
    <col min="739" max="739" style="41" width="13.005" customWidth="1" bestFit="1"/>
    <col min="740" max="740" style="41" width="13.005" customWidth="1" bestFit="1"/>
    <col min="741" max="741" style="41" width="13.005" customWidth="1" bestFit="1"/>
    <col min="742" max="742" style="41" width="13.005" customWidth="1" bestFit="1"/>
    <col min="743" max="743" style="41" width="13.005" customWidth="1" bestFit="1"/>
    <col min="744" max="744" style="41" width="13.005" customWidth="1" bestFit="1"/>
    <col min="745" max="745" style="41" width="13.005" customWidth="1" bestFit="1"/>
    <col min="746" max="746" style="41" width="13.005" customWidth="1" bestFit="1"/>
    <col min="747" max="747" style="41" width="13.005" customWidth="1" bestFit="1"/>
    <col min="748" max="748" style="41" width="13.005" customWidth="1" bestFit="1"/>
    <col min="749" max="749" style="41" width="13.005" customWidth="1" bestFit="1"/>
    <col min="750" max="750" style="41" width="13.005" customWidth="1" bestFit="1"/>
    <col min="751" max="751" style="41" width="13.005" customWidth="1" bestFit="1"/>
    <col min="752" max="752" style="41" width="13.005" customWidth="1" bestFit="1"/>
    <col min="753" max="753" style="41" width="13.005" customWidth="1" bestFit="1"/>
    <col min="754" max="754" style="41" width="13.005" customWidth="1" bestFit="1"/>
    <col min="755" max="755" style="41" width="13.005" customWidth="1" bestFit="1"/>
    <col min="756" max="756" style="41" width="13.005" customWidth="1" bestFit="1"/>
    <col min="757" max="757" style="41" width="13.005" customWidth="1" bestFit="1"/>
    <col min="758" max="758" style="41" width="13.005" customWidth="1" bestFit="1"/>
    <col min="759" max="759" style="41" width="13.005" customWidth="1" bestFit="1"/>
    <col min="760" max="760" style="41" width="13.005" customWidth="1" bestFit="1"/>
    <col min="761" max="761" style="41" width="13.005" customWidth="1" bestFit="1"/>
    <col min="762" max="762" style="41" width="13.005" customWidth="1" bestFit="1"/>
    <col min="763" max="763" style="41" width="13.005" customWidth="1" bestFit="1"/>
    <col min="764" max="764" style="41" width="13.005" customWidth="1" bestFit="1"/>
    <col min="765" max="765" style="41" width="13.005" customWidth="1" bestFit="1"/>
    <col min="766" max="766" style="41" width="13.005" customWidth="1" bestFit="1"/>
    <col min="767" max="767" style="41" width="13.005" customWidth="1" bestFit="1"/>
    <col min="768" max="768" style="41" width="13.005" customWidth="1" bestFit="1"/>
    <col min="769" max="769" style="41" width="13.005" customWidth="1" bestFit="1"/>
    <col min="770" max="770" style="41" width="13.005" customWidth="1" bestFit="1"/>
    <col min="771" max="771" style="41" width="13.005" customWidth="1" bestFit="1"/>
    <col min="772" max="772" style="41" width="13.005" customWidth="1" bestFit="1"/>
    <col min="773" max="773" style="41" width="13.005" customWidth="1" bestFit="1"/>
    <col min="774" max="774" style="41" width="13.005" customWidth="1" bestFit="1"/>
    <col min="775" max="775" style="41" width="13.005" customWidth="1" bestFit="1"/>
    <col min="776" max="776" style="41" width="13.005" customWidth="1" bestFit="1"/>
    <col min="777" max="777" style="41" width="13.005" customWidth="1" bestFit="1"/>
    <col min="778" max="778" style="41" width="13.005" customWidth="1" bestFit="1"/>
    <col min="779" max="779" style="41" width="13.005" customWidth="1" bestFit="1"/>
    <col min="780" max="780" style="41" width="13.005" customWidth="1" bestFit="1"/>
    <col min="781" max="781" style="41" width="13.005" customWidth="1" bestFit="1"/>
    <col min="782" max="782" style="41" width="13.005" customWidth="1" bestFit="1"/>
    <col min="783" max="783" style="41" width="13.005" customWidth="1" bestFit="1"/>
    <col min="784" max="784" style="41" width="13.005" customWidth="1" bestFit="1"/>
    <col min="785" max="785" style="41" width="13.005" customWidth="1" bestFit="1"/>
    <col min="786" max="786" style="41" width="13.005" customWidth="1" bestFit="1"/>
    <col min="787" max="787" style="41" width="13.005" customWidth="1" bestFit="1"/>
    <col min="788" max="788" style="41" width="13.005" customWidth="1" bestFit="1"/>
    <col min="789" max="789" style="41" width="13.005" customWidth="1" bestFit="1"/>
    <col min="790" max="790" style="41" width="13.005" customWidth="1" bestFit="1"/>
    <col min="791" max="791" style="41" width="13.005" customWidth="1" bestFit="1"/>
    <col min="792" max="792" style="41" width="13.005" customWidth="1" bestFit="1"/>
    <col min="793" max="793" style="41" width="13.005" customWidth="1" bestFit="1"/>
    <col min="794" max="794" style="41" width="13.005" customWidth="1" bestFit="1"/>
    <col min="795" max="795" style="41" width="13.005" customWidth="1" bestFit="1"/>
    <col min="796" max="796" style="41" width="13.005" customWidth="1" bestFit="1"/>
    <col min="797" max="797" style="41" width="13.005" customWidth="1" bestFit="1"/>
    <col min="798" max="798" style="41" width="13.005" customWidth="1" bestFit="1"/>
    <col min="799" max="799" style="41" width="13.005" customWidth="1" bestFit="1"/>
    <col min="800" max="800" style="41" width="13.005" customWidth="1" bestFit="1"/>
    <col min="801" max="801" style="41" width="13.005" customWidth="1" bestFit="1"/>
    <col min="802" max="802" style="41" width="13.005" customWidth="1" bestFit="1"/>
    <col min="803" max="803" style="41" width="13.005" customWidth="1" bestFit="1"/>
    <col min="804" max="804" style="41" width="13.005" customWidth="1" bestFit="1"/>
    <col min="805" max="805" style="41" width="13.005" customWidth="1" bestFit="1"/>
    <col min="806" max="806" style="41" width="13.005" customWidth="1" bestFit="1"/>
    <col min="807" max="807" style="41" width="13.005" customWidth="1" bestFit="1"/>
    <col min="808" max="808" style="41" width="13.005" customWidth="1" bestFit="1"/>
    <col min="809" max="809" style="41" width="13.005" customWidth="1" bestFit="1"/>
    <col min="810" max="810" style="41" width="13.005" customWidth="1" bestFit="1"/>
    <col min="811" max="811" style="41" width="13.005" customWidth="1" bestFit="1"/>
    <col min="812" max="812" style="41" width="13.005" customWidth="1" bestFit="1"/>
    <col min="813" max="813" style="41" width="13.005" customWidth="1" bestFit="1"/>
    <col min="814" max="814" style="41" width="13.005" customWidth="1" bestFit="1"/>
    <col min="815" max="815" style="41" width="13.005" customWidth="1" bestFit="1"/>
    <col min="816" max="816" style="41" width="13.005" customWidth="1" bestFit="1"/>
    <col min="817" max="817" style="41" width="13.005" customWidth="1" bestFit="1"/>
    <col min="818" max="818" style="41" width="13.005" customWidth="1" bestFit="1"/>
    <col min="819" max="819" style="41" width="13.005" customWidth="1" bestFit="1"/>
    <col min="820" max="820" style="41" width="13.005" customWidth="1" bestFit="1"/>
    <col min="821" max="821" style="41" width="13.005" customWidth="1" bestFit="1"/>
    <col min="822" max="822" style="41" width="13.005" customWidth="1" bestFit="1"/>
    <col min="823" max="823" style="41" width="13.005" customWidth="1" bestFit="1"/>
    <col min="824" max="824" style="41" width="13.005" customWidth="1" bestFit="1"/>
    <col min="825" max="825" style="41" width="13.005" customWidth="1" bestFit="1"/>
    <col min="826" max="826" style="41" width="13.005" customWidth="1" bestFit="1"/>
    <col min="827" max="827" style="41" width="13.005" customWidth="1" bestFit="1"/>
    <col min="828" max="828" style="41" width="13.005" customWidth="1" bestFit="1"/>
    <col min="829" max="829" style="41" width="13.005" customWidth="1" bestFit="1"/>
    <col min="830" max="830" style="41" width="13.005" customWidth="1" bestFit="1"/>
    <col min="831" max="831" style="41" width="13.005" customWidth="1" bestFit="1"/>
    <col min="832" max="832" style="41" width="13.005" customWidth="1" bestFit="1"/>
    <col min="833" max="833" style="41" width="13.005" customWidth="1" bestFit="1"/>
    <col min="834" max="834" style="41" width="13.005" customWidth="1" bestFit="1"/>
    <col min="835" max="835" style="41" width="13.005" customWidth="1" bestFit="1"/>
    <col min="836" max="836" style="41" width="13.005" customWidth="1" bestFit="1"/>
    <col min="837" max="837" style="41" width="13.005" customWidth="1" bestFit="1"/>
    <col min="838" max="838" style="41" width="13.005" customWidth="1" bestFit="1"/>
    <col min="839" max="839" style="41" width="13.005" customWidth="1" bestFit="1"/>
    <col min="840" max="840" style="41" width="13.005" customWidth="1" bestFit="1"/>
    <col min="841" max="841" style="41" width="13.005" customWidth="1" bestFit="1"/>
    <col min="842" max="842" style="41" width="13.005" customWidth="1" bestFit="1"/>
    <col min="843" max="843" style="41" width="13.005" customWidth="1" bestFit="1"/>
    <col min="844" max="844" style="41" width="13.005" customWidth="1" bestFit="1"/>
    <col min="845" max="845" style="41" width="13.005" customWidth="1" bestFit="1"/>
    <col min="846" max="846" style="41" width="13.005" customWidth="1" bestFit="1"/>
    <col min="847" max="847" style="41" width="13.005" customWidth="1" bestFit="1"/>
    <col min="848" max="848" style="41" width="13.005" customWidth="1" bestFit="1"/>
    <col min="849" max="849" style="41" width="13.005" customWidth="1" bestFit="1"/>
    <col min="850" max="850" style="41" width="13.005" customWidth="1" bestFit="1"/>
    <col min="851" max="851" style="41" width="13.005" customWidth="1" bestFit="1"/>
    <col min="852" max="852" style="41" width="13.005" customWidth="1" bestFit="1"/>
    <col min="853" max="853" style="41" width="13.005" customWidth="1" bestFit="1"/>
    <col min="854" max="854" style="41" width="13.005" customWidth="1" bestFit="1"/>
    <col min="855" max="855" style="41" width="13.005" customWidth="1" bestFit="1"/>
    <col min="856" max="856" style="41" width="13.005" customWidth="1" bestFit="1"/>
    <col min="857" max="857" style="41" width="13.005" customWidth="1" bestFit="1"/>
    <col min="858" max="858" style="41" width="13.005" customWidth="1" bestFit="1"/>
    <col min="859" max="859" style="41" width="13.005" customWidth="1" bestFit="1"/>
    <col min="860" max="860" style="41" width="13.005" customWidth="1" bestFit="1"/>
    <col min="861" max="861" style="41" width="13.005" customWidth="1" bestFit="1"/>
    <col min="862" max="862" style="41" width="13.005" customWidth="1" bestFit="1"/>
    <col min="863" max="863" style="41" width="13.005" customWidth="1" bestFit="1"/>
    <col min="864" max="864" style="41" width="13.005" customWidth="1" bestFit="1"/>
    <col min="865" max="865" style="41" width="13.005" customWidth="1" bestFit="1"/>
    <col min="866" max="866" style="41" width="13.005" customWidth="1" bestFit="1"/>
    <col min="867" max="867" style="41" width="13.005" customWidth="1" bestFit="1"/>
    <col min="868" max="868" style="41" width="13.005" customWidth="1" bestFit="1"/>
    <col min="869" max="869" style="41" width="13.005" customWidth="1" bestFit="1"/>
    <col min="870" max="870" style="41" width="13.005" customWidth="1" bestFit="1"/>
    <col min="871" max="871" style="41" width="13.005" customWidth="1" bestFit="1"/>
    <col min="872" max="872" style="41" width="13.005" customWidth="1" bestFit="1"/>
    <col min="873" max="873" style="41" width="13.005" customWidth="1" bestFit="1"/>
    <col min="874" max="874" style="41" width="13.005" customWidth="1" bestFit="1"/>
    <col min="875" max="875" style="41" width="13.005" customWidth="1" bestFit="1"/>
    <col min="876" max="876" style="41" width="13.005" customWidth="1" bestFit="1"/>
    <col min="877" max="877" style="41" width="13.005" customWidth="1" bestFit="1"/>
    <col min="878" max="878" style="41" width="13.005" customWidth="1" bestFit="1"/>
    <col min="879" max="879" style="41" width="13.005" customWidth="1" bestFit="1"/>
    <col min="880" max="880" style="41" width="13.005" customWidth="1" bestFit="1"/>
    <col min="881" max="881" style="41" width="13.005" customWidth="1" bestFit="1"/>
    <col min="882" max="882" style="41" width="13.005" customWidth="1" bestFit="1"/>
    <col min="883" max="883" style="41" width="13.005" customWidth="1" bestFit="1"/>
    <col min="884" max="884" style="41" width="13.005" customWidth="1" bestFit="1"/>
    <col min="885" max="885" style="41" width="13.005" customWidth="1" bestFit="1"/>
    <col min="886" max="886" style="41" width="13.005" customWidth="1" bestFit="1"/>
    <col min="887" max="887" style="41" width="13.005" customWidth="1" bestFit="1"/>
    <col min="888" max="888" style="41" width="13.005" customWidth="1" bestFit="1"/>
    <col min="889" max="889" style="41" width="13.005" customWidth="1" bestFit="1"/>
    <col min="890" max="890" style="41" width="13.005" customWidth="1" bestFit="1"/>
    <col min="891" max="891" style="41" width="13.005" customWidth="1" bestFit="1"/>
    <col min="892" max="892" style="41" width="13.005" customWidth="1" bestFit="1"/>
    <col min="893" max="893" style="41" width="13.005" customWidth="1" bestFit="1"/>
    <col min="894" max="894" style="41" width="13.005" customWidth="1" bestFit="1"/>
    <col min="895" max="895" style="41" width="13.005" customWidth="1" bestFit="1"/>
    <col min="896" max="896" style="41" width="13.005" customWidth="1" bestFit="1"/>
    <col min="897" max="897" style="41" width="13.005" customWidth="1" bestFit="1"/>
    <col min="898" max="898" style="41" width="13.005" customWidth="1" bestFit="1"/>
    <col min="899" max="899" style="41" width="13.005" customWidth="1" bestFit="1"/>
    <col min="900" max="900" style="41" width="13.005" customWidth="1" bestFit="1"/>
    <col min="901" max="901" style="41" width="13.005" customWidth="1" bestFit="1"/>
    <col min="902" max="902" style="41" width="13.005" customWidth="1" bestFit="1"/>
    <col min="903" max="903" style="41" width="13.005" customWidth="1" bestFit="1"/>
    <col min="904" max="904" style="41" width="13.005" customWidth="1" bestFit="1"/>
    <col min="905" max="905" style="41" width="13.005" customWidth="1" bestFit="1"/>
    <col min="906" max="906" style="41" width="13.005" customWidth="1" bestFit="1"/>
    <col min="907" max="907" style="41" width="13.005" customWidth="1" bestFit="1"/>
    <col min="908" max="908" style="41" width="13.005" customWidth="1" bestFit="1"/>
    <col min="909" max="909" style="41" width="13.005" customWidth="1" bestFit="1"/>
    <col min="910" max="910" style="41" width="13.005" customWidth="1" bestFit="1"/>
    <col min="911" max="911" style="41" width="13.005" customWidth="1" bestFit="1"/>
    <col min="912" max="912" style="41" width="13.005" customWidth="1" bestFit="1"/>
    <col min="913" max="913" style="41" width="13.005" customWidth="1" bestFit="1"/>
    <col min="914" max="914" style="41" width="13.005" customWidth="1" bestFit="1"/>
    <col min="915" max="915" style="41" width="13.005" customWidth="1" bestFit="1"/>
    <col min="916" max="916" style="41" width="13.005" customWidth="1" bestFit="1"/>
    <col min="917" max="917" style="41" width="13.005" customWidth="1" bestFit="1"/>
    <col min="918" max="918" style="41" width="13.005" customWidth="1" bestFit="1"/>
    <col min="919" max="919" style="41" width="13.005" customWidth="1" bestFit="1"/>
    <col min="920" max="920" style="41" width="13.005" customWidth="1" bestFit="1"/>
    <col min="921" max="921" style="41" width="13.005" customWidth="1" bestFit="1"/>
    <col min="922" max="922" style="41" width="13.005" customWidth="1" bestFit="1"/>
    <col min="923" max="923" style="41" width="13.005" customWidth="1" bestFit="1"/>
    <col min="924" max="924" style="41" width="13.005" customWidth="1" bestFit="1"/>
    <col min="925" max="925" style="41" width="13.005" customWidth="1" bestFit="1"/>
    <col min="926" max="926" style="41" width="13.005" customWidth="1" bestFit="1"/>
    <col min="927" max="927" style="41" width="13.005" customWidth="1" bestFit="1"/>
    <col min="928" max="928" style="41" width="13.005" customWidth="1" bestFit="1"/>
    <col min="929" max="929" style="41" width="13.005" customWidth="1" bestFit="1"/>
    <col min="930" max="930" style="41" width="13.005" customWidth="1" bestFit="1"/>
    <col min="931" max="931" style="41" width="13.005" customWidth="1" bestFit="1"/>
    <col min="932" max="932" style="41" width="13.005" customWidth="1" bestFit="1"/>
    <col min="933" max="933" style="41" width="13.005" customWidth="1" bestFit="1"/>
    <col min="934" max="934" style="41" width="13.005" customWidth="1" bestFit="1"/>
    <col min="935" max="935" style="41" width="13.005" customWidth="1" bestFit="1"/>
    <col min="936" max="936" style="41" width="13.005" customWidth="1" bestFit="1"/>
    <col min="937" max="937" style="41" width="13.005" customWidth="1" bestFit="1"/>
    <col min="938" max="938" style="41" width="13.005" customWidth="1" bestFit="1"/>
    <col min="939" max="939" style="41" width="13.005" customWidth="1" bestFit="1"/>
    <col min="940" max="940" style="41" width="13.005" customWidth="1" bestFit="1"/>
    <col min="941" max="941" style="41" width="13.005" customWidth="1" bestFit="1"/>
    <col min="942" max="942" style="41" width="13.005" customWidth="1" bestFit="1"/>
    <col min="943" max="943" style="41" width="13.005" customWidth="1" bestFit="1"/>
    <col min="944" max="944" style="41" width="13.005" customWidth="1" bestFit="1"/>
    <col min="945" max="945" style="41" width="13.005" customWidth="1" bestFit="1"/>
    <col min="946" max="946" style="41" width="13.005" customWidth="1" bestFit="1"/>
    <col min="947" max="947" style="41" width="13.005" customWidth="1" bestFit="1"/>
    <col min="948" max="948" style="41" width="13.005" customWidth="1" bestFit="1"/>
    <col min="949" max="949" style="41" width="13.005" customWidth="1" bestFit="1"/>
    <col min="950" max="950" style="41" width="13.005" customWidth="1" bestFit="1"/>
    <col min="951" max="951" style="41" width="13.005" customWidth="1" bestFit="1"/>
    <col min="952" max="952" style="41" width="13.005" customWidth="1" bestFit="1"/>
    <col min="953" max="953" style="41" width="13.005" customWidth="1" bestFit="1"/>
    <col min="954" max="954" style="41" width="13.005" customWidth="1" bestFit="1"/>
    <col min="955" max="955" style="41" width="13.005" customWidth="1" bestFit="1"/>
    <col min="956" max="956" style="41" width="13.005" customWidth="1" bestFit="1"/>
    <col min="957" max="957" style="41" width="13.005" customWidth="1" bestFit="1"/>
    <col min="958" max="958" style="41" width="13.005" customWidth="1" bestFit="1"/>
    <col min="959" max="959" style="41" width="13.005" customWidth="1" bestFit="1"/>
    <col min="960" max="960" style="41" width="13.005" customWidth="1" bestFit="1"/>
    <col min="961" max="961" style="41" width="13.005" customWidth="1" bestFit="1"/>
    <col min="962" max="962" style="41" width="13.005" customWidth="1" bestFit="1"/>
    <col min="963" max="963" style="41" width="13.005" customWidth="1" bestFit="1"/>
    <col min="964" max="964" style="41" width="13.005" customWidth="1" bestFit="1"/>
    <col min="965" max="965" style="41" width="13.005" customWidth="1" bestFit="1"/>
    <col min="966" max="966" style="41" width="13.005" customWidth="1" bestFit="1"/>
    <col min="967" max="967" style="41" width="13.005" customWidth="1" bestFit="1"/>
    <col min="968" max="968" style="41" width="13.005" customWidth="1" bestFit="1"/>
    <col min="969" max="969" style="41" width="13.005" customWidth="1" bestFit="1"/>
    <col min="970" max="970" style="41" width="13.005" customWidth="1" bestFit="1"/>
    <col min="971" max="971" style="41" width="13.005" customWidth="1" bestFit="1"/>
    <col min="972" max="972" style="41" width="13.005" customWidth="1" bestFit="1"/>
    <col min="973" max="973" style="41" width="13.005" customWidth="1" bestFit="1"/>
    <col min="974" max="974" style="41" width="13.005" customWidth="1" bestFit="1"/>
    <col min="975" max="975" style="41" width="13.005" customWidth="1" bestFit="1"/>
    <col min="976" max="976" style="41" width="13.005" customWidth="1" bestFit="1"/>
    <col min="977" max="977" style="41" width="13.005" customWidth="1" bestFit="1"/>
    <col min="978" max="978" style="41" width="13.005" customWidth="1" bestFit="1"/>
    <col min="979" max="979" style="41" width="13.005" customWidth="1" bestFit="1"/>
    <col min="980" max="980" style="41" width="13.005" customWidth="1" bestFit="1"/>
    <col min="981" max="981" style="41" width="13.005" customWidth="1" bestFit="1"/>
    <col min="982" max="982" style="41" width="13.005" customWidth="1" bestFit="1"/>
    <col min="983" max="983" style="41" width="13.005" customWidth="1" bestFit="1"/>
    <col min="984" max="984" style="41" width="13.005" customWidth="1" bestFit="1"/>
    <col min="985" max="985" style="41" width="13.005" customWidth="1" bestFit="1"/>
    <col min="986" max="986" style="41" width="13.005" customWidth="1" bestFit="1"/>
    <col min="987" max="987" style="41" width="13.005" customWidth="1" bestFit="1"/>
    <col min="988" max="988" style="41" width="13.005" customWidth="1" bestFit="1"/>
    <col min="989" max="989" style="41" width="13.005" customWidth="1" bestFit="1"/>
    <col min="990" max="990" style="41" width="13.005" customWidth="1" bestFit="1"/>
    <col min="991" max="991" style="41" width="13.005" customWidth="1" bestFit="1"/>
    <col min="992" max="992" style="41" width="13.005" customWidth="1" bestFit="1"/>
    <col min="993" max="993" style="41" width="13.005" customWidth="1" bestFit="1"/>
    <col min="994" max="994" style="41" width="13.005" customWidth="1" bestFit="1"/>
    <col min="995" max="995" style="41" width="13.005" customWidth="1" bestFit="1"/>
    <col min="996" max="996" style="41" width="13.005" customWidth="1" bestFit="1"/>
    <col min="997" max="997" style="41" width="13.005" customWidth="1" bestFit="1"/>
    <col min="998" max="998" style="41" width="13.005" customWidth="1" bestFit="1"/>
    <col min="999" max="999" style="41" width="13.005" customWidth="1" bestFit="1"/>
    <col min="1000" max="1000" style="41" width="13.005" customWidth="1" bestFit="1"/>
    <col min="1001" max="1001" style="41" width="13.005" customWidth="1" bestFit="1"/>
    <col min="1002" max="1002" style="41" width="13.005" customWidth="1" bestFit="1"/>
    <col min="1003" max="1003" style="41" width="13.005" customWidth="1" bestFit="1"/>
    <col min="1004" max="1004" style="41" width="13.005" customWidth="1" bestFit="1"/>
    <col min="1005" max="1005" style="41" width="13.005" customWidth="1" bestFit="1"/>
    <col min="1006" max="1006" style="41" width="13.005" customWidth="1" bestFit="1"/>
    <col min="1007" max="1007" style="41" width="11.576428571428572" customWidth="1" bestFit="1"/>
    <col min="1008" max="1008" style="41" width="11.576428571428572" customWidth="1" bestFit="1"/>
    <col min="1009" max="1009" style="41" width="11.576428571428572" customWidth="1" bestFit="1"/>
    <col min="1010" max="1010" style="41" width="11.576428571428572" customWidth="1" bestFit="1"/>
    <col min="1011" max="1011" style="41" width="11.576428571428572" customWidth="1" bestFit="1"/>
    <col min="1012" max="1012" style="41" width="11.576428571428572" customWidth="1" bestFit="1"/>
    <col min="1013" max="1013" style="41" width="11.576428571428572" customWidth="1" bestFit="1"/>
    <col min="1014" max="1014" style="41" width="11.576428571428572" customWidth="1" bestFit="1"/>
    <col min="1015" max="1015" style="41" width="11.576428571428572" customWidth="1" bestFit="1"/>
    <col min="1016" max="1016" style="41" width="11.576428571428572" customWidth="1" bestFit="1"/>
    <col min="1017" max="1017" style="41" width="11.576428571428572" customWidth="1" bestFit="1"/>
    <col min="1018" max="1018" style="41" width="11.576428571428572" customWidth="1" bestFit="1"/>
    <col min="1019" max="1019" style="41" width="11.576428571428572" customWidth="1" bestFit="1"/>
    <col min="1020" max="1020" style="41" width="11.576428571428572" customWidth="1" bestFit="1"/>
    <col min="1021" max="1021" style="41" width="11.576428571428572" customWidth="1" bestFit="1"/>
    <col min="1022" max="1022" style="41" width="11.576428571428572" customWidth="1" bestFit="1"/>
    <col min="1023" max="1023" style="41" width="11.576428571428572" customWidth="1" bestFit="1"/>
    <col min="1024" max="1024" style="41" width="11.576428571428572" customWidth="1" bestFit="1"/>
  </cols>
  <sheetData>
    <row x14ac:dyDescent="0.25" r="1" customHeight="1" ht="18">
      <c r="A1" s="1"/>
      <c r="B1" s="45"/>
      <c r="C1" s="1"/>
      <c r="D1" s="86"/>
      <c r="E1" s="57"/>
      <c r="F1" s="45"/>
      <c r="G1" s="3"/>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row>
    <row x14ac:dyDescent="0.25" r="2" customHeight="1" ht="18">
      <c r="A2" s="1" t="s">
        <v>185</v>
      </c>
      <c r="B2" s="45"/>
      <c r="C2" s="1"/>
      <c r="D2" s="86"/>
      <c r="E2" s="57"/>
      <c r="F2" s="45"/>
      <c r="G2" s="3"/>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row>
    <row x14ac:dyDescent="0.25" r="3" customHeight="1" ht="18">
      <c r="A3" s="1" t="s">
        <v>186</v>
      </c>
      <c r="B3" s="45" t="s">
        <v>187</v>
      </c>
      <c r="C3" s="1"/>
      <c r="D3" s="86"/>
      <c r="E3" s="57"/>
      <c r="F3" s="45"/>
      <c r="G3" s="3"/>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row>
    <row x14ac:dyDescent="0.25" r="4" customHeight="1" ht="18">
      <c r="A4" s="1" t="s">
        <v>188</v>
      </c>
      <c r="B4" s="53" t="s">
        <v>207</v>
      </c>
      <c r="C4" s="1"/>
      <c r="D4" s="86"/>
      <c r="E4" s="57"/>
      <c r="F4" s="45"/>
      <c r="G4" s="3"/>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row>
    <row x14ac:dyDescent="0.25" r="5" customHeight="1" ht="18">
      <c r="A5" s="1" t="s">
        <v>190</v>
      </c>
      <c r="B5" s="45" t="s">
        <v>235</v>
      </c>
      <c r="C5" s="1"/>
      <c r="D5" s="86"/>
      <c r="E5" s="57"/>
      <c r="F5" s="45"/>
      <c r="G5" s="3"/>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row>
    <row x14ac:dyDescent="0.25" r="6" customHeight="1" ht="18">
      <c r="A6" s="1" t="s">
        <v>193</v>
      </c>
      <c r="B6" s="45"/>
      <c r="C6" s="1"/>
      <c r="D6" s="86"/>
      <c r="E6" s="57"/>
      <c r="F6" s="45"/>
      <c r="G6" s="3"/>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row>
    <row x14ac:dyDescent="0.25" r="7" customHeight="1" ht="18">
      <c r="A7" s="1" t="s">
        <v>195</v>
      </c>
      <c r="B7" s="45"/>
      <c r="C7" s="1"/>
      <c r="D7" s="86"/>
      <c r="E7" s="57"/>
      <c r="F7" s="45"/>
      <c r="G7" s="3"/>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row>
    <row x14ac:dyDescent="0.25" r="8" customHeight="1" ht="18">
      <c r="A8" s="1" t="s">
        <v>197</v>
      </c>
      <c r="B8" s="45"/>
      <c r="C8" s="1"/>
      <c r="D8" s="86"/>
      <c r="E8" s="57"/>
      <c r="F8" s="45"/>
      <c r="G8" s="3"/>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row>
    <row x14ac:dyDescent="0.25" r="9" customHeight="1" ht="18">
      <c r="A9" s="1" t="s">
        <v>199</v>
      </c>
      <c r="B9" s="45"/>
      <c r="C9" s="1"/>
      <c r="D9" s="86"/>
      <c r="E9" s="57"/>
      <c r="F9" s="45"/>
      <c r="G9" s="3"/>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row>
    <row x14ac:dyDescent="0.25" r="10" customHeight="1" ht="18">
      <c r="A10" s="1" t="s">
        <v>200</v>
      </c>
      <c r="B10" s="59"/>
      <c r="C10" s="1"/>
      <c r="D10" s="86"/>
      <c r="E10" s="57"/>
      <c r="F10" s="45"/>
      <c r="G10" s="3"/>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row>
    <row x14ac:dyDescent="0.25" r="11" customHeight="1" ht="18">
      <c r="A11" s="1" t="s">
        <v>201</v>
      </c>
      <c r="B11" s="45"/>
      <c r="C11" s="1"/>
      <c r="D11" s="86"/>
      <c r="E11" s="57"/>
      <c r="F11" s="45"/>
      <c r="G11" s="3"/>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row>
    <row x14ac:dyDescent="0.25" r="12" customHeight="1" ht="18">
      <c r="A12" s="1"/>
      <c r="B12" s="45"/>
      <c r="C12" s="1"/>
      <c r="D12" s="86"/>
      <c r="E12" s="57"/>
      <c r="F12" s="45"/>
      <c r="G12" s="3"/>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row>
    <row x14ac:dyDescent="0.25" r="13" customHeight="1" ht="18">
      <c r="A13" s="1"/>
      <c r="B13" s="45"/>
      <c r="C13" s="1"/>
      <c r="D13" s="86"/>
      <c r="E13" s="57"/>
      <c r="F13" s="45"/>
      <c r="G13" s="3"/>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row>
    <row x14ac:dyDescent="0.25" r="14" customHeight="1" ht="18">
      <c r="A14" s="1"/>
      <c r="B14" s="45"/>
      <c r="C14" s="1"/>
      <c r="D14" s="86"/>
      <c r="E14" s="57"/>
      <c r="F14" s="45"/>
      <c r="G14" s="3"/>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row>
    <row x14ac:dyDescent="0.25" r="15" customHeight="1" ht="18">
      <c r="A15" s="1"/>
      <c r="B15" s="45"/>
      <c r="C15" s="1"/>
      <c r="D15" s="86"/>
      <c r="E15" s="57"/>
      <c r="F15" s="45"/>
      <c r="G15" s="3"/>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row>
    <row x14ac:dyDescent="0.25" r="16" customHeight="1" ht="18">
      <c r="A16" s="1"/>
      <c r="B16" s="45"/>
      <c r="C16" s="1"/>
      <c r="D16" s="86"/>
      <c r="E16" s="57"/>
      <c r="F16" s="45"/>
      <c r="G16" s="3"/>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row>
    <row x14ac:dyDescent="0.25" r="17" customHeight="1" ht="43">
      <c r="A17" s="1"/>
      <c r="B17" s="90" t="s">
        <v>202</v>
      </c>
      <c r="C17" s="91"/>
      <c r="D17" s="92" t="s">
        <v>204</v>
      </c>
      <c r="E17" s="128" t="s">
        <v>236</v>
      </c>
      <c r="F17" s="90" t="s">
        <v>236</v>
      </c>
      <c r="G17" s="129" t="s">
        <v>237</v>
      </c>
      <c r="H17" s="91" t="s">
        <v>236</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row>
    <row x14ac:dyDescent="0.25" r="18" customHeight="1" ht="34.75">
      <c r="A18" s="77" t="s">
        <v>1</v>
      </c>
      <c r="B18" s="45"/>
      <c r="C18" s="1"/>
      <c r="D18" s="86"/>
      <c r="E18" s="128" t="s">
        <v>237</v>
      </c>
      <c r="F18" s="90" t="s">
        <v>238</v>
      </c>
      <c r="G18" s="129" t="s">
        <v>238</v>
      </c>
      <c r="H18" s="91" t="s">
        <v>239</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row>
    <row x14ac:dyDescent="0.25" r="19" customHeight="1" ht="18">
      <c r="A19" s="77" t="s">
        <v>206</v>
      </c>
      <c r="B19" s="45"/>
      <c r="C19" s="1"/>
      <c r="D19" s="86"/>
      <c r="E19" s="57"/>
      <c r="F19" s="45"/>
      <c r="G19" s="3"/>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row>
    <row x14ac:dyDescent="0.25" r="20" customHeight="1" ht="44">
      <c r="A20" s="77" t="s">
        <v>209</v>
      </c>
      <c r="B20" s="45"/>
      <c r="C20" s="1"/>
      <c r="D20" s="86"/>
      <c r="E20" s="130" t="s">
        <v>240</v>
      </c>
      <c r="F20" s="45"/>
      <c r="G20" s="3"/>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row>
    <row x14ac:dyDescent="0.25" r="21" customHeight="1" ht="18">
      <c r="A21" s="77"/>
      <c r="B21" s="45"/>
      <c r="C21" s="1"/>
      <c r="D21" s="86"/>
      <c r="E21" s="57"/>
      <c r="F21" s="45"/>
      <c r="G21" s="3"/>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row>
    <row x14ac:dyDescent="0.25" r="22" customHeight="1" ht="18">
      <c r="A22" s="77"/>
      <c r="B22" s="45"/>
      <c r="C22" s="1"/>
      <c r="D22" s="86"/>
      <c r="E22" s="57"/>
      <c r="F22" s="45"/>
      <c r="G22" s="3"/>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row>
    <row x14ac:dyDescent="0.25" r="23" customHeight="1" ht="18">
      <c r="A23" s="1"/>
      <c r="B23" s="45">
        <v>0</v>
      </c>
      <c r="C23" s="1"/>
      <c r="D23" s="86">
        <v>42917</v>
      </c>
      <c r="E23" s="131">
        <v>1.14</v>
      </c>
      <c r="F23" s="132">
        <v>543</v>
      </c>
      <c r="G23" s="94">
        <f>F23/E23</f>
      </c>
      <c r="H23" s="95"/>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row>
    <row x14ac:dyDescent="0.25" r="24" customHeight="1" ht="18">
      <c r="A24" s="1"/>
      <c r="B24" s="45">
        <f>1+B23</f>
      </c>
      <c r="C24" s="1"/>
      <c r="D24" s="86">
        <v>43101</v>
      </c>
      <c r="E24" s="131">
        <v>1.2</v>
      </c>
      <c r="F24" s="132">
        <v>582</v>
      </c>
      <c r="G24" s="94">
        <f>F24/E24</f>
      </c>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row>
    <row x14ac:dyDescent="0.25" r="25" customHeight="1" ht="18">
      <c r="A25" s="1"/>
      <c r="B25" s="45">
        <f>1+B24</f>
      </c>
      <c r="C25" s="1"/>
      <c r="D25" s="86">
        <v>43282</v>
      </c>
      <c r="E25" s="131">
        <v>1.16</v>
      </c>
      <c r="F25" s="132">
        <v>561</v>
      </c>
      <c r="G25" s="94">
        <f>F25/E25</f>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row>
    <row x14ac:dyDescent="0.25" r="26" customHeight="1" ht="18">
      <c r="A26" s="1"/>
      <c r="B26" s="45">
        <f>1+B25</f>
      </c>
      <c r="C26" s="1"/>
      <c r="D26" s="86">
        <v>43466</v>
      </c>
      <c r="E26" s="131">
        <v>1.14</v>
      </c>
      <c r="F26" s="132">
        <v>553</v>
      </c>
      <c r="G26" s="94">
        <f>F26/E26</f>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c r="AMJ26" s="1"/>
    </row>
    <row x14ac:dyDescent="0.25" r="27" customHeight="1" ht="18">
      <c r="A27" s="1"/>
      <c r="B27" s="45">
        <f>1+B26</f>
      </c>
      <c r="C27" s="1"/>
      <c r="D27" s="86">
        <v>43647</v>
      </c>
      <c r="E27" s="131">
        <v>1.12</v>
      </c>
      <c r="F27" s="132">
        <v>530</v>
      </c>
      <c r="G27" s="94">
        <f>F27/E27</f>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c r="AMJ27" s="1"/>
    </row>
    <row x14ac:dyDescent="0.25" r="28" customHeight="1" ht="18">
      <c r="A28" s="1"/>
      <c r="B28" s="45">
        <f>1+B27</f>
      </c>
      <c r="C28" s="1"/>
      <c r="D28" s="86">
        <v>43831</v>
      </c>
      <c r="E28" s="131">
        <v>1.12</v>
      </c>
      <c r="F28" s="132">
        <v>527</v>
      </c>
      <c r="G28" s="94">
        <f>F28/E28</f>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c r="AMJ28" s="1"/>
    </row>
    <row x14ac:dyDescent="0.25" r="29" customHeight="1" ht="18">
      <c r="A29" s="1"/>
      <c r="B29" s="45">
        <f>1+B28</f>
      </c>
      <c r="C29" s="1"/>
      <c r="D29" s="86">
        <v>44013</v>
      </c>
      <c r="E29" s="131">
        <v>1.12</v>
      </c>
      <c r="F29" s="132">
        <v>554</v>
      </c>
      <c r="G29" s="94">
        <f>F29/E29</f>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c r="AMJ29" s="1"/>
    </row>
    <row x14ac:dyDescent="0.25" r="30" customHeight="1" ht="18">
      <c r="A30" s="1"/>
      <c r="B30" s="45">
        <f>1+B29</f>
      </c>
      <c r="C30" s="1"/>
      <c r="D30" s="86">
        <v>44197</v>
      </c>
      <c r="E30" s="131">
        <v>1.22</v>
      </c>
      <c r="F30" s="132">
        <v>630</v>
      </c>
      <c r="G30" s="94">
        <f>F30/E30</f>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c r="AMJ30" s="1"/>
    </row>
    <row x14ac:dyDescent="0.25" r="31" customHeight="1" ht="18">
      <c r="A31" s="1"/>
      <c r="B31" s="45">
        <f>1+B30</f>
      </c>
      <c r="C31" s="1"/>
      <c r="D31" s="86">
        <v>44378</v>
      </c>
      <c r="E31" s="131">
        <v>1.18</v>
      </c>
      <c r="F31" s="132">
        <v>585</v>
      </c>
      <c r="G31" s="94">
        <f>F31/E31</f>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row>
    <row x14ac:dyDescent="0.25" r="32" customHeight="1" ht="18">
      <c r="A32" s="1"/>
      <c r="B32" s="45">
        <f>1+B31</f>
      </c>
      <c r="C32" s="1"/>
      <c r="D32" s="86">
        <v>44562</v>
      </c>
      <c r="E32" s="131">
        <v>1.13</v>
      </c>
      <c r="F32" s="132">
        <v>540</v>
      </c>
      <c r="G32" s="94">
        <f>F32/E32</f>
      </c>
      <c r="H32" s="95"/>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c r="AMJ32" s="1"/>
    </row>
    <row x14ac:dyDescent="0.25" r="33" customHeight="1" ht="18">
      <c r="A33" s="1"/>
      <c r="B33" s="45">
        <f>1+B32</f>
      </c>
      <c r="C33" s="1"/>
      <c r="D33" s="86">
        <v>44743</v>
      </c>
      <c r="E33" s="131">
        <v>1.04</v>
      </c>
      <c r="F33" s="132">
        <v>425</v>
      </c>
      <c r="G33" s="94">
        <f>F33/E33</f>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c r="AMI33" s="1"/>
      <c r="AMJ33" s="1"/>
    </row>
    <row x14ac:dyDescent="0.25" r="34" customHeight="1" ht="18">
      <c r="A34" s="1"/>
      <c r="B34" s="45">
        <f>1+B33</f>
      </c>
      <c r="C34" s="1"/>
      <c r="D34" s="86"/>
      <c r="E34" s="57"/>
      <c r="F34" s="45"/>
      <c r="G34" s="3"/>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c r="AMJ34" s="1"/>
    </row>
    <row x14ac:dyDescent="0.25" r="35" customHeight="1" ht="18">
      <c r="A35" s="1"/>
      <c r="B35" s="45">
        <f>1+B34</f>
      </c>
      <c r="C35" s="1"/>
      <c r="D35" s="86"/>
      <c r="E35" s="57"/>
      <c r="F35" s="45"/>
      <c r="G35" s="3"/>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c r="AMJ35" s="1"/>
    </row>
    <row x14ac:dyDescent="0.25" r="36" customHeight="1" ht="18">
      <c r="A36" s="1"/>
      <c r="B36" s="45">
        <f>1+B35</f>
      </c>
      <c r="C36" s="1"/>
      <c r="D36" s="86"/>
      <c r="E36" s="57"/>
      <c r="F36" s="45"/>
      <c r="G36" s="3"/>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c r="AMJ36" s="1"/>
    </row>
    <row x14ac:dyDescent="0.25" r="37" customHeight="1" ht="18">
      <c r="A37" s="1"/>
      <c r="B37" s="45">
        <f>1+B36</f>
      </c>
      <c r="C37" s="1"/>
      <c r="D37" s="86"/>
      <c r="E37" s="57"/>
      <c r="F37" s="45"/>
      <c r="G37" s="3"/>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c r="AMJ37" s="1"/>
    </row>
    <row x14ac:dyDescent="0.25" r="38" customHeight="1" ht="18">
      <c r="A38" s="1"/>
      <c r="B38" s="45">
        <f>1+B37</f>
      </c>
      <c r="C38" s="1"/>
      <c r="D38" s="86"/>
      <c r="E38" s="57"/>
      <c r="F38" s="45"/>
      <c r="G38" s="3"/>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row>
    <row x14ac:dyDescent="0.25" r="39" customHeight="1" ht="18">
      <c r="A39" s="1"/>
      <c r="B39" s="45">
        <f>1+B38</f>
      </c>
      <c r="C39" s="1"/>
      <c r="D39" s="86"/>
      <c r="E39" s="57"/>
      <c r="F39" s="45"/>
      <c r="G39" s="3"/>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c r="AMJ39" s="1"/>
    </row>
    <row x14ac:dyDescent="0.25" r="40" customHeight="1" ht="18">
      <c r="A40" s="1"/>
      <c r="B40" s="45">
        <f>1+B39</f>
      </c>
      <c r="C40" s="1"/>
      <c r="D40" s="86"/>
      <c r="E40" s="57"/>
      <c r="F40" s="45"/>
      <c r="G40" s="3"/>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row>
    <row x14ac:dyDescent="0.25" r="41" customHeight="1" ht="18">
      <c r="A41" s="1"/>
      <c r="B41" s="45">
        <f>1+B40</f>
      </c>
      <c r="C41" s="1"/>
      <c r="D41" s="86"/>
      <c r="E41" s="57"/>
      <c r="F41" s="45"/>
      <c r="G41" s="3"/>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c r="AMJ41" s="1"/>
    </row>
    <row x14ac:dyDescent="0.25" r="42" customHeight="1" ht="18">
      <c r="A42" s="1"/>
      <c r="B42" s="45">
        <f>1+B41</f>
      </c>
      <c r="C42" s="1"/>
      <c r="D42" s="86"/>
      <c r="E42" s="57"/>
      <c r="F42" s="45"/>
      <c r="G42" s="3"/>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c r="AMJ42" s="1"/>
    </row>
    <row x14ac:dyDescent="0.25" r="43" customHeight="1" ht="18">
      <c r="A43" s="1"/>
      <c r="B43" s="45">
        <f>1+B42</f>
      </c>
      <c r="C43" s="1"/>
      <c r="D43" s="86"/>
      <c r="E43" s="57"/>
      <c r="F43" s="45"/>
      <c r="G43" s="3"/>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c r="AMJ43" s="1"/>
    </row>
    <row x14ac:dyDescent="0.25" r="44" customHeight="1" ht="18">
      <c r="A44" s="1"/>
      <c r="B44" s="45">
        <f>1+B43</f>
      </c>
      <c r="C44" s="1"/>
      <c r="D44" s="86"/>
      <c r="E44" s="57"/>
      <c r="F44" s="45"/>
      <c r="G44" s="3"/>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F53"/>
  <sheetViews>
    <sheetView workbookViewId="0"/>
  </sheetViews>
  <sheetFormatPr defaultRowHeight="15" x14ac:dyDescent="0.25"/>
  <cols>
    <col min="1" max="1" style="41" width="22.005" customWidth="1" bestFit="1"/>
    <col min="2" max="2" style="68" width="13.005" customWidth="1" bestFit="1"/>
    <col min="3" max="3" style="41" width="13.005" customWidth="1" bestFit="1"/>
    <col min="4" max="4" style="96" width="13.005" customWidth="1" bestFit="1"/>
    <col min="5" max="5" style="127" width="9.719285714285713" customWidth="1" bestFit="1"/>
    <col min="6" max="6" style="67" width="9.719285714285713" customWidth="1" bestFit="1"/>
    <col min="7" max="7" style="127" width="9.719285714285713" customWidth="1" bestFit="1"/>
    <col min="8" max="8" style="127" width="9.719285714285713" customWidth="1" bestFit="1"/>
    <col min="9" max="9" style="127" width="9.719285714285713" customWidth="1" bestFit="1"/>
    <col min="10" max="10" style="127" width="9.719285714285713" customWidth="1" bestFit="1"/>
    <col min="11" max="11" style="127" width="9.719285714285713" customWidth="1" bestFit="1"/>
    <col min="12" max="12" style="127" width="9.719285714285713" customWidth="1" bestFit="1"/>
    <col min="13" max="13" style="41" width="9.719285714285713" customWidth="1" bestFit="1"/>
    <col min="14" max="14" style="67" width="9.719285714285713" customWidth="1" bestFit="1"/>
    <col min="15" max="15" style="67" width="9.719285714285713" customWidth="1" bestFit="1"/>
    <col min="16" max="16" style="70" width="9.719285714285713" customWidth="1" bestFit="1"/>
    <col min="17" max="17" style="67" width="9.719285714285713" customWidth="1" bestFit="1"/>
    <col min="18" max="18" style="70" width="9.719285714285713" customWidth="1" bestFit="1"/>
    <col min="19" max="19" style="67" width="9.719285714285713" customWidth="1" bestFit="1"/>
    <col min="20" max="20" style="70" width="9.719285714285713" customWidth="1" bestFit="1"/>
    <col min="21" max="21" style="67" width="9.719285714285713" customWidth="1" bestFit="1"/>
    <col min="22" max="22" style="70" width="9.719285714285713" customWidth="1" bestFit="1"/>
    <col min="23" max="23" style="67" width="9.719285714285713" customWidth="1" bestFit="1"/>
    <col min="24" max="24" style="70" width="9.719285714285713" customWidth="1" bestFit="1"/>
    <col min="25" max="25" style="67" width="9.719285714285713" customWidth="1" bestFit="1"/>
    <col min="26" max="26" style="70" width="9.719285714285713" customWidth="1" bestFit="1"/>
    <col min="27" max="27" style="67" width="9.719285714285713" customWidth="1" bestFit="1"/>
    <col min="28" max="28" style="70" width="9.719285714285713" customWidth="1" bestFit="1"/>
    <col min="29" max="29" style="41" width="13.005" customWidth="1" bestFit="1"/>
    <col min="30" max="30" style="41" width="13.005" customWidth="1" bestFit="1"/>
    <col min="31" max="31" style="41" width="13.005" customWidth="1" bestFit="1"/>
    <col min="32" max="32" style="41" width="13.005" customWidth="1" bestFit="1"/>
  </cols>
  <sheetData>
    <row x14ac:dyDescent="0.25" r="1" customHeight="1" ht="18">
      <c r="A1" s="1"/>
      <c r="B1" s="45"/>
      <c r="C1" s="56"/>
      <c r="D1" s="86"/>
      <c r="E1" s="97"/>
      <c r="F1" s="97"/>
      <c r="G1" s="97"/>
      <c r="H1" s="97"/>
      <c r="I1" s="97"/>
      <c r="J1" s="97"/>
      <c r="K1" s="97"/>
      <c r="L1" s="98"/>
      <c r="M1" s="56"/>
      <c r="N1" s="97"/>
      <c r="O1" s="2"/>
      <c r="P1" s="2"/>
      <c r="Q1" s="99"/>
      <c r="R1" s="100"/>
      <c r="S1" s="99"/>
      <c r="T1" s="100"/>
      <c r="U1" s="99"/>
      <c r="V1" s="100"/>
      <c r="W1" s="99"/>
      <c r="X1" s="100"/>
      <c r="Y1" s="99"/>
      <c r="Z1" s="100"/>
      <c r="AA1" s="99"/>
      <c r="AB1" s="100"/>
      <c r="AC1" s="56"/>
      <c r="AD1" s="56"/>
      <c r="AE1" s="56"/>
      <c r="AF1" s="56"/>
    </row>
    <row x14ac:dyDescent="0.25" r="2" customHeight="1" ht="18">
      <c r="A2" s="1" t="s">
        <v>213</v>
      </c>
      <c r="B2" s="45"/>
      <c r="C2" s="56"/>
      <c r="D2" s="86"/>
      <c r="E2" s="97"/>
      <c r="F2" s="97"/>
      <c r="G2" s="97"/>
      <c r="H2" s="97"/>
      <c r="I2" s="97"/>
      <c r="J2" s="97"/>
      <c r="K2" s="97"/>
      <c r="L2" s="98"/>
      <c r="M2" s="56"/>
      <c r="N2" s="97"/>
      <c r="O2" s="2"/>
      <c r="P2" s="2"/>
      <c r="Q2" s="99"/>
      <c r="R2" s="100"/>
      <c r="S2" s="99"/>
      <c r="T2" s="100"/>
      <c r="U2" s="99"/>
      <c r="V2" s="100"/>
      <c r="W2" s="99"/>
      <c r="X2" s="100"/>
      <c r="Y2" s="99"/>
      <c r="Z2" s="100"/>
      <c r="AA2" s="99"/>
      <c r="AB2" s="100"/>
      <c r="AC2" s="56"/>
      <c r="AD2" s="56"/>
      <c r="AE2" s="56"/>
      <c r="AF2" s="56"/>
    </row>
    <row x14ac:dyDescent="0.25" r="3" customHeight="1" ht="18">
      <c r="A3" s="1" t="s">
        <v>186</v>
      </c>
      <c r="B3" s="45" t="s">
        <v>187</v>
      </c>
      <c r="C3" s="56"/>
      <c r="D3" s="86"/>
      <c r="E3" s="97"/>
      <c r="F3" s="97"/>
      <c r="G3" s="97"/>
      <c r="H3" s="97"/>
      <c r="I3" s="97"/>
      <c r="J3" s="97"/>
      <c r="K3" s="97"/>
      <c r="L3" s="98"/>
      <c r="M3" s="56"/>
      <c r="N3" s="97"/>
      <c r="O3" s="2"/>
      <c r="P3" s="2"/>
      <c r="Q3" s="99"/>
      <c r="R3" s="100"/>
      <c r="S3" s="99"/>
      <c r="T3" s="100"/>
      <c r="U3" s="99"/>
      <c r="V3" s="100"/>
      <c r="W3" s="99"/>
      <c r="X3" s="100"/>
      <c r="Y3" s="99"/>
      <c r="Z3" s="100"/>
      <c r="AA3" s="99"/>
      <c r="AB3" s="100"/>
      <c r="AC3" s="56"/>
      <c r="AD3" s="56"/>
      <c r="AE3" s="56"/>
      <c r="AF3" s="56"/>
    </row>
    <row x14ac:dyDescent="0.25" r="4" customHeight="1" ht="18">
      <c r="A4" s="1" t="s">
        <v>188</v>
      </c>
      <c r="B4" s="53" t="s">
        <v>207</v>
      </c>
      <c r="C4" s="56"/>
      <c r="D4" s="86"/>
      <c r="E4" s="97"/>
      <c r="F4" s="97"/>
      <c r="G4" s="97"/>
      <c r="H4" s="97"/>
      <c r="I4" s="97"/>
      <c r="J4" s="97"/>
      <c r="K4" s="97"/>
      <c r="L4" s="98"/>
      <c r="M4" s="56"/>
      <c r="N4" s="97"/>
      <c r="O4" s="2"/>
      <c r="P4" s="2"/>
      <c r="Q4" s="99"/>
      <c r="R4" s="100"/>
      <c r="S4" s="99"/>
      <c r="T4" s="100"/>
      <c r="U4" s="99"/>
      <c r="V4" s="100"/>
      <c r="W4" s="99"/>
      <c r="X4" s="100"/>
      <c r="Y4" s="99"/>
      <c r="Z4" s="100"/>
      <c r="AA4" s="99"/>
      <c r="AB4" s="100"/>
      <c r="AC4" s="56"/>
      <c r="AD4" s="56"/>
      <c r="AE4" s="56"/>
      <c r="AF4" s="56"/>
    </row>
    <row x14ac:dyDescent="0.25" r="5" customHeight="1" ht="18">
      <c r="A5" s="1" t="s">
        <v>190</v>
      </c>
      <c r="B5" s="45" t="s">
        <v>191</v>
      </c>
      <c r="C5" s="56"/>
      <c r="D5" s="86"/>
      <c r="E5" s="97"/>
      <c r="F5" s="97"/>
      <c r="G5" s="97"/>
      <c r="H5" s="54"/>
      <c r="I5" s="97"/>
      <c r="J5" s="97"/>
      <c r="K5" s="54"/>
      <c r="L5" s="98"/>
      <c r="M5" s="56"/>
      <c r="N5" s="97"/>
      <c r="O5" s="2"/>
      <c r="P5" s="2"/>
      <c r="Q5" s="99"/>
      <c r="R5" s="100"/>
      <c r="S5" s="99"/>
      <c r="T5" s="100"/>
      <c r="U5" s="99"/>
      <c r="V5" s="100"/>
      <c r="W5" s="101"/>
      <c r="X5" s="100"/>
      <c r="Y5" s="101" t="s">
        <v>214</v>
      </c>
      <c r="Z5" s="100"/>
      <c r="AA5" s="101"/>
      <c r="AB5" s="100"/>
      <c r="AC5" s="71" t="s">
        <v>215</v>
      </c>
      <c r="AD5" s="71"/>
      <c r="AE5" s="56"/>
      <c r="AF5" s="56"/>
    </row>
    <row x14ac:dyDescent="0.25" r="6" customHeight="1" ht="18">
      <c r="A6" s="1" t="s">
        <v>193</v>
      </c>
      <c r="B6" s="102" t="s">
        <v>216</v>
      </c>
      <c r="C6" s="56"/>
      <c r="D6" s="86"/>
      <c r="E6" s="97"/>
      <c r="F6" s="97"/>
      <c r="G6" s="97"/>
      <c r="H6" s="54"/>
      <c r="I6" s="97"/>
      <c r="J6" s="97"/>
      <c r="K6" s="54"/>
      <c r="L6" s="98"/>
      <c r="M6" s="56"/>
      <c r="N6" s="97"/>
      <c r="O6" s="2"/>
      <c r="P6" s="2"/>
      <c r="Q6" s="99"/>
      <c r="R6" s="100"/>
      <c r="S6" s="99"/>
      <c r="T6" s="100"/>
      <c r="U6" s="99"/>
      <c r="V6" s="100"/>
      <c r="W6" s="103"/>
      <c r="X6" s="100"/>
      <c r="Y6" s="103" t="s">
        <v>217</v>
      </c>
      <c r="Z6" s="100"/>
      <c r="AA6" s="103"/>
      <c r="AB6" s="100"/>
      <c r="AC6" s="71" t="s">
        <v>218</v>
      </c>
      <c r="AD6" s="71"/>
      <c r="AE6" s="56"/>
      <c r="AF6" s="56"/>
    </row>
    <row x14ac:dyDescent="0.25" r="7" customHeight="1" ht="18">
      <c r="A7" s="1" t="s">
        <v>195</v>
      </c>
      <c r="B7" s="102" t="s">
        <v>219</v>
      </c>
      <c r="C7" s="56"/>
      <c r="D7" s="86"/>
      <c r="E7" s="97"/>
      <c r="F7" s="97"/>
      <c r="G7" s="97"/>
      <c r="H7" s="97"/>
      <c r="I7" s="97"/>
      <c r="J7" s="97"/>
      <c r="K7" s="97"/>
      <c r="L7" s="98"/>
      <c r="M7" s="56"/>
      <c r="N7" s="97"/>
      <c r="O7" s="2"/>
      <c r="P7" s="2"/>
      <c r="Q7" s="99"/>
      <c r="R7" s="100"/>
      <c r="S7" s="99"/>
      <c r="T7" s="100"/>
      <c r="U7" s="99"/>
      <c r="V7" s="100"/>
      <c r="W7" s="99"/>
      <c r="X7" s="100"/>
      <c r="Y7" s="99"/>
      <c r="Z7" s="100"/>
      <c r="AA7" s="99"/>
      <c r="AB7" s="100"/>
      <c r="AC7" s="56"/>
      <c r="AD7" s="56"/>
      <c r="AE7" s="56"/>
      <c r="AF7" s="56"/>
    </row>
    <row x14ac:dyDescent="0.25" r="8" customHeight="1" ht="18">
      <c r="A8" s="1" t="s">
        <v>197</v>
      </c>
      <c r="B8" s="102" t="s">
        <v>198</v>
      </c>
      <c r="C8" s="56"/>
      <c r="D8" s="86"/>
      <c r="E8" s="97"/>
      <c r="F8" s="97"/>
      <c r="G8" s="97"/>
      <c r="H8" s="97"/>
      <c r="I8" s="97"/>
      <c r="J8" s="97"/>
      <c r="K8" s="97"/>
      <c r="L8" s="98"/>
      <c r="M8" s="56"/>
      <c r="N8" s="97"/>
      <c r="O8" s="2"/>
      <c r="P8" s="2"/>
      <c r="Q8" s="99"/>
      <c r="R8" s="100"/>
      <c r="S8" s="99"/>
      <c r="T8" s="100"/>
      <c r="U8" s="99"/>
      <c r="V8" s="100"/>
      <c r="W8" s="99"/>
      <c r="X8" s="100"/>
      <c r="Y8" s="99"/>
      <c r="Z8" s="100"/>
      <c r="AA8" s="99"/>
      <c r="AB8" s="100"/>
      <c r="AC8" s="56"/>
      <c r="AD8" s="56"/>
      <c r="AE8" s="56"/>
      <c r="AF8" s="56"/>
    </row>
    <row x14ac:dyDescent="0.25" r="9" customHeight="1" ht="18">
      <c r="A9" s="1" t="s">
        <v>199</v>
      </c>
      <c r="B9" s="45"/>
      <c r="C9" s="56"/>
      <c r="D9" s="86"/>
      <c r="E9" s="97"/>
      <c r="F9" s="97"/>
      <c r="G9" s="97"/>
      <c r="H9" s="97"/>
      <c r="I9" s="97"/>
      <c r="J9" s="97"/>
      <c r="K9" s="97"/>
      <c r="L9" s="98"/>
      <c r="M9" s="56"/>
      <c r="N9" s="97"/>
      <c r="O9" s="2"/>
      <c r="P9" s="2"/>
      <c r="Q9" s="99"/>
      <c r="R9" s="100"/>
      <c r="S9" s="99"/>
      <c r="T9" s="100"/>
      <c r="U9" s="99"/>
      <c r="V9" s="100"/>
      <c r="W9" s="99"/>
      <c r="X9" s="100"/>
      <c r="Y9" s="99"/>
      <c r="Z9" s="100"/>
      <c r="AA9" s="99"/>
      <c r="AB9" s="100"/>
      <c r="AC9" s="56"/>
      <c r="AD9" s="56"/>
      <c r="AE9" s="56"/>
      <c r="AF9" s="56"/>
    </row>
    <row x14ac:dyDescent="0.25" r="10" customHeight="1" ht="18">
      <c r="A10" s="1" t="s">
        <v>200</v>
      </c>
      <c r="B10" s="59" t="s">
        <v>220</v>
      </c>
      <c r="C10" s="56"/>
      <c r="D10" s="86"/>
      <c r="E10" s="97"/>
      <c r="F10" s="97"/>
      <c r="G10" s="97"/>
      <c r="H10" s="97"/>
      <c r="I10" s="97"/>
      <c r="J10" s="97"/>
      <c r="K10" s="97"/>
      <c r="L10" s="98"/>
      <c r="M10" s="56"/>
      <c r="N10" s="97"/>
      <c r="O10" s="2"/>
      <c r="P10" s="2"/>
      <c r="Q10" s="99"/>
      <c r="R10" s="100"/>
      <c r="S10" s="99"/>
      <c r="T10" s="100"/>
      <c r="U10" s="99"/>
      <c r="V10" s="100"/>
      <c r="W10" s="99"/>
      <c r="X10" s="100"/>
      <c r="Y10" s="99"/>
      <c r="Z10" s="100"/>
      <c r="AA10" s="99"/>
      <c r="AB10" s="100"/>
      <c r="AC10" s="56"/>
      <c r="AD10" s="56"/>
      <c r="AE10" s="56"/>
      <c r="AF10" s="56"/>
    </row>
    <row x14ac:dyDescent="0.25" r="11" customHeight="1" ht="18">
      <c r="A11" s="1" t="s">
        <v>201</v>
      </c>
      <c r="B11" s="45"/>
      <c r="C11" s="56"/>
      <c r="D11" s="86"/>
      <c r="E11" s="97"/>
      <c r="F11" s="97"/>
      <c r="G11" s="97"/>
      <c r="H11" s="97"/>
      <c r="I11" s="97"/>
      <c r="J11" s="97"/>
      <c r="K11" s="97"/>
      <c r="L11" s="98"/>
      <c r="M11" s="56"/>
      <c r="N11" s="97"/>
      <c r="O11" s="2"/>
      <c r="P11" s="2"/>
      <c r="Q11" s="99"/>
      <c r="R11" s="100"/>
      <c r="S11" s="99"/>
      <c r="T11" s="100"/>
      <c r="U11" s="99"/>
      <c r="V11" s="100"/>
      <c r="W11" s="99"/>
      <c r="X11" s="100"/>
      <c r="Y11" s="99"/>
      <c r="Z11" s="100"/>
      <c r="AA11" s="99"/>
      <c r="AB11" s="100"/>
      <c r="AC11" s="56"/>
      <c r="AD11" s="56"/>
      <c r="AE11" s="56"/>
      <c r="AF11" s="56"/>
    </row>
    <row x14ac:dyDescent="0.25" r="12" customHeight="1" ht="18">
      <c r="A12" s="1"/>
      <c r="B12" s="45"/>
      <c r="C12" s="56"/>
      <c r="D12" s="86"/>
      <c r="E12" s="97"/>
      <c r="F12" s="97"/>
      <c r="G12" s="97"/>
      <c r="H12" s="97"/>
      <c r="I12" s="97"/>
      <c r="J12" s="97"/>
      <c r="K12" s="97"/>
      <c r="L12" s="98"/>
      <c r="M12" s="56"/>
      <c r="N12" s="97"/>
      <c r="O12" s="2"/>
      <c r="P12" s="2"/>
      <c r="Q12" s="99"/>
      <c r="R12" s="100"/>
      <c r="S12" s="99"/>
      <c r="T12" s="100"/>
      <c r="U12" s="99"/>
      <c r="V12" s="100"/>
      <c r="W12" s="99"/>
      <c r="X12" s="100"/>
      <c r="Y12" s="99"/>
      <c r="Z12" s="100"/>
      <c r="AA12" s="99"/>
      <c r="AB12" s="100"/>
      <c r="AC12" s="56"/>
      <c r="AD12" s="56"/>
      <c r="AE12" s="56"/>
      <c r="AF12" s="56"/>
    </row>
    <row x14ac:dyDescent="0.25" r="13" customHeight="1" ht="18">
      <c r="A13" s="1"/>
      <c r="B13" s="45"/>
      <c r="C13" s="56"/>
      <c r="D13" s="86"/>
      <c r="E13" s="97"/>
      <c r="F13" s="97"/>
      <c r="G13" s="97"/>
      <c r="H13" s="97"/>
      <c r="I13" s="97"/>
      <c r="J13" s="97"/>
      <c r="K13" s="97"/>
      <c r="L13" s="98"/>
      <c r="M13" s="56"/>
      <c r="N13" s="97"/>
      <c r="O13" s="2"/>
      <c r="P13" s="2"/>
      <c r="Q13" s="99"/>
      <c r="R13" s="100"/>
      <c r="S13" s="99"/>
      <c r="T13" s="100"/>
      <c r="U13" s="99"/>
      <c r="V13" s="100"/>
      <c r="W13" s="99"/>
      <c r="X13" s="100"/>
      <c r="Y13" s="99"/>
      <c r="Z13" s="100"/>
      <c r="AA13" s="99"/>
      <c r="AB13" s="100"/>
      <c r="AC13" s="56"/>
      <c r="AD13" s="56"/>
      <c r="AE13" s="56"/>
      <c r="AF13" s="56"/>
    </row>
    <row x14ac:dyDescent="0.25" r="14" customHeight="1" ht="18">
      <c r="A14" s="1"/>
      <c r="B14" s="45"/>
      <c r="C14" s="56"/>
      <c r="D14" s="86"/>
      <c r="E14" s="97"/>
      <c r="F14" s="97"/>
      <c r="G14" s="97"/>
      <c r="H14" s="97"/>
      <c r="I14" s="97"/>
      <c r="J14" s="97"/>
      <c r="K14" s="97"/>
      <c r="L14" s="98"/>
      <c r="M14" s="56"/>
      <c r="N14" s="97"/>
      <c r="O14" s="2"/>
      <c r="P14" s="2"/>
      <c r="Q14" s="99"/>
      <c r="R14" s="100"/>
      <c r="S14" s="99"/>
      <c r="T14" s="100"/>
      <c r="U14" s="99"/>
      <c r="V14" s="100"/>
      <c r="W14" s="99"/>
      <c r="X14" s="100"/>
      <c r="Y14" s="99"/>
      <c r="Z14" s="100"/>
      <c r="AA14" s="99"/>
      <c r="AB14" s="100"/>
      <c r="AC14" s="56"/>
      <c r="AD14" s="56"/>
      <c r="AE14" s="56"/>
      <c r="AF14" s="56"/>
    </row>
    <row x14ac:dyDescent="0.25" r="15" customHeight="1" ht="18">
      <c r="A15" s="1"/>
      <c r="B15" s="45"/>
      <c r="C15" s="56"/>
      <c r="D15" s="86"/>
      <c r="E15" s="97"/>
      <c r="F15" s="97"/>
      <c r="G15" s="97"/>
      <c r="H15" s="97"/>
      <c r="I15" s="97"/>
      <c r="J15" s="97"/>
      <c r="K15" s="97"/>
      <c r="L15" s="98"/>
      <c r="M15" s="56"/>
      <c r="N15" s="97"/>
      <c r="O15" s="2"/>
      <c r="P15" s="2"/>
      <c r="Q15" s="99"/>
      <c r="R15" s="100"/>
      <c r="S15" s="99"/>
      <c r="T15" s="100"/>
      <c r="U15" s="99"/>
      <c r="V15" s="100"/>
      <c r="W15" s="99"/>
      <c r="X15" s="100"/>
      <c r="Y15" s="99"/>
      <c r="Z15" s="100"/>
      <c r="AA15" s="99"/>
      <c r="AB15" s="100"/>
      <c r="AC15" s="56"/>
      <c r="AD15" s="56"/>
      <c r="AE15" s="56"/>
      <c r="AF15" s="56"/>
    </row>
    <row x14ac:dyDescent="0.25" r="16" customHeight="1" ht="18">
      <c r="A16" s="1"/>
      <c r="B16" s="45"/>
      <c r="C16" s="56"/>
      <c r="D16" s="86"/>
      <c r="E16" s="97"/>
      <c r="F16" s="97"/>
      <c r="G16" s="97"/>
      <c r="H16" s="97"/>
      <c r="I16" s="97"/>
      <c r="J16" s="97"/>
      <c r="K16" s="97"/>
      <c r="L16" s="98"/>
      <c r="M16" s="56"/>
      <c r="N16" s="97"/>
      <c r="O16" s="2"/>
      <c r="P16" s="2"/>
      <c r="Q16" s="99"/>
      <c r="R16" s="100"/>
      <c r="S16" s="99"/>
      <c r="T16" s="100"/>
      <c r="U16" s="99"/>
      <c r="V16" s="100"/>
      <c r="W16" s="99"/>
      <c r="X16" s="100"/>
      <c r="Y16" s="99"/>
      <c r="Z16" s="100"/>
      <c r="AA16" s="99"/>
      <c r="AB16" s="100"/>
      <c r="AC16" s="56"/>
      <c r="AD16" s="56"/>
      <c r="AE16" s="56"/>
      <c r="AF16" s="56"/>
    </row>
    <row x14ac:dyDescent="0.25" r="17" customHeight="1" ht="206.5">
      <c r="A17" s="1"/>
      <c r="B17" s="90" t="s">
        <v>202</v>
      </c>
      <c r="C17" s="91"/>
      <c r="D17" s="92" t="s">
        <v>204</v>
      </c>
      <c r="E17" s="104" t="s">
        <v>221</v>
      </c>
      <c r="F17" s="105" t="s">
        <v>222</v>
      </c>
      <c r="G17" s="104" t="s">
        <v>223</v>
      </c>
      <c r="H17" s="104" t="s">
        <v>224</v>
      </c>
      <c r="I17" s="104" t="s">
        <v>225</v>
      </c>
      <c r="J17" s="104" t="s">
        <v>226</v>
      </c>
      <c r="K17" s="104" t="s">
        <v>227</v>
      </c>
      <c r="L17" s="104" t="s">
        <v>228</v>
      </c>
      <c r="M17" s="91"/>
      <c r="N17" s="105" t="s">
        <v>229</v>
      </c>
      <c r="O17" s="106" t="s">
        <v>221</v>
      </c>
      <c r="P17" s="107"/>
      <c r="Q17" s="108" t="s">
        <v>222</v>
      </c>
      <c r="R17" s="109"/>
      <c r="S17" s="108" t="s">
        <v>230</v>
      </c>
      <c r="T17" s="109"/>
      <c r="U17" s="108" t="s">
        <v>224</v>
      </c>
      <c r="V17" s="109"/>
      <c r="W17" s="108" t="s">
        <v>225</v>
      </c>
      <c r="X17" s="109"/>
      <c r="Y17" s="108" t="s">
        <v>226</v>
      </c>
      <c r="Z17" s="109"/>
      <c r="AA17" s="108" t="s">
        <v>227</v>
      </c>
      <c r="AB17" s="109"/>
      <c r="AC17" s="91"/>
      <c r="AD17" s="91"/>
      <c r="AE17" s="91"/>
      <c r="AF17" s="91"/>
    </row>
    <row x14ac:dyDescent="0.25" r="18" customHeight="1" ht="18">
      <c r="A18" s="77" t="s">
        <v>1</v>
      </c>
      <c r="B18" s="45"/>
      <c r="C18" s="56"/>
      <c r="D18" s="86"/>
      <c r="E18" s="97"/>
      <c r="F18" s="97"/>
      <c r="G18" s="97"/>
      <c r="H18" s="97"/>
      <c r="I18" s="97"/>
      <c r="J18" s="97"/>
      <c r="K18" s="97"/>
      <c r="L18" s="98"/>
      <c r="M18" s="56"/>
      <c r="N18" s="97"/>
      <c r="O18" s="103" t="s">
        <v>231</v>
      </c>
      <c r="P18" s="110" t="s">
        <v>232</v>
      </c>
      <c r="Q18" s="103" t="s">
        <v>231</v>
      </c>
      <c r="R18" s="110" t="s">
        <v>232</v>
      </c>
      <c r="S18" s="103" t="s">
        <v>231</v>
      </c>
      <c r="T18" s="110" t="s">
        <v>232</v>
      </c>
      <c r="U18" s="103" t="s">
        <v>231</v>
      </c>
      <c r="V18" s="111" t="s">
        <v>232</v>
      </c>
      <c r="W18" s="103" t="s">
        <v>231</v>
      </c>
      <c r="X18" s="111" t="s">
        <v>232</v>
      </c>
      <c r="Y18" s="103" t="s">
        <v>231</v>
      </c>
      <c r="Z18" s="111" t="s">
        <v>232</v>
      </c>
      <c r="AA18" s="103" t="s">
        <v>231</v>
      </c>
      <c r="AB18" s="111" t="s">
        <v>232</v>
      </c>
      <c r="AC18" s="56"/>
      <c r="AD18" s="56"/>
      <c r="AE18" s="56"/>
      <c r="AF18" s="56"/>
    </row>
    <row x14ac:dyDescent="0.25" r="19" customHeight="1" ht="18">
      <c r="A19" s="77" t="s">
        <v>206</v>
      </c>
      <c r="B19" s="45"/>
      <c r="C19" s="56"/>
      <c r="D19" s="86"/>
      <c r="E19" s="97"/>
      <c r="F19" s="97"/>
      <c r="G19" s="97"/>
      <c r="H19" s="97"/>
      <c r="I19" s="97"/>
      <c r="J19" s="97"/>
      <c r="K19" s="97"/>
      <c r="L19" s="98"/>
      <c r="M19" s="56"/>
      <c r="N19" s="97"/>
      <c r="O19" s="2"/>
      <c r="P19" s="2"/>
      <c r="Q19" s="99"/>
      <c r="R19" s="100"/>
      <c r="S19" s="99"/>
      <c r="T19" s="100"/>
      <c r="U19" s="99"/>
      <c r="V19" s="100"/>
      <c r="W19" s="99"/>
      <c r="X19" s="100"/>
      <c r="Y19" s="99"/>
      <c r="Z19" s="100"/>
      <c r="AA19" s="99"/>
      <c r="AB19" s="100"/>
      <c r="AC19" s="56"/>
      <c r="AD19" s="56"/>
      <c r="AE19" s="56"/>
      <c r="AF19" s="56"/>
    </row>
    <row x14ac:dyDescent="0.25" r="20" customHeight="1" ht="18">
      <c r="A20" s="112" t="s">
        <v>233</v>
      </c>
      <c r="B20" s="45"/>
      <c r="C20" s="91"/>
      <c r="D20" s="92"/>
      <c r="E20" s="105"/>
      <c r="F20" s="105"/>
      <c r="G20" s="105"/>
      <c r="H20" s="105"/>
      <c r="I20" s="113"/>
      <c r="J20" s="114"/>
      <c r="K20" s="114"/>
      <c r="L20" s="104"/>
      <c r="M20" s="91"/>
      <c r="N20" s="105"/>
      <c r="O20" s="106"/>
      <c r="P20" s="107">
        <v>0.95</v>
      </c>
      <c r="Q20" s="108"/>
      <c r="R20" s="107">
        <v>0.95</v>
      </c>
      <c r="S20" s="115"/>
      <c r="T20" s="107">
        <v>0.95</v>
      </c>
      <c r="U20" s="115"/>
      <c r="V20" s="116">
        <v>0.95</v>
      </c>
      <c r="W20" s="108"/>
      <c r="X20" s="116">
        <v>0.95</v>
      </c>
      <c r="Y20" s="108"/>
      <c r="Z20" s="116">
        <v>0.95</v>
      </c>
      <c r="AA20" s="108"/>
      <c r="AB20" s="116">
        <v>0.95</v>
      </c>
      <c r="AC20" s="91"/>
      <c r="AD20" s="91"/>
      <c r="AE20" s="91"/>
      <c r="AF20" s="91"/>
    </row>
    <row x14ac:dyDescent="0.25" r="21" customHeight="1" ht="18">
      <c r="A21" s="112" t="s">
        <v>234</v>
      </c>
      <c r="B21" s="45"/>
      <c r="C21" s="91"/>
      <c r="D21" s="92"/>
      <c r="E21" s="105"/>
      <c r="F21" s="105"/>
      <c r="G21" s="105"/>
      <c r="H21" s="105"/>
      <c r="I21" s="113"/>
      <c r="J21" s="114"/>
      <c r="K21" s="114"/>
      <c r="L21" s="104"/>
      <c r="M21" s="91"/>
      <c r="N21" s="105"/>
      <c r="O21" s="106"/>
      <c r="P21" s="107"/>
      <c r="Q21" s="108"/>
      <c r="R21" s="109"/>
      <c r="S21" s="108"/>
      <c r="T21" s="109"/>
      <c r="U21" s="108"/>
      <c r="V21" s="109"/>
      <c r="W21" s="108"/>
      <c r="X21" s="109"/>
      <c r="Y21" s="108"/>
      <c r="Z21" s="109"/>
      <c r="AA21" s="108"/>
      <c r="AB21" s="109"/>
      <c r="AC21" s="91"/>
      <c r="AD21" s="91"/>
      <c r="AE21" s="91"/>
      <c r="AF21" s="91"/>
    </row>
    <row x14ac:dyDescent="0.25" r="22" customHeight="1" ht="18">
      <c r="A22" s="1"/>
      <c r="B22" s="45">
        <v>0</v>
      </c>
      <c r="C22" s="56" t="s">
        <v>203</v>
      </c>
      <c r="D22" s="86">
        <v>44743</v>
      </c>
      <c r="E22" s="117">
        <v>0.25</v>
      </c>
      <c r="F22" s="118">
        <v>0.1</v>
      </c>
      <c r="G22" s="117">
        <v>0.05</v>
      </c>
      <c r="H22" s="117">
        <v>0.1</v>
      </c>
      <c r="I22" s="117">
        <v>0.2</v>
      </c>
      <c r="J22" s="117">
        <v>0.1</v>
      </c>
      <c r="K22" s="117">
        <v>0.2</v>
      </c>
      <c r="L22" s="119">
        <f>SUM(E22:K22)</f>
      </c>
      <c r="M22" s="119"/>
      <c r="N22" s="97">
        <f>E$22*O22+F$22*Q22+G$22*S22+H$22*U22+I$22*W22+J$22*Y22+K$22*AA22</f>
      </c>
      <c r="O22" s="120">
        <v>1</v>
      </c>
      <c r="P22" s="121">
        <v>0.2</v>
      </c>
      <c r="Q22" s="120">
        <v>1</v>
      </c>
      <c r="R22" s="122">
        <v>0.15</v>
      </c>
      <c r="S22" s="120">
        <v>1</v>
      </c>
      <c r="T22" s="122">
        <v>0.1</v>
      </c>
      <c r="U22" s="120">
        <v>1</v>
      </c>
      <c r="V22" s="122">
        <v>0.2</v>
      </c>
      <c r="W22" s="120">
        <v>1</v>
      </c>
      <c r="X22" s="122">
        <v>0.2</v>
      </c>
      <c r="Y22" s="120">
        <v>1</v>
      </c>
      <c r="Z22" s="122">
        <v>0.08</v>
      </c>
      <c r="AA22" s="120">
        <v>1</v>
      </c>
      <c r="AB22" s="122">
        <v>0.1</v>
      </c>
      <c r="AC22" s="123"/>
      <c r="AD22" s="123"/>
      <c r="AE22" s="124"/>
      <c r="AF22" s="124"/>
    </row>
    <row x14ac:dyDescent="0.25" r="23" customHeight="1" ht="18">
      <c r="A23" s="1"/>
      <c r="B23" s="45">
        <f>1+B22</f>
      </c>
      <c r="C23" s="56"/>
      <c r="D23" s="86"/>
      <c r="E23" s="125"/>
      <c r="F23" s="125"/>
      <c r="G23" s="125"/>
      <c r="H23" s="97"/>
      <c r="I23" s="97"/>
      <c r="J23" s="125"/>
      <c r="K23" s="97"/>
      <c r="L23" s="98"/>
      <c r="M23" s="56"/>
      <c r="N23" s="97">
        <f>E$22*O23+F$22*Q23+G$22*S23+H$22*U23+I$22*W23+J$22*Y23+K$22*AA23</f>
      </c>
      <c r="O23" s="120">
        <f>O22*(1+P22)</f>
      </c>
      <c r="P23" s="118">
        <f>P22*P$20</f>
      </c>
      <c r="Q23" s="120">
        <f>Q22*(1+R22)</f>
      </c>
      <c r="R23" s="118">
        <f>R22*R$20</f>
      </c>
      <c r="S23" s="120">
        <f>S22*(1+T22)</f>
      </c>
      <c r="T23" s="118">
        <f>T22*T$20</f>
      </c>
      <c r="U23" s="120">
        <f>U22*(1+V22)</f>
      </c>
      <c r="V23" s="126">
        <f>V22*V$20</f>
      </c>
      <c r="W23" s="120">
        <f>W22*(1+X22)</f>
      </c>
      <c r="X23" s="126">
        <f>X22*X$20</f>
      </c>
      <c r="Y23" s="120">
        <f>Y22*(1+Z22)</f>
      </c>
      <c r="Z23" s="126">
        <f>Z22*Z$20</f>
      </c>
      <c r="AA23" s="120">
        <f>AA22*(1+AB22)</f>
      </c>
      <c r="AB23" s="126">
        <f>AB22*AB$20</f>
      </c>
      <c r="AC23" s="56"/>
      <c r="AD23" s="56"/>
      <c r="AE23" s="56"/>
      <c r="AF23" s="56"/>
    </row>
    <row x14ac:dyDescent="0.25" r="24" customHeight="1" ht="18">
      <c r="A24" s="1"/>
      <c r="B24" s="45">
        <f>1+B23</f>
      </c>
      <c r="C24" s="56"/>
      <c r="D24" s="86"/>
      <c r="E24" s="125"/>
      <c r="F24" s="125"/>
      <c r="G24" s="125"/>
      <c r="H24" s="97"/>
      <c r="I24" s="97"/>
      <c r="J24" s="125"/>
      <c r="K24" s="97"/>
      <c r="L24" s="98"/>
      <c r="M24" s="56"/>
      <c r="N24" s="97">
        <f>E$22*O24+F$22*Q24+G$22*S24+H$22*U24+I$22*W24+J$22*Y24+K$22*AA24</f>
      </c>
      <c r="O24" s="120">
        <f>O23*(1+P23)</f>
      </c>
      <c r="P24" s="118">
        <f>P23*P$20</f>
      </c>
      <c r="Q24" s="120">
        <f>Q23*(1+R23)</f>
      </c>
      <c r="R24" s="118">
        <f>R23*R$20</f>
      </c>
      <c r="S24" s="120">
        <f>S23*(1+T23)</f>
      </c>
      <c r="T24" s="118">
        <f>T23*T$20</f>
      </c>
      <c r="U24" s="120">
        <f>U23*(1+V23)</f>
      </c>
      <c r="V24" s="126">
        <f>V23*V$20</f>
      </c>
      <c r="W24" s="120">
        <f>W23*(1+X23)</f>
      </c>
      <c r="X24" s="126">
        <f>X23*X$20</f>
      </c>
      <c r="Y24" s="120">
        <f>Y23*(1+Z23)</f>
      </c>
      <c r="Z24" s="126">
        <f>Z23*Z$20</f>
      </c>
      <c r="AA24" s="120">
        <f>AA23*(1+AB23)</f>
      </c>
      <c r="AB24" s="126">
        <f>AB23*AB$20</f>
      </c>
      <c r="AC24" s="56"/>
      <c r="AD24" s="56"/>
      <c r="AE24" s="56"/>
      <c r="AF24" s="56"/>
    </row>
    <row x14ac:dyDescent="0.25" r="25" customHeight="1" ht="18">
      <c r="A25" s="1"/>
      <c r="B25" s="45">
        <f>1+B24</f>
      </c>
      <c r="C25" s="56"/>
      <c r="D25" s="86"/>
      <c r="E25" s="125"/>
      <c r="F25" s="125"/>
      <c r="G25" s="125"/>
      <c r="H25" s="97"/>
      <c r="I25" s="97"/>
      <c r="J25" s="125"/>
      <c r="K25" s="97"/>
      <c r="L25" s="98"/>
      <c r="M25" s="56"/>
      <c r="N25" s="97">
        <f>E$22*O25+F$22*Q25+G$22*S25+H$22*U25+I$22*W25+J$22*Y25+K$22*AA25</f>
      </c>
      <c r="O25" s="120">
        <f>O24*(1+P24)</f>
      </c>
      <c r="P25" s="118">
        <f>P24*P$20</f>
      </c>
      <c r="Q25" s="120">
        <f>Q24*(1+R24)</f>
      </c>
      <c r="R25" s="118">
        <f>R24*R$20</f>
      </c>
      <c r="S25" s="120">
        <f>S24*(1+T24)</f>
      </c>
      <c r="T25" s="118">
        <f>T24*T$20</f>
      </c>
      <c r="U25" s="120">
        <f>U24*(1+V24)</f>
      </c>
      <c r="V25" s="126">
        <f>V24*V$20</f>
      </c>
      <c r="W25" s="120">
        <f>W24*(1+X24)</f>
      </c>
      <c r="X25" s="126">
        <f>X24*X$20</f>
      </c>
      <c r="Y25" s="120">
        <f>Y24*(1+Z24)</f>
      </c>
      <c r="Z25" s="126">
        <f>Z24*Z$20</f>
      </c>
      <c r="AA25" s="120">
        <f>AA24*(1+AB24)</f>
      </c>
      <c r="AB25" s="126">
        <f>AB24*AB$20</f>
      </c>
      <c r="AC25" s="56"/>
      <c r="AD25" s="56"/>
      <c r="AE25" s="56"/>
      <c r="AF25" s="56"/>
    </row>
    <row x14ac:dyDescent="0.25" r="26" customHeight="1" ht="18">
      <c r="A26" s="1"/>
      <c r="B26" s="45">
        <f>1+B25</f>
      </c>
      <c r="C26" s="56"/>
      <c r="D26" s="86"/>
      <c r="E26" s="125"/>
      <c r="F26" s="125"/>
      <c r="G26" s="125"/>
      <c r="H26" s="97"/>
      <c r="I26" s="97"/>
      <c r="J26" s="125"/>
      <c r="K26" s="97"/>
      <c r="L26" s="98"/>
      <c r="M26" s="56"/>
      <c r="N26" s="97">
        <f>E$22*O26+F$22*Q26+G$22*S26+H$22*U26+I$22*W26+J$22*Y26+K$22*AA26</f>
      </c>
      <c r="O26" s="120">
        <f>O25*(1+P25)</f>
      </c>
      <c r="P26" s="118">
        <f>P25*P$20</f>
      </c>
      <c r="Q26" s="120">
        <f>Q25*(1+R25)</f>
      </c>
      <c r="R26" s="118">
        <f>R25*R$20</f>
      </c>
      <c r="S26" s="120">
        <f>S25*(1+T25)</f>
      </c>
      <c r="T26" s="118">
        <f>T25*T$20</f>
      </c>
      <c r="U26" s="120">
        <f>U25*(1+V25)</f>
      </c>
      <c r="V26" s="126">
        <f>V25*V$20</f>
      </c>
      <c r="W26" s="120">
        <f>W25*(1+X25)</f>
      </c>
      <c r="X26" s="126">
        <f>X25*X$20</f>
      </c>
      <c r="Y26" s="120">
        <f>Y25*(1+Z25)</f>
      </c>
      <c r="Z26" s="126">
        <f>Z25*Z$20</f>
      </c>
      <c r="AA26" s="120">
        <f>AA25*(1+AB25)</f>
      </c>
      <c r="AB26" s="126">
        <f>AB25*AB$20</f>
      </c>
      <c r="AC26" s="56"/>
      <c r="AD26" s="56"/>
      <c r="AE26" s="56"/>
      <c r="AF26" s="56"/>
    </row>
    <row x14ac:dyDescent="0.25" r="27" customHeight="1" ht="18">
      <c r="A27" s="1"/>
      <c r="B27" s="45">
        <f>1+B26</f>
      </c>
      <c r="C27" s="56"/>
      <c r="D27" s="86"/>
      <c r="E27" s="125">
        <f>E$22*O27/$N27</f>
      </c>
      <c r="F27" s="125">
        <f>F$22*Q27/$N27</f>
      </c>
      <c r="G27" s="125">
        <f>G$22*S27/$N27</f>
      </c>
      <c r="H27" s="125">
        <f>H$22*U27/$N27</f>
      </c>
      <c r="I27" s="125">
        <f>I$22*W27/$N27</f>
      </c>
      <c r="J27" s="125">
        <f>J$22*Y27/$N27</f>
      </c>
      <c r="K27" s="125">
        <f>K$22*AA27/$N27</f>
      </c>
      <c r="L27" s="119">
        <f>SUM(E27:K27)</f>
      </c>
      <c r="M27" s="119"/>
      <c r="N27" s="97">
        <f>E$22*O27+F$22*Q27+G$22*S27+H$22*U27+I$22*W27+J$22*Y27+K$22*AA27</f>
      </c>
      <c r="O27" s="120">
        <f>O26*(1+P26)</f>
      </c>
      <c r="P27" s="118">
        <f>P26*P$20</f>
      </c>
      <c r="Q27" s="120">
        <f>Q26*(1+R26)</f>
      </c>
      <c r="R27" s="118">
        <f>R26*R$20</f>
      </c>
      <c r="S27" s="120">
        <f>S26*(1+T26)</f>
      </c>
      <c r="T27" s="118">
        <f>T26*T$20</f>
      </c>
      <c r="U27" s="120">
        <f>U26*(1+V26)</f>
      </c>
      <c r="V27" s="126">
        <f>V26*V$20</f>
      </c>
      <c r="W27" s="120">
        <f>W26*(1+X26)</f>
      </c>
      <c r="X27" s="126">
        <f>X26*X$20</f>
      </c>
      <c r="Y27" s="120">
        <f>Y26*(1+Z26)</f>
      </c>
      <c r="Z27" s="126">
        <f>Z26*Z$20</f>
      </c>
      <c r="AA27" s="120">
        <f>AA26*(1+AB26)</f>
      </c>
      <c r="AB27" s="126">
        <f>AB26*AB$20</f>
      </c>
      <c r="AC27" s="56"/>
      <c r="AD27" s="56"/>
      <c r="AE27" s="56"/>
      <c r="AF27" s="56"/>
    </row>
    <row x14ac:dyDescent="0.25" r="28" customHeight="1" ht="18">
      <c r="A28" s="1"/>
      <c r="B28" s="45">
        <f>1+B27</f>
      </c>
      <c r="C28" s="56"/>
      <c r="D28" s="86"/>
      <c r="E28" s="125"/>
      <c r="F28" s="125"/>
      <c r="G28" s="125"/>
      <c r="H28" s="97"/>
      <c r="I28" s="97"/>
      <c r="J28" s="125"/>
      <c r="K28" s="97"/>
      <c r="L28" s="98"/>
      <c r="M28" s="56"/>
      <c r="N28" s="97">
        <f>E$22*O28+F$22*Q28+G$22*S28+H$22*U28+I$22*W28+J$22*Y28+K$22*AA28</f>
      </c>
      <c r="O28" s="120">
        <f>O27*(1+P27)</f>
      </c>
      <c r="P28" s="118">
        <f>P27*P$20</f>
      </c>
      <c r="Q28" s="120">
        <f>Q27*(1+R27)</f>
      </c>
      <c r="R28" s="118">
        <f>R27*R$20</f>
      </c>
      <c r="S28" s="120">
        <f>S27*(1+T27)</f>
      </c>
      <c r="T28" s="118">
        <f>T27*T$20</f>
      </c>
      <c r="U28" s="120">
        <f>U27*(1+V27)</f>
      </c>
      <c r="V28" s="126">
        <f>V27*V$20</f>
      </c>
      <c r="W28" s="120">
        <f>W27*(1+X27)</f>
      </c>
      <c r="X28" s="126">
        <f>X27*X$20</f>
      </c>
      <c r="Y28" s="120">
        <f>Y27*(1+Z27)</f>
      </c>
      <c r="Z28" s="126">
        <f>Z27*Z$20</f>
      </c>
      <c r="AA28" s="120">
        <f>AA27*(1+AB27)</f>
      </c>
      <c r="AB28" s="126">
        <f>AB27*AB$20</f>
      </c>
      <c r="AC28" s="56"/>
      <c r="AD28" s="56"/>
      <c r="AE28" s="56"/>
      <c r="AF28" s="56"/>
    </row>
    <row x14ac:dyDescent="0.25" r="29" customHeight="1" ht="18">
      <c r="A29" s="1"/>
      <c r="B29" s="45">
        <f>1+B28</f>
      </c>
      <c r="C29" s="56"/>
      <c r="D29" s="86"/>
      <c r="E29" s="125"/>
      <c r="F29" s="125"/>
      <c r="G29" s="125"/>
      <c r="H29" s="97"/>
      <c r="I29" s="97"/>
      <c r="J29" s="125"/>
      <c r="K29" s="97"/>
      <c r="L29" s="98"/>
      <c r="M29" s="56"/>
      <c r="N29" s="97">
        <f>E$22*O29+F$22*Q29+G$22*S29+H$22*U29+I$22*W29+J$22*Y29+K$22*AA29</f>
      </c>
      <c r="O29" s="120">
        <f>O28*(1+P28)</f>
      </c>
      <c r="P29" s="118">
        <f>P28*P$20</f>
      </c>
      <c r="Q29" s="120">
        <f>Q28*(1+R28)</f>
      </c>
      <c r="R29" s="118">
        <f>R28*R$20</f>
      </c>
      <c r="S29" s="120">
        <f>S28*(1+T28)</f>
      </c>
      <c r="T29" s="118">
        <f>T28*T$20</f>
      </c>
      <c r="U29" s="120">
        <f>U28*(1+V28)</f>
      </c>
      <c r="V29" s="126">
        <f>V28*V$20</f>
      </c>
      <c r="W29" s="120">
        <f>W28*(1+X28)</f>
      </c>
      <c r="X29" s="126">
        <f>X28*X$20</f>
      </c>
      <c r="Y29" s="120">
        <f>Y28*(1+Z28)</f>
      </c>
      <c r="Z29" s="126">
        <f>Z28*Z$20</f>
      </c>
      <c r="AA29" s="120">
        <f>AA28*(1+AB28)</f>
      </c>
      <c r="AB29" s="126">
        <f>AB28*AB$20</f>
      </c>
      <c r="AC29" s="56"/>
      <c r="AD29" s="56"/>
      <c r="AE29" s="56"/>
      <c r="AF29" s="56"/>
    </row>
    <row x14ac:dyDescent="0.25" r="30" customHeight="1" ht="18">
      <c r="A30" s="1"/>
      <c r="B30" s="45">
        <f>1+B29</f>
      </c>
      <c r="C30" s="56"/>
      <c r="D30" s="86"/>
      <c r="E30" s="125"/>
      <c r="F30" s="125"/>
      <c r="G30" s="125"/>
      <c r="H30" s="97"/>
      <c r="I30" s="97"/>
      <c r="J30" s="125"/>
      <c r="K30" s="97"/>
      <c r="L30" s="98"/>
      <c r="M30" s="56"/>
      <c r="N30" s="97">
        <f>E$22*O30+F$22*Q30+G$22*S30+H$22*U30+I$22*W30+J$22*Y30+K$22*AA30</f>
      </c>
      <c r="O30" s="120">
        <f>O29*(1+P29)</f>
      </c>
      <c r="P30" s="118">
        <f>P29*P$20</f>
      </c>
      <c r="Q30" s="120">
        <f>Q29*(1+R29)</f>
      </c>
      <c r="R30" s="118">
        <f>R29*R$20</f>
      </c>
      <c r="S30" s="120">
        <f>S29*(1+T29)</f>
      </c>
      <c r="T30" s="118">
        <f>T29*T$20</f>
      </c>
      <c r="U30" s="120">
        <f>U29*(1+V29)</f>
      </c>
      <c r="V30" s="126">
        <f>V29*V$20</f>
      </c>
      <c r="W30" s="120">
        <f>W29*(1+X29)</f>
      </c>
      <c r="X30" s="126">
        <f>X29*X$20</f>
      </c>
      <c r="Y30" s="120">
        <f>Y29*(1+Z29)</f>
      </c>
      <c r="Z30" s="126">
        <f>Z29*Z$20</f>
      </c>
      <c r="AA30" s="120">
        <f>AA29*(1+AB29)</f>
      </c>
      <c r="AB30" s="126">
        <f>AB29*AB$20</f>
      </c>
      <c r="AC30" s="56"/>
      <c r="AD30" s="56"/>
      <c r="AE30" s="56"/>
      <c r="AF30" s="56"/>
    </row>
    <row x14ac:dyDescent="0.25" r="31" customHeight="1" ht="18">
      <c r="A31" s="1"/>
      <c r="B31" s="45">
        <f>1+B30</f>
      </c>
      <c r="C31" s="1"/>
      <c r="D31" s="89"/>
      <c r="E31" s="2"/>
      <c r="F31" s="2"/>
      <c r="G31" s="2"/>
      <c r="H31" s="2"/>
      <c r="I31" s="2"/>
      <c r="J31" s="2"/>
      <c r="K31" s="2"/>
      <c r="L31" s="55"/>
      <c r="M31" s="1"/>
      <c r="N31" s="97">
        <f>E$22*O31+F$22*Q31+G$22*S31+H$22*U31+I$22*W31+J$22*Y31+K$22*AA31</f>
      </c>
      <c r="O31" s="120">
        <f>O30*(1+P30)</f>
      </c>
      <c r="P31" s="118">
        <f>P30*P$20</f>
      </c>
      <c r="Q31" s="120">
        <f>Q30*(1+R30)</f>
      </c>
      <c r="R31" s="118">
        <f>R30*R$20</f>
      </c>
      <c r="S31" s="120">
        <f>S30*(1+T30)</f>
      </c>
      <c r="T31" s="118">
        <f>T30*T$20</f>
      </c>
      <c r="U31" s="120">
        <f>U30*(1+V30)</f>
      </c>
      <c r="V31" s="126">
        <f>V30*V$20</f>
      </c>
      <c r="W31" s="120">
        <f>W30*(1+X30)</f>
      </c>
      <c r="X31" s="126">
        <f>X30*X$20</f>
      </c>
      <c r="Y31" s="120">
        <f>Y30*(1+Z30)</f>
      </c>
      <c r="Z31" s="126">
        <f>Z30*Z$20</f>
      </c>
      <c r="AA31" s="120">
        <f>AA30*(1+AB30)</f>
      </c>
      <c r="AB31" s="126">
        <f>AB30*AB$20</f>
      </c>
      <c r="AC31" s="1"/>
      <c r="AD31" s="1"/>
      <c r="AE31" s="1"/>
      <c r="AF31" s="1"/>
    </row>
    <row x14ac:dyDescent="0.25" r="32" customHeight="1" ht="18">
      <c r="A32" s="1"/>
      <c r="B32" s="45">
        <f>1+B31</f>
      </c>
      <c r="C32" s="1"/>
      <c r="D32" s="89"/>
      <c r="E32" s="125">
        <f>E$22*O32/$N32</f>
      </c>
      <c r="F32" s="125">
        <f>F$22*Q32/$N32</f>
      </c>
      <c r="G32" s="125">
        <f>G$22*S32/$N32</f>
      </c>
      <c r="H32" s="125">
        <f>H$22*U32/$N32</f>
      </c>
      <c r="I32" s="125">
        <f>I$22*W32/$N32</f>
      </c>
      <c r="J32" s="125">
        <f>J$22*Y32/$N32</f>
      </c>
      <c r="K32" s="125">
        <f>K$22*AA32/$N32</f>
      </c>
      <c r="L32" s="119">
        <f>SUM(E32:K32)</f>
      </c>
      <c r="M32" s="119"/>
      <c r="N32" s="97">
        <f>E$22*O32+F$22*Q32+G$22*S32+H$22*U32+I$22*W32+J$22*Y32+K$22*AA32</f>
      </c>
      <c r="O32" s="120">
        <f>O31*(1+P31)</f>
      </c>
      <c r="P32" s="118">
        <f>P31*P$20</f>
      </c>
      <c r="Q32" s="120">
        <f>Q31*(1+R31)</f>
      </c>
      <c r="R32" s="118">
        <f>R31*R$20</f>
      </c>
      <c r="S32" s="120">
        <f>S31*(1+T31)</f>
      </c>
      <c r="T32" s="118">
        <f>T31*T$20</f>
      </c>
      <c r="U32" s="120">
        <f>U31*(1+V31)</f>
      </c>
      <c r="V32" s="126">
        <f>V31*V$20</f>
      </c>
      <c r="W32" s="120">
        <f>W31*(1+X31)</f>
      </c>
      <c r="X32" s="126">
        <f>X31*X$20</f>
      </c>
      <c r="Y32" s="120">
        <f>Y31*(1+Z31)</f>
      </c>
      <c r="Z32" s="126">
        <f>Z31*Z$20</f>
      </c>
      <c r="AA32" s="120">
        <f>AA31*(1+AB31)</f>
      </c>
      <c r="AB32" s="126">
        <f>AB31*AB$20</f>
      </c>
      <c r="AC32" s="1"/>
      <c r="AD32" s="1"/>
      <c r="AE32" s="1"/>
      <c r="AF32" s="1"/>
    </row>
    <row x14ac:dyDescent="0.25" r="33" customHeight="1" ht="18">
      <c r="A33" s="1"/>
      <c r="B33" s="45">
        <f>1+B32</f>
      </c>
      <c r="C33" s="1"/>
      <c r="D33" s="89"/>
      <c r="E33" s="2"/>
      <c r="F33" s="2"/>
      <c r="G33" s="2"/>
      <c r="H33" s="2"/>
      <c r="I33" s="2"/>
      <c r="J33" s="2"/>
      <c r="K33" s="2"/>
      <c r="L33" s="55"/>
      <c r="M33" s="1"/>
      <c r="N33" s="97">
        <f>E$22*O33+F$22*Q33+G$22*S33+H$22*U33+I$22*W33+J$22*Y33+K$22*AA33</f>
      </c>
      <c r="O33" s="120">
        <f>O32*(1+P32)</f>
      </c>
      <c r="P33" s="118">
        <f>P32*P$20</f>
      </c>
      <c r="Q33" s="120">
        <f>Q32*(1+R32)</f>
      </c>
      <c r="R33" s="118">
        <f>R32*R$20</f>
      </c>
      <c r="S33" s="120">
        <f>S32*(1+T32)</f>
      </c>
      <c r="T33" s="118">
        <f>T32*T$20</f>
      </c>
      <c r="U33" s="120">
        <f>U32*(1+V32)</f>
      </c>
      <c r="V33" s="126">
        <f>V32*V$20</f>
      </c>
      <c r="W33" s="120">
        <f>W32*(1+X32)</f>
      </c>
      <c r="X33" s="126">
        <f>X32*X$20</f>
      </c>
      <c r="Y33" s="120">
        <f>Y32*(1+Z32)</f>
      </c>
      <c r="Z33" s="126">
        <f>Z32*Z$20</f>
      </c>
      <c r="AA33" s="120">
        <f>AA32*(1+AB32)</f>
      </c>
      <c r="AB33" s="126">
        <f>AB32*AB$20</f>
      </c>
      <c r="AC33" s="1"/>
      <c r="AD33" s="1"/>
      <c r="AE33" s="1"/>
      <c r="AF33" s="1"/>
    </row>
    <row x14ac:dyDescent="0.25" r="34" customHeight="1" ht="18">
      <c r="A34" s="1"/>
      <c r="B34" s="45">
        <f>1+B33</f>
      </c>
      <c r="C34" s="1"/>
      <c r="D34" s="89"/>
      <c r="E34" s="2"/>
      <c r="F34" s="2"/>
      <c r="G34" s="2"/>
      <c r="H34" s="2"/>
      <c r="I34" s="2"/>
      <c r="J34" s="2"/>
      <c r="K34" s="2"/>
      <c r="L34" s="55"/>
      <c r="M34" s="1"/>
      <c r="N34" s="97">
        <f>E$22*O34+F$22*Q34+G$22*S34+H$22*U34+I$22*W34+J$22*Y34+K$22*AA34</f>
      </c>
      <c r="O34" s="120">
        <f>O33*(1+P33)</f>
      </c>
      <c r="P34" s="118">
        <f>P33*P$20</f>
      </c>
      <c r="Q34" s="120">
        <f>Q33*(1+R33)</f>
      </c>
      <c r="R34" s="118">
        <f>R33*R$20</f>
      </c>
      <c r="S34" s="120">
        <f>S33*(1+T33)</f>
      </c>
      <c r="T34" s="118">
        <f>T33*T$20</f>
      </c>
      <c r="U34" s="120">
        <f>U33*(1+V33)</f>
      </c>
      <c r="V34" s="126">
        <f>V33*V$20</f>
      </c>
      <c r="W34" s="120">
        <f>W33*(1+X33)</f>
      </c>
      <c r="X34" s="126">
        <f>X33*X$20</f>
      </c>
      <c r="Y34" s="120">
        <f>Y33*(1+Z33)</f>
      </c>
      <c r="Z34" s="126">
        <f>Z33*Z$20</f>
      </c>
      <c r="AA34" s="120">
        <f>AA33*(1+AB33)</f>
      </c>
      <c r="AB34" s="126">
        <f>AB33*AB$20</f>
      </c>
      <c r="AC34" s="1"/>
      <c r="AD34" s="1"/>
      <c r="AE34" s="1"/>
      <c r="AF34" s="1"/>
    </row>
    <row x14ac:dyDescent="0.25" r="35" customHeight="1" ht="18">
      <c r="A35" s="1"/>
      <c r="B35" s="45">
        <f>1+B34</f>
      </c>
      <c r="C35" s="1"/>
      <c r="D35" s="89"/>
      <c r="E35" s="2"/>
      <c r="F35" s="2"/>
      <c r="G35" s="2"/>
      <c r="H35" s="2"/>
      <c r="I35" s="2"/>
      <c r="J35" s="2"/>
      <c r="K35" s="2"/>
      <c r="L35" s="55"/>
      <c r="M35" s="1"/>
      <c r="N35" s="97">
        <f>E$22*O35+F$22*Q35+G$22*S35+H$22*U35+I$22*W35+J$22*Y35+K$22*AA35</f>
      </c>
      <c r="O35" s="120">
        <f>O34*(1+P34)</f>
      </c>
      <c r="P35" s="118">
        <f>P34*P$20</f>
      </c>
      <c r="Q35" s="120">
        <f>Q34*(1+R34)</f>
      </c>
      <c r="R35" s="118">
        <f>R34*R$20</f>
      </c>
      <c r="S35" s="120">
        <f>S34*(1+T34)</f>
      </c>
      <c r="T35" s="118">
        <f>T34*T$20</f>
      </c>
      <c r="U35" s="120">
        <f>U34*(1+V34)</f>
      </c>
      <c r="V35" s="126">
        <f>V34*V$20</f>
      </c>
      <c r="W35" s="120">
        <f>W34*(1+X34)</f>
      </c>
      <c r="X35" s="126">
        <f>X34*X$20</f>
      </c>
      <c r="Y35" s="120">
        <f>Y34*(1+Z34)</f>
      </c>
      <c r="Z35" s="126">
        <f>Z34*Z$20</f>
      </c>
      <c r="AA35" s="120">
        <f>AA34*(1+AB34)</f>
      </c>
      <c r="AB35" s="126">
        <f>AB34*AB$20</f>
      </c>
      <c r="AC35" s="1"/>
      <c r="AD35" s="1"/>
      <c r="AE35" s="1"/>
      <c r="AF35" s="1"/>
    </row>
    <row x14ac:dyDescent="0.25" r="36" customHeight="1" ht="18">
      <c r="A36" s="1"/>
      <c r="B36" s="45">
        <f>1+B35</f>
      </c>
      <c r="C36" s="1"/>
      <c r="D36" s="89"/>
      <c r="E36" s="2"/>
      <c r="F36" s="2"/>
      <c r="G36" s="2"/>
      <c r="H36" s="2"/>
      <c r="I36" s="2"/>
      <c r="J36" s="2"/>
      <c r="K36" s="2"/>
      <c r="L36" s="55"/>
      <c r="M36" s="1"/>
      <c r="N36" s="97">
        <f>E$22*O36+F$22*Q36+G$22*S36+H$22*U36+I$22*W36+J$22*Y36+K$22*AA36</f>
      </c>
      <c r="O36" s="120">
        <f>O35*(1+P35)</f>
      </c>
      <c r="P36" s="118">
        <f>P35*P$20</f>
      </c>
      <c r="Q36" s="120">
        <f>Q35*(1+R35)</f>
      </c>
      <c r="R36" s="118">
        <f>R35*R$20</f>
      </c>
      <c r="S36" s="120">
        <f>S35*(1+T35)</f>
      </c>
      <c r="T36" s="118">
        <f>T35*T$20</f>
      </c>
      <c r="U36" s="120">
        <f>U35*(1+V35)</f>
      </c>
      <c r="V36" s="126">
        <f>V35*V$20</f>
      </c>
      <c r="W36" s="120">
        <f>W35*(1+X35)</f>
      </c>
      <c r="X36" s="126">
        <f>X35*X$20</f>
      </c>
      <c r="Y36" s="120">
        <f>Y35*(1+Z35)</f>
      </c>
      <c r="Z36" s="126">
        <f>Z35*Z$20</f>
      </c>
      <c r="AA36" s="120">
        <f>AA35*(1+AB35)</f>
      </c>
      <c r="AB36" s="126">
        <f>AB35*AB$20</f>
      </c>
      <c r="AC36" s="1"/>
      <c r="AD36" s="1"/>
      <c r="AE36" s="1"/>
      <c r="AF36" s="1"/>
    </row>
    <row x14ac:dyDescent="0.25" r="37" customHeight="1" ht="18">
      <c r="A37" s="1"/>
      <c r="B37" s="45">
        <f>1+B36</f>
      </c>
      <c r="C37" s="1"/>
      <c r="D37" s="89"/>
      <c r="E37" s="125">
        <f>E$22*O37/$N37</f>
      </c>
      <c r="F37" s="125">
        <f>F$22*Q37/$N37</f>
      </c>
      <c r="G37" s="125">
        <f>G$22*S37/$N37</f>
      </c>
      <c r="H37" s="125">
        <f>H$22*U37/$N37</f>
      </c>
      <c r="I37" s="125">
        <f>I$22*W37/$N37</f>
      </c>
      <c r="J37" s="125">
        <f>J$22*Y37/$N37</f>
      </c>
      <c r="K37" s="125">
        <f>K$22*AA37/$N37</f>
      </c>
      <c r="L37" s="119">
        <f>SUM(E37:K37)</f>
      </c>
      <c r="M37" s="119"/>
      <c r="N37" s="97">
        <f>E$22*O37+F$22*Q37+G$22*S37+H$22*U37+I$22*W37+J$22*Y37+K$22*AA37</f>
      </c>
      <c r="O37" s="120">
        <f>O36*(1+P36)</f>
      </c>
      <c r="P37" s="118">
        <f>P36*P$20</f>
      </c>
      <c r="Q37" s="120">
        <f>Q36*(1+R36)</f>
      </c>
      <c r="R37" s="118">
        <f>R36*R$20</f>
      </c>
      <c r="S37" s="120">
        <f>S36*(1+T36)</f>
      </c>
      <c r="T37" s="118">
        <f>T36*T$20</f>
      </c>
      <c r="U37" s="120">
        <f>U36*(1+V36)</f>
      </c>
      <c r="V37" s="126">
        <f>V36*V$20</f>
      </c>
      <c r="W37" s="120">
        <f>W36*(1+X36)</f>
      </c>
      <c r="X37" s="126">
        <f>X36*X$20</f>
      </c>
      <c r="Y37" s="120">
        <f>Y36*(1+Z36)</f>
      </c>
      <c r="Z37" s="126">
        <f>Z36*Z$20</f>
      </c>
      <c r="AA37" s="120">
        <f>AA36*(1+AB36)</f>
      </c>
      <c r="AB37" s="126">
        <f>AB36*AB$20</f>
      </c>
      <c r="AC37" s="1"/>
      <c r="AD37" s="1"/>
      <c r="AE37" s="1"/>
      <c r="AF37" s="1"/>
    </row>
    <row x14ac:dyDescent="0.25" r="38" customHeight="1" ht="18">
      <c r="A38" s="1"/>
      <c r="B38" s="45">
        <f>1+B37</f>
      </c>
      <c r="C38" s="1"/>
      <c r="D38" s="89"/>
      <c r="E38" s="2"/>
      <c r="F38" s="2"/>
      <c r="G38" s="2"/>
      <c r="H38" s="2"/>
      <c r="I38" s="2"/>
      <c r="J38" s="2"/>
      <c r="K38" s="2"/>
      <c r="L38" s="55"/>
      <c r="M38" s="1"/>
      <c r="N38" s="97">
        <f>E$22*O38+F$22*Q38+G$22*S38+H$22*U38+I$22*W38+J$22*Y38+K$22*AA38</f>
      </c>
      <c r="O38" s="120">
        <f>O37*(1+P37)</f>
      </c>
      <c r="P38" s="118">
        <f>P37*P$20</f>
      </c>
      <c r="Q38" s="120">
        <f>Q37*(1+R37)</f>
      </c>
      <c r="R38" s="118">
        <f>R37*R$20</f>
      </c>
      <c r="S38" s="120">
        <f>S37*(1+T37)</f>
      </c>
      <c r="T38" s="118">
        <f>T37*T$20</f>
      </c>
      <c r="U38" s="120">
        <f>U37*(1+V37)</f>
      </c>
      <c r="V38" s="126">
        <f>V37*V$20</f>
      </c>
      <c r="W38" s="120">
        <f>W37*(1+X37)</f>
      </c>
      <c r="X38" s="126">
        <f>X37*X$20</f>
      </c>
      <c r="Y38" s="120">
        <f>Y37*(1+Z37)</f>
      </c>
      <c r="Z38" s="126">
        <f>Z37*Z$20</f>
      </c>
      <c r="AA38" s="120">
        <f>AA37*(1+AB37)</f>
      </c>
      <c r="AB38" s="126">
        <f>AB37*AB$20</f>
      </c>
      <c r="AC38" s="1"/>
      <c r="AD38" s="1"/>
      <c r="AE38" s="1"/>
      <c r="AF38" s="1"/>
    </row>
    <row x14ac:dyDescent="0.25" r="39" customHeight="1" ht="18">
      <c r="A39" s="1"/>
      <c r="B39" s="45">
        <f>1+B38</f>
      </c>
      <c r="C39" s="1"/>
      <c r="D39" s="89"/>
      <c r="E39" s="2"/>
      <c r="F39" s="2"/>
      <c r="G39" s="2"/>
      <c r="H39" s="2"/>
      <c r="I39" s="2"/>
      <c r="J39" s="2"/>
      <c r="K39" s="2"/>
      <c r="L39" s="55"/>
      <c r="M39" s="1"/>
      <c r="N39" s="97">
        <f>E$22*O39+F$22*Q39+G$22*S39+H$22*U39+I$22*W39+J$22*Y39+K$22*AA39</f>
      </c>
      <c r="O39" s="120">
        <f>O38*(1+P38)</f>
      </c>
      <c r="P39" s="118">
        <f>P38*P$20</f>
      </c>
      <c r="Q39" s="120">
        <f>Q38*(1+R38)</f>
      </c>
      <c r="R39" s="118">
        <f>R38*R$20</f>
      </c>
      <c r="S39" s="120">
        <f>S38*(1+T38)</f>
      </c>
      <c r="T39" s="118">
        <f>T38*T$20</f>
      </c>
      <c r="U39" s="120">
        <f>U38*(1+V38)</f>
      </c>
      <c r="V39" s="126">
        <f>V38*V$20</f>
      </c>
      <c r="W39" s="120">
        <f>W38*(1+X38)</f>
      </c>
      <c r="X39" s="126">
        <f>X38*X$20</f>
      </c>
      <c r="Y39" s="120">
        <f>Y38*(1+Z38)</f>
      </c>
      <c r="Z39" s="126">
        <f>Z38*Z$20</f>
      </c>
      <c r="AA39" s="120">
        <f>AA38*(1+AB38)</f>
      </c>
      <c r="AB39" s="126">
        <f>AB38*AB$20</f>
      </c>
      <c r="AC39" s="1"/>
      <c r="AD39" s="1"/>
      <c r="AE39" s="1"/>
      <c r="AF39" s="1"/>
    </row>
    <row x14ac:dyDescent="0.25" r="40" customHeight="1" ht="18">
      <c r="A40" s="1"/>
      <c r="B40" s="45">
        <f>1+B39</f>
      </c>
      <c r="C40" s="1"/>
      <c r="D40" s="89"/>
      <c r="E40" s="2"/>
      <c r="F40" s="2"/>
      <c r="G40" s="2"/>
      <c r="H40" s="2"/>
      <c r="I40" s="2"/>
      <c r="J40" s="2"/>
      <c r="K40" s="2"/>
      <c r="L40" s="55"/>
      <c r="M40" s="1"/>
      <c r="N40" s="97">
        <f>E$22*O40+F$22*Q40+G$22*S40+H$22*U40+I$22*W40+J$22*Y40+K$22*AA40</f>
      </c>
      <c r="O40" s="120">
        <f>O39*(1+P39)</f>
      </c>
      <c r="P40" s="118">
        <f>P39*P$20</f>
      </c>
      <c r="Q40" s="120">
        <f>Q39*(1+R39)</f>
      </c>
      <c r="R40" s="118">
        <f>R39*R$20</f>
      </c>
      <c r="S40" s="120">
        <f>S39*(1+T39)</f>
      </c>
      <c r="T40" s="118">
        <f>T39*T$20</f>
      </c>
      <c r="U40" s="120">
        <f>U39*(1+V39)</f>
      </c>
      <c r="V40" s="126">
        <f>V39*V$20</f>
      </c>
      <c r="W40" s="120">
        <f>W39*(1+X39)</f>
      </c>
      <c r="X40" s="126">
        <f>X39*X$20</f>
      </c>
      <c r="Y40" s="120">
        <f>Y39*(1+Z39)</f>
      </c>
      <c r="Z40" s="126">
        <f>Z39*Z$20</f>
      </c>
      <c r="AA40" s="120">
        <f>AA39*(1+AB39)</f>
      </c>
      <c r="AB40" s="126">
        <f>AB39*AB$20</f>
      </c>
      <c r="AC40" s="1"/>
      <c r="AD40" s="1"/>
      <c r="AE40" s="1"/>
      <c r="AF40" s="1"/>
    </row>
    <row x14ac:dyDescent="0.25" r="41" customHeight="1" ht="18">
      <c r="A41" s="1"/>
      <c r="B41" s="45">
        <f>1+B40</f>
      </c>
      <c r="C41" s="1"/>
      <c r="D41" s="89"/>
      <c r="E41" s="2"/>
      <c r="F41" s="2"/>
      <c r="G41" s="2"/>
      <c r="H41" s="2"/>
      <c r="I41" s="2"/>
      <c r="J41" s="2"/>
      <c r="K41" s="2"/>
      <c r="L41" s="55"/>
      <c r="M41" s="1"/>
      <c r="N41" s="97">
        <f>E$22*O41+F$22*Q41+G$22*S41+H$22*U41+I$22*W41+J$22*Y41+K$22*AA41</f>
      </c>
      <c r="O41" s="120">
        <f>O40*(1+P40)</f>
      </c>
      <c r="P41" s="118">
        <f>P40*P$20</f>
      </c>
      <c r="Q41" s="120">
        <f>Q40*(1+R40)</f>
      </c>
      <c r="R41" s="118">
        <f>R40*R$20</f>
      </c>
      <c r="S41" s="120">
        <f>S40*(1+T40)</f>
      </c>
      <c r="T41" s="118">
        <f>T40*T$20</f>
      </c>
      <c r="U41" s="120">
        <f>U40*(1+V40)</f>
      </c>
      <c r="V41" s="126">
        <f>V40*V$20</f>
      </c>
      <c r="W41" s="120">
        <f>W40*(1+X40)</f>
      </c>
      <c r="X41" s="126">
        <f>X40*X$20</f>
      </c>
      <c r="Y41" s="120">
        <f>Y40*(1+Z40)</f>
      </c>
      <c r="Z41" s="126">
        <f>Z40*Z$20</f>
      </c>
      <c r="AA41" s="120">
        <f>AA40*(1+AB40)</f>
      </c>
      <c r="AB41" s="126">
        <f>AB40*AB$20</f>
      </c>
      <c r="AC41" s="1"/>
      <c r="AD41" s="1"/>
      <c r="AE41" s="1"/>
      <c r="AF41" s="1"/>
    </row>
    <row x14ac:dyDescent="0.25" r="42" customHeight="1" ht="18">
      <c r="A42" s="1"/>
      <c r="B42" s="45">
        <f>1+B41</f>
      </c>
      <c r="C42" s="1"/>
      <c r="D42" s="89"/>
      <c r="E42" s="125">
        <f>E$22*O42/$N42</f>
      </c>
      <c r="F42" s="125">
        <f>F$22*Q42/$N42</f>
      </c>
      <c r="G42" s="125">
        <f>G$22*S42/$N42</f>
      </c>
      <c r="H42" s="125">
        <f>H$22*U42/$N42</f>
      </c>
      <c r="I42" s="125">
        <f>I$22*W42/$N42</f>
      </c>
      <c r="J42" s="125">
        <f>J$22*Y42/$N42</f>
      </c>
      <c r="K42" s="125">
        <f>K$22*AA42/$N42</f>
      </c>
      <c r="L42" s="119">
        <f>SUM(E42:K42)</f>
      </c>
      <c r="M42" s="119"/>
      <c r="N42" s="97">
        <f>E$22*O42+F$22*Q42+G$22*S42+H$22*U42+I$22*W42+J$22*Y42+K$22*AA42</f>
      </c>
      <c r="O42" s="120">
        <f>O41*(1+P41)</f>
      </c>
      <c r="P42" s="118">
        <f>P41*P$20</f>
      </c>
      <c r="Q42" s="120">
        <f>Q41*(1+R41)</f>
      </c>
      <c r="R42" s="118">
        <f>R41*R$20</f>
      </c>
      <c r="S42" s="120">
        <f>S41*(1+T41)</f>
      </c>
      <c r="T42" s="118">
        <f>T41*T$20</f>
      </c>
      <c r="U42" s="120">
        <f>U41*(1+V41)</f>
      </c>
      <c r="V42" s="126">
        <f>V41*V$20</f>
      </c>
      <c r="W42" s="120">
        <f>W41*(1+X41)</f>
      </c>
      <c r="X42" s="126">
        <f>X41*X$20</f>
      </c>
      <c r="Y42" s="120">
        <f>Y41*(1+Z41)</f>
      </c>
      <c r="Z42" s="126">
        <f>Z41*Z$20</f>
      </c>
      <c r="AA42" s="120">
        <f>AA41*(1+AB41)</f>
      </c>
      <c r="AB42" s="126">
        <f>AB41*AB$20</f>
      </c>
      <c r="AC42" s="1"/>
      <c r="AD42" s="1"/>
      <c r="AE42" s="1"/>
      <c r="AF42" s="1"/>
    </row>
    <row x14ac:dyDescent="0.25" r="43" customHeight="1" ht="18">
      <c r="A43" s="1"/>
      <c r="B43" s="45">
        <f>1+B42</f>
      </c>
      <c r="C43" s="1"/>
      <c r="D43" s="89"/>
      <c r="E43" s="2"/>
      <c r="F43" s="2"/>
      <c r="G43" s="2"/>
      <c r="H43" s="2"/>
      <c r="I43" s="2"/>
      <c r="J43" s="2"/>
      <c r="K43" s="2"/>
      <c r="L43" s="55"/>
      <c r="M43" s="1"/>
      <c r="N43" s="97">
        <f>E$22*O43+F$22*Q43+G$22*S43+H$22*U43+I$22*W43+J$22*Y43+K$22*AA43</f>
      </c>
      <c r="O43" s="120">
        <f>O42*(1+P42)</f>
      </c>
      <c r="P43" s="118">
        <f>P42*P$20</f>
      </c>
      <c r="Q43" s="120">
        <f>Q42*(1+R42)</f>
      </c>
      <c r="R43" s="118">
        <f>R42*R$20</f>
      </c>
      <c r="S43" s="120">
        <f>S42*(1+T42)</f>
      </c>
      <c r="T43" s="118">
        <f>T42*T$20</f>
      </c>
      <c r="U43" s="120">
        <f>U42*(1+V42)</f>
      </c>
      <c r="V43" s="126">
        <f>V42*V$20</f>
      </c>
      <c r="W43" s="120">
        <f>W42*(1+X42)</f>
      </c>
      <c r="X43" s="126">
        <f>X42*X$20</f>
      </c>
      <c r="Y43" s="120">
        <f>Y42*(1+Z42)</f>
      </c>
      <c r="Z43" s="126">
        <f>Z42*Z$20</f>
      </c>
      <c r="AA43" s="120">
        <f>AA42*(1+AB42)</f>
      </c>
      <c r="AB43" s="126">
        <f>AB42*AB$20</f>
      </c>
      <c r="AC43" s="1"/>
      <c r="AD43" s="1"/>
      <c r="AE43" s="1"/>
      <c r="AF43" s="1"/>
    </row>
    <row x14ac:dyDescent="0.25" r="44" customHeight="1" ht="18">
      <c r="A44" s="1"/>
      <c r="B44" s="45">
        <f>1+B43</f>
      </c>
      <c r="C44" s="1"/>
      <c r="D44" s="89"/>
      <c r="E44" s="2"/>
      <c r="F44" s="2"/>
      <c r="G44" s="2"/>
      <c r="H44" s="2"/>
      <c r="I44" s="2"/>
      <c r="J44" s="2"/>
      <c r="K44" s="2"/>
      <c r="L44" s="55"/>
      <c r="M44" s="1"/>
      <c r="N44" s="97">
        <f>E$22*O44+F$22*Q44+G$22*S44+H$22*U44+I$22*W44+J$22*Y44+K$22*AA44</f>
      </c>
      <c r="O44" s="120">
        <f>O43*(1+P43)</f>
      </c>
      <c r="P44" s="118">
        <f>P43*P$20</f>
      </c>
      <c r="Q44" s="120">
        <f>Q43*(1+R43)</f>
      </c>
      <c r="R44" s="118">
        <f>R43*R$20</f>
      </c>
      <c r="S44" s="120">
        <f>S43*(1+T43)</f>
      </c>
      <c r="T44" s="118">
        <f>T43*T$20</f>
      </c>
      <c r="U44" s="120">
        <f>U43*(1+V43)</f>
      </c>
      <c r="V44" s="126">
        <f>V43*V$20</f>
      </c>
      <c r="W44" s="120">
        <f>W43*(1+X43)</f>
      </c>
      <c r="X44" s="126">
        <f>X43*X$20</f>
      </c>
      <c r="Y44" s="120">
        <f>Y43*(1+Z43)</f>
      </c>
      <c r="Z44" s="126">
        <f>Z43*Z$20</f>
      </c>
      <c r="AA44" s="120">
        <f>AA43*(1+AB43)</f>
      </c>
      <c r="AB44" s="126">
        <f>AB43*AB$20</f>
      </c>
      <c r="AC44" s="1"/>
      <c r="AD44" s="1"/>
      <c r="AE44" s="1"/>
      <c r="AF44" s="1"/>
    </row>
    <row x14ac:dyDescent="0.25" r="45" customHeight="1" ht="18">
      <c r="A45" s="1"/>
      <c r="B45" s="45">
        <f>1+B44</f>
      </c>
      <c r="C45" s="1"/>
      <c r="D45" s="89"/>
      <c r="E45" s="2"/>
      <c r="F45" s="2"/>
      <c r="G45" s="2"/>
      <c r="H45" s="2"/>
      <c r="I45" s="2"/>
      <c r="J45" s="2"/>
      <c r="K45" s="2"/>
      <c r="L45" s="55"/>
      <c r="M45" s="1"/>
      <c r="N45" s="97">
        <f>E$22*O45+F$22*Q45+G$22*S45+H$22*U45+I$22*W45+J$22*Y45+K$22*AA45</f>
      </c>
      <c r="O45" s="120">
        <f>O44*(1+P44)</f>
      </c>
      <c r="P45" s="118">
        <f>P44*P$20</f>
      </c>
      <c r="Q45" s="120">
        <f>Q44*(1+R44)</f>
      </c>
      <c r="R45" s="118">
        <f>R44*R$20</f>
      </c>
      <c r="S45" s="120">
        <f>S44*(1+T44)</f>
      </c>
      <c r="T45" s="118">
        <f>T44*T$20</f>
      </c>
      <c r="U45" s="120">
        <f>U44*(1+V44)</f>
      </c>
      <c r="V45" s="126">
        <f>V44*V$20</f>
      </c>
      <c r="W45" s="120">
        <f>W44*(1+X44)</f>
      </c>
      <c r="X45" s="126">
        <f>X44*X$20</f>
      </c>
      <c r="Y45" s="120">
        <f>Y44*(1+Z44)</f>
      </c>
      <c r="Z45" s="126">
        <f>Z44*Z$20</f>
      </c>
      <c r="AA45" s="120">
        <f>AA44*(1+AB44)</f>
      </c>
      <c r="AB45" s="126">
        <f>AB44*AB$20</f>
      </c>
      <c r="AC45" s="1"/>
      <c r="AD45" s="1"/>
      <c r="AE45" s="1"/>
      <c r="AF45" s="1"/>
    </row>
    <row x14ac:dyDescent="0.25" r="46" customHeight="1" ht="18">
      <c r="A46" s="1"/>
      <c r="B46" s="45">
        <f>1+B45</f>
      </c>
      <c r="C46" s="1"/>
      <c r="D46" s="89"/>
      <c r="E46" s="2"/>
      <c r="F46" s="2"/>
      <c r="G46" s="2"/>
      <c r="H46" s="2"/>
      <c r="I46" s="2"/>
      <c r="J46" s="2"/>
      <c r="K46" s="2"/>
      <c r="L46" s="55"/>
      <c r="M46" s="1"/>
      <c r="N46" s="97">
        <f>E$22*O46+F$22*Q46+G$22*S46+H$22*U46+I$22*W46+J$22*Y46+K$22*AA46</f>
      </c>
      <c r="O46" s="120">
        <f>O45*(1+P45)</f>
      </c>
      <c r="P46" s="118">
        <f>P45*P$20</f>
      </c>
      <c r="Q46" s="120">
        <f>Q45*(1+R45)</f>
      </c>
      <c r="R46" s="118">
        <f>R45*R$20</f>
      </c>
      <c r="S46" s="120">
        <f>S45*(1+T45)</f>
      </c>
      <c r="T46" s="118">
        <f>T45*T$20</f>
      </c>
      <c r="U46" s="120">
        <f>U45*(1+V45)</f>
      </c>
      <c r="V46" s="126">
        <f>V45*V$20</f>
      </c>
      <c r="W46" s="120">
        <f>W45*(1+X45)</f>
      </c>
      <c r="X46" s="126">
        <f>X45*X$20</f>
      </c>
      <c r="Y46" s="120">
        <f>Y45*(1+Z45)</f>
      </c>
      <c r="Z46" s="126">
        <f>Z45*Z$20</f>
      </c>
      <c r="AA46" s="120">
        <f>AA45*(1+AB45)</f>
      </c>
      <c r="AB46" s="126">
        <f>AB45*AB$20</f>
      </c>
      <c r="AC46" s="1"/>
      <c r="AD46" s="1"/>
      <c r="AE46" s="1"/>
      <c r="AF46" s="1"/>
    </row>
    <row x14ac:dyDescent="0.25" r="47" customHeight="1" ht="18">
      <c r="A47" s="1"/>
      <c r="B47" s="45">
        <f>1+B46</f>
      </c>
      <c r="C47" s="1"/>
      <c r="D47" s="89"/>
      <c r="E47" s="125">
        <f>E$22*O47/$N47</f>
      </c>
      <c r="F47" s="125">
        <f>F$22*Q47/$N47</f>
      </c>
      <c r="G47" s="125">
        <f>G$22*S47/$N47</f>
      </c>
      <c r="H47" s="125">
        <f>H$22*U47/$N47</f>
      </c>
      <c r="I47" s="125">
        <f>I$22*W47/$N47</f>
      </c>
      <c r="J47" s="125">
        <f>J$22*Y47/$N47</f>
      </c>
      <c r="K47" s="125">
        <f>K$22*AA47/$N47</f>
      </c>
      <c r="L47" s="119">
        <f>SUM(E47:K47)</f>
      </c>
      <c r="M47" s="119"/>
      <c r="N47" s="97">
        <f>E$22*O47+F$22*Q47+G$22*S47+H$22*U47+I$22*W47+J$22*Y47+K$22*AA47</f>
      </c>
      <c r="O47" s="120">
        <f>O46*(1+P46)</f>
      </c>
      <c r="P47" s="118">
        <f>P46*P$20</f>
      </c>
      <c r="Q47" s="120">
        <f>Q46*(1+R46)</f>
      </c>
      <c r="R47" s="118">
        <f>R46*R$20</f>
      </c>
      <c r="S47" s="120">
        <f>S46*(1+T46)</f>
      </c>
      <c r="T47" s="118">
        <f>T46*T$20</f>
      </c>
      <c r="U47" s="120">
        <f>U46*(1+V46)</f>
      </c>
      <c r="V47" s="126">
        <f>V46*V$20</f>
      </c>
      <c r="W47" s="120">
        <f>W46*(1+X46)</f>
      </c>
      <c r="X47" s="126">
        <f>X46*X$20</f>
      </c>
      <c r="Y47" s="120">
        <f>Y46*(1+Z46)</f>
      </c>
      <c r="Z47" s="126">
        <f>Z46*Z$20</f>
      </c>
      <c r="AA47" s="120">
        <f>AA46*(1+AB46)</f>
      </c>
      <c r="AB47" s="126">
        <f>AB46*AB$20</f>
      </c>
      <c r="AC47" s="1"/>
      <c r="AD47" s="1"/>
      <c r="AE47" s="1"/>
      <c r="AF47" s="1"/>
    </row>
    <row x14ac:dyDescent="0.25" r="48" customHeight="1" ht="18">
      <c r="A48" s="1"/>
      <c r="B48" s="45">
        <f>1+B47</f>
      </c>
      <c r="C48" s="1"/>
      <c r="D48" s="89"/>
      <c r="E48" s="2"/>
      <c r="F48" s="2"/>
      <c r="G48" s="2"/>
      <c r="H48" s="2"/>
      <c r="I48" s="2"/>
      <c r="J48" s="2"/>
      <c r="K48" s="2"/>
      <c r="L48" s="55"/>
      <c r="M48" s="1"/>
      <c r="N48" s="97">
        <f>E$22*O48+F$22*Q48+G$22*S48+H$22*U48+I$22*W48+J$22*Y48+K$22*AA48</f>
      </c>
      <c r="O48" s="120">
        <f>O47*(1+P47)</f>
      </c>
      <c r="P48" s="118">
        <f>P47*P$20</f>
      </c>
      <c r="Q48" s="120">
        <f>Q47*(1+R47)</f>
      </c>
      <c r="R48" s="118">
        <f>R47*R$20</f>
      </c>
      <c r="S48" s="120">
        <f>S47*(1+T47)</f>
      </c>
      <c r="T48" s="118">
        <f>T47*T$20</f>
      </c>
      <c r="U48" s="120">
        <f>U47*(1+V47)</f>
      </c>
      <c r="V48" s="126">
        <f>V47*V$20</f>
      </c>
      <c r="W48" s="120">
        <f>W47*(1+X47)</f>
      </c>
      <c r="X48" s="126">
        <f>X47*X$20</f>
      </c>
      <c r="Y48" s="120">
        <f>Y47*(1+Z47)</f>
      </c>
      <c r="Z48" s="126">
        <f>Z47*Z$20</f>
      </c>
      <c r="AA48" s="120">
        <f>AA47*(1+AB47)</f>
      </c>
      <c r="AB48" s="126">
        <f>AB47*AB$20</f>
      </c>
      <c r="AC48" s="1"/>
      <c r="AD48" s="1"/>
      <c r="AE48" s="1"/>
      <c r="AF48" s="1"/>
    </row>
    <row x14ac:dyDescent="0.25" r="49" customHeight="1" ht="18">
      <c r="A49" s="1"/>
      <c r="B49" s="45">
        <f>1+B48</f>
      </c>
      <c r="C49" s="1"/>
      <c r="D49" s="89"/>
      <c r="E49" s="2"/>
      <c r="F49" s="2"/>
      <c r="G49" s="2"/>
      <c r="H49" s="2"/>
      <c r="I49" s="2"/>
      <c r="J49" s="2"/>
      <c r="K49" s="2"/>
      <c r="L49" s="55"/>
      <c r="M49" s="1"/>
      <c r="N49" s="97">
        <f>E$22*O49+F$22*Q49+G$22*S49+H$22*U49+I$22*W49+J$22*Y49+K$22*AA49</f>
      </c>
      <c r="O49" s="120">
        <f>O48*(1+P48)</f>
      </c>
      <c r="P49" s="118">
        <f>P48*P$20</f>
      </c>
      <c r="Q49" s="120">
        <f>Q48*(1+R48)</f>
      </c>
      <c r="R49" s="118">
        <f>R48*R$20</f>
      </c>
      <c r="S49" s="120">
        <f>S48*(1+T48)</f>
      </c>
      <c r="T49" s="118">
        <f>T48*T$20</f>
      </c>
      <c r="U49" s="120">
        <f>U48*(1+V48)</f>
      </c>
      <c r="V49" s="126">
        <f>V48*V$20</f>
      </c>
      <c r="W49" s="120">
        <f>W48*(1+X48)</f>
      </c>
      <c r="X49" s="126">
        <f>X48*X$20</f>
      </c>
      <c r="Y49" s="120">
        <f>Y48*(1+Z48)</f>
      </c>
      <c r="Z49" s="126">
        <f>Z48*Z$20</f>
      </c>
      <c r="AA49" s="120">
        <f>AA48*(1+AB48)</f>
      </c>
      <c r="AB49" s="126">
        <f>AB48*AB$20</f>
      </c>
      <c r="AC49" s="1"/>
      <c r="AD49" s="1"/>
      <c r="AE49" s="1"/>
      <c r="AF49" s="1"/>
    </row>
    <row x14ac:dyDescent="0.25" r="50" customHeight="1" ht="18">
      <c r="A50" s="1"/>
      <c r="B50" s="45">
        <f>1+B49</f>
      </c>
      <c r="C50" s="1"/>
      <c r="D50" s="89"/>
      <c r="E50" s="2"/>
      <c r="F50" s="2"/>
      <c r="G50" s="2"/>
      <c r="H50" s="2"/>
      <c r="I50" s="2"/>
      <c r="J50" s="2"/>
      <c r="K50" s="2"/>
      <c r="L50" s="55"/>
      <c r="M50" s="1"/>
      <c r="N50" s="97">
        <f>E$22*O50+F$22*Q50+G$22*S50+H$22*U50+I$22*W50+J$22*Y50+K$22*AA50</f>
      </c>
      <c r="O50" s="120">
        <f>O49*(1+P49)</f>
      </c>
      <c r="P50" s="118">
        <f>P49*P$20</f>
      </c>
      <c r="Q50" s="120">
        <f>Q49*(1+R49)</f>
      </c>
      <c r="R50" s="118">
        <f>R49*R$20</f>
      </c>
      <c r="S50" s="120">
        <f>S49*(1+T49)</f>
      </c>
      <c r="T50" s="118">
        <f>T49*T$20</f>
      </c>
      <c r="U50" s="120">
        <f>U49*(1+V49)</f>
      </c>
      <c r="V50" s="126">
        <f>V49*V$20</f>
      </c>
      <c r="W50" s="120">
        <f>W49*(1+X49)</f>
      </c>
      <c r="X50" s="126">
        <f>X49*X$20</f>
      </c>
      <c r="Y50" s="120">
        <f>Y49*(1+Z49)</f>
      </c>
      <c r="Z50" s="126">
        <f>Z49*Z$20</f>
      </c>
      <c r="AA50" s="120">
        <f>AA49*(1+AB49)</f>
      </c>
      <c r="AB50" s="126">
        <f>AB49*AB$20</f>
      </c>
      <c r="AC50" s="1"/>
      <c r="AD50" s="1"/>
      <c r="AE50" s="1"/>
      <c r="AF50" s="1"/>
    </row>
    <row x14ac:dyDescent="0.25" r="51" customHeight="1" ht="18">
      <c r="A51" s="1"/>
      <c r="B51" s="45">
        <f>1+B50</f>
      </c>
      <c r="C51" s="1"/>
      <c r="D51" s="89"/>
      <c r="E51" s="2"/>
      <c r="F51" s="2"/>
      <c r="G51" s="2"/>
      <c r="H51" s="2"/>
      <c r="I51" s="2"/>
      <c r="J51" s="2"/>
      <c r="K51" s="2"/>
      <c r="L51" s="55"/>
      <c r="M51" s="1"/>
      <c r="N51" s="97">
        <f>E$22*O51+F$22*Q51+G$22*S51+H$22*U51+I$22*W51+J$22*Y51+K$22*AA51</f>
      </c>
      <c r="O51" s="120">
        <f>O50*(1+P50)</f>
      </c>
      <c r="P51" s="118">
        <f>P50*P$20</f>
      </c>
      <c r="Q51" s="120">
        <f>Q50*(1+R50)</f>
      </c>
      <c r="R51" s="118">
        <f>R50*R$20</f>
      </c>
      <c r="S51" s="120">
        <f>S50*(1+T50)</f>
      </c>
      <c r="T51" s="118">
        <f>T50*T$20</f>
      </c>
      <c r="U51" s="120">
        <f>U50*(1+V50)</f>
      </c>
      <c r="V51" s="126">
        <f>V50*V$20</f>
      </c>
      <c r="W51" s="120">
        <f>W50*(1+X50)</f>
      </c>
      <c r="X51" s="126">
        <f>X50*X$20</f>
      </c>
      <c r="Y51" s="120">
        <f>Y50*(1+Z50)</f>
      </c>
      <c r="Z51" s="126">
        <f>Z50*Z$20</f>
      </c>
      <c r="AA51" s="120">
        <f>AA50*(1+AB50)</f>
      </c>
      <c r="AB51" s="126">
        <f>AB50*AB$20</f>
      </c>
      <c r="AC51" s="1"/>
      <c r="AD51" s="1"/>
      <c r="AE51" s="1"/>
      <c r="AF51" s="1"/>
    </row>
    <row x14ac:dyDescent="0.25" r="52" customHeight="1" ht="18">
      <c r="A52" s="1"/>
      <c r="B52" s="45">
        <f>1+B51</f>
      </c>
      <c r="C52" s="1"/>
      <c r="D52" s="89"/>
      <c r="E52" s="125">
        <f>E$22*O52/$N52</f>
      </c>
      <c r="F52" s="125">
        <f>F$22*Q52/$N52</f>
      </c>
      <c r="G52" s="125">
        <f>G$22*S52/$N52</f>
      </c>
      <c r="H52" s="125">
        <f>H$22*U52/$N52</f>
      </c>
      <c r="I52" s="125">
        <f>I$22*W52/$N52</f>
      </c>
      <c r="J52" s="125">
        <f>J$22*Y52/$N52</f>
      </c>
      <c r="K52" s="125">
        <f>K$22*AA52/$N52</f>
      </c>
      <c r="L52" s="119">
        <f>SUM(E52:K52)</f>
      </c>
      <c r="M52" s="119"/>
      <c r="N52" s="97">
        <f>E$22*O52+F$22*Q52+G$22*S52+H$22*U52+I$22*W52+J$22*Y52+K$22*AA52</f>
      </c>
      <c r="O52" s="120">
        <f>O51*(1+P51)</f>
      </c>
      <c r="P52" s="118">
        <f>P51*P$20</f>
      </c>
      <c r="Q52" s="120">
        <f>Q51*(1+R51)</f>
      </c>
      <c r="R52" s="118">
        <f>R51*R$20</f>
      </c>
      <c r="S52" s="120">
        <f>S51*(1+T51)</f>
      </c>
      <c r="T52" s="118">
        <f>T51*T$20</f>
      </c>
      <c r="U52" s="120">
        <f>U51*(1+V51)</f>
      </c>
      <c r="V52" s="126">
        <f>V51*V$20</f>
      </c>
      <c r="W52" s="120">
        <f>W51*(1+X51)</f>
      </c>
      <c r="X52" s="126">
        <f>X51*X$20</f>
      </c>
      <c r="Y52" s="120">
        <f>Y51*(1+Z51)</f>
      </c>
      <c r="Z52" s="126">
        <f>Z51*Z$20</f>
      </c>
      <c r="AA52" s="120">
        <f>AA51*(1+AB51)</f>
      </c>
      <c r="AB52" s="126">
        <f>AB51*AB$20</f>
      </c>
      <c r="AC52" s="1"/>
      <c r="AD52" s="1"/>
      <c r="AE52" s="1"/>
      <c r="AF52" s="1"/>
    </row>
    <row x14ac:dyDescent="0.25" r="53" customHeight="1" ht="18">
      <c r="A53" s="1"/>
      <c r="B53" s="45">
        <f>1+B52</f>
      </c>
      <c r="C53" s="1"/>
      <c r="D53" s="89"/>
      <c r="E53" s="2"/>
      <c r="F53" s="2"/>
      <c r="G53" s="2"/>
      <c r="H53" s="2"/>
      <c r="I53" s="2"/>
      <c r="J53" s="2"/>
      <c r="K53" s="2"/>
      <c r="L53" s="55"/>
      <c r="M53" s="1"/>
      <c r="N53" s="2"/>
      <c r="O53" s="2"/>
      <c r="P53" s="2"/>
      <c r="Q53" s="2"/>
      <c r="R53" s="2"/>
      <c r="S53" s="2"/>
      <c r="T53" s="2"/>
      <c r="U53" s="2"/>
      <c r="V53" s="2"/>
      <c r="W53" s="2"/>
      <c r="X53" s="2"/>
      <c r="Y53" s="2"/>
      <c r="Z53" s="2"/>
      <c r="AA53" s="2"/>
      <c r="AB53" s="2"/>
      <c r="AC53" s="1"/>
      <c r="AD53" s="1"/>
      <c r="AE53" s="1"/>
      <c r="AF53"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MJ55"/>
  <sheetViews>
    <sheetView workbookViewId="0"/>
  </sheetViews>
  <sheetFormatPr defaultRowHeight="15" x14ac:dyDescent="0.25"/>
  <cols>
    <col min="1" max="1" style="41" width="17.576428571428572" customWidth="1" bestFit="1"/>
    <col min="2" max="2" style="43" width="13.576428571428572" customWidth="1" bestFit="1"/>
    <col min="3" max="3" style="41" width="8.005" customWidth="1" bestFit="1"/>
    <col min="4" max="4" style="96" width="11.719285714285713" customWidth="1" bestFit="1"/>
    <col min="5" max="5" style="41" width="7.862142857142857" customWidth="1" bestFit="1"/>
    <col min="6" max="6" style="41" width="7.862142857142857" customWidth="1" bestFit="1"/>
    <col min="7" max="7" style="41" width="7.862142857142857" customWidth="1" bestFit="1"/>
    <col min="8" max="8" style="41" width="7.862142857142857" customWidth="1" bestFit="1"/>
    <col min="9" max="9" style="41" width="7.862142857142857" customWidth="1" bestFit="1"/>
    <col min="10" max="10" style="41" width="13.005" customWidth="1" bestFit="1"/>
    <col min="11" max="11" style="41" width="13.005" customWidth="1" bestFit="1"/>
    <col min="12" max="12" style="41" width="13.005" customWidth="1" bestFit="1"/>
    <col min="13" max="13" style="41" width="13.005" customWidth="1" bestFit="1"/>
    <col min="14" max="14" style="41" width="13.005" customWidth="1" bestFit="1"/>
    <col min="15" max="15" style="41" width="13.005" customWidth="1" bestFit="1"/>
    <col min="16" max="16" style="41" width="13.005" customWidth="1" bestFit="1"/>
    <col min="17" max="17" style="41" width="13.005" customWidth="1" bestFit="1"/>
    <col min="18" max="18" style="41" width="13.005" customWidth="1" bestFit="1"/>
    <col min="19" max="19" style="41" width="13.005" customWidth="1" bestFit="1"/>
    <col min="20" max="20" style="41" width="13.005" customWidth="1" bestFit="1"/>
    <col min="21" max="21" style="41" width="13.005" customWidth="1" bestFit="1"/>
    <col min="22" max="22" style="41" width="13.005" customWidth="1" bestFit="1"/>
    <col min="23" max="23" style="41" width="13.005" customWidth="1" bestFit="1"/>
    <col min="24" max="24" style="41" width="13.005" customWidth="1" bestFit="1"/>
    <col min="25" max="25" style="41" width="13.005" customWidth="1" bestFit="1"/>
    <col min="26" max="26" style="41" width="13.005" customWidth="1" bestFit="1"/>
    <col min="27" max="27" style="41" width="13.005" customWidth="1" bestFit="1"/>
    <col min="28" max="28" style="41" width="13.005" customWidth="1" bestFit="1"/>
    <col min="29" max="29" style="41" width="13.005" customWidth="1" bestFit="1"/>
    <col min="30" max="30" style="41" width="13.005" customWidth="1" bestFit="1"/>
    <col min="31" max="31" style="41" width="13.005" customWidth="1" bestFit="1"/>
    <col min="32" max="32" style="41" width="13.005" customWidth="1" bestFit="1"/>
    <col min="33" max="33" style="41" width="13.005" customWidth="1" bestFit="1"/>
    <col min="34" max="34" style="41" width="13.005" customWidth="1" bestFit="1"/>
    <col min="35" max="35" style="41" width="13.005" customWidth="1" bestFit="1"/>
    <col min="36" max="36" style="41" width="13.005" customWidth="1" bestFit="1"/>
    <col min="37" max="37" style="41" width="13.005" customWidth="1" bestFit="1"/>
    <col min="38" max="38" style="41" width="13.005" customWidth="1" bestFit="1"/>
    <col min="39" max="39" style="41" width="13.005" customWidth="1" bestFit="1"/>
    <col min="40" max="40" style="41" width="13.005" customWidth="1" bestFit="1"/>
    <col min="41" max="41" style="41" width="13.005" customWidth="1" bestFit="1"/>
    <col min="42" max="42" style="41" width="13.005" customWidth="1" bestFit="1"/>
    <col min="43" max="43" style="41" width="13.005" customWidth="1" bestFit="1"/>
    <col min="44" max="44" style="41" width="13.005" customWidth="1" bestFit="1"/>
    <col min="45" max="45" style="41" width="13.005" customWidth="1" bestFit="1"/>
    <col min="46" max="46" style="41" width="13.005" customWidth="1" bestFit="1"/>
    <col min="47" max="47" style="41" width="13.005" customWidth="1" bestFit="1"/>
    <col min="48" max="48" style="41" width="13.005" customWidth="1" bestFit="1"/>
    <col min="49" max="49" style="41" width="13.005" customWidth="1" bestFit="1"/>
    <col min="50" max="50" style="41" width="13.005" customWidth="1" bestFit="1"/>
    <col min="51" max="51" style="41" width="13.005" customWidth="1" bestFit="1"/>
    <col min="52" max="52" style="41" width="13.005" customWidth="1" bestFit="1"/>
    <col min="53" max="53" style="41" width="13.005" customWidth="1" bestFit="1"/>
    <col min="54" max="54" style="41" width="13.005" customWidth="1" bestFit="1"/>
    <col min="55" max="55" style="41" width="13.005" customWidth="1" bestFit="1"/>
    <col min="56" max="56" style="41" width="13.005" customWidth="1" bestFit="1"/>
    <col min="57" max="57" style="41" width="13.005" customWidth="1" bestFit="1"/>
    <col min="58" max="58" style="41" width="13.005" customWidth="1" bestFit="1"/>
    <col min="59" max="59" style="41" width="13.005" customWidth="1" bestFit="1"/>
    <col min="60" max="60" style="41" width="13.005" customWidth="1" bestFit="1"/>
    <col min="61" max="61" style="41" width="13.005" customWidth="1" bestFit="1"/>
    <col min="62" max="62" style="41" width="13.005" customWidth="1" bestFit="1"/>
    <col min="63" max="63" style="41" width="13.005" customWidth="1" bestFit="1"/>
    <col min="64" max="64" style="41" width="13.005" customWidth="1" bestFit="1"/>
    <col min="65" max="65" style="41" width="13.005" customWidth="1" bestFit="1"/>
    <col min="66" max="66" style="41" width="13.005" customWidth="1" bestFit="1"/>
    <col min="67" max="67" style="41" width="13.005" customWidth="1" bestFit="1"/>
    <col min="68" max="68" style="41" width="13.005" customWidth="1" bestFit="1"/>
    <col min="69" max="69" style="41" width="13.005" customWidth="1" bestFit="1"/>
    <col min="70" max="70" style="41" width="13.005" customWidth="1" bestFit="1"/>
    <col min="71" max="71" style="41" width="13.005" customWidth="1" bestFit="1"/>
    <col min="72" max="72" style="41" width="13.005" customWidth="1" bestFit="1"/>
    <col min="73" max="73" style="41" width="13.005" customWidth="1" bestFit="1"/>
    <col min="74" max="74" style="41" width="13.005" customWidth="1" bestFit="1"/>
    <col min="75" max="75" style="41" width="13.005" customWidth="1" bestFit="1"/>
    <col min="76" max="76" style="41" width="13.005" customWidth="1" bestFit="1"/>
    <col min="77" max="77" style="41" width="13.005" customWidth="1" bestFit="1"/>
    <col min="78" max="78" style="41" width="13.005" customWidth="1" bestFit="1"/>
    <col min="79" max="79" style="41" width="13.005" customWidth="1" bestFit="1"/>
    <col min="80" max="80" style="41" width="13.005" customWidth="1" bestFit="1"/>
    <col min="81" max="81" style="41" width="13.005" customWidth="1" bestFit="1"/>
    <col min="82" max="82" style="41" width="13.005" customWidth="1" bestFit="1"/>
    <col min="83" max="83" style="41" width="13.005" customWidth="1" bestFit="1"/>
    <col min="84" max="84" style="41" width="13.005" customWidth="1" bestFit="1"/>
    <col min="85" max="85" style="41" width="13.005" customWidth="1" bestFit="1"/>
    <col min="86" max="86" style="41" width="13.005" customWidth="1" bestFit="1"/>
    <col min="87" max="87" style="41" width="13.005" customWidth="1" bestFit="1"/>
    <col min="88" max="88" style="41" width="13.005" customWidth="1" bestFit="1"/>
    <col min="89" max="89" style="41" width="13.005" customWidth="1" bestFit="1"/>
    <col min="90" max="90" style="41" width="13.005" customWidth="1" bestFit="1"/>
    <col min="91" max="91" style="41" width="13.005" customWidth="1" bestFit="1"/>
    <col min="92" max="92" style="41" width="13.005" customWidth="1" bestFit="1"/>
    <col min="93" max="93" style="41" width="13.005" customWidth="1" bestFit="1"/>
    <col min="94" max="94" style="41" width="13.005" customWidth="1" bestFit="1"/>
    <col min="95" max="95" style="41" width="13.005" customWidth="1" bestFit="1"/>
    <col min="96" max="96" style="41" width="13.005" customWidth="1" bestFit="1"/>
    <col min="97" max="97" style="41" width="13.005" customWidth="1" bestFit="1"/>
    <col min="98" max="98" style="41" width="13.005" customWidth="1" bestFit="1"/>
    <col min="99" max="99" style="41" width="13.005" customWidth="1" bestFit="1"/>
    <col min="100" max="100" style="41" width="13.005" customWidth="1" bestFit="1"/>
    <col min="101" max="101" style="41" width="13.005" customWidth="1" bestFit="1"/>
    <col min="102" max="102" style="41" width="13.005" customWidth="1" bestFit="1"/>
    <col min="103" max="103" style="41" width="13.005" customWidth="1" bestFit="1"/>
    <col min="104" max="104" style="41" width="13.005" customWidth="1" bestFit="1"/>
    <col min="105" max="105" style="41" width="13.005" customWidth="1" bestFit="1"/>
    <col min="106" max="106" style="41" width="13.005" customWidth="1" bestFit="1"/>
    <col min="107" max="107" style="41" width="13.005" customWidth="1" bestFit="1"/>
    <col min="108" max="108" style="41" width="13.005" customWidth="1" bestFit="1"/>
    <col min="109" max="109" style="41" width="13.005" customWidth="1" bestFit="1"/>
    <col min="110" max="110" style="41" width="13.005" customWidth="1" bestFit="1"/>
    <col min="111" max="111" style="41" width="13.005" customWidth="1" bestFit="1"/>
    <col min="112" max="112" style="41" width="13.005" customWidth="1" bestFit="1"/>
    <col min="113" max="113" style="41" width="13.005" customWidth="1" bestFit="1"/>
    <col min="114" max="114" style="41" width="13.005" customWidth="1" bestFit="1"/>
    <col min="115" max="115" style="41" width="13.005" customWidth="1" bestFit="1"/>
    <col min="116" max="116" style="41" width="13.005" customWidth="1" bestFit="1"/>
    <col min="117" max="117" style="41" width="13.005" customWidth="1" bestFit="1"/>
    <col min="118" max="118" style="41" width="13.005" customWidth="1" bestFit="1"/>
    <col min="119" max="119" style="41" width="13.005" customWidth="1" bestFit="1"/>
    <col min="120" max="120" style="41" width="13.005" customWidth="1" bestFit="1"/>
    <col min="121" max="121" style="41" width="13.005" customWidth="1" bestFit="1"/>
    <col min="122" max="122" style="41" width="13.005" customWidth="1" bestFit="1"/>
    <col min="123" max="123" style="41" width="13.005" customWidth="1" bestFit="1"/>
    <col min="124" max="124" style="41" width="13.005" customWidth="1" bestFit="1"/>
    <col min="125" max="125" style="41" width="13.005" customWidth="1" bestFit="1"/>
    <col min="126" max="126" style="41" width="13.005" customWidth="1" bestFit="1"/>
    <col min="127" max="127" style="41" width="13.005" customWidth="1" bestFit="1"/>
    <col min="128" max="128" style="41" width="13.005" customWidth="1" bestFit="1"/>
    <col min="129" max="129" style="41" width="13.005" customWidth="1" bestFit="1"/>
    <col min="130" max="130" style="41" width="13.005" customWidth="1" bestFit="1"/>
    <col min="131" max="131" style="41" width="13.005" customWidth="1" bestFit="1"/>
    <col min="132" max="132" style="41" width="13.005" customWidth="1" bestFit="1"/>
    <col min="133" max="133" style="41" width="13.005" customWidth="1" bestFit="1"/>
    <col min="134" max="134" style="41" width="13.005" customWidth="1" bestFit="1"/>
    <col min="135" max="135" style="41" width="13.005" customWidth="1" bestFit="1"/>
    <col min="136" max="136" style="41" width="13.005" customWidth="1" bestFit="1"/>
    <col min="137" max="137" style="41" width="13.005" customWidth="1" bestFit="1"/>
    <col min="138" max="138" style="41" width="13.005" customWidth="1" bestFit="1"/>
    <col min="139" max="139" style="41" width="13.005" customWidth="1" bestFit="1"/>
    <col min="140" max="140" style="41" width="13.005" customWidth="1" bestFit="1"/>
    <col min="141" max="141" style="41" width="13.005" customWidth="1" bestFit="1"/>
    <col min="142" max="142" style="41" width="13.005" customWidth="1" bestFit="1"/>
    <col min="143" max="143" style="41" width="13.005" customWidth="1" bestFit="1"/>
    <col min="144" max="144" style="41" width="13.005" customWidth="1" bestFit="1"/>
    <col min="145" max="145" style="41" width="13.005" customWidth="1" bestFit="1"/>
    <col min="146" max="146" style="41" width="13.005" customWidth="1" bestFit="1"/>
    <col min="147" max="147" style="41" width="13.005" customWidth="1" bestFit="1"/>
    <col min="148" max="148" style="41" width="13.005" customWidth="1" bestFit="1"/>
    <col min="149" max="149" style="41" width="13.005" customWidth="1" bestFit="1"/>
    <col min="150" max="150" style="41" width="13.005" customWidth="1" bestFit="1"/>
    <col min="151" max="151" style="41" width="13.005" customWidth="1" bestFit="1"/>
    <col min="152" max="152" style="41" width="13.005" customWidth="1" bestFit="1"/>
    <col min="153" max="153" style="41" width="13.005" customWidth="1" bestFit="1"/>
    <col min="154" max="154" style="41" width="13.005" customWidth="1" bestFit="1"/>
    <col min="155" max="155" style="41" width="13.005" customWidth="1" bestFit="1"/>
    <col min="156" max="156" style="41" width="13.005" customWidth="1" bestFit="1"/>
    <col min="157" max="157" style="41" width="13.005" customWidth="1" bestFit="1"/>
    <col min="158" max="158" style="41" width="13.005" customWidth="1" bestFit="1"/>
    <col min="159" max="159" style="41" width="13.005" customWidth="1" bestFit="1"/>
    <col min="160" max="160" style="41" width="13.005" customWidth="1" bestFit="1"/>
    <col min="161" max="161" style="41" width="13.005" customWidth="1" bestFit="1"/>
    <col min="162" max="162" style="41" width="13.005" customWidth="1" bestFit="1"/>
    <col min="163" max="163" style="41" width="13.005" customWidth="1" bestFit="1"/>
    <col min="164" max="164" style="41" width="13.005" customWidth="1" bestFit="1"/>
    <col min="165" max="165" style="41" width="13.005" customWidth="1" bestFit="1"/>
    <col min="166" max="166" style="41" width="13.005" customWidth="1" bestFit="1"/>
    <col min="167" max="167" style="41" width="13.005" customWidth="1" bestFit="1"/>
    <col min="168" max="168" style="41" width="13.005" customWidth="1" bestFit="1"/>
    <col min="169" max="169" style="41" width="13.005" customWidth="1" bestFit="1"/>
    <col min="170" max="170" style="41" width="13.005" customWidth="1" bestFit="1"/>
    <col min="171" max="171" style="41" width="13.005" customWidth="1" bestFit="1"/>
    <col min="172" max="172" style="41" width="13.005" customWidth="1" bestFit="1"/>
    <col min="173" max="173" style="41" width="13.005" customWidth="1" bestFit="1"/>
    <col min="174" max="174" style="41" width="13.005" customWidth="1" bestFit="1"/>
    <col min="175" max="175" style="41" width="13.005" customWidth="1" bestFit="1"/>
    <col min="176" max="176" style="41" width="13.005" customWidth="1" bestFit="1"/>
    <col min="177" max="177" style="41" width="13.005" customWidth="1" bestFit="1"/>
    <col min="178" max="178" style="41" width="13.005" customWidth="1" bestFit="1"/>
    <col min="179" max="179" style="41" width="13.005" customWidth="1" bestFit="1"/>
    <col min="180" max="180" style="41" width="13.005" customWidth="1" bestFit="1"/>
    <col min="181" max="181" style="41" width="13.005" customWidth="1" bestFit="1"/>
    <col min="182" max="182" style="41" width="13.005" customWidth="1" bestFit="1"/>
    <col min="183" max="183" style="41" width="13.005" customWidth="1" bestFit="1"/>
    <col min="184" max="184" style="41" width="13.005" customWidth="1" bestFit="1"/>
    <col min="185" max="185" style="41" width="13.005" customWidth="1" bestFit="1"/>
    <col min="186" max="186" style="41" width="13.005" customWidth="1" bestFit="1"/>
    <col min="187" max="187" style="41" width="13.005" customWidth="1" bestFit="1"/>
    <col min="188" max="188" style="41" width="13.005" customWidth="1" bestFit="1"/>
    <col min="189" max="189" style="41" width="13.005" customWidth="1" bestFit="1"/>
    <col min="190" max="190" style="41" width="13.005" customWidth="1" bestFit="1"/>
    <col min="191" max="191" style="41" width="13.005" customWidth="1" bestFit="1"/>
    <col min="192" max="192" style="41" width="13.005" customWidth="1" bestFit="1"/>
    <col min="193" max="193" style="41" width="13.005" customWidth="1" bestFit="1"/>
    <col min="194" max="194" style="41" width="13.005" customWidth="1" bestFit="1"/>
    <col min="195" max="195" style="41" width="13.005" customWidth="1" bestFit="1"/>
    <col min="196" max="196" style="41" width="13.005" customWidth="1" bestFit="1"/>
    <col min="197" max="197" style="41" width="13.005" customWidth="1" bestFit="1"/>
    <col min="198" max="198" style="41" width="13.005" customWidth="1" bestFit="1"/>
    <col min="199" max="199" style="41" width="13.005" customWidth="1" bestFit="1"/>
    <col min="200" max="200" style="41" width="13.005" customWidth="1" bestFit="1"/>
    <col min="201" max="201" style="41" width="13.005" customWidth="1" bestFit="1"/>
    <col min="202" max="202" style="41" width="13.005" customWidth="1" bestFit="1"/>
    <col min="203" max="203" style="41" width="13.005" customWidth="1" bestFit="1"/>
    <col min="204" max="204" style="41" width="13.005" customWidth="1" bestFit="1"/>
    <col min="205" max="205" style="41" width="13.005" customWidth="1" bestFit="1"/>
    <col min="206" max="206" style="41" width="13.005" customWidth="1" bestFit="1"/>
    <col min="207" max="207" style="41" width="13.005" customWidth="1" bestFit="1"/>
    <col min="208" max="208" style="41" width="13.005" customWidth="1" bestFit="1"/>
    <col min="209" max="209" style="41" width="13.005" customWidth="1" bestFit="1"/>
    <col min="210" max="210" style="41" width="13.005" customWidth="1" bestFit="1"/>
    <col min="211" max="211" style="41" width="13.005" customWidth="1" bestFit="1"/>
    <col min="212" max="212" style="41" width="13.005" customWidth="1" bestFit="1"/>
    <col min="213" max="213" style="41" width="13.005" customWidth="1" bestFit="1"/>
    <col min="214" max="214" style="41" width="13.005" customWidth="1" bestFit="1"/>
    <col min="215" max="215" style="41" width="13.005" customWidth="1" bestFit="1"/>
    <col min="216" max="216" style="41" width="13.005" customWidth="1" bestFit="1"/>
    <col min="217" max="217" style="41" width="13.005" customWidth="1" bestFit="1"/>
    <col min="218" max="218" style="41" width="13.005" customWidth="1" bestFit="1"/>
    <col min="219" max="219" style="41" width="13.005" customWidth="1" bestFit="1"/>
    <col min="220" max="220" style="41" width="13.005" customWidth="1" bestFit="1"/>
    <col min="221" max="221" style="41" width="13.005" customWidth="1" bestFit="1"/>
    <col min="222" max="222" style="41" width="13.005" customWidth="1" bestFit="1"/>
    <col min="223" max="223" style="41" width="13.005" customWidth="1" bestFit="1"/>
    <col min="224" max="224" style="41" width="13.005" customWidth="1" bestFit="1"/>
    <col min="225" max="225" style="41" width="13.005" customWidth="1" bestFit="1"/>
    <col min="226" max="226" style="41" width="13.005" customWidth="1" bestFit="1"/>
    <col min="227" max="227" style="41" width="13.005" customWidth="1" bestFit="1"/>
    <col min="228" max="228" style="41" width="13.005" customWidth="1" bestFit="1"/>
    <col min="229" max="229" style="41" width="13.005" customWidth="1" bestFit="1"/>
    <col min="230" max="230" style="41" width="13.005" customWidth="1" bestFit="1"/>
    <col min="231" max="231" style="41" width="13.005" customWidth="1" bestFit="1"/>
    <col min="232" max="232" style="41" width="13.005" customWidth="1" bestFit="1"/>
    <col min="233" max="233" style="41" width="13.005" customWidth="1" bestFit="1"/>
    <col min="234" max="234" style="41" width="13.005" customWidth="1" bestFit="1"/>
    <col min="235" max="235" style="41" width="13.005" customWidth="1" bestFit="1"/>
    <col min="236" max="236" style="41" width="13.005" customWidth="1" bestFit="1"/>
    <col min="237" max="237" style="41" width="13.005" customWidth="1" bestFit="1"/>
    <col min="238" max="238" style="41" width="13.005" customWidth="1" bestFit="1"/>
    <col min="239" max="239" style="41" width="13.005" customWidth="1" bestFit="1"/>
    <col min="240" max="240" style="41" width="13.005" customWidth="1" bestFit="1"/>
    <col min="241" max="241" style="41" width="13.005" customWidth="1" bestFit="1"/>
    <col min="242" max="242" style="41" width="13.005" customWidth="1" bestFit="1"/>
    <col min="243" max="243" style="41" width="13.005" customWidth="1" bestFit="1"/>
    <col min="244" max="244" style="41" width="13.005" customWidth="1" bestFit="1"/>
    <col min="245" max="245" style="41" width="13.005" customWidth="1" bestFit="1"/>
    <col min="246" max="246" style="41" width="13.005" customWidth="1" bestFit="1"/>
    <col min="247" max="247" style="41" width="13.005" customWidth="1" bestFit="1"/>
    <col min="248" max="248" style="41" width="13.005" customWidth="1" bestFit="1"/>
    <col min="249" max="249" style="41" width="13.005" customWidth="1" bestFit="1"/>
    <col min="250" max="250" style="41" width="13.005" customWidth="1" bestFit="1"/>
    <col min="251" max="251" style="41" width="13.005" customWidth="1" bestFit="1"/>
    <col min="252" max="252" style="41" width="13.005" customWidth="1" bestFit="1"/>
    <col min="253" max="253" style="41" width="13.005" customWidth="1" bestFit="1"/>
    <col min="254" max="254" style="41" width="13.005" customWidth="1" bestFit="1"/>
    <col min="255" max="255" style="41" width="13.005" customWidth="1" bestFit="1"/>
    <col min="256" max="256" style="41" width="13.005" customWidth="1" bestFit="1"/>
    <col min="257" max="257" style="41" width="13.005" customWidth="1" bestFit="1"/>
    <col min="258" max="258" style="41" width="13.005" customWidth="1" bestFit="1"/>
    <col min="259" max="259" style="41" width="13.005" customWidth="1" bestFit="1"/>
    <col min="260" max="260" style="41" width="13.005" customWidth="1" bestFit="1"/>
    <col min="261" max="261" style="41" width="13.005" customWidth="1" bestFit="1"/>
    <col min="262" max="262" style="41" width="13.005" customWidth="1" bestFit="1"/>
    <col min="263" max="263" style="41" width="13.005" customWidth="1" bestFit="1"/>
    <col min="264" max="264" style="41" width="13.005" customWidth="1" bestFit="1"/>
    <col min="265" max="265" style="41" width="13.005" customWidth="1" bestFit="1"/>
    <col min="266" max="266" style="41" width="13.005" customWidth="1" bestFit="1"/>
    <col min="267" max="267" style="41" width="13.005" customWidth="1" bestFit="1"/>
    <col min="268" max="268" style="41" width="13.005" customWidth="1" bestFit="1"/>
    <col min="269" max="269" style="41" width="13.005" customWidth="1" bestFit="1"/>
    <col min="270" max="270" style="41" width="13.005" customWidth="1" bestFit="1"/>
    <col min="271" max="271" style="41" width="13.005" customWidth="1" bestFit="1"/>
    <col min="272" max="272" style="41" width="13.005" customWidth="1" bestFit="1"/>
    <col min="273" max="273" style="41" width="13.005" customWidth="1" bestFit="1"/>
    <col min="274" max="274" style="41" width="13.005" customWidth="1" bestFit="1"/>
    <col min="275" max="275" style="41" width="13.005" customWidth="1" bestFit="1"/>
    <col min="276" max="276" style="41" width="13.005" customWidth="1" bestFit="1"/>
    <col min="277" max="277" style="41" width="13.005" customWidth="1" bestFit="1"/>
    <col min="278" max="278" style="41" width="13.005" customWidth="1" bestFit="1"/>
    <col min="279" max="279" style="41" width="13.005" customWidth="1" bestFit="1"/>
    <col min="280" max="280" style="41" width="13.005" customWidth="1" bestFit="1"/>
    <col min="281" max="281" style="41" width="13.005" customWidth="1" bestFit="1"/>
    <col min="282" max="282" style="41" width="13.005" customWidth="1" bestFit="1"/>
    <col min="283" max="283" style="41" width="13.005" customWidth="1" bestFit="1"/>
    <col min="284" max="284" style="41" width="13.005" customWidth="1" bestFit="1"/>
    <col min="285" max="285" style="41" width="13.005" customWidth="1" bestFit="1"/>
    <col min="286" max="286" style="41" width="13.005" customWidth="1" bestFit="1"/>
    <col min="287" max="287" style="41" width="13.005" customWidth="1" bestFit="1"/>
    <col min="288" max="288" style="41" width="13.005" customWidth="1" bestFit="1"/>
    <col min="289" max="289" style="41" width="13.005" customWidth="1" bestFit="1"/>
    <col min="290" max="290" style="41" width="13.005" customWidth="1" bestFit="1"/>
    <col min="291" max="291" style="41" width="13.005" customWidth="1" bestFit="1"/>
    <col min="292" max="292" style="41" width="13.005" customWidth="1" bestFit="1"/>
    <col min="293" max="293" style="41" width="13.005" customWidth="1" bestFit="1"/>
    <col min="294" max="294" style="41" width="13.005" customWidth="1" bestFit="1"/>
    <col min="295" max="295" style="41" width="13.005" customWidth="1" bestFit="1"/>
    <col min="296" max="296" style="41" width="13.005" customWidth="1" bestFit="1"/>
    <col min="297" max="297" style="41" width="13.005" customWidth="1" bestFit="1"/>
    <col min="298" max="298" style="41" width="13.005" customWidth="1" bestFit="1"/>
    <col min="299" max="299" style="41" width="13.005" customWidth="1" bestFit="1"/>
    <col min="300" max="300" style="41" width="13.005" customWidth="1" bestFit="1"/>
    <col min="301" max="301" style="41" width="13.005" customWidth="1" bestFit="1"/>
    <col min="302" max="302" style="41" width="13.005" customWidth="1" bestFit="1"/>
    <col min="303" max="303" style="41" width="13.005" customWidth="1" bestFit="1"/>
    <col min="304" max="304" style="41" width="13.005" customWidth="1" bestFit="1"/>
    <col min="305" max="305" style="41" width="13.005" customWidth="1" bestFit="1"/>
    <col min="306" max="306" style="41" width="13.005" customWidth="1" bestFit="1"/>
    <col min="307" max="307" style="41" width="13.005" customWidth="1" bestFit="1"/>
    <col min="308" max="308" style="41" width="13.005" customWidth="1" bestFit="1"/>
    <col min="309" max="309" style="41" width="13.005" customWidth="1" bestFit="1"/>
    <col min="310" max="310" style="41" width="13.005" customWidth="1" bestFit="1"/>
    <col min="311" max="311" style="41" width="13.005" customWidth="1" bestFit="1"/>
    <col min="312" max="312" style="41" width="13.005" customWidth="1" bestFit="1"/>
    <col min="313" max="313" style="41" width="13.005" customWidth="1" bestFit="1"/>
    <col min="314" max="314" style="41" width="13.005" customWidth="1" bestFit="1"/>
    <col min="315" max="315" style="41" width="13.005" customWidth="1" bestFit="1"/>
    <col min="316" max="316" style="41" width="13.005" customWidth="1" bestFit="1"/>
    <col min="317" max="317" style="41" width="13.005" customWidth="1" bestFit="1"/>
    <col min="318" max="318" style="41" width="13.005" customWidth="1" bestFit="1"/>
    <col min="319" max="319" style="41" width="13.005" customWidth="1" bestFit="1"/>
    <col min="320" max="320" style="41" width="13.005" customWidth="1" bestFit="1"/>
    <col min="321" max="321" style="41" width="13.005" customWidth="1" bestFit="1"/>
    <col min="322" max="322" style="41" width="13.005" customWidth="1" bestFit="1"/>
    <col min="323" max="323" style="41" width="13.005" customWidth="1" bestFit="1"/>
    <col min="324" max="324" style="41" width="13.005" customWidth="1" bestFit="1"/>
    <col min="325" max="325" style="41" width="13.005" customWidth="1" bestFit="1"/>
    <col min="326" max="326" style="41" width="13.005" customWidth="1" bestFit="1"/>
    <col min="327" max="327" style="41" width="13.005" customWidth="1" bestFit="1"/>
    <col min="328" max="328" style="41" width="13.005" customWidth="1" bestFit="1"/>
    <col min="329" max="329" style="41" width="13.005" customWidth="1" bestFit="1"/>
    <col min="330" max="330" style="41" width="13.005" customWidth="1" bestFit="1"/>
    <col min="331" max="331" style="41" width="13.005" customWidth="1" bestFit="1"/>
    <col min="332" max="332" style="41" width="13.005" customWidth="1" bestFit="1"/>
    <col min="333" max="333" style="41" width="13.005" customWidth="1" bestFit="1"/>
    <col min="334" max="334" style="41" width="13.005" customWidth="1" bestFit="1"/>
    <col min="335" max="335" style="41" width="13.005" customWidth="1" bestFit="1"/>
    <col min="336" max="336" style="41" width="13.005" customWidth="1" bestFit="1"/>
    <col min="337" max="337" style="41" width="13.005" customWidth="1" bestFit="1"/>
    <col min="338" max="338" style="41" width="13.005" customWidth="1" bestFit="1"/>
    <col min="339" max="339" style="41" width="13.005" customWidth="1" bestFit="1"/>
    <col min="340" max="340" style="41" width="13.005" customWidth="1" bestFit="1"/>
    <col min="341" max="341" style="41" width="13.005" customWidth="1" bestFit="1"/>
    <col min="342" max="342" style="41" width="13.005" customWidth="1" bestFit="1"/>
    <col min="343" max="343" style="41" width="13.005" customWidth="1" bestFit="1"/>
    <col min="344" max="344" style="41" width="13.005" customWidth="1" bestFit="1"/>
    <col min="345" max="345" style="41" width="13.005" customWidth="1" bestFit="1"/>
    <col min="346" max="346" style="41" width="13.005" customWidth="1" bestFit="1"/>
    <col min="347" max="347" style="41" width="13.005" customWidth="1" bestFit="1"/>
    <col min="348" max="348" style="41" width="13.005" customWidth="1" bestFit="1"/>
    <col min="349" max="349" style="41" width="13.005" customWidth="1" bestFit="1"/>
    <col min="350" max="350" style="41" width="13.005" customWidth="1" bestFit="1"/>
    <col min="351" max="351" style="41" width="13.005" customWidth="1" bestFit="1"/>
    <col min="352" max="352" style="41" width="13.005" customWidth="1" bestFit="1"/>
    <col min="353" max="353" style="41" width="13.005" customWidth="1" bestFit="1"/>
    <col min="354" max="354" style="41" width="13.005" customWidth="1" bestFit="1"/>
    <col min="355" max="355" style="41" width="13.005" customWidth="1" bestFit="1"/>
    <col min="356" max="356" style="41" width="13.005" customWidth="1" bestFit="1"/>
    <col min="357" max="357" style="41" width="13.005" customWidth="1" bestFit="1"/>
    <col min="358" max="358" style="41" width="13.005" customWidth="1" bestFit="1"/>
    <col min="359" max="359" style="41" width="13.005" customWidth="1" bestFit="1"/>
    <col min="360" max="360" style="41" width="13.005" customWidth="1" bestFit="1"/>
    <col min="361" max="361" style="41" width="13.005" customWidth="1" bestFit="1"/>
    <col min="362" max="362" style="41" width="13.005" customWidth="1" bestFit="1"/>
    <col min="363" max="363" style="41" width="13.005" customWidth="1" bestFit="1"/>
    <col min="364" max="364" style="41" width="13.005" customWidth="1" bestFit="1"/>
    <col min="365" max="365" style="41" width="13.005" customWidth="1" bestFit="1"/>
    <col min="366" max="366" style="41" width="13.005" customWidth="1" bestFit="1"/>
    <col min="367" max="367" style="41" width="13.005" customWidth="1" bestFit="1"/>
    <col min="368" max="368" style="41" width="13.005" customWidth="1" bestFit="1"/>
    <col min="369" max="369" style="41" width="13.005" customWidth="1" bestFit="1"/>
    <col min="370" max="370" style="41" width="13.005" customWidth="1" bestFit="1"/>
    <col min="371" max="371" style="41" width="13.005" customWidth="1" bestFit="1"/>
    <col min="372" max="372" style="41" width="13.005" customWidth="1" bestFit="1"/>
    <col min="373" max="373" style="41" width="13.005" customWidth="1" bestFit="1"/>
    <col min="374" max="374" style="41" width="13.005" customWidth="1" bestFit="1"/>
    <col min="375" max="375" style="41" width="13.005" customWidth="1" bestFit="1"/>
    <col min="376" max="376" style="41" width="13.005" customWidth="1" bestFit="1"/>
    <col min="377" max="377" style="41" width="13.005" customWidth="1" bestFit="1"/>
    <col min="378" max="378" style="41" width="13.005" customWidth="1" bestFit="1"/>
    <col min="379" max="379" style="41" width="13.005" customWidth="1" bestFit="1"/>
    <col min="380" max="380" style="41" width="13.005" customWidth="1" bestFit="1"/>
    <col min="381" max="381" style="41" width="13.005" customWidth="1" bestFit="1"/>
    <col min="382" max="382" style="41" width="13.005" customWidth="1" bestFit="1"/>
    <col min="383" max="383" style="41" width="13.005" customWidth="1" bestFit="1"/>
    <col min="384" max="384" style="41" width="13.005" customWidth="1" bestFit="1"/>
    <col min="385" max="385" style="41" width="13.005" customWidth="1" bestFit="1"/>
    <col min="386" max="386" style="41" width="13.005" customWidth="1" bestFit="1"/>
    <col min="387" max="387" style="41" width="13.005" customWidth="1" bestFit="1"/>
    <col min="388" max="388" style="41" width="13.005" customWidth="1" bestFit="1"/>
    <col min="389" max="389" style="41" width="13.005" customWidth="1" bestFit="1"/>
    <col min="390" max="390" style="41" width="13.005" customWidth="1" bestFit="1"/>
    <col min="391" max="391" style="41" width="13.005" customWidth="1" bestFit="1"/>
    <col min="392" max="392" style="41" width="13.005" customWidth="1" bestFit="1"/>
    <col min="393" max="393" style="41" width="13.005" customWidth="1" bestFit="1"/>
    <col min="394" max="394" style="41" width="13.005" customWidth="1" bestFit="1"/>
    <col min="395" max="395" style="41" width="13.005" customWidth="1" bestFit="1"/>
    <col min="396" max="396" style="41" width="13.005" customWidth="1" bestFit="1"/>
    <col min="397" max="397" style="41" width="13.005" customWidth="1" bestFit="1"/>
    <col min="398" max="398" style="41" width="13.005" customWidth="1" bestFit="1"/>
    <col min="399" max="399" style="41" width="13.005" customWidth="1" bestFit="1"/>
    <col min="400" max="400" style="41" width="13.005" customWidth="1" bestFit="1"/>
    <col min="401" max="401" style="41" width="13.005" customWidth="1" bestFit="1"/>
    <col min="402" max="402" style="41" width="13.005" customWidth="1" bestFit="1"/>
    <col min="403" max="403" style="41" width="13.005" customWidth="1" bestFit="1"/>
    <col min="404" max="404" style="41" width="13.005" customWidth="1" bestFit="1"/>
    <col min="405" max="405" style="41" width="13.005" customWidth="1" bestFit="1"/>
    <col min="406" max="406" style="41" width="13.005" customWidth="1" bestFit="1"/>
    <col min="407" max="407" style="41" width="13.005" customWidth="1" bestFit="1"/>
    <col min="408" max="408" style="41" width="13.005" customWidth="1" bestFit="1"/>
    <col min="409" max="409" style="41" width="13.005" customWidth="1" bestFit="1"/>
    <col min="410" max="410" style="41" width="13.005" customWidth="1" bestFit="1"/>
    <col min="411" max="411" style="41" width="13.005" customWidth="1" bestFit="1"/>
    <col min="412" max="412" style="41" width="13.005" customWidth="1" bestFit="1"/>
    <col min="413" max="413" style="41" width="13.005" customWidth="1" bestFit="1"/>
    <col min="414" max="414" style="41" width="13.005" customWidth="1" bestFit="1"/>
    <col min="415" max="415" style="41" width="13.005" customWidth="1" bestFit="1"/>
    <col min="416" max="416" style="41" width="13.005" customWidth="1" bestFit="1"/>
    <col min="417" max="417" style="41" width="13.005" customWidth="1" bestFit="1"/>
    <col min="418" max="418" style="41" width="13.005" customWidth="1" bestFit="1"/>
    <col min="419" max="419" style="41" width="13.005" customWidth="1" bestFit="1"/>
    <col min="420" max="420" style="41" width="13.005" customWidth="1" bestFit="1"/>
    <col min="421" max="421" style="41" width="13.005" customWidth="1" bestFit="1"/>
    <col min="422" max="422" style="41" width="13.005" customWidth="1" bestFit="1"/>
    <col min="423" max="423" style="41" width="13.005" customWidth="1" bestFit="1"/>
    <col min="424" max="424" style="41" width="13.005" customWidth="1" bestFit="1"/>
    <col min="425" max="425" style="41" width="13.005" customWidth="1" bestFit="1"/>
    <col min="426" max="426" style="41" width="13.005" customWidth="1" bestFit="1"/>
    <col min="427" max="427" style="41" width="13.005" customWidth="1" bestFit="1"/>
    <col min="428" max="428" style="41" width="13.005" customWidth="1" bestFit="1"/>
    <col min="429" max="429" style="41" width="13.005" customWidth="1" bestFit="1"/>
    <col min="430" max="430" style="41" width="13.005" customWidth="1" bestFit="1"/>
    <col min="431" max="431" style="41" width="13.005" customWidth="1" bestFit="1"/>
    <col min="432" max="432" style="41" width="13.005" customWidth="1" bestFit="1"/>
    <col min="433" max="433" style="41" width="13.005" customWidth="1" bestFit="1"/>
    <col min="434" max="434" style="41" width="13.005" customWidth="1" bestFit="1"/>
    <col min="435" max="435" style="41" width="13.005" customWidth="1" bestFit="1"/>
    <col min="436" max="436" style="41" width="13.005" customWidth="1" bestFit="1"/>
    <col min="437" max="437" style="41" width="13.005" customWidth="1" bestFit="1"/>
    <col min="438" max="438" style="41" width="13.005" customWidth="1" bestFit="1"/>
    <col min="439" max="439" style="41" width="13.005" customWidth="1" bestFit="1"/>
    <col min="440" max="440" style="41" width="13.005" customWidth="1" bestFit="1"/>
    <col min="441" max="441" style="41" width="13.005" customWidth="1" bestFit="1"/>
    <col min="442" max="442" style="41" width="13.005" customWidth="1" bestFit="1"/>
    <col min="443" max="443" style="41" width="13.005" customWidth="1" bestFit="1"/>
    <col min="444" max="444" style="41" width="13.005" customWidth="1" bestFit="1"/>
    <col min="445" max="445" style="41" width="13.005" customWidth="1" bestFit="1"/>
    <col min="446" max="446" style="41" width="13.005" customWidth="1" bestFit="1"/>
    <col min="447" max="447" style="41" width="13.005" customWidth="1" bestFit="1"/>
    <col min="448" max="448" style="41" width="13.005" customWidth="1" bestFit="1"/>
    <col min="449" max="449" style="41" width="13.005" customWidth="1" bestFit="1"/>
    <col min="450" max="450" style="41" width="13.005" customWidth="1" bestFit="1"/>
    <col min="451" max="451" style="41" width="13.005" customWidth="1" bestFit="1"/>
    <col min="452" max="452" style="41" width="13.005" customWidth="1" bestFit="1"/>
    <col min="453" max="453" style="41" width="13.005" customWidth="1" bestFit="1"/>
    <col min="454" max="454" style="41" width="13.005" customWidth="1" bestFit="1"/>
    <col min="455" max="455" style="41" width="13.005" customWidth="1" bestFit="1"/>
    <col min="456" max="456" style="41" width="13.005" customWidth="1" bestFit="1"/>
    <col min="457" max="457" style="41" width="13.005" customWidth="1" bestFit="1"/>
    <col min="458" max="458" style="41" width="13.005" customWidth="1" bestFit="1"/>
    <col min="459" max="459" style="41" width="13.005" customWidth="1" bestFit="1"/>
    <col min="460" max="460" style="41" width="13.005" customWidth="1" bestFit="1"/>
    <col min="461" max="461" style="41" width="13.005" customWidth="1" bestFit="1"/>
    <col min="462" max="462" style="41" width="13.005" customWidth="1" bestFit="1"/>
    <col min="463" max="463" style="41" width="13.005" customWidth="1" bestFit="1"/>
    <col min="464" max="464" style="41" width="13.005" customWidth="1" bestFit="1"/>
    <col min="465" max="465" style="41" width="13.005" customWidth="1" bestFit="1"/>
    <col min="466" max="466" style="41" width="13.005" customWidth="1" bestFit="1"/>
    <col min="467" max="467" style="41" width="13.005" customWidth="1" bestFit="1"/>
    <col min="468" max="468" style="41" width="13.005" customWidth="1" bestFit="1"/>
    <col min="469" max="469" style="41" width="13.005" customWidth="1" bestFit="1"/>
    <col min="470" max="470" style="41" width="13.005" customWidth="1" bestFit="1"/>
    <col min="471" max="471" style="41" width="13.005" customWidth="1" bestFit="1"/>
    <col min="472" max="472" style="41" width="13.005" customWidth="1" bestFit="1"/>
    <col min="473" max="473" style="41" width="13.005" customWidth="1" bestFit="1"/>
    <col min="474" max="474" style="41" width="13.005" customWidth="1" bestFit="1"/>
    <col min="475" max="475" style="41" width="13.005" customWidth="1" bestFit="1"/>
    <col min="476" max="476" style="41" width="13.005" customWidth="1" bestFit="1"/>
    <col min="477" max="477" style="41" width="13.005" customWidth="1" bestFit="1"/>
    <col min="478" max="478" style="41" width="13.005" customWidth="1" bestFit="1"/>
    <col min="479" max="479" style="41" width="13.005" customWidth="1" bestFit="1"/>
    <col min="480" max="480" style="41" width="13.005" customWidth="1" bestFit="1"/>
    <col min="481" max="481" style="41" width="13.005" customWidth="1" bestFit="1"/>
    <col min="482" max="482" style="41" width="13.005" customWidth="1" bestFit="1"/>
    <col min="483" max="483" style="41" width="13.005" customWidth="1" bestFit="1"/>
    <col min="484" max="484" style="41" width="13.005" customWidth="1" bestFit="1"/>
    <col min="485" max="485" style="41" width="13.005" customWidth="1" bestFit="1"/>
    <col min="486" max="486" style="41" width="13.005" customWidth="1" bestFit="1"/>
    <col min="487" max="487" style="41" width="13.005" customWidth="1" bestFit="1"/>
    <col min="488" max="488" style="41" width="13.005" customWidth="1" bestFit="1"/>
    <col min="489" max="489" style="41" width="13.005" customWidth="1" bestFit="1"/>
    <col min="490" max="490" style="41" width="13.005" customWidth="1" bestFit="1"/>
    <col min="491" max="491" style="41" width="13.005" customWidth="1" bestFit="1"/>
    <col min="492" max="492" style="41" width="13.005" customWidth="1" bestFit="1"/>
    <col min="493" max="493" style="41" width="13.005" customWidth="1" bestFit="1"/>
    <col min="494" max="494" style="41" width="13.005" customWidth="1" bestFit="1"/>
    <col min="495" max="495" style="41" width="13.005" customWidth="1" bestFit="1"/>
    <col min="496" max="496" style="41" width="13.005" customWidth="1" bestFit="1"/>
    <col min="497" max="497" style="41" width="13.005" customWidth="1" bestFit="1"/>
    <col min="498" max="498" style="41" width="13.005" customWidth="1" bestFit="1"/>
    <col min="499" max="499" style="41" width="13.005" customWidth="1" bestFit="1"/>
    <col min="500" max="500" style="41" width="13.005" customWidth="1" bestFit="1"/>
    <col min="501" max="501" style="41" width="13.005" customWidth="1" bestFit="1"/>
    <col min="502" max="502" style="41" width="13.005" customWidth="1" bestFit="1"/>
    <col min="503" max="503" style="41" width="13.005" customWidth="1" bestFit="1"/>
    <col min="504" max="504" style="41" width="13.005" customWidth="1" bestFit="1"/>
    <col min="505" max="505" style="41" width="13.005" customWidth="1" bestFit="1"/>
    <col min="506" max="506" style="41" width="13.005" customWidth="1" bestFit="1"/>
    <col min="507" max="507" style="41" width="13.005" customWidth="1" bestFit="1"/>
    <col min="508" max="508" style="41" width="13.005" customWidth="1" bestFit="1"/>
    <col min="509" max="509" style="41" width="13.005" customWidth="1" bestFit="1"/>
    <col min="510" max="510" style="41" width="13.005" customWidth="1" bestFit="1"/>
    <col min="511" max="511" style="41" width="13.005" customWidth="1" bestFit="1"/>
    <col min="512" max="512" style="41" width="13.005" customWidth="1" bestFit="1"/>
    <col min="513" max="513" style="41" width="13.005" customWidth="1" bestFit="1"/>
    <col min="514" max="514" style="41" width="13.005" customWidth="1" bestFit="1"/>
    <col min="515" max="515" style="41" width="13.005" customWidth="1" bestFit="1"/>
    <col min="516" max="516" style="41" width="13.005" customWidth="1" bestFit="1"/>
    <col min="517" max="517" style="41" width="13.005" customWidth="1" bestFit="1"/>
    <col min="518" max="518" style="41" width="13.005" customWidth="1" bestFit="1"/>
    <col min="519" max="519" style="41" width="13.005" customWidth="1" bestFit="1"/>
    <col min="520" max="520" style="41" width="13.005" customWidth="1" bestFit="1"/>
    <col min="521" max="521" style="41" width="13.005" customWidth="1" bestFit="1"/>
    <col min="522" max="522" style="41" width="13.005" customWidth="1" bestFit="1"/>
    <col min="523" max="523" style="41" width="13.005" customWidth="1" bestFit="1"/>
    <col min="524" max="524" style="41" width="13.005" customWidth="1" bestFit="1"/>
    <col min="525" max="525" style="41" width="13.005" customWidth="1" bestFit="1"/>
    <col min="526" max="526" style="41" width="13.005" customWidth="1" bestFit="1"/>
    <col min="527" max="527" style="41" width="13.005" customWidth="1" bestFit="1"/>
    <col min="528" max="528" style="41" width="13.005" customWidth="1" bestFit="1"/>
    <col min="529" max="529" style="41" width="13.005" customWidth="1" bestFit="1"/>
    <col min="530" max="530" style="41" width="13.005" customWidth="1" bestFit="1"/>
    <col min="531" max="531" style="41" width="13.005" customWidth="1" bestFit="1"/>
    <col min="532" max="532" style="41" width="13.005" customWidth="1" bestFit="1"/>
    <col min="533" max="533" style="41" width="13.005" customWidth="1" bestFit="1"/>
    <col min="534" max="534" style="41" width="13.005" customWidth="1" bestFit="1"/>
    <col min="535" max="535" style="41" width="13.005" customWidth="1" bestFit="1"/>
    <col min="536" max="536" style="41" width="13.005" customWidth="1" bestFit="1"/>
    <col min="537" max="537" style="41" width="13.005" customWidth="1" bestFit="1"/>
    <col min="538" max="538" style="41" width="13.005" customWidth="1" bestFit="1"/>
    <col min="539" max="539" style="41" width="13.005" customWidth="1" bestFit="1"/>
    <col min="540" max="540" style="41" width="13.005" customWidth="1" bestFit="1"/>
    <col min="541" max="541" style="41" width="13.005" customWidth="1" bestFit="1"/>
    <col min="542" max="542" style="41" width="13.005" customWidth="1" bestFit="1"/>
    <col min="543" max="543" style="41" width="13.005" customWidth="1" bestFit="1"/>
    <col min="544" max="544" style="41" width="13.005" customWidth="1" bestFit="1"/>
    <col min="545" max="545" style="41" width="13.005" customWidth="1" bestFit="1"/>
    <col min="546" max="546" style="41" width="13.005" customWidth="1" bestFit="1"/>
    <col min="547" max="547" style="41" width="13.005" customWidth="1" bestFit="1"/>
    <col min="548" max="548" style="41" width="13.005" customWidth="1" bestFit="1"/>
    <col min="549" max="549" style="41" width="13.005" customWidth="1" bestFit="1"/>
    <col min="550" max="550" style="41" width="13.005" customWidth="1" bestFit="1"/>
    <col min="551" max="551" style="41" width="13.005" customWidth="1" bestFit="1"/>
    <col min="552" max="552" style="41" width="13.005" customWidth="1" bestFit="1"/>
    <col min="553" max="553" style="41" width="13.005" customWidth="1" bestFit="1"/>
    <col min="554" max="554" style="41" width="13.005" customWidth="1" bestFit="1"/>
    <col min="555" max="555" style="41" width="13.005" customWidth="1" bestFit="1"/>
    <col min="556" max="556" style="41" width="13.005" customWidth="1" bestFit="1"/>
    <col min="557" max="557" style="41" width="13.005" customWidth="1" bestFit="1"/>
    <col min="558" max="558" style="41" width="13.005" customWidth="1" bestFit="1"/>
    <col min="559" max="559" style="41" width="13.005" customWidth="1" bestFit="1"/>
    <col min="560" max="560" style="41" width="13.005" customWidth="1" bestFit="1"/>
    <col min="561" max="561" style="41" width="13.005" customWidth="1" bestFit="1"/>
    <col min="562" max="562" style="41" width="13.005" customWidth="1" bestFit="1"/>
    <col min="563" max="563" style="41" width="13.005" customWidth="1" bestFit="1"/>
    <col min="564" max="564" style="41" width="13.005" customWidth="1" bestFit="1"/>
    <col min="565" max="565" style="41" width="13.005" customWidth="1" bestFit="1"/>
    <col min="566" max="566" style="41" width="13.005" customWidth="1" bestFit="1"/>
    <col min="567" max="567" style="41" width="13.005" customWidth="1" bestFit="1"/>
    <col min="568" max="568" style="41" width="13.005" customWidth="1" bestFit="1"/>
    <col min="569" max="569" style="41" width="13.005" customWidth="1" bestFit="1"/>
    <col min="570" max="570" style="41" width="13.005" customWidth="1" bestFit="1"/>
    <col min="571" max="571" style="41" width="13.005" customWidth="1" bestFit="1"/>
    <col min="572" max="572" style="41" width="13.005" customWidth="1" bestFit="1"/>
    <col min="573" max="573" style="41" width="13.005" customWidth="1" bestFit="1"/>
    <col min="574" max="574" style="41" width="13.005" customWidth="1" bestFit="1"/>
    <col min="575" max="575" style="41" width="13.005" customWidth="1" bestFit="1"/>
    <col min="576" max="576" style="41" width="13.005" customWidth="1" bestFit="1"/>
    <col min="577" max="577" style="41" width="13.005" customWidth="1" bestFit="1"/>
    <col min="578" max="578" style="41" width="13.005" customWidth="1" bestFit="1"/>
    <col min="579" max="579" style="41" width="13.005" customWidth="1" bestFit="1"/>
    <col min="580" max="580" style="41" width="13.005" customWidth="1" bestFit="1"/>
    <col min="581" max="581" style="41" width="13.005" customWidth="1" bestFit="1"/>
    <col min="582" max="582" style="41" width="13.005" customWidth="1" bestFit="1"/>
    <col min="583" max="583" style="41" width="13.005" customWidth="1" bestFit="1"/>
    <col min="584" max="584" style="41" width="13.005" customWidth="1" bestFit="1"/>
    <col min="585" max="585" style="41" width="13.005" customWidth="1" bestFit="1"/>
    <col min="586" max="586" style="41" width="13.005" customWidth="1" bestFit="1"/>
    <col min="587" max="587" style="41" width="13.005" customWidth="1" bestFit="1"/>
    <col min="588" max="588" style="41" width="13.005" customWidth="1" bestFit="1"/>
    <col min="589" max="589" style="41" width="13.005" customWidth="1" bestFit="1"/>
    <col min="590" max="590" style="41" width="13.005" customWidth="1" bestFit="1"/>
    <col min="591" max="591" style="41" width="13.005" customWidth="1" bestFit="1"/>
    <col min="592" max="592" style="41" width="13.005" customWidth="1" bestFit="1"/>
    <col min="593" max="593" style="41" width="13.005" customWidth="1" bestFit="1"/>
    <col min="594" max="594" style="41" width="13.005" customWidth="1" bestFit="1"/>
    <col min="595" max="595" style="41" width="13.005" customWidth="1" bestFit="1"/>
    <col min="596" max="596" style="41" width="13.005" customWidth="1" bestFit="1"/>
    <col min="597" max="597" style="41" width="13.005" customWidth="1" bestFit="1"/>
    <col min="598" max="598" style="41" width="13.005" customWidth="1" bestFit="1"/>
    <col min="599" max="599" style="41" width="13.005" customWidth="1" bestFit="1"/>
    <col min="600" max="600" style="41" width="13.005" customWidth="1" bestFit="1"/>
    <col min="601" max="601" style="41" width="13.005" customWidth="1" bestFit="1"/>
    <col min="602" max="602" style="41" width="13.005" customWidth="1" bestFit="1"/>
    <col min="603" max="603" style="41" width="13.005" customWidth="1" bestFit="1"/>
    <col min="604" max="604" style="41" width="13.005" customWidth="1" bestFit="1"/>
    <col min="605" max="605" style="41" width="13.005" customWidth="1" bestFit="1"/>
    <col min="606" max="606" style="41" width="13.005" customWidth="1" bestFit="1"/>
    <col min="607" max="607" style="41" width="13.005" customWidth="1" bestFit="1"/>
    <col min="608" max="608" style="41" width="13.005" customWidth="1" bestFit="1"/>
    <col min="609" max="609" style="41" width="13.005" customWidth="1" bestFit="1"/>
    <col min="610" max="610" style="41" width="13.005" customWidth="1" bestFit="1"/>
    <col min="611" max="611" style="41" width="13.005" customWidth="1" bestFit="1"/>
    <col min="612" max="612" style="41" width="13.005" customWidth="1" bestFit="1"/>
    <col min="613" max="613" style="41" width="13.005" customWidth="1" bestFit="1"/>
    <col min="614" max="614" style="41" width="13.005" customWidth="1" bestFit="1"/>
    <col min="615" max="615" style="41" width="13.005" customWidth="1" bestFit="1"/>
    <col min="616" max="616" style="41" width="13.005" customWidth="1" bestFit="1"/>
    <col min="617" max="617" style="41" width="13.005" customWidth="1" bestFit="1"/>
    <col min="618" max="618" style="41" width="13.005" customWidth="1" bestFit="1"/>
    <col min="619" max="619" style="41" width="13.005" customWidth="1" bestFit="1"/>
    <col min="620" max="620" style="41" width="13.005" customWidth="1" bestFit="1"/>
    <col min="621" max="621" style="41" width="13.005" customWidth="1" bestFit="1"/>
    <col min="622" max="622" style="41" width="13.005" customWidth="1" bestFit="1"/>
    <col min="623" max="623" style="41" width="13.005" customWidth="1" bestFit="1"/>
    <col min="624" max="624" style="41" width="13.005" customWidth="1" bestFit="1"/>
    <col min="625" max="625" style="41" width="13.005" customWidth="1" bestFit="1"/>
    <col min="626" max="626" style="41" width="13.005" customWidth="1" bestFit="1"/>
    <col min="627" max="627" style="41" width="13.005" customWidth="1" bestFit="1"/>
    <col min="628" max="628" style="41" width="13.005" customWidth="1" bestFit="1"/>
    <col min="629" max="629" style="41" width="13.005" customWidth="1" bestFit="1"/>
    <col min="630" max="630" style="41" width="13.005" customWidth="1" bestFit="1"/>
    <col min="631" max="631" style="41" width="13.005" customWidth="1" bestFit="1"/>
    <col min="632" max="632" style="41" width="13.005" customWidth="1" bestFit="1"/>
    <col min="633" max="633" style="41" width="13.005" customWidth="1" bestFit="1"/>
    <col min="634" max="634" style="41" width="13.005" customWidth="1" bestFit="1"/>
    <col min="635" max="635" style="41" width="13.005" customWidth="1" bestFit="1"/>
    <col min="636" max="636" style="41" width="13.005" customWidth="1" bestFit="1"/>
    <col min="637" max="637" style="41" width="13.005" customWidth="1" bestFit="1"/>
    <col min="638" max="638" style="41" width="13.005" customWidth="1" bestFit="1"/>
    <col min="639" max="639" style="41" width="13.005" customWidth="1" bestFit="1"/>
    <col min="640" max="640" style="41" width="13.005" customWidth="1" bestFit="1"/>
    <col min="641" max="641" style="41" width="13.005" customWidth="1" bestFit="1"/>
    <col min="642" max="642" style="41" width="13.005" customWidth="1" bestFit="1"/>
    <col min="643" max="643" style="41" width="13.005" customWidth="1" bestFit="1"/>
    <col min="644" max="644" style="41" width="13.005" customWidth="1" bestFit="1"/>
    <col min="645" max="645" style="41" width="13.005" customWidth="1" bestFit="1"/>
    <col min="646" max="646" style="41" width="13.005" customWidth="1" bestFit="1"/>
    <col min="647" max="647" style="41" width="13.005" customWidth="1" bestFit="1"/>
    <col min="648" max="648" style="41" width="13.005" customWidth="1" bestFit="1"/>
    <col min="649" max="649" style="41" width="13.005" customWidth="1" bestFit="1"/>
    <col min="650" max="650" style="41" width="13.005" customWidth="1" bestFit="1"/>
    <col min="651" max="651" style="41" width="13.005" customWidth="1" bestFit="1"/>
    <col min="652" max="652" style="41" width="13.005" customWidth="1" bestFit="1"/>
    <col min="653" max="653" style="41" width="13.005" customWidth="1" bestFit="1"/>
    <col min="654" max="654" style="41" width="13.005" customWidth="1" bestFit="1"/>
    <col min="655" max="655" style="41" width="13.005" customWidth="1" bestFit="1"/>
    <col min="656" max="656" style="41" width="13.005" customWidth="1" bestFit="1"/>
    <col min="657" max="657" style="41" width="13.005" customWidth="1" bestFit="1"/>
    <col min="658" max="658" style="41" width="13.005" customWidth="1" bestFit="1"/>
    <col min="659" max="659" style="41" width="13.005" customWidth="1" bestFit="1"/>
    <col min="660" max="660" style="41" width="13.005" customWidth="1" bestFit="1"/>
    <col min="661" max="661" style="41" width="13.005" customWidth="1" bestFit="1"/>
    <col min="662" max="662" style="41" width="13.005" customWidth="1" bestFit="1"/>
    <col min="663" max="663" style="41" width="13.005" customWidth="1" bestFit="1"/>
    <col min="664" max="664" style="41" width="13.005" customWidth="1" bestFit="1"/>
    <col min="665" max="665" style="41" width="13.005" customWidth="1" bestFit="1"/>
    <col min="666" max="666" style="41" width="13.005" customWidth="1" bestFit="1"/>
    <col min="667" max="667" style="41" width="13.005" customWidth="1" bestFit="1"/>
    <col min="668" max="668" style="41" width="13.005" customWidth="1" bestFit="1"/>
    <col min="669" max="669" style="41" width="13.005" customWidth="1" bestFit="1"/>
    <col min="670" max="670" style="41" width="13.005" customWidth="1" bestFit="1"/>
    <col min="671" max="671" style="41" width="13.005" customWidth="1" bestFit="1"/>
    <col min="672" max="672" style="41" width="13.005" customWidth="1" bestFit="1"/>
    <col min="673" max="673" style="41" width="13.005" customWidth="1" bestFit="1"/>
    <col min="674" max="674" style="41" width="13.005" customWidth="1" bestFit="1"/>
    <col min="675" max="675" style="41" width="13.005" customWidth="1" bestFit="1"/>
    <col min="676" max="676" style="41" width="13.005" customWidth="1" bestFit="1"/>
    <col min="677" max="677" style="41" width="13.005" customWidth="1" bestFit="1"/>
    <col min="678" max="678" style="41" width="13.005" customWidth="1" bestFit="1"/>
    <col min="679" max="679" style="41" width="13.005" customWidth="1" bestFit="1"/>
    <col min="680" max="680" style="41" width="13.005" customWidth="1" bestFit="1"/>
    <col min="681" max="681" style="41" width="13.005" customWidth="1" bestFit="1"/>
    <col min="682" max="682" style="41" width="13.005" customWidth="1" bestFit="1"/>
    <col min="683" max="683" style="41" width="13.005" customWidth="1" bestFit="1"/>
    <col min="684" max="684" style="41" width="13.005" customWidth="1" bestFit="1"/>
    <col min="685" max="685" style="41" width="13.005" customWidth="1" bestFit="1"/>
    <col min="686" max="686" style="41" width="13.005" customWidth="1" bestFit="1"/>
    <col min="687" max="687" style="41" width="13.005" customWidth="1" bestFit="1"/>
    <col min="688" max="688" style="41" width="13.005" customWidth="1" bestFit="1"/>
    <col min="689" max="689" style="41" width="13.005" customWidth="1" bestFit="1"/>
    <col min="690" max="690" style="41" width="13.005" customWidth="1" bestFit="1"/>
    <col min="691" max="691" style="41" width="13.005" customWidth="1" bestFit="1"/>
    <col min="692" max="692" style="41" width="13.005" customWidth="1" bestFit="1"/>
    <col min="693" max="693" style="41" width="13.005" customWidth="1" bestFit="1"/>
    <col min="694" max="694" style="41" width="13.005" customWidth="1" bestFit="1"/>
    <col min="695" max="695" style="41" width="13.005" customWidth="1" bestFit="1"/>
    <col min="696" max="696" style="41" width="13.005" customWidth="1" bestFit="1"/>
    <col min="697" max="697" style="41" width="13.005" customWidth="1" bestFit="1"/>
    <col min="698" max="698" style="41" width="13.005" customWidth="1" bestFit="1"/>
    <col min="699" max="699" style="41" width="13.005" customWidth="1" bestFit="1"/>
    <col min="700" max="700" style="41" width="13.005" customWidth="1" bestFit="1"/>
    <col min="701" max="701" style="41" width="13.005" customWidth="1" bestFit="1"/>
    <col min="702" max="702" style="41" width="13.005" customWidth="1" bestFit="1"/>
    <col min="703" max="703" style="41" width="13.005" customWidth="1" bestFit="1"/>
    <col min="704" max="704" style="41" width="13.005" customWidth="1" bestFit="1"/>
    <col min="705" max="705" style="41" width="13.005" customWidth="1" bestFit="1"/>
    <col min="706" max="706" style="41" width="13.005" customWidth="1" bestFit="1"/>
    <col min="707" max="707" style="41" width="13.005" customWidth="1" bestFit="1"/>
    <col min="708" max="708" style="41" width="13.005" customWidth="1" bestFit="1"/>
    <col min="709" max="709" style="41" width="13.005" customWidth="1" bestFit="1"/>
    <col min="710" max="710" style="41" width="13.005" customWidth="1" bestFit="1"/>
    <col min="711" max="711" style="41" width="13.005" customWidth="1" bestFit="1"/>
    <col min="712" max="712" style="41" width="13.005" customWidth="1" bestFit="1"/>
    <col min="713" max="713" style="41" width="13.005" customWidth="1" bestFit="1"/>
    <col min="714" max="714" style="41" width="13.005" customWidth="1" bestFit="1"/>
    <col min="715" max="715" style="41" width="13.005" customWidth="1" bestFit="1"/>
    <col min="716" max="716" style="41" width="13.005" customWidth="1" bestFit="1"/>
    <col min="717" max="717" style="41" width="13.005" customWidth="1" bestFit="1"/>
    <col min="718" max="718" style="41" width="13.005" customWidth="1" bestFit="1"/>
    <col min="719" max="719" style="41" width="13.005" customWidth="1" bestFit="1"/>
    <col min="720" max="720" style="41" width="13.005" customWidth="1" bestFit="1"/>
    <col min="721" max="721" style="41" width="13.005" customWidth="1" bestFit="1"/>
    <col min="722" max="722" style="41" width="13.005" customWidth="1" bestFit="1"/>
    <col min="723" max="723" style="41" width="13.005" customWidth="1" bestFit="1"/>
    <col min="724" max="724" style="41" width="13.005" customWidth="1" bestFit="1"/>
    <col min="725" max="725" style="41" width="13.005" customWidth="1" bestFit="1"/>
    <col min="726" max="726" style="41" width="13.005" customWidth="1" bestFit="1"/>
    <col min="727" max="727" style="41" width="13.005" customWidth="1" bestFit="1"/>
    <col min="728" max="728" style="41" width="13.005" customWidth="1" bestFit="1"/>
    <col min="729" max="729" style="41" width="13.005" customWidth="1" bestFit="1"/>
    <col min="730" max="730" style="41" width="13.005" customWidth="1" bestFit="1"/>
    <col min="731" max="731" style="41" width="13.005" customWidth="1" bestFit="1"/>
    <col min="732" max="732" style="41" width="13.005" customWidth="1" bestFit="1"/>
    <col min="733" max="733" style="41" width="13.005" customWidth="1" bestFit="1"/>
    <col min="734" max="734" style="41" width="13.005" customWidth="1" bestFit="1"/>
    <col min="735" max="735" style="41" width="13.005" customWidth="1" bestFit="1"/>
    <col min="736" max="736" style="41" width="13.005" customWidth="1" bestFit="1"/>
    <col min="737" max="737" style="41" width="13.005" customWidth="1" bestFit="1"/>
    <col min="738" max="738" style="41" width="13.005" customWidth="1" bestFit="1"/>
    <col min="739" max="739" style="41" width="13.005" customWidth="1" bestFit="1"/>
    <col min="740" max="740" style="41" width="13.005" customWidth="1" bestFit="1"/>
    <col min="741" max="741" style="41" width="13.005" customWidth="1" bestFit="1"/>
    <col min="742" max="742" style="41" width="13.005" customWidth="1" bestFit="1"/>
    <col min="743" max="743" style="41" width="13.005" customWidth="1" bestFit="1"/>
    <col min="744" max="744" style="41" width="13.005" customWidth="1" bestFit="1"/>
    <col min="745" max="745" style="41" width="13.005" customWidth="1" bestFit="1"/>
    <col min="746" max="746" style="41" width="13.005" customWidth="1" bestFit="1"/>
    <col min="747" max="747" style="41" width="13.005" customWidth="1" bestFit="1"/>
    <col min="748" max="748" style="41" width="13.005" customWidth="1" bestFit="1"/>
    <col min="749" max="749" style="41" width="13.005" customWidth="1" bestFit="1"/>
    <col min="750" max="750" style="41" width="13.005" customWidth="1" bestFit="1"/>
    <col min="751" max="751" style="41" width="13.005" customWidth="1" bestFit="1"/>
    <col min="752" max="752" style="41" width="13.005" customWidth="1" bestFit="1"/>
    <col min="753" max="753" style="41" width="13.005" customWidth="1" bestFit="1"/>
    <col min="754" max="754" style="41" width="13.005" customWidth="1" bestFit="1"/>
    <col min="755" max="755" style="41" width="13.005" customWidth="1" bestFit="1"/>
    <col min="756" max="756" style="41" width="13.005" customWidth="1" bestFit="1"/>
    <col min="757" max="757" style="41" width="13.005" customWidth="1" bestFit="1"/>
    <col min="758" max="758" style="41" width="13.005" customWidth="1" bestFit="1"/>
    <col min="759" max="759" style="41" width="13.005" customWidth="1" bestFit="1"/>
    <col min="760" max="760" style="41" width="13.005" customWidth="1" bestFit="1"/>
    <col min="761" max="761" style="41" width="13.005" customWidth="1" bestFit="1"/>
    <col min="762" max="762" style="41" width="13.005" customWidth="1" bestFit="1"/>
    <col min="763" max="763" style="41" width="13.005" customWidth="1" bestFit="1"/>
    <col min="764" max="764" style="41" width="13.005" customWidth="1" bestFit="1"/>
    <col min="765" max="765" style="41" width="13.005" customWidth="1" bestFit="1"/>
    <col min="766" max="766" style="41" width="13.005" customWidth="1" bestFit="1"/>
    <col min="767" max="767" style="41" width="13.005" customWidth="1" bestFit="1"/>
    <col min="768" max="768" style="41" width="13.005" customWidth="1" bestFit="1"/>
    <col min="769" max="769" style="41" width="13.005" customWidth="1" bestFit="1"/>
    <col min="770" max="770" style="41" width="13.005" customWidth="1" bestFit="1"/>
    <col min="771" max="771" style="41" width="13.005" customWidth="1" bestFit="1"/>
    <col min="772" max="772" style="41" width="13.005" customWidth="1" bestFit="1"/>
    <col min="773" max="773" style="41" width="13.005" customWidth="1" bestFit="1"/>
    <col min="774" max="774" style="41" width="13.005" customWidth="1" bestFit="1"/>
    <col min="775" max="775" style="41" width="13.005" customWidth="1" bestFit="1"/>
    <col min="776" max="776" style="41" width="13.005" customWidth="1" bestFit="1"/>
    <col min="777" max="777" style="41" width="13.005" customWidth="1" bestFit="1"/>
    <col min="778" max="778" style="41" width="13.005" customWidth="1" bestFit="1"/>
    <col min="779" max="779" style="41" width="13.005" customWidth="1" bestFit="1"/>
    <col min="780" max="780" style="41" width="13.005" customWidth="1" bestFit="1"/>
    <col min="781" max="781" style="41" width="13.005" customWidth="1" bestFit="1"/>
    <col min="782" max="782" style="41" width="13.005" customWidth="1" bestFit="1"/>
    <col min="783" max="783" style="41" width="13.005" customWidth="1" bestFit="1"/>
    <col min="784" max="784" style="41" width="13.005" customWidth="1" bestFit="1"/>
    <col min="785" max="785" style="41" width="13.005" customWidth="1" bestFit="1"/>
    <col min="786" max="786" style="41" width="13.005" customWidth="1" bestFit="1"/>
    <col min="787" max="787" style="41" width="13.005" customWidth="1" bestFit="1"/>
    <col min="788" max="788" style="41" width="13.005" customWidth="1" bestFit="1"/>
    <col min="789" max="789" style="41" width="13.005" customWidth="1" bestFit="1"/>
    <col min="790" max="790" style="41" width="13.005" customWidth="1" bestFit="1"/>
    <col min="791" max="791" style="41" width="13.005" customWidth="1" bestFit="1"/>
    <col min="792" max="792" style="41" width="13.005" customWidth="1" bestFit="1"/>
    <col min="793" max="793" style="41" width="13.005" customWidth="1" bestFit="1"/>
    <col min="794" max="794" style="41" width="13.005" customWidth="1" bestFit="1"/>
    <col min="795" max="795" style="41" width="13.005" customWidth="1" bestFit="1"/>
    <col min="796" max="796" style="41" width="13.005" customWidth="1" bestFit="1"/>
    <col min="797" max="797" style="41" width="13.005" customWidth="1" bestFit="1"/>
    <col min="798" max="798" style="41" width="13.005" customWidth="1" bestFit="1"/>
    <col min="799" max="799" style="41" width="13.005" customWidth="1" bestFit="1"/>
    <col min="800" max="800" style="41" width="13.005" customWidth="1" bestFit="1"/>
    <col min="801" max="801" style="41" width="13.005" customWidth="1" bestFit="1"/>
    <col min="802" max="802" style="41" width="13.005" customWidth="1" bestFit="1"/>
    <col min="803" max="803" style="41" width="13.005" customWidth="1" bestFit="1"/>
    <col min="804" max="804" style="41" width="13.005" customWidth="1" bestFit="1"/>
    <col min="805" max="805" style="41" width="13.005" customWidth="1" bestFit="1"/>
    <col min="806" max="806" style="41" width="13.005" customWidth="1" bestFit="1"/>
    <col min="807" max="807" style="41" width="13.005" customWidth="1" bestFit="1"/>
    <col min="808" max="808" style="41" width="13.005" customWidth="1" bestFit="1"/>
    <col min="809" max="809" style="41" width="13.005" customWidth="1" bestFit="1"/>
    <col min="810" max="810" style="41" width="13.005" customWidth="1" bestFit="1"/>
    <col min="811" max="811" style="41" width="13.005" customWidth="1" bestFit="1"/>
    <col min="812" max="812" style="41" width="13.005" customWidth="1" bestFit="1"/>
    <col min="813" max="813" style="41" width="13.005" customWidth="1" bestFit="1"/>
    <col min="814" max="814" style="41" width="13.005" customWidth="1" bestFit="1"/>
    <col min="815" max="815" style="41" width="13.005" customWidth="1" bestFit="1"/>
    <col min="816" max="816" style="41" width="13.005" customWidth="1" bestFit="1"/>
    <col min="817" max="817" style="41" width="13.005" customWidth="1" bestFit="1"/>
    <col min="818" max="818" style="41" width="13.005" customWidth="1" bestFit="1"/>
    <col min="819" max="819" style="41" width="13.005" customWidth="1" bestFit="1"/>
    <col min="820" max="820" style="41" width="13.005" customWidth="1" bestFit="1"/>
    <col min="821" max="821" style="41" width="13.005" customWidth="1" bestFit="1"/>
    <col min="822" max="822" style="41" width="13.005" customWidth="1" bestFit="1"/>
    <col min="823" max="823" style="41" width="13.005" customWidth="1" bestFit="1"/>
    <col min="824" max="824" style="41" width="13.005" customWidth="1" bestFit="1"/>
    <col min="825" max="825" style="41" width="13.005" customWidth="1" bestFit="1"/>
    <col min="826" max="826" style="41" width="13.005" customWidth="1" bestFit="1"/>
    <col min="827" max="827" style="41" width="13.005" customWidth="1" bestFit="1"/>
    <col min="828" max="828" style="41" width="13.005" customWidth="1" bestFit="1"/>
    <col min="829" max="829" style="41" width="13.005" customWidth="1" bestFit="1"/>
    <col min="830" max="830" style="41" width="13.005" customWidth="1" bestFit="1"/>
    <col min="831" max="831" style="41" width="13.005" customWidth="1" bestFit="1"/>
    <col min="832" max="832" style="41" width="13.005" customWidth="1" bestFit="1"/>
    <col min="833" max="833" style="41" width="13.005" customWidth="1" bestFit="1"/>
    <col min="834" max="834" style="41" width="13.005" customWidth="1" bestFit="1"/>
    <col min="835" max="835" style="41" width="13.005" customWidth="1" bestFit="1"/>
    <col min="836" max="836" style="41" width="13.005" customWidth="1" bestFit="1"/>
    <col min="837" max="837" style="41" width="13.005" customWidth="1" bestFit="1"/>
    <col min="838" max="838" style="41" width="13.005" customWidth="1" bestFit="1"/>
    <col min="839" max="839" style="41" width="13.005" customWidth="1" bestFit="1"/>
    <col min="840" max="840" style="41" width="13.005" customWidth="1" bestFit="1"/>
    <col min="841" max="841" style="41" width="13.005" customWidth="1" bestFit="1"/>
    <col min="842" max="842" style="41" width="13.005" customWidth="1" bestFit="1"/>
    <col min="843" max="843" style="41" width="13.005" customWidth="1" bestFit="1"/>
    <col min="844" max="844" style="41" width="13.005" customWidth="1" bestFit="1"/>
    <col min="845" max="845" style="41" width="13.005" customWidth="1" bestFit="1"/>
    <col min="846" max="846" style="41" width="13.005" customWidth="1" bestFit="1"/>
    <col min="847" max="847" style="41" width="13.005" customWidth="1" bestFit="1"/>
    <col min="848" max="848" style="41" width="13.005" customWidth="1" bestFit="1"/>
    <col min="849" max="849" style="41" width="13.005" customWidth="1" bestFit="1"/>
    <col min="850" max="850" style="41" width="13.005" customWidth="1" bestFit="1"/>
    <col min="851" max="851" style="41" width="13.005" customWidth="1" bestFit="1"/>
    <col min="852" max="852" style="41" width="13.005" customWidth="1" bestFit="1"/>
    <col min="853" max="853" style="41" width="13.005" customWidth="1" bestFit="1"/>
    <col min="854" max="854" style="41" width="13.005" customWidth="1" bestFit="1"/>
    <col min="855" max="855" style="41" width="13.005" customWidth="1" bestFit="1"/>
    <col min="856" max="856" style="41" width="13.005" customWidth="1" bestFit="1"/>
    <col min="857" max="857" style="41" width="13.005" customWidth="1" bestFit="1"/>
    <col min="858" max="858" style="41" width="13.005" customWidth="1" bestFit="1"/>
    <col min="859" max="859" style="41" width="13.005" customWidth="1" bestFit="1"/>
    <col min="860" max="860" style="41" width="13.005" customWidth="1" bestFit="1"/>
    <col min="861" max="861" style="41" width="13.005" customWidth="1" bestFit="1"/>
    <col min="862" max="862" style="41" width="13.005" customWidth="1" bestFit="1"/>
    <col min="863" max="863" style="41" width="13.005" customWidth="1" bestFit="1"/>
    <col min="864" max="864" style="41" width="13.005" customWidth="1" bestFit="1"/>
    <col min="865" max="865" style="41" width="13.005" customWidth="1" bestFit="1"/>
    <col min="866" max="866" style="41" width="13.005" customWidth="1" bestFit="1"/>
    <col min="867" max="867" style="41" width="13.005" customWidth="1" bestFit="1"/>
    <col min="868" max="868" style="41" width="13.005" customWidth="1" bestFit="1"/>
    <col min="869" max="869" style="41" width="13.005" customWidth="1" bestFit="1"/>
    <col min="870" max="870" style="41" width="13.005" customWidth="1" bestFit="1"/>
    <col min="871" max="871" style="41" width="13.005" customWidth="1" bestFit="1"/>
    <col min="872" max="872" style="41" width="13.005" customWidth="1" bestFit="1"/>
    <col min="873" max="873" style="41" width="13.005" customWidth="1" bestFit="1"/>
    <col min="874" max="874" style="41" width="13.005" customWidth="1" bestFit="1"/>
    <col min="875" max="875" style="41" width="13.005" customWidth="1" bestFit="1"/>
    <col min="876" max="876" style="41" width="13.005" customWidth="1" bestFit="1"/>
    <col min="877" max="877" style="41" width="13.005" customWidth="1" bestFit="1"/>
    <col min="878" max="878" style="41" width="13.005" customWidth="1" bestFit="1"/>
    <col min="879" max="879" style="41" width="13.005" customWidth="1" bestFit="1"/>
    <col min="880" max="880" style="41" width="13.005" customWidth="1" bestFit="1"/>
    <col min="881" max="881" style="41" width="13.005" customWidth="1" bestFit="1"/>
    <col min="882" max="882" style="41" width="13.005" customWidth="1" bestFit="1"/>
    <col min="883" max="883" style="41" width="13.005" customWidth="1" bestFit="1"/>
    <col min="884" max="884" style="41" width="13.005" customWidth="1" bestFit="1"/>
    <col min="885" max="885" style="41" width="13.005" customWidth="1" bestFit="1"/>
    <col min="886" max="886" style="41" width="13.005" customWidth="1" bestFit="1"/>
    <col min="887" max="887" style="41" width="13.005" customWidth="1" bestFit="1"/>
    <col min="888" max="888" style="41" width="13.005" customWidth="1" bestFit="1"/>
    <col min="889" max="889" style="41" width="13.005" customWidth="1" bestFit="1"/>
    <col min="890" max="890" style="41" width="13.005" customWidth="1" bestFit="1"/>
    <col min="891" max="891" style="41" width="13.005" customWidth="1" bestFit="1"/>
    <col min="892" max="892" style="41" width="13.005" customWidth="1" bestFit="1"/>
    <col min="893" max="893" style="41" width="13.005" customWidth="1" bestFit="1"/>
    <col min="894" max="894" style="41" width="13.005" customWidth="1" bestFit="1"/>
    <col min="895" max="895" style="41" width="13.005" customWidth="1" bestFit="1"/>
    <col min="896" max="896" style="41" width="13.005" customWidth="1" bestFit="1"/>
    <col min="897" max="897" style="41" width="13.005" customWidth="1" bestFit="1"/>
    <col min="898" max="898" style="41" width="13.005" customWidth="1" bestFit="1"/>
    <col min="899" max="899" style="41" width="13.005" customWidth="1" bestFit="1"/>
    <col min="900" max="900" style="41" width="13.005" customWidth="1" bestFit="1"/>
    <col min="901" max="901" style="41" width="13.005" customWidth="1" bestFit="1"/>
    <col min="902" max="902" style="41" width="13.005" customWidth="1" bestFit="1"/>
    <col min="903" max="903" style="41" width="13.005" customWidth="1" bestFit="1"/>
    <col min="904" max="904" style="41" width="13.005" customWidth="1" bestFit="1"/>
    <col min="905" max="905" style="41" width="13.005" customWidth="1" bestFit="1"/>
    <col min="906" max="906" style="41" width="13.005" customWidth="1" bestFit="1"/>
    <col min="907" max="907" style="41" width="13.005" customWidth="1" bestFit="1"/>
    <col min="908" max="908" style="41" width="13.005" customWidth="1" bestFit="1"/>
    <col min="909" max="909" style="41" width="13.005" customWidth="1" bestFit="1"/>
    <col min="910" max="910" style="41" width="13.005" customWidth="1" bestFit="1"/>
    <col min="911" max="911" style="41" width="13.005" customWidth="1" bestFit="1"/>
    <col min="912" max="912" style="41" width="13.005" customWidth="1" bestFit="1"/>
    <col min="913" max="913" style="41" width="13.005" customWidth="1" bestFit="1"/>
    <col min="914" max="914" style="41" width="13.005" customWidth="1" bestFit="1"/>
    <col min="915" max="915" style="41" width="13.005" customWidth="1" bestFit="1"/>
    <col min="916" max="916" style="41" width="13.005" customWidth="1" bestFit="1"/>
    <col min="917" max="917" style="41" width="13.005" customWidth="1" bestFit="1"/>
    <col min="918" max="918" style="41" width="13.005" customWidth="1" bestFit="1"/>
    <col min="919" max="919" style="41" width="13.005" customWidth="1" bestFit="1"/>
    <col min="920" max="920" style="41" width="13.005" customWidth="1" bestFit="1"/>
    <col min="921" max="921" style="41" width="13.005" customWidth="1" bestFit="1"/>
    <col min="922" max="922" style="41" width="13.005" customWidth="1" bestFit="1"/>
    <col min="923" max="923" style="41" width="13.005" customWidth="1" bestFit="1"/>
    <col min="924" max="924" style="41" width="13.005" customWidth="1" bestFit="1"/>
    <col min="925" max="925" style="41" width="13.005" customWidth="1" bestFit="1"/>
    <col min="926" max="926" style="41" width="13.005" customWidth="1" bestFit="1"/>
    <col min="927" max="927" style="41" width="13.005" customWidth="1" bestFit="1"/>
    <col min="928" max="928" style="41" width="13.005" customWidth="1" bestFit="1"/>
    <col min="929" max="929" style="41" width="13.005" customWidth="1" bestFit="1"/>
    <col min="930" max="930" style="41" width="13.005" customWidth="1" bestFit="1"/>
    <col min="931" max="931" style="41" width="13.005" customWidth="1" bestFit="1"/>
    <col min="932" max="932" style="41" width="13.005" customWidth="1" bestFit="1"/>
    <col min="933" max="933" style="41" width="13.005" customWidth="1" bestFit="1"/>
    <col min="934" max="934" style="41" width="13.005" customWidth="1" bestFit="1"/>
    <col min="935" max="935" style="41" width="13.005" customWidth="1" bestFit="1"/>
    <col min="936" max="936" style="41" width="13.005" customWidth="1" bestFit="1"/>
    <col min="937" max="937" style="41" width="13.005" customWidth="1" bestFit="1"/>
    <col min="938" max="938" style="41" width="13.005" customWidth="1" bestFit="1"/>
    <col min="939" max="939" style="41" width="13.005" customWidth="1" bestFit="1"/>
    <col min="940" max="940" style="41" width="13.005" customWidth="1" bestFit="1"/>
    <col min="941" max="941" style="41" width="13.005" customWidth="1" bestFit="1"/>
    <col min="942" max="942" style="41" width="13.005" customWidth="1" bestFit="1"/>
    <col min="943" max="943" style="41" width="13.005" customWidth="1" bestFit="1"/>
    <col min="944" max="944" style="41" width="13.005" customWidth="1" bestFit="1"/>
    <col min="945" max="945" style="41" width="13.005" customWidth="1" bestFit="1"/>
    <col min="946" max="946" style="41" width="13.005" customWidth="1" bestFit="1"/>
    <col min="947" max="947" style="41" width="13.005" customWidth="1" bestFit="1"/>
    <col min="948" max="948" style="41" width="13.005" customWidth="1" bestFit="1"/>
    <col min="949" max="949" style="41" width="13.005" customWidth="1" bestFit="1"/>
    <col min="950" max="950" style="41" width="13.005" customWidth="1" bestFit="1"/>
    <col min="951" max="951" style="41" width="13.005" customWidth="1" bestFit="1"/>
    <col min="952" max="952" style="41" width="13.005" customWidth="1" bestFit="1"/>
    <col min="953" max="953" style="41" width="13.005" customWidth="1" bestFit="1"/>
    <col min="954" max="954" style="41" width="13.005" customWidth="1" bestFit="1"/>
    <col min="955" max="955" style="41" width="13.005" customWidth="1" bestFit="1"/>
    <col min="956" max="956" style="41" width="13.005" customWidth="1" bestFit="1"/>
    <col min="957" max="957" style="41" width="13.005" customWidth="1" bestFit="1"/>
    <col min="958" max="958" style="41" width="13.005" customWidth="1" bestFit="1"/>
    <col min="959" max="959" style="41" width="13.005" customWidth="1" bestFit="1"/>
    <col min="960" max="960" style="41" width="13.005" customWidth="1" bestFit="1"/>
    <col min="961" max="961" style="41" width="13.005" customWidth="1" bestFit="1"/>
    <col min="962" max="962" style="41" width="13.005" customWidth="1" bestFit="1"/>
    <col min="963" max="963" style="41" width="13.005" customWidth="1" bestFit="1"/>
    <col min="964" max="964" style="41" width="13.005" customWidth="1" bestFit="1"/>
    <col min="965" max="965" style="41" width="13.005" customWidth="1" bestFit="1"/>
    <col min="966" max="966" style="41" width="13.005" customWidth="1" bestFit="1"/>
    <col min="967" max="967" style="41" width="13.005" customWidth="1" bestFit="1"/>
    <col min="968" max="968" style="41" width="13.005" customWidth="1" bestFit="1"/>
    <col min="969" max="969" style="41" width="13.005" customWidth="1" bestFit="1"/>
    <col min="970" max="970" style="41" width="13.005" customWidth="1" bestFit="1"/>
    <col min="971" max="971" style="41" width="13.005" customWidth="1" bestFit="1"/>
    <col min="972" max="972" style="41" width="13.005" customWidth="1" bestFit="1"/>
    <col min="973" max="973" style="41" width="13.005" customWidth="1" bestFit="1"/>
    <col min="974" max="974" style="41" width="13.005" customWidth="1" bestFit="1"/>
    <col min="975" max="975" style="41" width="13.005" customWidth="1" bestFit="1"/>
    <col min="976" max="976" style="41" width="13.005" customWidth="1" bestFit="1"/>
    <col min="977" max="977" style="41" width="13.005" customWidth="1" bestFit="1"/>
    <col min="978" max="978" style="41" width="13.005" customWidth="1" bestFit="1"/>
    <col min="979" max="979" style="41" width="13.005" customWidth="1" bestFit="1"/>
    <col min="980" max="980" style="41" width="13.005" customWidth="1" bestFit="1"/>
    <col min="981" max="981" style="41" width="13.005" customWidth="1" bestFit="1"/>
    <col min="982" max="982" style="41" width="13.005" customWidth="1" bestFit="1"/>
    <col min="983" max="983" style="41" width="13.005" customWidth="1" bestFit="1"/>
    <col min="984" max="984" style="41" width="13.005" customWidth="1" bestFit="1"/>
    <col min="985" max="985" style="41" width="13.005" customWidth="1" bestFit="1"/>
    <col min="986" max="986" style="41" width="13.005" customWidth="1" bestFit="1"/>
    <col min="987" max="987" style="41" width="13.005" customWidth="1" bestFit="1"/>
    <col min="988" max="988" style="41" width="13.005" customWidth="1" bestFit="1"/>
    <col min="989" max="989" style="41" width="13.005" customWidth="1" bestFit="1"/>
    <col min="990" max="990" style="41" width="13.005" customWidth="1" bestFit="1"/>
    <col min="991" max="991" style="41" width="13.005" customWidth="1" bestFit="1"/>
    <col min="992" max="992" style="41" width="13.005" customWidth="1" bestFit="1"/>
    <col min="993" max="993" style="41" width="13.005" customWidth="1" bestFit="1"/>
    <col min="994" max="994" style="41" width="13.005" customWidth="1" bestFit="1"/>
    <col min="995" max="995" style="41" width="13.005" customWidth="1" bestFit="1"/>
    <col min="996" max="996" style="41" width="13.005" customWidth="1" bestFit="1"/>
    <col min="997" max="997" style="41" width="13.005" customWidth="1" bestFit="1"/>
    <col min="998" max="998" style="41" width="13.005" customWidth="1" bestFit="1"/>
    <col min="999" max="999" style="41" width="13.005" customWidth="1" bestFit="1"/>
    <col min="1000" max="1000" style="41" width="13.005" customWidth="1" bestFit="1"/>
    <col min="1001" max="1001" style="41" width="13.005" customWidth="1" bestFit="1"/>
    <col min="1002" max="1002" style="41" width="13.005" customWidth="1" bestFit="1"/>
    <col min="1003" max="1003" style="41" width="13.005" customWidth="1" bestFit="1"/>
    <col min="1004" max="1004" style="41" width="13.005" customWidth="1" bestFit="1"/>
    <col min="1005" max="1005" style="41" width="13.005" customWidth="1" bestFit="1"/>
    <col min="1006" max="1006" style="41" width="13.005" customWidth="1" bestFit="1"/>
    <col min="1007" max="1007" style="41" width="13.005" customWidth="1" bestFit="1"/>
    <col min="1008" max="1008" style="41" width="11.576428571428572" customWidth="1" bestFit="1"/>
    <col min="1009" max="1009" style="41" width="11.576428571428572" customWidth="1" bestFit="1"/>
    <col min="1010" max="1010" style="41" width="11.576428571428572" customWidth="1" bestFit="1"/>
    <col min="1011" max="1011" style="41" width="11.576428571428572" customWidth="1" bestFit="1"/>
    <col min="1012" max="1012" style="41" width="11.576428571428572" customWidth="1" bestFit="1"/>
    <col min="1013" max="1013" style="41" width="11.576428571428572" customWidth="1" bestFit="1"/>
    <col min="1014" max="1014" style="41" width="11.576428571428572" customWidth="1" bestFit="1"/>
    <col min="1015" max="1015" style="41" width="11.576428571428572" customWidth="1" bestFit="1"/>
    <col min="1016" max="1016" style="41" width="11.576428571428572" customWidth="1" bestFit="1"/>
    <col min="1017" max="1017" style="41" width="11.576428571428572" customWidth="1" bestFit="1"/>
    <col min="1018" max="1018" style="41" width="11.576428571428572" customWidth="1" bestFit="1"/>
    <col min="1019" max="1019" style="41" width="11.576428571428572" customWidth="1" bestFit="1"/>
    <col min="1020" max="1020" style="41" width="11.576428571428572" customWidth="1" bestFit="1"/>
    <col min="1021" max="1021" style="41" width="11.576428571428572" customWidth="1" bestFit="1"/>
    <col min="1022" max="1022" style="41" width="11.576428571428572" customWidth="1" bestFit="1"/>
    <col min="1023" max="1023" style="41" width="11.576428571428572" customWidth="1" bestFit="1"/>
    <col min="1024" max="1024" style="41" width="11.576428571428572" customWidth="1" bestFit="1"/>
  </cols>
  <sheetData>
    <row x14ac:dyDescent="0.25" r="1" customHeight="1" ht="18">
      <c r="A1" s="1"/>
      <c r="B1" s="45"/>
      <c r="C1" s="1"/>
      <c r="D1" s="89"/>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row>
    <row x14ac:dyDescent="0.25" r="2" customHeight="1" ht="18">
      <c r="A2" s="1" t="s">
        <v>185</v>
      </c>
      <c r="B2" s="45"/>
      <c r="C2" s="1"/>
      <c r="D2" s="89"/>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row>
    <row x14ac:dyDescent="0.25" r="3" customHeight="1" ht="18">
      <c r="A3" s="1" t="s">
        <v>186</v>
      </c>
      <c r="B3" s="53" t="s">
        <v>187</v>
      </c>
      <c r="C3" s="1"/>
      <c r="D3" s="89"/>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row>
    <row x14ac:dyDescent="0.25" r="4" customHeight="1" ht="18">
      <c r="A4" s="1" t="s">
        <v>188</v>
      </c>
      <c r="B4" s="53" t="s">
        <v>207</v>
      </c>
      <c r="C4" s="1"/>
      <c r="D4" s="8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row>
    <row x14ac:dyDescent="0.25" r="5" customHeight="1" ht="18">
      <c r="A5" s="1" t="s">
        <v>190</v>
      </c>
      <c r="B5" s="53" t="s">
        <v>208</v>
      </c>
      <c r="C5" s="1"/>
      <c r="D5" s="89"/>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row>
    <row x14ac:dyDescent="0.25" r="6" customHeight="1" ht="18">
      <c r="A6" s="1" t="s">
        <v>193</v>
      </c>
      <c r="B6" s="45"/>
      <c r="C6" s="1"/>
      <c r="D6" s="89"/>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row>
    <row x14ac:dyDescent="0.25" r="7" customHeight="1" ht="18">
      <c r="A7" s="1" t="s">
        <v>195</v>
      </c>
      <c r="B7" s="45"/>
      <c r="C7" s="1"/>
      <c r="D7" s="89"/>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row>
    <row x14ac:dyDescent="0.25" r="8" customHeight="1" ht="18">
      <c r="A8" s="1" t="s">
        <v>197</v>
      </c>
      <c r="B8" s="45"/>
      <c r="C8" s="1"/>
      <c r="D8" s="89"/>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row>
    <row x14ac:dyDescent="0.25" r="9" customHeight="1" ht="18">
      <c r="A9" s="1" t="s">
        <v>199</v>
      </c>
      <c r="B9" s="45"/>
      <c r="C9" s="1"/>
      <c r="D9" s="89"/>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row>
    <row x14ac:dyDescent="0.25" r="10" customHeight="1" ht="18">
      <c r="A10" s="1" t="s">
        <v>200</v>
      </c>
      <c r="B10" s="59"/>
      <c r="C10" s="1"/>
      <c r="D10" s="89"/>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row>
    <row x14ac:dyDescent="0.25" r="11" customHeight="1" ht="18">
      <c r="A11" s="1" t="s">
        <v>201</v>
      </c>
      <c r="B11" s="45"/>
      <c r="C11" s="1"/>
      <c r="D11" s="89"/>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row>
    <row x14ac:dyDescent="0.25" r="12" customHeight="1" ht="18">
      <c r="A12" s="1"/>
      <c r="B12" s="45"/>
      <c r="C12" s="1"/>
      <c r="D12" s="89"/>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row>
    <row x14ac:dyDescent="0.25" r="13" customHeight="1" ht="18">
      <c r="A13" s="1"/>
      <c r="B13" s="45"/>
      <c r="C13" s="1"/>
      <c r="D13" s="89"/>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row>
    <row x14ac:dyDescent="0.25" r="14" customHeight="1" ht="18">
      <c r="A14" s="1"/>
      <c r="B14" s="45"/>
      <c r="C14" s="1"/>
      <c r="D14" s="89"/>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row>
    <row x14ac:dyDescent="0.25" r="15" customHeight="1" ht="18">
      <c r="A15" s="1"/>
      <c r="B15" s="45"/>
      <c r="C15" s="1"/>
      <c r="D15" s="89"/>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row>
    <row x14ac:dyDescent="0.25" r="16" customHeight="1" ht="18">
      <c r="A16" s="1"/>
      <c r="B16" s="45"/>
      <c r="C16" s="1"/>
      <c r="D16" s="89"/>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row>
    <row x14ac:dyDescent="0.25" r="17" customHeight="1" ht="43">
      <c r="A17" s="1"/>
      <c r="B17" s="90" t="s">
        <v>202</v>
      </c>
      <c r="C17" s="91"/>
      <c r="D17" s="92" t="s">
        <v>204</v>
      </c>
      <c r="E17" s="91"/>
      <c r="F17" s="91"/>
      <c r="G17" s="91"/>
      <c r="H17" s="91"/>
      <c r="I17" s="9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row>
    <row x14ac:dyDescent="0.25" r="18" customHeight="1" ht="34.75">
      <c r="A18" s="77" t="s">
        <v>1</v>
      </c>
      <c r="B18" s="45"/>
      <c r="C18" s="1"/>
      <c r="D18" s="89"/>
      <c r="E18" s="91"/>
      <c r="F18" s="91"/>
      <c r="G18" s="91"/>
      <c r="H18" s="9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row>
    <row x14ac:dyDescent="0.25" r="19" customHeight="1" ht="18">
      <c r="A19" s="77" t="s">
        <v>206</v>
      </c>
      <c r="B19" s="45"/>
      <c r="C19" s="1"/>
      <c r="D19" s="89"/>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row>
    <row x14ac:dyDescent="0.25" r="20" customHeight="1" ht="44">
      <c r="A20" s="77" t="s">
        <v>209</v>
      </c>
      <c r="B20" s="45"/>
      <c r="C20" s="1"/>
      <c r="D20" s="89"/>
      <c r="E20" s="5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row>
    <row x14ac:dyDescent="0.25" r="21" customHeight="1" ht="18">
      <c r="A21" s="77"/>
      <c r="B21" s="45"/>
      <c r="C21" s="1"/>
      <c r="D21" s="89"/>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row>
    <row x14ac:dyDescent="0.25" r="22" customHeight="1" ht="18">
      <c r="A22" s="77"/>
      <c r="B22" s="45"/>
      <c r="C22" s="1"/>
      <c r="D22" s="89"/>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row>
    <row x14ac:dyDescent="0.25" r="23" customHeight="1" ht="18">
      <c r="A23" s="1"/>
      <c r="B23" s="45">
        <v>0</v>
      </c>
      <c r="C23" s="1"/>
      <c r="D23" s="86">
        <v>42917</v>
      </c>
      <c r="E23" s="93"/>
      <c r="F23" s="93"/>
      <c r="G23" s="94"/>
      <c r="H23" s="95"/>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row>
    <row x14ac:dyDescent="0.25" r="24" customHeight="1" ht="18">
      <c r="A24" s="1"/>
      <c r="B24" s="45">
        <f>1+B23</f>
      </c>
      <c r="C24" s="1"/>
      <c r="D24" s="86">
        <v>43101</v>
      </c>
      <c r="E24" s="93"/>
      <c r="F24" s="93"/>
      <c r="G24" s="94"/>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row>
    <row x14ac:dyDescent="0.25" r="25" customHeight="1" ht="18">
      <c r="A25" s="1"/>
      <c r="B25" s="45">
        <f>1+B24</f>
      </c>
      <c r="C25" s="1"/>
      <c r="D25" s="86">
        <v>43282</v>
      </c>
      <c r="E25" s="93"/>
      <c r="F25" s="93"/>
      <c r="G25" s="94"/>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row>
    <row x14ac:dyDescent="0.25" r="26" customHeight="1" ht="18">
      <c r="A26" s="1"/>
      <c r="B26" s="45">
        <f>1+B25</f>
      </c>
      <c r="C26" s="1"/>
      <c r="D26" s="86">
        <v>43466</v>
      </c>
      <c r="E26" s="93"/>
      <c r="F26" s="93"/>
      <c r="G26" s="94"/>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c r="AMJ26" s="1"/>
    </row>
    <row x14ac:dyDescent="0.25" r="27" customHeight="1" ht="18">
      <c r="A27" s="1"/>
      <c r="B27" s="45">
        <f>1+B26</f>
      </c>
      <c r="C27" s="1"/>
      <c r="D27" s="86">
        <v>43647</v>
      </c>
      <c r="E27" s="93"/>
      <c r="F27" s="93"/>
      <c r="G27" s="94"/>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c r="AMJ27" s="1"/>
    </row>
    <row x14ac:dyDescent="0.25" r="28" customHeight="1" ht="18">
      <c r="A28" s="1"/>
      <c r="B28" s="45">
        <f>1+B27</f>
      </c>
      <c r="C28" s="1"/>
      <c r="D28" s="86">
        <v>43831</v>
      </c>
      <c r="E28" s="93"/>
      <c r="F28" s="93"/>
      <c r="G28" s="94"/>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c r="AMJ28" s="1"/>
    </row>
    <row x14ac:dyDescent="0.25" r="29" customHeight="1" ht="18">
      <c r="A29" s="1"/>
      <c r="B29" s="45">
        <f>1+B28</f>
      </c>
      <c r="C29" s="1"/>
      <c r="D29" s="86">
        <v>44013</v>
      </c>
      <c r="E29" s="93"/>
      <c r="F29" s="93"/>
      <c r="G29" s="94"/>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c r="AMJ29" s="1"/>
    </row>
    <row x14ac:dyDescent="0.25" r="30" customHeight="1" ht="18">
      <c r="A30" s="1"/>
      <c r="B30" s="45">
        <f>1+B29</f>
      </c>
      <c r="C30" s="1"/>
      <c r="D30" s="86">
        <v>44197</v>
      </c>
      <c r="E30" s="93"/>
      <c r="F30" s="93"/>
      <c r="G30" s="94"/>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c r="AMJ30" s="1"/>
    </row>
    <row x14ac:dyDescent="0.25" r="31" customHeight="1" ht="18">
      <c r="A31" s="1"/>
      <c r="B31" s="45">
        <f>1+B30</f>
      </c>
      <c r="C31" s="1"/>
      <c r="D31" s="86">
        <v>44378</v>
      </c>
      <c r="E31" s="93"/>
      <c r="F31" s="93"/>
      <c r="G31" s="94"/>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row>
    <row x14ac:dyDescent="0.25" r="32" customHeight="1" ht="18">
      <c r="A32" s="1"/>
      <c r="B32" s="45">
        <f>1+B31</f>
      </c>
      <c r="C32" s="1"/>
      <c r="D32" s="86">
        <v>44562</v>
      </c>
      <c r="E32" s="93"/>
      <c r="F32" s="93"/>
      <c r="G32" s="94"/>
      <c r="H32" s="95"/>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c r="AMJ32" s="1"/>
    </row>
    <row x14ac:dyDescent="0.25" r="33" customHeight="1" ht="18">
      <c r="A33" s="1"/>
      <c r="B33" s="45">
        <f>1+B32</f>
      </c>
      <c r="C33" s="1"/>
      <c r="D33" s="86">
        <v>44743</v>
      </c>
      <c r="E33" s="93"/>
      <c r="F33" s="93"/>
      <c r="G33" s="94"/>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c r="AMI33" s="1"/>
      <c r="AMJ33" s="1"/>
    </row>
    <row x14ac:dyDescent="0.25" r="34" customHeight="1" ht="18">
      <c r="A34" s="1"/>
      <c r="B34" s="45">
        <f>1+B33</f>
      </c>
      <c r="C34" s="1"/>
      <c r="D34" s="86"/>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c r="AMJ34" s="1"/>
    </row>
    <row x14ac:dyDescent="0.25" r="35" customHeight="1" ht="18">
      <c r="A35" s="1"/>
      <c r="B35" s="45">
        <f>1+B34</f>
      </c>
      <c r="C35" s="1"/>
      <c r="D35" s="86"/>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c r="AMJ35" s="1"/>
    </row>
    <row x14ac:dyDescent="0.25" r="36" customHeight="1" ht="18">
      <c r="A36" s="1"/>
      <c r="B36" s="45">
        <f>1+B35</f>
      </c>
      <c r="C36" s="1"/>
      <c r="D36" s="86"/>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c r="AMJ36" s="1"/>
    </row>
    <row x14ac:dyDescent="0.25" r="37" customHeight="1" ht="18">
      <c r="A37" s="1"/>
      <c r="B37" s="45">
        <f>1+B36</f>
      </c>
      <c r="C37" s="1"/>
      <c r="D37" s="86"/>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c r="AMJ37" s="1"/>
    </row>
    <row x14ac:dyDescent="0.25" r="38" customHeight="1" ht="18">
      <c r="A38" s="1"/>
      <c r="B38" s="45">
        <f>1+B37</f>
      </c>
      <c r="C38" s="1"/>
      <c r="D38" s="86"/>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row>
    <row x14ac:dyDescent="0.25" r="39" customHeight="1" ht="18">
      <c r="A39" s="1"/>
      <c r="B39" s="45">
        <f>1+B38</f>
      </c>
      <c r="C39" s="1"/>
      <c r="D39" s="86"/>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c r="AMJ39" s="1"/>
    </row>
    <row x14ac:dyDescent="0.25" r="40" customHeight="1" ht="18">
      <c r="A40" s="1"/>
      <c r="B40" s="45">
        <f>1+B39</f>
      </c>
      <c r="C40" s="1"/>
      <c r="D40" s="86"/>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row>
    <row x14ac:dyDescent="0.25" r="41" customHeight="1" ht="18">
      <c r="A41" s="1"/>
      <c r="B41" s="45">
        <f>1+B40</f>
      </c>
      <c r="C41" s="1"/>
      <c r="D41" s="86"/>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c r="AMJ41" s="1"/>
    </row>
    <row x14ac:dyDescent="0.25" r="42" customHeight="1" ht="18">
      <c r="A42" s="1"/>
      <c r="B42" s="45">
        <f>1+B41</f>
      </c>
      <c r="C42" s="1"/>
      <c r="D42" s="86"/>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c r="AMJ42" s="1"/>
    </row>
    <row x14ac:dyDescent="0.25" r="43" customHeight="1" ht="18">
      <c r="A43" s="1"/>
      <c r="B43" s="45">
        <f>1+B42</f>
      </c>
      <c r="C43" s="1"/>
      <c r="D43" s="86"/>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c r="AMJ43" s="1"/>
    </row>
    <row x14ac:dyDescent="0.25" r="44" customHeight="1" ht="18">
      <c r="A44" s="1"/>
      <c r="B44" s="45">
        <f>1+B43</f>
      </c>
      <c r="C44" s="1"/>
      <c r="D44" s="86"/>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row>
    <row x14ac:dyDescent="0.25" r="45" customHeight="1" ht="18">
      <c r="A45" s="1"/>
      <c r="B45" s="45"/>
      <c r="C45" s="1"/>
      <c r="D45" s="89"/>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c r="AMJ45" s="1"/>
    </row>
    <row x14ac:dyDescent="0.25" r="46" customHeight="1" ht="18">
      <c r="A46" s="1"/>
      <c r="B46" s="45"/>
      <c r="C46" s="1"/>
      <c r="D46" s="89"/>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c r="AMJ46" s="1"/>
    </row>
    <row x14ac:dyDescent="0.25" r="47" customHeight="1" ht="18">
      <c r="A47" s="1"/>
      <c r="B47" s="45"/>
      <c r="C47" s="1"/>
      <c r="D47" s="89"/>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c r="AMJ47" s="1"/>
    </row>
    <row x14ac:dyDescent="0.25" r="48" customHeight="1" ht="18">
      <c r="A48" s="1"/>
      <c r="B48" s="45"/>
      <c r="C48" s="1"/>
      <c r="D48" s="89"/>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c r="AMJ48" s="1"/>
    </row>
    <row x14ac:dyDescent="0.25" r="49" customHeight="1" ht="18">
      <c r="A49" s="1"/>
      <c r="B49" s="45"/>
      <c r="C49" s="1"/>
      <c r="D49" s="89"/>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c r="AMJ49" s="1"/>
    </row>
    <row x14ac:dyDescent="0.25" r="50" customHeight="1" ht="18">
      <c r="A50" s="1"/>
      <c r="B50" s="45"/>
      <c r="C50" s="1"/>
      <c r="D50" s="89"/>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c r="AMJ50" s="1"/>
    </row>
    <row x14ac:dyDescent="0.25" r="51" customHeight="1" ht="18">
      <c r="A51" s="1"/>
      <c r="B51" s="45"/>
      <c r="C51" s="1"/>
      <c r="D51" s="89"/>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c r="AMI51" s="1"/>
      <c r="AMJ51" s="1"/>
    </row>
    <row x14ac:dyDescent="0.25" r="52" customHeight="1" ht="18">
      <c r="A52" s="1"/>
      <c r="B52" s="45"/>
      <c r="C52" s="1"/>
      <c r="D52" s="89"/>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c r="AMJ52" s="1"/>
    </row>
    <row x14ac:dyDescent="0.25" r="53" customHeight="1" ht="18">
      <c r="A53" s="1"/>
      <c r="B53" s="45"/>
      <c r="C53" s="1"/>
      <c r="D53" s="89"/>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c r="AMI53" s="1"/>
      <c r="AMJ53" s="1"/>
    </row>
    <row x14ac:dyDescent="0.25" r="54" customHeight="1" ht="18">
      <c r="A54" s="48" t="s">
        <v>210</v>
      </c>
      <c r="B54" s="45"/>
      <c r="C54" s="91"/>
      <c r="D54" s="92"/>
      <c r="E54" s="91"/>
      <c r="F54" s="91"/>
      <c r="G54" s="91"/>
      <c r="H54" s="91"/>
      <c r="I54" s="9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c r="AMI54" s="1"/>
      <c r="AMJ54" s="1"/>
    </row>
    <row x14ac:dyDescent="0.25" r="55" customHeight="1" ht="18">
      <c r="A55" s="1" t="s">
        <v>211</v>
      </c>
      <c r="B55" s="59" t="s">
        <v>212</v>
      </c>
      <c r="C55" s="1"/>
      <c r="D55" s="89"/>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c r="AMI55" s="1"/>
      <c r="AMJ5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41"/>
  <sheetViews>
    <sheetView workbookViewId="0"/>
  </sheetViews>
  <sheetFormatPr defaultRowHeight="15" x14ac:dyDescent="0.25"/>
  <cols>
    <col min="1" max="1" style="41" width="17.576428571428572" customWidth="1" bestFit="1"/>
    <col min="2" max="2" style="68" width="13.576428571428572" customWidth="1" bestFit="1"/>
    <col min="3" max="3" style="87" width="8.005" customWidth="1" bestFit="1"/>
    <col min="4" max="4" style="88" width="11.719285714285713" customWidth="1" bestFit="1"/>
    <col min="5" max="5" style="41" width="13.005" customWidth="1" bestFit="1"/>
  </cols>
  <sheetData>
    <row x14ac:dyDescent="0.25" r="1" customHeight="1" ht="18">
      <c r="A1" s="1"/>
      <c r="B1" s="45"/>
      <c r="C1" s="52"/>
      <c r="D1" s="86"/>
      <c r="E1" s="1"/>
    </row>
    <row x14ac:dyDescent="0.25" r="2" customHeight="1" ht="18">
      <c r="A2" s="1" t="s">
        <v>185</v>
      </c>
      <c r="B2" s="45"/>
      <c r="C2" s="52"/>
      <c r="D2" s="86"/>
      <c r="E2" s="1"/>
    </row>
    <row x14ac:dyDescent="0.25" r="3" customHeight="1" ht="18">
      <c r="A3" s="1" t="s">
        <v>186</v>
      </c>
      <c r="B3" s="45" t="s">
        <v>187</v>
      </c>
      <c r="C3" s="52"/>
      <c r="D3" s="86"/>
      <c r="E3" s="1"/>
    </row>
    <row x14ac:dyDescent="0.25" r="4" customHeight="1" ht="18">
      <c r="A4" s="1" t="s">
        <v>188</v>
      </c>
      <c r="B4" s="53" t="s">
        <v>189</v>
      </c>
      <c r="C4" s="52"/>
      <c r="D4" s="86"/>
      <c r="E4" s="1"/>
    </row>
    <row x14ac:dyDescent="0.25" r="5" customHeight="1" ht="18">
      <c r="A5" s="1" t="s">
        <v>190</v>
      </c>
      <c r="B5" s="45" t="s">
        <v>191</v>
      </c>
      <c r="C5" s="52"/>
      <c r="D5" s="86" t="s">
        <v>192</v>
      </c>
      <c r="E5" s="1"/>
    </row>
    <row x14ac:dyDescent="0.25" r="6" customHeight="1" ht="18">
      <c r="A6" s="1" t="s">
        <v>193</v>
      </c>
      <c r="B6" s="45" t="s">
        <v>194</v>
      </c>
      <c r="C6" s="52"/>
      <c r="D6" s="86"/>
      <c r="E6" s="1"/>
    </row>
    <row x14ac:dyDescent="0.25" r="7" customHeight="1" ht="18">
      <c r="A7" s="1" t="s">
        <v>195</v>
      </c>
      <c r="B7" s="45" t="s">
        <v>196</v>
      </c>
      <c r="C7" s="52"/>
      <c r="D7" s="86"/>
      <c r="E7" s="1"/>
    </row>
    <row x14ac:dyDescent="0.25" r="8" customHeight="1" ht="18">
      <c r="A8" s="1" t="s">
        <v>197</v>
      </c>
      <c r="B8" s="45" t="s">
        <v>198</v>
      </c>
      <c r="C8" s="52"/>
      <c r="D8" s="86"/>
      <c r="E8" s="1"/>
    </row>
    <row x14ac:dyDescent="0.25" r="9" customHeight="1" ht="18">
      <c r="A9" s="1" t="s">
        <v>199</v>
      </c>
      <c r="B9" s="45"/>
      <c r="C9" s="52"/>
      <c r="D9" s="86"/>
      <c r="E9" s="1"/>
    </row>
    <row x14ac:dyDescent="0.25" r="10" customHeight="1" ht="18">
      <c r="A10" s="1" t="s">
        <v>200</v>
      </c>
      <c r="B10" s="45"/>
      <c r="C10" s="52"/>
      <c r="D10" s="86"/>
      <c r="E10" s="1"/>
    </row>
    <row x14ac:dyDescent="0.25" r="11" customHeight="1" ht="18">
      <c r="A11" s="1" t="s">
        <v>201</v>
      </c>
      <c r="B11" s="45"/>
      <c r="C11" s="52"/>
      <c r="D11" s="86"/>
      <c r="E11" s="1"/>
    </row>
    <row x14ac:dyDescent="0.25" r="12" customHeight="1" ht="18">
      <c r="A12" s="1"/>
      <c r="B12" s="45"/>
      <c r="C12" s="52"/>
      <c r="D12" s="86"/>
      <c r="E12" s="1"/>
    </row>
    <row x14ac:dyDescent="0.25" r="13" customHeight="1" ht="18">
      <c r="A13" s="1"/>
      <c r="B13" s="45"/>
      <c r="C13" s="52"/>
      <c r="D13" s="86"/>
      <c r="E13" s="1"/>
    </row>
    <row x14ac:dyDescent="0.25" r="14" customHeight="1" ht="18">
      <c r="A14" s="1"/>
      <c r="B14" s="45"/>
      <c r="C14" s="52"/>
      <c r="D14" s="86"/>
      <c r="E14" s="1"/>
    </row>
    <row x14ac:dyDescent="0.25" r="15" customHeight="1" ht="18">
      <c r="A15" s="1"/>
      <c r="B15" s="45"/>
      <c r="C15" s="52"/>
      <c r="D15" s="86"/>
      <c r="E15" s="1"/>
    </row>
    <row x14ac:dyDescent="0.25" r="16" customHeight="1" ht="18">
      <c r="A16" s="1"/>
      <c r="B16" s="45"/>
      <c r="C16" s="52"/>
      <c r="D16" s="86"/>
      <c r="E16" s="1"/>
    </row>
    <row x14ac:dyDescent="0.25" r="17" customHeight="1" ht="206.5">
      <c r="A17" s="1"/>
      <c r="B17" s="45" t="s">
        <v>202</v>
      </c>
      <c r="C17" s="52" t="s">
        <v>203</v>
      </c>
      <c r="D17" s="86" t="s">
        <v>204</v>
      </c>
      <c r="E17" s="1" t="s">
        <v>205</v>
      </c>
    </row>
    <row x14ac:dyDescent="0.25" r="18" customHeight="1" ht="18">
      <c r="A18" s="77" t="s">
        <v>1</v>
      </c>
      <c r="B18" s="45"/>
      <c r="C18" s="52"/>
      <c r="D18" s="86"/>
      <c r="E18" s="1"/>
    </row>
    <row x14ac:dyDescent="0.25" r="19" customHeight="1" ht="18">
      <c r="A19" s="77" t="s">
        <v>206</v>
      </c>
      <c r="B19" s="45"/>
      <c r="C19" s="52"/>
      <c r="D19" s="86"/>
      <c r="E19" s="1"/>
    </row>
    <row x14ac:dyDescent="0.25" r="20" customHeight="1" ht="18">
      <c r="A20" s="1"/>
      <c r="B20" s="45">
        <v>1</v>
      </c>
      <c r="C20" s="52">
        <v>2020</v>
      </c>
      <c r="D20" s="86">
        <f>DATEVALUE(CONCATENATE("01/01/",C20))</f>
        <v>25569.041666666668</v>
      </c>
      <c r="E20" s="1"/>
    </row>
    <row x14ac:dyDescent="0.25" r="21" customHeight="1" ht="18">
      <c r="A21" s="1"/>
      <c r="B21" s="45">
        <f>1+B20</f>
      </c>
      <c r="C21" s="52">
        <f>C20+1</f>
      </c>
      <c r="D21" s="86">
        <f>DATEVALUE(CONCATENATE("01/01/",C21))</f>
        <v>25569.041666666668</v>
      </c>
      <c r="E21" s="1"/>
    </row>
    <row x14ac:dyDescent="0.25" r="22" customHeight="1" ht="18">
      <c r="A22" s="1"/>
      <c r="B22" s="45">
        <f>1+B21</f>
      </c>
      <c r="C22" s="52">
        <f>C21+1</f>
      </c>
      <c r="D22" s="86">
        <f>DATEVALUE(CONCATENATE("01/01/",C22))</f>
        <v>25569.041666666668</v>
      </c>
      <c r="E22" s="1"/>
    </row>
    <row x14ac:dyDescent="0.25" r="23" customHeight="1" ht="18">
      <c r="A23" s="1"/>
      <c r="B23" s="45">
        <f>1+B22</f>
      </c>
      <c r="C23" s="52">
        <f>C22+1</f>
      </c>
      <c r="D23" s="86">
        <f>DATEVALUE(CONCATENATE("01/01/",C23))</f>
        <v>25569.041666666668</v>
      </c>
      <c r="E23" s="1"/>
    </row>
    <row x14ac:dyDescent="0.25" r="24" customHeight="1" ht="18">
      <c r="A24" s="1"/>
      <c r="B24" s="45">
        <f>1+B23</f>
      </c>
      <c r="C24" s="52">
        <f>C23+1</f>
      </c>
      <c r="D24" s="86">
        <f>DATEVALUE(CONCATENATE("01/01/",C24))</f>
        <v>25569.041666666668</v>
      </c>
      <c r="E24" s="1"/>
    </row>
    <row x14ac:dyDescent="0.25" r="25" customHeight="1" ht="18">
      <c r="A25" s="1"/>
      <c r="B25" s="45">
        <f>1+B24</f>
      </c>
      <c r="C25" s="52">
        <f>C24+1</f>
      </c>
      <c r="D25" s="86">
        <f>DATEVALUE(CONCATENATE("01/01/",C25))</f>
        <v>25569.041666666668</v>
      </c>
      <c r="E25" s="1"/>
    </row>
    <row x14ac:dyDescent="0.25" r="26" customHeight="1" ht="18">
      <c r="A26" s="1"/>
      <c r="B26" s="45">
        <f>1+B25</f>
      </c>
      <c r="C26" s="52">
        <f>C25+1</f>
      </c>
      <c r="D26" s="86">
        <f>DATEVALUE(CONCATENATE("01/01/",C26))</f>
        <v>25569.041666666668</v>
      </c>
      <c r="E26" s="1"/>
    </row>
    <row x14ac:dyDescent="0.25" r="27" customHeight="1" ht="18">
      <c r="A27" s="1"/>
      <c r="B27" s="45">
        <f>1+B26</f>
      </c>
      <c r="C27" s="52">
        <f>C26+1</f>
      </c>
      <c r="D27" s="86">
        <f>DATEVALUE(CONCATENATE("01/01/",C27))</f>
        <v>25569.041666666668</v>
      </c>
      <c r="E27" s="1"/>
    </row>
    <row x14ac:dyDescent="0.25" r="28" customHeight="1" ht="18">
      <c r="A28" s="1"/>
      <c r="B28" s="45">
        <f>1+B27</f>
      </c>
      <c r="C28" s="52">
        <f>C27+1</f>
      </c>
      <c r="D28" s="86">
        <f>DATEVALUE(CONCATENATE("01/01/",C28))</f>
        <v>25569.041666666668</v>
      </c>
      <c r="E28" s="1"/>
    </row>
    <row x14ac:dyDescent="0.25" r="29" customHeight="1" ht="18">
      <c r="A29" s="1"/>
      <c r="B29" s="45">
        <f>1+B28</f>
      </c>
      <c r="C29" s="52">
        <f>C28+1</f>
      </c>
      <c r="D29" s="86">
        <f>DATEVALUE(CONCATENATE("01/01/",C29))</f>
        <v>25569.041666666668</v>
      </c>
      <c r="E29" s="1"/>
    </row>
    <row x14ac:dyDescent="0.25" r="30" customHeight="1" ht="18">
      <c r="A30" s="1"/>
      <c r="B30" s="45">
        <f>1+B29</f>
      </c>
      <c r="C30" s="52">
        <f>C29+1</f>
      </c>
      <c r="D30" s="86">
        <f>DATEVALUE(CONCATENATE("01/01/",C30))</f>
        <v>25569.041666666668</v>
      </c>
      <c r="E30" s="1"/>
    </row>
    <row x14ac:dyDescent="0.25" r="31" customHeight="1" ht="18">
      <c r="A31" s="1"/>
      <c r="B31" s="45">
        <f>1+B30</f>
      </c>
      <c r="C31" s="52">
        <f>C30+1</f>
      </c>
      <c r="D31" s="86">
        <f>DATEVALUE(CONCATENATE("01/01/",C31))</f>
        <v>25569.041666666668</v>
      </c>
      <c r="E31" s="1"/>
    </row>
    <row x14ac:dyDescent="0.25" r="32" customHeight="1" ht="18">
      <c r="A32" s="1"/>
      <c r="B32" s="45">
        <f>1+B31</f>
      </c>
      <c r="C32" s="52">
        <f>C31+1</f>
      </c>
      <c r="D32" s="86">
        <f>DATEVALUE(CONCATENATE("01/01/",C32))</f>
        <v>25569.041666666668</v>
      </c>
      <c r="E32" s="1"/>
    </row>
    <row x14ac:dyDescent="0.25" r="33" customHeight="1" ht="18">
      <c r="A33" s="1"/>
      <c r="B33" s="45">
        <f>1+B32</f>
      </c>
      <c r="C33" s="52">
        <f>C32+1</f>
      </c>
      <c r="D33" s="86">
        <f>DATEVALUE(CONCATENATE("01/01/",C33))</f>
        <v>25569.041666666668</v>
      </c>
      <c r="E33" s="1"/>
    </row>
    <row x14ac:dyDescent="0.25" r="34" customHeight="1" ht="18">
      <c r="A34" s="1"/>
      <c r="B34" s="45">
        <f>1+B33</f>
      </c>
      <c r="C34" s="52">
        <f>C33+1</f>
      </c>
      <c r="D34" s="86">
        <f>DATEVALUE(CONCATENATE("01/01/",C34))</f>
        <v>25569.041666666668</v>
      </c>
      <c r="E34" s="1"/>
    </row>
    <row x14ac:dyDescent="0.25" r="35" customHeight="1" ht="18">
      <c r="A35" s="1"/>
      <c r="B35" s="45">
        <f>1+B34</f>
      </c>
      <c r="C35" s="52">
        <f>C34+1</f>
      </c>
      <c r="D35" s="86">
        <f>DATEVALUE(CONCATENATE("01/01/",C35))</f>
        <v>25569.041666666668</v>
      </c>
      <c r="E35" s="1"/>
    </row>
    <row x14ac:dyDescent="0.25" r="36" customHeight="1" ht="18">
      <c r="A36" s="1"/>
      <c r="B36" s="45">
        <f>1+B35</f>
      </c>
      <c r="C36" s="52">
        <f>C35+1</f>
      </c>
      <c r="D36" s="86">
        <f>DATEVALUE(CONCATENATE("01/01/",C36))</f>
        <v>25569.041666666668</v>
      </c>
      <c r="E36" s="1"/>
    </row>
    <row x14ac:dyDescent="0.25" r="37" customHeight="1" ht="18">
      <c r="A37" s="1"/>
      <c r="B37" s="45">
        <f>1+B36</f>
      </c>
      <c r="C37" s="52">
        <f>C36+1</f>
      </c>
      <c r="D37" s="86">
        <f>DATEVALUE(CONCATENATE("01/01/",C37))</f>
        <v>25569.041666666668</v>
      </c>
      <c r="E37" s="1"/>
    </row>
    <row x14ac:dyDescent="0.25" r="38" customHeight="1" ht="18">
      <c r="A38" s="1"/>
      <c r="B38" s="45">
        <f>1+B37</f>
      </c>
      <c r="C38" s="52">
        <f>C37+1</f>
      </c>
      <c r="D38" s="86">
        <f>DATEVALUE(CONCATENATE("01/01/",C38))</f>
        <v>25569.041666666668</v>
      </c>
      <c r="E38" s="1"/>
    </row>
    <row x14ac:dyDescent="0.25" r="39" customHeight="1" ht="18">
      <c r="A39" s="1"/>
      <c r="B39" s="45">
        <f>1+B38</f>
      </c>
      <c r="C39" s="52">
        <f>C38+1</f>
      </c>
      <c r="D39" s="86">
        <f>DATEVALUE(CONCATENATE("01/01/",C39))</f>
        <v>25569.041666666668</v>
      </c>
      <c r="E39" s="1"/>
    </row>
    <row x14ac:dyDescent="0.25" r="40" customHeight="1" ht="18">
      <c r="A40" s="1"/>
      <c r="B40" s="45">
        <f>1+B39</f>
      </c>
      <c r="C40" s="52">
        <f>C39+1</f>
      </c>
      <c r="D40" s="86">
        <f>DATEVALUE(CONCATENATE("01/01/",C40))</f>
        <v>25569.041666666668</v>
      </c>
      <c r="E40" s="1"/>
    </row>
    <row x14ac:dyDescent="0.25" r="41" customHeight="1" ht="18">
      <c r="A41" s="1"/>
      <c r="B41" s="45">
        <f>1+B40</f>
      </c>
      <c r="C41" s="52">
        <f>C40+1</f>
      </c>
      <c r="D41" s="86">
        <f>DATEVALUE(CONCATENATE("01/01/",C41))</f>
        <v>25569.041666666668</v>
      </c>
      <c r="E4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8"/>
  <sheetViews>
    <sheetView workbookViewId="0"/>
  </sheetViews>
  <sheetFormatPr defaultRowHeight="15" x14ac:dyDescent="0.25"/>
  <cols>
    <col min="1" max="1" style="41" width="5.576428571428571" customWidth="1" bestFit="1"/>
    <col min="2" max="2" style="84" width="56.71928571428572" customWidth="1" bestFit="1"/>
    <col min="3" max="3" style="85" width="13.576428571428572" customWidth="1" bestFit="1"/>
    <col min="4" max="4" style="44" width="12.576428571428572" customWidth="1" bestFit="1"/>
    <col min="5" max="5" style="41" width="12.576428571428572" customWidth="1" bestFit="1"/>
    <col min="6" max="6" style="41" width="12.576428571428572" customWidth="1" bestFit="1"/>
    <col min="7" max="7" style="41" width="12.576428571428572" customWidth="1" bestFit="1"/>
  </cols>
  <sheetData>
    <row x14ac:dyDescent="0.25" r="1" customHeight="1" ht="18">
      <c r="A1" s="6" t="s">
        <v>149</v>
      </c>
      <c r="B1" s="9"/>
      <c r="C1" s="13"/>
      <c r="D1" s="9"/>
      <c r="E1" s="1"/>
      <c r="F1" s="1"/>
      <c r="G1" s="1"/>
    </row>
    <row x14ac:dyDescent="0.25" r="2" customHeight="1" ht="18">
      <c r="A2" s="71"/>
      <c r="B2" s="71" t="s">
        <v>150</v>
      </c>
      <c r="C2" s="74">
        <v>26.8</v>
      </c>
      <c r="D2" s="71" t="s">
        <v>151</v>
      </c>
      <c r="E2" s="1"/>
      <c r="F2" s="1"/>
      <c r="G2" s="1"/>
    </row>
    <row x14ac:dyDescent="0.25" r="3" customHeight="1" ht="18">
      <c r="A3" s="71"/>
      <c r="B3" s="71" t="s">
        <v>152</v>
      </c>
      <c r="C3" s="75">
        <v>22400</v>
      </c>
      <c r="D3" s="71" t="s">
        <v>153</v>
      </c>
      <c r="E3" s="1"/>
      <c r="F3" s="1"/>
      <c r="G3" s="1"/>
    </row>
    <row x14ac:dyDescent="0.25" r="4" customHeight="1" ht="18">
      <c r="A4" s="71"/>
      <c r="B4" s="71" t="s">
        <v>154</v>
      </c>
      <c r="C4" s="76">
        <v>0.2</v>
      </c>
      <c r="D4" s="71"/>
      <c r="E4" s="1"/>
      <c r="F4" s="1"/>
      <c r="G4" s="1"/>
    </row>
    <row x14ac:dyDescent="0.25" r="5" customHeight="1" ht="18">
      <c r="A5" s="71"/>
      <c r="B5" s="71" t="s">
        <v>155</v>
      </c>
      <c r="C5" s="74">
        <v>4</v>
      </c>
      <c r="D5" s="71" t="s">
        <v>156</v>
      </c>
      <c r="E5" s="1"/>
      <c r="F5" s="1"/>
      <c r="G5" s="1"/>
    </row>
    <row x14ac:dyDescent="0.25" r="6" customHeight="1" ht="18">
      <c r="A6" s="1"/>
      <c r="B6" s="77"/>
      <c r="C6" s="78"/>
      <c r="D6" s="4"/>
      <c r="E6" s="1"/>
      <c r="F6" s="1"/>
      <c r="G6" s="1"/>
    </row>
    <row x14ac:dyDescent="0.25" r="7" customHeight="1" ht="18">
      <c r="A7" s="6" t="s">
        <v>157</v>
      </c>
      <c r="B7" s="9"/>
      <c r="C7" s="13"/>
      <c r="D7" s="9"/>
      <c r="E7" s="1"/>
      <c r="F7" s="1"/>
      <c r="G7" s="1"/>
    </row>
    <row x14ac:dyDescent="0.25" r="8" customHeight="1" ht="18">
      <c r="A8" s="71"/>
      <c r="B8" s="71" t="s">
        <v>158</v>
      </c>
      <c r="C8" s="74">
        <v>9.1</v>
      </c>
      <c r="D8" s="71" t="s">
        <v>159</v>
      </c>
      <c r="E8" s="1"/>
      <c r="F8" s="1"/>
      <c r="G8" s="1"/>
    </row>
    <row x14ac:dyDescent="0.25" r="9" customHeight="1" ht="18">
      <c r="A9" s="71"/>
      <c r="B9" s="71" t="s">
        <v>160</v>
      </c>
      <c r="C9" s="74">
        <v>16.3</v>
      </c>
      <c r="D9" s="71" t="s">
        <v>159</v>
      </c>
      <c r="E9" s="1"/>
      <c r="F9" s="1"/>
      <c r="G9" s="79"/>
    </row>
    <row x14ac:dyDescent="0.25" r="10" customHeight="1" ht="18">
      <c r="A10" s="71"/>
      <c r="B10" s="71" t="s">
        <v>161</v>
      </c>
      <c r="C10" s="80">
        <v>0.3</v>
      </c>
      <c r="D10" s="71" t="s">
        <v>159</v>
      </c>
      <c r="E10" s="1"/>
      <c r="F10" s="1"/>
      <c r="G10" s="1"/>
    </row>
    <row x14ac:dyDescent="0.25" r="11" customHeight="1" ht="18">
      <c r="A11" s="71"/>
      <c r="B11" s="71" t="s">
        <v>162</v>
      </c>
      <c r="C11" s="78">
        <f>C10*C9*C8</f>
      </c>
      <c r="D11" s="71" t="s">
        <v>153</v>
      </c>
      <c r="E11" s="1"/>
      <c r="F11" s="1"/>
      <c r="G11" s="1"/>
    </row>
    <row x14ac:dyDescent="0.25" r="12" customHeight="1" ht="18">
      <c r="A12" s="71"/>
      <c r="B12" s="71" t="s">
        <v>163</v>
      </c>
      <c r="C12" s="78">
        <f>C8*C9*2</f>
      </c>
      <c r="D12" s="71" t="s">
        <v>164</v>
      </c>
      <c r="E12" s="1"/>
      <c r="F12" s="1"/>
      <c r="G12" s="1"/>
    </row>
    <row x14ac:dyDescent="0.25" r="13" customHeight="1" ht="18">
      <c r="A13" s="1"/>
      <c r="B13" s="77"/>
      <c r="C13" s="78"/>
      <c r="D13" s="4"/>
      <c r="E13" s="1"/>
      <c r="F13" s="1"/>
      <c r="G13" s="1"/>
    </row>
    <row x14ac:dyDescent="0.25" r="14" customHeight="1" ht="18">
      <c r="A14" s="6" t="s">
        <v>165</v>
      </c>
      <c r="B14" s="9"/>
      <c r="C14" s="13"/>
      <c r="D14" s="9"/>
      <c r="E14" s="1"/>
      <c r="F14" s="1"/>
      <c r="G14" s="1"/>
    </row>
    <row x14ac:dyDescent="0.25" r="15" customHeight="1" ht="18">
      <c r="A15" s="71"/>
      <c r="B15" s="71" t="s">
        <v>166</v>
      </c>
      <c r="C15" s="80">
        <v>30</v>
      </c>
      <c r="D15" s="71" t="s">
        <v>167</v>
      </c>
      <c r="E15" s="1"/>
      <c r="F15" s="1"/>
      <c r="G15" s="1"/>
    </row>
    <row x14ac:dyDescent="0.25" r="16" customHeight="1" ht="18">
      <c r="A16" s="71"/>
      <c r="B16" s="71" t="s">
        <v>168</v>
      </c>
      <c r="C16" s="78">
        <f>C15*C12/1000</f>
      </c>
      <c r="D16" s="71" t="s">
        <v>169</v>
      </c>
      <c r="E16" s="1"/>
      <c r="F16" s="1"/>
      <c r="G16" s="1"/>
    </row>
    <row x14ac:dyDescent="0.25" r="17" customHeight="1" ht="18">
      <c r="A17" s="1"/>
      <c r="B17" s="77"/>
      <c r="C17" s="78"/>
      <c r="D17" s="4"/>
      <c r="E17" s="1"/>
      <c r="F17" s="1"/>
      <c r="G17" s="1"/>
    </row>
    <row x14ac:dyDescent="0.25" r="18" customHeight="1" ht="18">
      <c r="A18" s="6" t="s">
        <v>170</v>
      </c>
      <c r="B18" s="9"/>
      <c r="C18" s="13"/>
      <c r="D18" s="9"/>
      <c r="E18" s="1"/>
      <c r="F18" s="1"/>
      <c r="G18" s="1"/>
    </row>
    <row x14ac:dyDescent="0.25" r="19" customHeight="1" ht="18">
      <c r="A19" s="71"/>
      <c r="B19" s="71" t="s">
        <v>171</v>
      </c>
      <c r="C19" s="78">
        <f>C3/(C5*C2)</f>
      </c>
      <c r="D19" s="71" t="s">
        <v>172</v>
      </c>
      <c r="E19" s="1"/>
      <c r="F19" s="1"/>
      <c r="G19" s="1"/>
    </row>
    <row x14ac:dyDescent="0.25" r="20" customHeight="1" ht="18">
      <c r="A20" s="71"/>
      <c r="B20" s="71" t="s">
        <v>173</v>
      </c>
      <c r="C20" s="78">
        <f>C19/C4</f>
      </c>
      <c r="D20" s="71" t="s">
        <v>172</v>
      </c>
      <c r="E20" s="1"/>
      <c r="F20" s="1"/>
      <c r="G20" s="1"/>
    </row>
    <row x14ac:dyDescent="0.25" r="21" customHeight="1" ht="18">
      <c r="A21" s="71"/>
      <c r="B21" s="71" t="s">
        <v>174</v>
      </c>
      <c r="C21" s="78">
        <f>C20*C16</f>
      </c>
      <c r="D21" s="71" t="s">
        <v>175</v>
      </c>
      <c r="E21" s="1"/>
      <c r="F21" s="1"/>
      <c r="G21" s="1"/>
    </row>
    <row x14ac:dyDescent="0.25" r="22" customHeight="1" ht="18">
      <c r="A22" s="71"/>
      <c r="B22" s="71" t="s">
        <v>176</v>
      </c>
      <c r="C22" s="78">
        <f>C21/C11</f>
      </c>
      <c r="D22" s="71" t="s">
        <v>177</v>
      </c>
      <c r="E22" s="1"/>
      <c r="F22" s="1"/>
      <c r="G22" s="1"/>
    </row>
    <row x14ac:dyDescent="0.25" r="23" customHeight="1" ht="18">
      <c r="A23" s="71"/>
      <c r="B23" s="71" t="s">
        <v>178</v>
      </c>
      <c r="C23" s="78">
        <f>C22*C8</f>
      </c>
      <c r="D23" s="71" t="s">
        <v>179</v>
      </c>
      <c r="E23" s="1"/>
      <c r="F23" s="1"/>
      <c r="G23" s="1"/>
    </row>
    <row x14ac:dyDescent="0.25" r="24" customHeight="1" ht="18">
      <c r="A24" s="71"/>
      <c r="B24" s="71" t="s">
        <v>180</v>
      </c>
      <c r="C24" s="81">
        <f>C23/100000</f>
      </c>
      <c r="D24" s="71" t="s">
        <v>181</v>
      </c>
      <c r="E24" s="1"/>
      <c r="F24" s="1"/>
      <c r="G24" s="1"/>
    </row>
    <row x14ac:dyDescent="0.25" r="25" customHeight="1" ht="18">
      <c r="A25" s="1"/>
      <c r="B25" s="77"/>
      <c r="C25" s="78"/>
      <c r="D25" s="4"/>
      <c r="E25" s="1"/>
      <c r="F25" s="1"/>
      <c r="G25" s="1"/>
    </row>
    <row x14ac:dyDescent="0.25" r="26" customHeight="1" ht="18">
      <c r="A26" s="1"/>
      <c r="B26" s="71" t="s">
        <v>182</v>
      </c>
      <c r="C26" s="82">
        <f>C21/(C9*C10)</f>
      </c>
      <c r="D26" s="71" t="s">
        <v>179</v>
      </c>
      <c r="E26" s="1"/>
      <c r="F26" s="1"/>
      <c r="G26" s="1"/>
    </row>
    <row x14ac:dyDescent="0.25" r="27" customHeight="1" ht="18">
      <c r="A27" s="1"/>
      <c r="B27" s="77" t="s">
        <v>183</v>
      </c>
      <c r="C27" s="83">
        <f>C26/100000</f>
      </c>
      <c r="D27" s="71" t="s">
        <v>181</v>
      </c>
      <c r="E27" s="1"/>
      <c r="F27" s="1"/>
      <c r="G27" s="1"/>
    </row>
    <row x14ac:dyDescent="0.25" r="28" customHeight="1" ht="18">
      <c r="A28" s="1"/>
      <c r="B28" s="77" t="s">
        <v>183</v>
      </c>
      <c r="C28" s="82">
        <f>C26/3600</f>
      </c>
      <c r="D28" s="71" t="s">
        <v>184</v>
      </c>
      <c r="E28" s="1"/>
      <c r="F28" s="1"/>
      <c r="G28"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9"/>
  <sheetViews>
    <sheetView workbookViewId="0"/>
  </sheetViews>
  <sheetFormatPr defaultRowHeight="15" x14ac:dyDescent="0.25"/>
  <cols>
    <col min="1" max="1" style="41" width="2.862142857142857" customWidth="1" bestFit="1"/>
    <col min="2" max="2" style="44" width="10.147857142857141" customWidth="1" bestFit="1"/>
    <col min="3" max="3" style="44" width="4.2907142857142855" customWidth="1" bestFit="1"/>
    <col min="4" max="4" style="41" width="68.29071428571429" customWidth="1" bestFit="1"/>
    <col min="5" max="5" style="41" width="13.005" customWidth="1" bestFit="1"/>
    <col min="6" max="6" style="41" width="13.005" customWidth="1" bestFit="1"/>
  </cols>
  <sheetData>
    <row x14ac:dyDescent="0.25" r="1" customHeight="1" ht="18">
      <c r="A1" s="1"/>
      <c r="B1" s="4"/>
      <c r="C1" s="4"/>
      <c r="D1" s="1"/>
      <c r="E1" s="1"/>
      <c r="F1" s="1"/>
    </row>
    <row x14ac:dyDescent="0.25" r="2" customHeight="1" ht="18">
      <c r="A2" s="1"/>
      <c r="B2" s="4"/>
      <c r="C2" s="4"/>
      <c r="D2" s="1"/>
      <c r="E2" s="1"/>
      <c r="F2" s="1"/>
    </row>
    <row x14ac:dyDescent="0.25" r="3" customHeight="1" ht="18">
      <c r="A3" s="48" t="s">
        <v>107</v>
      </c>
      <c r="B3" s="4"/>
      <c r="C3" s="4"/>
      <c r="D3" s="1"/>
      <c r="E3" s="1"/>
      <c r="F3" s="1"/>
    </row>
    <row x14ac:dyDescent="0.25" r="4" customHeight="1" ht="51.75">
      <c r="A4" s="1"/>
      <c r="B4" s="71" t="s">
        <v>108</v>
      </c>
      <c r="C4" s="72" t="s">
        <v>109</v>
      </c>
      <c r="D4" s="72"/>
      <c r="E4" s="1"/>
      <c r="F4" s="1"/>
    </row>
    <row x14ac:dyDescent="0.25" r="5" customHeight="1" ht="18">
      <c r="A5" s="1"/>
      <c r="B5" s="71" t="s">
        <v>110</v>
      </c>
      <c r="C5" s="4" t="s">
        <v>111</v>
      </c>
      <c r="D5" s="1"/>
      <c r="E5" s="1"/>
      <c r="F5" s="1"/>
    </row>
    <row x14ac:dyDescent="0.25" r="6" customHeight="1" ht="18">
      <c r="A6" s="1"/>
      <c r="B6" s="71" t="s">
        <v>112</v>
      </c>
      <c r="C6" s="51" t="s">
        <v>113</v>
      </c>
      <c r="D6" s="1"/>
      <c r="E6" s="1"/>
      <c r="F6" s="1"/>
    </row>
    <row x14ac:dyDescent="0.25" r="7" customHeight="1" ht="18">
      <c r="A7" s="1"/>
      <c r="B7" s="71" t="s">
        <v>114</v>
      </c>
      <c r="C7" s="51" t="s">
        <v>115</v>
      </c>
      <c r="D7" s="1"/>
      <c r="E7" s="1"/>
      <c r="F7" s="1"/>
    </row>
    <row x14ac:dyDescent="0.25" r="8" customHeight="1" ht="18">
      <c r="A8" s="1"/>
      <c r="B8" s="71" t="s">
        <v>116</v>
      </c>
      <c r="C8" s="4" t="s">
        <v>117</v>
      </c>
      <c r="D8" s="1"/>
      <c r="E8" s="1"/>
      <c r="F8" s="1"/>
    </row>
    <row x14ac:dyDescent="0.25" r="9" customHeight="1" ht="18">
      <c r="A9" s="1"/>
      <c r="B9" s="71" t="s">
        <v>118</v>
      </c>
      <c r="C9" s="4" t="s">
        <v>119</v>
      </c>
      <c r="D9" s="1"/>
      <c r="E9" s="1"/>
      <c r="F9" s="1"/>
    </row>
    <row x14ac:dyDescent="0.25" r="10" customHeight="1" ht="18">
      <c r="A10" s="1"/>
      <c r="B10" s="71" t="s">
        <v>120</v>
      </c>
      <c r="C10" s="51" t="s">
        <v>121</v>
      </c>
      <c r="D10" s="1"/>
      <c r="E10" s="1"/>
      <c r="F10" s="1"/>
    </row>
    <row x14ac:dyDescent="0.25" r="11" customHeight="1" ht="18">
      <c r="A11" s="1"/>
      <c r="B11" s="71" t="s">
        <v>122</v>
      </c>
      <c r="C11" s="51" t="s">
        <v>123</v>
      </c>
      <c r="D11" s="1"/>
      <c r="E11" s="1"/>
      <c r="F11" s="1"/>
    </row>
    <row x14ac:dyDescent="0.25" r="12" customHeight="1" ht="18">
      <c r="A12" s="1"/>
      <c r="B12" s="71" t="s">
        <v>124</v>
      </c>
      <c r="C12" s="51" t="s">
        <v>125</v>
      </c>
      <c r="D12" s="1"/>
      <c r="E12" s="1"/>
      <c r="F12" s="1"/>
    </row>
    <row x14ac:dyDescent="0.25" r="13" customHeight="1" ht="18">
      <c r="A13" s="1"/>
      <c r="B13" s="71" t="s">
        <v>126</v>
      </c>
      <c r="C13" s="51" t="s">
        <v>127</v>
      </c>
      <c r="D13" s="1"/>
      <c r="E13" s="1"/>
      <c r="F13" s="1"/>
    </row>
    <row x14ac:dyDescent="0.25" r="14" customHeight="1" ht="18">
      <c r="A14" s="1"/>
      <c r="B14" s="71" t="s">
        <v>128</v>
      </c>
      <c r="C14" s="51" t="s">
        <v>129</v>
      </c>
      <c r="D14" s="1"/>
      <c r="E14" s="1"/>
      <c r="F14" s="1"/>
    </row>
    <row x14ac:dyDescent="0.25" r="15" customHeight="1" ht="18">
      <c r="A15" s="1"/>
      <c r="B15" s="4"/>
      <c r="C15" s="4"/>
      <c r="D15" s="1" t="s">
        <v>130</v>
      </c>
      <c r="E15" s="1"/>
      <c r="F15" s="1"/>
    </row>
    <row x14ac:dyDescent="0.25" r="16" customHeight="1" ht="18">
      <c r="A16" s="1"/>
      <c r="B16" s="4"/>
      <c r="C16" s="4"/>
      <c r="D16" s="1" t="s">
        <v>131</v>
      </c>
      <c r="E16" s="1"/>
      <c r="F16" s="1"/>
    </row>
    <row x14ac:dyDescent="0.25" r="17" customHeight="1" ht="18">
      <c r="A17" s="1"/>
      <c r="B17" s="4"/>
      <c r="C17" s="4"/>
      <c r="D17" s="1"/>
      <c r="E17" s="1"/>
      <c r="F17" s="1"/>
    </row>
    <row x14ac:dyDescent="0.25" r="18" customHeight="1" ht="18">
      <c r="A18" s="1"/>
      <c r="B18" s="4"/>
      <c r="C18" s="4"/>
      <c r="D18" s="1"/>
      <c r="E18" s="1"/>
      <c r="F18" s="1"/>
    </row>
    <row x14ac:dyDescent="0.25" r="19" customHeight="1" ht="18">
      <c r="A19" s="1"/>
      <c r="B19" s="4"/>
      <c r="C19" s="4"/>
      <c r="D19" s="1"/>
      <c r="E19" s="1"/>
      <c r="F19" s="1"/>
    </row>
    <row x14ac:dyDescent="0.25" r="20" customHeight="1" ht="18">
      <c r="A20" s="48" t="s">
        <v>132</v>
      </c>
      <c r="B20" s="4"/>
      <c r="C20" s="4"/>
      <c r="D20" s="1"/>
      <c r="E20" s="1"/>
      <c r="F20" s="1"/>
    </row>
    <row x14ac:dyDescent="0.25" r="21" customHeight="1" ht="18">
      <c r="A21" s="1"/>
      <c r="B21" s="71" t="s">
        <v>133</v>
      </c>
      <c r="C21" s="51" t="s">
        <v>134</v>
      </c>
      <c r="D21" s="1"/>
      <c r="E21" s="1"/>
      <c r="F21" s="1"/>
    </row>
    <row x14ac:dyDescent="0.25" r="22" customHeight="1" ht="18">
      <c r="A22" s="1"/>
      <c r="B22" s="71" t="s">
        <v>135</v>
      </c>
      <c r="C22" s="51" t="s">
        <v>136</v>
      </c>
      <c r="D22" s="1"/>
      <c r="E22" s="1"/>
      <c r="F22" s="1"/>
    </row>
    <row x14ac:dyDescent="0.25" r="23" customHeight="1" ht="18">
      <c r="A23" s="1"/>
      <c r="B23" s="71" t="s">
        <v>137</v>
      </c>
      <c r="C23" s="51" t="s">
        <v>138</v>
      </c>
      <c r="D23" s="1"/>
      <c r="E23" s="1"/>
      <c r="F23" s="1"/>
    </row>
    <row x14ac:dyDescent="0.25" r="24" customHeight="1" ht="18">
      <c r="A24" s="1"/>
      <c r="B24" s="71" t="s">
        <v>139</v>
      </c>
      <c r="C24" s="4" t="s">
        <v>140</v>
      </c>
      <c r="D24" s="1"/>
      <c r="E24" s="1"/>
      <c r="F24" s="1"/>
    </row>
    <row x14ac:dyDescent="0.25" r="25" customHeight="1" ht="18">
      <c r="A25" s="1"/>
      <c r="B25" s="4"/>
      <c r="C25" s="4"/>
      <c r="D25" s="51" t="s">
        <v>141</v>
      </c>
      <c r="E25" s="1"/>
      <c r="F25" s="1"/>
    </row>
    <row x14ac:dyDescent="0.25" r="26" customHeight="1" ht="18">
      <c r="A26" s="1"/>
      <c r="B26" s="4"/>
      <c r="C26" s="4"/>
      <c r="D26" s="1" t="s">
        <v>142</v>
      </c>
      <c r="E26" s="1"/>
      <c r="F26" s="1"/>
    </row>
    <row x14ac:dyDescent="0.25" r="27" customHeight="1" ht="18">
      <c r="A27" s="1"/>
      <c r="B27" s="71" t="s">
        <v>143</v>
      </c>
      <c r="C27" s="63" t="s">
        <v>144</v>
      </c>
      <c r="D27" s="63"/>
      <c r="E27" s="63"/>
      <c r="F27" s="63"/>
    </row>
    <row x14ac:dyDescent="0.25" r="28" customHeight="1" ht="18">
      <c r="A28" s="1"/>
      <c r="B28" s="4"/>
      <c r="C28" s="63"/>
      <c r="D28" s="63" t="s">
        <v>145</v>
      </c>
      <c r="E28" s="63"/>
      <c r="F28" s="63"/>
    </row>
    <row x14ac:dyDescent="0.25" r="29" customHeight="1" ht="18">
      <c r="A29" s="1"/>
      <c r="B29" s="4"/>
      <c r="C29" s="4"/>
      <c r="D29" s="1"/>
      <c r="E29" s="1"/>
      <c r="F29" s="1"/>
    </row>
    <row x14ac:dyDescent="0.25" r="30" customHeight="1" ht="18">
      <c r="A30" s="1"/>
      <c r="B30" s="73" t="s">
        <v>146</v>
      </c>
      <c r="C30" s="4"/>
      <c r="D30" s="1"/>
      <c r="E30" s="1"/>
      <c r="F30" s="1"/>
    </row>
    <row x14ac:dyDescent="0.25" r="31" customHeight="1" ht="18">
      <c r="A31" s="1"/>
      <c r="B31" s="4"/>
      <c r="C31" s="4"/>
      <c r="D31" s="1"/>
      <c r="E31" s="1"/>
      <c r="F31" s="1"/>
    </row>
    <row x14ac:dyDescent="0.25" r="32" customHeight="1" ht="18">
      <c r="A32" s="1"/>
      <c r="B32" s="4"/>
      <c r="C32" s="4"/>
      <c r="D32" s="1"/>
      <c r="E32" s="1"/>
      <c r="F32" s="1"/>
    </row>
    <row x14ac:dyDescent="0.25" r="33" customHeight="1" ht="18">
      <c r="A33" s="1"/>
      <c r="B33" s="4"/>
      <c r="C33" s="4"/>
      <c r="D33" s="1"/>
      <c r="E33" s="1"/>
      <c r="F33" s="1"/>
    </row>
    <row x14ac:dyDescent="0.25" r="34" customHeight="1" ht="18">
      <c r="A34" s="1"/>
      <c r="B34" s="4"/>
      <c r="C34" s="4"/>
      <c r="D34" s="1"/>
      <c r="E34" s="1"/>
      <c r="F34" s="1"/>
    </row>
    <row x14ac:dyDescent="0.25" r="35" customHeight="1" ht="18">
      <c r="A35" s="1"/>
      <c r="B35" s="4"/>
      <c r="C35" s="4"/>
      <c r="D35" s="1"/>
      <c r="E35" s="1"/>
      <c r="F35" s="1"/>
    </row>
    <row x14ac:dyDescent="0.25" r="36" customHeight="1" ht="18">
      <c r="A36" s="1"/>
      <c r="B36" s="4"/>
      <c r="C36" s="4"/>
      <c r="D36" s="1"/>
      <c r="E36" s="1"/>
      <c r="F36" s="1"/>
    </row>
    <row x14ac:dyDescent="0.25" r="37" customHeight="1" ht="18">
      <c r="A37" s="1"/>
      <c r="B37" s="4"/>
      <c r="C37" s="4"/>
      <c r="D37" s="1"/>
      <c r="E37" s="1"/>
      <c r="F37" s="1"/>
    </row>
    <row x14ac:dyDescent="0.25" r="38" customHeight="1" ht="18">
      <c r="A38" s="1"/>
      <c r="B38" s="4"/>
      <c r="C38" s="4"/>
      <c r="D38" s="1"/>
      <c r="E38" s="1"/>
      <c r="F38" s="1"/>
    </row>
    <row x14ac:dyDescent="0.25" r="39" customHeight="1" ht="18">
      <c r="A39" s="1"/>
      <c r="B39" s="71" t="s">
        <v>147</v>
      </c>
      <c r="C39" s="51" t="s">
        <v>148</v>
      </c>
      <c r="D39" s="1"/>
      <c r="E39" s="1"/>
      <c r="F39" s="1"/>
    </row>
  </sheetData>
  <mergeCells count="1">
    <mergeCell ref="C4:D4"/>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11</vt:i4>
      </vt:variant>
    </vt:vector>
  </HeadingPairs>
  <TitlesOfParts>
    <vt:vector baseType="lpstr" size="11">
      <vt:lpstr>Summary</vt:lpstr>
      <vt:lpstr>Cell-SLA-200Ah</vt:lpstr>
      <vt:lpstr>Cell-LiFePO4-280Ah</vt:lpstr>
      <vt:lpstr>ExchRates</vt:lpstr>
      <vt:lpstr>Mix--SLA</vt:lpstr>
      <vt:lpstr>SolarPanels</vt:lpstr>
      <vt:lpstr>Pack overhead</vt:lpstr>
      <vt:lpstr>AirConsumptionPerCell</vt:lpstr>
      <vt:lpstr>References</vt:lpstr>
      <vt:lpstr>(ANX) Solar resources</vt:lpstr>
      <vt:lpstr>AirConsumption</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2022-08-25T14:21:55.275Z</dcterms:created>
  <dcterms:modified xsi:type="dcterms:W3CDTF">2022-08-25T14:21:55.275Z</dcterms:modified>
</cp:coreProperties>
</file>