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9A45676C-E438-7747-89B6-736C14AC2D23}" xr6:coauthVersionLast="47" xr6:coauthVersionMax="47" xr10:uidLastSave="{00000000-0000-0000-0000-000000000000}"/>
  <bookViews>
    <workbookView xWindow="20920" yWindow="500" windowWidth="17480" windowHeight="15540" xr2:uid="{00000000-000D-0000-FFFF-FFFF00000000}"/>
  </bookViews>
  <sheets>
    <sheet name="Summary" sheetId="1" r:id="rId1"/>
    <sheet name="Casing-LiFePO4-280Ah" sheetId="2" r:id="rId2"/>
    <sheet name="BatteryPack-LiFePO4-280Ah" sheetId="3" r:id="rId3"/>
    <sheet name="BatterySystem-LiFePO4-280Ah" sheetId="4" r:id="rId4"/>
    <sheet name="Cell-LiFePO4-280Ah" sheetId="5" r:id="rId5"/>
    <sheet name="_Cell-SLA-200Ah" sheetId="6" r:id="rId6"/>
    <sheet name="_Mix--SLA" sheetId="7" r:id="rId7"/>
    <sheet name="_SolarPanels" sheetId="8" r:id="rId8"/>
    <sheet name="_Pack overhead" sheetId="9" r:id="rId9"/>
    <sheet name="Feuil2" sheetId="10" r:id="rId10"/>
    <sheet name="_AirConsumption" sheetId="11" r:id="rId11"/>
    <sheet name="_(ANX) Solar resourc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2" l="1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Q34" i="12"/>
  <c r="S34" i="12" s="1"/>
  <c r="E34" i="12"/>
  <c r="E33" i="12"/>
  <c r="E32" i="12"/>
  <c r="E31" i="12"/>
  <c r="K28" i="12"/>
  <c r="C29" i="11"/>
  <c r="C28" i="11"/>
  <c r="C25" i="11"/>
  <c r="C15" i="11"/>
  <c r="C16" i="11" s="1"/>
  <c r="C18" i="11" s="1"/>
  <c r="C19" i="11" s="1"/>
  <c r="C20" i="11" s="1"/>
  <c r="C10" i="11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D21" i="9"/>
  <c r="C21" i="9"/>
  <c r="C22" i="9" s="1"/>
  <c r="B21" i="9"/>
  <c r="D20" i="9"/>
  <c r="B24" i="8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Y24" i="7"/>
  <c r="Y25" i="7" s="1"/>
  <c r="Y26" i="7" s="1"/>
  <c r="Y27" i="7" s="1"/>
  <c r="V24" i="7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24" i="7"/>
  <c r="U25" i="7" s="1"/>
  <c r="U26" i="7" s="1"/>
  <c r="U27" i="7" s="1"/>
  <c r="S24" i="7"/>
  <c r="S25" i="7" s="1"/>
  <c r="S26" i="7" s="1"/>
  <c r="S27" i="7" s="1"/>
  <c r="AB23" i="7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A23" i="7"/>
  <c r="AA24" i="7" s="1"/>
  <c r="AA25" i="7" s="1"/>
  <c r="AA26" i="7" s="1"/>
  <c r="AA27" i="7" s="1"/>
  <c r="Z23" i="7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Y23" i="7"/>
  <c r="X23" i="7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W23" i="7"/>
  <c r="W24" i="7" s="1"/>
  <c r="V23" i="7"/>
  <c r="U23" i="7"/>
  <c r="T23" i="7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S23" i="7"/>
  <c r="R23" i="7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Q23" i="7"/>
  <c r="Q24" i="7" s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O23" i="7"/>
  <c r="O24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N22" i="7"/>
  <c r="L22" i="7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3" i="6"/>
  <c r="B24" i="6" s="1"/>
  <c r="AB22" i="6"/>
  <c r="AA22" i="6"/>
  <c r="Y22" i="6"/>
  <c r="U22" i="6"/>
  <c r="S22" i="6"/>
  <c r="Q22" i="6"/>
  <c r="L22" i="6"/>
  <c r="T22" i="6" s="1"/>
  <c r="F22" i="6"/>
  <c r="J20" i="6"/>
  <c r="I20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H20" i="5"/>
  <c r="H29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S28" i="7" l="1"/>
  <c r="S29" i="7" s="1"/>
  <c r="S30" i="7" s="1"/>
  <c r="S31" i="7" s="1"/>
  <c r="S32" i="7" s="1"/>
  <c r="U28" i="7"/>
  <c r="U29" i="7" s="1"/>
  <c r="U30" i="7" s="1"/>
  <c r="U31" i="7" s="1"/>
  <c r="U32" i="7" s="1"/>
  <c r="AA28" i="7"/>
  <c r="AA29" i="7" s="1"/>
  <c r="AA30" i="7" s="1"/>
  <c r="AA31" i="7" s="1"/>
  <c r="AA32" i="7" s="1"/>
  <c r="Y28" i="7"/>
  <c r="Y29" i="7" s="1"/>
  <c r="Y30" i="7" s="1"/>
  <c r="Y31" i="7" s="1"/>
  <c r="Y32" i="7" s="1"/>
  <c r="Q25" i="7"/>
  <c r="Q26" i="7" s="1"/>
  <c r="Q27" i="7" s="1"/>
  <c r="N24" i="7"/>
  <c r="C23" i="9"/>
  <c r="D22" i="9"/>
  <c r="N23" i="7"/>
  <c r="C30" i="11"/>
  <c r="C21" i="11"/>
  <c r="O25" i="7"/>
  <c r="W25" i="7"/>
  <c r="W26" i="7" s="1"/>
  <c r="W27" i="7" s="1"/>
  <c r="U33" i="7" l="1"/>
  <c r="U34" i="7" s="1"/>
  <c r="U35" i="7" s="1"/>
  <c r="U36" i="7" s="1"/>
  <c r="U37" i="7" s="1"/>
  <c r="AA33" i="7"/>
  <c r="AA34" i="7" s="1"/>
  <c r="AA35" i="7" s="1"/>
  <c r="AA36" i="7" s="1"/>
  <c r="AA37" i="7" s="1"/>
  <c r="C24" i="9"/>
  <c r="D23" i="9"/>
  <c r="Y33" i="7"/>
  <c r="Y34" i="7" s="1"/>
  <c r="Y35" i="7" s="1"/>
  <c r="Y36" i="7" s="1"/>
  <c r="Y37" i="7" s="1"/>
  <c r="S33" i="7"/>
  <c r="S34" i="7" s="1"/>
  <c r="S35" i="7" s="1"/>
  <c r="S36" i="7" s="1"/>
  <c r="S37" i="7" s="1"/>
  <c r="O26" i="7"/>
  <c r="N25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W28" i="7"/>
  <c r="W29" i="7" s="1"/>
  <c r="W30" i="7" s="1"/>
  <c r="W31" i="7" s="1"/>
  <c r="W32" i="7" s="1"/>
  <c r="Q28" i="7"/>
  <c r="Q29" i="7" s="1"/>
  <c r="Q30" i="7" s="1"/>
  <c r="Q31" i="7" s="1"/>
  <c r="Q32" i="7" s="1"/>
  <c r="B51" i="11" l="1"/>
  <c r="C51" i="11"/>
  <c r="D24" i="9"/>
  <c r="C25" i="9"/>
  <c r="Y38" i="7"/>
  <c r="Y39" i="7" s="1"/>
  <c r="Y40" i="7" s="1"/>
  <c r="Y41" i="7" s="1"/>
  <c r="Y42" i="7" s="1"/>
  <c r="Q33" i="7"/>
  <c r="Q34" i="7" s="1"/>
  <c r="Q35" i="7" s="1"/>
  <c r="Q36" i="7" s="1"/>
  <c r="Q37" i="7" s="1"/>
  <c r="AA38" i="7"/>
  <c r="AA39" i="7" s="1"/>
  <c r="AA40" i="7" s="1"/>
  <c r="AA41" i="7" s="1"/>
  <c r="AA42" i="7" s="1"/>
  <c r="O27" i="7"/>
  <c r="N26" i="7"/>
  <c r="C39" i="11"/>
  <c r="B39" i="11"/>
  <c r="C33" i="11"/>
  <c r="B33" i="11"/>
  <c r="C45" i="11"/>
  <c r="B45" i="11"/>
  <c r="S38" i="7"/>
  <c r="S39" i="7" s="1"/>
  <c r="S40" i="7" s="1"/>
  <c r="S41" i="7" s="1"/>
  <c r="S42" i="7" s="1"/>
  <c r="U38" i="7"/>
  <c r="U39" i="7" s="1"/>
  <c r="U40" i="7" s="1"/>
  <c r="U41" i="7" s="1"/>
  <c r="U42" i="7" s="1"/>
  <c r="W33" i="7"/>
  <c r="W34" i="7" s="1"/>
  <c r="W35" i="7" s="1"/>
  <c r="W36" i="7" s="1"/>
  <c r="W37" i="7" s="1"/>
  <c r="Q38" i="7" l="1"/>
  <c r="Q39" i="7" s="1"/>
  <c r="Q40" i="7" s="1"/>
  <c r="Q41" i="7" s="1"/>
  <c r="Q42" i="7" s="1"/>
  <c r="U43" i="7"/>
  <c r="U44" i="7" s="1"/>
  <c r="U45" i="7" s="1"/>
  <c r="U46" i="7" s="1"/>
  <c r="U47" i="7" s="1"/>
  <c r="Y43" i="7"/>
  <c r="Y44" i="7" s="1"/>
  <c r="Y45" i="7" s="1"/>
  <c r="Y46" i="7" s="1"/>
  <c r="Y47" i="7" s="1"/>
  <c r="O28" i="7"/>
  <c r="E27" i="7"/>
  <c r="N27" i="7"/>
  <c r="AA43" i="7"/>
  <c r="AA44" i="7" s="1"/>
  <c r="AA45" i="7" s="1"/>
  <c r="AA46" i="7" s="1"/>
  <c r="AA47" i="7" s="1"/>
  <c r="W38" i="7"/>
  <c r="W39" i="7" s="1"/>
  <c r="W40" i="7" s="1"/>
  <c r="W41" i="7" s="1"/>
  <c r="W42" i="7" s="1"/>
  <c r="S43" i="7"/>
  <c r="S44" i="7" s="1"/>
  <c r="S45" i="7" s="1"/>
  <c r="S46" i="7" s="1"/>
  <c r="S47" i="7" s="1"/>
  <c r="C26" i="9"/>
  <c r="D25" i="9"/>
  <c r="C27" i="9" l="1"/>
  <c r="D26" i="9"/>
  <c r="Y48" i="7"/>
  <c r="Y49" i="7" s="1"/>
  <c r="Y50" i="7" s="1"/>
  <c r="Y51" i="7" s="1"/>
  <c r="Y52" i="7" s="1"/>
  <c r="O29" i="7"/>
  <c r="N28" i="7"/>
  <c r="W43" i="7"/>
  <c r="W44" i="7" s="1"/>
  <c r="W45" i="7" s="1"/>
  <c r="W46" i="7" s="1"/>
  <c r="W47" i="7" s="1"/>
  <c r="U48" i="7"/>
  <c r="U49" i="7" s="1"/>
  <c r="U50" i="7" s="1"/>
  <c r="U51" i="7" s="1"/>
  <c r="U52" i="7" s="1"/>
  <c r="S48" i="7"/>
  <c r="S49" i="7" s="1"/>
  <c r="S50" i="7" s="1"/>
  <c r="S51" i="7" s="1"/>
  <c r="S52" i="7" s="1"/>
  <c r="AA48" i="7"/>
  <c r="AA49" i="7" s="1"/>
  <c r="AA50" i="7" s="1"/>
  <c r="AA51" i="7" s="1"/>
  <c r="AA52" i="7" s="1"/>
  <c r="Q43" i="7"/>
  <c r="Q44" i="7" s="1"/>
  <c r="Q45" i="7" s="1"/>
  <c r="Q46" i="7" s="1"/>
  <c r="Q47" i="7" s="1"/>
  <c r="AC27" i="6"/>
  <c r="G27" i="7"/>
  <c r="H27" i="7"/>
  <c r="K27" i="7"/>
  <c r="J27" i="7"/>
  <c r="I27" i="7"/>
  <c r="F27" i="7"/>
  <c r="L27" i="7" s="1"/>
  <c r="W48" i="7" l="1"/>
  <c r="W49" i="7" s="1"/>
  <c r="W50" i="7" s="1"/>
  <c r="W51" i="7" s="1"/>
  <c r="W52" i="7" s="1"/>
  <c r="O30" i="7"/>
  <c r="N29" i="7"/>
  <c r="Q48" i="7"/>
  <c r="Q49" i="7" s="1"/>
  <c r="Q50" i="7" s="1"/>
  <c r="Q51" i="7" s="1"/>
  <c r="Q52" i="7" s="1"/>
  <c r="C28" i="9"/>
  <c r="D27" i="9"/>
  <c r="O31" i="7" l="1"/>
  <c r="N30" i="7"/>
  <c r="C29" i="9"/>
  <c r="D28" i="9"/>
  <c r="D29" i="9" l="1"/>
  <c r="C30" i="9"/>
  <c r="O32" i="7"/>
  <c r="N31" i="7"/>
  <c r="O33" i="7" l="1"/>
  <c r="N32" i="7"/>
  <c r="E32" i="7" s="1"/>
  <c r="C31" i="9"/>
  <c r="D30" i="9"/>
  <c r="C32" i="9" l="1"/>
  <c r="D31" i="9"/>
  <c r="AC32" i="6"/>
  <c r="H32" i="7"/>
  <c r="G32" i="7"/>
  <c r="K32" i="7"/>
  <c r="J32" i="7"/>
  <c r="F32" i="7"/>
  <c r="L32" i="7" s="1"/>
  <c r="I32" i="7"/>
  <c r="O34" i="7"/>
  <c r="N33" i="7"/>
  <c r="O35" i="7" l="1"/>
  <c r="N34" i="7"/>
  <c r="D32" i="9"/>
  <c r="C33" i="9"/>
  <c r="C34" i="9" l="1"/>
  <c r="D33" i="9"/>
  <c r="O36" i="7"/>
  <c r="N35" i="7"/>
  <c r="O37" i="7" l="1"/>
  <c r="N36" i="7"/>
  <c r="C35" i="9"/>
  <c r="D34" i="9"/>
  <c r="C36" i="9" l="1"/>
  <c r="D35" i="9"/>
  <c r="O38" i="7"/>
  <c r="N37" i="7"/>
  <c r="E37" i="7" s="1"/>
  <c r="AC37" i="6" l="1"/>
  <c r="K37" i="7"/>
  <c r="H37" i="7"/>
  <c r="J37" i="7"/>
  <c r="G37" i="7"/>
  <c r="F37" i="7"/>
  <c r="L37" i="7" s="1"/>
  <c r="I37" i="7"/>
  <c r="O39" i="7"/>
  <c r="N38" i="7"/>
  <c r="C37" i="9"/>
  <c r="D36" i="9"/>
  <c r="D37" i="9" l="1"/>
  <c r="C38" i="9"/>
  <c r="O40" i="7"/>
  <c r="N39" i="7"/>
  <c r="O41" i="7" l="1"/>
  <c r="N40" i="7"/>
  <c r="C39" i="9"/>
  <c r="D38" i="9"/>
  <c r="C40" i="9" l="1"/>
  <c r="D39" i="9"/>
  <c r="O42" i="7"/>
  <c r="N41" i="7"/>
  <c r="O43" i="7" l="1"/>
  <c r="N42" i="7"/>
  <c r="E42" i="7"/>
  <c r="D40" i="9"/>
  <c r="C41" i="9"/>
  <c r="D41" i="9" s="1"/>
  <c r="AC42" i="6" l="1"/>
  <c r="K42" i="7"/>
  <c r="H42" i="7"/>
  <c r="J42" i="7"/>
  <c r="G42" i="7"/>
  <c r="I42" i="7"/>
  <c r="F42" i="7"/>
  <c r="L42" i="7" s="1"/>
  <c r="O44" i="7"/>
  <c r="N43" i="7"/>
  <c r="O45" i="7" l="1"/>
  <c r="N44" i="7"/>
  <c r="O46" i="7" l="1"/>
  <c r="N45" i="7"/>
  <c r="O47" i="7" l="1"/>
  <c r="N46" i="7"/>
  <c r="O48" i="7" l="1"/>
  <c r="N47" i="7"/>
  <c r="AC47" i="6" l="1"/>
  <c r="H47" i="7"/>
  <c r="J47" i="7"/>
  <c r="G47" i="7"/>
  <c r="K47" i="7"/>
  <c r="F47" i="7"/>
  <c r="I47" i="7"/>
  <c r="E47" i="7"/>
  <c r="O49" i="7"/>
  <c r="N48" i="7"/>
  <c r="L47" i="7" l="1"/>
  <c r="O50" i="7"/>
  <c r="N49" i="7"/>
  <c r="O51" i="7" l="1"/>
  <c r="N50" i="7"/>
  <c r="O52" i="7" l="1"/>
  <c r="N51" i="7"/>
  <c r="N52" i="7" l="1"/>
  <c r="E52" i="7"/>
  <c r="AC52" i="6" l="1"/>
  <c r="K52" i="7"/>
  <c r="G52" i="7"/>
  <c r="H52" i="7"/>
  <c r="J52" i="7"/>
  <c r="F52" i="7"/>
  <c r="L52" i="7" s="1"/>
  <c r="I52" i="7"/>
</calcChain>
</file>

<file path=xl/sharedStrings.xml><?xml version="1.0" encoding="utf-8"?>
<sst xmlns="http://schemas.openxmlformats.org/spreadsheetml/2006/main" count="485" uniqueCount="220">
  <si>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</si>
  <si>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</si>
  <si>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</si>
  <si>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</si>
  <si>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</si>
  <si>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</si>
  <si>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</si>
  <si>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</si>
  <si>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</si>
  <si>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</si>
  <si>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</si>
  <si>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</si>
  <si>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</si>
  <si>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</si>
  <si>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</si>
  <si>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</si>
  <si>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</si>
  <si>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</si>
  <si>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</si>
  <si>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</si>
  <si>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</si>
  <si>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</si>
  <si>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</si>
  <si>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</si>
  <si>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</si>
  <si>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</si>
  <si>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</si>
  <si>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</si>
  <si>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</si>
  <si>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</si>
  <si>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</si>
  <si>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</si>
  <si>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</si>
  <si>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</si>
  <si>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</si>
  <si>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</si>
  <si>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</si>
  <si>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</si>
  <si>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</si>
  <si>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</si>
  <si>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</si>
  <si>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</si>
  <si>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</si>
  <si>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</si>
  <si>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</si>
  <si>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</si>
  <si>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</si>
  <si>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</si>
  <si>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</si>
  <si>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</si>
  <si>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</si>
  <si>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</si>
  <si>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</si>
  <si>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</si>
  <si>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</si>
  <si>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</si>
  <si>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</si>
  <si>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</si>
  <si>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</si>
  <si>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</si>
  <si>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</si>
  <si>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</si>
  <si>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</si>
  <si>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</si>
  <si>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</si>
  <si>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</si>
  <si>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</si>
  <si>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</si>
  <si>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</si>
  <si>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</si>
  <si>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</si>
  <si>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</si>
  <si>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</si>
  <si>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</si>
  <si>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</si>
  <si>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</si>
  <si>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</si>
  <si>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</si>
  <si>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</si>
  <si>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</si>
  <si>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</si>
  <si>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</si>
  <si>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</si>
  <si>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</si>
  <si>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</si>
  <si>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</si>
  <si>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</si>
  <si>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</si>
  <si>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</si>
  <si>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</si>
  <si>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</si>
  <si>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</si>
  <si>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</si>
  <si>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</si>
  <si>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</si>
  <si>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</si>
  <si>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</si>
  <si>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</si>
  <si>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</si>
  <si>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</si>
  <si>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</si>
  <si>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</si>
  <si>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</si>
  <si>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</si>
  <si>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</si>
  <si>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</si>
  <si>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</si>
  <si>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</si>
  <si>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</si>
  <si>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</si>
  <si>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</si>
  <si>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</si>
  <si>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</si>
  <si>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</si>
  <si>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</si>
  <si>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</si>
  <si>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</si>
  <si>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</si>
  <si>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</si>
  <si>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</si>
  <si>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</si>
  <si>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</si>
  <si>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</si>
  <si>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</si>
  <si>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</si>
  <si>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</si>
  <si>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</si>
  <si>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</si>
  <si>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</si>
  <si>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</si>
  <si>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</si>
  <si>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</si>
  <si>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</si>
  <si>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</si>
  <si>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</si>
  <si>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</si>
  <si>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</si>
  <si>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</si>
  <si>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</si>
  <si>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</si>
  <si>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</si>
  <si>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</si>
  <si>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</si>
  <si>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</si>
  <si>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</si>
  <si>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</si>
  <si>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</si>
  <si>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</si>
  <si>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</si>
  <si>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</si>
  <si>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</si>
  <si>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</si>
  <si>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</si>
  <si>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</si>
  <si>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</si>
  <si>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</si>
  <si>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</si>
  <si>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</si>
  <si>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</si>
  <si>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</si>
  <si>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</si>
  <si>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</si>
  <si>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</si>
  <si>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</si>
  <si>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</si>
  <si>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</si>
  <si>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</si>
  <si>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</si>
  <si>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</si>
  <si>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</si>
  <si>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</si>
  <si>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</si>
  <si>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</si>
  <si>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</si>
  <si>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</si>
  <si>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</si>
  <si>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</si>
  <si>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</si>
  <si>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</si>
  <si>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</si>
  <si>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</si>
  <si>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</si>
  <si>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</si>
  <si>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</si>
  <si>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</si>
  <si>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</si>
  <si>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</si>
  <si>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</si>
  <si>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</si>
  <si>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</si>
  <si>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</si>
  <si>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</si>
  <si>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</si>
  <si>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</si>
  <si>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</si>
  <si>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</si>
  <si>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</si>
  <si>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</si>
  <si>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BatterySystem</t>
  </si>
  <si>
    <t>BatteryPack Quantity</t>
  </si>
  <si>
    <t>unit</t>
  </si>
  <si>
    <t>Cell Quantity</t>
  </si>
  <si>
    <t>Overhead Weight</t>
  </si>
  <si>
    <t>Casing</t>
  </si>
  <si>
    <t>Cell interspace</t>
  </si>
  <si>
    <t>Manufacturing</t>
  </si>
  <si>
    <t>cost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</si>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</sst>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\-yyyy"/>
    <numFmt numFmtId="171" formatCode="\$#,##0_);\(\$#,##0\)"/>
    <numFmt numFmtId="172" formatCode="#,##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sz val="11"/>
      <color rgb="FF000000"/>
      <name val="Sylfaen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169" fontId="10" fillId="0" borderId="1" xfId="0" applyNumberFormat="1" applyFont="1" applyBorder="1" applyAlignment="1">
      <alignment horizontal="right"/>
    </xf>
    <xf numFmtId="164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164" fontId="9" fillId="4" borderId="3" xfId="0" applyNumberFormat="1" applyFont="1" applyFill="1" applyBorder="1" applyAlignment="1">
      <alignment horizontal="left"/>
    </xf>
    <xf numFmtId="1" fontId="9" fillId="4" borderId="4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164" fontId="10" fillId="0" borderId="6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" fontId="10" fillId="0" borderId="1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169" fontId="9" fillId="0" borderId="1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left"/>
    </xf>
    <xf numFmtId="1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left"/>
    </xf>
    <xf numFmtId="170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70" fontId="0" fillId="0" borderId="0" xfId="0" applyNumberFormat="1"/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164" fontId="20" fillId="0" borderId="1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12" xfId="0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2" fillId="0" borderId="1" xfId="0" applyNumberFormat="1" applyFont="1" applyBorder="1" applyAlignment="1">
      <alignment horizontal="center"/>
    </xf>
    <xf numFmtId="4" fontId="22" fillId="0" borderId="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/>
    <xf numFmtId="4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9" fontId="1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169" fontId="20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69" fontId="18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71" fontId="16" fillId="0" borderId="1" xfId="0" applyNumberFormat="1" applyFont="1" applyBorder="1" applyAlignment="1">
      <alignment horizontal="center"/>
    </xf>
    <xf numFmtId="171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0" fillId="0" borderId="0" xfId="0" applyNumberFormat="1"/>
    <xf numFmtId="169" fontId="0" fillId="0" borderId="0" xfId="0" applyNumberFormat="1"/>
    <xf numFmtId="171" fontId="0" fillId="0" borderId="0" xfId="0" applyNumberFormat="1"/>
    <xf numFmtId="4" fontId="24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0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9" fontId="6" fillId="4" borderId="2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25" fillId="0" borderId="1" xfId="0" applyNumberFormat="1" applyFont="1" applyBorder="1" applyAlignment="1">
      <alignment horizontal="right"/>
    </xf>
    <xf numFmtId="169" fontId="26" fillId="5" borderId="13" xfId="0" applyNumberFormat="1" applyFont="1" applyFill="1" applyBorder="1" applyAlignment="1">
      <alignment horizontal="right"/>
    </xf>
    <xf numFmtId="172" fontId="26" fillId="4" borderId="13" xfId="0" applyNumberFormat="1" applyFont="1" applyFill="1" applyBorder="1" applyAlignment="1">
      <alignment horizontal="right"/>
    </xf>
    <xf numFmtId="169" fontId="25" fillId="0" borderId="1" xfId="0" applyNumberFormat="1" applyFont="1" applyBorder="1" applyAlignment="1">
      <alignment horizontal="right"/>
    </xf>
    <xf numFmtId="172" fontId="2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56.6640625" style="173" bestFit="1" customWidth="1"/>
    <col min="2" max="2" width="13.5" style="173" bestFit="1" customWidth="1"/>
    <col min="3" max="3" width="12.5" style="1" bestFit="1" customWidth="1"/>
    <col min="4" max="6" width="12.5" bestFit="1" customWidth="1"/>
  </cols>
  <sheetData>
    <row r="1" spans="1:3" ht="18.75" customHeight="1" x14ac:dyDescent="0.2">
      <c r="A1" s="97" t="s">
        <v>207</v>
      </c>
      <c r="B1" s="97" t="s">
        <v>208</v>
      </c>
      <c r="C1" s="97"/>
    </row>
    <row r="2" spans="1:3" ht="18.75" customHeight="1" x14ac:dyDescent="0.2">
      <c r="A2" s="97" t="s">
        <v>209</v>
      </c>
      <c r="B2" s="97" t="s">
        <v>210</v>
      </c>
      <c r="C2" s="97"/>
    </row>
    <row r="3" spans="1:3" ht="18.75" customHeight="1" x14ac:dyDescent="0.2">
      <c r="A3" s="97" t="s">
        <v>211</v>
      </c>
      <c r="B3" s="97" t="s">
        <v>212</v>
      </c>
      <c r="C3" s="97"/>
    </row>
    <row r="4" spans="1:3" ht="18.75" customHeight="1" x14ac:dyDescent="0.2">
      <c r="A4" s="97" t="s">
        <v>213</v>
      </c>
      <c r="B4" s="175">
        <v>44849</v>
      </c>
      <c r="C4" s="97"/>
    </row>
    <row r="5" spans="1:3" ht="18.75" customHeight="1" x14ac:dyDescent="0.2">
      <c r="A5" s="163" t="s">
        <v>214</v>
      </c>
      <c r="B5" s="176">
        <v>-6.3E-2</v>
      </c>
      <c r="C5" s="97"/>
    </row>
    <row r="6" spans="1:3" ht="18.75" customHeight="1" x14ac:dyDescent="0.2">
      <c r="A6" s="97" t="s">
        <v>215</v>
      </c>
      <c r="B6" s="162">
        <v>5</v>
      </c>
      <c r="C6" s="97"/>
    </row>
    <row r="7" spans="1:3" ht="18.75" customHeight="1" x14ac:dyDescent="0.2">
      <c r="A7" s="97" t="s">
        <v>216</v>
      </c>
      <c r="B7" s="162">
        <v>150</v>
      </c>
      <c r="C7" s="97"/>
    </row>
    <row r="8" spans="1:3" ht="18.75" customHeight="1" x14ac:dyDescent="0.2">
      <c r="A8" s="97" t="s">
        <v>217</v>
      </c>
      <c r="B8" s="162">
        <v>24</v>
      </c>
      <c r="C8" s="97"/>
    </row>
    <row r="9" spans="1:3" ht="18.75" customHeight="1" x14ac:dyDescent="0.2">
      <c r="A9" s="97" t="s">
        <v>218</v>
      </c>
      <c r="B9" s="175">
        <v>44849</v>
      </c>
      <c r="C9" s="97"/>
    </row>
    <row r="10" spans="1:3" ht="18.75" customHeight="1" x14ac:dyDescent="0.2">
      <c r="A10" s="97" t="s">
        <v>219</v>
      </c>
      <c r="B10" s="175">
        <v>48502</v>
      </c>
      <c r="C10" s="97"/>
    </row>
    <row r="11" spans="1:3" ht="18.75" customHeight="1" x14ac:dyDescent="0.2">
      <c r="A11" s="97"/>
      <c r="B11" s="126"/>
      <c r="C11" s="36"/>
    </row>
    <row r="12" spans="1:3" ht="18.75" customHeight="1" x14ac:dyDescent="0.2">
      <c r="A12" s="164"/>
      <c r="B12" s="45"/>
      <c r="C12" s="41"/>
    </row>
    <row r="13" spans="1:3" ht="18.75" customHeight="1" x14ac:dyDescent="0.2">
      <c r="A13" s="97"/>
      <c r="B13" s="164"/>
      <c r="C13" s="97"/>
    </row>
    <row r="14" spans="1:3" ht="18.75" customHeight="1" x14ac:dyDescent="0.2">
      <c r="A14" s="97"/>
      <c r="B14" s="165"/>
      <c r="C14" s="97"/>
    </row>
    <row r="15" spans="1:3" ht="18.75" customHeight="1" x14ac:dyDescent="0.2">
      <c r="A15" s="97"/>
      <c r="B15" s="166"/>
      <c r="C15" s="97"/>
    </row>
    <row r="16" spans="1:3" ht="18.75" customHeight="1" x14ac:dyDescent="0.2">
      <c r="A16" s="97"/>
      <c r="B16" s="164"/>
      <c r="C16" s="97"/>
    </row>
    <row r="17" spans="1:6" ht="17.25" customHeight="1" x14ac:dyDescent="0.2">
      <c r="A17" s="167"/>
      <c r="B17" s="126"/>
      <c r="C17" s="36"/>
    </row>
    <row r="18" spans="1:6" ht="18" customHeight="1" x14ac:dyDescent="0.2">
      <c r="A18" s="41"/>
      <c r="B18" s="45"/>
      <c r="C18" s="41"/>
    </row>
    <row r="19" spans="1:6" ht="18.75" customHeight="1" x14ac:dyDescent="0.2">
      <c r="A19" s="97"/>
      <c r="B19" s="164"/>
      <c r="C19" s="97"/>
    </row>
    <row r="20" spans="1:6" ht="18.75" customHeight="1" x14ac:dyDescent="0.25">
      <c r="A20" s="97"/>
      <c r="B20" s="164"/>
      <c r="C20" s="97"/>
      <c r="F20" s="168"/>
    </row>
    <row r="21" spans="1:6" ht="18.75" customHeight="1" x14ac:dyDescent="0.2">
      <c r="A21" s="97"/>
      <c r="B21" s="164"/>
      <c r="C21" s="97"/>
    </row>
    <row r="22" spans="1:6" ht="18.75" customHeight="1" x14ac:dyDescent="0.2">
      <c r="A22" s="97"/>
      <c r="B22" s="158"/>
      <c r="C22" s="97"/>
    </row>
    <row r="23" spans="1:6" ht="18.75" customHeight="1" x14ac:dyDescent="0.2">
      <c r="A23" s="97"/>
      <c r="B23" s="158"/>
      <c r="C23" s="97"/>
    </row>
    <row r="24" spans="1:6" ht="17.25" customHeight="1" x14ac:dyDescent="0.2">
      <c r="A24" s="167"/>
      <c r="B24" s="126"/>
      <c r="C24" s="36"/>
    </row>
    <row r="25" spans="1:6" ht="18" customHeight="1" x14ac:dyDescent="0.2">
      <c r="A25" s="41"/>
      <c r="B25" s="45"/>
      <c r="C25" s="41"/>
    </row>
    <row r="26" spans="1:6" ht="19.5" customHeight="1" x14ac:dyDescent="0.2">
      <c r="A26" s="97"/>
      <c r="B26" s="169"/>
      <c r="C26" s="97"/>
    </row>
    <row r="27" spans="1:6" ht="18.75" customHeight="1" x14ac:dyDescent="0.2">
      <c r="A27" s="97"/>
      <c r="B27" s="158"/>
      <c r="C27" s="97"/>
    </row>
    <row r="28" spans="1:6" ht="17.25" customHeight="1" x14ac:dyDescent="0.2">
      <c r="A28" s="167"/>
      <c r="B28" s="126"/>
      <c r="C28" s="36"/>
    </row>
    <row r="29" spans="1:6" ht="18" customHeight="1" x14ac:dyDescent="0.2">
      <c r="A29" s="41"/>
      <c r="B29" s="45"/>
      <c r="C29" s="41"/>
    </row>
    <row r="30" spans="1:6" ht="18.75" customHeight="1" x14ac:dyDescent="0.2">
      <c r="A30" s="97"/>
      <c r="B30" s="158"/>
      <c r="C30" s="97"/>
    </row>
    <row r="31" spans="1:6" ht="18.75" customHeight="1" x14ac:dyDescent="0.2">
      <c r="A31" s="97"/>
      <c r="B31" s="158"/>
      <c r="C31" s="97"/>
    </row>
    <row r="32" spans="1:6" ht="18" customHeight="1" x14ac:dyDescent="0.2">
      <c r="A32" s="97"/>
      <c r="B32" s="158"/>
      <c r="C32" s="97"/>
    </row>
    <row r="33" spans="1:3" ht="18" customHeight="1" x14ac:dyDescent="0.2">
      <c r="A33" s="97"/>
      <c r="B33" s="158"/>
      <c r="C33" s="97"/>
    </row>
    <row r="34" spans="1:3" ht="18" customHeight="1" x14ac:dyDescent="0.2">
      <c r="A34" s="97"/>
      <c r="B34" s="158"/>
      <c r="C34" s="97"/>
    </row>
    <row r="35" spans="1:3" ht="18" customHeight="1" x14ac:dyDescent="0.2">
      <c r="A35" s="97"/>
      <c r="B35" s="170"/>
      <c r="C35" s="97"/>
    </row>
    <row r="36" spans="1:3" ht="18" customHeight="1" x14ac:dyDescent="0.2">
      <c r="A36" s="167"/>
      <c r="B36" s="126"/>
      <c r="C36" s="36"/>
    </row>
    <row r="37" spans="1:3" ht="18" customHeight="1" x14ac:dyDescent="0.25">
      <c r="A37" s="97"/>
      <c r="B37" s="171"/>
      <c r="C37" s="97"/>
    </row>
    <row r="38" spans="1:3" ht="18" customHeight="1" x14ac:dyDescent="0.25">
      <c r="A38" s="78"/>
      <c r="B38" s="172"/>
      <c r="C38" s="97"/>
    </row>
    <row r="39" spans="1:3" ht="18" customHeight="1" x14ac:dyDescent="0.25">
      <c r="A39" s="78"/>
      <c r="B39" s="171"/>
      <c r="C39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I52"/>
  <sheetViews>
    <sheetView workbookViewId="0"/>
  </sheetViews>
  <sheetFormatPr baseColWidth="10" defaultColWidth="8.83203125" defaultRowHeight="15" x14ac:dyDescent="0.2"/>
  <cols>
    <col min="1" max="1" width="1.5" bestFit="1" customWidth="1"/>
    <col min="2" max="2" width="7.1640625" style="73" bestFit="1" customWidth="1"/>
    <col min="3" max="3" width="12.5" style="74" bestFit="1" customWidth="1"/>
    <col min="4" max="4" width="18.5" style="1" bestFit="1" customWidth="1"/>
    <col min="5" max="9" width="13.1640625" style="1" bestFit="1" customWidth="1"/>
  </cols>
  <sheetData>
    <row r="1" spans="2:9" ht="18" customHeight="1" x14ac:dyDescent="0.2">
      <c r="B1" s="35"/>
      <c r="C1" s="4"/>
      <c r="D1" s="36"/>
      <c r="E1" s="36"/>
      <c r="F1" s="36"/>
      <c r="G1" s="36"/>
      <c r="H1" s="36"/>
      <c r="I1" s="36"/>
    </row>
    <row r="2" spans="2:9" ht="18" customHeight="1" x14ac:dyDescent="0.2">
      <c r="B2" s="37" t="s">
        <v>62</v>
      </c>
      <c r="C2" s="4"/>
      <c r="D2" s="38" t="s">
        <v>63</v>
      </c>
      <c r="E2" s="36"/>
      <c r="F2" s="36"/>
      <c r="G2" s="36"/>
      <c r="H2" s="36"/>
      <c r="I2" s="36"/>
    </row>
    <row r="3" spans="2:9" ht="18" customHeight="1" x14ac:dyDescent="0.2">
      <c r="B3" s="35"/>
      <c r="C3" s="4"/>
      <c r="D3" s="36"/>
      <c r="E3" s="36"/>
      <c r="F3" s="36"/>
      <c r="G3" s="36"/>
      <c r="H3" s="36"/>
      <c r="I3" s="36"/>
    </row>
    <row r="4" spans="2:9" ht="18" customHeight="1" x14ac:dyDescent="0.2">
      <c r="B4" s="39" t="s">
        <v>64</v>
      </c>
      <c r="C4" s="40">
        <v>6.0220000000000003E+23</v>
      </c>
      <c r="D4" s="40"/>
      <c r="E4" s="41" t="s">
        <v>65</v>
      </c>
      <c r="F4" s="36"/>
      <c r="G4" s="36"/>
      <c r="H4" s="36"/>
      <c r="I4" s="36"/>
    </row>
    <row r="5" spans="2:9" ht="18" customHeight="1" x14ac:dyDescent="0.2">
      <c r="B5" s="39" t="s">
        <v>66</v>
      </c>
      <c r="C5" s="40">
        <v>1.6021765699999999E-19</v>
      </c>
      <c r="D5" s="41" t="s">
        <v>67</v>
      </c>
      <c r="E5" s="41" t="s">
        <v>68</v>
      </c>
      <c r="F5" s="36"/>
      <c r="G5" s="36"/>
      <c r="H5" s="36"/>
      <c r="I5" s="36"/>
    </row>
    <row r="6" spans="2:9" ht="18" customHeight="1" x14ac:dyDescent="0.2">
      <c r="B6" s="39" t="s">
        <v>69</v>
      </c>
      <c r="C6" s="42">
        <v>6.241E+18</v>
      </c>
      <c r="D6" s="41" t="s">
        <v>66</v>
      </c>
      <c r="E6" s="41" t="s">
        <v>67</v>
      </c>
      <c r="F6" s="36"/>
      <c r="G6" s="36"/>
      <c r="H6" s="36"/>
      <c r="I6" s="36"/>
    </row>
    <row r="7" spans="2:9" ht="18" customHeight="1" x14ac:dyDescent="0.2">
      <c r="B7" s="39" t="s">
        <v>64</v>
      </c>
      <c r="C7" s="43">
        <v>1</v>
      </c>
      <c r="D7" s="41" t="s">
        <v>70</v>
      </c>
      <c r="E7" s="41" t="s">
        <v>71</v>
      </c>
      <c r="F7" s="36"/>
      <c r="G7" s="36"/>
      <c r="H7" s="36"/>
      <c r="I7" s="36"/>
    </row>
    <row r="8" spans="2:9" ht="18" customHeight="1" x14ac:dyDescent="0.2">
      <c r="B8" s="35"/>
      <c r="C8" s="42">
        <v>8.2057459999999995E-5</v>
      </c>
      <c r="D8" s="41" t="s">
        <v>72</v>
      </c>
      <c r="E8" s="41" t="s">
        <v>73</v>
      </c>
      <c r="F8" s="36"/>
      <c r="G8" s="36"/>
      <c r="H8" s="36"/>
      <c r="I8" s="36"/>
    </row>
    <row r="9" spans="2:9" ht="18" customHeight="1" x14ac:dyDescent="0.2">
      <c r="B9" s="35"/>
      <c r="C9" s="44">
        <v>0.20799999999999999</v>
      </c>
      <c r="D9" s="36"/>
      <c r="E9" s="41" t="s">
        <v>74</v>
      </c>
      <c r="F9" s="36"/>
      <c r="G9" s="36"/>
      <c r="H9" s="36"/>
      <c r="I9" s="36"/>
    </row>
    <row r="10" spans="2:9" ht="18" customHeight="1" x14ac:dyDescent="0.2">
      <c r="B10" s="35"/>
      <c r="C10" s="45">
        <f>1*C8*300/1*1000</f>
        <v>24.617238</v>
      </c>
      <c r="D10" s="41" t="s">
        <v>75</v>
      </c>
      <c r="E10" s="41" t="s">
        <v>76</v>
      </c>
      <c r="F10" s="36"/>
      <c r="G10" s="36"/>
      <c r="H10" s="36"/>
      <c r="I10" s="36"/>
    </row>
    <row r="11" spans="2:9" ht="18" customHeight="1" x14ac:dyDescent="0.2">
      <c r="B11" s="35"/>
      <c r="C11" s="4"/>
      <c r="D11" s="36"/>
      <c r="E11" s="36"/>
      <c r="F11" s="36"/>
      <c r="G11" s="36"/>
      <c r="H11" s="36"/>
      <c r="I11" s="36"/>
    </row>
    <row r="12" spans="2:9" ht="18" customHeight="1" x14ac:dyDescent="0.2">
      <c r="B12" s="35"/>
      <c r="C12" s="4"/>
      <c r="D12" s="36"/>
      <c r="E12" s="36"/>
      <c r="F12" s="36"/>
      <c r="G12" s="36"/>
      <c r="H12" s="36"/>
      <c r="I12" s="36"/>
    </row>
    <row r="13" spans="2:9" ht="18" customHeight="1" x14ac:dyDescent="0.25">
      <c r="B13" s="46" t="s">
        <v>77</v>
      </c>
      <c r="C13" s="47"/>
      <c r="D13" s="48"/>
      <c r="E13" s="49"/>
      <c r="F13" s="48"/>
      <c r="G13" s="48"/>
      <c r="H13" s="48"/>
      <c r="I13" s="48"/>
    </row>
    <row r="14" spans="2:9" ht="18" customHeight="1" x14ac:dyDescent="0.2">
      <c r="B14" s="35"/>
      <c r="C14" s="50">
        <v>1.1499999999999999</v>
      </c>
      <c r="D14" s="51" t="s">
        <v>78</v>
      </c>
      <c r="E14" s="41" t="s">
        <v>79</v>
      </c>
      <c r="F14" s="36"/>
      <c r="G14" s="36"/>
      <c r="H14" s="36"/>
      <c r="I14" s="36"/>
    </row>
    <row r="15" spans="2:9" ht="18" customHeight="1" x14ac:dyDescent="0.2">
      <c r="B15" s="35"/>
      <c r="C15" s="52">
        <f>1000/C14</f>
        <v>869.56521739130437</v>
      </c>
      <c r="D15" s="53" t="s">
        <v>80</v>
      </c>
      <c r="E15" s="41" t="s">
        <v>81</v>
      </c>
      <c r="F15" s="36"/>
      <c r="G15" s="36"/>
      <c r="H15" s="36"/>
      <c r="I15" s="36"/>
    </row>
    <row r="16" spans="2:9" ht="18" customHeight="1" x14ac:dyDescent="0.2">
      <c r="B16" s="35"/>
      <c r="C16" s="40">
        <f>C15*C6*3600</f>
        <v>1.9537043478260873E+25</v>
      </c>
      <c r="D16" s="36"/>
      <c r="E16" s="41" t="s">
        <v>82</v>
      </c>
      <c r="F16" s="36"/>
      <c r="G16" s="36"/>
      <c r="H16" s="36"/>
      <c r="I16" s="36"/>
    </row>
    <row r="17" spans="2:9" ht="18" customHeight="1" x14ac:dyDescent="0.2">
      <c r="B17" s="35"/>
      <c r="C17" s="54">
        <v>4</v>
      </c>
      <c r="D17" s="36"/>
      <c r="E17" s="41" t="s">
        <v>83</v>
      </c>
      <c r="F17" s="36"/>
      <c r="G17" s="36"/>
      <c r="H17" s="36"/>
      <c r="I17" s="36"/>
    </row>
    <row r="18" spans="2:9" ht="18" customHeight="1" x14ac:dyDescent="0.2">
      <c r="B18" s="35"/>
      <c r="C18" s="40">
        <f>C16/C17</f>
        <v>4.8842608695652183E+24</v>
      </c>
      <c r="D18" s="36"/>
      <c r="E18" s="41" t="s">
        <v>84</v>
      </c>
      <c r="F18" s="36"/>
      <c r="G18" s="36"/>
      <c r="H18" s="36"/>
      <c r="I18" s="36"/>
    </row>
    <row r="19" spans="2:9" ht="18" customHeight="1" x14ac:dyDescent="0.2">
      <c r="B19" s="35"/>
      <c r="C19" s="55">
        <f>C18/C4</f>
        <v>8.1106955655350674</v>
      </c>
      <c r="D19" s="36"/>
      <c r="E19" s="41" t="s">
        <v>85</v>
      </c>
      <c r="F19" s="36"/>
      <c r="G19" s="36"/>
      <c r="H19" s="36"/>
      <c r="I19" s="36"/>
    </row>
    <row r="20" spans="2:9" ht="18" customHeight="1" x14ac:dyDescent="0.2">
      <c r="B20" s="35"/>
      <c r="C20" s="55">
        <f>C19*C8*300/1</f>
        <v>0.19966292308232134</v>
      </c>
      <c r="D20" s="41" t="s">
        <v>86</v>
      </c>
      <c r="E20" s="41" t="s">
        <v>87</v>
      </c>
      <c r="F20" s="36"/>
      <c r="G20" s="36"/>
      <c r="H20" s="36"/>
      <c r="I20" s="36"/>
    </row>
    <row r="21" spans="2:9" ht="18" customHeight="1" x14ac:dyDescent="0.2">
      <c r="B21" s="35"/>
      <c r="C21" s="55">
        <f>C20/C9</f>
        <v>0.95991789943423722</v>
      </c>
      <c r="D21" s="41" t="s">
        <v>86</v>
      </c>
      <c r="E21" s="41" t="s">
        <v>88</v>
      </c>
      <c r="F21" s="36"/>
      <c r="G21" s="36"/>
      <c r="H21" s="36"/>
      <c r="I21" s="36"/>
    </row>
    <row r="22" spans="2:9" ht="18" customHeight="1" x14ac:dyDescent="0.2">
      <c r="B22" s="35"/>
      <c r="C22" s="4"/>
      <c r="D22" s="36"/>
      <c r="E22" s="36"/>
      <c r="F22" s="36"/>
      <c r="G22" s="36"/>
      <c r="H22" s="36"/>
      <c r="I22" s="36"/>
    </row>
    <row r="23" spans="2:9" ht="18" customHeight="1" x14ac:dyDescent="0.2">
      <c r="B23" s="56" t="s">
        <v>89</v>
      </c>
      <c r="C23" s="57"/>
      <c r="D23" s="58"/>
      <c r="E23" s="58"/>
      <c r="F23" s="58"/>
      <c r="G23" s="58"/>
      <c r="H23" s="58"/>
      <c r="I23" s="59"/>
    </row>
    <row r="24" spans="2:9" ht="18" customHeight="1" x14ac:dyDescent="0.2">
      <c r="B24" s="60"/>
      <c r="C24" s="61">
        <v>10</v>
      </c>
      <c r="D24" s="62" t="s">
        <v>90</v>
      </c>
      <c r="E24" s="41" t="s">
        <v>91</v>
      </c>
      <c r="F24" s="36"/>
      <c r="G24" s="36"/>
      <c r="H24" s="36"/>
      <c r="I24" s="63"/>
    </row>
    <row r="25" spans="2:9" ht="18" customHeight="1" x14ac:dyDescent="0.2">
      <c r="B25" s="60"/>
      <c r="C25" s="45">
        <f>C24/C14</f>
        <v>8.6956521739130448</v>
      </c>
      <c r="D25" s="41" t="s">
        <v>80</v>
      </c>
      <c r="E25" s="41" t="s">
        <v>91</v>
      </c>
      <c r="F25" s="36"/>
      <c r="G25" s="36"/>
      <c r="H25" s="36"/>
      <c r="I25" s="63"/>
    </row>
    <row r="26" spans="2:9" ht="18" customHeight="1" x14ac:dyDescent="0.2">
      <c r="B26" s="60"/>
      <c r="C26" s="45">
        <v>100</v>
      </c>
      <c r="D26" s="41" t="s">
        <v>92</v>
      </c>
      <c r="E26" s="41" t="s">
        <v>93</v>
      </c>
      <c r="F26" s="36"/>
      <c r="G26" s="36"/>
      <c r="H26" s="36"/>
      <c r="I26" s="63"/>
    </row>
    <row r="27" spans="2:9" ht="18" customHeight="1" x14ac:dyDescent="0.2">
      <c r="B27" s="60"/>
      <c r="C27" s="45">
        <v>1.7</v>
      </c>
      <c r="D27" s="41" t="s">
        <v>94</v>
      </c>
      <c r="E27" s="41" t="s">
        <v>95</v>
      </c>
      <c r="F27" s="36"/>
      <c r="G27" s="36"/>
      <c r="H27" s="36"/>
      <c r="I27" s="63"/>
    </row>
    <row r="28" spans="2:9" ht="18" customHeight="1" x14ac:dyDescent="0.2">
      <c r="B28" s="60"/>
      <c r="C28" s="64">
        <f>C26*C27</f>
        <v>170</v>
      </c>
      <c r="D28" s="41" t="s">
        <v>96</v>
      </c>
      <c r="E28" s="41" t="s">
        <v>97</v>
      </c>
      <c r="F28" s="36"/>
      <c r="G28" s="36"/>
      <c r="H28" s="36"/>
      <c r="I28" s="63"/>
    </row>
    <row r="29" spans="2:9" ht="18" customHeight="1" x14ac:dyDescent="0.2">
      <c r="B29" s="60"/>
      <c r="C29" s="55">
        <f>C24/C26/C27</f>
        <v>5.8823529411764712E-2</v>
      </c>
      <c r="D29" s="41" t="s">
        <v>75</v>
      </c>
      <c r="E29" s="41" t="s">
        <v>98</v>
      </c>
      <c r="F29" s="36"/>
      <c r="G29" s="36"/>
      <c r="H29" s="36"/>
      <c r="I29" s="63"/>
    </row>
    <row r="30" spans="2:9" ht="18" customHeight="1" x14ac:dyDescent="0.2">
      <c r="B30" s="60"/>
      <c r="C30" s="45">
        <f>C20*1000*C25/C15</f>
        <v>1.9966292308232136</v>
      </c>
      <c r="D30" s="41" t="s">
        <v>75</v>
      </c>
      <c r="E30" s="41" t="s">
        <v>99</v>
      </c>
      <c r="F30" s="36"/>
      <c r="G30" s="36"/>
      <c r="H30" s="36"/>
      <c r="I30" s="63"/>
    </row>
    <row r="31" spans="2:9" ht="18" customHeight="1" x14ac:dyDescent="0.2">
      <c r="B31" s="60"/>
      <c r="C31" s="64">
        <f>C30/C29</f>
        <v>33.942696923994632</v>
      </c>
      <c r="D31" s="41" t="s">
        <v>100</v>
      </c>
      <c r="E31" s="41" t="s">
        <v>101</v>
      </c>
      <c r="F31" s="36"/>
      <c r="G31" s="36"/>
      <c r="H31" s="36"/>
      <c r="I31" s="63"/>
    </row>
    <row r="32" spans="2:9" ht="18" customHeight="1" x14ac:dyDescent="0.2">
      <c r="B32" s="60"/>
      <c r="C32" s="64">
        <f>C31+1</f>
        <v>34.942696923994632</v>
      </c>
      <c r="D32" s="41" t="s">
        <v>100</v>
      </c>
      <c r="E32" s="41" t="s">
        <v>102</v>
      </c>
      <c r="F32" s="36"/>
      <c r="G32" s="36"/>
      <c r="H32" s="36"/>
      <c r="I32" s="63"/>
    </row>
    <row r="33" spans="2:9" ht="18" customHeight="1" x14ac:dyDescent="0.2">
      <c r="B33" s="65">
        <f>1/C32</f>
        <v>2.8618283304667157E-2</v>
      </c>
      <c r="C33" s="64">
        <f>C$26*C$27/C32</f>
        <v>4.8651081617934171</v>
      </c>
      <c r="D33" s="41" t="s">
        <v>96</v>
      </c>
      <c r="E33" s="41" t="s">
        <v>103</v>
      </c>
      <c r="F33" s="36"/>
      <c r="G33" s="36"/>
      <c r="H33" s="36"/>
      <c r="I33" s="63"/>
    </row>
    <row r="34" spans="2:9" ht="18" customHeight="1" x14ac:dyDescent="0.2">
      <c r="B34" s="60"/>
      <c r="C34" s="4"/>
      <c r="D34" s="36"/>
      <c r="E34" s="36"/>
      <c r="F34" s="36"/>
      <c r="G34" s="36"/>
      <c r="H34" s="36"/>
      <c r="I34" s="63"/>
    </row>
    <row r="35" spans="2:9" ht="18" customHeight="1" x14ac:dyDescent="0.2">
      <c r="B35" s="60"/>
      <c r="C35" s="66">
        <v>10</v>
      </c>
      <c r="D35" s="67" t="s">
        <v>104</v>
      </c>
      <c r="E35" s="41" t="s">
        <v>105</v>
      </c>
      <c r="F35" s="36"/>
      <c r="G35" s="36"/>
      <c r="H35" s="36"/>
      <c r="I35" s="63"/>
    </row>
    <row r="36" spans="2:9" ht="18" customHeight="1" x14ac:dyDescent="0.2">
      <c r="B36" s="60"/>
      <c r="C36" s="55">
        <f>C$30/C35</f>
        <v>0.19966292308232136</v>
      </c>
      <c r="D36" s="41" t="s">
        <v>75</v>
      </c>
      <c r="E36" s="41" t="s">
        <v>99</v>
      </c>
      <c r="F36" s="36"/>
      <c r="G36" s="36"/>
      <c r="H36" s="36"/>
      <c r="I36" s="63"/>
    </row>
    <row r="37" spans="2:9" ht="18" customHeight="1" x14ac:dyDescent="0.2">
      <c r="B37" s="60"/>
      <c r="C37" s="45">
        <f>C36/C$29</f>
        <v>3.3942696923994626</v>
      </c>
      <c r="D37" s="41" t="s">
        <v>100</v>
      </c>
      <c r="E37" s="41" t="s">
        <v>101</v>
      </c>
      <c r="F37" s="36"/>
      <c r="G37" s="36"/>
      <c r="H37" s="36"/>
      <c r="I37" s="63"/>
    </row>
    <row r="38" spans="2:9" ht="18" customHeight="1" x14ac:dyDescent="0.2">
      <c r="B38" s="60"/>
      <c r="C38" s="68">
        <f>C37+1</f>
        <v>4.3942696923994626</v>
      </c>
      <c r="D38" s="38" t="s">
        <v>100</v>
      </c>
      <c r="E38" s="41" t="s">
        <v>102</v>
      </c>
      <c r="F38" s="36"/>
      <c r="G38" s="36"/>
      <c r="H38" s="36"/>
      <c r="I38" s="63"/>
    </row>
    <row r="39" spans="2:9" ht="18" customHeight="1" x14ac:dyDescent="0.2">
      <c r="B39" s="65">
        <f>1/C38</f>
        <v>0.22756910021468355</v>
      </c>
      <c r="C39" s="64">
        <f>C$26*C$27/C38</f>
        <v>38.686747036496207</v>
      </c>
      <c r="D39" s="41" t="s">
        <v>96</v>
      </c>
      <c r="E39" s="41" t="s">
        <v>103</v>
      </c>
      <c r="F39" s="36"/>
      <c r="G39" s="36"/>
      <c r="H39" s="36"/>
      <c r="I39" s="63"/>
    </row>
    <row r="40" spans="2:9" ht="18" customHeight="1" x14ac:dyDescent="0.2">
      <c r="B40" s="60"/>
      <c r="C40" s="4"/>
      <c r="D40" s="36"/>
      <c r="E40" s="36"/>
      <c r="F40" s="36"/>
      <c r="G40" s="36"/>
      <c r="H40" s="36"/>
      <c r="I40" s="63"/>
    </row>
    <row r="41" spans="2:9" ht="18" customHeight="1" x14ac:dyDescent="0.2">
      <c r="B41" s="60"/>
      <c r="C41" s="66">
        <v>30</v>
      </c>
      <c r="D41" s="67" t="s">
        <v>104</v>
      </c>
      <c r="E41" s="41" t="s">
        <v>105</v>
      </c>
      <c r="F41" s="36"/>
      <c r="G41" s="36"/>
      <c r="H41" s="36"/>
      <c r="I41" s="63"/>
    </row>
    <row r="42" spans="2:9" ht="18" customHeight="1" x14ac:dyDescent="0.2">
      <c r="B42" s="60"/>
      <c r="C42" s="55">
        <f>C$30/C41</f>
        <v>6.6554307694107126E-2</v>
      </c>
      <c r="D42" s="41" t="s">
        <v>75</v>
      </c>
      <c r="E42" s="41" t="s">
        <v>99</v>
      </c>
      <c r="F42" s="36"/>
      <c r="G42" s="36"/>
      <c r="H42" s="36"/>
      <c r="I42" s="63"/>
    </row>
    <row r="43" spans="2:9" ht="18" customHeight="1" x14ac:dyDescent="0.2">
      <c r="B43" s="60"/>
      <c r="C43" s="45">
        <f>C42/C$29</f>
        <v>1.1314232307998211</v>
      </c>
      <c r="D43" s="41" t="s">
        <v>100</v>
      </c>
      <c r="E43" s="41" t="s">
        <v>101</v>
      </c>
      <c r="F43" s="36"/>
      <c r="G43" s="36"/>
      <c r="H43" s="36"/>
      <c r="I43" s="63"/>
    </row>
    <row r="44" spans="2:9" ht="18" customHeight="1" x14ac:dyDescent="0.2">
      <c r="B44" s="60"/>
      <c r="C44" s="68">
        <f>C43+1</f>
        <v>2.1314232307998209</v>
      </c>
      <c r="D44" s="38" t="s">
        <v>100</v>
      </c>
      <c r="E44" s="41" t="s">
        <v>102</v>
      </c>
      <c r="F44" s="36"/>
      <c r="G44" s="36"/>
      <c r="H44" s="36"/>
      <c r="I44" s="63"/>
    </row>
    <row r="45" spans="2:9" ht="18" customHeight="1" x14ac:dyDescent="0.2">
      <c r="B45" s="65">
        <f>1/C44</f>
        <v>0.4691700763835383</v>
      </c>
      <c r="C45" s="64">
        <f>C$26*C$27/C44</f>
        <v>79.758912985201519</v>
      </c>
      <c r="D45" s="41" t="s">
        <v>96</v>
      </c>
      <c r="E45" s="41" t="s">
        <v>103</v>
      </c>
      <c r="F45" s="36"/>
      <c r="G45" s="36"/>
      <c r="H45" s="36"/>
      <c r="I45" s="63"/>
    </row>
    <row r="46" spans="2:9" ht="18" customHeight="1" x14ac:dyDescent="0.2">
      <c r="B46" s="60"/>
      <c r="C46" s="4"/>
      <c r="D46" s="36"/>
      <c r="E46" s="36"/>
      <c r="F46" s="36"/>
      <c r="G46" s="36"/>
      <c r="H46" s="36"/>
      <c r="I46" s="63"/>
    </row>
    <row r="47" spans="2:9" ht="18" customHeight="1" x14ac:dyDescent="0.2">
      <c r="B47" s="60"/>
      <c r="C47" s="66">
        <v>100</v>
      </c>
      <c r="D47" s="67" t="s">
        <v>104</v>
      </c>
      <c r="E47" s="41" t="s">
        <v>105</v>
      </c>
      <c r="F47" s="36"/>
      <c r="G47" s="36"/>
      <c r="H47" s="36"/>
      <c r="I47" s="63"/>
    </row>
    <row r="48" spans="2:9" ht="18" customHeight="1" x14ac:dyDescent="0.2">
      <c r="B48" s="60"/>
      <c r="C48" s="55">
        <f>C$30/C47</f>
        <v>1.9966292308232138E-2</v>
      </c>
      <c r="D48" s="41" t="s">
        <v>75</v>
      </c>
      <c r="E48" s="41" t="s">
        <v>99</v>
      </c>
      <c r="F48" s="36"/>
      <c r="G48" s="36"/>
      <c r="H48" s="36"/>
      <c r="I48" s="63"/>
    </row>
    <row r="49" spans="2:9" ht="18" customHeight="1" x14ac:dyDescent="0.2">
      <c r="B49" s="60"/>
      <c r="C49" s="45">
        <f>C48/C$29</f>
        <v>0.33942696923994631</v>
      </c>
      <c r="D49" s="41" t="s">
        <v>100</v>
      </c>
      <c r="E49" s="41" t="s">
        <v>101</v>
      </c>
      <c r="F49" s="36"/>
      <c r="G49" s="36"/>
      <c r="H49" s="36"/>
      <c r="I49" s="63"/>
    </row>
    <row r="50" spans="2:9" ht="18" customHeight="1" x14ac:dyDescent="0.2">
      <c r="B50" s="60"/>
      <c r="C50" s="68">
        <f>C49+1</f>
        <v>1.3394269692399463</v>
      </c>
      <c r="D50" s="38" t="s">
        <v>100</v>
      </c>
      <c r="E50" s="41" t="s">
        <v>102</v>
      </c>
      <c r="F50" s="36"/>
      <c r="G50" s="36"/>
      <c r="H50" s="36"/>
      <c r="I50" s="63"/>
    </row>
    <row r="51" spans="2:9" ht="18" customHeight="1" x14ac:dyDescent="0.2">
      <c r="B51" s="65">
        <f>1/C50</f>
        <v>0.74658792376522543</v>
      </c>
      <c r="C51" s="64">
        <f>C$26*C$27/C50</f>
        <v>126.91994704008833</v>
      </c>
      <c r="D51" s="41" t="s">
        <v>96</v>
      </c>
      <c r="E51" s="41" t="s">
        <v>103</v>
      </c>
      <c r="F51" s="36"/>
      <c r="G51" s="36"/>
      <c r="H51" s="36"/>
      <c r="I51" s="63"/>
    </row>
    <row r="52" spans="2:9" ht="18" customHeight="1" x14ac:dyDescent="0.2">
      <c r="B52" s="69"/>
      <c r="C52" s="70"/>
      <c r="D52" s="71"/>
      <c r="E52" s="71"/>
      <c r="F52" s="71"/>
      <c r="G52" s="71"/>
      <c r="H52" s="71"/>
      <c r="I52" s="7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T63"/>
  <sheetViews>
    <sheetView workbookViewId="0"/>
  </sheetViews>
  <sheetFormatPr baseColWidth="10" defaultColWidth="8.83203125" defaultRowHeight="15" x14ac:dyDescent="0.2"/>
  <cols>
    <col min="1" max="1" width="5.1640625" bestFit="1" customWidth="1"/>
    <col min="2" max="2" width="5.33203125" bestFit="1" customWidth="1"/>
    <col min="3" max="3" width="13" style="1" bestFit="1" customWidth="1"/>
    <col min="4" max="4" width="13" bestFit="1" customWidth="1"/>
    <col min="5" max="5" width="8.6640625" style="31" bestFit="1" customWidth="1"/>
    <col min="6" max="6" width="8.6640625" bestFit="1" customWidth="1"/>
    <col min="7" max="7" width="14.5" style="32" bestFit="1" customWidth="1"/>
    <col min="8" max="8" width="13" style="32" bestFit="1" customWidth="1"/>
    <col min="9" max="9" width="13" bestFit="1" customWidth="1"/>
    <col min="10" max="11" width="13" style="32" bestFit="1" customWidth="1"/>
    <col min="12" max="12" width="13" bestFit="1" customWidth="1"/>
    <col min="13" max="13" width="13" style="32" bestFit="1" customWidth="1"/>
    <col min="14" max="14" width="13" bestFit="1" customWidth="1"/>
    <col min="15" max="15" width="13" style="32" bestFit="1" customWidth="1"/>
    <col min="16" max="16" width="13" bestFit="1" customWidth="1"/>
    <col min="17" max="17" width="13" style="33" bestFit="1" customWidth="1"/>
    <col min="18" max="18" width="16" bestFit="1" customWidth="1"/>
    <col min="19" max="19" width="13" style="34" bestFit="1" customWidth="1"/>
    <col min="20" max="20" width="13" bestFit="1" customWidth="1"/>
  </cols>
  <sheetData>
    <row r="1" spans="1:19" ht="18" customHeight="1" x14ac:dyDescent="0.2">
      <c r="E1" s="2"/>
      <c r="G1" s="3"/>
      <c r="H1" s="3"/>
      <c r="J1" s="3"/>
      <c r="K1" s="3"/>
      <c r="M1" s="3"/>
      <c r="O1" s="3"/>
      <c r="Q1" s="4"/>
      <c r="S1" s="5"/>
    </row>
    <row r="2" spans="1:19" ht="18" customHeight="1" x14ac:dyDescent="0.2">
      <c r="E2" s="2"/>
      <c r="G2" s="3"/>
      <c r="H2" s="3"/>
      <c r="J2" s="3"/>
      <c r="K2" s="3"/>
      <c r="M2" s="3"/>
      <c r="O2" s="3"/>
      <c r="Q2" s="4"/>
      <c r="S2" s="5"/>
    </row>
    <row r="3" spans="1:19" ht="18" customHeight="1" x14ac:dyDescent="0.2">
      <c r="A3" s="6" t="s">
        <v>0</v>
      </c>
      <c r="E3" s="2"/>
      <c r="G3" s="3"/>
      <c r="H3" s="3"/>
      <c r="J3" s="3"/>
      <c r="K3" s="3"/>
      <c r="M3" s="3"/>
      <c r="O3" s="3"/>
      <c r="Q3" s="4"/>
      <c r="S3" s="5"/>
    </row>
    <row r="4" spans="1:19" ht="18" customHeight="1" x14ac:dyDescent="0.2">
      <c r="B4" s="7" t="s">
        <v>1</v>
      </c>
      <c r="E4" s="2"/>
      <c r="G4" s="3"/>
      <c r="H4" s="3"/>
      <c r="J4" s="3"/>
      <c r="K4" s="3"/>
      <c r="M4" s="3"/>
      <c r="O4" s="3"/>
      <c r="Q4" s="4"/>
      <c r="S4" s="5"/>
    </row>
    <row r="5" spans="1:19" ht="18" customHeight="1" x14ac:dyDescent="0.2">
      <c r="E5" s="2"/>
      <c r="G5" s="3"/>
      <c r="H5" s="3"/>
      <c r="J5" s="3"/>
      <c r="K5" s="3"/>
      <c r="M5" s="3"/>
      <c r="O5" s="3"/>
      <c r="Q5" s="4"/>
      <c r="S5" s="5"/>
    </row>
    <row r="6" spans="1:19" ht="18" customHeight="1" x14ac:dyDescent="0.2">
      <c r="E6" s="2"/>
      <c r="G6" s="3"/>
      <c r="H6" s="3"/>
      <c r="J6" s="3"/>
      <c r="K6" s="3"/>
      <c r="M6" s="3"/>
      <c r="O6" s="3"/>
      <c r="Q6" s="4"/>
      <c r="S6" s="5"/>
    </row>
    <row r="7" spans="1:19" ht="18" customHeight="1" x14ac:dyDescent="0.2">
      <c r="A7" s="6" t="s">
        <v>2</v>
      </c>
      <c r="E7" s="2"/>
      <c r="G7" s="3"/>
      <c r="H7" s="3"/>
      <c r="J7" s="3"/>
      <c r="K7" s="3"/>
      <c r="M7" s="3"/>
      <c r="O7" s="3"/>
      <c r="Q7" s="4"/>
      <c r="S7" s="5"/>
    </row>
    <row r="8" spans="1:19" ht="18" customHeight="1" x14ac:dyDescent="0.2">
      <c r="E8" s="2"/>
      <c r="G8" s="3"/>
      <c r="H8" s="3"/>
      <c r="J8" s="3"/>
      <c r="K8" s="3"/>
      <c r="M8" s="3"/>
      <c r="O8" s="3"/>
      <c r="Q8" s="4"/>
      <c r="S8" s="5"/>
    </row>
    <row r="9" spans="1:19" ht="18" customHeight="1" x14ac:dyDescent="0.2">
      <c r="B9" s="7" t="s">
        <v>3</v>
      </c>
      <c r="E9" s="2"/>
      <c r="G9" s="3"/>
      <c r="H9" s="3"/>
      <c r="J9" s="3"/>
      <c r="K9" s="3"/>
      <c r="M9" s="3"/>
      <c r="O9" s="3"/>
      <c r="Q9" s="4"/>
      <c r="S9" s="5"/>
    </row>
    <row r="10" spans="1:19" ht="18" customHeight="1" x14ac:dyDescent="0.2">
      <c r="C10" s="1" t="s">
        <v>4</v>
      </c>
      <c r="E10" s="2"/>
      <c r="G10" s="3"/>
      <c r="H10" s="3"/>
      <c r="J10" s="3"/>
      <c r="K10" s="3"/>
      <c r="M10" s="3"/>
      <c r="O10" s="3"/>
      <c r="Q10" s="4"/>
      <c r="S10" s="5"/>
    </row>
    <row r="11" spans="1:19" ht="18" customHeight="1" x14ac:dyDescent="0.2">
      <c r="E11" s="2"/>
      <c r="G11" s="3"/>
      <c r="H11" s="3"/>
      <c r="J11" s="3"/>
      <c r="K11" s="3"/>
      <c r="M11" s="3"/>
      <c r="O11" s="3"/>
      <c r="Q11" s="4"/>
      <c r="S11" s="5"/>
    </row>
    <row r="12" spans="1:19" ht="18" customHeight="1" x14ac:dyDescent="0.2">
      <c r="B12" s="7" t="s">
        <v>5</v>
      </c>
      <c r="E12" s="2"/>
      <c r="G12" s="3"/>
      <c r="H12" s="3"/>
      <c r="J12" s="3"/>
      <c r="K12" s="3"/>
      <c r="M12" s="3"/>
      <c r="O12" s="3"/>
      <c r="Q12" s="4"/>
      <c r="S12" s="5"/>
    </row>
    <row r="13" spans="1:19" ht="18" customHeight="1" x14ac:dyDescent="0.2">
      <c r="E13" s="2"/>
      <c r="G13" s="3"/>
      <c r="H13" s="3"/>
      <c r="J13" s="3"/>
      <c r="K13" s="3"/>
      <c r="M13" s="3"/>
      <c r="O13" s="3"/>
      <c r="Q13" s="4"/>
      <c r="S13" s="5"/>
    </row>
    <row r="14" spans="1:19" ht="18" customHeight="1" x14ac:dyDescent="0.2">
      <c r="B14" s="7" t="s">
        <v>6</v>
      </c>
      <c r="E14" s="2"/>
      <c r="G14" s="3"/>
      <c r="H14" s="3"/>
      <c r="J14" s="3"/>
      <c r="K14" s="3"/>
      <c r="M14" s="3"/>
      <c r="O14" s="3"/>
      <c r="Q14" s="4"/>
      <c r="S14" s="5"/>
    </row>
    <row r="15" spans="1:19" ht="18" customHeight="1" x14ac:dyDescent="0.2">
      <c r="E15" s="2"/>
      <c r="G15" s="3"/>
      <c r="H15" s="3"/>
      <c r="J15" s="3"/>
      <c r="K15" s="3"/>
      <c r="M15" s="3"/>
      <c r="O15" s="3"/>
      <c r="Q15" s="4"/>
      <c r="S15" s="5"/>
    </row>
    <row r="16" spans="1:19" ht="18" customHeight="1" x14ac:dyDescent="0.2">
      <c r="B16" s="7" t="s">
        <v>7</v>
      </c>
      <c r="E16" s="2"/>
      <c r="G16" s="3"/>
      <c r="H16" s="3"/>
      <c r="J16" s="3"/>
      <c r="K16" s="3"/>
      <c r="M16" s="3"/>
      <c r="O16" s="3"/>
      <c r="Q16" s="4"/>
      <c r="S16" s="5"/>
    </row>
    <row r="17" spans="1:19" ht="18" customHeight="1" x14ac:dyDescent="0.2">
      <c r="E17" s="2"/>
      <c r="G17" s="3"/>
      <c r="H17" s="3"/>
      <c r="J17" s="3"/>
      <c r="K17" s="3"/>
      <c r="M17" s="3"/>
      <c r="O17" s="3"/>
      <c r="Q17" s="4"/>
      <c r="S17" s="5"/>
    </row>
    <row r="18" spans="1:19" ht="18" customHeight="1" x14ac:dyDescent="0.2">
      <c r="E18" s="2"/>
      <c r="G18" s="3"/>
      <c r="H18" s="3"/>
      <c r="J18" s="3"/>
      <c r="K18" s="3"/>
      <c r="M18" s="3"/>
      <c r="O18" s="3"/>
      <c r="Q18" s="4"/>
      <c r="S18" s="5"/>
    </row>
    <row r="19" spans="1:19" ht="18" customHeight="1" x14ac:dyDescent="0.2">
      <c r="A19" s="6" t="s">
        <v>8</v>
      </c>
      <c r="E19" s="2"/>
      <c r="G19" s="3"/>
      <c r="H19" s="3"/>
      <c r="J19" s="3"/>
      <c r="K19" s="3"/>
      <c r="M19" s="3"/>
      <c r="O19" s="3"/>
      <c r="Q19" s="4"/>
      <c r="S19" s="5"/>
    </row>
    <row r="20" spans="1:19" ht="18" customHeight="1" x14ac:dyDescent="0.2">
      <c r="C20" s="8" t="s">
        <v>9</v>
      </c>
      <c r="E20" s="2"/>
      <c r="G20" s="3"/>
      <c r="H20" s="3"/>
      <c r="J20" s="3"/>
      <c r="K20" s="3"/>
      <c r="M20" s="3"/>
      <c r="O20" s="3"/>
      <c r="Q20" s="4"/>
      <c r="S20" s="5"/>
    </row>
    <row r="21" spans="1:19" ht="18" customHeight="1" x14ac:dyDescent="0.2">
      <c r="C21" s="8" t="s">
        <v>10</v>
      </c>
      <c r="E21" s="2"/>
      <c r="G21" s="3"/>
      <c r="H21" s="3"/>
      <c r="J21" s="3"/>
      <c r="K21" s="3"/>
      <c r="M21" s="3"/>
      <c r="O21" s="3"/>
      <c r="Q21" s="4"/>
      <c r="S21" s="5"/>
    </row>
    <row r="22" spans="1:19" ht="18" customHeight="1" x14ac:dyDescent="0.2">
      <c r="E22" s="9"/>
      <c r="F22" s="10"/>
      <c r="G22" s="3"/>
      <c r="H22" s="3"/>
      <c r="J22" s="3"/>
      <c r="K22" s="3"/>
      <c r="M22" s="3"/>
      <c r="O22" s="3"/>
      <c r="Q22" s="4"/>
      <c r="S22" s="5"/>
    </row>
    <row r="23" spans="1:19" ht="18" customHeight="1" x14ac:dyDescent="0.2">
      <c r="C23" s="1" t="s">
        <v>11</v>
      </c>
      <c r="E23" s="2"/>
      <c r="G23" s="3"/>
      <c r="H23" s="3"/>
      <c r="J23" s="3"/>
      <c r="K23" s="3"/>
      <c r="M23" s="3"/>
      <c r="O23" s="3"/>
      <c r="Q23" s="4"/>
      <c r="S23" s="5"/>
    </row>
    <row r="24" spans="1:19" ht="18" customHeight="1" x14ac:dyDescent="0.2">
      <c r="D24" t="s">
        <v>12</v>
      </c>
      <c r="E24" s="2"/>
      <c r="G24" s="3"/>
      <c r="H24" s="3"/>
      <c r="J24" s="3"/>
      <c r="K24" s="3"/>
      <c r="M24" s="3"/>
      <c r="O24" s="3"/>
      <c r="Q24" s="4"/>
      <c r="S24" s="5"/>
    </row>
    <row r="25" spans="1:19" ht="18" customHeight="1" x14ac:dyDescent="0.2">
      <c r="D25" t="s">
        <v>13</v>
      </c>
      <c r="E25" s="2"/>
      <c r="G25" s="3"/>
      <c r="H25" s="3"/>
      <c r="J25" s="3"/>
      <c r="K25" s="3"/>
      <c r="M25" s="3"/>
      <c r="O25" s="3"/>
      <c r="Q25" s="4"/>
      <c r="S25" s="5"/>
    </row>
    <row r="26" spans="1:19" ht="18" customHeight="1" x14ac:dyDescent="0.2">
      <c r="E26" s="2"/>
      <c r="G26" s="3"/>
      <c r="H26" s="3"/>
      <c r="J26" s="3"/>
      <c r="K26" s="3"/>
      <c r="M26" s="3"/>
      <c r="O26" s="3"/>
      <c r="Q26" s="4"/>
      <c r="S26" s="5"/>
    </row>
    <row r="27" spans="1:19" ht="18" customHeight="1" x14ac:dyDescent="0.2">
      <c r="E27" s="2"/>
      <c r="G27" s="174" t="s">
        <v>14</v>
      </c>
      <c r="H27" s="174"/>
      <c r="J27" s="3"/>
      <c r="K27" s="3"/>
      <c r="M27" s="3"/>
      <c r="O27" s="3"/>
      <c r="Q27" s="4"/>
      <c r="S27" s="5"/>
    </row>
    <row r="28" spans="1:19" ht="18" customHeight="1" x14ac:dyDescent="0.2">
      <c r="E28" s="2"/>
      <c r="G28" s="12" t="s">
        <v>15</v>
      </c>
      <c r="H28" s="12" t="s">
        <v>16</v>
      </c>
      <c r="J28" s="3"/>
      <c r="K28" s="13">
        <f>365*24</f>
        <v>8760</v>
      </c>
      <c r="L28" t="s">
        <v>17</v>
      </c>
      <c r="M28" s="3"/>
      <c r="O28" s="3"/>
      <c r="Q28" s="4"/>
      <c r="S28" s="5"/>
    </row>
    <row r="29" spans="1:19" ht="18" customHeight="1" x14ac:dyDescent="0.2">
      <c r="E29" s="2"/>
      <c r="G29" s="12" t="s">
        <v>18</v>
      </c>
      <c r="H29" s="12" t="s">
        <v>19</v>
      </c>
      <c r="J29" s="3"/>
      <c r="K29" s="3"/>
      <c r="M29" s="3"/>
      <c r="O29" s="3"/>
      <c r="Q29" s="4"/>
      <c r="S29" s="5"/>
    </row>
    <row r="30" spans="1:19" ht="18" customHeight="1" x14ac:dyDescent="0.2">
      <c r="E30" s="14" t="s">
        <v>20</v>
      </c>
      <c r="G30" s="3"/>
      <c r="H30" s="15">
        <v>0.75</v>
      </c>
      <c r="I30" s="16" t="s">
        <v>21</v>
      </c>
      <c r="J30" s="11">
        <v>1350</v>
      </c>
      <c r="K30" s="12" t="s">
        <v>22</v>
      </c>
      <c r="M30" s="3"/>
      <c r="O30" s="3"/>
      <c r="Q30" s="4"/>
      <c r="S30" s="5"/>
    </row>
    <row r="31" spans="1:19" ht="18" customHeight="1" x14ac:dyDescent="0.2">
      <c r="C31" s="1" t="s">
        <v>23</v>
      </c>
      <c r="E31" s="17">
        <f t="shared" ref="E31:E50" si="0">G31/G$31</f>
        <v>1</v>
      </c>
      <c r="F31" s="18"/>
      <c r="G31" s="13">
        <v>2250</v>
      </c>
      <c r="H31" s="15"/>
      <c r="J31" s="3"/>
      <c r="K31" s="3"/>
      <c r="M31" s="3"/>
      <c r="O31" s="3"/>
      <c r="Q31" s="4"/>
      <c r="S31" s="5"/>
    </row>
    <row r="32" spans="1:19" ht="18" customHeight="1" x14ac:dyDescent="0.2">
      <c r="C32" s="1" t="s">
        <v>24</v>
      </c>
      <c r="E32" s="17">
        <f t="shared" si="0"/>
        <v>0.71111111111111114</v>
      </c>
      <c r="F32" s="18"/>
      <c r="G32" s="13">
        <v>1600</v>
      </c>
      <c r="H32" s="3"/>
      <c r="J32" s="3"/>
      <c r="K32" s="3"/>
      <c r="M32" s="3"/>
      <c r="O32" s="3"/>
      <c r="Q32" s="4"/>
      <c r="S32" s="5"/>
    </row>
    <row r="33" spans="3:20" ht="18" customHeight="1" x14ac:dyDescent="0.2">
      <c r="C33" s="1" t="s">
        <v>25</v>
      </c>
      <c r="E33" s="17">
        <f t="shared" si="0"/>
        <v>0.84888888888888892</v>
      </c>
      <c r="F33" s="18"/>
      <c r="G33" s="13">
        <v>1910</v>
      </c>
      <c r="H33" s="13">
        <v>1450</v>
      </c>
      <c r="J33" s="3"/>
      <c r="K33" s="3"/>
      <c r="M33" s="3"/>
      <c r="O33" s="3"/>
      <c r="Q33" s="4"/>
      <c r="S33" s="19" t="s">
        <v>26</v>
      </c>
    </row>
    <row r="34" spans="3:20" ht="18" customHeight="1" x14ac:dyDescent="0.2">
      <c r="C34" s="1" t="s">
        <v>27</v>
      </c>
      <c r="E34" s="17">
        <f t="shared" si="0"/>
        <v>0.9555555555555556</v>
      </c>
      <c r="F34" s="18"/>
      <c r="G34" s="13">
        <v>2150</v>
      </c>
      <c r="H34" s="13">
        <v>1696</v>
      </c>
      <c r="J34" s="20" t="s">
        <v>28</v>
      </c>
      <c r="K34" s="12" t="s">
        <v>29</v>
      </c>
      <c r="M34" s="13">
        <v>780</v>
      </c>
      <c r="N34" t="s">
        <v>30</v>
      </c>
      <c r="O34" s="13">
        <v>6300</v>
      </c>
      <c r="P34" t="s">
        <v>31</v>
      </c>
      <c r="Q34" s="21">
        <f>M34*1000/O34</f>
        <v>123.80952380952381</v>
      </c>
      <c r="R34" t="s">
        <v>32</v>
      </c>
      <c r="S34" s="22">
        <f>Q34/G34</f>
        <v>5.7585825027685493E-2</v>
      </c>
      <c r="T34" s="23"/>
    </row>
    <row r="35" spans="3:20" ht="18" customHeight="1" x14ac:dyDescent="0.2">
      <c r="C35" s="1" t="s">
        <v>33</v>
      </c>
      <c r="E35" s="17">
        <f t="shared" si="0"/>
        <v>0.53333333333333333</v>
      </c>
      <c r="F35" s="18"/>
      <c r="G35" s="13">
        <v>1200</v>
      </c>
      <c r="H35" s="3"/>
      <c r="J35" s="3"/>
      <c r="K35" s="3"/>
      <c r="M35" s="3"/>
      <c r="O35" s="3"/>
      <c r="Q35" s="4"/>
      <c r="S35" s="5"/>
    </row>
    <row r="36" spans="3:20" ht="18" customHeight="1" x14ac:dyDescent="0.2">
      <c r="C36" s="1" t="s">
        <v>34</v>
      </c>
      <c r="E36" s="17">
        <f t="shared" si="0"/>
        <v>0.44444444444444442</v>
      </c>
      <c r="F36" s="18"/>
      <c r="G36" s="13">
        <v>1000</v>
      </c>
      <c r="H36" s="3"/>
      <c r="J36" s="3"/>
      <c r="K36" s="3"/>
      <c r="M36" s="3"/>
      <c r="O36" s="3"/>
      <c r="Q36" s="4"/>
      <c r="S36" s="5"/>
    </row>
    <row r="37" spans="3:20" ht="18" customHeight="1" x14ac:dyDescent="0.2">
      <c r="C37" s="1" t="s">
        <v>35</v>
      </c>
      <c r="E37" s="17">
        <f t="shared" si="0"/>
        <v>0.62222222222222223</v>
      </c>
      <c r="F37" s="18"/>
      <c r="G37" s="13">
        <v>1400</v>
      </c>
      <c r="H37" s="3"/>
      <c r="J37" s="24" t="s">
        <v>36</v>
      </c>
      <c r="K37" s="3"/>
      <c r="M37" s="3"/>
      <c r="O37" s="3"/>
      <c r="Q37" s="4"/>
      <c r="S37" s="5"/>
    </row>
    <row r="38" spans="3:20" ht="18" customHeight="1" x14ac:dyDescent="0.2">
      <c r="C38" s="1" t="s">
        <v>37</v>
      </c>
      <c r="E38" s="17">
        <f t="shared" si="0"/>
        <v>0.88888888888888884</v>
      </c>
      <c r="F38" s="18"/>
      <c r="G38" s="13">
        <v>2000</v>
      </c>
      <c r="H38" s="13">
        <v>1500</v>
      </c>
      <c r="J38" s="24" t="s">
        <v>38</v>
      </c>
      <c r="K38" s="3"/>
      <c r="M38" s="3"/>
      <c r="O38" s="3"/>
      <c r="Q38" s="4"/>
      <c r="S38" s="5"/>
    </row>
    <row r="39" spans="3:20" ht="18" customHeight="1" x14ac:dyDescent="0.2">
      <c r="C39" s="1" t="s">
        <v>39</v>
      </c>
      <c r="E39" s="17">
        <f t="shared" si="0"/>
        <v>0.88888888888888884</v>
      </c>
      <c r="F39" s="18"/>
      <c r="G39" s="13">
        <v>2000</v>
      </c>
      <c r="H39" s="3"/>
      <c r="J39" s="3"/>
      <c r="K39" s="3"/>
      <c r="M39" s="3"/>
      <c r="O39" s="3"/>
      <c r="Q39" s="4"/>
      <c r="S39" s="5"/>
    </row>
    <row r="40" spans="3:20" ht="18" customHeight="1" x14ac:dyDescent="0.2">
      <c r="C40" s="1" t="s">
        <v>40</v>
      </c>
      <c r="E40" s="17">
        <f t="shared" si="0"/>
        <v>0.8</v>
      </c>
      <c r="F40" s="18"/>
      <c r="G40" s="13">
        <v>1800</v>
      </c>
      <c r="H40" s="3"/>
      <c r="J40" s="3"/>
      <c r="K40" s="3"/>
      <c r="M40" s="3"/>
      <c r="O40" s="3"/>
      <c r="Q40" s="4"/>
      <c r="S40" s="5"/>
    </row>
    <row r="41" spans="3:20" ht="18" customHeight="1" x14ac:dyDescent="0.2">
      <c r="C41" s="1" t="s">
        <v>41</v>
      </c>
      <c r="E41" s="17">
        <f t="shared" si="0"/>
        <v>0.97777777777777775</v>
      </c>
      <c r="F41" s="18"/>
      <c r="G41" s="13">
        <v>2200</v>
      </c>
      <c r="H41" s="3"/>
      <c r="J41" s="3"/>
      <c r="K41" s="3"/>
      <c r="M41" s="3"/>
      <c r="O41" s="3"/>
      <c r="Q41" s="4"/>
      <c r="S41" s="5"/>
    </row>
    <row r="42" spans="3:20" ht="18" customHeight="1" x14ac:dyDescent="0.2">
      <c r="C42" s="1" t="s">
        <v>42</v>
      </c>
      <c r="E42" s="17">
        <f t="shared" si="0"/>
        <v>0.88888888888888884</v>
      </c>
      <c r="F42" s="18"/>
      <c r="G42" s="13">
        <v>2000</v>
      </c>
      <c r="H42" s="3"/>
      <c r="J42" s="3"/>
      <c r="K42" s="3"/>
      <c r="M42" s="3"/>
      <c r="O42" s="3"/>
      <c r="Q42" s="4"/>
      <c r="S42" s="5"/>
    </row>
    <row r="43" spans="3:20" ht="18" customHeight="1" x14ac:dyDescent="0.2">
      <c r="C43" s="1" t="s">
        <v>43</v>
      </c>
      <c r="E43" s="17">
        <f t="shared" si="0"/>
        <v>0.88888888888888884</v>
      </c>
      <c r="F43" s="18"/>
      <c r="G43" s="13">
        <v>2000</v>
      </c>
      <c r="H43" s="3"/>
      <c r="J43" s="3"/>
      <c r="K43" s="3"/>
      <c r="M43" s="3"/>
      <c r="O43" s="3"/>
      <c r="Q43" s="4"/>
      <c r="S43" s="5"/>
    </row>
    <row r="44" spans="3:20" ht="18" customHeight="1" x14ac:dyDescent="0.2">
      <c r="C44" s="1" t="s">
        <v>44</v>
      </c>
      <c r="E44" s="17">
        <f t="shared" si="0"/>
        <v>0.71111111111111114</v>
      </c>
      <c r="F44" s="18"/>
      <c r="G44" s="13">
        <v>1600</v>
      </c>
      <c r="H44" s="3"/>
      <c r="J44" s="3"/>
      <c r="K44" s="3"/>
      <c r="M44" s="3"/>
      <c r="O44" s="3"/>
      <c r="Q44" s="4"/>
      <c r="S44" s="5"/>
    </row>
    <row r="45" spans="3:20" ht="18" customHeight="1" x14ac:dyDescent="0.2">
      <c r="C45" s="1" t="s">
        <v>45</v>
      </c>
      <c r="E45" s="17">
        <f t="shared" si="0"/>
        <v>0.48888888888888887</v>
      </c>
      <c r="F45" s="18"/>
      <c r="G45" s="13">
        <v>1100</v>
      </c>
      <c r="H45" s="3"/>
      <c r="J45" s="3"/>
      <c r="K45" s="3"/>
      <c r="M45" s="3"/>
      <c r="O45" s="3"/>
      <c r="Q45" s="4"/>
      <c r="S45" s="5"/>
    </row>
    <row r="46" spans="3:20" ht="18" customHeight="1" x14ac:dyDescent="0.2">
      <c r="C46" s="1" t="s">
        <v>46</v>
      </c>
      <c r="E46" s="17">
        <f t="shared" si="0"/>
        <v>0.44444444444444442</v>
      </c>
      <c r="F46" s="18"/>
      <c r="G46" s="13">
        <v>1000</v>
      </c>
      <c r="H46" s="3"/>
      <c r="J46" s="3"/>
      <c r="K46" s="3"/>
      <c r="M46" s="3"/>
      <c r="O46" s="3"/>
      <c r="Q46" s="4"/>
      <c r="S46" s="5"/>
    </row>
    <row r="47" spans="3:20" ht="18" customHeight="1" x14ac:dyDescent="0.2">
      <c r="C47" s="1" t="s">
        <v>47</v>
      </c>
      <c r="E47" s="17">
        <f t="shared" si="0"/>
        <v>0.44444444444444442</v>
      </c>
      <c r="F47" s="18"/>
      <c r="G47" s="13">
        <v>1000</v>
      </c>
      <c r="H47" s="3"/>
      <c r="J47" s="3"/>
      <c r="K47" s="3"/>
      <c r="M47" s="3"/>
      <c r="O47" s="3"/>
      <c r="Q47" s="4"/>
      <c r="S47" s="5"/>
    </row>
    <row r="48" spans="3:20" ht="18" customHeight="1" x14ac:dyDescent="0.2">
      <c r="C48" s="1" t="s">
        <v>48</v>
      </c>
      <c r="E48" s="17">
        <f t="shared" si="0"/>
        <v>0.48888888888888887</v>
      </c>
      <c r="F48" s="18"/>
      <c r="G48" s="13">
        <v>1100</v>
      </c>
      <c r="H48" s="3"/>
      <c r="J48" s="3"/>
      <c r="K48" s="3"/>
      <c r="M48" s="3"/>
      <c r="O48" s="3"/>
      <c r="Q48" s="4"/>
      <c r="S48" s="5"/>
    </row>
    <row r="49" spans="1:19" ht="18" customHeight="1" x14ac:dyDescent="0.2">
      <c r="C49" s="1" t="s">
        <v>49</v>
      </c>
      <c r="E49" s="17">
        <f t="shared" si="0"/>
        <v>0.48888888888888887</v>
      </c>
      <c r="F49" s="18"/>
      <c r="G49" s="13">
        <v>1100</v>
      </c>
      <c r="H49" s="3"/>
      <c r="J49" s="3"/>
      <c r="K49" s="3"/>
      <c r="M49" s="3"/>
      <c r="O49" s="3"/>
      <c r="Q49" s="4"/>
      <c r="S49" s="5"/>
    </row>
    <row r="50" spans="1:19" ht="18" customHeight="1" x14ac:dyDescent="0.2">
      <c r="C50" s="1" t="s">
        <v>50</v>
      </c>
      <c r="E50" s="17">
        <f t="shared" si="0"/>
        <v>1.3333333333333333</v>
      </c>
      <c r="G50" s="13">
        <v>3000</v>
      </c>
      <c r="H50" s="12" t="s">
        <v>51</v>
      </c>
      <c r="J50" s="3"/>
      <c r="K50" s="3"/>
      <c r="M50" s="3"/>
      <c r="O50" s="3"/>
      <c r="Q50" s="4"/>
      <c r="S50" s="5"/>
    </row>
    <row r="51" spans="1:19" ht="18" customHeight="1" x14ac:dyDescent="0.2">
      <c r="E51" s="17"/>
      <c r="G51" s="3"/>
      <c r="H51" s="3"/>
      <c r="J51" s="3"/>
      <c r="K51" s="3"/>
      <c r="M51" s="3"/>
      <c r="O51" s="3"/>
      <c r="Q51" s="4"/>
      <c r="S51" s="5"/>
    </row>
    <row r="52" spans="1:19" ht="18" customHeight="1" x14ac:dyDescent="0.2">
      <c r="B52" s="7" t="s">
        <v>52</v>
      </c>
      <c r="E52" s="2"/>
      <c r="G52" s="3"/>
      <c r="H52" s="3"/>
      <c r="J52" s="3"/>
      <c r="K52" s="3"/>
      <c r="M52" s="3"/>
      <c r="O52" s="3"/>
      <c r="Q52" s="4"/>
      <c r="S52" s="5"/>
    </row>
    <row r="53" spans="1:19" ht="18" customHeight="1" x14ac:dyDescent="0.2">
      <c r="C53" s="23" t="s">
        <v>53</v>
      </c>
      <c r="E53" s="2"/>
      <c r="G53" s="3"/>
      <c r="H53" s="3"/>
      <c r="J53" s="3"/>
      <c r="K53" s="3"/>
      <c r="M53" s="3"/>
      <c r="O53" s="3"/>
      <c r="Q53" s="4"/>
      <c r="S53" s="5"/>
    </row>
    <row r="54" spans="1:19" ht="18" customHeight="1" x14ac:dyDescent="0.2">
      <c r="C54" s="23" t="s">
        <v>54</v>
      </c>
      <c r="E54" s="2"/>
      <c r="G54" s="3"/>
      <c r="H54" s="3"/>
      <c r="J54" s="3"/>
      <c r="K54" s="3"/>
      <c r="M54" s="3"/>
      <c r="O54" s="3"/>
      <c r="Q54" s="4"/>
      <c r="S54" s="5"/>
    </row>
    <row r="55" spans="1:19" ht="18" customHeight="1" x14ac:dyDescent="0.2">
      <c r="C55" s="23" t="s">
        <v>55</v>
      </c>
      <c r="E55" s="2"/>
      <c r="G55" s="3"/>
      <c r="H55" s="3"/>
      <c r="J55" s="3"/>
      <c r="K55" s="3"/>
      <c r="M55" s="3"/>
      <c r="O55" s="3"/>
      <c r="Q55" s="4"/>
      <c r="S55" s="5"/>
    </row>
    <row r="56" spans="1:19" ht="18" customHeight="1" x14ac:dyDescent="0.2">
      <c r="C56" s="1" t="s">
        <v>56</v>
      </c>
      <c r="E56" s="2"/>
      <c r="G56" s="3"/>
      <c r="H56" s="3"/>
      <c r="J56" s="3"/>
      <c r="K56" s="3"/>
      <c r="M56" s="3"/>
      <c r="O56" s="3"/>
      <c r="Q56" s="4"/>
      <c r="S56" s="5"/>
    </row>
    <row r="57" spans="1:19" ht="18" customHeight="1" x14ac:dyDescent="0.2">
      <c r="E57" s="2"/>
      <c r="G57" s="3"/>
      <c r="H57" s="3"/>
      <c r="J57" s="3"/>
      <c r="K57" s="3"/>
      <c r="M57" s="3"/>
      <c r="O57" s="3"/>
      <c r="Q57" s="4"/>
      <c r="S57" s="5"/>
    </row>
    <row r="58" spans="1:19" ht="18" customHeight="1" x14ac:dyDescent="0.2">
      <c r="B58" s="25" t="s">
        <v>57</v>
      </c>
      <c r="C58" s="26"/>
      <c r="D58" s="26"/>
      <c r="E58" s="27"/>
      <c r="F58" s="26"/>
      <c r="G58" s="28"/>
      <c r="H58" s="28"/>
      <c r="I58" s="26"/>
      <c r="J58" s="28"/>
      <c r="K58" s="28"/>
      <c r="M58" s="3"/>
      <c r="O58" s="3"/>
      <c r="Q58" s="4"/>
      <c r="S58" s="5"/>
    </row>
    <row r="59" spans="1:19" ht="18" customHeight="1" x14ac:dyDescent="0.2">
      <c r="B59" s="25"/>
      <c r="C59" s="29" t="s">
        <v>58</v>
      </c>
      <c r="D59" s="26"/>
      <c r="E59" s="27"/>
      <c r="F59" s="26"/>
      <c r="G59" s="28"/>
      <c r="H59" s="28"/>
      <c r="I59" s="26"/>
      <c r="J59" s="28"/>
      <c r="K59" s="28"/>
      <c r="M59" s="3"/>
      <c r="O59" s="3"/>
      <c r="Q59" s="4"/>
      <c r="S59" s="5"/>
    </row>
    <row r="60" spans="1:19" ht="18" customHeight="1" x14ac:dyDescent="0.2">
      <c r="B60" s="25"/>
      <c r="C60" s="30" t="s">
        <v>59</v>
      </c>
      <c r="D60" s="26"/>
      <c r="E60" s="27"/>
      <c r="F60" s="26"/>
      <c r="G60" s="28"/>
      <c r="H60" s="28"/>
      <c r="I60" s="26"/>
      <c r="J60" s="28"/>
      <c r="K60" s="28"/>
      <c r="M60" s="3"/>
      <c r="O60" s="3"/>
      <c r="Q60" s="4"/>
      <c r="S60" s="5"/>
    </row>
    <row r="61" spans="1:19" ht="18" customHeight="1" x14ac:dyDescent="0.2">
      <c r="E61" s="2"/>
      <c r="G61" s="3"/>
      <c r="H61" s="3"/>
      <c r="J61" s="3"/>
      <c r="K61" s="3"/>
      <c r="M61" s="3"/>
      <c r="O61" s="3"/>
      <c r="Q61" s="4"/>
      <c r="S61" s="5"/>
    </row>
    <row r="62" spans="1:19" ht="18" customHeight="1" x14ac:dyDescent="0.2">
      <c r="A62" s="6" t="s">
        <v>60</v>
      </c>
      <c r="E62" s="2"/>
      <c r="G62" s="3"/>
      <c r="H62" s="3"/>
      <c r="J62" s="3"/>
      <c r="K62" s="3"/>
      <c r="M62" s="3"/>
      <c r="O62" s="3"/>
      <c r="Q62" s="4"/>
      <c r="S62" s="5"/>
    </row>
    <row r="63" spans="1:19" ht="18" customHeight="1" x14ac:dyDescent="0.2">
      <c r="C63" s="23" t="s">
        <v>61</v>
      </c>
      <c r="E63" s="2"/>
      <c r="G63" s="3"/>
      <c r="H63" s="3"/>
      <c r="J63" s="3"/>
      <c r="K63" s="3"/>
      <c r="M63" s="3"/>
      <c r="O63" s="3"/>
      <c r="Q63" s="4"/>
      <c r="S63" s="5"/>
    </row>
  </sheetData>
  <mergeCells count="1">
    <mergeCell ref="G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13" ht="17.25" customHeight="1" x14ac:dyDescent="0.2">
      <c r="B1" s="13"/>
      <c r="D1" s="77"/>
      <c r="E1" s="13"/>
      <c r="F1" s="13"/>
      <c r="G1" s="13"/>
      <c r="H1" s="158"/>
      <c r="I1" s="158"/>
      <c r="J1" s="158"/>
      <c r="K1" s="131"/>
      <c r="L1" s="131"/>
      <c r="M1" s="18"/>
    </row>
    <row r="2" spans="1:13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s="131"/>
      <c r="L2" s="131"/>
      <c r="M2" s="18"/>
    </row>
    <row r="3" spans="1:13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s="131"/>
      <c r="L3" s="131"/>
      <c r="M3" s="18"/>
    </row>
    <row r="4" spans="1:13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s="131"/>
      <c r="L4" s="131"/>
      <c r="M4" s="18"/>
    </row>
    <row r="5" spans="1:13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s="131"/>
      <c r="L5" s="131"/>
      <c r="M5" s="129"/>
    </row>
    <row r="6" spans="1:13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s="131"/>
      <c r="L6" s="131"/>
      <c r="M6" s="129"/>
    </row>
    <row r="7" spans="1:13" ht="17.25" customHeight="1" x14ac:dyDescent="0.2">
      <c r="A7" t="s">
        <v>191</v>
      </c>
      <c r="B7" s="13" t="s">
        <v>192</v>
      </c>
      <c r="D7" s="77"/>
      <c r="E7" s="13"/>
      <c r="F7" s="13"/>
      <c r="G7" s="13"/>
      <c r="H7" s="158"/>
      <c r="I7" s="158"/>
      <c r="J7" s="158"/>
      <c r="K7" s="131"/>
      <c r="L7" s="131"/>
      <c r="M7" s="18"/>
    </row>
    <row r="8" spans="1:13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s="131"/>
      <c r="L8" s="131"/>
      <c r="M8" s="18"/>
    </row>
    <row r="9" spans="1:13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s="131"/>
      <c r="L9" s="131"/>
      <c r="M9" s="18"/>
    </row>
    <row r="10" spans="1:13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s="131"/>
      <c r="L10" s="131"/>
      <c r="M10" s="18"/>
    </row>
    <row r="11" spans="1:13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s="131"/>
      <c r="L11" s="131"/>
      <c r="M11" s="18"/>
    </row>
    <row r="12" spans="1:13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s="131"/>
      <c r="L12" s="131"/>
      <c r="M12" s="18"/>
    </row>
    <row r="13" spans="1:13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 s="131"/>
      <c r="L13" s="131"/>
      <c r="M13" s="18"/>
    </row>
    <row r="14" spans="1:13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 s="131"/>
      <c r="L14" s="131"/>
      <c r="M14" s="18"/>
    </row>
    <row r="15" spans="1:13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 s="131"/>
      <c r="L15" s="131"/>
      <c r="M15" s="18"/>
    </row>
    <row r="16" spans="1:13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 s="131"/>
      <c r="L16" s="131"/>
      <c r="M16" s="18"/>
    </row>
    <row r="17" spans="1:13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 s="135"/>
      <c r="L17" s="135"/>
      <c r="M17" s="133"/>
    </row>
    <row r="18" spans="1:13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206</v>
      </c>
      <c r="J18" s="139" t="s">
        <v>206</v>
      </c>
      <c r="K18" s="140"/>
      <c r="L18" s="140"/>
      <c r="M18" s="138"/>
    </row>
    <row r="19" spans="1:13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131"/>
      <c r="L19" s="131"/>
      <c r="M19" s="18"/>
    </row>
    <row r="20" spans="1:13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 s="119"/>
      <c r="L20" s="119"/>
      <c r="M20" s="144"/>
    </row>
    <row r="21" spans="1:13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 s="131"/>
      <c r="L21" s="131"/>
      <c r="M21" s="18"/>
    </row>
    <row r="22" spans="1:13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 s="131"/>
      <c r="L22" s="131"/>
      <c r="M22" s="18"/>
    </row>
    <row r="23" spans="1:13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 s="131"/>
      <c r="L23" s="131"/>
      <c r="M23" s="18"/>
    </row>
    <row r="24" spans="1:13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 s="131"/>
      <c r="L24" s="131"/>
      <c r="M24" s="18"/>
    </row>
    <row r="25" spans="1:13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 s="131"/>
      <c r="L25" s="131"/>
      <c r="M25" s="18"/>
    </row>
    <row r="26" spans="1:13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 s="131"/>
      <c r="L26" s="131"/>
      <c r="M26" s="18"/>
    </row>
    <row r="27" spans="1:13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 s="131"/>
      <c r="L27" s="131"/>
      <c r="M27" s="18"/>
    </row>
    <row r="28" spans="1:13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 s="131"/>
      <c r="L28" s="131"/>
      <c r="M28" s="18"/>
    </row>
    <row r="29" spans="1:13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 s="119"/>
      <c r="L29" s="119"/>
      <c r="M29" s="144"/>
    </row>
    <row r="30" spans="1:13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 s="131"/>
      <c r="L30" s="131"/>
      <c r="M30" s="18"/>
    </row>
    <row r="31" spans="1:13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 s="131"/>
      <c r="L31" s="131"/>
      <c r="M31" s="18"/>
    </row>
    <row r="32" spans="1:13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 s="131"/>
      <c r="L32" s="131"/>
      <c r="M32" s="18"/>
    </row>
    <row r="33" spans="2:13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 s="131"/>
      <c r="L33" s="131"/>
      <c r="M33" s="18"/>
    </row>
    <row r="34" spans="2:13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 s="131"/>
      <c r="L34" s="131"/>
      <c r="M34" s="18"/>
    </row>
    <row r="35" spans="2:13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 s="131"/>
      <c r="L35" s="131"/>
      <c r="M35" s="18"/>
    </row>
    <row r="36" spans="2:13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 s="131"/>
      <c r="L36" s="131"/>
      <c r="M36" s="18"/>
    </row>
    <row r="37" spans="2:13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 s="131"/>
      <c r="L37" s="131"/>
      <c r="M37" s="18"/>
    </row>
    <row r="38" spans="2:13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 s="131"/>
      <c r="L38" s="131"/>
      <c r="M38" s="18"/>
    </row>
    <row r="39" spans="2:13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 s="131"/>
      <c r="L39" s="131"/>
      <c r="M39" s="18"/>
    </row>
    <row r="40" spans="2:13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 s="131"/>
      <c r="L40" s="131"/>
      <c r="M40" s="18"/>
    </row>
    <row r="41" spans="2:13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 s="131"/>
      <c r="L41" s="131"/>
      <c r="M4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2" style="79" bestFit="1" customWidth="1"/>
    <col min="6" max="6" width="15.6640625" style="32" bestFit="1" customWidth="1"/>
    <col min="7" max="7" width="12.83203125" bestFit="1" customWidth="1"/>
  </cols>
  <sheetData>
    <row r="1" spans="1:6" ht="17.25" customHeight="1" x14ac:dyDescent="0.2">
      <c r="B1" s="13"/>
      <c r="D1" s="77"/>
      <c r="E1" s="13"/>
      <c r="F1" s="3"/>
    </row>
    <row r="2" spans="1:6" ht="17.25" customHeight="1" x14ac:dyDescent="0.2">
      <c r="A2" t="s">
        <v>106</v>
      </c>
      <c r="B2" s="13"/>
      <c r="D2" s="77"/>
      <c r="E2" s="13"/>
      <c r="F2" s="3"/>
    </row>
    <row r="3" spans="1:6" ht="17.25" customHeight="1" x14ac:dyDescent="0.2">
      <c r="A3" t="s">
        <v>107</v>
      </c>
      <c r="B3" s="13" t="s">
        <v>108</v>
      </c>
      <c r="D3" s="77"/>
      <c r="E3" s="13"/>
      <c r="F3" s="3"/>
    </row>
    <row r="4" spans="1:6" ht="17.25" customHeight="1" x14ac:dyDescent="0.2">
      <c r="A4" t="s">
        <v>109</v>
      </c>
      <c r="B4" s="12" t="s">
        <v>110</v>
      </c>
      <c r="D4" s="77"/>
      <c r="E4" s="13"/>
      <c r="F4" s="3"/>
    </row>
    <row r="5" spans="1:6" ht="17.25" customHeight="1" x14ac:dyDescent="0.2">
      <c r="A5" t="s">
        <v>111</v>
      </c>
      <c r="B5" s="13" t="s">
        <v>190</v>
      </c>
      <c r="D5" s="77"/>
      <c r="E5" s="13"/>
      <c r="F5" s="3"/>
    </row>
    <row r="6" spans="1:6" ht="17.25" customHeight="1" x14ac:dyDescent="0.2">
      <c r="A6" t="s">
        <v>113</v>
      </c>
      <c r="B6" s="13" t="s">
        <v>198</v>
      </c>
      <c r="D6" s="77"/>
      <c r="E6" s="13"/>
      <c r="F6" s="3"/>
    </row>
    <row r="7" spans="1:6" ht="17.25" customHeight="1" x14ac:dyDescent="0.2">
      <c r="A7" t="s">
        <v>191</v>
      </c>
      <c r="B7" s="13" t="s">
        <v>192</v>
      </c>
      <c r="D7" s="77"/>
      <c r="E7" s="13"/>
      <c r="F7" s="3"/>
    </row>
    <row r="8" spans="1:6" ht="17.25" customHeight="1" x14ac:dyDescent="0.2">
      <c r="A8" t="s">
        <v>115</v>
      </c>
      <c r="B8" s="13" t="s">
        <v>116</v>
      </c>
      <c r="D8" s="13"/>
      <c r="E8" s="13"/>
      <c r="F8" s="3"/>
    </row>
    <row r="9" spans="1:6" ht="17.25" customHeight="1" x14ac:dyDescent="0.2">
      <c r="A9" t="s">
        <v>117</v>
      </c>
      <c r="B9" s="13" t="s">
        <v>118</v>
      </c>
      <c r="D9" s="77"/>
      <c r="E9" s="13"/>
      <c r="F9" s="3"/>
    </row>
    <row r="10" spans="1:6" ht="17.25" customHeight="1" x14ac:dyDescent="0.2">
      <c r="A10" t="s">
        <v>119</v>
      </c>
      <c r="B10" s="13"/>
      <c r="D10" s="77"/>
      <c r="E10" s="13"/>
      <c r="F10" s="3"/>
    </row>
    <row r="11" spans="1:6" ht="17.25" customHeight="1" x14ac:dyDescent="0.2">
      <c r="A11" t="s">
        <v>120</v>
      </c>
      <c r="B11" s="84"/>
      <c r="D11" s="77"/>
      <c r="E11" s="13"/>
      <c r="F11" s="3"/>
    </row>
    <row r="12" spans="1:6" ht="17.25" customHeight="1" x14ac:dyDescent="0.2">
      <c r="A12" t="s">
        <v>121</v>
      </c>
      <c r="B12" s="13"/>
      <c r="D12" s="77"/>
      <c r="E12" s="13"/>
      <c r="F12" s="3"/>
    </row>
    <row r="13" spans="1:6" ht="17.25" customHeight="1" x14ac:dyDescent="0.2">
      <c r="B13" s="13"/>
      <c r="D13" s="77"/>
      <c r="E13" s="13"/>
      <c r="F13" s="3"/>
    </row>
    <row r="14" spans="1:6" ht="17.25" customHeight="1" x14ac:dyDescent="0.2">
      <c r="B14" s="13"/>
      <c r="D14" s="77"/>
      <c r="E14" s="13"/>
      <c r="F14" s="3"/>
    </row>
    <row r="15" spans="1:6" ht="17.25" customHeight="1" x14ac:dyDescent="0.2">
      <c r="B15" s="13"/>
      <c r="D15" s="77"/>
      <c r="E15" s="13"/>
      <c r="F15" s="3"/>
    </row>
    <row r="16" spans="1:6" ht="17.25" customHeight="1" x14ac:dyDescent="0.2">
      <c r="B16" s="13"/>
      <c r="D16" s="77"/>
      <c r="E16" s="13"/>
      <c r="F16" s="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201</v>
      </c>
      <c r="F17" s="85" t="s">
        <v>202</v>
      </c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1" t="s">
        <v>176</v>
      </c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6"/>
    </row>
    <row r="20" spans="1:7" ht="17.25" customHeight="1" x14ac:dyDescent="0.2">
      <c r="B20" s="13">
        <v>0</v>
      </c>
      <c r="D20" s="77">
        <v>44713</v>
      </c>
      <c r="E20" s="142">
        <v>12</v>
      </c>
      <c r="F20" s="11">
        <v>10</v>
      </c>
    </row>
    <row r="21" spans="1:7" ht="17.25" customHeight="1" x14ac:dyDescent="0.2">
      <c r="B21" s="13">
        <f t="shared" ref="B21:B41" si="0">1+B20</f>
        <v>1</v>
      </c>
      <c r="D21" s="77"/>
      <c r="E21" s="13"/>
      <c r="F21" s="3"/>
    </row>
    <row r="22" spans="1:7" ht="17.25" customHeight="1" x14ac:dyDescent="0.2">
      <c r="B22" s="13">
        <f t="shared" si="0"/>
        <v>2</v>
      </c>
      <c r="D22" s="77"/>
      <c r="E22" s="13"/>
      <c r="F22" s="3"/>
    </row>
    <row r="23" spans="1:7" ht="17.25" customHeight="1" x14ac:dyDescent="0.2">
      <c r="B23" s="13">
        <f t="shared" si="0"/>
        <v>3</v>
      </c>
      <c r="D23" s="77"/>
      <c r="E23" s="13"/>
      <c r="F23" s="3"/>
    </row>
    <row r="24" spans="1:7" ht="17.25" customHeight="1" x14ac:dyDescent="0.2">
      <c r="B24" s="13">
        <f t="shared" si="0"/>
        <v>4</v>
      </c>
      <c r="D24" s="77"/>
      <c r="E24" s="13"/>
      <c r="F24" s="3"/>
    </row>
    <row r="25" spans="1:7" ht="17.25" customHeight="1" x14ac:dyDescent="0.2">
      <c r="B25" s="13">
        <f t="shared" si="0"/>
        <v>5</v>
      </c>
      <c r="D25" s="77"/>
      <c r="E25" s="13"/>
      <c r="F25" s="3"/>
    </row>
    <row r="26" spans="1:7" ht="17.25" customHeight="1" x14ac:dyDescent="0.2">
      <c r="B26" s="13">
        <f t="shared" si="0"/>
        <v>6</v>
      </c>
      <c r="D26" s="77"/>
      <c r="E26" s="13"/>
      <c r="F26" s="3"/>
    </row>
    <row r="27" spans="1:7" ht="17.25" customHeight="1" x14ac:dyDescent="0.2">
      <c r="B27" s="13">
        <f t="shared" si="0"/>
        <v>7</v>
      </c>
      <c r="D27" s="77"/>
      <c r="E27" s="13"/>
      <c r="F27" s="3"/>
    </row>
    <row r="28" spans="1:7" ht="17.25" customHeight="1" x14ac:dyDescent="0.2">
      <c r="B28" s="13">
        <f t="shared" si="0"/>
        <v>8</v>
      </c>
      <c r="D28" s="77"/>
      <c r="E28" s="13"/>
      <c r="F28" s="3"/>
    </row>
    <row r="29" spans="1:7" ht="17.25" customHeight="1" x14ac:dyDescent="0.2">
      <c r="B29" s="13">
        <f t="shared" si="0"/>
        <v>9</v>
      </c>
      <c r="D29" s="77">
        <v>48366</v>
      </c>
      <c r="E29" s="142"/>
      <c r="F29" s="3"/>
    </row>
    <row r="30" spans="1:7" ht="17.25" customHeight="1" x14ac:dyDescent="0.2">
      <c r="B30" s="13">
        <f t="shared" si="0"/>
        <v>10</v>
      </c>
      <c r="D30" s="77"/>
      <c r="E30" s="13"/>
      <c r="F30" s="3"/>
    </row>
    <row r="31" spans="1:7" ht="17.25" customHeight="1" x14ac:dyDescent="0.2">
      <c r="B31" s="13">
        <f t="shared" si="0"/>
        <v>11</v>
      </c>
      <c r="D31" s="77"/>
      <c r="E31" s="13"/>
      <c r="F31" s="3"/>
    </row>
    <row r="32" spans="1:7" ht="17.25" customHeight="1" x14ac:dyDescent="0.2">
      <c r="B32" s="13">
        <f t="shared" si="0"/>
        <v>12</v>
      </c>
      <c r="D32" s="77"/>
      <c r="E32" s="13"/>
      <c r="F32" s="3"/>
    </row>
    <row r="33" spans="2:6" ht="17.25" customHeight="1" x14ac:dyDescent="0.2">
      <c r="B33" s="13">
        <f t="shared" si="0"/>
        <v>13</v>
      </c>
      <c r="D33" s="77"/>
      <c r="E33" s="13"/>
      <c r="F33" s="3"/>
    </row>
    <row r="34" spans="2:6" ht="17.25" customHeight="1" x14ac:dyDescent="0.2">
      <c r="B34" s="13">
        <f t="shared" si="0"/>
        <v>14</v>
      </c>
      <c r="D34" s="77"/>
      <c r="E34" s="13"/>
      <c r="F34" s="3"/>
    </row>
    <row r="35" spans="2:6" ht="17.25" customHeight="1" x14ac:dyDescent="0.2">
      <c r="B35" s="13">
        <f t="shared" si="0"/>
        <v>15</v>
      </c>
      <c r="D35" s="77"/>
      <c r="E35" s="13"/>
      <c r="F35" s="3"/>
    </row>
    <row r="36" spans="2:6" ht="17.25" customHeight="1" x14ac:dyDescent="0.2">
      <c r="B36" s="13">
        <f t="shared" si="0"/>
        <v>16</v>
      </c>
      <c r="D36" s="77"/>
      <c r="E36" s="13"/>
      <c r="F36" s="3"/>
    </row>
    <row r="37" spans="2:6" ht="17.25" customHeight="1" x14ac:dyDescent="0.2">
      <c r="B37" s="13">
        <f t="shared" si="0"/>
        <v>17</v>
      </c>
      <c r="D37" s="77"/>
      <c r="E37" s="13"/>
      <c r="F37" s="3"/>
    </row>
    <row r="38" spans="2:6" ht="17.25" customHeight="1" x14ac:dyDescent="0.2">
      <c r="B38" s="13">
        <f t="shared" si="0"/>
        <v>18</v>
      </c>
      <c r="D38" s="77"/>
      <c r="E38" s="13"/>
      <c r="F38" s="3"/>
    </row>
    <row r="39" spans="2:6" ht="17.25" customHeight="1" x14ac:dyDescent="0.2">
      <c r="B39" s="13">
        <f t="shared" si="0"/>
        <v>19</v>
      </c>
      <c r="D39" s="77"/>
      <c r="E39" s="13"/>
      <c r="F39" s="3"/>
    </row>
    <row r="40" spans="2:6" ht="17.25" customHeight="1" x14ac:dyDescent="0.2">
      <c r="B40" s="13">
        <f t="shared" si="0"/>
        <v>20</v>
      </c>
      <c r="D40" s="77"/>
      <c r="E40" s="13"/>
      <c r="F40" s="3"/>
    </row>
    <row r="41" spans="2:6" ht="17.25" customHeight="1" x14ac:dyDescent="0.2">
      <c r="B41" s="13">
        <f t="shared" si="0"/>
        <v>21</v>
      </c>
      <c r="D41" s="77"/>
      <c r="E41" s="13"/>
      <c r="F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8.5" style="79" bestFit="1" customWidth="1"/>
    <col min="6" max="6" width="15.6640625" bestFit="1" customWidth="1"/>
    <col min="7" max="7" width="12.83203125" bestFit="1" customWidth="1"/>
  </cols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/>
      <c r="D6" s="77"/>
      <c r="E6" s="13"/>
    </row>
    <row r="7" spans="1:5" ht="17.25" customHeight="1" x14ac:dyDescent="0.2">
      <c r="A7" t="s">
        <v>191</v>
      </c>
      <c r="B7" s="13" t="s">
        <v>192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s="86"/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/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/>
      <c r="G19" s="16"/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/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21.33203125" style="152" bestFit="1" customWidth="1"/>
    <col min="6" max="6" width="14.5" style="31" bestFit="1" customWidth="1"/>
    <col min="7" max="7" width="22" style="32" bestFit="1" customWidth="1"/>
    <col min="8" max="8" width="18.1640625" style="32" bestFit="1" customWidth="1"/>
    <col min="9" max="9" width="17.33203125" style="152" bestFit="1" customWidth="1"/>
    <col min="10" max="10" width="5.83203125" style="32" bestFit="1" customWidth="1"/>
    <col min="11" max="11" width="8.33203125" style="32" bestFit="1" customWidth="1"/>
    <col min="12" max="12" width="5.5" style="32" bestFit="1" customWidth="1"/>
    <col min="13" max="13" width="17.5" style="153" bestFit="1" customWidth="1"/>
    <col min="14" max="14" width="24.1640625" style="152" bestFit="1" customWidth="1"/>
    <col min="15" max="15" width="29.5" style="32" bestFit="1" customWidth="1"/>
    <col min="16" max="16" width="33.6640625" style="32" bestFit="1" customWidth="1"/>
  </cols>
  <sheetData>
    <row r="1" spans="1:16" ht="18" customHeight="1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ht="18" customHeight="1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ht="18" customHeight="1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ht="18" customHeight="1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ht="18" customHeight="1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ht="18" customHeight="1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ht="18" customHeight="1" x14ac:dyDescent="0.2">
      <c r="A7" t="s">
        <v>191</v>
      </c>
      <c r="B7" s="13" t="s">
        <v>192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ht="18" customHeight="1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ht="18" customHeight="1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ht="18" customHeight="1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ht="18" customHeight="1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ht="18" customHeight="1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ht="18" customHeight="1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ht="18" customHeight="1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ht="18" customHeight="1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ht="18" customHeight="1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16" ht="18" customHeight="1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</row>
    <row r="18" spans="1:16" ht="18" customHeight="1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</row>
    <row r="19" spans="1:16" ht="18" customHeight="1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</row>
    <row r="20" spans="1:16" ht="18" customHeight="1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</row>
    <row r="21" spans="1:16" ht="18" customHeight="1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16" ht="18" customHeight="1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16" ht="18" customHeight="1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16" ht="18" customHeight="1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16" ht="18" customHeight="1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16" ht="18" customHeight="1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16" ht="18" customHeight="1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</row>
    <row r="28" spans="1:16" ht="18" customHeight="1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16" ht="18" customHeight="1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16" ht="18" customHeight="1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16" ht="18" customHeight="1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16" ht="18" customHeight="1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ht="18" customHeight="1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ht="18" customHeight="1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ht="18" customHeight="1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ht="18" customHeight="1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ht="18" customHeight="1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ht="18" customHeight="1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ht="18" customHeight="1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ht="18" customHeight="1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ht="18" customHeight="1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52"/>
  <sheetViews>
    <sheetView workbookViewId="0"/>
  </sheetViews>
  <sheetFormatPr baseColWidth="10" defaultColWidth="8.83203125" defaultRowHeight="15" x14ac:dyDescent="0.2"/>
  <cols>
    <col min="1" max="1" width="20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7.83203125" style="32" bestFit="1" customWidth="1"/>
    <col min="6" max="6" width="7.83203125" style="31" bestFit="1" customWidth="1"/>
    <col min="7" max="7" width="7.83203125" style="32" bestFit="1" customWidth="1"/>
    <col min="8" max="8" width="7.83203125" style="152" bestFit="1" customWidth="1"/>
    <col min="9" max="12" width="7.83203125" style="32" bestFit="1" customWidth="1"/>
    <col min="13" max="13" width="7.83203125" style="152" bestFit="1" customWidth="1"/>
    <col min="14" max="15" width="4.83203125" style="32" bestFit="1" customWidth="1"/>
    <col min="16" max="16" width="4.6640625" style="32" bestFit="1" customWidth="1"/>
    <col min="17" max="19" width="7.83203125" style="153" bestFit="1" customWidth="1"/>
    <col min="20" max="21" width="7.83203125" style="33" bestFit="1" customWidth="1"/>
    <col min="22" max="23" width="7.83203125" style="32" bestFit="1" customWidth="1"/>
    <col min="24" max="24" width="9.1640625" style="31" bestFit="1" customWidth="1"/>
    <col min="25" max="25" width="9.1640625" style="34" bestFit="1" customWidth="1"/>
    <col min="26" max="26" width="9.1640625" style="154" bestFit="1" customWidth="1"/>
    <col min="27" max="27" width="9.83203125" style="154" bestFit="1" customWidth="1"/>
    <col min="28" max="28" width="7.83203125" style="154" bestFit="1" customWidth="1"/>
    <col min="29" max="29" width="10" style="80" bestFit="1" customWidth="1"/>
    <col min="30" max="30" width="7.83203125" style="31" bestFit="1" customWidth="1"/>
    <col min="31" max="31" width="7.83203125" bestFit="1" customWidth="1"/>
  </cols>
  <sheetData>
    <row r="1" spans="1:30" ht="18" customHeight="1" x14ac:dyDescent="0.2">
      <c r="B1" s="3"/>
      <c r="D1" s="76"/>
      <c r="E1" s="3"/>
      <c r="F1" s="2"/>
      <c r="G1" s="3"/>
      <c r="H1" s="125"/>
      <c r="I1" s="3"/>
      <c r="J1" s="3"/>
      <c r="K1" s="3"/>
      <c r="L1" s="3"/>
      <c r="M1" s="125"/>
      <c r="N1" s="3"/>
      <c r="O1" s="3"/>
      <c r="P1" s="3"/>
      <c r="Q1" s="126"/>
      <c r="R1" s="126"/>
      <c r="S1" s="126"/>
      <c r="T1" s="4"/>
      <c r="U1" s="4"/>
      <c r="V1" s="3"/>
      <c r="W1" s="3"/>
      <c r="X1" s="2"/>
      <c r="Y1" s="5"/>
      <c r="Z1" s="127"/>
      <c r="AA1" s="127"/>
      <c r="AB1" s="127"/>
      <c r="AC1" s="128"/>
      <c r="AD1" s="2"/>
    </row>
    <row r="2" spans="1:30" ht="18" customHeight="1" x14ac:dyDescent="0.2">
      <c r="A2" t="s">
        <v>106</v>
      </c>
      <c r="B2" s="3"/>
      <c r="D2" s="76"/>
      <c r="E2" s="3"/>
      <c r="F2" s="2"/>
      <c r="G2" s="3"/>
      <c r="H2" s="125"/>
      <c r="I2" s="3"/>
      <c r="J2" s="3"/>
      <c r="K2" s="3"/>
      <c r="L2" s="3"/>
      <c r="M2" s="125"/>
      <c r="N2" s="3"/>
      <c r="O2" s="3"/>
      <c r="P2" s="3"/>
      <c r="Q2" s="126"/>
      <c r="R2" s="126"/>
      <c r="S2" s="126"/>
      <c r="T2" s="4"/>
      <c r="U2" s="4"/>
      <c r="V2" s="3"/>
      <c r="W2" s="3"/>
      <c r="X2" s="2"/>
      <c r="Y2" s="5"/>
      <c r="Z2" s="127"/>
      <c r="AA2" s="127"/>
      <c r="AB2" s="127"/>
      <c r="AC2" s="128"/>
      <c r="AD2" s="2"/>
    </row>
    <row r="3" spans="1:30" ht="18" customHeight="1" x14ac:dyDescent="0.2">
      <c r="A3" t="s">
        <v>107</v>
      </c>
      <c r="B3" s="13" t="s">
        <v>108</v>
      </c>
      <c r="D3" s="76"/>
      <c r="E3" s="3"/>
      <c r="F3" s="2"/>
      <c r="G3" s="3"/>
      <c r="H3" s="125"/>
      <c r="I3" s="3"/>
      <c r="J3" s="3"/>
      <c r="K3" s="3"/>
      <c r="L3" s="3"/>
      <c r="M3" s="125"/>
      <c r="N3" s="3"/>
      <c r="O3" s="3"/>
      <c r="P3" s="3"/>
      <c r="Q3" s="126"/>
      <c r="R3" s="126"/>
      <c r="S3" s="126"/>
      <c r="T3" s="4"/>
      <c r="U3" s="4"/>
      <c r="V3" s="3"/>
      <c r="W3" s="3"/>
      <c r="X3" s="2"/>
      <c r="Y3" s="5"/>
      <c r="Z3" s="127"/>
      <c r="AA3" s="127"/>
      <c r="AB3" s="127"/>
      <c r="AC3" s="128"/>
      <c r="AD3" s="2"/>
    </row>
    <row r="4" spans="1:30" ht="18" customHeight="1" x14ac:dyDescent="0.2">
      <c r="A4" t="s">
        <v>109</v>
      </c>
      <c r="B4" s="12" t="s">
        <v>110</v>
      </c>
      <c r="D4" s="76"/>
      <c r="E4" s="3"/>
      <c r="F4" s="2"/>
      <c r="G4" s="3"/>
      <c r="H4" s="125"/>
      <c r="I4" s="3"/>
      <c r="J4" s="3"/>
      <c r="K4" s="3"/>
      <c r="L4" s="3"/>
      <c r="M4" s="125"/>
      <c r="N4" s="3"/>
      <c r="O4" s="3"/>
      <c r="P4" s="3"/>
      <c r="Q4" s="126"/>
      <c r="R4" s="126"/>
      <c r="S4" s="126"/>
      <c r="T4" s="4"/>
      <c r="U4" s="4"/>
      <c r="V4" s="3"/>
      <c r="W4" s="3"/>
      <c r="X4" s="2"/>
      <c r="Y4" s="5"/>
      <c r="Z4" s="127"/>
      <c r="AA4" s="127"/>
      <c r="AB4" s="127"/>
      <c r="AC4" s="128"/>
      <c r="AD4" s="2"/>
    </row>
    <row r="5" spans="1:30" ht="18" customHeight="1" x14ac:dyDescent="0.2">
      <c r="A5" t="s">
        <v>111</v>
      </c>
      <c r="B5" s="13" t="s">
        <v>112</v>
      </c>
      <c r="D5" s="76"/>
      <c r="E5" s="3"/>
      <c r="F5" s="2"/>
      <c r="G5" s="3"/>
      <c r="H5" s="129"/>
      <c r="I5" s="3"/>
      <c r="J5" s="3"/>
      <c r="K5" s="12"/>
      <c r="L5" s="3"/>
      <c r="M5" s="125"/>
      <c r="N5" s="3"/>
      <c r="O5" s="3"/>
      <c r="P5" s="3"/>
      <c r="Q5" s="130"/>
      <c r="R5" s="130" t="s">
        <v>131</v>
      </c>
      <c r="S5" s="130"/>
      <c r="T5" s="131" t="s">
        <v>132</v>
      </c>
      <c r="U5" s="131"/>
      <c r="V5" s="3"/>
      <c r="W5" s="3"/>
      <c r="X5" s="2"/>
      <c r="Y5" s="5"/>
      <c r="Z5" s="127"/>
      <c r="AA5" s="127"/>
      <c r="AB5" s="127"/>
      <c r="AC5" s="128"/>
      <c r="AD5" s="2"/>
    </row>
    <row r="6" spans="1:30" ht="18" customHeight="1" x14ac:dyDescent="0.2">
      <c r="A6" t="s">
        <v>113</v>
      </c>
      <c r="B6" s="98" t="s">
        <v>133</v>
      </c>
      <c r="D6" s="76"/>
      <c r="E6" s="3"/>
      <c r="F6" s="2"/>
      <c r="G6" s="3"/>
      <c r="H6" s="129"/>
      <c r="I6" s="3"/>
      <c r="J6" s="3"/>
      <c r="K6" s="12"/>
      <c r="L6" s="3"/>
      <c r="M6" s="125"/>
      <c r="N6" s="3"/>
      <c r="O6" s="3"/>
      <c r="P6" s="3"/>
      <c r="Q6" s="132"/>
      <c r="R6" s="132" t="s">
        <v>134</v>
      </c>
      <c r="S6" s="132"/>
      <c r="T6" s="131" t="s">
        <v>135</v>
      </c>
      <c r="U6" s="131"/>
      <c r="V6" s="3"/>
      <c r="W6" s="3"/>
      <c r="X6" s="2"/>
      <c r="Y6" s="5"/>
      <c r="Z6" s="127"/>
      <c r="AA6" s="127"/>
      <c r="AB6" s="127"/>
      <c r="AC6" s="128"/>
      <c r="AD6" s="2"/>
    </row>
    <row r="7" spans="1:30" ht="18" customHeight="1" x14ac:dyDescent="0.2">
      <c r="A7" t="s">
        <v>115</v>
      </c>
      <c r="B7" s="98" t="s">
        <v>136</v>
      </c>
      <c r="D7" s="76"/>
      <c r="E7" s="3"/>
      <c r="F7" s="2"/>
      <c r="G7" s="3"/>
      <c r="H7" s="125"/>
      <c r="I7" s="3"/>
      <c r="J7" s="3"/>
      <c r="K7" s="3"/>
      <c r="L7" s="3"/>
      <c r="M7" s="125"/>
      <c r="N7" s="3"/>
      <c r="O7" s="3"/>
      <c r="P7" s="3"/>
      <c r="Q7" s="126"/>
      <c r="R7" s="126"/>
      <c r="S7" s="126"/>
      <c r="T7" s="4"/>
      <c r="U7" s="4"/>
      <c r="V7" s="3"/>
      <c r="W7" s="3"/>
      <c r="X7" s="2"/>
      <c r="Y7" s="5"/>
      <c r="Z7" s="127"/>
      <c r="AA7" s="127"/>
      <c r="AB7" s="127"/>
      <c r="AC7" s="128"/>
      <c r="AD7" s="2"/>
    </row>
    <row r="8" spans="1:30" ht="18" customHeight="1" x14ac:dyDescent="0.2">
      <c r="A8" t="s">
        <v>117</v>
      </c>
      <c r="B8" s="98" t="s">
        <v>118</v>
      </c>
      <c r="D8" s="76"/>
      <c r="E8" s="3"/>
      <c r="F8" s="2"/>
      <c r="G8" s="3"/>
      <c r="H8" s="125"/>
      <c r="I8" s="3"/>
      <c r="J8" s="3"/>
      <c r="K8" s="3"/>
      <c r="L8" s="3"/>
      <c r="M8" s="125"/>
      <c r="N8" s="3"/>
      <c r="O8" s="3"/>
      <c r="P8" s="3"/>
      <c r="Q8" s="126"/>
      <c r="R8" s="126"/>
      <c r="S8" s="126"/>
      <c r="T8" s="4"/>
      <c r="U8" s="4"/>
      <c r="V8" s="3"/>
      <c r="W8" s="3"/>
      <c r="X8" s="2"/>
      <c r="Y8" s="5"/>
      <c r="Z8" s="127"/>
      <c r="AA8" s="127"/>
      <c r="AB8" s="127"/>
      <c r="AC8" s="128"/>
      <c r="AD8" s="2"/>
    </row>
    <row r="9" spans="1:30" ht="18" customHeight="1" x14ac:dyDescent="0.2">
      <c r="A9" t="s">
        <v>119</v>
      </c>
      <c r="B9" s="3"/>
      <c r="D9" s="76"/>
      <c r="E9" s="3"/>
      <c r="F9" s="2"/>
      <c r="G9" s="3"/>
      <c r="H9" s="125"/>
      <c r="I9" s="3"/>
      <c r="J9" s="3"/>
      <c r="K9" s="3"/>
      <c r="L9" s="3"/>
      <c r="M9" s="125"/>
      <c r="N9" s="3"/>
      <c r="O9" s="3"/>
      <c r="P9" s="3"/>
      <c r="Q9" s="126"/>
      <c r="R9" s="126"/>
      <c r="S9" s="126"/>
      <c r="T9" s="4"/>
      <c r="U9" s="4"/>
      <c r="V9" s="3"/>
      <c r="W9" s="3"/>
      <c r="X9" s="2"/>
      <c r="Y9" s="5"/>
      <c r="Z9" s="127"/>
      <c r="AA9" s="127"/>
      <c r="AB9" s="127"/>
      <c r="AC9" s="128"/>
      <c r="AD9" s="2"/>
    </row>
    <row r="10" spans="1:30" ht="18" customHeight="1" x14ac:dyDescent="0.2">
      <c r="A10" t="s">
        <v>120</v>
      </c>
      <c r="B10" s="84" t="s">
        <v>137</v>
      </c>
      <c r="D10" s="76"/>
      <c r="E10" s="3"/>
      <c r="F10" s="2"/>
      <c r="G10" s="3"/>
      <c r="H10" s="125"/>
      <c r="I10" s="3"/>
      <c r="J10" s="3"/>
      <c r="K10" s="3"/>
      <c r="L10" s="3"/>
      <c r="M10" s="125"/>
      <c r="N10" s="3"/>
      <c r="O10" s="3"/>
      <c r="P10" s="3"/>
      <c r="Q10" s="126"/>
      <c r="R10" s="126"/>
      <c r="S10" s="126"/>
      <c r="T10" s="4"/>
      <c r="U10" s="4"/>
      <c r="V10" s="3"/>
      <c r="W10" s="3"/>
      <c r="X10" s="2"/>
      <c r="Y10" s="5"/>
      <c r="Z10" s="127"/>
      <c r="AA10" s="127"/>
      <c r="AB10" s="127"/>
      <c r="AC10" s="128"/>
      <c r="AD10" s="2"/>
    </row>
    <row r="11" spans="1:30" ht="18" customHeight="1" x14ac:dyDescent="0.2">
      <c r="A11" t="s">
        <v>121</v>
      </c>
      <c r="B11" s="3"/>
      <c r="D11" s="76"/>
      <c r="E11" s="3"/>
      <c r="F11" s="2"/>
      <c r="G11" s="3"/>
      <c r="H11" s="125"/>
      <c r="I11" s="3"/>
      <c r="J11" s="3"/>
      <c r="K11" s="3"/>
      <c r="L11" s="3"/>
      <c r="M11" s="125"/>
      <c r="N11" s="3"/>
      <c r="O11" s="3"/>
      <c r="P11" s="3"/>
      <c r="Q11" s="126"/>
      <c r="R11" s="126"/>
      <c r="S11" s="126"/>
      <c r="T11" s="4"/>
      <c r="U11" s="4"/>
      <c r="V11" s="3"/>
      <c r="W11" s="3"/>
      <c r="X11" s="2"/>
      <c r="Y11" s="5"/>
      <c r="Z11" s="127"/>
      <c r="AA11" s="127"/>
      <c r="AB11" s="127"/>
      <c r="AC11" s="128"/>
      <c r="AD11" s="2"/>
    </row>
    <row r="12" spans="1:30" ht="18" customHeight="1" x14ac:dyDescent="0.2">
      <c r="B12" s="3"/>
      <c r="D12" s="76"/>
      <c r="E12" s="3"/>
      <c r="F12" s="2"/>
      <c r="G12" s="3"/>
      <c r="H12" s="125"/>
      <c r="I12" s="3"/>
      <c r="J12" s="3"/>
      <c r="K12" s="3"/>
      <c r="L12" s="3"/>
      <c r="M12" s="125"/>
      <c r="N12" s="3"/>
      <c r="O12" s="3"/>
      <c r="P12" s="3"/>
      <c r="Q12" s="126"/>
      <c r="R12" s="126"/>
      <c r="S12" s="126"/>
      <c r="T12" s="4"/>
      <c r="U12" s="4"/>
      <c r="V12" s="3"/>
      <c r="W12" s="3"/>
      <c r="X12" s="2"/>
      <c r="Y12" s="5"/>
      <c r="Z12" s="127"/>
      <c r="AA12" s="127"/>
      <c r="AB12" s="127"/>
      <c r="AC12" s="128"/>
      <c r="AD12" s="2"/>
    </row>
    <row r="13" spans="1:30" ht="18" customHeight="1" x14ac:dyDescent="0.2">
      <c r="B13" s="3"/>
      <c r="D13" s="76"/>
      <c r="E13" s="3"/>
      <c r="F13" s="2"/>
      <c r="G13" s="3"/>
      <c r="H13" s="125"/>
      <c r="I13" s="3"/>
      <c r="J13" s="3"/>
      <c r="K13" s="3"/>
      <c r="L13" s="3"/>
      <c r="M13" s="125"/>
      <c r="N13" s="3"/>
      <c r="O13" s="3"/>
      <c r="P13" s="3"/>
      <c r="Q13" s="126"/>
      <c r="R13" s="126"/>
      <c r="S13" s="126"/>
      <c r="T13" s="4"/>
      <c r="U13" s="4"/>
      <c r="V13" s="3"/>
      <c r="W13" s="3"/>
      <c r="X13" s="2"/>
      <c r="Y13" s="5"/>
      <c r="Z13" s="127"/>
      <c r="AA13" s="127"/>
      <c r="AB13" s="127"/>
      <c r="AC13" s="128"/>
      <c r="AD13" s="2"/>
    </row>
    <row r="14" spans="1:30" ht="18" customHeight="1" x14ac:dyDescent="0.2">
      <c r="B14" s="3"/>
      <c r="D14" s="76"/>
      <c r="E14" s="3"/>
      <c r="F14" s="2"/>
      <c r="G14" s="3"/>
      <c r="H14" s="125"/>
      <c r="I14" s="3"/>
      <c r="J14" s="3"/>
      <c r="K14" s="3"/>
      <c r="L14" s="3"/>
      <c r="M14" s="125"/>
      <c r="N14" s="3"/>
      <c r="O14" s="3"/>
      <c r="P14" s="3"/>
      <c r="Q14" s="126"/>
      <c r="R14" s="126"/>
      <c r="S14" s="126"/>
      <c r="T14" s="4"/>
      <c r="U14" s="4"/>
      <c r="V14" s="3"/>
      <c r="W14" s="3"/>
      <c r="X14" s="2"/>
      <c r="Y14" s="5"/>
      <c r="Z14" s="127"/>
      <c r="AA14" s="127"/>
      <c r="AB14" s="127"/>
      <c r="AC14" s="128"/>
      <c r="AD14" s="2"/>
    </row>
    <row r="15" spans="1:30" ht="18" customHeight="1" x14ac:dyDescent="0.2">
      <c r="B15" s="3"/>
      <c r="D15" s="76"/>
      <c r="E15" s="3"/>
      <c r="F15" s="2"/>
      <c r="G15" s="3"/>
      <c r="H15" s="125"/>
      <c r="I15" s="3"/>
      <c r="J15" s="3"/>
      <c r="K15" s="3"/>
      <c r="L15" s="3"/>
      <c r="M15" s="125"/>
      <c r="N15" s="3"/>
      <c r="O15" s="3"/>
      <c r="P15" s="3"/>
      <c r="Q15" s="126"/>
      <c r="R15" s="126"/>
      <c r="S15" s="126"/>
      <c r="T15" s="4"/>
      <c r="U15" s="4"/>
      <c r="V15" s="3"/>
      <c r="W15" s="3"/>
      <c r="X15" s="2"/>
      <c r="Y15" s="5"/>
      <c r="Z15" s="127"/>
      <c r="AA15" s="127"/>
      <c r="AB15" s="127"/>
      <c r="AC15" s="128"/>
      <c r="AD15" s="2"/>
    </row>
    <row r="16" spans="1:30" ht="18" customHeight="1" x14ac:dyDescent="0.2">
      <c r="B16" s="3"/>
      <c r="D16" s="76"/>
      <c r="E16" s="3"/>
      <c r="F16" s="2"/>
      <c r="G16" s="3"/>
      <c r="H16" s="125"/>
      <c r="I16" s="3"/>
      <c r="J16" s="3"/>
      <c r="K16" s="3"/>
      <c r="L16" s="3"/>
      <c r="M16" s="125"/>
      <c r="N16" s="3"/>
      <c r="O16" s="3"/>
      <c r="P16" s="3"/>
      <c r="Q16" s="126"/>
      <c r="R16" s="126"/>
      <c r="S16" s="126"/>
      <c r="T16" s="4"/>
      <c r="U16" s="4"/>
      <c r="V16" s="3"/>
      <c r="W16" s="3"/>
      <c r="X16" s="2"/>
      <c r="Y16" s="5"/>
      <c r="Z16" s="127"/>
      <c r="AA16" s="127"/>
      <c r="AB16" s="127"/>
      <c r="AC16" s="128"/>
      <c r="AD16" s="2"/>
    </row>
    <row r="17" spans="1:31" ht="206.5" customHeight="1" x14ac:dyDescent="0.2">
      <c r="B17" s="85" t="s">
        <v>122</v>
      </c>
      <c r="C17" s="86"/>
      <c r="D17" s="87" t="s">
        <v>124</v>
      </c>
      <c r="E17" s="85" t="s">
        <v>152</v>
      </c>
      <c r="F17" s="101" t="s">
        <v>153</v>
      </c>
      <c r="G17" s="85" t="s">
        <v>154</v>
      </c>
      <c r="H17" s="133" t="s">
        <v>155</v>
      </c>
      <c r="I17" s="85" t="s">
        <v>156</v>
      </c>
      <c r="J17" s="85" t="s">
        <v>157</v>
      </c>
      <c r="K17" s="85" t="s">
        <v>157</v>
      </c>
      <c r="L17" s="85" t="s">
        <v>154</v>
      </c>
      <c r="M17" s="133" t="s">
        <v>158</v>
      </c>
      <c r="N17" s="85" t="s">
        <v>159</v>
      </c>
      <c r="O17" s="85" t="s">
        <v>160</v>
      </c>
      <c r="P17" s="85" t="s">
        <v>161</v>
      </c>
      <c r="Q17" s="134" t="s">
        <v>162</v>
      </c>
      <c r="R17" s="134" t="s">
        <v>163</v>
      </c>
      <c r="S17" s="134" t="s">
        <v>164</v>
      </c>
      <c r="T17" s="135" t="s">
        <v>165</v>
      </c>
      <c r="U17" s="135" t="s">
        <v>166</v>
      </c>
      <c r="V17" s="85" t="s">
        <v>167</v>
      </c>
      <c r="W17" s="85" t="s">
        <v>168</v>
      </c>
      <c r="X17" s="101" t="s">
        <v>169</v>
      </c>
      <c r="Y17" s="136" t="s">
        <v>170</v>
      </c>
      <c r="Z17" s="137" t="s">
        <v>171</v>
      </c>
      <c r="AA17" s="137" t="s">
        <v>172</v>
      </c>
      <c r="AB17" s="137" t="s">
        <v>173</v>
      </c>
      <c r="AC17" s="85" t="s">
        <v>174</v>
      </c>
      <c r="AD17" s="101" t="s">
        <v>175</v>
      </c>
      <c r="AE17" s="86"/>
    </row>
    <row r="18" spans="1:31" ht="18" customHeight="1" x14ac:dyDescent="0.2">
      <c r="A18" s="78" t="s">
        <v>63</v>
      </c>
      <c r="B18" s="3"/>
      <c r="D18" s="76"/>
      <c r="E18" s="11" t="s">
        <v>78</v>
      </c>
      <c r="F18" s="92" t="s">
        <v>176</v>
      </c>
      <c r="G18" s="11" t="s">
        <v>80</v>
      </c>
      <c r="H18" s="138" t="s">
        <v>69</v>
      </c>
      <c r="I18" s="11" t="s">
        <v>69</v>
      </c>
      <c r="J18" s="11" t="s">
        <v>80</v>
      </c>
      <c r="K18" s="11" t="s">
        <v>80</v>
      </c>
      <c r="L18" s="11" t="s">
        <v>90</v>
      </c>
      <c r="M18" s="138" t="s">
        <v>177</v>
      </c>
      <c r="N18" s="11" t="s">
        <v>178</v>
      </c>
      <c r="O18" s="11" t="s">
        <v>178</v>
      </c>
      <c r="P18" s="11" t="s">
        <v>178</v>
      </c>
      <c r="Q18" s="139" t="s">
        <v>179</v>
      </c>
      <c r="R18" s="139" t="s">
        <v>180</v>
      </c>
      <c r="S18" s="139" t="s">
        <v>94</v>
      </c>
      <c r="T18" s="140" t="s">
        <v>181</v>
      </c>
      <c r="U18" s="140" t="s">
        <v>92</v>
      </c>
      <c r="V18" s="11" t="s">
        <v>69</v>
      </c>
      <c r="W18" s="11" t="s">
        <v>69</v>
      </c>
      <c r="X18" s="2"/>
      <c r="Y18" s="5"/>
      <c r="Z18" s="141" t="s">
        <v>182</v>
      </c>
      <c r="AA18" s="141" t="s">
        <v>183</v>
      </c>
      <c r="AB18" s="141" t="s">
        <v>184</v>
      </c>
      <c r="AC18" s="11" t="s">
        <v>184</v>
      </c>
      <c r="AD18" s="92" t="s">
        <v>184</v>
      </c>
    </row>
    <row r="19" spans="1:31" ht="18" customHeight="1" x14ac:dyDescent="0.2">
      <c r="A19" s="78" t="s">
        <v>126</v>
      </c>
      <c r="B19" s="3"/>
      <c r="D19" s="76"/>
      <c r="E19" s="11" t="s">
        <v>185</v>
      </c>
      <c r="F19" s="92" t="s">
        <v>186</v>
      </c>
      <c r="G19" s="11" t="s">
        <v>185</v>
      </c>
      <c r="H19" s="125"/>
      <c r="I19" s="3"/>
      <c r="J19" s="11" t="s">
        <v>185</v>
      </c>
      <c r="K19" s="11" t="s">
        <v>185</v>
      </c>
      <c r="L19" s="11" t="s">
        <v>185</v>
      </c>
      <c r="M19" s="138" t="s">
        <v>186</v>
      </c>
      <c r="N19" s="3"/>
      <c r="O19" s="3"/>
      <c r="P19" s="3"/>
      <c r="Q19" s="139" t="s">
        <v>187</v>
      </c>
      <c r="R19" s="139" t="s">
        <v>187</v>
      </c>
      <c r="S19" s="126"/>
      <c r="T19" s="4"/>
      <c r="U19" s="4"/>
      <c r="V19" s="3"/>
      <c r="W19" s="3"/>
      <c r="X19" s="2"/>
      <c r="Y19" s="5"/>
      <c r="Z19" s="127"/>
      <c r="AA19" s="127"/>
      <c r="AB19" s="127"/>
      <c r="AC19" s="128"/>
      <c r="AD19" s="2"/>
    </row>
    <row r="20" spans="1:31" ht="18" customHeight="1" x14ac:dyDescent="0.2">
      <c r="A20" s="108" t="s">
        <v>188</v>
      </c>
      <c r="B20" s="3"/>
      <c r="C20" s="86"/>
      <c r="D20" s="87"/>
      <c r="E20" s="85"/>
      <c r="F20" s="101"/>
      <c r="G20" s="85"/>
      <c r="H20" s="133"/>
      <c r="I20" s="110">
        <f>1/20</f>
        <v>0.05</v>
      </c>
      <c r="J20" s="110">
        <f>1/3</f>
        <v>0.33333333333333331</v>
      </c>
      <c r="K20" s="110">
        <v>1</v>
      </c>
      <c r="L20" s="85"/>
      <c r="M20" s="133"/>
      <c r="N20" s="85"/>
      <c r="O20" s="85"/>
      <c r="P20" s="85"/>
      <c r="Q20" s="134"/>
      <c r="R20" s="134"/>
      <c r="S20" s="134"/>
      <c r="T20" s="135"/>
      <c r="U20" s="135"/>
      <c r="V20" s="85"/>
      <c r="W20" s="85"/>
      <c r="X20" s="101"/>
      <c r="Y20" s="136"/>
      <c r="Z20" s="137"/>
      <c r="AA20" s="137"/>
      <c r="AB20" s="137"/>
      <c r="AC20" s="133"/>
      <c r="AD20" s="101"/>
      <c r="AE20" s="86"/>
    </row>
    <row r="21" spans="1:31" ht="18" customHeight="1" x14ac:dyDescent="0.2">
      <c r="A21" s="108" t="s">
        <v>151</v>
      </c>
      <c r="B21" s="3"/>
      <c r="C21" s="86"/>
      <c r="D21" s="87"/>
      <c r="E21" s="85"/>
      <c r="F21" s="101"/>
      <c r="G21" s="85"/>
      <c r="H21" s="133"/>
      <c r="I21" s="109">
        <v>0.5</v>
      </c>
      <c r="J21" s="110"/>
      <c r="K21" s="110"/>
      <c r="L21" s="85"/>
      <c r="M21" s="133"/>
      <c r="N21" s="85"/>
      <c r="O21" s="85"/>
      <c r="P21" s="85"/>
      <c r="Q21" s="134"/>
      <c r="R21" s="134"/>
      <c r="S21" s="134"/>
      <c r="T21" s="135"/>
      <c r="U21" s="135"/>
      <c r="V21" s="85"/>
      <c r="W21" s="85"/>
      <c r="X21" s="101"/>
      <c r="Y21" s="136"/>
      <c r="Z21" s="137"/>
      <c r="AA21" s="137"/>
      <c r="AB21" s="137"/>
      <c r="AC21" s="133"/>
      <c r="AD21" s="101"/>
      <c r="AE21" s="86"/>
    </row>
    <row r="22" spans="1:31" ht="18" customHeight="1" x14ac:dyDescent="0.2">
      <c r="B22" s="13">
        <v>0</v>
      </c>
      <c r="D22" s="77">
        <v>44743</v>
      </c>
      <c r="E22" s="142">
        <v>12</v>
      </c>
      <c r="F22" s="143">
        <f>12/14</f>
        <v>0.8571428571428571</v>
      </c>
      <c r="G22" s="142">
        <v>200</v>
      </c>
      <c r="H22" s="144">
        <v>0.1</v>
      </c>
      <c r="I22" s="142">
        <v>500</v>
      </c>
      <c r="J22" s="142">
        <v>150</v>
      </c>
      <c r="K22" s="142">
        <v>110</v>
      </c>
      <c r="L22" s="145">
        <f>G22*E22</f>
        <v>2400</v>
      </c>
      <c r="M22" s="144">
        <v>8.0000000000000002E-3</v>
      </c>
      <c r="N22" s="142">
        <v>238</v>
      </c>
      <c r="O22" s="142">
        <v>522</v>
      </c>
      <c r="P22" s="142">
        <v>218</v>
      </c>
      <c r="Q22" s="146">
        <f>P22*O22*N22/1000000</f>
        <v>27.083448000000001</v>
      </c>
      <c r="R22" s="130">
        <v>57.5</v>
      </c>
      <c r="S22" s="146">
        <f>R22/Q22</f>
        <v>2.1230679343339149</v>
      </c>
      <c r="T22" s="119">
        <f>L22/Q22</f>
        <v>88.615009433067755</v>
      </c>
      <c r="U22" s="119">
        <f>L22/R22</f>
        <v>41.739130434782609</v>
      </c>
      <c r="V22" s="147">
        <v>1</v>
      </c>
      <c r="W22" s="147">
        <v>2</v>
      </c>
      <c r="X22" s="143">
        <v>-0.1</v>
      </c>
      <c r="Y22" s="148">
        <f>X22/12</f>
        <v>-8.3333333333333332E-3</v>
      </c>
      <c r="Z22" s="149">
        <v>1221</v>
      </c>
      <c r="AA22" s="149">
        <f>Z22/L22*1000</f>
        <v>508.75000000000006</v>
      </c>
      <c r="AB22" s="150">
        <f>2/3*AA22</f>
        <v>339.16666666666669</v>
      </c>
      <c r="AC22" s="147">
        <v>100</v>
      </c>
      <c r="AD22" s="121">
        <v>0.2</v>
      </c>
    </row>
    <row r="23" spans="1:31" ht="18" customHeight="1" x14ac:dyDescent="0.2">
      <c r="B23" s="13">
        <f t="shared" ref="B23:B52" si="0">1+B22</f>
        <v>1</v>
      </c>
      <c r="D23" s="77">
        <v>45108</v>
      </c>
      <c r="E23" s="147"/>
      <c r="F23" s="121"/>
      <c r="G23" s="147"/>
      <c r="H23" s="125"/>
      <c r="I23" s="3"/>
      <c r="J23" s="147"/>
      <c r="K23" s="3"/>
      <c r="L23" s="3"/>
      <c r="M23" s="151"/>
      <c r="N23" s="147"/>
      <c r="O23" s="147"/>
      <c r="P23" s="147"/>
      <c r="Q23" s="126"/>
      <c r="R23" s="126"/>
      <c r="S23" s="126"/>
      <c r="T23" s="4"/>
      <c r="U23" s="4"/>
      <c r="V23" s="3"/>
      <c r="W23" s="3"/>
      <c r="X23" s="2"/>
      <c r="Y23" s="5"/>
      <c r="Z23" s="127"/>
      <c r="AA23" s="127"/>
      <c r="AB23" s="127"/>
      <c r="AC23" s="128"/>
      <c r="AD23" s="2"/>
    </row>
    <row r="24" spans="1:31" ht="18" customHeight="1" x14ac:dyDescent="0.2">
      <c r="B24" s="13">
        <f t="shared" si="0"/>
        <v>2</v>
      </c>
      <c r="D24" s="77">
        <v>45474</v>
      </c>
      <c r="E24" s="147"/>
      <c r="F24" s="121"/>
      <c r="G24" s="147"/>
      <c r="H24" s="125"/>
      <c r="I24" s="3"/>
      <c r="J24" s="147"/>
      <c r="K24" s="3"/>
      <c r="L24" s="3"/>
      <c r="M24" s="151"/>
      <c r="N24" s="147"/>
      <c r="O24" s="147"/>
      <c r="P24" s="147"/>
      <c r="Q24" s="126"/>
      <c r="R24" s="126"/>
      <c r="S24" s="126"/>
      <c r="T24" s="4"/>
      <c r="U24" s="4"/>
      <c r="V24" s="3"/>
      <c r="W24" s="3"/>
      <c r="X24" s="2"/>
      <c r="Y24" s="5"/>
      <c r="Z24" s="127"/>
      <c r="AA24" s="127"/>
      <c r="AB24" s="127"/>
      <c r="AC24" s="128"/>
      <c r="AD24" s="2"/>
    </row>
    <row r="25" spans="1:31" ht="18" customHeight="1" x14ac:dyDescent="0.2">
      <c r="B25" s="13">
        <f t="shared" si="0"/>
        <v>3</v>
      </c>
      <c r="D25" s="77">
        <v>45839</v>
      </c>
      <c r="E25" s="147"/>
      <c r="F25" s="121"/>
      <c r="G25" s="147"/>
      <c r="H25" s="125"/>
      <c r="I25" s="3"/>
      <c r="J25" s="147"/>
      <c r="K25" s="3"/>
      <c r="L25" s="3"/>
      <c r="M25" s="151"/>
      <c r="N25" s="147"/>
      <c r="O25" s="147"/>
      <c r="P25" s="147"/>
      <c r="Q25" s="126"/>
      <c r="R25" s="126"/>
      <c r="S25" s="126"/>
      <c r="T25" s="4"/>
      <c r="U25" s="4"/>
      <c r="V25" s="3"/>
      <c r="W25" s="3"/>
      <c r="X25" s="2"/>
      <c r="Y25" s="5"/>
      <c r="Z25" s="127"/>
      <c r="AA25" s="127"/>
      <c r="AB25" s="127"/>
      <c r="AC25" s="128"/>
      <c r="AD25" s="2"/>
    </row>
    <row r="26" spans="1:31" ht="18" customHeight="1" x14ac:dyDescent="0.2">
      <c r="B26" s="13">
        <f t="shared" si="0"/>
        <v>4</v>
      </c>
      <c r="D26" s="77">
        <v>46204</v>
      </c>
      <c r="E26" s="147"/>
      <c r="F26" s="121"/>
      <c r="G26" s="147"/>
      <c r="H26" s="125"/>
      <c r="I26" s="3"/>
      <c r="J26" s="147"/>
      <c r="K26" s="3"/>
      <c r="L26" s="3"/>
      <c r="M26" s="151"/>
      <c r="N26" s="147"/>
      <c r="O26" s="147"/>
      <c r="P26" s="147"/>
      <c r="Q26" s="126"/>
      <c r="R26" s="126"/>
      <c r="S26" s="126"/>
      <c r="T26" s="4"/>
      <c r="U26" s="4"/>
      <c r="V26" s="3"/>
      <c r="W26" s="3"/>
      <c r="X26" s="2"/>
      <c r="Y26" s="5"/>
      <c r="Z26" s="127"/>
      <c r="AA26" s="127"/>
      <c r="AB26" s="127"/>
      <c r="AC26" s="128"/>
      <c r="AD26" s="2"/>
    </row>
    <row r="27" spans="1:31" ht="18" customHeight="1" x14ac:dyDescent="0.2">
      <c r="B27" s="13">
        <f t="shared" si="0"/>
        <v>5</v>
      </c>
      <c r="D27" s="77">
        <v>46569</v>
      </c>
      <c r="E27" s="147"/>
      <c r="F27" s="121"/>
      <c r="G27" s="147"/>
      <c r="H27" s="125"/>
      <c r="I27" s="3"/>
      <c r="J27" s="147"/>
      <c r="K27" s="3"/>
      <c r="L27" s="3"/>
      <c r="M27" s="151"/>
      <c r="N27" s="147"/>
      <c r="O27" s="147"/>
      <c r="P27" s="147"/>
      <c r="Q27" s="126"/>
      <c r="R27" s="126"/>
      <c r="S27" s="126"/>
      <c r="T27" s="4"/>
      <c r="U27" s="4"/>
      <c r="V27" s="3"/>
      <c r="W27" s="3"/>
      <c r="X27" s="2"/>
      <c r="Y27" s="5"/>
      <c r="Z27" s="127"/>
      <c r="AA27" s="127"/>
      <c r="AB27" s="127"/>
      <c r="AC27" s="138">
        <f>AC$22*'_Mix--SLA'!N27</f>
        <v>197.93161661600331</v>
      </c>
      <c r="AD27" s="2"/>
    </row>
    <row r="28" spans="1:31" ht="18" customHeight="1" x14ac:dyDescent="0.2">
      <c r="B28" s="13">
        <f t="shared" si="0"/>
        <v>6</v>
      </c>
      <c r="D28" s="77">
        <v>46935</v>
      </c>
      <c r="E28" s="147"/>
      <c r="F28" s="121"/>
      <c r="G28" s="147"/>
      <c r="H28" s="125"/>
      <c r="I28" s="3"/>
      <c r="J28" s="147"/>
      <c r="K28" s="3"/>
      <c r="L28" s="3"/>
      <c r="M28" s="151"/>
      <c r="N28" s="147"/>
      <c r="O28" s="147"/>
      <c r="P28" s="147"/>
      <c r="Q28" s="126"/>
      <c r="R28" s="126"/>
      <c r="S28" s="126"/>
      <c r="T28" s="4"/>
      <c r="U28" s="4"/>
      <c r="V28" s="3"/>
      <c r="W28" s="3"/>
      <c r="X28" s="2"/>
      <c r="Y28" s="5"/>
      <c r="Z28" s="127"/>
      <c r="AA28" s="127"/>
      <c r="AB28" s="127"/>
      <c r="AC28" s="128"/>
      <c r="AD28" s="2"/>
    </row>
    <row r="29" spans="1:31" ht="18" customHeight="1" x14ac:dyDescent="0.2">
      <c r="B29" s="13">
        <f t="shared" si="0"/>
        <v>7</v>
      </c>
      <c r="D29" s="77">
        <v>47300</v>
      </c>
      <c r="E29" s="147"/>
      <c r="F29" s="121"/>
      <c r="G29" s="147"/>
      <c r="H29" s="125"/>
      <c r="I29" s="3"/>
      <c r="J29" s="147"/>
      <c r="K29" s="3"/>
      <c r="L29" s="3"/>
      <c r="M29" s="151"/>
      <c r="N29" s="147"/>
      <c r="O29" s="147"/>
      <c r="P29" s="147"/>
      <c r="Q29" s="126"/>
      <c r="R29" s="126"/>
      <c r="S29" s="126"/>
      <c r="T29" s="4"/>
      <c r="U29" s="4"/>
      <c r="V29" s="3"/>
      <c r="W29" s="3"/>
      <c r="X29" s="2"/>
      <c r="Y29" s="5"/>
      <c r="Z29" s="127"/>
      <c r="AA29" s="127"/>
      <c r="AB29" s="127"/>
      <c r="AC29" s="128"/>
      <c r="AD29" s="2"/>
    </row>
    <row r="30" spans="1:31" ht="18" customHeight="1" x14ac:dyDescent="0.2">
      <c r="B30" s="13">
        <f t="shared" si="0"/>
        <v>8</v>
      </c>
      <c r="D30" s="77">
        <v>47665</v>
      </c>
      <c r="E30" s="147"/>
      <c r="F30" s="121"/>
      <c r="G30" s="147"/>
      <c r="H30" s="125"/>
      <c r="I30" s="3"/>
      <c r="J30" s="147"/>
      <c r="K30" s="3"/>
      <c r="L30" s="3"/>
      <c r="M30" s="151"/>
      <c r="N30" s="147"/>
      <c r="O30" s="147"/>
      <c r="P30" s="147"/>
      <c r="Q30" s="126"/>
      <c r="R30" s="126"/>
      <c r="S30" s="126"/>
      <c r="T30" s="4"/>
      <c r="U30" s="4"/>
      <c r="V30" s="3"/>
      <c r="W30" s="3"/>
      <c r="X30" s="2"/>
      <c r="Y30" s="5"/>
      <c r="Z30" s="127"/>
      <c r="AA30" s="127"/>
      <c r="AB30" s="127"/>
      <c r="AC30" s="128"/>
      <c r="AD30" s="2"/>
    </row>
    <row r="31" spans="1:31" ht="18" customHeight="1" x14ac:dyDescent="0.2">
      <c r="B31" s="13">
        <f t="shared" si="0"/>
        <v>9</v>
      </c>
      <c r="D31" s="77">
        <v>48030</v>
      </c>
      <c r="E31" s="3"/>
      <c r="F31" s="2"/>
      <c r="G31" s="3"/>
      <c r="H31" s="125"/>
      <c r="I31" s="3"/>
      <c r="J31" s="3"/>
      <c r="K31" s="3"/>
      <c r="L31" s="3"/>
      <c r="M31" s="125"/>
      <c r="N31" s="3"/>
      <c r="O31" s="3"/>
      <c r="P31" s="3"/>
      <c r="Q31" s="126"/>
      <c r="R31" s="126"/>
      <c r="S31" s="126"/>
      <c r="T31" s="4"/>
      <c r="U31" s="4"/>
      <c r="V31" s="3"/>
      <c r="W31" s="3"/>
      <c r="X31" s="2"/>
      <c r="Y31" s="5"/>
      <c r="Z31" s="127"/>
      <c r="AA31" s="127"/>
      <c r="AB31" s="127"/>
      <c r="AC31" s="128"/>
      <c r="AD31" s="2"/>
    </row>
    <row r="32" spans="1:31" ht="18" customHeight="1" x14ac:dyDescent="0.2">
      <c r="B32" s="13">
        <f t="shared" si="0"/>
        <v>10</v>
      </c>
      <c r="D32" s="77">
        <v>48396</v>
      </c>
      <c r="E32" s="3"/>
      <c r="F32" s="2"/>
      <c r="G32" s="3"/>
      <c r="H32" s="125"/>
      <c r="I32" s="3"/>
      <c r="J32" s="3"/>
      <c r="K32" s="3"/>
      <c r="L32" s="3"/>
      <c r="M32" s="125"/>
      <c r="N32" s="3"/>
      <c r="O32" s="3"/>
      <c r="P32" s="3"/>
      <c r="Q32" s="126"/>
      <c r="R32" s="126"/>
      <c r="S32" s="126"/>
      <c r="T32" s="4"/>
      <c r="U32" s="4"/>
      <c r="V32" s="3"/>
      <c r="W32" s="3"/>
      <c r="X32" s="2"/>
      <c r="Y32" s="5"/>
      <c r="Z32" s="127"/>
      <c r="AA32" s="127"/>
      <c r="AB32" s="127"/>
      <c r="AC32" s="138">
        <f>AC$22*'_Mix--SLA'!N32</f>
        <v>347.00180810491179</v>
      </c>
      <c r="AD32" s="2"/>
    </row>
    <row r="33" spans="2:30" ht="18" customHeight="1" x14ac:dyDescent="0.2">
      <c r="B33" s="13">
        <f t="shared" si="0"/>
        <v>11</v>
      </c>
      <c r="D33" s="77">
        <v>48761</v>
      </c>
      <c r="E33" s="3"/>
      <c r="F33" s="2"/>
      <c r="G33" s="3"/>
      <c r="H33" s="125"/>
      <c r="I33" s="3"/>
      <c r="J33" s="3"/>
      <c r="K33" s="3"/>
      <c r="L33" s="3"/>
      <c r="M33" s="125"/>
      <c r="N33" s="3"/>
      <c r="O33" s="3"/>
      <c r="P33" s="3"/>
      <c r="Q33" s="126"/>
      <c r="R33" s="126"/>
      <c r="S33" s="126"/>
      <c r="T33" s="4"/>
      <c r="U33" s="4"/>
      <c r="V33" s="3"/>
      <c r="W33" s="3"/>
      <c r="X33" s="2"/>
      <c r="Y33" s="5"/>
      <c r="Z33" s="127"/>
      <c r="AA33" s="127"/>
      <c r="AB33" s="127"/>
      <c r="AC33" s="128"/>
      <c r="AD33" s="2"/>
    </row>
    <row r="34" spans="2:30" ht="18" customHeight="1" x14ac:dyDescent="0.2">
      <c r="B34" s="13">
        <f t="shared" si="0"/>
        <v>12</v>
      </c>
      <c r="D34" s="77">
        <v>49126</v>
      </c>
      <c r="E34" s="3"/>
      <c r="F34" s="2"/>
      <c r="G34" s="3"/>
      <c r="H34" s="125"/>
      <c r="I34" s="3"/>
      <c r="J34" s="3"/>
      <c r="K34" s="3"/>
      <c r="L34" s="3"/>
      <c r="M34" s="125"/>
      <c r="N34" s="3"/>
      <c r="O34" s="3"/>
      <c r="P34" s="3"/>
      <c r="Q34" s="126"/>
      <c r="R34" s="126"/>
      <c r="S34" s="126"/>
      <c r="T34" s="4"/>
      <c r="U34" s="4"/>
      <c r="V34" s="3"/>
      <c r="W34" s="3"/>
      <c r="X34" s="2"/>
      <c r="Y34" s="5"/>
      <c r="Z34" s="127"/>
      <c r="AA34" s="127"/>
      <c r="AB34" s="127"/>
      <c r="AC34" s="128"/>
      <c r="AD34" s="2"/>
    </row>
    <row r="35" spans="2:30" ht="18" customHeight="1" x14ac:dyDescent="0.2">
      <c r="B35" s="13">
        <f t="shared" si="0"/>
        <v>13</v>
      </c>
      <c r="D35" s="77">
        <v>49491</v>
      </c>
      <c r="E35" s="3"/>
      <c r="F35" s="2"/>
      <c r="G35" s="3"/>
      <c r="H35" s="125"/>
      <c r="I35" s="3"/>
      <c r="J35" s="3"/>
      <c r="K35" s="3"/>
      <c r="L35" s="3"/>
      <c r="M35" s="125"/>
      <c r="N35" s="3"/>
      <c r="O35" s="3"/>
      <c r="P35" s="3"/>
      <c r="Q35" s="126"/>
      <c r="R35" s="126"/>
      <c r="S35" s="126"/>
      <c r="T35" s="4"/>
      <c r="U35" s="4"/>
      <c r="V35" s="3"/>
      <c r="W35" s="3"/>
      <c r="X35" s="2"/>
      <c r="Y35" s="5"/>
      <c r="Z35" s="127"/>
      <c r="AA35" s="127"/>
      <c r="AB35" s="127"/>
      <c r="AC35" s="128"/>
      <c r="AD35" s="2"/>
    </row>
    <row r="36" spans="2:30" ht="18" customHeight="1" x14ac:dyDescent="0.2">
      <c r="B36" s="13">
        <f t="shared" si="0"/>
        <v>14</v>
      </c>
      <c r="D36" s="77">
        <v>49857</v>
      </c>
      <c r="E36" s="3"/>
      <c r="F36" s="2"/>
      <c r="G36" s="3"/>
      <c r="H36" s="125"/>
      <c r="I36" s="3"/>
      <c r="J36" s="3"/>
      <c r="K36" s="3"/>
      <c r="L36" s="3"/>
      <c r="M36" s="125"/>
      <c r="N36" s="3"/>
      <c r="O36" s="3"/>
      <c r="P36" s="3"/>
      <c r="Q36" s="126"/>
      <c r="R36" s="126"/>
      <c r="S36" s="126"/>
      <c r="T36" s="4"/>
      <c r="U36" s="4"/>
      <c r="V36" s="3"/>
      <c r="W36" s="3"/>
      <c r="X36" s="2"/>
      <c r="Y36" s="5"/>
      <c r="Z36" s="127"/>
      <c r="AA36" s="127"/>
      <c r="AB36" s="127"/>
      <c r="AC36" s="128"/>
      <c r="AD36" s="2"/>
    </row>
    <row r="37" spans="2:30" ht="18" customHeight="1" x14ac:dyDescent="0.2">
      <c r="B37" s="13">
        <f t="shared" si="0"/>
        <v>15</v>
      </c>
      <c r="D37" s="77">
        <v>50222</v>
      </c>
      <c r="E37" s="3"/>
      <c r="F37" s="2"/>
      <c r="G37" s="3"/>
      <c r="H37" s="125"/>
      <c r="I37" s="3"/>
      <c r="J37" s="3"/>
      <c r="K37" s="3"/>
      <c r="L37" s="3"/>
      <c r="M37" s="125"/>
      <c r="N37" s="3"/>
      <c r="O37" s="3"/>
      <c r="P37" s="3"/>
      <c r="Q37" s="126"/>
      <c r="R37" s="126"/>
      <c r="S37" s="126"/>
      <c r="T37" s="4"/>
      <c r="U37" s="4"/>
      <c r="V37" s="3"/>
      <c r="W37" s="3"/>
      <c r="X37" s="2"/>
      <c r="Y37" s="5"/>
      <c r="Z37" s="127"/>
      <c r="AA37" s="127"/>
      <c r="AB37" s="127"/>
      <c r="AC37" s="138">
        <f>AC$22*'_Mix--SLA'!N37</f>
        <v>546.11604836607899</v>
      </c>
      <c r="AD37" s="2"/>
    </row>
    <row r="38" spans="2:30" ht="18" customHeight="1" x14ac:dyDescent="0.2">
      <c r="B38" s="13">
        <f t="shared" si="0"/>
        <v>16</v>
      </c>
      <c r="D38" s="77">
        <v>50587</v>
      </c>
      <c r="E38" s="3"/>
      <c r="F38" s="2"/>
      <c r="G38" s="3"/>
      <c r="H38" s="125"/>
      <c r="I38" s="3"/>
      <c r="J38" s="3"/>
      <c r="K38" s="3"/>
      <c r="L38" s="3"/>
      <c r="M38" s="125"/>
      <c r="N38" s="3"/>
      <c r="O38" s="3"/>
      <c r="P38" s="3"/>
      <c r="Q38" s="126"/>
      <c r="R38" s="126"/>
      <c r="S38" s="126"/>
      <c r="T38" s="4"/>
      <c r="U38" s="4"/>
      <c r="V38" s="3"/>
      <c r="W38" s="3"/>
      <c r="X38" s="2"/>
      <c r="Y38" s="5"/>
      <c r="Z38" s="127"/>
      <c r="AA38" s="127"/>
      <c r="AB38" s="127"/>
      <c r="AC38" s="128"/>
      <c r="AD38" s="2"/>
    </row>
    <row r="39" spans="2:30" ht="18" customHeight="1" x14ac:dyDescent="0.2">
      <c r="B39" s="13">
        <f t="shared" si="0"/>
        <v>17</v>
      </c>
      <c r="D39" s="77">
        <v>50952</v>
      </c>
      <c r="E39" s="3"/>
      <c r="F39" s="2"/>
      <c r="G39" s="3"/>
      <c r="H39" s="125"/>
      <c r="I39" s="3"/>
      <c r="J39" s="3"/>
      <c r="K39" s="3"/>
      <c r="L39" s="3"/>
      <c r="M39" s="125"/>
      <c r="N39" s="3"/>
      <c r="O39" s="3"/>
      <c r="P39" s="3"/>
      <c r="Q39" s="126"/>
      <c r="R39" s="126"/>
      <c r="S39" s="126"/>
      <c r="T39" s="4"/>
      <c r="U39" s="4"/>
      <c r="V39" s="3"/>
      <c r="W39" s="3"/>
      <c r="X39" s="2"/>
      <c r="Y39" s="5"/>
      <c r="Z39" s="127"/>
      <c r="AA39" s="127"/>
      <c r="AB39" s="127"/>
      <c r="AC39" s="128"/>
      <c r="AD39" s="2"/>
    </row>
    <row r="40" spans="2:30" ht="18" customHeight="1" x14ac:dyDescent="0.2">
      <c r="B40" s="13">
        <f t="shared" si="0"/>
        <v>18</v>
      </c>
      <c r="D40" s="77">
        <v>51318</v>
      </c>
      <c r="E40" s="3"/>
      <c r="F40" s="2"/>
      <c r="G40" s="3"/>
      <c r="H40" s="125"/>
      <c r="I40" s="3"/>
      <c r="J40" s="3"/>
      <c r="K40" s="3"/>
      <c r="L40" s="3"/>
      <c r="M40" s="125"/>
      <c r="N40" s="3"/>
      <c r="O40" s="3"/>
      <c r="P40" s="3"/>
      <c r="Q40" s="126"/>
      <c r="R40" s="126"/>
      <c r="S40" s="126"/>
      <c r="T40" s="4"/>
      <c r="U40" s="4"/>
      <c r="V40" s="3"/>
      <c r="W40" s="3"/>
      <c r="X40" s="2"/>
      <c r="Y40" s="5"/>
      <c r="Z40" s="127"/>
      <c r="AA40" s="127"/>
      <c r="AB40" s="127"/>
      <c r="AC40" s="128"/>
      <c r="AD40" s="2"/>
    </row>
    <row r="41" spans="2:30" ht="18" customHeight="1" x14ac:dyDescent="0.2">
      <c r="B41" s="13">
        <f t="shared" si="0"/>
        <v>19</v>
      </c>
      <c r="D41" s="77">
        <v>51683</v>
      </c>
      <c r="E41" s="3"/>
      <c r="F41" s="2"/>
      <c r="G41" s="3"/>
      <c r="H41" s="125"/>
      <c r="I41" s="3"/>
      <c r="J41" s="3"/>
      <c r="K41" s="3"/>
      <c r="L41" s="3"/>
      <c r="M41" s="125"/>
      <c r="N41" s="3"/>
      <c r="O41" s="3"/>
      <c r="P41" s="3"/>
      <c r="Q41" s="126"/>
      <c r="R41" s="126"/>
      <c r="S41" s="126"/>
      <c r="T41" s="4"/>
      <c r="U41" s="4"/>
      <c r="V41" s="3"/>
      <c r="W41" s="3"/>
      <c r="X41" s="2"/>
      <c r="Y41" s="5"/>
      <c r="Z41" s="127"/>
      <c r="AA41" s="127"/>
      <c r="AB41" s="127"/>
      <c r="AC41" s="128"/>
      <c r="AD41" s="2"/>
    </row>
    <row r="42" spans="2:30" ht="18" customHeight="1" x14ac:dyDescent="0.2">
      <c r="B42" s="13">
        <f t="shared" si="0"/>
        <v>20</v>
      </c>
      <c r="D42" s="77">
        <v>52048</v>
      </c>
      <c r="E42" s="3"/>
      <c r="F42" s="2"/>
      <c r="G42" s="3"/>
      <c r="H42" s="125"/>
      <c r="I42" s="3"/>
      <c r="J42" s="3"/>
      <c r="K42" s="3"/>
      <c r="L42" s="3"/>
      <c r="M42" s="125"/>
      <c r="N42" s="3"/>
      <c r="O42" s="3"/>
      <c r="P42" s="3"/>
      <c r="Q42" s="126"/>
      <c r="R42" s="126"/>
      <c r="S42" s="126"/>
      <c r="T42" s="4"/>
      <c r="U42" s="4"/>
      <c r="V42" s="3"/>
      <c r="W42" s="3"/>
      <c r="X42" s="2"/>
      <c r="Y42" s="5"/>
      <c r="Z42" s="127"/>
      <c r="AA42" s="127"/>
      <c r="AB42" s="127"/>
      <c r="AC42" s="138">
        <f>AC$22*'_Mix--SLA'!N42</f>
        <v>784.22542601904559</v>
      </c>
      <c r="AD42" s="2"/>
    </row>
    <row r="43" spans="2:30" ht="18" customHeight="1" x14ac:dyDescent="0.2">
      <c r="B43" s="13">
        <f t="shared" si="0"/>
        <v>21</v>
      </c>
      <c r="D43" s="77">
        <v>52413</v>
      </c>
      <c r="E43" s="3"/>
      <c r="F43" s="2"/>
      <c r="G43" s="3"/>
      <c r="H43" s="125"/>
      <c r="I43" s="3"/>
      <c r="J43" s="3"/>
      <c r="K43" s="3"/>
      <c r="L43" s="3"/>
      <c r="M43" s="125"/>
      <c r="N43" s="3"/>
      <c r="O43" s="3"/>
      <c r="P43" s="3"/>
      <c r="Q43" s="126"/>
      <c r="R43" s="126"/>
      <c r="S43" s="126"/>
      <c r="T43" s="4"/>
      <c r="U43" s="4"/>
      <c r="V43" s="3"/>
      <c r="W43" s="3"/>
      <c r="X43" s="2"/>
      <c r="Y43" s="5"/>
      <c r="Z43" s="127"/>
      <c r="AA43" s="127"/>
      <c r="AB43" s="127"/>
      <c r="AC43" s="128"/>
      <c r="AD43" s="2"/>
    </row>
    <row r="44" spans="2:30" ht="18" customHeight="1" x14ac:dyDescent="0.2">
      <c r="B44" s="13">
        <f t="shared" si="0"/>
        <v>22</v>
      </c>
      <c r="D44" s="77">
        <v>52779</v>
      </c>
      <c r="E44" s="3"/>
      <c r="F44" s="2"/>
      <c r="G44" s="3"/>
      <c r="H44" s="125"/>
      <c r="I44" s="3"/>
      <c r="J44" s="3"/>
      <c r="K44" s="3"/>
      <c r="L44" s="3"/>
      <c r="M44" s="125"/>
      <c r="N44" s="3"/>
      <c r="O44" s="3"/>
      <c r="P44" s="3"/>
      <c r="Q44" s="126"/>
      <c r="R44" s="126"/>
      <c r="S44" s="126"/>
      <c r="T44" s="4"/>
      <c r="U44" s="4"/>
      <c r="V44" s="3"/>
      <c r="W44" s="3"/>
      <c r="X44" s="2"/>
      <c r="Y44" s="5"/>
      <c r="Z44" s="127"/>
      <c r="AA44" s="127"/>
      <c r="AB44" s="127"/>
      <c r="AC44" s="128"/>
      <c r="AD44" s="2"/>
    </row>
    <row r="45" spans="2:30" ht="18" customHeight="1" x14ac:dyDescent="0.2">
      <c r="B45" s="13">
        <f t="shared" si="0"/>
        <v>23</v>
      </c>
      <c r="D45" s="77">
        <v>53144</v>
      </c>
      <c r="E45" s="3"/>
      <c r="F45" s="2"/>
      <c r="G45" s="3"/>
      <c r="H45" s="125"/>
      <c r="I45" s="3"/>
      <c r="J45" s="3"/>
      <c r="K45" s="3"/>
      <c r="L45" s="3"/>
      <c r="M45" s="125"/>
      <c r="N45" s="3"/>
      <c r="O45" s="3"/>
      <c r="P45" s="3"/>
      <c r="Q45" s="126"/>
      <c r="R45" s="126"/>
      <c r="S45" s="126"/>
      <c r="T45" s="4"/>
      <c r="U45" s="4"/>
      <c r="V45" s="3"/>
      <c r="W45" s="3"/>
      <c r="X45" s="2"/>
      <c r="Y45" s="5"/>
      <c r="Z45" s="127"/>
      <c r="AA45" s="127"/>
      <c r="AB45" s="127"/>
      <c r="AC45" s="128"/>
      <c r="AD45" s="2"/>
    </row>
    <row r="46" spans="2:30" ht="18" customHeight="1" x14ac:dyDescent="0.2">
      <c r="B46" s="13">
        <f t="shared" si="0"/>
        <v>24</v>
      </c>
      <c r="D46" s="77">
        <v>53509</v>
      </c>
      <c r="E46" s="3"/>
      <c r="F46" s="2"/>
      <c r="G46" s="3"/>
      <c r="H46" s="125"/>
      <c r="I46" s="3"/>
      <c r="J46" s="3"/>
      <c r="K46" s="3"/>
      <c r="L46" s="3"/>
      <c r="M46" s="125"/>
      <c r="N46" s="3"/>
      <c r="O46" s="3"/>
      <c r="P46" s="3"/>
      <c r="Q46" s="126"/>
      <c r="R46" s="126"/>
      <c r="S46" s="126"/>
      <c r="T46" s="4"/>
      <c r="U46" s="4"/>
      <c r="V46" s="3"/>
      <c r="W46" s="3"/>
      <c r="X46" s="2"/>
      <c r="Y46" s="5"/>
      <c r="Z46" s="127"/>
      <c r="AA46" s="127"/>
      <c r="AB46" s="127"/>
      <c r="AC46" s="128"/>
      <c r="AD46" s="2"/>
    </row>
    <row r="47" spans="2:30" ht="18" customHeight="1" x14ac:dyDescent="0.2">
      <c r="B47" s="13">
        <f t="shared" si="0"/>
        <v>25</v>
      </c>
      <c r="D47" s="77">
        <v>53874</v>
      </c>
      <c r="E47" s="3"/>
      <c r="F47" s="2"/>
      <c r="G47" s="3"/>
      <c r="H47" s="125"/>
      <c r="I47" s="3"/>
      <c r="J47" s="3"/>
      <c r="K47" s="3"/>
      <c r="L47" s="3"/>
      <c r="M47" s="125"/>
      <c r="N47" s="3"/>
      <c r="O47" s="3"/>
      <c r="P47" s="3"/>
      <c r="Q47" s="126"/>
      <c r="R47" s="126"/>
      <c r="S47" s="126"/>
      <c r="T47" s="4"/>
      <c r="U47" s="4"/>
      <c r="V47" s="3"/>
      <c r="W47" s="3"/>
      <c r="X47" s="2"/>
      <c r="Y47" s="5"/>
      <c r="Z47" s="127"/>
      <c r="AA47" s="127"/>
      <c r="AB47" s="127"/>
      <c r="AC47" s="138">
        <f>AC$22*'_Mix--SLA'!N47</f>
        <v>1044.20428090215</v>
      </c>
      <c r="AD47" s="2"/>
    </row>
    <row r="48" spans="2:30" ht="18" customHeight="1" x14ac:dyDescent="0.2">
      <c r="B48" s="13">
        <f t="shared" si="0"/>
        <v>26</v>
      </c>
      <c r="D48" s="77">
        <v>54240</v>
      </c>
      <c r="E48" s="3"/>
      <c r="F48" s="2"/>
      <c r="G48" s="3"/>
      <c r="H48" s="125"/>
      <c r="I48" s="3"/>
      <c r="J48" s="3"/>
      <c r="K48" s="3"/>
      <c r="L48" s="3"/>
      <c r="M48" s="125"/>
      <c r="N48" s="3"/>
      <c r="O48" s="3"/>
      <c r="P48" s="3"/>
      <c r="Q48" s="126"/>
      <c r="R48" s="126"/>
      <c r="S48" s="126"/>
      <c r="T48" s="4"/>
      <c r="U48" s="4"/>
      <c r="V48" s="3"/>
      <c r="W48" s="3"/>
      <c r="X48" s="2"/>
      <c r="Y48" s="5"/>
      <c r="Z48" s="127"/>
      <c r="AA48" s="127"/>
      <c r="AB48" s="127"/>
      <c r="AC48" s="128"/>
      <c r="AD48" s="2"/>
    </row>
    <row r="49" spans="2:30" ht="18" customHeight="1" x14ac:dyDescent="0.2">
      <c r="B49" s="13">
        <f t="shared" si="0"/>
        <v>27</v>
      </c>
      <c r="D49" s="77">
        <v>54605</v>
      </c>
      <c r="E49" s="3"/>
      <c r="F49" s="2"/>
      <c r="G49" s="3"/>
      <c r="H49" s="125"/>
      <c r="I49" s="3"/>
      <c r="J49" s="3"/>
      <c r="K49" s="3"/>
      <c r="L49" s="3"/>
      <c r="M49" s="125"/>
      <c r="N49" s="3"/>
      <c r="O49" s="3"/>
      <c r="P49" s="3"/>
      <c r="Q49" s="126"/>
      <c r="R49" s="126"/>
      <c r="S49" s="126"/>
      <c r="T49" s="4"/>
      <c r="U49" s="4"/>
      <c r="V49" s="3"/>
      <c r="W49" s="3"/>
      <c r="X49" s="2"/>
      <c r="Y49" s="5"/>
      <c r="Z49" s="127"/>
      <c r="AA49" s="127"/>
      <c r="AB49" s="127"/>
      <c r="AC49" s="128"/>
      <c r="AD49" s="2"/>
    </row>
    <row r="50" spans="2:30" ht="18" customHeight="1" x14ac:dyDescent="0.2">
      <c r="B50" s="13">
        <f t="shared" si="0"/>
        <v>28</v>
      </c>
      <c r="D50" s="77">
        <v>54970</v>
      </c>
      <c r="E50" s="3"/>
      <c r="F50" s="2"/>
      <c r="G50" s="3"/>
      <c r="H50" s="125"/>
      <c r="I50" s="3"/>
      <c r="J50" s="3"/>
      <c r="K50" s="3"/>
      <c r="L50" s="3"/>
      <c r="M50" s="125"/>
      <c r="N50" s="3"/>
      <c r="O50" s="3"/>
      <c r="P50" s="3"/>
      <c r="Q50" s="126"/>
      <c r="R50" s="126"/>
      <c r="S50" s="126"/>
      <c r="T50" s="4"/>
      <c r="U50" s="4"/>
      <c r="V50" s="3"/>
      <c r="W50" s="3"/>
      <c r="X50" s="2"/>
      <c r="Y50" s="5"/>
      <c r="Z50" s="127"/>
      <c r="AA50" s="127"/>
      <c r="AB50" s="127"/>
      <c r="AC50" s="128"/>
      <c r="AD50" s="2"/>
    </row>
    <row r="51" spans="2:30" ht="18" customHeight="1" x14ac:dyDescent="0.2">
      <c r="B51" s="13">
        <f t="shared" si="0"/>
        <v>29</v>
      </c>
      <c r="D51" s="77">
        <v>55335</v>
      </c>
      <c r="E51" s="3"/>
      <c r="F51" s="2"/>
      <c r="G51" s="3"/>
      <c r="H51" s="125"/>
      <c r="I51" s="3"/>
      <c r="J51" s="3"/>
      <c r="K51" s="3"/>
      <c r="L51" s="3"/>
      <c r="M51" s="125"/>
      <c r="N51" s="3"/>
      <c r="O51" s="3"/>
      <c r="P51" s="3"/>
      <c r="Q51" s="126"/>
      <c r="R51" s="126"/>
      <c r="S51" s="126"/>
      <c r="T51" s="4"/>
      <c r="U51" s="4"/>
      <c r="V51" s="3"/>
      <c r="W51" s="3"/>
      <c r="X51" s="2"/>
      <c r="Y51" s="5"/>
      <c r="Z51" s="127"/>
      <c r="AA51" s="127"/>
      <c r="AB51" s="127"/>
      <c r="AC51" s="128"/>
      <c r="AD51" s="2"/>
    </row>
    <row r="52" spans="2:30" ht="18" customHeight="1" x14ac:dyDescent="0.2">
      <c r="B52" s="13">
        <f t="shared" si="0"/>
        <v>30</v>
      </c>
      <c r="D52" s="77">
        <v>55702</v>
      </c>
      <c r="E52" s="3"/>
      <c r="F52" s="2"/>
      <c r="G52" s="3"/>
      <c r="H52" s="125"/>
      <c r="I52" s="3"/>
      <c r="J52" s="3"/>
      <c r="K52" s="3"/>
      <c r="L52" s="3"/>
      <c r="M52" s="125"/>
      <c r="N52" s="3"/>
      <c r="O52" s="3"/>
      <c r="P52" s="3"/>
      <c r="Q52" s="126"/>
      <c r="R52" s="126"/>
      <c r="S52" s="126"/>
      <c r="T52" s="4"/>
      <c r="U52" s="4"/>
      <c r="V52" s="3"/>
      <c r="W52" s="3"/>
      <c r="X52" s="2"/>
      <c r="Y52" s="5"/>
      <c r="Z52" s="127"/>
      <c r="AA52" s="127"/>
      <c r="AB52" s="127"/>
      <c r="AC52" s="138">
        <f>AC$22*'_Mix--SLA'!N52</f>
        <v>1307.9463011524438</v>
      </c>
      <c r="AD5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53"/>
  <sheetViews>
    <sheetView workbookViewId="0"/>
  </sheetViews>
  <sheetFormatPr baseColWidth="10" defaultColWidth="8.83203125" defaultRowHeight="15" x14ac:dyDescent="0.2"/>
  <cols>
    <col min="1" max="1" width="22" bestFit="1" customWidth="1"/>
    <col min="2" max="2" width="13" style="79" bestFit="1" customWidth="1"/>
    <col min="3" max="3" width="13" bestFit="1" customWidth="1"/>
    <col min="4" max="4" width="13" style="91" bestFit="1" customWidth="1"/>
    <col min="5" max="5" width="9.6640625" style="124" bestFit="1" customWidth="1"/>
    <col min="6" max="6" width="9.6640625" style="31" bestFit="1" customWidth="1"/>
    <col min="7" max="12" width="9.6640625" style="124" bestFit="1" customWidth="1"/>
    <col min="13" max="13" width="9.6640625" bestFit="1" customWidth="1"/>
    <col min="14" max="15" width="9.6640625" style="31" bestFit="1" customWidth="1"/>
    <col min="16" max="16" width="9.6640625" style="34" bestFit="1" customWidth="1"/>
    <col min="17" max="17" width="9.6640625" style="31" bestFit="1" customWidth="1"/>
    <col min="18" max="18" width="9.6640625" style="34" bestFit="1" customWidth="1"/>
    <col min="19" max="19" width="9.6640625" style="31" bestFit="1" customWidth="1"/>
    <col min="20" max="20" width="9.6640625" style="34" bestFit="1" customWidth="1"/>
    <col min="21" max="21" width="9.6640625" style="31" bestFit="1" customWidth="1"/>
    <col min="22" max="22" width="9.6640625" style="34" bestFit="1" customWidth="1"/>
    <col min="23" max="23" width="9.6640625" style="31" bestFit="1" customWidth="1"/>
    <col min="24" max="24" width="9.6640625" style="34" bestFit="1" customWidth="1"/>
    <col min="25" max="25" width="9.6640625" style="31" bestFit="1" customWidth="1"/>
    <col min="26" max="26" width="9.6640625" style="34" bestFit="1" customWidth="1"/>
    <col min="27" max="27" width="9.6640625" style="31" bestFit="1" customWidth="1"/>
    <col min="28" max="28" width="9.6640625" style="34" bestFit="1" customWidth="1"/>
    <col min="29" max="32" width="13" bestFit="1" customWidth="1"/>
  </cols>
  <sheetData>
    <row r="1" spans="1:32" ht="18" customHeight="1" x14ac:dyDescent="0.2">
      <c r="B1" s="3"/>
      <c r="C1" s="16"/>
      <c r="D1" s="77"/>
      <c r="E1" s="92"/>
      <c r="F1" s="92"/>
      <c r="G1" s="92"/>
      <c r="H1" s="92"/>
      <c r="I1" s="92"/>
      <c r="J1" s="92"/>
      <c r="K1" s="92"/>
      <c r="L1" s="93"/>
      <c r="M1" s="16"/>
      <c r="N1" s="92"/>
      <c r="O1" s="2"/>
      <c r="P1" s="2"/>
      <c r="Q1" s="94"/>
      <c r="R1" s="95"/>
      <c r="S1" s="94"/>
      <c r="T1" s="95"/>
      <c r="U1" s="94"/>
      <c r="V1" s="95"/>
      <c r="W1" s="94"/>
      <c r="X1" s="95"/>
      <c r="Y1" s="94"/>
      <c r="Z1" s="95"/>
      <c r="AA1" s="94"/>
      <c r="AB1" s="95"/>
      <c r="AC1" s="16"/>
      <c r="AD1" s="16"/>
      <c r="AE1" s="16"/>
      <c r="AF1" s="16"/>
    </row>
    <row r="2" spans="1:32" ht="18" customHeight="1" x14ac:dyDescent="0.2">
      <c r="A2" t="s">
        <v>130</v>
      </c>
      <c r="B2" s="3"/>
      <c r="C2" s="16"/>
      <c r="D2" s="77"/>
      <c r="E2" s="92"/>
      <c r="F2" s="92"/>
      <c r="G2" s="92"/>
      <c r="H2" s="92"/>
      <c r="I2" s="92"/>
      <c r="J2" s="92"/>
      <c r="K2" s="92"/>
      <c r="L2" s="93"/>
      <c r="M2" s="16"/>
      <c r="N2" s="92"/>
      <c r="O2" s="2"/>
      <c r="P2" s="2"/>
      <c r="Q2" s="94"/>
      <c r="R2" s="95"/>
      <c r="S2" s="94"/>
      <c r="T2" s="95"/>
      <c r="U2" s="94"/>
      <c r="V2" s="95"/>
      <c r="W2" s="94"/>
      <c r="X2" s="95"/>
      <c r="Y2" s="94"/>
      <c r="Z2" s="95"/>
      <c r="AA2" s="94"/>
      <c r="AB2" s="95"/>
      <c r="AC2" s="16"/>
      <c r="AD2" s="16"/>
      <c r="AE2" s="16"/>
      <c r="AF2" s="16"/>
    </row>
    <row r="3" spans="1:32" ht="18" customHeight="1" x14ac:dyDescent="0.2">
      <c r="A3" t="s">
        <v>107</v>
      </c>
      <c r="B3" s="13" t="s">
        <v>108</v>
      </c>
      <c r="C3" s="16"/>
      <c r="D3" s="77"/>
      <c r="E3" s="92"/>
      <c r="F3" s="92"/>
      <c r="G3" s="92"/>
      <c r="H3" s="92"/>
      <c r="I3" s="92"/>
      <c r="J3" s="92"/>
      <c r="K3" s="92"/>
      <c r="L3" s="93"/>
      <c r="M3" s="16"/>
      <c r="N3" s="92"/>
      <c r="O3" s="2"/>
      <c r="P3" s="2"/>
      <c r="Q3" s="94"/>
      <c r="R3" s="95"/>
      <c r="S3" s="94"/>
      <c r="T3" s="95"/>
      <c r="U3" s="94"/>
      <c r="V3" s="95"/>
      <c r="W3" s="94"/>
      <c r="X3" s="95"/>
      <c r="Y3" s="94"/>
      <c r="Z3" s="95"/>
      <c r="AA3" s="94"/>
      <c r="AB3" s="95"/>
      <c r="AC3" s="16"/>
      <c r="AD3" s="16"/>
      <c r="AE3" s="16"/>
      <c r="AF3" s="16"/>
    </row>
    <row r="4" spans="1:32" ht="18" customHeight="1" x14ac:dyDescent="0.2">
      <c r="A4" t="s">
        <v>109</v>
      </c>
      <c r="B4" s="12" t="s">
        <v>127</v>
      </c>
      <c r="C4" s="16"/>
      <c r="D4" s="77"/>
      <c r="E4" s="92"/>
      <c r="F4" s="92"/>
      <c r="G4" s="92"/>
      <c r="H4" s="92"/>
      <c r="I4" s="92"/>
      <c r="J4" s="92"/>
      <c r="K4" s="92"/>
      <c r="L4" s="93"/>
      <c r="M4" s="16"/>
      <c r="N4" s="92"/>
      <c r="O4" s="2"/>
      <c r="P4" s="2"/>
      <c r="Q4" s="94"/>
      <c r="R4" s="95"/>
      <c r="S4" s="94"/>
      <c r="T4" s="95"/>
      <c r="U4" s="94"/>
      <c r="V4" s="95"/>
      <c r="W4" s="94"/>
      <c r="X4" s="95"/>
      <c r="Y4" s="94"/>
      <c r="Z4" s="95"/>
      <c r="AA4" s="94"/>
      <c r="AB4" s="95"/>
      <c r="AC4" s="16"/>
      <c r="AD4" s="16"/>
      <c r="AE4" s="16"/>
      <c r="AF4" s="16"/>
    </row>
    <row r="5" spans="1:32" ht="18" customHeight="1" x14ac:dyDescent="0.2">
      <c r="A5" t="s">
        <v>111</v>
      </c>
      <c r="B5" s="13" t="s">
        <v>112</v>
      </c>
      <c r="C5" s="16"/>
      <c r="D5" s="77"/>
      <c r="E5" s="92"/>
      <c r="F5" s="92"/>
      <c r="G5" s="92"/>
      <c r="H5" s="14"/>
      <c r="I5" s="92"/>
      <c r="J5" s="92"/>
      <c r="K5" s="14"/>
      <c r="L5" s="93"/>
      <c r="M5" s="16"/>
      <c r="N5" s="92"/>
      <c r="O5" s="2"/>
      <c r="P5" s="2"/>
      <c r="Q5" s="94"/>
      <c r="R5" s="95"/>
      <c r="S5" s="94"/>
      <c r="T5" s="95"/>
      <c r="U5" s="94"/>
      <c r="V5" s="95"/>
      <c r="W5" s="96"/>
      <c r="X5" s="95"/>
      <c r="Y5" s="96" t="s">
        <v>131</v>
      </c>
      <c r="Z5" s="95"/>
      <c r="AA5" s="96"/>
      <c r="AB5" s="95"/>
      <c r="AC5" s="97" t="s">
        <v>132</v>
      </c>
      <c r="AD5" s="97"/>
      <c r="AE5" s="16"/>
      <c r="AF5" s="16"/>
    </row>
    <row r="6" spans="1:32" ht="18" customHeight="1" x14ac:dyDescent="0.2">
      <c r="A6" t="s">
        <v>113</v>
      </c>
      <c r="B6" s="98" t="s">
        <v>133</v>
      </c>
      <c r="C6" s="16"/>
      <c r="D6" s="77"/>
      <c r="E6" s="92"/>
      <c r="F6" s="92"/>
      <c r="G6" s="92"/>
      <c r="H6" s="14"/>
      <c r="I6" s="92"/>
      <c r="J6" s="92"/>
      <c r="K6" s="14"/>
      <c r="L6" s="93"/>
      <c r="M6" s="16"/>
      <c r="N6" s="92"/>
      <c r="O6" s="2"/>
      <c r="P6" s="2"/>
      <c r="Q6" s="94"/>
      <c r="R6" s="95"/>
      <c r="S6" s="94"/>
      <c r="T6" s="95"/>
      <c r="U6" s="94"/>
      <c r="V6" s="95"/>
      <c r="W6" s="99"/>
      <c r="X6" s="95"/>
      <c r="Y6" s="99" t="s">
        <v>134</v>
      </c>
      <c r="Z6" s="95"/>
      <c r="AA6" s="99"/>
      <c r="AB6" s="95"/>
      <c r="AC6" s="97" t="s">
        <v>135</v>
      </c>
      <c r="AD6" s="97"/>
      <c r="AE6" s="16"/>
      <c r="AF6" s="16"/>
    </row>
    <row r="7" spans="1:32" ht="18" customHeight="1" x14ac:dyDescent="0.2">
      <c r="A7" t="s">
        <v>115</v>
      </c>
      <c r="B7" s="98" t="s">
        <v>136</v>
      </c>
      <c r="C7" s="16"/>
      <c r="D7" s="77"/>
      <c r="E7" s="92"/>
      <c r="F7" s="92"/>
      <c r="G7" s="92"/>
      <c r="H7" s="92"/>
      <c r="I7" s="92"/>
      <c r="J7" s="92"/>
      <c r="K7" s="92"/>
      <c r="L7" s="93"/>
      <c r="M7" s="16"/>
      <c r="N7" s="92"/>
      <c r="O7" s="2"/>
      <c r="P7" s="2"/>
      <c r="Q7" s="94"/>
      <c r="R7" s="95"/>
      <c r="S7" s="94"/>
      <c r="T7" s="95"/>
      <c r="U7" s="94"/>
      <c r="V7" s="95"/>
      <c r="W7" s="94"/>
      <c r="X7" s="95"/>
      <c r="Y7" s="94"/>
      <c r="Z7" s="95"/>
      <c r="AA7" s="94"/>
      <c r="AB7" s="95"/>
      <c r="AC7" s="16"/>
      <c r="AD7" s="16"/>
      <c r="AE7" s="16"/>
      <c r="AF7" s="16"/>
    </row>
    <row r="8" spans="1:32" ht="18" customHeight="1" x14ac:dyDescent="0.2">
      <c r="A8" t="s">
        <v>117</v>
      </c>
      <c r="B8" s="98" t="s">
        <v>118</v>
      </c>
      <c r="C8" s="16"/>
      <c r="D8" s="77"/>
      <c r="E8" s="92"/>
      <c r="F8" s="92"/>
      <c r="G8" s="92"/>
      <c r="H8" s="92"/>
      <c r="I8" s="92"/>
      <c r="J8" s="92"/>
      <c r="K8" s="92"/>
      <c r="L8" s="93"/>
      <c r="M8" s="16"/>
      <c r="N8" s="92"/>
      <c r="O8" s="2"/>
      <c r="P8" s="2"/>
      <c r="Q8" s="94"/>
      <c r="R8" s="95"/>
      <c r="S8" s="94"/>
      <c r="T8" s="95"/>
      <c r="U8" s="94"/>
      <c r="V8" s="95"/>
      <c r="W8" s="94"/>
      <c r="X8" s="95"/>
      <c r="Y8" s="94"/>
      <c r="Z8" s="95"/>
      <c r="AA8" s="94"/>
      <c r="AB8" s="95"/>
      <c r="AC8" s="16"/>
      <c r="AD8" s="16"/>
      <c r="AE8" s="16"/>
      <c r="AF8" s="16"/>
    </row>
    <row r="9" spans="1:32" ht="18" customHeight="1" x14ac:dyDescent="0.2">
      <c r="A9" t="s">
        <v>119</v>
      </c>
      <c r="B9" s="3"/>
      <c r="C9" s="16"/>
      <c r="D9" s="77"/>
      <c r="E9" s="92"/>
      <c r="F9" s="92"/>
      <c r="G9" s="92"/>
      <c r="H9" s="92"/>
      <c r="I9" s="92"/>
      <c r="J9" s="92"/>
      <c r="K9" s="92"/>
      <c r="L9" s="93"/>
      <c r="M9" s="16"/>
      <c r="N9" s="92"/>
      <c r="O9" s="2"/>
      <c r="P9" s="2"/>
      <c r="Q9" s="94"/>
      <c r="R9" s="95"/>
      <c r="S9" s="94"/>
      <c r="T9" s="95"/>
      <c r="U9" s="94"/>
      <c r="V9" s="95"/>
      <c r="W9" s="94"/>
      <c r="X9" s="95"/>
      <c r="Y9" s="94"/>
      <c r="Z9" s="95"/>
      <c r="AA9" s="94"/>
      <c r="AB9" s="95"/>
      <c r="AC9" s="16"/>
      <c r="AD9" s="16"/>
      <c r="AE9" s="16"/>
      <c r="AF9" s="16"/>
    </row>
    <row r="10" spans="1:32" ht="18" customHeight="1" x14ac:dyDescent="0.2">
      <c r="A10" t="s">
        <v>120</v>
      </c>
      <c r="B10" s="84" t="s">
        <v>137</v>
      </c>
      <c r="C10" s="16"/>
      <c r="D10" s="77"/>
      <c r="E10" s="92"/>
      <c r="F10" s="92"/>
      <c r="G10" s="92"/>
      <c r="H10" s="92"/>
      <c r="I10" s="92"/>
      <c r="J10" s="92"/>
      <c r="K10" s="92"/>
      <c r="L10" s="93"/>
      <c r="M10" s="16"/>
      <c r="N10" s="92"/>
      <c r="O10" s="2"/>
      <c r="P10" s="2"/>
      <c r="Q10" s="94"/>
      <c r="R10" s="95"/>
      <c r="S10" s="94"/>
      <c r="T10" s="95"/>
      <c r="U10" s="94"/>
      <c r="V10" s="95"/>
      <c r="W10" s="94"/>
      <c r="X10" s="95"/>
      <c r="Y10" s="94"/>
      <c r="Z10" s="95"/>
      <c r="AA10" s="94"/>
      <c r="AB10" s="95"/>
      <c r="AC10" s="16"/>
      <c r="AD10" s="16"/>
      <c r="AE10" s="16"/>
      <c r="AF10" s="16"/>
    </row>
    <row r="11" spans="1:32" ht="18" customHeight="1" x14ac:dyDescent="0.2">
      <c r="A11" t="s">
        <v>121</v>
      </c>
      <c r="B11" s="3"/>
      <c r="C11" s="16"/>
      <c r="D11" s="77"/>
      <c r="E11" s="92"/>
      <c r="F11" s="92"/>
      <c r="G11" s="92"/>
      <c r="H11" s="92"/>
      <c r="I11" s="92"/>
      <c r="J11" s="92"/>
      <c r="K11" s="92"/>
      <c r="L11" s="93"/>
      <c r="M11" s="16"/>
      <c r="N11" s="92"/>
      <c r="O11" s="2"/>
      <c r="P11" s="2"/>
      <c r="Q11" s="94"/>
      <c r="R11" s="95"/>
      <c r="S11" s="94"/>
      <c r="T11" s="95"/>
      <c r="U11" s="94"/>
      <c r="V11" s="95"/>
      <c r="W11" s="94"/>
      <c r="X11" s="95"/>
      <c r="Y11" s="94"/>
      <c r="Z11" s="95"/>
      <c r="AA11" s="94"/>
      <c r="AB11" s="95"/>
      <c r="AC11" s="16"/>
      <c r="AD11" s="16"/>
      <c r="AE11" s="16"/>
      <c r="AF11" s="16"/>
    </row>
    <row r="12" spans="1:32" ht="18" customHeight="1" x14ac:dyDescent="0.2">
      <c r="B12" s="3"/>
      <c r="C12" s="16"/>
      <c r="D12" s="77"/>
      <c r="E12" s="92"/>
      <c r="F12" s="92"/>
      <c r="G12" s="92"/>
      <c r="H12" s="92"/>
      <c r="I12" s="92"/>
      <c r="J12" s="92"/>
      <c r="K12" s="92"/>
      <c r="L12" s="93"/>
      <c r="M12" s="16"/>
      <c r="N12" s="92"/>
      <c r="O12" s="2"/>
      <c r="P12" s="2"/>
      <c r="Q12" s="94"/>
      <c r="R12" s="95"/>
      <c r="S12" s="94"/>
      <c r="T12" s="95"/>
      <c r="U12" s="94"/>
      <c r="V12" s="95"/>
      <c r="W12" s="94"/>
      <c r="X12" s="95"/>
      <c r="Y12" s="94"/>
      <c r="Z12" s="95"/>
      <c r="AA12" s="94"/>
      <c r="AB12" s="95"/>
      <c r="AC12" s="16"/>
      <c r="AD12" s="16"/>
      <c r="AE12" s="16"/>
      <c r="AF12" s="16"/>
    </row>
    <row r="13" spans="1:32" ht="18" customHeight="1" x14ac:dyDescent="0.2">
      <c r="B13" s="3"/>
      <c r="C13" s="16"/>
      <c r="D13" s="77"/>
      <c r="E13" s="92"/>
      <c r="F13" s="92"/>
      <c r="G13" s="92"/>
      <c r="H13" s="92"/>
      <c r="I13" s="92"/>
      <c r="J13" s="92"/>
      <c r="K13" s="92"/>
      <c r="L13" s="93"/>
      <c r="M13" s="16"/>
      <c r="N13" s="92"/>
      <c r="O13" s="2"/>
      <c r="P13" s="2"/>
      <c r="Q13" s="94"/>
      <c r="R13" s="95"/>
      <c r="S13" s="94"/>
      <c r="T13" s="95"/>
      <c r="U13" s="94"/>
      <c r="V13" s="95"/>
      <c r="W13" s="94"/>
      <c r="X13" s="95"/>
      <c r="Y13" s="94"/>
      <c r="Z13" s="95"/>
      <c r="AA13" s="94"/>
      <c r="AB13" s="95"/>
      <c r="AC13" s="16"/>
      <c r="AD13" s="16"/>
      <c r="AE13" s="16"/>
      <c r="AF13" s="16"/>
    </row>
    <row r="14" spans="1:32" ht="18" customHeight="1" x14ac:dyDescent="0.2">
      <c r="B14" s="3"/>
      <c r="C14" s="16"/>
      <c r="D14" s="77"/>
      <c r="E14" s="92"/>
      <c r="F14" s="92"/>
      <c r="G14" s="92"/>
      <c r="H14" s="92"/>
      <c r="I14" s="92"/>
      <c r="J14" s="92"/>
      <c r="K14" s="92"/>
      <c r="L14" s="93"/>
      <c r="M14" s="16"/>
      <c r="N14" s="92"/>
      <c r="O14" s="2"/>
      <c r="P14" s="2"/>
      <c r="Q14" s="94"/>
      <c r="R14" s="95"/>
      <c r="S14" s="94"/>
      <c r="T14" s="95"/>
      <c r="U14" s="94"/>
      <c r="V14" s="95"/>
      <c r="W14" s="94"/>
      <c r="X14" s="95"/>
      <c r="Y14" s="94"/>
      <c r="Z14" s="95"/>
      <c r="AA14" s="94"/>
      <c r="AB14" s="95"/>
      <c r="AC14" s="16"/>
      <c r="AD14" s="16"/>
      <c r="AE14" s="16"/>
      <c r="AF14" s="16"/>
    </row>
    <row r="15" spans="1:32" ht="18" customHeight="1" x14ac:dyDescent="0.2">
      <c r="B15" s="3"/>
      <c r="C15" s="16"/>
      <c r="D15" s="77"/>
      <c r="E15" s="92"/>
      <c r="F15" s="92"/>
      <c r="G15" s="92"/>
      <c r="H15" s="92"/>
      <c r="I15" s="92"/>
      <c r="J15" s="92"/>
      <c r="K15" s="92"/>
      <c r="L15" s="93"/>
      <c r="M15" s="16"/>
      <c r="N15" s="92"/>
      <c r="O15" s="2"/>
      <c r="P15" s="2"/>
      <c r="Q15" s="94"/>
      <c r="R15" s="95"/>
      <c r="S15" s="94"/>
      <c r="T15" s="95"/>
      <c r="U15" s="94"/>
      <c r="V15" s="95"/>
      <c r="W15" s="94"/>
      <c r="X15" s="95"/>
      <c r="Y15" s="94"/>
      <c r="Z15" s="95"/>
      <c r="AA15" s="94"/>
      <c r="AB15" s="95"/>
      <c r="AC15" s="16"/>
      <c r="AD15" s="16"/>
      <c r="AE15" s="16"/>
      <c r="AF15" s="16"/>
    </row>
    <row r="16" spans="1:32" ht="18" customHeight="1" x14ac:dyDescent="0.2">
      <c r="B16" s="3"/>
      <c r="C16" s="16"/>
      <c r="D16" s="77"/>
      <c r="E16" s="92"/>
      <c r="F16" s="92"/>
      <c r="G16" s="92"/>
      <c r="H16" s="92"/>
      <c r="I16" s="92"/>
      <c r="J16" s="92"/>
      <c r="K16" s="92"/>
      <c r="L16" s="93"/>
      <c r="M16" s="16"/>
      <c r="N16" s="92"/>
      <c r="O16" s="2"/>
      <c r="P16" s="2"/>
      <c r="Q16" s="94"/>
      <c r="R16" s="95"/>
      <c r="S16" s="94"/>
      <c r="T16" s="95"/>
      <c r="U16" s="94"/>
      <c r="V16" s="95"/>
      <c r="W16" s="94"/>
      <c r="X16" s="95"/>
      <c r="Y16" s="94"/>
      <c r="Z16" s="95"/>
      <c r="AA16" s="94"/>
      <c r="AB16" s="95"/>
      <c r="AC16" s="16"/>
      <c r="AD16" s="16"/>
      <c r="AE16" s="16"/>
      <c r="AF16" s="16"/>
    </row>
    <row r="17" spans="1:32" ht="206.5" customHeight="1" x14ac:dyDescent="0.2">
      <c r="B17" s="85" t="s">
        <v>122</v>
      </c>
      <c r="C17" s="86"/>
      <c r="D17" s="87" t="s">
        <v>124</v>
      </c>
      <c r="E17" s="100" t="s">
        <v>138</v>
      </c>
      <c r="F17" s="101" t="s">
        <v>139</v>
      </c>
      <c r="G17" s="100" t="s">
        <v>140</v>
      </c>
      <c r="H17" s="100" t="s">
        <v>141</v>
      </c>
      <c r="I17" s="100" t="s">
        <v>142</v>
      </c>
      <c r="J17" s="100" t="s">
        <v>143</v>
      </c>
      <c r="K17" s="100" t="s">
        <v>144</v>
      </c>
      <c r="L17" s="100" t="s">
        <v>145</v>
      </c>
      <c r="M17" s="86"/>
      <c r="N17" s="101" t="s">
        <v>146</v>
      </c>
      <c r="O17" s="102" t="s">
        <v>138</v>
      </c>
      <c r="P17" s="103"/>
      <c r="Q17" s="104" t="s">
        <v>139</v>
      </c>
      <c r="R17" s="105"/>
      <c r="S17" s="104" t="s">
        <v>147</v>
      </c>
      <c r="T17" s="105"/>
      <c r="U17" s="104" t="s">
        <v>141</v>
      </c>
      <c r="V17" s="105"/>
      <c r="W17" s="104" t="s">
        <v>142</v>
      </c>
      <c r="X17" s="105"/>
      <c r="Y17" s="104" t="s">
        <v>143</v>
      </c>
      <c r="Z17" s="105"/>
      <c r="AA17" s="104" t="s">
        <v>144</v>
      </c>
      <c r="AB17" s="105"/>
      <c r="AC17" s="86"/>
      <c r="AD17" s="86"/>
      <c r="AE17" s="86"/>
      <c r="AF17" s="86"/>
    </row>
    <row r="18" spans="1:32" ht="18" customHeight="1" x14ac:dyDescent="0.2">
      <c r="A18" s="78" t="s">
        <v>63</v>
      </c>
      <c r="B18" s="3"/>
      <c r="C18" s="16"/>
      <c r="D18" s="77"/>
      <c r="E18" s="92"/>
      <c r="F18" s="92"/>
      <c r="G18" s="92"/>
      <c r="H18" s="92"/>
      <c r="I18" s="92"/>
      <c r="J18" s="92"/>
      <c r="K18" s="92"/>
      <c r="L18" s="93"/>
      <c r="M18" s="16"/>
      <c r="N18" s="92"/>
      <c r="O18" s="99" t="s">
        <v>148</v>
      </c>
      <c r="P18" s="106" t="s">
        <v>149</v>
      </c>
      <c r="Q18" s="99" t="s">
        <v>148</v>
      </c>
      <c r="R18" s="106" t="s">
        <v>149</v>
      </c>
      <c r="S18" s="99" t="s">
        <v>148</v>
      </c>
      <c r="T18" s="106" t="s">
        <v>149</v>
      </c>
      <c r="U18" s="99" t="s">
        <v>148</v>
      </c>
      <c r="V18" s="107" t="s">
        <v>149</v>
      </c>
      <c r="W18" s="99" t="s">
        <v>148</v>
      </c>
      <c r="X18" s="107" t="s">
        <v>149</v>
      </c>
      <c r="Y18" s="99" t="s">
        <v>148</v>
      </c>
      <c r="Z18" s="107" t="s">
        <v>149</v>
      </c>
      <c r="AA18" s="99" t="s">
        <v>148</v>
      </c>
      <c r="AB18" s="107" t="s">
        <v>149</v>
      </c>
      <c r="AC18" s="16"/>
      <c r="AD18" s="16"/>
      <c r="AE18" s="16"/>
      <c r="AF18" s="16"/>
    </row>
    <row r="19" spans="1:32" ht="18" customHeight="1" x14ac:dyDescent="0.2">
      <c r="A19" s="78" t="s">
        <v>126</v>
      </c>
      <c r="B19" s="3"/>
      <c r="C19" s="16"/>
      <c r="D19" s="77"/>
      <c r="E19" s="92"/>
      <c r="F19" s="92"/>
      <c r="G19" s="92"/>
      <c r="H19" s="92"/>
      <c r="I19" s="92"/>
      <c r="J19" s="92"/>
      <c r="K19" s="92"/>
      <c r="L19" s="93"/>
      <c r="M19" s="16"/>
      <c r="N19" s="92"/>
      <c r="O19" s="2"/>
      <c r="P19" s="2"/>
      <c r="Q19" s="94"/>
      <c r="R19" s="95"/>
      <c r="S19" s="94"/>
      <c r="T19" s="95"/>
      <c r="U19" s="94"/>
      <c r="V19" s="95"/>
      <c r="W19" s="94"/>
      <c r="X19" s="95"/>
      <c r="Y19" s="94"/>
      <c r="Z19" s="95"/>
      <c r="AA19" s="94"/>
      <c r="AB19" s="95"/>
      <c r="AC19" s="16"/>
      <c r="AD19" s="16"/>
      <c r="AE19" s="16"/>
      <c r="AF19" s="16"/>
    </row>
    <row r="20" spans="1:32" ht="18" customHeight="1" x14ac:dyDescent="0.2">
      <c r="A20" s="108" t="s">
        <v>150</v>
      </c>
      <c r="B20" s="3"/>
      <c r="C20" s="86"/>
      <c r="D20" s="87"/>
      <c r="E20" s="101"/>
      <c r="F20" s="101"/>
      <c r="G20" s="101"/>
      <c r="H20" s="101"/>
      <c r="I20" s="109"/>
      <c r="J20" s="110"/>
      <c r="K20" s="110"/>
      <c r="L20" s="100"/>
      <c r="M20" s="86"/>
      <c r="N20" s="101"/>
      <c r="O20" s="102"/>
      <c r="P20" s="103">
        <v>0.95</v>
      </c>
      <c r="Q20" s="104"/>
      <c r="R20" s="103">
        <v>0.95</v>
      </c>
      <c r="S20" s="111"/>
      <c r="T20" s="103">
        <v>0.95</v>
      </c>
      <c r="U20" s="111"/>
      <c r="V20" s="112">
        <v>0.95</v>
      </c>
      <c r="W20" s="104"/>
      <c r="X20" s="112">
        <v>0.95</v>
      </c>
      <c r="Y20" s="104"/>
      <c r="Z20" s="112">
        <v>0.95</v>
      </c>
      <c r="AA20" s="104"/>
      <c r="AB20" s="112">
        <v>0.95</v>
      </c>
      <c r="AC20" s="86"/>
      <c r="AD20" s="86"/>
      <c r="AE20" s="86"/>
      <c r="AF20" s="86"/>
    </row>
    <row r="21" spans="1:32" ht="18" customHeight="1" x14ac:dyDescent="0.2">
      <c r="A21" s="108" t="s">
        <v>151</v>
      </c>
      <c r="B21" s="3"/>
      <c r="C21" s="86"/>
      <c r="D21" s="87"/>
      <c r="E21" s="101"/>
      <c r="F21" s="101"/>
      <c r="G21" s="101"/>
      <c r="H21" s="101"/>
      <c r="I21" s="109"/>
      <c r="J21" s="110"/>
      <c r="K21" s="110"/>
      <c r="L21" s="100"/>
      <c r="M21" s="86"/>
      <c r="N21" s="101"/>
      <c r="O21" s="102"/>
      <c r="P21" s="103"/>
      <c r="Q21" s="104"/>
      <c r="R21" s="105"/>
      <c r="S21" s="104"/>
      <c r="T21" s="105"/>
      <c r="U21" s="104"/>
      <c r="V21" s="105"/>
      <c r="W21" s="104"/>
      <c r="X21" s="105"/>
      <c r="Y21" s="104"/>
      <c r="Z21" s="105"/>
      <c r="AA21" s="104"/>
      <c r="AB21" s="105"/>
      <c r="AC21" s="86"/>
      <c r="AD21" s="86"/>
      <c r="AE21" s="86"/>
      <c r="AF21" s="86"/>
    </row>
    <row r="22" spans="1:32" ht="18" customHeight="1" x14ac:dyDescent="0.2">
      <c r="B22" s="13">
        <v>0</v>
      </c>
      <c r="C22" s="16" t="s">
        <v>123</v>
      </c>
      <c r="D22" s="77">
        <v>44743</v>
      </c>
      <c r="E22" s="113">
        <v>0.25</v>
      </c>
      <c r="F22" s="114">
        <v>0.1</v>
      </c>
      <c r="G22" s="113">
        <v>0.05</v>
      </c>
      <c r="H22" s="113">
        <v>0.1</v>
      </c>
      <c r="I22" s="113">
        <v>0.2</v>
      </c>
      <c r="J22" s="113">
        <v>0.1</v>
      </c>
      <c r="K22" s="113">
        <v>0.2</v>
      </c>
      <c r="L22" s="115">
        <f>SUM(E22:K22)</f>
        <v>1</v>
      </c>
      <c r="M22" s="115"/>
      <c r="N22" s="92">
        <f t="shared" ref="N22:N52" si="0">E$22*O22+F$22*Q22+G$22*S22+H$22*U22+I$22*W22+J$22*Y22+K$22*AA22</f>
        <v>1</v>
      </c>
      <c r="O22" s="116">
        <v>1</v>
      </c>
      <c r="P22" s="117">
        <v>0.2</v>
      </c>
      <c r="Q22" s="116">
        <v>1</v>
      </c>
      <c r="R22" s="118">
        <v>0.15</v>
      </c>
      <c r="S22" s="116">
        <v>1</v>
      </c>
      <c r="T22" s="118">
        <v>0.1</v>
      </c>
      <c r="U22" s="116">
        <v>1</v>
      </c>
      <c r="V22" s="118">
        <v>0.2</v>
      </c>
      <c r="W22" s="116">
        <v>1</v>
      </c>
      <c r="X22" s="118">
        <v>0.2</v>
      </c>
      <c r="Y22" s="116">
        <v>1</v>
      </c>
      <c r="Z22" s="118">
        <v>0.08</v>
      </c>
      <c r="AA22" s="116">
        <v>1</v>
      </c>
      <c r="AB22" s="118">
        <v>0.1</v>
      </c>
      <c r="AC22" s="119"/>
      <c r="AD22" s="119"/>
      <c r="AE22" s="120"/>
      <c r="AF22" s="120"/>
    </row>
    <row r="23" spans="1:32" ht="18" customHeight="1" x14ac:dyDescent="0.2">
      <c r="B23" s="13">
        <f t="shared" ref="B23:B53" si="1">1+B22</f>
        <v>1</v>
      </c>
      <c r="C23" s="16"/>
      <c r="D23" s="77"/>
      <c r="E23" s="121"/>
      <c r="F23" s="121"/>
      <c r="G23" s="121"/>
      <c r="H23" s="92"/>
      <c r="I23" s="92"/>
      <c r="J23" s="121"/>
      <c r="K23" s="92"/>
      <c r="L23" s="93"/>
      <c r="M23" s="16"/>
      <c r="N23" s="92">
        <f t="shared" si="0"/>
        <v>1.1579999999999999</v>
      </c>
      <c r="O23" s="116">
        <f t="shared" ref="O23:O52" si="2">O22*(1+P22)</f>
        <v>1.2</v>
      </c>
      <c r="P23" s="114">
        <f t="shared" ref="P23:P52" si="3">P22*P$20</f>
        <v>0.19</v>
      </c>
      <c r="Q23" s="116">
        <f t="shared" ref="Q23:Q52" si="4">Q22*(1+R22)</f>
        <v>1.1499999999999999</v>
      </c>
      <c r="R23" s="114">
        <f t="shared" ref="R23:R52" si="5">R22*R$20</f>
        <v>0.14249999999999999</v>
      </c>
      <c r="S23" s="116">
        <f t="shared" ref="S23:S52" si="6">S22*(1+T22)</f>
        <v>1.1000000000000001</v>
      </c>
      <c r="T23" s="114">
        <f t="shared" ref="T23:T52" si="7">T22*T$20</f>
        <v>9.5000000000000001E-2</v>
      </c>
      <c r="U23" s="116">
        <f t="shared" ref="U23:U52" si="8">U22*(1+V22)</f>
        <v>1.2</v>
      </c>
      <c r="V23" s="122">
        <f t="shared" ref="V23:V52" si="9">V22*V$20</f>
        <v>0.19</v>
      </c>
      <c r="W23" s="116">
        <f t="shared" ref="W23:W52" si="10">W22*(1+X22)</f>
        <v>1.2</v>
      </c>
      <c r="X23" s="122">
        <f t="shared" ref="X23:X52" si="11">X22*X$20</f>
        <v>0.19</v>
      </c>
      <c r="Y23" s="116">
        <f t="shared" ref="Y23:Y52" si="12">Y22*(1+Z22)</f>
        <v>1.08</v>
      </c>
      <c r="Z23" s="122">
        <f t="shared" ref="Z23:Z52" si="13">Z22*Z$20</f>
        <v>7.5999999999999998E-2</v>
      </c>
      <c r="AA23" s="116">
        <f t="shared" ref="AA23:AA52" si="14">AA22*(1+AB22)</f>
        <v>1.1000000000000001</v>
      </c>
      <c r="AB23" s="122">
        <f t="shared" ref="AB23:AB52" si="15">AB22*AB$20</f>
        <v>9.5000000000000001E-2</v>
      </c>
      <c r="AC23" s="16"/>
      <c r="AD23" s="16"/>
      <c r="AE23" s="16"/>
      <c r="AF23" s="16"/>
    </row>
    <row r="24" spans="1:32" ht="18" customHeight="1" x14ac:dyDescent="0.2">
      <c r="B24" s="13">
        <f t="shared" si="1"/>
        <v>2</v>
      </c>
      <c r="C24" s="16"/>
      <c r="D24" s="77"/>
      <c r="E24" s="121"/>
      <c r="F24" s="121"/>
      <c r="G24" s="121"/>
      <c r="H24" s="92"/>
      <c r="I24" s="92"/>
      <c r="J24" s="121"/>
      <c r="K24" s="92"/>
      <c r="L24" s="93"/>
      <c r="M24" s="16"/>
      <c r="N24" s="92">
        <f t="shared" si="0"/>
        <v>1.3341205000000003</v>
      </c>
      <c r="O24" s="116">
        <f t="shared" si="2"/>
        <v>1.4279999999999999</v>
      </c>
      <c r="P24" s="114">
        <f t="shared" si="3"/>
        <v>0.18049999999999999</v>
      </c>
      <c r="Q24" s="116">
        <f t="shared" si="4"/>
        <v>1.3138749999999999</v>
      </c>
      <c r="R24" s="114">
        <f t="shared" si="5"/>
        <v>0.135375</v>
      </c>
      <c r="S24" s="116">
        <f t="shared" si="6"/>
        <v>1.2045000000000001</v>
      </c>
      <c r="T24" s="114">
        <f t="shared" si="7"/>
        <v>9.0249999999999997E-2</v>
      </c>
      <c r="U24" s="116">
        <f t="shared" si="8"/>
        <v>1.4279999999999999</v>
      </c>
      <c r="V24" s="122">
        <f t="shared" si="9"/>
        <v>0.18049999999999999</v>
      </c>
      <c r="W24" s="116">
        <f t="shared" si="10"/>
        <v>1.4279999999999999</v>
      </c>
      <c r="X24" s="122">
        <f t="shared" si="11"/>
        <v>0.18049999999999999</v>
      </c>
      <c r="Y24" s="116">
        <f t="shared" si="12"/>
        <v>1.1620800000000002</v>
      </c>
      <c r="Z24" s="122">
        <f t="shared" si="13"/>
        <v>7.22E-2</v>
      </c>
      <c r="AA24" s="116">
        <f t="shared" si="14"/>
        <v>1.2045000000000001</v>
      </c>
      <c r="AB24" s="122">
        <f t="shared" si="15"/>
        <v>9.0249999999999997E-2</v>
      </c>
      <c r="AC24" s="16"/>
      <c r="AD24" s="16"/>
      <c r="AE24" s="16"/>
      <c r="AF24" s="16"/>
    </row>
    <row r="25" spans="1:32" ht="18" customHeight="1" x14ac:dyDescent="0.2">
      <c r="B25" s="13">
        <f t="shared" si="1"/>
        <v>3</v>
      </c>
      <c r="C25" s="16"/>
      <c r="D25" s="77"/>
      <c r="E25" s="121"/>
      <c r="F25" s="121"/>
      <c r="G25" s="121"/>
      <c r="H25" s="92"/>
      <c r="I25" s="92"/>
      <c r="J25" s="121"/>
      <c r="K25" s="92"/>
      <c r="L25" s="93"/>
      <c r="M25" s="16"/>
      <c r="N25" s="92">
        <f t="shared" si="0"/>
        <v>1.5292385316624999</v>
      </c>
      <c r="O25" s="116">
        <f t="shared" si="2"/>
        <v>1.6857539999999998</v>
      </c>
      <c r="P25" s="114">
        <f t="shared" si="3"/>
        <v>0.17147499999999999</v>
      </c>
      <c r="Q25" s="116">
        <f t="shared" si="4"/>
        <v>1.491740828125</v>
      </c>
      <c r="R25" s="114">
        <f t="shared" si="5"/>
        <v>0.12860624999999998</v>
      </c>
      <c r="S25" s="116">
        <f t="shared" si="6"/>
        <v>1.313206125</v>
      </c>
      <c r="T25" s="114">
        <f t="shared" si="7"/>
        <v>8.5737499999999994E-2</v>
      </c>
      <c r="U25" s="116">
        <f t="shared" si="8"/>
        <v>1.6857539999999998</v>
      </c>
      <c r="V25" s="122">
        <f t="shared" si="9"/>
        <v>0.17147499999999999</v>
      </c>
      <c r="W25" s="116">
        <f t="shared" si="10"/>
        <v>1.6857539999999998</v>
      </c>
      <c r="X25" s="122">
        <f t="shared" si="11"/>
        <v>0.17147499999999999</v>
      </c>
      <c r="Y25" s="116">
        <f t="shared" si="12"/>
        <v>1.2459821760000003</v>
      </c>
      <c r="Z25" s="122">
        <f t="shared" si="13"/>
        <v>6.8589999999999998E-2</v>
      </c>
      <c r="AA25" s="116">
        <f t="shared" si="14"/>
        <v>1.313206125</v>
      </c>
      <c r="AB25" s="122">
        <f t="shared" si="15"/>
        <v>8.5737499999999994E-2</v>
      </c>
      <c r="AC25" s="16"/>
      <c r="AD25" s="16"/>
      <c r="AE25" s="16"/>
      <c r="AF25" s="16"/>
    </row>
    <row r="26" spans="1:32" ht="18" customHeight="1" x14ac:dyDescent="0.2">
      <c r="B26" s="13">
        <f t="shared" si="1"/>
        <v>4</v>
      </c>
      <c r="C26" s="16"/>
      <c r="D26" s="77"/>
      <c r="E26" s="121"/>
      <c r="F26" s="121"/>
      <c r="G26" s="121"/>
      <c r="H26" s="92"/>
      <c r="I26" s="92"/>
      <c r="J26" s="121"/>
      <c r="K26" s="92"/>
      <c r="L26" s="93"/>
      <c r="M26" s="16"/>
      <c r="N26" s="92">
        <f t="shared" si="0"/>
        <v>1.744102762263436</v>
      </c>
      <c r="O26" s="116">
        <f t="shared" si="2"/>
        <v>1.9748186671499999</v>
      </c>
      <c r="P26" s="114">
        <f t="shared" si="3"/>
        <v>0.16290124999999997</v>
      </c>
      <c r="Q26" s="116">
        <f t="shared" si="4"/>
        <v>1.6835880220020507</v>
      </c>
      <c r="R26" s="114">
        <f t="shared" si="5"/>
        <v>0.12217593749999997</v>
      </c>
      <c r="S26" s="116">
        <f t="shared" si="6"/>
        <v>1.4257971351421874</v>
      </c>
      <c r="T26" s="114">
        <f t="shared" si="7"/>
        <v>8.1450624999999985E-2</v>
      </c>
      <c r="U26" s="116">
        <f t="shared" si="8"/>
        <v>1.9748186671499999</v>
      </c>
      <c r="V26" s="122">
        <f t="shared" si="9"/>
        <v>0.16290124999999997</v>
      </c>
      <c r="W26" s="116">
        <f t="shared" si="10"/>
        <v>1.9748186671499999</v>
      </c>
      <c r="X26" s="122">
        <f t="shared" si="11"/>
        <v>0.16290124999999997</v>
      </c>
      <c r="Y26" s="116">
        <f t="shared" si="12"/>
        <v>1.3314440934518401</v>
      </c>
      <c r="Z26" s="122">
        <f t="shared" si="13"/>
        <v>6.5160499999999996E-2</v>
      </c>
      <c r="AA26" s="116">
        <f t="shared" si="14"/>
        <v>1.4257971351421874</v>
      </c>
      <c r="AB26" s="122">
        <f t="shared" si="15"/>
        <v>8.1450624999999985E-2</v>
      </c>
      <c r="AC26" s="16"/>
      <c r="AD26" s="16"/>
      <c r="AE26" s="16"/>
      <c r="AF26" s="16"/>
    </row>
    <row r="27" spans="1:32" ht="18" customHeight="1" x14ac:dyDescent="0.2">
      <c r="B27" s="13">
        <f t="shared" si="1"/>
        <v>5</v>
      </c>
      <c r="C27" s="16"/>
      <c r="D27" s="77"/>
      <c r="E27" s="121">
        <f>E$22*O27/$N27</f>
        <v>0.29006471222425073</v>
      </c>
      <c r="F27" s="121">
        <f>F$22*Q27/$N27</f>
        <v>9.5451247216316024E-2</v>
      </c>
      <c r="G27" s="121">
        <f>G$22*S27/$N27</f>
        <v>3.8951058685943632E-2</v>
      </c>
      <c r="H27" s="121">
        <f>H$22*U27/$N27</f>
        <v>0.1160258848897003</v>
      </c>
      <c r="I27" s="121">
        <f>I$22*W27/$N27</f>
        <v>0.23205176977940059</v>
      </c>
      <c r="J27" s="121">
        <f>J$22*Y27/$N27</f>
        <v>7.1651092460614157E-2</v>
      </c>
      <c r="K27" s="121">
        <f>K$22*AA27/$N27</f>
        <v>0.15580423474377453</v>
      </c>
      <c r="L27" s="115">
        <f>SUM(E27:K27)</f>
        <v>1</v>
      </c>
      <c r="M27" s="115"/>
      <c r="N27" s="92">
        <f t="shared" si="0"/>
        <v>1.9793161661600331</v>
      </c>
      <c r="O27" s="116">
        <f t="shared" si="2"/>
        <v>2.296519096552069</v>
      </c>
      <c r="P27" s="114">
        <f t="shared" si="3"/>
        <v>0.15475618749999998</v>
      </c>
      <c r="Q27" s="116">
        <f t="shared" si="4"/>
        <v>1.8892819669539218</v>
      </c>
      <c r="R27" s="114">
        <f t="shared" si="5"/>
        <v>0.11606714062499997</v>
      </c>
      <c r="S27" s="116">
        <f t="shared" si="6"/>
        <v>1.5419292029227281</v>
      </c>
      <c r="T27" s="114">
        <f t="shared" si="7"/>
        <v>7.7378093749999988E-2</v>
      </c>
      <c r="U27" s="116">
        <f t="shared" si="8"/>
        <v>2.296519096552069</v>
      </c>
      <c r="V27" s="122">
        <f t="shared" si="9"/>
        <v>0.15475618749999998</v>
      </c>
      <c r="W27" s="116">
        <f t="shared" si="10"/>
        <v>2.296519096552069</v>
      </c>
      <c r="X27" s="122">
        <f t="shared" si="11"/>
        <v>0.15475618749999998</v>
      </c>
      <c r="Y27" s="116">
        <f t="shared" si="12"/>
        <v>1.4182016563032087</v>
      </c>
      <c r="Z27" s="122">
        <f t="shared" si="13"/>
        <v>6.1902474999999992E-2</v>
      </c>
      <c r="AA27" s="116">
        <f t="shared" si="14"/>
        <v>1.5419292029227281</v>
      </c>
      <c r="AB27" s="122">
        <f t="shared" si="15"/>
        <v>7.7378093749999988E-2</v>
      </c>
      <c r="AC27" s="16"/>
      <c r="AD27" s="16"/>
      <c r="AE27" s="16"/>
      <c r="AF27" s="16"/>
    </row>
    <row r="28" spans="1:32" ht="18" customHeight="1" x14ac:dyDescent="0.2">
      <c r="B28" s="13">
        <f t="shared" si="1"/>
        <v>6</v>
      </c>
      <c r="C28" s="16"/>
      <c r="D28" s="77"/>
      <c r="E28" s="121"/>
      <c r="F28" s="121"/>
      <c r="G28" s="121"/>
      <c r="H28" s="92"/>
      <c r="I28" s="92"/>
      <c r="J28" s="121"/>
      <c r="K28" s="92"/>
      <c r="L28" s="93"/>
      <c r="M28" s="16"/>
      <c r="N28" s="92">
        <f t="shared" si="0"/>
        <v>2.2353217235430742</v>
      </c>
      <c r="O28" s="116">
        <f t="shared" si="2"/>
        <v>2.6519196364554114</v>
      </c>
      <c r="P28" s="114">
        <f t="shared" si="3"/>
        <v>0.14701837812499996</v>
      </c>
      <c r="Q28" s="116">
        <f t="shared" si="4"/>
        <v>2.1085655226926394</v>
      </c>
      <c r="R28" s="114">
        <f t="shared" si="5"/>
        <v>0.11026378359374997</v>
      </c>
      <c r="S28" s="116">
        <f t="shared" si="6"/>
        <v>1.6612407453423457</v>
      </c>
      <c r="T28" s="114">
        <f t="shared" si="7"/>
        <v>7.350918906249998E-2</v>
      </c>
      <c r="U28" s="116">
        <f t="shared" si="8"/>
        <v>2.6519196364554114</v>
      </c>
      <c r="V28" s="122">
        <f t="shared" si="9"/>
        <v>0.14701837812499996</v>
      </c>
      <c r="W28" s="116">
        <f t="shared" si="10"/>
        <v>2.6519196364554114</v>
      </c>
      <c r="X28" s="122">
        <f t="shared" si="11"/>
        <v>0.14701837812499996</v>
      </c>
      <c r="Y28" s="116">
        <f t="shared" si="12"/>
        <v>1.5059918488774766</v>
      </c>
      <c r="Z28" s="122">
        <f t="shared" si="13"/>
        <v>5.8807351249999987E-2</v>
      </c>
      <c r="AA28" s="116">
        <f t="shared" si="14"/>
        <v>1.6612407453423457</v>
      </c>
      <c r="AB28" s="122">
        <f t="shared" si="15"/>
        <v>7.350918906249998E-2</v>
      </c>
      <c r="AC28" s="16"/>
      <c r="AD28" s="16"/>
      <c r="AE28" s="16"/>
      <c r="AF28" s="16"/>
    </row>
    <row r="29" spans="1:32" ht="18" customHeight="1" x14ac:dyDescent="0.2">
      <c r="B29" s="13">
        <f t="shared" si="1"/>
        <v>7</v>
      </c>
      <c r="C29" s="16"/>
      <c r="D29" s="77"/>
      <c r="E29" s="121"/>
      <c r="F29" s="121"/>
      <c r="G29" s="121"/>
      <c r="H29" s="92"/>
      <c r="I29" s="92"/>
      <c r="J29" s="121"/>
      <c r="K29" s="92"/>
      <c r="L29" s="93"/>
      <c r="M29" s="16"/>
      <c r="N29" s="92">
        <f t="shared" si="0"/>
        <v>2.5123915270906316</v>
      </c>
      <c r="O29" s="116">
        <f t="shared" si="2"/>
        <v>3.0418005603249254</v>
      </c>
      <c r="P29" s="114">
        <f t="shared" si="3"/>
        <v>0.13966745921874996</v>
      </c>
      <c r="Q29" s="116">
        <f t="shared" si="4"/>
        <v>2.3410639351800628</v>
      </c>
      <c r="R29" s="114">
        <f t="shared" si="5"/>
        <v>0.10475059441406247</v>
      </c>
      <c r="S29" s="116">
        <f t="shared" si="6"/>
        <v>1.7833572053700444</v>
      </c>
      <c r="T29" s="114">
        <f t="shared" si="7"/>
        <v>6.9833729609374978E-2</v>
      </c>
      <c r="U29" s="116">
        <f t="shared" si="8"/>
        <v>3.0418005603249254</v>
      </c>
      <c r="V29" s="122">
        <f t="shared" si="9"/>
        <v>0.13966745921874996</v>
      </c>
      <c r="W29" s="116">
        <f t="shared" si="10"/>
        <v>3.0418005603249254</v>
      </c>
      <c r="X29" s="122">
        <f t="shared" si="11"/>
        <v>0.13966745921874996</v>
      </c>
      <c r="Y29" s="116">
        <f t="shared" si="12"/>
        <v>1.5945552405140513</v>
      </c>
      <c r="Z29" s="122">
        <f t="shared" si="13"/>
        <v>5.5866983687499983E-2</v>
      </c>
      <c r="AA29" s="116">
        <f t="shared" si="14"/>
        <v>1.7833572053700444</v>
      </c>
      <c r="AB29" s="122">
        <f t="shared" si="15"/>
        <v>6.9833729609374978E-2</v>
      </c>
      <c r="AC29" s="16"/>
      <c r="AD29" s="16"/>
      <c r="AE29" s="16"/>
      <c r="AF29" s="16"/>
    </row>
    <row r="30" spans="1:32" ht="18" customHeight="1" x14ac:dyDescent="0.2">
      <c r="B30" s="13">
        <f t="shared" si="1"/>
        <v>8</v>
      </c>
      <c r="C30" s="16"/>
      <c r="D30" s="77"/>
      <c r="E30" s="121"/>
      <c r="F30" s="121"/>
      <c r="G30" s="121"/>
      <c r="H30" s="92"/>
      <c r="I30" s="92"/>
      <c r="J30" s="121"/>
      <c r="K30" s="92"/>
      <c r="L30" s="93"/>
      <c r="M30" s="16"/>
      <c r="N30" s="92">
        <f t="shared" si="0"/>
        <v>2.810619536988936</v>
      </c>
      <c r="O30" s="116">
        <f t="shared" si="2"/>
        <v>3.4666411160356776</v>
      </c>
      <c r="P30" s="114">
        <f t="shared" si="3"/>
        <v>0.13268408625781244</v>
      </c>
      <c r="Q30" s="116">
        <f t="shared" si="4"/>
        <v>2.586291773951499</v>
      </c>
      <c r="R30" s="114">
        <f t="shared" si="5"/>
        <v>9.951306469335934E-2</v>
      </c>
      <c r="S30" s="116">
        <f t="shared" si="6"/>
        <v>1.9078956902467865</v>
      </c>
      <c r="T30" s="114">
        <f t="shared" si="7"/>
        <v>6.6342043128906222E-2</v>
      </c>
      <c r="U30" s="116">
        <f t="shared" si="8"/>
        <v>3.4666411160356776</v>
      </c>
      <c r="V30" s="122">
        <f t="shared" si="9"/>
        <v>0.13268408625781244</v>
      </c>
      <c r="W30" s="116">
        <f t="shared" si="10"/>
        <v>3.4666411160356776</v>
      </c>
      <c r="X30" s="122">
        <f t="shared" si="11"/>
        <v>0.13268408625781244</v>
      </c>
      <c r="Y30" s="116">
        <f t="shared" si="12"/>
        <v>1.6836382321246672</v>
      </c>
      <c r="Z30" s="122">
        <f t="shared" si="13"/>
        <v>5.3073634503124981E-2</v>
      </c>
      <c r="AA30" s="116">
        <f t="shared" si="14"/>
        <v>1.9078956902467865</v>
      </c>
      <c r="AB30" s="122">
        <f t="shared" si="15"/>
        <v>6.6342043128906222E-2</v>
      </c>
      <c r="AC30" s="16"/>
      <c r="AD30" s="16"/>
      <c r="AE30" s="16"/>
      <c r="AF30" s="16"/>
    </row>
    <row r="31" spans="1:32" ht="18" customHeight="1" x14ac:dyDescent="0.2">
      <c r="B31" s="13">
        <f t="shared" si="1"/>
        <v>9</v>
      </c>
      <c r="D31" s="83"/>
      <c r="E31" s="2"/>
      <c r="F31" s="2"/>
      <c r="G31" s="2"/>
      <c r="H31" s="2"/>
      <c r="I31" s="2"/>
      <c r="J31" s="2"/>
      <c r="K31" s="2"/>
      <c r="L31" s="123"/>
      <c r="N31" s="92">
        <f t="shared" si="0"/>
        <v>3.1299180834850548</v>
      </c>
      <c r="O31" s="116">
        <f t="shared" si="2"/>
        <v>3.9266092249006346</v>
      </c>
      <c r="P31" s="114">
        <f t="shared" si="3"/>
        <v>0.12604988194492181</v>
      </c>
      <c r="Q31" s="116">
        <f t="shared" si="4"/>
        <v>2.8436615945686374</v>
      </c>
      <c r="R31" s="114">
        <f t="shared" si="5"/>
        <v>9.4537411458691364E-2</v>
      </c>
      <c r="S31" s="116">
        <f t="shared" si="6"/>
        <v>2.034469388414593</v>
      </c>
      <c r="T31" s="114">
        <f t="shared" si="7"/>
        <v>6.3024940972460905E-2</v>
      </c>
      <c r="U31" s="116">
        <f t="shared" si="8"/>
        <v>3.9266092249006346</v>
      </c>
      <c r="V31" s="122">
        <f t="shared" si="9"/>
        <v>0.12604988194492181</v>
      </c>
      <c r="W31" s="116">
        <f t="shared" si="10"/>
        <v>3.9266092249006346</v>
      </c>
      <c r="X31" s="122">
        <f t="shared" si="11"/>
        <v>0.12604988194492181</v>
      </c>
      <c r="Y31" s="116">
        <f t="shared" si="12"/>
        <v>1.7729950322919394</v>
      </c>
      <c r="Z31" s="122">
        <f t="shared" si="13"/>
        <v>5.0419952777968728E-2</v>
      </c>
      <c r="AA31" s="116">
        <f t="shared" si="14"/>
        <v>2.034469388414593</v>
      </c>
      <c r="AB31" s="122">
        <f t="shared" si="15"/>
        <v>6.3024940972460905E-2</v>
      </c>
    </row>
    <row r="32" spans="1:32" ht="18" customHeight="1" x14ac:dyDescent="0.2">
      <c r="B32" s="13">
        <f t="shared" si="1"/>
        <v>10</v>
      </c>
      <c r="D32" s="83"/>
      <c r="E32" s="121">
        <f>E$22*O32/$N32</f>
        <v>0.31855438148080167</v>
      </c>
      <c r="F32" s="121">
        <f>F$22*Q32/$N32</f>
        <v>8.9696766071104342E-2</v>
      </c>
      <c r="G32" s="121">
        <f>G$22*S32/$N32</f>
        <v>3.116254225505127E-2</v>
      </c>
      <c r="H32" s="121">
        <f>H$22*U32/$N32</f>
        <v>0.12742175259232069</v>
      </c>
      <c r="I32" s="121">
        <f>I$22*W32/$N32</f>
        <v>0.25484350518464138</v>
      </c>
      <c r="J32" s="121">
        <f>J$22*Y32/$N32</f>
        <v>5.3670883395875599E-2</v>
      </c>
      <c r="K32" s="121">
        <f>K$22*AA32/$N32</f>
        <v>0.12465016902020508</v>
      </c>
      <c r="L32" s="115">
        <f>SUM(E32:K32)</f>
        <v>1</v>
      </c>
      <c r="M32" s="115"/>
      <c r="N32" s="92">
        <f t="shared" si="0"/>
        <v>3.4700180810491181</v>
      </c>
      <c r="O32" s="116">
        <f t="shared" si="2"/>
        <v>4.4215578541432006</v>
      </c>
      <c r="P32" s="114">
        <f t="shared" si="3"/>
        <v>0.11974738784767572</v>
      </c>
      <c r="Q32" s="116">
        <f t="shared" si="4"/>
        <v>3.1124940007836512</v>
      </c>
      <c r="R32" s="114">
        <f t="shared" si="5"/>
        <v>8.9810540885756796E-2</v>
      </c>
      <c r="S32" s="116">
        <f t="shared" si="6"/>
        <v>2.1626917015297011</v>
      </c>
      <c r="T32" s="114">
        <f t="shared" si="7"/>
        <v>5.9873693923837859E-2</v>
      </c>
      <c r="U32" s="116">
        <f t="shared" si="8"/>
        <v>4.4215578541432006</v>
      </c>
      <c r="V32" s="122">
        <f t="shared" si="9"/>
        <v>0.11974738784767572</v>
      </c>
      <c r="W32" s="116">
        <f t="shared" si="10"/>
        <v>4.4215578541432006</v>
      </c>
      <c r="X32" s="122">
        <f t="shared" si="11"/>
        <v>0.11974738784767572</v>
      </c>
      <c r="Y32" s="116">
        <f t="shared" si="12"/>
        <v>1.8623893580956721</v>
      </c>
      <c r="Z32" s="122">
        <f t="shared" si="13"/>
        <v>4.789895513907029E-2</v>
      </c>
      <c r="AA32" s="116">
        <f t="shared" si="14"/>
        <v>2.1626917015297011</v>
      </c>
      <c r="AB32" s="122">
        <f t="shared" si="15"/>
        <v>5.9873693923837859E-2</v>
      </c>
    </row>
    <row r="33" spans="2:28" ht="18" customHeight="1" x14ac:dyDescent="0.2">
      <c r="B33" s="13">
        <f t="shared" si="1"/>
        <v>11</v>
      </c>
      <c r="D33" s="83"/>
      <c r="E33" s="2"/>
      <c r="F33" s="2"/>
      <c r="G33" s="2"/>
      <c r="H33" s="2"/>
      <c r="I33" s="2"/>
      <c r="J33" s="2"/>
      <c r="K33" s="2"/>
      <c r="L33" s="123"/>
      <c r="N33" s="92">
        <f t="shared" si="0"/>
        <v>3.8304727954873301</v>
      </c>
      <c r="O33" s="116">
        <f t="shared" si="2"/>
        <v>4.9510278573942239</v>
      </c>
      <c r="P33" s="114">
        <f t="shared" si="3"/>
        <v>0.11376001845529193</v>
      </c>
      <c r="Q33" s="116">
        <f t="shared" si="4"/>
        <v>3.3920287704977041</v>
      </c>
      <c r="R33" s="114">
        <f t="shared" si="5"/>
        <v>8.532001384146895E-2</v>
      </c>
      <c r="S33" s="116">
        <f t="shared" si="6"/>
        <v>2.2921800425187144</v>
      </c>
      <c r="T33" s="114">
        <f t="shared" si="7"/>
        <v>5.6880009227645967E-2</v>
      </c>
      <c r="U33" s="116">
        <f t="shared" si="8"/>
        <v>4.9510278573942239</v>
      </c>
      <c r="V33" s="122">
        <f t="shared" si="9"/>
        <v>0.11376001845529193</v>
      </c>
      <c r="W33" s="116">
        <f t="shared" si="10"/>
        <v>4.9510278573942239</v>
      </c>
      <c r="X33" s="122">
        <f t="shared" si="11"/>
        <v>0.11376001845529193</v>
      </c>
      <c r="Y33" s="116">
        <f t="shared" si="12"/>
        <v>1.9515958624105785</v>
      </c>
      <c r="Z33" s="122">
        <f t="shared" si="13"/>
        <v>4.5504007382116775E-2</v>
      </c>
      <c r="AA33" s="116">
        <f t="shared" si="14"/>
        <v>2.2921800425187144</v>
      </c>
      <c r="AB33" s="122">
        <f t="shared" si="15"/>
        <v>5.6880009227645967E-2</v>
      </c>
    </row>
    <row r="34" spans="2:28" ht="18" customHeight="1" x14ac:dyDescent="0.2">
      <c r="B34" s="13">
        <f t="shared" si="1"/>
        <v>12</v>
      </c>
      <c r="D34" s="83"/>
      <c r="E34" s="2"/>
      <c r="F34" s="2"/>
      <c r="G34" s="2"/>
      <c r="H34" s="2"/>
      <c r="I34" s="2"/>
      <c r="J34" s="2"/>
      <c r="K34" s="2"/>
      <c r="L34" s="123"/>
      <c r="N34" s="92">
        <f t="shared" si="0"/>
        <v>4.2106648996341667</v>
      </c>
      <c r="O34" s="116">
        <f t="shared" si="2"/>
        <v>5.5142568778240557</v>
      </c>
      <c r="P34" s="114">
        <f t="shared" si="3"/>
        <v>0.10807201753252733</v>
      </c>
      <c r="Q34" s="116">
        <f t="shared" si="4"/>
        <v>3.6814367121472289</v>
      </c>
      <c r="R34" s="114">
        <f t="shared" si="5"/>
        <v>8.1054013149395504E-2</v>
      </c>
      <c r="S34" s="116">
        <f t="shared" si="6"/>
        <v>2.4225592644886049</v>
      </c>
      <c r="T34" s="114">
        <f t="shared" si="7"/>
        <v>5.4036008766263667E-2</v>
      </c>
      <c r="U34" s="116">
        <f t="shared" si="8"/>
        <v>5.5142568778240557</v>
      </c>
      <c r="V34" s="122">
        <f t="shared" si="9"/>
        <v>0.10807201753252733</v>
      </c>
      <c r="W34" s="116">
        <f t="shared" si="10"/>
        <v>5.5142568778240557</v>
      </c>
      <c r="X34" s="122">
        <f t="shared" si="11"/>
        <v>0.10807201753252733</v>
      </c>
      <c r="Y34" s="116">
        <f t="shared" si="12"/>
        <v>2.0404012949406178</v>
      </c>
      <c r="Z34" s="122">
        <f t="shared" si="13"/>
        <v>4.3228807013010934E-2</v>
      </c>
      <c r="AA34" s="116">
        <f t="shared" si="14"/>
        <v>2.4225592644886049</v>
      </c>
      <c r="AB34" s="122">
        <f t="shared" si="15"/>
        <v>5.4036008766263667E-2</v>
      </c>
    </row>
    <row r="35" spans="2:28" ht="18" customHeight="1" x14ac:dyDescent="0.2">
      <c r="B35" s="13">
        <f t="shared" si="1"/>
        <v>13</v>
      </c>
      <c r="D35" s="83"/>
      <c r="E35" s="2"/>
      <c r="F35" s="2"/>
      <c r="G35" s="2"/>
      <c r="H35" s="2"/>
      <c r="I35" s="2"/>
      <c r="J35" s="2"/>
      <c r="K35" s="2"/>
      <c r="L35" s="123"/>
      <c r="N35" s="92">
        <f t="shared" si="0"/>
        <v>4.6098164676841389</v>
      </c>
      <c r="O35" s="116">
        <f t="shared" si="2"/>
        <v>6.1101937438031166</v>
      </c>
      <c r="P35" s="114">
        <f t="shared" si="3"/>
        <v>0.10266841665590096</v>
      </c>
      <c r="Q35" s="116">
        <f t="shared" si="4"/>
        <v>3.9798319318222779</v>
      </c>
      <c r="R35" s="114">
        <f t="shared" si="5"/>
        <v>7.7001312491925725E-2</v>
      </c>
      <c r="S35" s="116">
        <f t="shared" si="6"/>
        <v>2.5534646981413043</v>
      </c>
      <c r="T35" s="114">
        <f t="shared" si="7"/>
        <v>5.1334208327950479E-2</v>
      </c>
      <c r="U35" s="116">
        <f t="shared" si="8"/>
        <v>6.1101937438031166</v>
      </c>
      <c r="V35" s="122">
        <f t="shared" si="9"/>
        <v>0.10266841665590096</v>
      </c>
      <c r="W35" s="116">
        <f t="shared" si="10"/>
        <v>6.1101937438031166</v>
      </c>
      <c r="X35" s="122">
        <f t="shared" si="11"/>
        <v>0.10266841665590096</v>
      </c>
      <c r="Y35" s="116">
        <f t="shared" si="12"/>
        <v>2.1286054087487032</v>
      </c>
      <c r="Z35" s="122">
        <f t="shared" si="13"/>
        <v>4.1067366662360383E-2</v>
      </c>
      <c r="AA35" s="116">
        <f t="shared" si="14"/>
        <v>2.5534646981413043</v>
      </c>
      <c r="AB35" s="122">
        <f t="shared" si="15"/>
        <v>5.1334208327950479E-2</v>
      </c>
    </row>
    <row r="36" spans="2:28" ht="18" customHeight="1" x14ac:dyDescent="0.2">
      <c r="B36" s="13">
        <f t="shared" si="1"/>
        <v>14</v>
      </c>
      <c r="D36" s="83"/>
      <c r="E36" s="2"/>
      <c r="F36" s="2"/>
      <c r="G36" s="2"/>
      <c r="H36" s="2"/>
      <c r="I36" s="2"/>
      <c r="J36" s="2"/>
      <c r="K36" s="2"/>
      <c r="L36" s="123"/>
      <c r="N36" s="92">
        <f t="shared" si="0"/>
        <v>5.0270014944074486</v>
      </c>
      <c r="O36" s="116">
        <f t="shared" si="2"/>
        <v>6.7375176609401741</v>
      </c>
      <c r="P36" s="114">
        <f t="shared" si="3"/>
        <v>9.7534995823105902E-2</v>
      </c>
      <c r="Q36" s="116">
        <f t="shared" si="4"/>
        <v>4.2862842140698696</v>
      </c>
      <c r="R36" s="114">
        <f t="shared" si="5"/>
        <v>7.3151246867329434E-2</v>
      </c>
      <c r="S36" s="116">
        <f t="shared" si="6"/>
        <v>2.6845447869137571</v>
      </c>
      <c r="T36" s="114">
        <f t="shared" si="7"/>
        <v>4.8767497911552951E-2</v>
      </c>
      <c r="U36" s="116">
        <f t="shared" si="8"/>
        <v>6.7375176609401741</v>
      </c>
      <c r="V36" s="122">
        <f t="shared" si="9"/>
        <v>9.7534995823105902E-2</v>
      </c>
      <c r="W36" s="116">
        <f t="shared" si="10"/>
        <v>6.7375176609401741</v>
      </c>
      <c r="X36" s="122">
        <f t="shared" si="11"/>
        <v>9.7534995823105902E-2</v>
      </c>
      <c r="Y36" s="116">
        <f t="shared" si="12"/>
        <v>2.2160216275492699</v>
      </c>
      <c r="Z36" s="122">
        <f t="shared" si="13"/>
        <v>3.9013998329242364E-2</v>
      </c>
      <c r="AA36" s="116">
        <f t="shared" si="14"/>
        <v>2.6845447869137571</v>
      </c>
      <c r="AB36" s="122">
        <f t="shared" si="15"/>
        <v>4.8767497911552951E-2</v>
      </c>
    </row>
    <row r="37" spans="2:28" ht="18" customHeight="1" x14ac:dyDescent="0.2">
      <c r="B37" s="13">
        <f t="shared" si="1"/>
        <v>15</v>
      </c>
      <c r="D37" s="83"/>
      <c r="E37" s="121">
        <f>E$22*O37/$N37</f>
        <v>0.33851145008382905</v>
      </c>
      <c r="F37" s="121">
        <f>F$22*Q37/$N37</f>
        <v>8.4228091492990126E-2</v>
      </c>
      <c r="G37" s="121">
        <f>G$22*S37/$N37</f>
        <v>2.5777152380218542E-2</v>
      </c>
      <c r="H37" s="121">
        <f>H$22*U37/$N37</f>
        <v>0.13540458003353162</v>
      </c>
      <c r="I37" s="121">
        <f>I$22*W37/$N37</f>
        <v>0.27080916006706324</v>
      </c>
      <c r="J37" s="121">
        <f>J$22*Y37/$N37</f>
        <v>4.2160956421493367E-2</v>
      </c>
      <c r="K37" s="121">
        <f>K$22*AA37/$N37</f>
        <v>0.10310860952087417</v>
      </c>
      <c r="L37" s="115">
        <f>SUM(E37:K37)</f>
        <v>1</v>
      </c>
      <c r="M37" s="115"/>
      <c r="N37" s="92">
        <f t="shared" si="0"/>
        <v>5.4611604836607901</v>
      </c>
      <c r="O37" s="116">
        <f t="shared" si="2"/>
        <v>7.3946614178580772</v>
      </c>
      <c r="P37" s="114">
        <f t="shared" si="3"/>
        <v>9.2658246031950608E-2</v>
      </c>
      <c r="Q37" s="116">
        <f t="shared" si="4"/>
        <v>4.599831248756832</v>
      </c>
      <c r="R37" s="114">
        <f t="shared" si="5"/>
        <v>6.9493684523962956E-2</v>
      </c>
      <c r="S37" s="116">
        <f t="shared" si="6"/>
        <v>2.8154633192030438</v>
      </c>
      <c r="T37" s="114">
        <f t="shared" si="7"/>
        <v>4.6329123015975304E-2</v>
      </c>
      <c r="U37" s="116">
        <f t="shared" si="8"/>
        <v>7.3946614178580772</v>
      </c>
      <c r="V37" s="122">
        <f t="shared" si="9"/>
        <v>9.2658246031950608E-2</v>
      </c>
      <c r="W37" s="116">
        <f t="shared" si="10"/>
        <v>7.3946614178580772</v>
      </c>
      <c r="X37" s="122">
        <f t="shared" si="11"/>
        <v>9.2658246031950608E-2</v>
      </c>
      <c r="Y37" s="116">
        <f t="shared" si="12"/>
        <v>2.302477491624042</v>
      </c>
      <c r="Z37" s="122">
        <f t="shared" si="13"/>
        <v>3.7063298412780242E-2</v>
      </c>
      <c r="AA37" s="116">
        <f t="shared" si="14"/>
        <v>2.8154633192030438</v>
      </c>
      <c r="AB37" s="122">
        <f t="shared" si="15"/>
        <v>4.6329123015975304E-2</v>
      </c>
    </row>
    <row r="38" spans="2:28" ht="18" customHeight="1" x14ac:dyDescent="0.2">
      <c r="B38" s="13">
        <f t="shared" si="1"/>
        <v>16</v>
      </c>
      <c r="D38" s="83"/>
      <c r="E38" s="2"/>
      <c r="F38" s="2"/>
      <c r="G38" s="2"/>
      <c r="H38" s="2"/>
      <c r="I38" s="2"/>
      <c r="J38" s="2"/>
      <c r="K38" s="2"/>
      <c r="L38" s="123"/>
      <c r="N38" s="92">
        <f t="shared" si="0"/>
        <v>5.9111166298172826</v>
      </c>
      <c r="O38" s="116">
        <f t="shared" si="2"/>
        <v>8.0798377748369425</v>
      </c>
      <c r="P38" s="114">
        <f t="shared" si="3"/>
        <v>8.8025333730353081E-2</v>
      </c>
      <c r="Q38" s="116">
        <f t="shared" si="4"/>
        <v>4.9194904704214055</v>
      </c>
      <c r="R38" s="114">
        <f t="shared" si="5"/>
        <v>6.6019000297764807E-2</v>
      </c>
      <c r="S38" s="116">
        <f t="shared" si="6"/>
        <v>2.9459012656653676</v>
      </c>
      <c r="T38" s="114">
        <f t="shared" si="7"/>
        <v>4.401266686517654E-2</v>
      </c>
      <c r="U38" s="116">
        <f t="shared" si="8"/>
        <v>8.0798377748369425</v>
      </c>
      <c r="V38" s="122">
        <f t="shared" si="9"/>
        <v>8.8025333730353081E-2</v>
      </c>
      <c r="W38" s="116">
        <f t="shared" si="10"/>
        <v>8.0798377748369425</v>
      </c>
      <c r="X38" s="122">
        <f t="shared" si="11"/>
        <v>8.8025333730353081E-2</v>
      </c>
      <c r="Y38" s="116">
        <f t="shared" si="12"/>
        <v>2.3878149019848136</v>
      </c>
      <c r="Z38" s="122">
        <f t="shared" si="13"/>
        <v>3.5210133492141228E-2</v>
      </c>
      <c r="AA38" s="116">
        <f t="shared" si="14"/>
        <v>2.9459012656653676</v>
      </c>
      <c r="AB38" s="122">
        <f t="shared" si="15"/>
        <v>4.401266686517654E-2</v>
      </c>
    </row>
    <row r="39" spans="2:28" ht="18" customHeight="1" x14ac:dyDescent="0.2">
      <c r="B39" s="13">
        <f t="shared" si="1"/>
        <v>17</v>
      </c>
      <c r="D39" s="83"/>
      <c r="E39" s="2"/>
      <c r="F39" s="2"/>
      <c r="G39" s="2"/>
      <c r="H39" s="2"/>
      <c r="I39" s="2"/>
      <c r="J39" s="2"/>
      <c r="K39" s="2"/>
      <c r="L39" s="123"/>
      <c r="N39" s="92">
        <f t="shared" si="0"/>
        <v>6.3755931141410667</v>
      </c>
      <c r="O39" s="116">
        <f t="shared" si="2"/>
        <v>8.7910681914540785</v>
      </c>
      <c r="P39" s="114">
        <f t="shared" si="3"/>
        <v>8.3624067043835418E-2</v>
      </c>
      <c r="Q39" s="116">
        <f t="shared" si="4"/>
        <v>5.2442703132530069</v>
      </c>
      <c r="R39" s="114">
        <f t="shared" si="5"/>
        <v>6.2718050282876567E-2</v>
      </c>
      <c r="S39" s="116">
        <f t="shared" si="6"/>
        <v>3.0755582366887992</v>
      </c>
      <c r="T39" s="114">
        <f t="shared" si="7"/>
        <v>4.1812033521917709E-2</v>
      </c>
      <c r="U39" s="116">
        <f t="shared" si="8"/>
        <v>8.7910681914540785</v>
      </c>
      <c r="V39" s="122">
        <f t="shared" si="9"/>
        <v>8.3624067043835418E-2</v>
      </c>
      <c r="W39" s="116">
        <f t="shared" si="10"/>
        <v>8.7910681914540785</v>
      </c>
      <c r="X39" s="122">
        <f t="shared" si="11"/>
        <v>8.3624067043835418E-2</v>
      </c>
      <c r="Y39" s="116">
        <f t="shared" si="12"/>
        <v>2.4718901834382234</v>
      </c>
      <c r="Z39" s="122">
        <f t="shared" si="13"/>
        <v>3.3449626817534168E-2</v>
      </c>
      <c r="AA39" s="116">
        <f t="shared" si="14"/>
        <v>3.0755582366887992</v>
      </c>
      <c r="AB39" s="122">
        <f t="shared" si="15"/>
        <v>4.1812033521917709E-2</v>
      </c>
    </row>
    <row r="40" spans="2:28" ht="18" customHeight="1" x14ac:dyDescent="0.2">
      <c r="B40" s="13">
        <f t="shared" si="1"/>
        <v>18</v>
      </c>
      <c r="D40" s="83"/>
      <c r="E40" s="2"/>
      <c r="F40" s="2"/>
      <c r="G40" s="2"/>
      <c r="H40" s="2"/>
      <c r="I40" s="2"/>
      <c r="J40" s="2"/>
      <c r="K40" s="2"/>
      <c r="L40" s="123"/>
      <c r="N40" s="92">
        <f t="shared" si="0"/>
        <v>6.8532310532071774</v>
      </c>
      <c r="O40" s="116">
        <f t="shared" si="2"/>
        <v>9.5262130672831642</v>
      </c>
      <c r="P40" s="114">
        <f t="shared" si="3"/>
        <v>7.9442863691643648E-2</v>
      </c>
      <c r="Q40" s="116">
        <f t="shared" si="4"/>
        <v>5.5731807224566055</v>
      </c>
      <c r="R40" s="114">
        <f t="shared" si="5"/>
        <v>5.9582147768732732E-2</v>
      </c>
      <c r="S40" s="116">
        <f t="shared" si="6"/>
        <v>3.2041535807798414</v>
      </c>
      <c r="T40" s="114">
        <f t="shared" si="7"/>
        <v>3.9721431845821824E-2</v>
      </c>
      <c r="U40" s="116">
        <f t="shared" si="8"/>
        <v>9.5262130672831642</v>
      </c>
      <c r="V40" s="122">
        <f t="shared" si="9"/>
        <v>7.9442863691643648E-2</v>
      </c>
      <c r="W40" s="116">
        <f t="shared" si="10"/>
        <v>9.5262130672831642</v>
      </c>
      <c r="X40" s="122">
        <f t="shared" si="11"/>
        <v>7.9442863691643648E-2</v>
      </c>
      <c r="Y40" s="116">
        <f t="shared" si="12"/>
        <v>2.5545739876081579</v>
      </c>
      <c r="Z40" s="122">
        <f t="shared" si="13"/>
        <v>3.1777145476657456E-2</v>
      </c>
      <c r="AA40" s="116">
        <f t="shared" si="14"/>
        <v>3.2041535807798414</v>
      </c>
      <c r="AB40" s="122">
        <f t="shared" si="15"/>
        <v>3.9721431845821824E-2</v>
      </c>
    </row>
    <row r="41" spans="2:28" ht="18" customHeight="1" x14ac:dyDescent="0.2">
      <c r="B41" s="13">
        <f t="shared" si="1"/>
        <v>19</v>
      </c>
      <c r="D41" s="83"/>
      <c r="E41" s="2"/>
      <c r="F41" s="2"/>
      <c r="G41" s="2"/>
      <c r="H41" s="2"/>
      <c r="I41" s="2"/>
      <c r="J41" s="2"/>
      <c r="K41" s="2"/>
      <c r="L41" s="123"/>
      <c r="N41" s="92">
        <f t="shared" si="0"/>
        <v>7.3426076652969883</v>
      </c>
      <c r="O41" s="116">
        <f t="shared" si="2"/>
        <v>10.283002713484894</v>
      </c>
      <c r="P41" s="114">
        <f t="shared" si="3"/>
        <v>7.5470720507061467E-2</v>
      </c>
      <c r="Q41" s="116">
        <f t="shared" si="4"/>
        <v>5.9052427998038679</v>
      </c>
      <c r="R41" s="114">
        <f t="shared" si="5"/>
        <v>5.6603040380296094E-2</v>
      </c>
      <c r="S41" s="116">
        <f t="shared" si="6"/>
        <v>3.3314271488623342</v>
      </c>
      <c r="T41" s="114">
        <f t="shared" si="7"/>
        <v>3.7735360253530734E-2</v>
      </c>
      <c r="U41" s="116">
        <f t="shared" si="8"/>
        <v>10.283002713484894</v>
      </c>
      <c r="V41" s="122">
        <f t="shared" si="9"/>
        <v>7.5470720507061467E-2</v>
      </c>
      <c r="W41" s="116">
        <f t="shared" si="10"/>
        <v>10.283002713484894</v>
      </c>
      <c r="X41" s="122">
        <f t="shared" si="11"/>
        <v>7.5470720507061467E-2</v>
      </c>
      <c r="Y41" s="116">
        <f t="shared" si="12"/>
        <v>2.6357510568432674</v>
      </c>
      <c r="Z41" s="122">
        <f t="shared" si="13"/>
        <v>3.0188288202824581E-2</v>
      </c>
      <c r="AA41" s="116">
        <f t="shared" si="14"/>
        <v>3.3314271488623342</v>
      </c>
      <c r="AB41" s="122">
        <f t="shared" si="15"/>
        <v>3.7735360253530734E-2</v>
      </c>
    </row>
    <row r="42" spans="2:28" ht="18" customHeight="1" x14ac:dyDescent="0.2">
      <c r="B42" s="13">
        <f t="shared" si="1"/>
        <v>20</v>
      </c>
      <c r="D42" s="83"/>
      <c r="E42" s="121">
        <f>E$22*O42/$N42</f>
        <v>0.35254749369026095</v>
      </c>
      <c r="F42" s="121">
        <f>F$22*Q42/$N42</f>
        <v>7.956255037700205E-2</v>
      </c>
      <c r="G42" s="121">
        <f>G$22*S42/$N42</f>
        <v>2.2041747422246211E-2</v>
      </c>
      <c r="H42" s="121">
        <f>H$22*U42/$N42</f>
        <v>0.14101899747610439</v>
      </c>
      <c r="I42" s="121">
        <f>I$22*W42/$N42</f>
        <v>0.28203799495220877</v>
      </c>
      <c r="J42" s="121">
        <f>J$22*Y42/$N42</f>
        <v>3.4624226393192813E-2</v>
      </c>
      <c r="K42" s="121">
        <f>K$22*AA42/$N42</f>
        <v>8.8166989688984843E-2</v>
      </c>
      <c r="L42" s="115">
        <f>SUM(E42:K42)</f>
        <v>1</v>
      </c>
      <c r="M42" s="115"/>
      <c r="N42" s="92">
        <f t="shared" si="0"/>
        <v>7.8422542601904563</v>
      </c>
      <c r="O42" s="116">
        <f t="shared" si="2"/>
        <v>11.059068337247668</v>
      </c>
      <c r="P42" s="114">
        <f t="shared" si="3"/>
        <v>7.1697184481708393E-2</v>
      </c>
      <c r="Q42" s="116">
        <f t="shared" si="4"/>
        <v>6.2394974964566199</v>
      </c>
      <c r="R42" s="114">
        <f t="shared" si="5"/>
        <v>5.3772888361281287E-2</v>
      </c>
      <c r="S42" s="116">
        <f t="shared" si="6"/>
        <v>3.4571397524830467</v>
      </c>
      <c r="T42" s="114">
        <f t="shared" si="7"/>
        <v>3.5848592240854196E-2</v>
      </c>
      <c r="U42" s="116">
        <f t="shared" si="8"/>
        <v>11.059068337247668</v>
      </c>
      <c r="V42" s="122">
        <f t="shared" si="9"/>
        <v>7.1697184481708393E-2</v>
      </c>
      <c r="W42" s="116">
        <f t="shared" si="10"/>
        <v>11.059068337247668</v>
      </c>
      <c r="X42" s="122">
        <f t="shared" si="11"/>
        <v>7.1697184481708393E-2</v>
      </c>
      <c r="Y42" s="116">
        <f t="shared" si="12"/>
        <v>2.7153198693781513</v>
      </c>
      <c r="Z42" s="122">
        <f t="shared" si="13"/>
        <v>2.867887379268335E-2</v>
      </c>
      <c r="AA42" s="116">
        <f t="shared" si="14"/>
        <v>3.4571397524830467</v>
      </c>
      <c r="AB42" s="122">
        <f t="shared" si="15"/>
        <v>3.5848592240854196E-2</v>
      </c>
    </row>
    <row r="43" spans="2:28" ht="18" customHeight="1" x14ac:dyDescent="0.2">
      <c r="B43" s="13">
        <f t="shared" si="1"/>
        <v>21</v>
      </c>
      <c r="D43" s="83"/>
      <c r="E43" s="2"/>
      <c r="F43" s="2"/>
      <c r="G43" s="2"/>
      <c r="H43" s="2"/>
      <c r="I43" s="2"/>
      <c r="J43" s="2"/>
      <c r="K43" s="2"/>
      <c r="L43" s="123"/>
      <c r="N43" s="92">
        <f t="shared" si="0"/>
        <v>8.3506737048561792</v>
      </c>
      <c r="O43" s="116">
        <f t="shared" si="2"/>
        <v>11.851972400019134</v>
      </c>
      <c r="P43" s="114">
        <f t="shared" si="3"/>
        <v>6.8112325257622966E-2</v>
      </c>
      <c r="Q43" s="116">
        <f t="shared" si="4"/>
        <v>6.5750132987640759</v>
      </c>
      <c r="R43" s="114">
        <f t="shared" si="5"/>
        <v>5.1084243943217221E-2</v>
      </c>
      <c r="S43" s="116">
        <f t="shared" si="6"/>
        <v>3.5810733457894592</v>
      </c>
      <c r="T43" s="114">
        <f t="shared" si="7"/>
        <v>3.4056162628811483E-2</v>
      </c>
      <c r="U43" s="116">
        <f t="shared" si="8"/>
        <v>11.851972400019134</v>
      </c>
      <c r="V43" s="122">
        <f t="shared" si="9"/>
        <v>6.8112325257622966E-2</v>
      </c>
      <c r="W43" s="116">
        <f t="shared" si="10"/>
        <v>11.851972400019134</v>
      </c>
      <c r="X43" s="122">
        <f t="shared" si="11"/>
        <v>6.8112325257622966E-2</v>
      </c>
      <c r="Y43" s="116">
        <f t="shared" si="12"/>
        <v>2.7931921852188126</v>
      </c>
      <c r="Z43" s="122">
        <f t="shared" si="13"/>
        <v>2.7244930103049181E-2</v>
      </c>
      <c r="AA43" s="116">
        <f t="shared" si="14"/>
        <v>3.5810733457894592</v>
      </c>
      <c r="AB43" s="122">
        <f t="shared" si="15"/>
        <v>3.4056162628811483E-2</v>
      </c>
    </row>
    <row r="44" spans="2:28" ht="18" customHeight="1" x14ac:dyDescent="0.2">
      <c r="B44" s="13">
        <f t="shared" si="1"/>
        <v>22</v>
      </c>
      <c r="D44" s="83"/>
      <c r="E44" s="2"/>
      <c r="F44" s="2"/>
      <c r="G44" s="2"/>
      <c r="H44" s="2"/>
      <c r="I44" s="2"/>
      <c r="J44" s="2"/>
      <c r="K44" s="2"/>
      <c r="L44" s="123"/>
      <c r="N44" s="92">
        <f t="shared" si="0"/>
        <v>8.8663570693120786</v>
      </c>
      <c r="O44" s="116">
        <f t="shared" si="2"/>
        <v>12.659237799073608</v>
      </c>
      <c r="P44" s="114">
        <f t="shared" si="3"/>
        <v>6.4706708994741818E-2</v>
      </c>
      <c r="Q44" s="116">
        <f t="shared" si="4"/>
        <v>6.9108928820480378</v>
      </c>
      <c r="R44" s="114">
        <f t="shared" si="5"/>
        <v>4.8530031746056357E-2</v>
      </c>
      <c r="S44" s="116">
        <f t="shared" si="6"/>
        <v>3.7030309620393669</v>
      </c>
      <c r="T44" s="114">
        <f t="shared" si="7"/>
        <v>3.2353354497370909E-2</v>
      </c>
      <c r="U44" s="116">
        <f t="shared" si="8"/>
        <v>12.659237799073608</v>
      </c>
      <c r="V44" s="122">
        <f t="shared" si="9"/>
        <v>6.4706708994741818E-2</v>
      </c>
      <c r="W44" s="116">
        <f t="shared" si="10"/>
        <v>12.659237799073608</v>
      </c>
      <c r="X44" s="122">
        <f t="shared" si="11"/>
        <v>6.4706708994741818E-2</v>
      </c>
      <c r="Y44" s="116">
        <f t="shared" si="12"/>
        <v>2.8692925110694829</v>
      </c>
      <c r="Z44" s="122">
        <f t="shared" si="13"/>
        <v>2.5882683597896722E-2</v>
      </c>
      <c r="AA44" s="116">
        <f t="shared" si="14"/>
        <v>3.7030309620393669</v>
      </c>
      <c r="AB44" s="122">
        <f t="shared" si="15"/>
        <v>3.2353354497370909E-2</v>
      </c>
    </row>
    <row r="45" spans="2:28" ht="18" customHeight="1" x14ac:dyDescent="0.2">
      <c r="B45" s="13">
        <f t="shared" si="1"/>
        <v>23</v>
      </c>
      <c r="D45" s="83"/>
      <c r="E45" s="2"/>
      <c r="F45" s="2"/>
      <c r="G45" s="2"/>
      <c r="H45" s="2"/>
      <c r="I45" s="2"/>
      <c r="J45" s="2"/>
      <c r="K45" s="2"/>
      <c r="L45" s="123"/>
      <c r="N45" s="92">
        <f t="shared" si="0"/>
        <v>9.3877992107847401</v>
      </c>
      <c r="O45" s="116">
        <f t="shared" si="2"/>
        <v>13.478375415433499</v>
      </c>
      <c r="P45" s="114">
        <f t="shared" si="3"/>
        <v>6.1471373545004725E-2</v>
      </c>
      <c r="Q45" s="116">
        <f t="shared" si="4"/>
        <v>7.2462787330074248</v>
      </c>
      <c r="R45" s="114">
        <f t="shared" si="5"/>
        <v>4.6103530158753535E-2</v>
      </c>
      <c r="S45" s="116">
        <f t="shared" si="6"/>
        <v>3.8228364354689668</v>
      </c>
      <c r="T45" s="114">
        <f t="shared" si="7"/>
        <v>3.0735686772502362E-2</v>
      </c>
      <c r="U45" s="116">
        <f t="shared" si="8"/>
        <v>13.478375415433499</v>
      </c>
      <c r="V45" s="122">
        <f t="shared" si="9"/>
        <v>6.1471373545004725E-2</v>
      </c>
      <c r="W45" s="116">
        <f t="shared" si="10"/>
        <v>13.478375415433499</v>
      </c>
      <c r="X45" s="122">
        <f t="shared" si="11"/>
        <v>6.1471373545004725E-2</v>
      </c>
      <c r="Y45" s="116">
        <f t="shared" si="12"/>
        <v>2.9435575012833088</v>
      </c>
      <c r="Z45" s="122">
        <f t="shared" si="13"/>
        <v>2.4588549418001884E-2</v>
      </c>
      <c r="AA45" s="116">
        <f t="shared" si="14"/>
        <v>3.8228364354689668</v>
      </c>
      <c r="AB45" s="122">
        <f t="shared" si="15"/>
        <v>3.0735686772502362E-2</v>
      </c>
    </row>
    <row r="46" spans="2:28" ht="18" customHeight="1" x14ac:dyDescent="0.2">
      <c r="B46" s="13">
        <f t="shared" si="1"/>
        <v>24</v>
      </c>
      <c r="D46" s="83"/>
      <c r="E46" s="2"/>
      <c r="F46" s="2"/>
      <c r="G46" s="2"/>
      <c r="H46" s="2"/>
      <c r="I46" s="2"/>
      <c r="J46" s="2"/>
      <c r="K46" s="2"/>
      <c r="L46" s="123"/>
      <c r="N46" s="92">
        <f t="shared" si="0"/>
        <v>9.9135131079876651</v>
      </c>
      <c r="O46" s="116">
        <f t="shared" si="2"/>
        <v>14.30690966537542</v>
      </c>
      <c r="P46" s="114">
        <f t="shared" si="3"/>
        <v>5.8397804867754484E-2</v>
      </c>
      <c r="Q46" s="116">
        <f t="shared" si="4"/>
        <v>7.5803577631133674</v>
      </c>
      <c r="R46" s="114">
        <f t="shared" si="5"/>
        <v>4.3798353650815858E-2</v>
      </c>
      <c r="S46" s="116">
        <f t="shared" si="6"/>
        <v>3.9403339387320506</v>
      </c>
      <c r="T46" s="114">
        <f t="shared" si="7"/>
        <v>2.9198902433877242E-2</v>
      </c>
      <c r="U46" s="116">
        <f t="shared" si="8"/>
        <v>14.30690966537542</v>
      </c>
      <c r="V46" s="122">
        <f t="shared" si="9"/>
        <v>5.8397804867754484E-2</v>
      </c>
      <c r="W46" s="116">
        <f t="shared" si="10"/>
        <v>14.30690966537542</v>
      </c>
      <c r="X46" s="122">
        <f t="shared" si="11"/>
        <v>5.8397804867754484E-2</v>
      </c>
      <c r="Y46" s="116">
        <f t="shared" si="12"/>
        <v>3.0159353103683433</v>
      </c>
      <c r="Z46" s="122">
        <f t="shared" si="13"/>
        <v>2.3359121947101789E-2</v>
      </c>
      <c r="AA46" s="116">
        <f t="shared" si="14"/>
        <v>3.9403339387320506</v>
      </c>
      <c r="AB46" s="122">
        <f t="shared" si="15"/>
        <v>2.9198902433877242E-2</v>
      </c>
    </row>
    <row r="47" spans="2:28" ht="18" customHeight="1" x14ac:dyDescent="0.2">
      <c r="B47" s="13">
        <f t="shared" si="1"/>
        <v>25</v>
      </c>
      <c r="D47" s="83"/>
      <c r="E47" s="121">
        <f>E$22*O47/$N47</f>
        <v>0.36253446909813908</v>
      </c>
      <c r="F47" s="121">
        <f>F$22*Q47/$N47</f>
        <v>7.5774109510314908E-2</v>
      </c>
      <c r="G47" s="121">
        <f>G$22*S47/$N47</f>
        <v>1.9418553625648295E-2</v>
      </c>
      <c r="H47" s="121">
        <f>H$22*U47/$N47</f>
        <v>0.14501378763925563</v>
      </c>
      <c r="I47" s="121">
        <f>I$22*W47/$N47</f>
        <v>0.29002757527851125</v>
      </c>
      <c r="J47" s="121">
        <f>J$22*Y47/$N47</f>
        <v>2.9557290345537533E-2</v>
      </c>
      <c r="K47" s="121">
        <f>K$22*AA47/$N47</f>
        <v>7.7674214502593181E-2</v>
      </c>
      <c r="L47" s="115">
        <f>SUM(E47:K47)</f>
        <v>0.99999999999999978</v>
      </c>
      <c r="M47" s="115"/>
      <c r="N47" s="92">
        <f t="shared" si="0"/>
        <v>10.442042809021501</v>
      </c>
      <c r="O47" s="116">
        <f t="shared" si="2"/>
        <v>15.142401784274604</v>
      </c>
      <c r="P47" s="114">
        <f t="shared" si="3"/>
        <v>5.5477914624366756E-2</v>
      </c>
      <c r="Q47" s="116">
        <f t="shared" si="4"/>
        <v>7.9123649532219149</v>
      </c>
      <c r="R47" s="114">
        <f t="shared" si="5"/>
        <v>4.1608435968275063E-2</v>
      </c>
      <c r="S47" s="116">
        <f t="shared" si="6"/>
        <v>4.0553873649659833</v>
      </c>
      <c r="T47" s="114">
        <f t="shared" si="7"/>
        <v>2.7738957312183378E-2</v>
      </c>
      <c r="U47" s="116">
        <f t="shared" si="8"/>
        <v>15.142401784274604</v>
      </c>
      <c r="V47" s="122">
        <f t="shared" si="9"/>
        <v>5.5477914624366756E-2</v>
      </c>
      <c r="W47" s="116">
        <f t="shared" si="10"/>
        <v>15.142401784274604</v>
      </c>
      <c r="X47" s="122">
        <f t="shared" si="11"/>
        <v>5.5477914624366756E-2</v>
      </c>
      <c r="Y47" s="116">
        <f t="shared" si="12"/>
        <v>3.0863849110678081</v>
      </c>
      <c r="Z47" s="122">
        <f t="shared" si="13"/>
        <v>2.2191165849746699E-2</v>
      </c>
      <c r="AA47" s="116">
        <f t="shared" si="14"/>
        <v>4.0553873649659833</v>
      </c>
      <c r="AB47" s="122">
        <f t="shared" si="15"/>
        <v>2.7738957312183378E-2</v>
      </c>
    </row>
    <row r="48" spans="2:28" ht="18" customHeight="1" x14ac:dyDescent="0.2">
      <c r="B48" s="13">
        <f t="shared" si="1"/>
        <v>26</v>
      </c>
      <c r="D48" s="83"/>
      <c r="E48" s="2"/>
      <c r="F48" s="2"/>
      <c r="G48" s="2"/>
      <c r="H48" s="2"/>
      <c r="I48" s="2"/>
      <c r="J48" s="2"/>
      <c r="K48" s="2"/>
      <c r="L48" s="123"/>
      <c r="N48" s="92">
        <f t="shared" si="0"/>
        <v>10.971974904634646</v>
      </c>
      <c r="O48" s="116">
        <f t="shared" si="2"/>
        <v>15.982470657670449</v>
      </c>
      <c r="P48" s="114">
        <f t="shared" si="3"/>
        <v>5.2704018893148415E-2</v>
      </c>
      <c r="Q48" s="116">
        <f t="shared" si="4"/>
        <v>8.2415860837356725</v>
      </c>
      <c r="R48" s="114">
        <f t="shared" si="5"/>
        <v>3.9528014169861306E-2</v>
      </c>
      <c r="S48" s="116">
        <f t="shared" si="6"/>
        <v>4.1678795819671421</v>
      </c>
      <c r="T48" s="114">
        <f t="shared" si="7"/>
        <v>2.6352009446574207E-2</v>
      </c>
      <c r="U48" s="116">
        <f t="shared" si="8"/>
        <v>15.982470657670449</v>
      </c>
      <c r="V48" s="122">
        <f t="shared" si="9"/>
        <v>5.2704018893148415E-2</v>
      </c>
      <c r="W48" s="116">
        <f t="shared" si="10"/>
        <v>15.982470657670449</v>
      </c>
      <c r="X48" s="122">
        <f t="shared" si="11"/>
        <v>5.2704018893148415E-2</v>
      </c>
      <c r="Y48" s="116">
        <f t="shared" si="12"/>
        <v>3.1548753905054694</v>
      </c>
      <c r="Z48" s="122">
        <f t="shared" si="13"/>
        <v>2.1081607557259362E-2</v>
      </c>
      <c r="AA48" s="116">
        <f t="shared" si="14"/>
        <v>4.1678795819671421</v>
      </c>
      <c r="AB48" s="122">
        <f t="shared" si="15"/>
        <v>2.6352009446574207E-2</v>
      </c>
    </row>
    <row r="49" spans="2:28" ht="18" customHeight="1" x14ac:dyDescent="0.2">
      <c r="B49" s="13">
        <f t="shared" si="1"/>
        <v>27</v>
      </c>
      <c r="D49" s="83"/>
      <c r="E49" s="2"/>
      <c r="F49" s="2"/>
      <c r="G49" s="2"/>
      <c r="H49" s="2"/>
      <c r="I49" s="2"/>
      <c r="J49" s="2"/>
      <c r="K49" s="2"/>
      <c r="L49" s="123"/>
      <c r="N49" s="92">
        <f t="shared" si="0"/>
        <v>11.501948482326744</v>
      </c>
      <c r="O49" s="116">
        <f t="shared" si="2"/>
        <v>16.824811093171505</v>
      </c>
      <c r="P49" s="114">
        <f t="shared" si="3"/>
        <v>5.0068817948490989E-2</v>
      </c>
      <c r="Q49" s="116">
        <f t="shared" si="4"/>
        <v>8.5673596152357074</v>
      </c>
      <c r="R49" s="114">
        <f t="shared" si="5"/>
        <v>3.755161346136824E-2</v>
      </c>
      <c r="S49" s="116">
        <f t="shared" si="6"/>
        <v>4.277711584083324</v>
      </c>
      <c r="T49" s="114">
        <f t="shared" si="7"/>
        <v>2.5034408974245494E-2</v>
      </c>
      <c r="U49" s="116">
        <f t="shared" si="8"/>
        <v>16.824811093171505</v>
      </c>
      <c r="V49" s="122">
        <f t="shared" si="9"/>
        <v>5.0068817948490989E-2</v>
      </c>
      <c r="W49" s="116">
        <f t="shared" si="10"/>
        <v>16.824811093171505</v>
      </c>
      <c r="X49" s="122">
        <f t="shared" si="11"/>
        <v>5.0068817948490989E-2</v>
      </c>
      <c r="Y49" s="116">
        <f t="shared" si="12"/>
        <v>3.2213852353801609</v>
      </c>
      <c r="Z49" s="122">
        <f t="shared" si="13"/>
        <v>2.0027527179396393E-2</v>
      </c>
      <c r="AA49" s="116">
        <f t="shared" si="14"/>
        <v>4.277711584083324</v>
      </c>
      <c r="AB49" s="122">
        <f t="shared" si="15"/>
        <v>2.5034408974245494E-2</v>
      </c>
    </row>
    <row r="50" spans="2:28" ht="18" customHeight="1" x14ac:dyDescent="0.2">
      <c r="B50" s="13">
        <f t="shared" si="1"/>
        <v>28</v>
      </c>
      <c r="D50" s="83"/>
      <c r="E50" s="2"/>
      <c r="F50" s="2"/>
      <c r="G50" s="2"/>
      <c r="H50" s="2"/>
      <c r="I50" s="2"/>
      <c r="J50" s="2"/>
      <c r="K50" s="2"/>
      <c r="L50" s="123"/>
      <c r="N50" s="92">
        <f t="shared" si="0"/>
        <v>12.030663555348436</v>
      </c>
      <c r="O50" s="116">
        <f t="shared" si="2"/>
        <v>17.66720949681326</v>
      </c>
      <c r="P50" s="114">
        <f t="shared" si="3"/>
        <v>4.7565377051066435E-2</v>
      </c>
      <c r="Q50" s="116">
        <f t="shared" si="4"/>
        <v>8.8890777918915749</v>
      </c>
      <c r="R50" s="114">
        <f t="shared" si="5"/>
        <v>3.567403278829983E-2</v>
      </c>
      <c r="S50" s="116">
        <f t="shared" si="6"/>
        <v>4.3848015653531336</v>
      </c>
      <c r="T50" s="114">
        <f t="shared" si="7"/>
        <v>2.3782688525533217E-2</v>
      </c>
      <c r="U50" s="116">
        <f t="shared" si="8"/>
        <v>17.66720949681326</v>
      </c>
      <c r="V50" s="122">
        <f t="shared" si="9"/>
        <v>4.7565377051066435E-2</v>
      </c>
      <c r="W50" s="116">
        <f t="shared" si="10"/>
        <v>17.66720949681326</v>
      </c>
      <c r="X50" s="122">
        <f t="shared" si="11"/>
        <v>4.7565377051066435E-2</v>
      </c>
      <c r="Y50" s="116">
        <f t="shared" si="12"/>
        <v>3.2859016157370431</v>
      </c>
      <c r="Z50" s="122">
        <f t="shared" si="13"/>
        <v>1.9026150820426573E-2</v>
      </c>
      <c r="AA50" s="116">
        <f t="shared" si="14"/>
        <v>4.3848015653531336</v>
      </c>
      <c r="AB50" s="122">
        <f t="shared" si="15"/>
        <v>2.3782688525533217E-2</v>
      </c>
    </row>
    <row r="51" spans="2:28" ht="18" customHeight="1" x14ac:dyDescent="0.2">
      <c r="B51" s="13">
        <f t="shared" si="1"/>
        <v>29</v>
      </c>
      <c r="D51" s="83"/>
      <c r="E51" s="2"/>
      <c r="F51" s="2"/>
      <c r="G51" s="2"/>
      <c r="H51" s="2"/>
      <c r="I51" s="2"/>
      <c r="J51" s="2"/>
      <c r="K51" s="2"/>
      <c r="L51" s="123"/>
      <c r="N51" s="92">
        <f t="shared" si="0"/>
        <v>12.556887993685841</v>
      </c>
      <c r="O51" s="116">
        <f t="shared" si="2"/>
        <v>18.507556977969365</v>
      </c>
      <c r="P51" s="114">
        <f t="shared" si="3"/>
        <v>4.5187108198513112E-2</v>
      </c>
      <c r="Q51" s="116">
        <f t="shared" si="4"/>
        <v>9.2061870444972627</v>
      </c>
      <c r="R51" s="114">
        <f t="shared" si="5"/>
        <v>3.3890331148884838E-2</v>
      </c>
      <c r="S51" s="116">
        <f t="shared" si="6"/>
        <v>4.4890839352281979</v>
      </c>
      <c r="T51" s="114">
        <f t="shared" si="7"/>
        <v>2.2593554099256556E-2</v>
      </c>
      <c r="U51" s="116">
        <f t="shared" si="8"/>
        <v>18.507556977969365</v>
      </c>
      <c r="V51" s="122">
        <f t="shared" si="9"/>
        <v>4.5187108198513112E-2</v>
      </c>
      <c r="W51" s="116">
        <f t="shared" si="10"/>
        <v>18.507556977969365</v>
      </c>
      <c r="X51" s="122">
        <f t="shared" si="11"/>
        <v>4.5187108198513112E-2</v>
      </c>
      <c r="Y51" s="116">
        <f t="shared" si="12"/>
        <v>3.3484196754591395</v>
      </c>
      <c r="Z51" s="122">
        <f t="shared" si="13"/>
        <v>1.8074843279405242E-2</v>
      </c>
      <c r="AA51" s="116">
        <f t="shared" si="14"/>
        <v>4.4890839352281979</v>
      </c>
      <c r="AB51" s="122">
        <f t="shared" si="15"/>
        <v>2.2593554099256556E-2</v>
      </c>
    </row>
    <row r="52" spans="2:28" ht="18" customHeight="1" x14ac:dyDescent="0.2">
      <c r="B52" s="13">
        <f t="shared" si="1"/>
        <v>30</v>
      </c>
      <c r="D52" s="83"/>
      <c r="E52" s="121">
        <f>E$22*O52/$N52</f>
        <v>0.36973727324621353</v>
      </c>
      <c r="F52" s="121">
        <f>F$22*Q52/$N52</f>
        <v>7.2772007257998927E-2</v>
      </c>
      <c r="G52" s="121">
        <f>G$22*S52/$N52</f>
        <v>1.754853502750893E-2</v>
      </c>
      <c r="H52" s="121">
        <f>H$22*U52/$N52</f>
        <v>0.14789490929848542</v>
      </c>
      <c r="I52" s="121">
        <f>I$22*W52/$N52</f>
        <v>0.29578981859697084</v>
      </c>
      <c r="J52" s="121">
        <f>J$22*Y52/$N52</f>
        <v>2.6063316462786663E-2</v>
      </c>
      <c r="K52" s="121">
        <f>K$22*AA52/$N52</f>
        <v>7.0194140110035719E-2</v>
      </c>
      <c r="L52" s="115">
        <f>SUM(E52:K52)</f>
        <v>1</v>
      </c>
      <c r="M52" s="115"/>
      <c r="N52" s="92">
        <f t="shared" si="0"/>
        <v>13.079463011524437</v>
      </c>
      <c r="O52" s="116">
        <f t="shared" si="2"/>
        <v>19.343859957623014</v>
      </c>
      <c r="P52" s="114">
        <f t="shared" si="3"/>
        <v>4.2927752788587452E-2</v>
      </c>
      <c r="Q52" s="116">
        <f t="shared" si="4"/>
        <v>9.5181877720538477</v>
      </c>
      <c r="R52" s="114">
        <f t="shared" si="5"/>
        <v>3.2195814591440594E-2</v>
      </c>
      <c r="S52" s="116">
        <f t="shared" si="6"/>
        <v>4.59050829597488</v>
      </c>
      <c r="T52" s="114">
        <f t="shared" si="7"/>
        <v>2.1463876394293726E-2</v>
      </c>
      <c r="U52" s="116">
        <f t="shared" si="8"/>
        <v>19.343859957623014</v>
      </c>
      <c r="V52" s="122">
        <f t="shared" si="9"/>
        <v>4.2927752788587452E-2</v>
      </c>
      <c r="W52" s="116">
        <f t="shared" si="10"/>
        <v>19.343859957623014</v>
      </c>
      <c r="X52" s="122">
        <f t="shared" si="11"/>
        <v>4.2927752788587452E-2</v>
      </c>
      <c r="Y52" s="116">
        <f t="shared" si="12"/>
        <v>3.4089418363267407</v>
      </c>
      <c r="Z52" s="122">
        <f t="shared" si="13"/>
        <v>1.7171101115434979E-2</v>
      </c>
      <c r="AA52" s="116">
        <f t="shared" si="14"/>
        <v>4.59050829597488</v>
      </c>
      <c r="AB52" s="122">
        <f t="shared" si="15"/>
        <v>2.1463876394293726E-2</v>
      </c>
    </row>
    <row r="53" spans="2:28" ht="18" customHeight="1" x14ac:dyDescent="0.2">
      <c r="B53" s="13">
        <f t="shared" si="1"/>
        <v>31</v>
      </c>
      <c r="D53" s="83"/>
      <c r="E53" s="2"/>
      <c r="F53" s="2"/>
      <c r="G53" s="2"/>
      <c r="H53" s="2"/>
      <c r="I53" s="2"/>
      <c r="J53" s="2"/>
      <c r="K53" s="2"/>
      <c r="L53" s="12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5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4" bestFit="1" customWidth="1"/>
    <col min="3" max="3" width="8" bestFit="1" customWidth="1"/>
    <col min="4" max="4" width="11.6640625" style="91" bestFit="1" customWidth="1"/>
    <col min="5" max="9" width="7.83203125" bestFit="1" customWidth="1"/>
  </cols>
  <sheetData>
    <row r="1" spans="1:4" ht="18" customHeight="1" x14ac:dyDescent="0.2">
      <c r="B1" s="82"/>
      <c r="D1" s="83"/>
    </row>
    <row r="2" spans="1:4" ht="18" customHeight="1" x14ac:dyDescent="0.2">
      <c r="A2" t="s">
        <v>106</v>
      </c>
      <c r="B2" s="82"/>
      <c r="D2" s="83"/>
    </row>
    <row r="3" spans="1:4" ht="18" customHeight="1" x14ac:dyDescent="0.2">
      <c r="A3" t="s">
        <v>107</v>
      </c>
      <c r="B3" s="12" t="s">
        <v>108</v>
      </c>
      <c r="D3" s="83"/>
    </row>
    <row r="4" spans="1:4" ht="18" customHeight="1" x14ac:dyDescent="0.2">
      <c r="A4" t="s">
        <v>109</v>
      </c>
      <c r="B4" s="12" t="s">
        <v>127</v>
      </c>
      <c r="D4" s="83"/>
    </row>
    <row r="5" spans="1:4" ht="18" customHeight="1" x14ac:dyDescent="0.2">
      <c r="A5" t="s">
        <v>111</v>
      </c>
      <c r="B5" s="12" t="s">
        <v>128</v>
      </c>
      <c r="D5" s="83"/>
    </row>
    <row r="6" spans="1:4" ht="18" customHeight="1" x14ac:dyDescent="0.2">
      <c r="A6" t="s">
        <v>113</v>
      </c>
      <c r="B6" s="82"/>
      <c r="D6" s="83"/>
    </row>
    <row r="7" spans="1:4" ht="18" customHeight="1" x14ac:dyDescent="0.2">
      <c r="A7" t="s">
        <v>115</v>
      </c>
      <c r="B7" s="82"/>
      <c r="D7" s="83"/>
    </row>
    <row r="8" spans="1:4" ht="18" customHeight="1" x14ac:dyDescent="0.2">
      <c r="A8" t="s">
        <v>117</v>
      </c>
      <c r="B8" s="82"/>
      <c r="D8" s="83"/>
    </row>
    <row r="9" spans="1:4" ht="18" customHeight="1" x14ac:dyDescent="0.2">
      <c r="A9" t="s">
        <v>119</v>
      </c>
      <c r="B9" s="82"/>
      <c r="D9" s="83"/>
    </row>
    <row r="10" spans="1:4" ht="18" customHeight="1" x14ac:dyDescent="0.2">
      <c r="A10" t="s">
        <v>120</v>
      </c>
      <c r="B10" s="84"/>
      <c r="D10" s="83"/>
    </row>
    <row r="11" spans="1:4" ht="18" customHeight="1" x14ac:dyDescent="0.2">
      <c r="A11" t="s">
        <v>121</v>
      </c>
      <c r="B11" s="82"/>
      <c r="D11" s="83"/>
    </row>
    <row r="12" spans="1:4" ht="18" customHeight="1" x14ac:dyDescent="0.2">
      <c r="B12" s="82"/>
      <c r="D12" s="83"/>
    </row>
    <row r="13" spans="1:4" ht="18" customHeight="1" x14ac:dyDescent="0.2">
      <c r="B13" s="82"/>
      <c r="D13" s="83"/>
    </row>
    <row r="14" spans="1:4" ht="18" customHeight="1" x14ac:dyDescent="0.2">
      <c r="B14" s="82"/>
      <c r="D14" s="83"/>
    </row>
    <row r="15" spans="1:4" ht="18" customHeight="1" x14ac:dyDescent="0.2">
      <c r="B15" s="82"/>
      <c r="D15" s="83"/>
    </row>
    <row r="16" spans="1:4" ht="18" customHeight="1" x14ac:dyDescent="0.2">
      <c r="B16" s="82"/>
      <c r="D16" s="83"/>
    </row>
    <row r="17" spans="1:9" ht="43" customHeight="1" x14ac:dyDescent="0.2">
      <c r="B17" s="85" t="s">
        <v>122</v>
      </c>
      <c r="C17" s="86"/>
      <c r="D17" s="87" t="s">
        <v>124</v>
      </c>
      <c r="E17" s="86"/>
      <c r="F17" s="86"/>
      <c r="G17" s="86"/>
      <c r="H17" s="86"/>
      <c r="I17" s="86"/>
    </row>
    <row r="18" spans="1:9" ht="34.75" customHeight="1" x14ac:dyDescent="0.2">
      <c r="A18" s="78" t="s">
        <v>63</v>
      </c>
      <c r="B18" s="82"/>
      <c r="D18" s="83"/>
      <c r="E18" s="86"/>
      <c r="F18" s="86"/>
      <c r="G18" s="86"/>
      <c r="H18" s="86"/>
    </row>
    <row r="19" spans="1:9" ht="18" customHeight="1" x14ac:dyDescent="0.2">
      <c r="A19" s="78" t="s">
        <v>126</v>
      </c>
      <c r="B19" s="82"/>
      <c r="D19" s="83"/>
    </row>
    <row r="20" spans="1:9" ht="44" customHeight="1" x14ac:dyDescent="0.2">
      <c r="A20" s="78" t="s">
        <v>129</v>
      </c>
      <c r="B20" s="82"/>
      <c r="D20" s="83"/>
      <c r="E20" s="10"/>
    </row>
    <row r="21" spans="1:9" ht="18" customHeight="1" x14ac:dyDescent="0.2">
      <c r="A21" s="78"/>
      <c r="B21" s="82"/>
      <c r="D21" s="83"/>
    </row>
    <row r="22" spans="1:9" ht="18" customHeight="1" x14ac:dyDescent="0.2">
      <c r="A22" s="78"/>
      <c r="B22" s="82"/>
      <c r="D22" s="83"/>
    </row>
    <row r="23" spans="1:9" ht="18" customHeight="1" x14ac:dyDescent="0.2">
      <c r="B23" s="13">
        <v>0</v>
      </c>
      <c r="D23" s="77">
        <v>42917</v>
      </c>
      <c r="E23" s="88"/>
      <c r="F23" s="88"/>
      <c r="G23" s="89"/>
      <c r="H23" s="90"/>
    </row>
    <row r="24" spans="1:9" ht="18" customHeight="1" x14ac:dyDescent="0.2">
      <c r="B24" s="13">
        <f t="shared" ref="B24:B44" si="0">1+B23</f>
        <v>1</v>
      </c>
      <c r="D24" s="77">
        <v>43101</v>
      </c>
      <c r="E24" s="88"/>
      <c r="F24" s="88"/>
      <c r="G24" s="89"/>
    </row>
    <row r="25" spans="1:9" ht="18" customHeight="1" x14ac:dyDescent="0.2">
      <c r="B25" s="13">
        <f t="shared" si="0"/>
        <v>2</v>
      </c>
      <c r="D25" s="77">
        <v>43282</v>
      </c>
      <c r="E25" s="88"/>
      <c r="F25" s="88"/>
      <c r="G25" s="89"/>
    </row>
    <row r="26" spans="1:9" ht="18" customHeight="1" x14ac:dyDescent="0.2">
      <c r="B26" s="13">
        <f t="shared" si="0"/>
        <v>3</v>
      </c>
      <c r="D26" s="77">
        <v>43466</v>
      </c>
      <c r="E26" s="88"/>
      <c r="F26" s="88"/>
      <c r="G26" s="89"/>
    </row>
    <row r="27" spans="1:9" ht="18" customHeight="1" x14ac:dyDescent="0.2">
      <c r="B27" s="13">
        <f t="shared" si="0"/>
        <v>4</v>
      </c>
      <c r="D27" s="77">
        <v>43647</v>
      </c>
      <c r="E27" s="88"/>
      <c r="F27" s="88"/>
      <c r="G27" s="89"/>
    </row>
    <row r="28" spans="1:9" ht="18" customHeight="1" x14ac:dyDescent="0.2">
      <c r="B28" s="13">
        <f t="shared" si="0"/>
        <v>5</v>
      </c>
      <c r="D28" s="77">
        <v>43831</v>
      </c>
      <c r="E28" s="88"/>
      <c r="F28" s="88"/>
      <c r="G28" s="89"/>
    </row>
    <row r="29" spans="1:9" ht="18" customHeight="1" x14ac:dyDescent="0.2">
      <c r="B29" s="13">
        <f t="shared" si="0"/>
        <v>6</v>
      </c>
      <c r="D29" s="77">
        <v>44013</v>
      </c>
      <c r="E29" s="88"/>
      <c r="F29" s="88"/>
      <c r="G29" s="89"/>
    </row>
    <row r="30" spans="1:9" ht="18" customHeight="1" x14ac:dyDescent="0.2">
      <c r="B30" s="13">
        <f t="shared" si="0"/>
        <v>7</v>
      </c>
      <c r="D30" s="77">
        <v>44197</v>
      </c>
      <c r="E30" s="88"/>
      <c r="F30" s="88"/>
      <c r="G30" s="89"/>
    </row>
    <row r="31" spans="1:9" ht="18" customHeight="1" x14ac:dyDescent="0.2">
      <c r="B31" s="13">
        <f t="shared" si="0"/>
        <v>8</v>
      </c>
      <c r="D31" s="77">
        <v>44378</v>
      </c>
      <c r="E31" s="88"/>
      <c r="F31" s="88"/>
      <c r="G31" s="89"/>
    </row>
    <row r="32" spans="1:9" ht="18" customHeight="1" x14ac:dyDescent="0.2">
      <c r="B32" s="13">
        <f t="shared" si="0"/>
        <v>9</v>
      </c>
      <c r="D32" s="77">
        <v>44562</v>
      </c>
      <c r="E32" s="88"/>
      <c r="F32" s="88"/>
      <c r="G32" s="89"/>
      <c r="H32" s="90"/>
    </row>
    <row r="33" spans="2:7" ht="18" customHeight="1" x14ac:dyDescent="0.2">
      <c r="B33" s="13">
        <f t="shared" si="0"/>
        <v>10</v>
      </c>
      <c r="D33" s="77">
        <v>44743</v>
      </c>
      <c r="E33" s="88"/>
      <c r="F33" s="88"/>
      <c r="G33" s="89"/>
    </row>
    <row r="34" spans="2:7" ht="18" customHeight="1" x14ac:dyDescent="0.2">
      <c r="B34" s="13">
        <f t="shared" si="0"/>
        <v>11</v>
      </c>
      <c r="D34" s="77"/>
    </row>
    <row r="35" spans="2:7" ht="18" customHeight="1" x14ac:dyDescent="0.2">
      <c r="B35" s="13">
        <f t="shared" si="0"/>
        <v>12</v>
      </c>
      <c r="D35" s="77"/>
    </row>
    <row r="36" spans="2:7" ht="18" customHeight="1" x14ac:dyDescent="0.2">
      <c r="B36" s="13">
        <f t="shared" si="0"/>
        <v>13</v>
      </c>
      <c r="D36" s="77"/>
    </row>
    <row r="37" spans="2:7" ht="18" customHeight="1" x14ac:dyDescent="0.2">
      <c r="B37" s="13">
        <f t="shared" si="0"/>
        <v>14</v>
      </c>
      <c r="D37" s="77"/>
    </row>
    <row r="38" spans="2:7" ht="18" customHeight="1" x14ac:dyDescent="0.2">
      <c r="B38" s="13">
        <f t="shared" si="0"/>
        <v>15</v>
      </c>
      <c r="D38" s="77"/>
    </row>
    <row r="39" spans="2:7" ht="18" customHeight="1" x14ac:dyDescent="0.2">
      <c r="B39" s="13">
        <f t="shared" si="0"/>
        <v>16</v>
      </c>
      <c r="D39" s="77"/>
    </row>
    <row r="40" spans="2:7" ht="18" customHeight="1" x14ac:dyDescent="0.2">
      <c r="B40" s="13">
        <f t="shared" si="0"/>
        <v>17</v>
      </c>
      <c r="D40" s="77"/>
    </row>
    <row r="41" spans="2:7" ht="18" customHeight="1" x14ac:dyDescent="0.2">
      <c r="B41" s="13">
        <f t="shared" si="0"/>
        <v>18</v>
      </c>
      <c r="D41" s="77"/>
    </row>
    <row r="42" spans="2:7" ht="18" customHeight="1" x14ac:dyDescent="0.2">
      <c r="B42" s="13">
        <f t="shared" si="0"/>
        <v>19</v>
      </c>
      <c r="D42" s="77"/>
    </row>
    <row r="43" spans="2:7" ht="18" customHeight="1" x14ac:dyDescent="0.2">
      <c r="B43" s="13">
        <f t="shared" si="0"/>
        <v>20</v>
      </c>
      <c r="D43" s="77"/>
    </row>
    <row r="44" spans="2:7" ht="18" customHeight="1" x14ac:dyDescent="0.2">
      <c r="B44" s="13">
        <f t="shared" si="0"/>
        <v>21</v>
      </c>
      <c r="D44" s="77"/>
    </row>
    <row r="45" spans="2:7" ht="18" customHeight="1" x14ac:dyDescent="0.2">
      <c r="B45" s="82"/>
      <c r="D45" s="83"/>
    </row>
    <row r="46" spans="2:7" ht="18" customHeight="1" x14ac:dyDescent="0.2">
      <c r="B46" s="82"/>
      <c r="D46" s="83"/>
    </row>
    <row r="47" spans="2:7" ht="18" customHeight="1" x14ac:dyDescent="0.2">
      <c r="B47" s="82"/>
      <c r="D47" s="83"/>
    </row>
    <row r="48" spans="2:7" ht="18" customHeight="1" x14ac:dyDescent="0.2">
      <c r="B48" s="82"/>
      <c r="D48" s="83"/>
    </row>
    <row r="49" spans="1:9" ht="18" customHeight="1" x14ac:dyDescent="0.2">
      <c r="B49" s="82"/>
      <c r="D49" s="83"/>
    </row>
    <row r="50" spans="1:9" ht="18" customHeight="1" x14ac:dyDescent="0.2">
      <c r="B50" s="82"/>
      <c r="D50" s="83"/>
    </row>
    <row r="51" spans="1:9" ht="18" customHeight="1" x14ac:dyDescent="0.2">
      <c r="B51" s="82"/>
      <c r="D51" s="83"/>
    </row>
    <row r="52" spans="1:9" ht="18" customHeight="1" x14ac:dyDescent="0.2">
      <c r="B52" s="82"/>
      <c r="D52" s="83"/>
    </row>
    <row r="53" spans="1:9" ht="18" customHeight="1" x14ac:dyDescent="0.2">
      <c r="B53" s="82"/>
      <c r="D53" s="83"/>
    </row>
    <row r="54" spans="1:9" ht="18" customHeight="1" x14ac:dyDescent="0.2">
      <c r="A54" s="7"/>
      <c r="B54" s="82"/>
      <c r="C54" s="86"/>
      <c r="D54" s="87"/>
      <c r="E54" s="86"/>
      <c r="F54" s="86"/>
      <c r="G54" s="86"/>
      <c r="H54" s="86"/>
      <c r="I54" s="86"/>
    </row>
    <row r="55" spans="1:9" ht="18" customHeight="1" x14ac:dyDescent="0.2">
      <c r="B55" s="84"/>
      <c r="D55" s="8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style="80" bestFit="1" customWidth="1"/>
    <col min="4" max="4" width="11.6640625" style="81" bestFit="1" customWidth="1"/>
    <col min="5" max="5" width="13" bestFit="1" customWidth="1"/>
  </cols>
  <sheetData>
    <row r="1" spans="1:4" ht="18" customHeight="1" x14ac:dyDescent="0.2">
      <c r="B1" s="3"/>
      <c r="C1" s="75"/>
      <c r="D1" s="76"/>
    </row>
    <row r="2" spans="1:4" ht="18" customHeight="1" x14ac:dyDescent="0.2">
      <c r="A2" t="s">
        <v>106</v>
      </c>
      <c r="B2" s="3"/>
      <c r="C2" s="75"/>
      <c r="D2" s="76"/>
    </row>
    <row r="3" spans="1:4" ht="18" customHeight="1" x14ac:dyDescent="0.2">
      <c r="A3" t="s">
        <v>107</v>
      </c>
      <c r="B3" s="13" t="s">
        <v>108</v>
      </c>
      <c r="C3" s="75"/>
      <c r="D3" s="76"/>
    </row>
    <row r="4" spans="1:4" ht="18" customHeight="1" x14ac:dyDescent="0.2">
      <c r="A4" t="s">
        <v>109</v>
      </c>
      <c r="B4" s="12" t="s">
        <v>110</v>
      </c>
      <c r="C4" s="75"/>
      <c r="D4" s="76"/>
    </row>
    <row r="5" spans="1:4" ht="18" customHeight="1" x14ac:dyDescent="0.2">
      <c r="A5" t="s">
        <v>111</v>
      </c>
      <c r="B5" s="13" t="s">
        <v>112</v>
      </c>
      <c r="C5" s="75"/>
      <c r="D5" s="77"/>
    </row>
    <row r="6" spans="1:4" ht="18" customHeight="1" x14ac:dyDescent="0.2">
      <c r="A6" t="s">
        <v>113</v>
      </c>
      <c r="B6" s="13" t="s">
        <v>114</v>
      </c>
      <c r="C6" s="75"/>
      <c r="D6" s="76"/>
    </row>
    <row r="7" spans="1:4" ht="18" customHeight="1" x14ac:dyDescent="0.2">
      <c r="A7" t="s">
        <v>115</v>
      </c>
      <c r="B7" s="13" t="s">
        <v>116</v>
      </c>
      <c r="C7" s="75"/>
      <c r="D7" s="76"/>
    </row>
    <row r="8" spans="1:4" ht="18" customHeight="1" x14ac:dyDescent="0.2">
      <c r="A8" t="s">
        <v>117</v>
      </c>
      <c r="B8" s="13" t="s">
        <v>118</v>
      </c>
      <c r="C8" s="75"/>
      <c r="D8" s="76"/>
    </row>
    <row r="9" spans="1:4" ht="18" customHeight="1" x14ac:dyDescent="0.2">
      <c r="A9" t="s">
        <v>119</v>
      </c>
      <c r="B9" s="3"/>
      <c r="C9" s="75"/>
      <c r="D9" s="76"/>
    </row>
    <row r="10" spans="1:4" ht="18" customHeight="1" x14ac:dyDescent="0.2">
      <c r="A10" t="s">
        <v>120</v>
      </c>
      <c r="B10" s="3"/>
      <c r="C10" s="75"/>
      <c r="D10" s="76"/>
    </row>
    <row r="11" spans="1:4" ht="18" customHeight="1" x14ac:dyDescent="0.2">
      <c r="A11" t="s">
        <v>121</v>
      </c>
      <c r="B11" s="3"/>
      <c r="C11" s="75"/>
      <c r="D11" s="76"/>
    </row>
    <row r="12" spans="1:4" ht="18" customHeight="1" x14ac:dyDescent="0.2">
      <c r="B12" s="3"/>
      <c r="C12" s="75"/>
      <c r="D12" s="76"/>
    </row>
    <row r="13" spans="1:4" ht="18" customHeight="1" x14ac:dyDescent="0.2">
      <c r="B13" s="3"/>
      <c r="C13" s="75"/>
      <c r="D13" s="76"/>
    </row>
    <row r="14" spans="1:4" ht="18" customHeight="1" x14ac:dyDescent="0.2">
      <c r="B14" s="3"/>
      <c r="C14" s="75"/>
      <c r="D14" s="76"/>
    </row>
    <row r="15" spans="1:4" ht="18" customHeight="1" x14ac:dyDescent="0.2">
      <c r="B15" s="3"/>
      <c r="C15" s="75"/>
      <c r="D15" s="76"/>
    </row>
    <row r="16" spans="1:4" ht="18" customHeight="1" x14ac:dyDescent="0.2">
      <c r="B16" s="3"/>
      <c r="C16" s="75"/>
      <c r="D16" s="76"/>
    </row>
    <row r="17" spans="1:5" ht="206.5" customHeight="1" x14ac:dyDescent="0.2">
      <c r="B17" s="13" t="s">
        <v>122</v>
      </c>
      <c r="C17" s="11" t="s">
        <v>123</v>
      </c>
      <c r="D17" s="77" t="s">
        <v>124</v>
      </c>
      <c r="E17" t="s">
        <v>125</v>
      </c>
    </row>
    <row r="18" spans="1:5" ht="18" customHeight="1" x14ac:dyDescent="0.2">
      <c r="A18" s="78" t="s">
        <v>63</v>
      </c>
      <c r="B18" s="3"/>
      <c r="C18" s="75"/>
      <c r="D18" s="76"/>
    </row>
    <row r="19" spans="1:5" ht="18" customHeight="1" x14ac:dyDescent="0.2">
      <c r="A19" s="78" t="s">
        <v>126</v>
      </c>
      <c r="B19" s="3"/>
      <c r="C19" s="75"/>
      <c r="D19" s="76"/>
    </row>
    <row r="20" spans="1:5" ht="18" customHeight="1" x14ac:dyDescent="0.2">
      <c r="B20" s="13">
        <v>1</v>
      </c>
      <c r="C20" s="11">
        <v>2020</v>
      </c>
      <c r="D20" s="77">
        <f t="shared" ref="D20:D41" si="0">DATEVALUE(CONCATENATE("01/01/",C20))</f>
        <v>43831</v>
      </c>
    </row>
    <row r="21" spans="1:5" ht="18" customHeight="1" x14ac:dyDescent="0.2">
      <c r="B21" s="13">
        <f t="shared" ref="B21:B41" si="1">1+B20</f>
        <v>2</v>
      </c>
      <c r="C21" s="11">
        <f t="shared" ref="C21:C41" si="2">C20+1</f>
        <v>2021</v>
      </c>
      <c r="D21" s="77">
        <f t="shared" si="0"/>
        <v>44197</v>
      </c>
    </row>
    <row r="22" spans="1:5" ht="18" customHeight="1" x14ac:dyDescent="0.2">
      <c r="B22" s="13">
        <f t="shared" si="1"/>
        <v>3</v>
      </c>
      <c r="C22" s="11">
        <f t="shared" si="2"/>
        <v>2022</v>
      </c>
      <c r="D22" s="77">
        <f t="shared" si="0"/>
        <v>44562</v>
      </c>
    </row>
    <row r="23" spans="1:5" ht="18" customHeight="1" x14ac:dyDescent="0.2">
      <c r="B23" s="13">
        <f t="shared" si="1"/>
        <v>4</v>
      </c>
      <c r="C23" s="11">
        <f t="shared" si="2"/>
        <v>2023</v>
      </c>
      <c r="D23" s="77">
        <f t="shared" si="0"/>
        <v>44927</v>
      </c>
    </row>
    <row r="24" spans="1:5" ht="18" customHeight="1" x14ac:dyDescent="0.2">
      <c r="B24" s="13">
        <f t="shared" si="1"/>
        <v>5</v>
      </c>
      <c r="C24" s="11">
        <f t="shared" si="2"/>
        <v>2024</v>
      </c>
      <c r="D24" s="77">
        <f t="shared" si="0"/>
        <v>45292</v>
      </c>
    </row>
    <row r="25" spans="1:5" ht="18" customHeight="1" x14ac:dyDescent="0.2">
      <c r="B25" s="13">
        <f t="shared" si="1"/>
        <v>6</v>
      </c>
      <c r="C25" s="11">
        <f t="shared" si="2"/>
        <v>2025</v>
      </c>
      <c r="D25" s="77">
        <f t="shared" si="0"/>
        <v>45658</v>
      </c>
    </row>
    <row r="26" spans="1:5" ht="18" customHeight="1" x14ac:dyDescent="0.2">
      <c r="B26" s="13">
        <f t="shared" si="1"/>
        <v>7</v>
      </c>
      <c r="C26" s="11">
        <f t="shared" si="2"/>
        <v>2026</v>
      </c>
      <c r="D26" s="77">
        <f t="shared" si="0"/>
        <v>46023</v>
      </c>
    </row>
    <row r="27" spans="1:5" ht="18" customHeight="1" x14ac:dyDescent="0.2">
      <c r="B27" s="13">
        <f t="shared" si="1"/>
        <v>8</v>
      </c>
      <c r="C27" s="11">
        <f t="shared" si="2"/>
        <v>2027</v>
      </c>
      <c r="D27" s="77">
        <f t="shared" si="0"/>
        <v>46388</v>
      </c>
    </row>
    <row r="28" spans="1:5" ht="18" customHeight="1" x14ac:dyDescent="0.2">
      <c r="B28" s="13">
        <f t="shared" si="1"/>
        <v>9</v>
      </c>
      <c r="C28" s="11">
        <f t="shared" si="2"/>
        <v>2028</v>
      </c>
      <c r="D28" s="77">
        <f t="shared" si="0"/>
        <v>46753</v>
      </c>
    </row>
    <row r="29" spans="1:5" ht="18" customHeight="1" x14ac:dyDescent="0.2">
      <c r="B29" s="13">
        <f t="shared" si="1"/>
        <v>10</v>
      </c>
      <c r="C29" s="11">
        <f t="shared" si="2"/>
        <v>2029</v>
      </c>
      <c r="D29" s="77">
        <f t="shared" si="0"/>
        <v>47119</v>
      </c>
    </row>
    <row r="30" spans="1:5" ht="18" customHeight="1" x14ac:dyDescent="0.2">
      <c r="B30" s="13">
        <f t="shared" si="1"/>
        <v>11</v>
      </c>
      <c r="C30" s="11">
        <f t="shared" si="2"/>
        <v>2030</v>
      </c>
      <c r="D30" s="77">
        <f t="shared" si="0"/>
        <v>47484</v>
      </c>
    </row>
    <row r="31" spans="1:5" ht="18" customHeight="1" x14ac:dyDescent="0.2">
      <c r="B31" s="13">
        <f t="shared" si="1"/>
        <v>12</v>
      </c>
      <c r="C31" s="11">
        <f t="shared" si="2"/>
        <v>2031</v>
      </c>
      <c r="D31" s="77">
        <f t="shared" si="0"/>
        <v>47849</v>
      </c>
    </row>
    <row r="32" spans="1:5" ht="18" customHeight="1" x14ac:dyDescent="0.2">
      <c r="B32" s="13">
        <f t="shared" si="1"/>
        <v>13</v>
      </c>
      <c r="C32" s="11">
        <f t="shared" si="2"/>
        <v>2032</v>
      </c>
      <c r="D32" s="77">
        <f t="shared" si="0"/>
        <v>48214</v>
      </c>
    </row>
    <row r="33" spans="2:4" ht="18" customHeight="1" x14ac:dyDescent="0.2">
      <c r="B33" s="13">
        <f t="shared" si="1"/>
        <v>14</v>
      </c>
      <c r="C33" s="11">
        <f t="shared" si="2"/>
        <v>2033</v>
      </c>
      <c r="D33" s="77">
        <f t="shared" si="0"/>
        <v>48580</v>
      </c>
    </row>
    <row r="34" spans="2:4" ht="18" customHeight="1" x14ac:dyDescent="0.2">
      <c r="B34" s="13">
        <f t="shared" si="1"/>
        <v>15</v>
      </c>
      <c r="C34" s="11">
        <f t="shared" si="2"/>
        <v>2034</v>
      </c>
      <c r="D34" s="77">
        <f t="shared" si="0"/>
        <v>48945</v>
      </c>
    </row>
    <row r="35" spans="2:4" ht="18" customHeight="1" x14ac:dyDescent="0.2">
      <c r="B35" s="13">
        <f t="shared" si="1"/>
        <v>16</v>
      </c>
      <c r="C35" s="11">
        <f t="shared" si="2"/>
        <v>2035</v>
      </c>
      <c r="D35" s="77">
        <f t="shared" si="0"/>
        <v>49310</v>
      </c>
    </row>
    <row r="36" spans="2:4" ht="18" customHeight="1" x14ac:dyDescent="0.2">
      <c r="B36" s="13">
        <f t="shared" si="1"/>
        <v>17</v>
      </c>
      <c r="C36" s="11">
        <f t="shared" si="2"/>
        <v>2036</v>
      </c>
      <c r="D36" s="77">
        <f t="shared" si="0"/>
        <v>49675</v>
      </c>
    </row>
    <row r="37" spans="2:4" ht="18" customHeight="1" x14ac:dyDescent="0.2">
      <c r="B37" s="13">
        <f t="shared" si="1"/>
        <v>18</v>
      </c>
      <c r="C37" s="11">
        <f t="shared" si="2"/>
        <v>2037</v>
      </c>
      <c r="D37" s="77">
        <f t="shared" si="0"/>
        <v>50041</v>
      </c>
    </row>
    <row r="38" spans="2:4" ht="18" customHeight="1" x14ac:dyDescent="0.2">
      <c r="B38" s="13">
        <f t="shared" si="1"/>
        <v>19</v>
      </c>
      <c r="C38" s="11">
        <f t="shared" si="2"/>
        <v>2038</v>
      </c>
      <c r="D38" s="77">
        <f t="shared" si="0"/>
        <v>50406</v>
      </c>
    </row>
    <row r="39" spans="2:4" ht="18" customHeight="1" x14ac:dyDescent="0.2">
      <c r="B39" s="13">
        <f t="shared" si="1"/>
        <v>20</v>
      </c>
      <c r="C39" s="11">
        <f t="shared" si="2"/>
        <v>2039</v>
      </c>
      <c r="D39" s="77">
        <f t="shared" si="0"/>
        <v>50771</v>
      </c>
    </row>
    <row r="40" spans="2:4" ht="18" customHeight="1" x14ac:dyDescent="0.2">
      <c r="B40" s="13">
        <f t="shared" si="1"/>
        <v>21</v>
      </c>
      <c r="C40" s="11">
        <f t="shared" si="2"/>
        <v>2040</v>
      </c>
      <c r="D40" s="77">
        <f t="shared" si="0"/>
        <v>51136</v>
      </c>
    </row>
    <row r="41" spans="2:4" ht="18" customHeight="1" x14ac:dyDescent="0.2">
      <c r="B41" s="13">
        <f t="shared" si="1"/>
        <v>22</v>
      </c>
      <c r="C41" s="11">
        <f t="shared" si="2"/>
        <v>2041</v>
      </c>
      <c r="D41" s="77">
        <f t="shared" si="0"/>
        <v>51502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2022-09-14T14:16:35Z</dcterms:created>
  <dcterms:modified xsi:type="dcterms:W3CDTF">2022-09-19T13:59:23Z</dcterms:modified>
</cp:coreProperties>
</file>