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28680" yWindow="-120" windowWidth="29040" windowHeight="15840" tabRatio="600" firstSheet="1" activeTab="1" autoFilterDateGrouping="1"/>
  </bookViews>
  <sheets>
    <sheet name="СВОД" sheetId="1" state="hidden" r:id="rId1"/>
    <sheet name="МП" sheetId="2" state="visible" r:id="rId2"/>
  </sheets>
  <definedNames>
    <definedName name="_xleta.EOMONTH" hidden="1" xlm="1">#NAME?</definedName>
    <definedName name="_xleta.MAX" hidden="1" xlm="1">#NAME?</definedName>
    <definedName name="_xleta.N" hidden="1" xlm="1">#NAME?</definedName>
    <definedName name="_xleta.NETWORKDAYS.INTL" hidden="1" xlm="1">#NAME?</definedName>
    <definedName name="_xleta.SUM" hidden="1" xlm="1">#NAME?</definedName>
    <definedName name="_xlpm.AW" hidden="1" xlm="1">#NAME?</definedName>
    <definedName name="_xlpm.AX" hidden="1" xlm="1">#NAME?</definedName>
    <definedName name="_xlpm.COEF" hidden="1" xlm="1">#NAME?</definedName>
    <definedName name="_xlpm.COEFF" hidden="1" xlm="1">#NAME?</definedName>
    <definedName name="_xlpm.D" hidden="1" xlm="1">#NAME?</definedName>
    <definedName name="_xlpm.DD" hidden="1" xlm="1">#NAME?</definedName>
    <definedName name="_xlpm.GPR" hidden="1" xlm="1">#NAME?</definedName>
    <definedName name="_xlpm.K" hidden="1" xlm="1">#NAME?</definedName>
    <definedName name="_xlpm.KO" hidden="1" xlm="1">#NAME?</definedName>
    <definedName name="_xlpm.KOE" hidden="1" xlm="1">#NAME?</definedName>
    <definedName name="_xlpm.KOEF" hidden="1" xlm="1">#NAME?</definedName>
    <definedName name="_xlpm.L" hidden="1" xlm="1">#NAME?</definedName>
    <definedName name="_xlpm.Li" hidden="1" xlm="1">#NAME?</definedName>
    <definedName name="_xlpm.Lis" hidden="1" xlm="1">#NAME?</definedName>
    <definedName name="_xlpm.LTV" hidden="1" xlm="1">#NAME?</definedName>
    <definedName name="_xlpm.M" hidden="1" xlm="1">#NAME?</definedName>
    <definedName name="_xlpm.MA" hidden="1" xlm="1">#NAME?</definedName>
    <definedName name="_xlpm.MAA" hidden="1" xlm="1">#NAME?</definedName>
    <definedName name="_xlpm.MAAA" hidden="1" xlm="1">#NAME?</definedName>
    <definedName name="_xlpm.MI" hidden="1" xlm="1">#NAME?</definedName>
    <definedName name="_xlpm.MIN" hidden="1" xlm="1">#NAME?</definedName>
    <definedName name="_xlpm.NovikovTV" hidden="1" xlm="1">#NAME?</definedName>
    <definedName name="_xlpm.NTV" hidden="1" xlm="1">#NAME?</definedName>
    <definedName name="_xlpm.OEF" hidden="1" xlm="1">#NAME?</definedName>
    <definedName name="_xlpm.VD" hidden="1" xlm="1">#NAME?</definedName>
    <definedName name="_xlpm.X" hidden="1" xlm="1">#NAME?</definedName>
    <definedName name="_xlpm.XX" hidden="1" xlm="1">#NAME?</definedName>
    <definedName name="_xlpm.XXX" hidden="1" xlm="1">#NAME?</definedName>
    <definedName name="_xlpm.Л" hidden="1" xlm="1">#NAME?</definedName>
    <definedName name="_xlpm.ЧX" hidden="1" xlm="1">#NAME?</definedName>
    <definedName name="_xlpm.ЧЧX" hidden="1" xlm="1">#NAME?</definedName>
    <definedName name="_xlpm.Ь" hidden="1" xlm="1">#NAME?</definedName>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7">
    <numFmt numFmtId="164" formatCode="_-* #,##0.00\ &quot;₽&quot;_-;\-* #,##0.00\ &quot;₽&quot;_-;_-* &quot;-&quot;??\ &quot;₽&quot;_-;_-@_-"/>
    <numFmt numFmtId="165" formatCode="_-* #,##0.00\ _₽_-;\-* #,##0.00\ _₽_-;_-* &quot;-&quot;??\ _₽_-;_-@_-"/>
    <numFmt numFmtId="166" formatCode="0.0"/>
    <numFmt numFmtId="167" formatCode="0.0%"/>
    <numFmt numFmtId="168" formatCode="0_ ;\-0\ "/>
    <numFmt numFmtId="169" formatCode="0.00000"/>
    <numFmt numFmtId="170"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bottom style="dotted">
        <color indexed="64"/>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70" fontId="18" fillId="0" borderId="0"/>
    <xf numFmtId="170"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32">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0" fontId="7" fillId="10" borderId="0" applyAlignment="1" pivotButton="0" quotePrefix="0" xfId="0">
      <alignment horizontal="center" vertical="center" wrapText="1"/>
    </xf>
    <xf numFmtId="3" fontId="2" fillId="0" borderId="4" applyAlignment="1" pivotButton="0" quotePrefix="0" xfId="0">
      <alignment horizontal="center" vertical="center"/>
    </xf>
    <xf numFmtId="165" fontId="2" fillId="0" borderId="4" applyAlignment="1" pivotButton="0" quotePrefix="0" xfId="0">
      <alignment horizontal="center" vertical="center"/>
    </xf>
    <xf numFmtId="169" fontId="2" fillId="0" borderId="4"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165" fontId="2" fillId="0" borderId="4" applyAlignment="1" pivotButton="0" quotePrefix="0" xfId="0">
      <alignment horizontal="center" vertical="center"/>
    </xf>
  </cellXfs>
  <cellStyles count="25">
    <cellStyle name="Обычный" xfId="0" builtinId="0"/>
    <cellStyle name="Гиперссылка 13" xfId="1"/>
    <cellStyle name="Обычный 2 2" xfId="2"/>
    <cellStyle name="Гиперссылка 12" xfId="3"/>
    <cellStyle name="Обычный 3 2 2" xfId="4"/>
    <cellStyle name="Обычный 2 4" xfId="5"/>
    <cellStyle name="Денежный"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63">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ill>
        <patternFill>
          <bgColor theme="9" tint="0.5999633777886288"/>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Type="http://schemas.microsoft.com/office/2006/relationships/vbaProject" Target="vbaProject.bin"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H18"/>
  <sheetViews>
    <sheetView showGridLines="0" zoomScale="70" zoomScaleNormal="70" workbookViewId="0">
      <selection activeCell="D24" sqref="D24"/>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13">
        <f>SUBTOTAL(9,B4:B18)</f>
        <v/>
      </c>
      <c r="C2" s="113">
        <f>SUBTOTAL(9,C4:C18)</f>
        <v/>
      </c>
      <c r="D2" s="113">
        <f>SUBTOTAL(9,D4:D18)</f>
        <v/>
      </c>
      <c r="E2" s="113">
        <f>SUBTOTAL(9,E4:E18)</f>
        <v/>
      </c>
      <c r="F2" s="113">
        <f>SUBTOTAL(9,F4:F18)</f>
        <v/>
      </c>
      <c r="G2" s="113" t="n"/>
      <c r="H2" s="113">
        <f>SUBTOTAL(9,H4:H18)</f>
        <v/>
      </c>
      <c r="I2" s="113">
        <f>SUBTOTAL(9,I4:I18)</f>
        <v/>
      </c>
      <c r="J2" s="113">
        <f>SUBTOTAL(9,J4:J18)</f>
        <v/>
      </c>
      <c r="K2" s="113">
        <f>SUBTOTAL(9,K4:K18)</f>
        <v/>
      </c>
      <c r="L2" s="113">
        <f>SUBTOTAL(9,L4:L18)</f>
        <v/>
      </c>
      <c r="M2" s="113" t="n"/>
      <c r="N2" s="113">
        <f>SUBTOTAL(9,N4:N18)</f>
        <v/>
      </c>
      <c r="O2" s="113">
        <f>SUBTOTAL(9,O4:O18)</f>
        <v/>
      </c>
      <c r="P2" s="113">
        <f>SUBTOTAL(9,P4:P18)</f>
        <v/>
      </c>
      <c r="Q2" s="113">
        <f>SUBTOTAL(9,Q4:Q18)</f>
        <v/>
      </c>
      <c r="R2" s="113">
        <f>SUBTOTAL(9,R4:R18)</f>
        <v/>
      </c>
      <c r="EH2" t="inlineStr">
        <is>
          <t>#UNSUPPORTED: =AP2/1,2</t>
        </is>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c r="EH3" t="inlineStr">
        <is>
          <t>#UNSUPPORTED: =AP3/1,2</t>
        </is>
      </c>
    </row>
    <row r="4">
      <c r="A4" s="98" t="n"/>
      <c r="B4" s="114">
        <f>SUMIFS(МП!$CC:$CC,МП!$ES:$ES,$A4)</f>
        <v/>
      </c>
      <c r="C4" s="114">
        <f>SUMIFS(МП!$CE:$CE,МП!$ES:$ES,$A4)</f>
        <v/>
      </c>
      <c r="D4" s="114">
        <f>SUMIFS(МП!$CG:$CG,МП!$ES:$ES,$A4)</f>
        <v/>
      </c>
      <c r="E4" s="114">
        <f>SUM(B4:D4)</f>
        <v/>
      </c>
      <c r="F4" s="114">
        <f>E4*(1+G4)</f>
        <v/>
      </c>
      <c r="G4" s="100">
        <f>IFERROR(AVERAGEIFS(МП!$CM:$CM,МП!$ES:$ES,$A4),0)</f>
        <v/>
      </c>
      <c r="H4" s="114">
        <f>SUMIFS(МП!$EE:$EE,МП!$ES:$ES,$A4)</f>
        <v/>
      </c>
      <c r="I4" s="114">
        <f>SUMIFS(МП!$EI:$EI,МП!$ES:$ES,$A4)</f>
        <v/>
      </c>
      <c r="J4" s="114">
        <f>SUMIFS(МП!$EL:$EL,МП!$ES:$ES,$A4)</f>
        <v/>
      </c>
      <c r="K4" s="114">
        <f>SUM(H4:J4)</f>
        <v/>
      </c>
      <c r="L4" s="114">
        <f>K4*(1+M4)</f>
        <v/>
      </c>
      <c r="M4" s="100">
        <f>IFERROR(AVERAGEIFS(МП!$EP:$EP,МП!$ES:$ES,$A4),0)</f>
        <v/>
      </c>
      <c r="N4" s="114">
        <f>SUMIFS(МП!$EE:$EE,МП!$ES:$ES,$A4,МП!$CV:$CV,"подтверждено")</f>
        <v/>
      </c>
      <c r="O4" s="114">
        <f>SUMIFS(МП!$EI:$EI,МП!$ES:$ES,$A4,МП!$CV:$CV,"подтверждено")</f>
        <v/>
      </c>
      <c r="P4" s="114">
        <f>SUMIFS(МП!$EL:$EL,МП!$ES:$ES,$A4,МП!$CV:$CV,"подтверждено")</f>
        <v/>
      </c>
      <c r="Q4" s="114">
        <f>SUM(N4:P4)</f>
        <v/>
      </c>
      <c r="R4" s="114">
        <f>Q4*(1+M4)</f>
        <v/>
      </c>
      <c r="EH4" t="inlineStr">
        <is>
          <t>#UNSUPPORTED: =AP4/1,2</t>
        </is>
      </c>
    </row>
    <row r="5">
      <c r="A5" s="98" t="n"/>
      <c r="B5" s="114">
        <f>SUMIFS(МП!$CC:$CC,МП!$ES:$ES,$A5)</f>
        <v/>
      </c>
      <c r="C5" s="114">
        <f>SUMIFS(МП!$CE:$CE,МП!$ES:$ES,$A5)</f>
        <v/>
      </c>
      <c r="D5" s="114">
        <f>SUMIFS(МП!$CG:$CG,МП!$ES:$ES,$A5)</f>
        <v/>
      </c>
      <c r="E5" s="114">
        <f>SUM(B5:D5)</f>
        <v/>
      </c>
      <c r="F5" s="114">
        <f>E5*(1+G5)</f>
        <v/>
      </c>
      <c r="G5" s="100">
        <f>IFERROR(AVERAGEIFS(МП!$CM:$CM,МП!$ES:$ES,$A5),0)</f>
        <v/>
      </c>
      <c r="H5" s="114">
        <f>SUMIFS(МП!$EE:$EE,МП!$ES:$ES,$A5)</f>
        <v/>
      </c>
      <c r="I5" s="114">
        <f>SUMIFS(МП!$EI:$EI,МП!$ES:$ES,$A5)</f>
        <v/>
      </c>
      <c r="J5" s="114">
        <f>SUMIFS(МП!$EL:$EL,МП!$ES:$ES,$A5)</f>
        <v/>
      </c>
      <c r="K5" s="114">
        <f>SUM(H5:J5)</f>
        <v/>
      </c>
      <c r="L5" s="114">
        <f>K5*(1+M5)</f>
        <v/>
      </c>
      <c r="M5" s="100">
        <f>IFERROR(AVERAGEIFS(МП!$EP:$EP,МП!$ES:$ES,$A5),0)</f>
        <v/>
      </c>
      <c r="N5" s="114">
        <f>SUMIFS(МП!$EE:$EE,МП!$ES:$ES,$A5,МП!$CV:$CV,"подтверждено")</f>
        <v/>
      </c>
      <c r="O5" s="114">
        <f>SUMIFS(МП!$EI:$EI,МП!$ES:$ES,$A5,МП!$CV:$CV,"подтверждено")</f>
        <v/>
      </c>
      <c r="P5" s="114">
        <f>SUMIFS(МП!$EL:$EL,МП!$ES:$ES,$A5,МП!$CV:$CV,"подтверждено")</f>
        <v/>
      </c>
      <c r="Q5" s="114">
        <f>SUM(N5:P5)</f>
        <v/>
      </c>
      <c r="R5" s="114">
        <f>Q5*(1+M5)</f>
        <v/>
      </c>
      <c r="EH5" t="inlineStr">
        <is>
          <t>#UNSUPPORTED: =AP5/1,2</t>
        </is>
      </c>
    </row>
    <row r="6">
      <c r="A6" s="98" t="n"/>
      <c r="B6" s="114">
        <f>SUMIFS(МП!$CC:$CC,МП!$ES:$ES,$A6)</f>
        <v/>
      </c>
      <c r="C6" s="114">
        <f>SUMIFS(МП!$CE:$CE,МП!$ES:$ES,$A6)</f>
        <v/>
      </c>
      <c r="D6" s="114">
        <f>SUMIFS(МП!$CG:$CG,МП!$ES:$ES,$A6)</f>
        <v/>
      </c>
      <c r="E6" s="114">
        <f>SUM(B6:D6)</f>
        <v/>
      </c>
      <c r="F6" s="114">
        <f>E6*(1+G6)</f>
        <v/>
      </c>
      <c r="G6" s="100">
        <f>IFERROR(AVERAGEIFS(МП!$CM:$CM,МП!$ES:$ES,$A6),0)</f>
        <v/>
      </c>
      <c r="H6" s="114">
        <f>SUMIFS(МП!$EE:$EE,МП!$ES:$ES,$A6)</f>
        <v/>
      </c>
      <c r="I6" s="114">
        <f>SUMIFS(МП!$EI:$EI,МП!$ES:$ES,$A6)</f>
        <v/>
      </c>
      <c r="J6" s="114">
        <f>SUMIFS(МП!$EL:$EL,МП!$ES:$ES,$A6)</f>
        <v/>
      </c>
      <c r="K6" s="114">
        <f>SUM(H6:J6)</f>
        <v/>
      </c>
      <c r="L6" s="114">
        <f>K6*(1+M6)</f>
        <v/>
      </c>
      <c r="M6" s="100">
        <f>IFERROR(AVERAGEIFS(МП!$EP:$EP,МП!$ES:$ES,$A6),0)</f>
        <v/>
      </c>
      <c r="N6" s="114">
        <f>SUMIFS(МП!$EE:$EE,МП!$ES:$ES,$A6,МП!$CV:$CV,"подтверждено")</f>
        <v/>
      </c>
      <c r="O6" s="114">
        <f>SUMIFS(МП!$EI:$EI,МП!$ES:$ES,$A6,МП!$CV:$CV,"подтверждено")</f>
        <v/>
      </c>
      <c r="P6" s="114">
        <f>SUMIFS(МП!$EL:$EL,МП!$ES:$ES,$A6,МП!$CV:$CV,"подтверждено")</f>
        <v/>
      </c>
      <c r="Q6" s="114">
        <f>SUM(N6:P6)</f>
        <v/>
      </c>
      <c r="R6" s="114">
        <f>Q6*(1+M6)</f>
        <v/>
      </c>
      <c r="EH6" t="inlineStr">
        <is>
          <t>#UNSUPPORTED: =AP6/1,2</t>
        </is>
      </c>
    </row>
    <row r="7">
      <c r="A7" s="98" t="n"/>
      <c r="B7" s="114">
        <f>SUMIFS(МП!$CC:$CC,МП!$ES:$ES,$A7)</f>
        <v/>
      </c>
      <c r="C7" s="114">
        <f>SUMIFS(МП!$CE:$CE,МП!$ES:$ES,$A7)</f>
        <v/>
      </c>
      <c r="D7" s="114">
        <f>SUMIFS(МП!$CG:$CG,МП!$ES:$ES,$A7)</f>
        <v/>
      </c>
      <c r="E7" s="114">
        <f>SUM(B7:D7)</f>
        <v/>
      </c>
      <c r="F7" s="114">
        <f>E7*(1+G7)</f>
        <v/>
      </c>
      <c r="G7" s="100">
        <f>IFERROR(AVERAGEIFS(МП!$CM:$CM,МП!$ES:$ES,$A7),0)</f>
        <v/>
      </c>
      <c r="H7" s="114">
        <f>SUMIFS(МП!$EE:$EE,МП!$ES:$ES,$A7)</f>
        <v/>
      </c>
      <c r="I7" s="114">
        <f>SUMIFS(МП!$EI:$EI,МП!$ES:$ES,$A7)</f>
        <v/>
      </c>
      <c r="J7" s="114">
        <f>SUMIFS(МП!$EL:$EL,МП!$ES:$ES,$A7)</f>
        <v/>
      </c>
      <c r="K7" s="114">
        <f>SUM(H7:J7)</f>
        <v/>
      </c>
      <c r="L7" s="114">
        <f>K7*(1+M7)</f>
        <v/>
      </c>
      <c r="M7" s="100">
        <f>IFERROR(AVERAGEIFS(МП!$EP:$EP,МП!$ES:$ES,$A7),0)</f>
        <v/>
      </c>
      <c r="N7" s="114">
        <f>SUMIFS(МП!$EE:$EE,МП!$ES:$ES,$A7,МП!$CV:$CV,"подтверждено")</f>
        <v/>
      </c>
      <c r="O7" s="114">
        <f>SUMIFS(МП!$EI:$EI,МП!$ES:$ES,$A7,МП!$CV:$CV,"подтверждено")</f>
        <v/>
      </c>
      <c r="P7" s="114">
        <f>SUMIFS(МП!$EL:$EL,МП!$ES:$ES,$A7,МП!$CV:$CV,"подтверждено")</f>
        <v/>
      </c>
      <c r="Q7" s="114">
        <f>SUM(N7:P7)</f>
        <v/>
      </c>
      <c r="R7" s="114">
        <f>Q7*(1+M7)</f>
        <v/>
      </c>
      <c r="EH7" t="inlineStr">
        <is>
          <t>#UNSUPPORTED: =AP7/1,2</t>
        </is>
      </c>
    </row>
    <row r="8">
      <c r="A8" s="98" t="n"/>
      <c r="B8" s="114">
        <f>SUMIFS(МП!$CC:$CC,МП!$ES:$ES,$A8)</f>
        <v/>
      </c>
      <c r="C8" s="114">
        <f>SUMIFS(МП!$CE:$CE,МП!$ES:$ES,$A8)</f>
        <v/>
      </c>
      <c r="D8" s="114">
        <f>SUMIFS(МП!$CG:$CG,МП!$ES:$ES,$A8)</f>
        <v/>
      </c>
      <c r="E8" s="114">
        <f>SUM(B8:D8)</f>
        <v/>
      </c>
      <c r="F8" s="114">
        <f>E8*(1+G8)</f>
        <v/>
      </c>
      <c r="G8" s="100">
        <f>IFERROR(AVERAGEIFS(МП!$CM:$CM,МП!$ES:$ES,$A8),0)</f>
        <v/>
      </c>
      <c r="H8" s="114">
        <f>SUMIFS(МП!$EE:$EE,МП!$ES:$ES,$A8)</f>
        <v/>
      </c>
      <c r="I8" s="114">
        <f>SUMIFS(МП!$EI:$EI,МП!$ES:$ES,$A8)</f>
        <v/>
      </c>
      <c r="J8" s="114">
        <f>SUMIFS(МП!$EL:$EL,МП!$ES:$ES,$A8)</f>
        <v/>
      </c>
      <c r="K8" s="114">
        <f>SUM(H8:J8)</f>
        <v/>
      </c>
      <c r="L8" s="114">
        <f>K8*(1+M8)</f>
        <v/>
      </c>
      <c r="M8" s="100">
        <f>IFERROR(AVERAGEIFS(МП!$EP:$EP,МП!$ES:$ES,$A8),0)</f>
        <v/>
      </c>
      <c r="N8" s="114">
        <f>SUMIFS(МП!$EE:$EE,МП!$ES:$ES,$A8,МП!$CV:$CV,"подтверждено")</f>
        <v/>
      </c>
      <c r="O8" s="114">
        <f>SUMIFS(МП!$EI:$EI,МП!$ES:$ES,$A8,МП!$CV:$CV,"подтверждено")</f>
        <v/>
      </c>
      <c r="P8" s="114">
        <f>SUMIFS(МП!$EL:$EL,МП!$ES:$ES,$A8,МП!$CV:$CV,"подтверждено")</f>
        <v/>
      </c>
      <c r="Q8" s="114">
        <f>SUM(N8:P8)</f>
        <v/>
      </c>
      <c r="R8" s="114">
        <f>Q8*(1+M8)</f>
        <v/>
      </c>
      <c r="EH8" t="inlineStr">
        <is>
          <t>#UNSUPPORTED: =AP8/1,2</t>
        </is>
      </c>
    </row>
    <row r="9">
      <c r="A9" s="98" t="n"/>
      <c r="B9" s="114">
        <f>SUMIFS(МП!$CC:$CC,МП!$ES:$ES,$A9)</f>
        <v/>
      </c>
      <c r="C9" s="114">
        <f>SUMIFS(МП!$CE:$CE,МП!$ES:$ES,$A9)</f>
        <v/>
      </c>
      <c r="D9" s="114">
        <f>SUMIFS(МП!$CG:$CG,МП!$ES:$ES,$A9)</f>
        <v/>
      </c>
      <c r="E9" s="114">
        <f>SUM(B9:D9)</f>
        <v/>
      </c>
      <c r="F9" s="114">
        <f>E9*(1+G9)</f>
        <v/>
      </c>
      <c r="G9" s="100">
        <f>IFERROR(AVERAGEIFS(МП!$CM:$CM,МП!$ES:$ES,$A9),0)</f>
        <v/>
      </c>
      <c r="H9" s="114">
        <f>SUMIFS(МП!$EE:$EE,МП!$ES:$ES,$A9)</f>
        <v/>
      </c>
      <c r="I9" s="114">
        <f>SUMIFS(МП!$EI:$EI,МП!$ES:$ES,$A9)</f>
        <v/>
      </c>
      <c r="J9" s="114">
        <f>SUMIFS(МП!$EL:$EL,МП!$ES:$ES,$A9)</f>
        <v/>
      </c>
      <c r="K9" s="114">
        <f>SUM(H9:J9)</f>
        <v/>
      </c>
      <c r="L9" s="114">
        <f>K9*(1+M9)</f>
        <v/>
      </c>
      <c r="M9" s="100">
        <f>IFERROR(AVERAGEIFS(МП!$EP:$EP,МП!$ES:$ES,$A9),0)</f>
        <v/>
      </c>
      <c r="N9" s="114">
        <f>SUMIFS(МП!$EE:$EE,МП!$ES:$ES,$A9,МП!$CV:$CV,"подтверждено")</f>
        <v/>
      </c>
      <c r="O9" s="114">
        <f>SUMIFS(МП!$EI:$EI,МП!$ES:$ES,$A9,МП!$CV:$CV,"подтверждено")</f>
        <v/>
      </c>
      <c r="P9" s="114">
        <f>SUMIFS(МП!$EL:$EL,МП!$ES:$ES,$A9,МП!$CV:$CV,"подтверждено")</f>
        <v/>
      </c>
      <c r="Q9" s="114">
        <f>SUM(N9:P9)</f>
        <v/>
      </c>
      <c r="R9" s="114">
        <f>Q9*(1+M9)</f>
        <v/>
      </c>
      <c r="EH9" t="inlineStr">
        <is>
          <t>#UNSUPPORTED: =AP9/1,2</t>
        </is>
      </c>
    </row>
    <row r="10">
      <c r="A10" s="98" t="n"/>
      <c r="B10" s="114">
        <f>SUMIFS(МП!$CC:$CC,МП!$ES:$ES,$A10)</f>
        <v/>
      </c>
      <c r="C10" s="114">
        <f>SUMIFS(МП!$CE:$CE,МП!$ES:$ES,$A10)</f>
        <v/>
      </c>
      <c r="D10" s="114">
        <f>SUMIFS(МП!$CG:$CG,МП!$ES:$ES,$A10)</f>
        <v/>
      </c>
      <c r="E10" s="114">
        <f>SUM(B10:D10)</f>
        <v/>
      </c>
      <c r="F10" s="114">
        <f>E10*(1+G10)</f>
        <v/>
      </c>
      <c r="G10" s="100">
        <f>IFERROR(AVERAGEIFS(МП!$CM:$CM,МП!$ES:$ES,$A10),0)</f>
        <v/>
      </c>
      <c r="H10" s="114">
        <f>SUMIFS(МП!$EE:$EE,МП!$ES:$ES,$A10)</f>
        <v/>
      </c>
      <c r="I10" s="114">
        <f>SUMIFS(МП!$EI:$EI,МП!$ES:$ES,$A10)</f>
        <v/>
      </c>
      <c r="J10" s="114">
        <f>SUMIFS(МП!$EL:$EL,МП!$ES:$ES,$A10)</f>
        <v/>
      </c>
      <c r="K10" s="114">
        <f>SUM(H10:J10)</f>
        <v/>
      </c>
      <c r="L10" s="114">
        <f>K10*(1+M10)</f>
        <v/>
      </c>
      <c r="M10" s="100">
        <f>IFERROR(AVERAGEIFS(МП!$EP:$EP,МП!$ES:$ES,$A10),0)</f>
        <v/>
      </c>
      <c r="N10" s="114">
        <f>SUMIFS(МП!$EE:$EE,МП!$ES:$ES,$A10,МП!$CV:$CV,"подтверждено")</f>
        <v/>
      </c>
      <c r="O10" s="114">
        <f>SUMIFS(МП!$EI:$EI,МП!$ES:$ES,$A10,МП!$CV:$CV,"подтверждено")</f>
        <v/>
      </c>
      <c r="P10" s="114">
        <f>SUMIFS(МП!$EL:$EL,МП!$ES:$ES,$A10,МП!$CV:$CV,"подтверждено")</f>
        <v/>
      </c>
      <c r="Q10" s="114">
        <f>SUM(N10:P10)</f>
        <v/>
      </c>
      <c r="R10" s="114">
        <f>Q10*(1+M10)</f>
        <v/>
      </c>
      <c r="EH10" t="inlineStr">
        <is>
          <t>#UNSUPPORTED: =AP10/1,2</t>
        </is>
      </c>
    </row>
    <row r="11">
      <c r="A11" s="98" t="n"/>
      <c r="B11" s="114">
        <f>SUMIFS(МП!$CC:$CC,МП!$ES:$ES,$A11)</f>
        <v/>
      </c>
      <c r="C11" s="114">
        <f>SUMIFS(МП!$CE:$CE,МП!$ES:$ES,$A11)</f>
        <v/>
      </c>
      <c r="D11" s="114">
        <f>SUMIFS(МП!$CG:$CG,МП!$ES:$ES,$A11)</f>
        <v/>
      </c>
      <c r="E11" s="114">
        <f>SUM(B11:D11)</f>
        <v/>
      </c>
      <c r="F11" s="114">
        <f>E11*(1+G11)</f>
        <v/>
      </c>
      <c r="G11" s="100">
        <f>IFERROR(AVERAGEIFS(МП!$CM:$CM,МП!$ES:$ES,$A11),0)</f>
        <v/>
      </c>
      <c r="H11" s="114">
        <f>SUMIFS(МП!$EE:$EE,МП!$ES:$ES,$A11)</f>
        <v/>
      </c>
      <c r="I11" s="114">
        <f>SUMIFS(МП!$EI:$EI,МП!$ES:$ES,$A11)</f>
        <v/>
      </c>
      <c r="J11" s="114">
        <f>SUMIFS(МП!$EL:$EL,МП!$ES:$ES,$A11)</f>
        <v/>
      </c>
      <c r="K11" s="114">
        <f>SUM(H11:J11)</f>
        <v/>
      </c>
      <c r="L11" s="114">
        <f>K11*(1+M11)</f>
        <v/>
      </c>
      <c r="M11" s="100">
        <f>IFERROR(AVERAGEIFS(МП!$EP:$EP,МП!$ES:$ES,$A11),0)</f>
        <v/>
      </c>
      <c r="N11" s="114">
        <f>SUMIFS(МП!$EE:$EE,МП!$ES:$ES,$A11,МП!$CV:$CV,"подтверждено")</f>
        <v/>
      </c>
      <c r="O11" s="114">
        <f>SUMIFS(МП!$EI:$EI,МП!$ES:$ES,$A11,МП!$CV:$CV,"подтверждено")</f>
        <v/>
      </c>
      <c r="P11" s="114">
        <f>SUMIFS(МП!$EL:$EL,МП!$ES:$ES,$A11,МП!$CV:$CV,"подтверждено")</f>
        <v/>
      </c>
      <c r="Q11" s="114">
        <f>SUM(N11:P11)</f>
        <v/>
      </c>
      <c r="R11" s="114">
        <f>Q11*(1+M11)</f>
        <v/>
      </c>
      <c r="EH11" t="inlineStr">
        <is>
          <t>#UNSUPPORTED: =AP11/1,2</t>
        </is>
      </c>
    </row>
    <row r="12">
      <c r="A12" s="98" t="n"/>
      <c r="B12" s="114">
        <f>SUMIFS(МП!$CC:$CC,МП!$ES:$ES,$A12)</f>
        <v/>
      </c>
      <c r="C12" s="114">
        <f>SUMIFS(МП!$CE:$CE,МП!$ES:$ES,$A12)</f>
        <v/>
      </c>
      <c r="D12" s="114">
        <f>SUMIFS(МП!$CG:$CG,МП!$ES:$ES,$A12)</f>
        <v/>
      </c>
      <c r="E12" s="114">
        <f>SUM(B12:D12)</f>
        <v/>
      </c>
      <c r="F12" s="114">
        <f>E12*(1+G12)</f>
        <v/>
      </c>
      <c r="G12" s="100">
        <f>IFERROR(AVERAGEIFS(МП!$CM:$CM,МП!$ES:$ES,$A12),0)</f>
        <v/>
      </c>
      <c r="H12" s="114">
        <f>SUMIFS(МП!$EE:$EE,МП!$ES:$ES,$A12)</f>
        <v/>
      </c>
      <c r="I12" s="114">
        <f>SUMIFS(МП!$EI:$EI,МП!$ES:$ES,$A12)</f>
        <v/>
      </c>
      <c r="J12" s="114">
        <f>SUMIFS(МП!$EL:$EL,МП!$ES:$ES,$A12)</f>
        <v/>
      </c>
      <c r="K12" s="114">
        <f>SUM(H12:J12)</f>
        <v/>
      </c>
      <c r="L12" s="114">
        <f>K12*(1+M12)</f>
        <v/>
      </c>
      <c r="M12" s="100">
        <f>IFERROR(AVERAGEIFS(МП!$EP:$EP,МП!$ES:$ES,$A12),0)</f>
        <v/>
      </c>
      <c r="N12" s="114">
        <f>SUMIFS(МП!$EE:$EE,МП!$ES:$ES,$A12,МП!$CV:$CV,"подтверждено")</f>
        <v/>
      </c>
      <c r="O12" s="114">
        <f>SUMIFS(МП!$EI:$EI,МП!$ES:$ES,$A12,МП!$CV:$CV,"подтверждено")</f>
        <v/>
      </c>
      <c r="P12" s="114">
        <f>SUMIFS(МП!$EL:$EL,МП!$ES:$ES,$A12,МП!$CV:$CV,"подтверждено")</f>
        <v/>
      </c>
      <c r="Q12" s="114">
        <f>SUM(N12:P12)</f>
        <v/>
      </c>
      <c r="R12" s="114">
        <f>Q12*(1+M12)</f>
        <v/>
      </c>
      <c r="EH12" t="inlineStr">
        <is>
          <t>#UNSUPPORTED: =AP12/1,2</t>
        </is>
      </c>
    </row>
    <row r="13">
      <c r="A13" s="98" t="n"/>
      <c r="B13" s="114">
        <f>SUMIFS(МП!$CC:$CC,МП!$ES:$ES,$A13)</f>
        <v/>
      </c>
      <c r="C13" s="114">
        <f>SUMIFS(МП!$CE:$CE,МП!$ES:$ES,$A13)</f>
        <v/>
      </c>
      <c r="D13" s="114">
        <f>SUMIFS(МП!$CG:$CG,МП!$ES:$ES,$A13)</f>
        <v/>
      </c>
      <c r="E13" s="114">
        <f>SUM(B13:D13)</f>
        <v/>
      </c>
      <c r="F13" s="114">
        <f>E13*(1+G13)</f>
        <v/>
      </c>
      <c r="G13" s="100">
        <f>IFERROR(AVERAGEIFS(МП!$CM:$CM,МП!$ES:$ES,$A13),0)</f>
        <v/>
      </c>
      <c r="H13" s="114">
        <f>SUMIFS(МП!$EE:$EE,МП!$ES:$ES,$A13)</f>
        <v/>
      </c>
      <c r="I13" s="114">
        <f>SUMIFS(МП!$EI:$EI,МП!$ES:$ES,$A13)</f>
        <v/>
      </c>
      <c r="J13" s="114">
        <f>SUMIFS(МП!$EL:$EL,МП!$ES:$ES,$A13)</f>
        <v/>
      </c>
      <c r="K13" s="114">
        <f>SUM(H13:J13)</f>
        <v/>
      </c>
      <c r="L13" s="114">
        <f>K13*(1+M13)</f>
        <v/>
      </c>
      <c r="M13" s="100">
        <f>IFERROR(AVERAGEIFS(МП!$EP:$EP,МП!$ES:$ES,$A13),0)</f>
        <v/>
      </c>
      <c r="N13" s="114">
        <f>SUMIFS(МП!$EE:$EE,МП!$ES:$ES,$A13,МП!$CV:$CV,"подтверждено")</f>
        <v/>
      </c>
      <c r="O13" s="114">
        <f>SUMIFS(МП!$EI:$EI,МП!$ES:$ES,$A13,МП!$CV:$CV,"подтверждено")</f>
        <v/>
      </c>
      <c r="P13" s="114">
        <f>SUMIFS(МП!$EL:$EL,МП!$ES:$ES,$A13,МП!$CV:$CV,"подтверждено")</f>
        <v/>
      </c>
      <c r="Q13" s="114">
        <f>SUM(N13:P13)</f>
        <v/>
      </c>
      <c r="R13" s="114">
        <f>Q13*(1+M13)</f>
        <v/>
      </c>
      <c r="EH13" t="inlineStr">
        <is>
          <t>#UNSUPPORTED: =AP13/1,2</t>
        </is>
      </c>
    </row>
    <row r="14">
      <c r="A14" s="98" t="n"/>
      <c r="B14" s="114">
        <f>SUMIFS(МП!$CC:$CC,МП!$ES:$ES,$A14)</f>
        <v/>
      </c>
      <c r="C14" s="114">
        <f>SUMIFS(МП!$CE:$CE,МП!$ES:$ES,$A14)</f>
        <v/>
      </c>
      <c r="D14" s="114">
        <f>SUMIFS(МП!$CG:$CG,МП!$ES:$ES,$A14)</f>
        <v/>
      </c>
      <c r="E14" s="114">
        <f>SUM(B14:D14)</f>
        <v/>
      </c>
      <c r="F14" s="114">
        <f>E14*(1+G14)</f>
        <v/>
      </c>
      <c r="G14" s="100">
        <f>IFERROR(AVERAGEIFS(МП!$CM:$CM,МП!$ES:$ES,$A14),0)</f>
        <v/>
      </c>
      <c r="H14" s="114">
        <f>SUMIFS(МП!$EE:$EE,МП!$ES:$ES,$A14)</f>
        <v/>
      </c>
      <c r="I14" s="114">
        <f>SUMIFS(МП!$EI:$EI,МП!$ES:$ES,$A14)</f>
        <v/>
      </c>
      <c r="J14" s="114">
        <f>SUMIFS(МП!$EL:$EL,МП!$ES:$ES,$A14)</f>
        <v/>
      </c>
      <c r="K14" s="114">
        <f>SUM(H14:J14)</f>
        <v/>
      </c>
      <c r="L14" s="114">
        <f>K14*(1+M14)</f>
        <v/>
      </c>
      <c r="M14" s="100">
        <f>IFERROR(AVERAGEIFS(МП!$EP:$EP,МП!$ES:$ES,$A14),0)</f>
        <v/>
      </c>
      <c r="N14" s="114">
        <f>SUMIFS(МП!$EE:$EE,МП!$ES:$ES,$A14,МП!$CV:$CV,"подтверждено")</f>
        <v/>
      </c>
      <c r="O14" s="114">
        <f>SUMIFS(МП!$EI:$EI,МП!$ES:$ES,$A14,МП!$CV:$CV,"подтверждено")</f>
        <v/>
      </c>
      <c r="P14" s="114">
        <f>SUMIFS(МП!$EL:$EL,МП!$ES:$ES,$A14,МП!$CV:$CV,"подтверждено")</f>
        <v/>
      </c>
      <c r="Q14" s="114">
        <f>SUM(N14:P14)</f>
        <v/>
      </c>
      <c r="R14" s="114">
        <f>Q14*(1+M14)</f>
        <v/>
      </c>
      <c r="EH14" t="inlineStr">
        <is>
          <t>#UNSUPPORTED: =AP14/1,2</t>
        </is>
      </c>
    </row>
    <row r="15">
      <c r="A15" s="98" t="n"/>
      <c r="B15" s="114">
        <f>SUMIFS(МП!$CC:$CC,МП!$ES:$ES,$A15)</f>
        <v/>
      </c>
      <c r="C15" s="114">
        <f>SUMIFS(МП!$CE:$CE,МП!$ES:$ES,$A15)</f>
        <v/>
      </c>
      <c r="D15" s="114">
        <f>SUMIFS(МП!$CG:$CG,МП!$ES:$ES,$A15)</f>
        <v/>
      </c>
      <c r="E15" s="114">
        <f>SUM(B15:D15)</f>
        <v/>
      </c>
      <c r="F15" s="114">
        <f>E15*(1+G15)</f>
        <v/>
      </c>
      <c r="G15" s="100">
        <f>IFERROR(AVERAGEIFS(МП!$CM:$CM,МП!$ES:$ES,$A15),0)</f>
        <v/>
      </c>
      <c r="H15" s="114">
        <f>SUMIFS(МП!$EE:$EE,МП!$ES:$ES,$A15)</f>
        <v/>
      </c>
      <c r="I15" s="114">
        <f>SUMIFS(МП!$EI:$EI,МП!$ES:$ES,$A15)</f>
        <v/>
      </c>
      <c r="J15" s="114">
        <f>SUMIFS(МП!$EL:$EL,МП!$ES:$ES,$A15)</f>
        <v/>
      </c>
      <c r="K15" s="114">
        <f>SUM(H15:J15)</f>
        <v/>
      </c>
      <c r="L15" s="114">
        <f>K15*(1+M15)</f>
        <v/>
      </c>
      <c r="M15" s="100">
        <f>IFERROR(AVERAGEIFS(МП!$EP:$EP,МП!$ES:$ES,$A15),0)</f>
        <v/>
      </c>
      <c r="N15" s="114">
        <f>SUMIFS(МП!$EE:$EE,МП!$ES:$ES,$A15,МП!$CV:$CV,"подтверждено")</f>
        <v/>
      </c>
      <c r="O15" s="114">
        <f>SUMIFS(МП!$EI:$EI,МП!$ES:$ES,$A15,МП!$CV:$CV,"подтверждено")</f>
        <v/>
      </c>
      <c r="P15" s="114">
        <f>SUMIFS(МП!$EL:$EL,МП!$ES:$ES,$A15,МП!$CV:$CV,"подтверждено")</f>
        <v/>
      </c>
      <c r="Q15" s="114">
        <f>SUM(N15:P15)</f>
        <v/>
      </c>
      <c r="R15" s="114">
        <f>Q15*(1+M15)</f>
        <v/>
      </c>
      <c r="EH15" t="inlineStr">
        <is>
          <t>#UNSUPPORTED: =AP15/1,2</t>
        </is>
      </c>
    </row>
    <row r="16">
      <c r="A16" s="98" t="n"/>
      <c r="B16" s="114">
        <f>SUMIFS(МП!$CC:$CC,МП!$ES:$ES,$A16)</f>
        <v/>
      </c>
      <c r="C16" s="114">
        <f>SUMIFS(МП!$CE:$CE,МП!$ES:$ES,$A16)</f>
        <v/>
      </c>
      <c r="D16" s="114">
        <f>SUMIFS(МП!$CG:$CG,МП!$ES:$ES,$A16)</f>
        <v/>
      </c>
      <c r="E16" s="114">
        <f>SUM(B16:D16)</f>
        <v/>
      </c>
      <c r="F16" s="114">
        <f>E16*(1+G16)</f>
        <v/>
      </c>
      <c r="G16" s="100">
        <f>IFERROR(AVERAGEIFS(МП!$CM:$CM,МП!$ES:$ES,$A16),0)</f>
        <v/>
      </c>
      <c r="H16" s="114">
        <f>SUMIFS(МП!$EE:$EE,МП!$ES:$ES,$A16)</f>
        <v/>
      </c>
      <c r="I16" s="114">
        <f>SUMIFS(МП!$EI:$EI,МП!$ES:$ES,$A16)</f>
        <v/>
      </c>
      <c r="J16" s="114">
        <f>SUMIFS(МП!$EL:$EL,МП!$ES:$ES,$A16)</f>
        <v/>
      </c>
      <c r="K16" s="114">
        <f>SUM(H16:J16)</f>
        <v/>
      </c>
      <c r="L16" s="114">
        <f>K16*(1+M16)</f>
        <v/>
      </c>
      <c r="M16" s="100">
        <f>IFERROR(AVERAGEIFS(МП!$EP:$EP,МП!$ES:$ES,$A16),0)</f>
        <v/>
      </c>
      <c r="N16" s="114">
        <f>SUMIFS(МП!$EE:$EE,МП!$ES:$ES,$A16,МП!$CV:$CV,"подтверждено")</f>
        <v/>
      </c>
      <c r="O16" s="114">
        <f>SUMIFS(МП!$EI:$EI,МП!$ES:$ES,$A16,МП!$CV:$CV,"подтверждено")</f>
        <v/>
      </c>
      <c r="P16" s="114">
        <f>SUMIFS(МП!$EL:$EL,МП!$ES:$ES,$A16,МП!$CV:$CV,"подтверждено")</f>
        <v/>
      </c>
      <c r="Q16" s="114">
        <f>SUM(N16:P16)</f>
        <v/>
      </c>
      <c r="R16" s="114">
        <f>Q16*(1+M16)</f>
        <v/>
      </c>
      <c r="EH16" t="inlineStr">
        <is>
          <t>#UNSUPPORTED: =AP16/1,2</t>
        </is>
      </c>
    </row>
    <row r="17">
      <c r="A17" s="98" t="n"/>
      <c r="B17" s="114">
        <f>SUMIFS(МП!$CC:$CC,МП!$ES:$ES,$A17)</f>
        <v/>
      </c>
      <c r="C17" s="114">
        <f>SUMIFS(МП!$CE:$CE,МП!$ES:$ES,$A17)</f>
        <v/>
      </c>
      <c r="D17" s="114">
        <f>SUMIFS(МП!$CG:$CG,МП!$ES:$ES,$A17)</f>
        <v/>
      </c>
      <c r="E17" s="114">
        <f>SUM(B17:D17)</f>
        <v/>
      </c>
      <c r="F17" s="114">
        <f>E17*(1+G17)</f>
        <v/>
      </c>
      <c r="G17" s="100">
        <f>IFERROR(AVERAGEIFS(МП!$CM:$CM,МП!$ES:$ES,$A17),0)</f>
        <v/>
      </c>
      <c r="H17" s="114">
        <f>SUMIFS(МП!$EE:$EE,МП!$ES:$ES,$A17)</f>
        <v/>
      </c>
      <c r="I17" s="114">
        <f>SUMIFS(МП!$EI:$EI,МП!$ES:$ES,$A17)</f>
        <v/>
      </c>
      <c r="J17" s="114">
        <f>SUMIFS(МП!$EL:$EL,МП!$ES:$ES,$A17)</f>
        <v/>
      </c>
      <c r="K17" s="114">
        <f>SUM(H17:J17)</f>
        <v/>
      </c>
      <c r="L17" s="114">
        <f>K17*(1+M17)</f>
        <v/>
      </c>
      <c r="M17" s="100">
        <f>IFERROR(AVERAGEIFS(МП!$EP:$EP,МП!$ES:$ES,$A17),0)</f>
        <v/>
      </c>
      <c r="N17" s="114">
        <f>SUMIFS(МП!$EE:$EE,МП!$ES:$ES,$A17,МП!$CV:$CV,"подтверждено")</f>
        <v/>
      </c>
      <c r="O17" s="114">
        <f>SUMIFS(МП!$EI:$EI,МП!$ES:$ES,$A17,МП!$CV:$CV,"подтверждено")</f>
        <v/>
      </c>
      <c r="P17" s="114">
        <f>SUMIFS(МП!$EL:$EL,МП!$ES:$ES,$A17,МП!$CV:$CV,"подтверждено")</f>
        <v/>
      </c>
      <c r="Q17" s="114">
        <f>SUM(N17:P17)</f>
        <v/>
      </c>
      <c r="R17" s="114">
        <f>Q17*(1+M17)</f>
        <v/>
      </c>
      <c r="EH17" t="inlineStr">
        <is>
          <t>#UNSUPPORTED: =AP17/1,2</t>
        </is>
      </c>
    </row>
    <row r="18">
      <c r="A18" s="98" t="n"/>
      <c r="B18" s="114">
        <f>SUMIFS(МП!$CC:$CC,МП!$ES:$ES,$A18)</f>
        <v/>
      </c>
      <c r="C18" s="114">
        <f>SUMIFS(МП!$CE:$CE,МП!$ES:$ES,$A18)</f>
        <v/>
      </c>
      <c r="D18" s="114">
        <f>SUMIFS(МП!$CG:$CG,МП!$ES:$ES,$A18)</f>
        <v/>
      </c>
      <c r="E18" s="114">
        <f>SUM(B18:D18)</f>
        <v/>
      </c>
      <c r="F18" s="114">
        <f>E18*(1+G18)</f>
        <v/>
      </c>
      <c r="G18" s="100">
        <f>IFERROR(AVERAGEIFS(МП!$CM:$CM,МП!$ES:$ES,$A18),0)</f>
        <v/>
      </c>
      <c r="H18" s="114">
        <f>SUMIFS(МП!$EE:$EE,МП!$ES:$ES,$A18)</f>
        <v/>
      </c>
      <c r="I18" s="114">
        <f>SUMIFS(МП!$EI:$EI,МП!$ES:$ES,$A18)</f>
        <v/>
      </c>
      <c r="J18" s="114">
        <f>SUMIFS(МП!$EL:$EL,МП!$ES:$ES,$A18)</f>
        <v/>
      </c>
      <c r="K18" s="114">
        <f>SUM(H18:J18)</f>
        <v/>
      </c>
      <c r="L18" s="114">
        <f>K18*(1+M18)</f>
        <v/>
      </c>
      <c r="M18" s="100">
        <f>IFERROR(AVERAGEIFS(МП!$EP:$EP,МП!$ES:$ES,$A18),0)</f>
        <v/>
      </c>
      <c r="N18" s="114">
        <f>SUMIFS(МП!$EE:$EE,МП!$ES:$ES,$A18,МП!$CV:$CV,"подтверждено")</f>
        <v/>
      </c>
      <c r="O18" s="114">
        <f>SUMIFS(МП!$EI:$EI,МП!$ES:$ES,$A18,МП!$CV:$CV,"подтверждено")</f>
        <v/>
      </c>
      <c r="P18" s="114">
        <f>SUMIFS(МП!$EL:$EL,МП!$ES:$ES,$A18,МП!$CV:$CV,"подтверждено")</f>
        <v/>
      </c>
      <c r="Q18" s="114">
        <f>SUM(N18:P18)</f>
        <v/>
      </c>
      <c r="R18" s="114">
        <f>Q18*(1+M18)</f>
        <v/>
      </c>
      <c r="EH18" t="inlineStr">
        <is>
          <t>#UNSUPPORTED: =AP18/1,2</t>
        </is>
      </c>
    </row>
  </sheetData>
  <conditionalFormatting sqref="H4:P18">
    <cfRule type="expression" priority="9" dxfId="2">
      <formula>AND(ROW(H4)=CELL("строка"),#REF!="вкл")</formula>
    </cfRule>
    <cfRule type="containsBlanks" priority="10" dxfId="0">
      <formula>LEN(TRIM(H4))=0</formula>
    </cfRule>
  </conditionalFormatting>
  <conditionalFormatting sqref="Q4:Q18">
    <cfRule type="expression" priority="7" dxfId="2">
      <formula>AND(ROW(Q4)=CELL("строка"),#REF!="вкл")</formula>
    </cfRule>
    <cfRule type="containsBlanks" priority="8" dxfId="0">
      <formula>LEN(TRIM(Q4))=0</formula>
    </cfRule>
  </conditionalFormatting>
  <conditionalFormatting sqref="G4:G18">
    <cfRule type="expression" priority="5" dxfId="2">
      <formula>AND(ROW(G4)=CELL("строка"),#REF!="вкл")</formula>
    </cfRule>
    <cfRule type="containsBlanks" priority="6" dxfId="0">
      <formula>LEN(TRIM(G4))=0</formula>
    </cfRule>
  </conditionalFormatting>
  <conditionalFormatting sqref="R4:R18">
    <cfRule type="expression" priority="3" dxfId="2">
      <formula>AND(ROW(R4)=CELL("строка"),#REF!="вкл")</formula>
    </cfRule>
    <cfRule type="containsBlanks" priority="4" dxfId="0">
      <formula>LEN(TRIM(R4))=0</formula>
    </cfRule>
  </conditionalFormatting>
  <conditionalFormatting sqref="B4:F18">
    <cfRule type="expression" priority="1" dxfId="2">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K214"/>
  <sheetViews>
    <sheetView showGridLines="0" tabSelected="1" topLeftCell="A7" zoomScale="70" zoomScaleNormal="70" workbookViewId="0">
      <selection activeCell="H9" sqref="H9"/>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outlineLevel="2" width="15.7109375" customWidth="1" style="23" min="8" max="9"/>
    <col outlineLevel="1" width="15.7109375" customWidth="1" style="23" min="10" max="12"/>
    <col outlineLevel="1" width="15.7109375" customWidth="1" style="28" min="13" max="13"/>
    <col outlineLevel="2" width="15.7109375" customWidth="1" style="28" min="14" max="15"/>
    <col outlineLevel="2" collapsed="1" width="12.7109375" customWidth="1" style="23" min="16" max="16"/>
    <col outlineLevel="1" width="12.7109375" customWidth="1" style="28" min="17" max="18"/>
    <col outlineLevel="2" width="13.7109375" customWidth="1" style="23" min="19" max="19"/>
    <col outlineLevel="2" width="13.7109375" customWidth="1" style="28" min="20" max="20"/>
    <col outlineLevel="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outlineLevel="2" width="8.7109375" customWidth="1" style="23" min="36" max="37"/>
    <col outlineLevel="2" width="8.7109375" customWidth="1" style="30" min="38" max="39"/>
    <col outlineLevel="2" width="8.7109375" customWidth="1" style="23" min="40" max="41"/>
    <col outlineLevel="2" width="8.7109375" customWidth="1" style="30" min="42" max="42"/>
    <col outlineLevel="2" width="12.7109375" customWidth="1" style="31" min="43" max="43"/>
    <col outlineLevel="2" width="12.7109375" customWidth="1" style="29" min="44" max="44"/>
    <col outlineLevel="2" width="12.7109375" customWidth="1" style="30" min="45" max="46"/>
    <col outlineLevel="2" width="12.7109375" customWidth="1" style="32" min="47" max="47"/>
    <col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5"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outlineLevel="2" width="15.7109375" customWidth="1" style="35" min="101" max="101"/>
    <col outlineLevel="2" width="15.7109375" customWidth="1" style="36" min="102" max="102"/>
    <col outlineLevel="1" width="15.5703125" customWidth="1" min="103"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5" min="114" max="114"/>
    <col outlineLevel="2" width="10.5703125" customWidth="1" style="115"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outlineLevel="2" width="10.7109375" customWidth="1" style="23" min="137" max="137"/>
    <col outlineLevel="2" width="25.7109375" customWidth="1" style="34" min="138" max="143"/>
    <col outlineLevel="1" width="25.7109375" customWidth="1" style="34" min="144" max="145"/>
    <col outlineLevel="1" width="12.7109375" customWidth="1" style="35" min="146" max="146"/>
    <col outlineLevel="1" width="15.5703125" customWidth="1" style="35" min="147" max="147"/>
    <col outlineLevel="1" width="15.7109375" customWidth="1" style="28" min="148" max="152"/>
    <col width="3.7109375" customWidth="1" style="28" min="153" max="153"/>
    <col width="15.7109375" customWidth="1" style="23" min="154" max="162"/>
    <col width="8.7109375" customWidth="1" style="23" min="163" max="16384"/>
  </cols>
  <sheetData>
    <row r="1">
      <c r="M1" s="23" t="n"/>
      <c r="DJ1" s="116">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row>
    <row r="2">
      <c r="F2" t="inlineStr">
        <is>
          <t>Волгоград</t>
        </is>
      </c>
      <c r="M2" s="38" t="inlineStr">
        <is>
          <t>Волгоград-1 Вокзал</t>
        </is>
      </c>
      <c r="N2" s="23" t="n"/>
      <c r="O2" s="38" t="n"/>
      <c r="Q2" s="23" t="n"/>
      <c r="R2" s="23" t="n"/>
      <c r="S2" t="inlineStr">
        <is>
          <t>А</t>
        </is>
      </c>
      <c r="T2" t="inlineStr">
        <is>
          <t>RW Вокзалы_Пилон_ Digital</t>
        </is>
      </c>
      <c r="U2" s="23" t="inlineStr">
        <is>
          <t>Волгоград Правый зал ожидания, вход в кассовый зал</t>
        </is>
      </c>
      <c r="V2" s="23" t="inlineStr">
        <is>
          <t>Цифровой постер</t>
        </is>
      </c>
      <c r="W2" t="inlineStr">
        <is>
          <t>0.92x1.64</t>
        </is>
      </c>
      <c r="AE2" t="inlineStr">
        <is>
          <t>https://images.russoutdoor.ru/panelFotos/236/2356575.jpg</t>
        </is>
      </c>
      <c r="AF2" t="inlineStr">
        <is>
          <t>https://images.russoutdoor.ru/panelMapsWMF/236/2356575.jpg</t>
        </is>
      </c>
      <c r="AG2" t="inlineStr">
        <is>
          <t>5</t>
        </is>
      </c>
      <c r="AH2" t="n">
        <v>60</v>
      </c>
      <c r="AR2" t="n">
        <v>318794</v>
      </c>
      <c r="AS2" t="n">
        <v>8.1</v>
      </c>
      <c r="CO2" t="inlineStr">
        <is>
          <t>https://onlineapi.russoutdoor.ru/api/Panel/DownloadPanelProhibition/540/ТИ_ЖД.PDF</t>
        </is>
      </c>
      <c r="CP2" t="inlineStr">
        <is>
          <t>https://onlineapi.russoutdoor.ru/api/Panel/DownloadPosterAndMaketRequirement/2771/1/RW-Видеоэкран-0,92х1,64м_2160х3840рх-TT-Russ.pdf</t>
        </is>
      </c>
      <c r="DI2" t="n">
        <v>30000</v>
      </c>
      <c r="EX2" s="78" t="n"/>
      <c r="EY2" s="78" t="n"/>
      <c r="EZ2" s="78" t="n"/>
      <c r="FA2" s="78" t="n"/>
      <c r="FB2" s="78" t="n"/>
      <c r="FC2" s="78" t="n"/>
      <c r="FD2" s="78" t="n"/>
      <c r="FE2" s="78" t="n"/>
      <c r="FF2" s="78" t="n"/>
      <c r="FG2" s="78" t="n"/>
      <c r="FH2" s="78" t="n"/>
      <c r="FI2" s="78" t="n"/>
      <c r="FJ2" s="78" t="n"/>
      <c r="FK2" s="78" t="n"/>
    </row>
    <row r="3">
      <c r="F3" t="inlineStr">
        <is>
          <t>Нижневартовск</t>
        </is>
      </c>
      <c r="M3" s="39" t="inlineStr">
        <is>
          <t>Нижневартовск-1 Вокзал</t>
        </is>
      </c>
      <c r="N3" s="23" t="n"/>
      <c r="O3" s="39" t="n"/>
      <c r="Q3" s="23" t="n"/>
      <c r="R3" s="23" t="n"/>
      <c r="S3" t="inlineStr">
        <is>
          <t>А</t>
        </is>
      </c>
      <c r="T3" t="inlineStr">
        <is>
          <t>RW Исторический багаж</t>
        </is>
      </c>
      <c r="U3" s="23" t="inlineStr">
        <is>
          <t>Нижневартовск-1 1-й этаж, около касс</t>
        </is>
      </c>
      <c r="V3" s="23" t="inlineStr">
        <is>
          <t>Цифровой постер</t>
        </is>
      </c>
      <c r="W3" t="inlineStr">
        <is>
          <t>0.92x1.64</t>
        </is>
      </c>
      <c r="Z3" s="40" t="n"/>
      <c r="AE3" t="inlineStr">
        <is>
          <t>https://images.russoutdoor.ru/panelFotos/252/2512321.jpg</t>
        </is>
      </c>
      <c r="AF3" t="inlineStr">
        <is>
          <t>https://images.russoutdoor.ru/panelMapsWMF/252/2512321.jpg</t>
        </is>
      </c>
      <c r="AG3" t="inlineStr">
        <is>
          <t>5</t>
        </is>
      </c>
      <c r="AH3" t="n">
        <v>60</v>
      </c>
      <c r="AR3" t="n">
        <v>48847</v>
      </c>
      <c r="AS3" t="n">
        <v>0.76</v>
      </c>
      <c r="CO3" t="inlineStr">
        <is>
          <t>https://onlineapi.russoutdoor.ru/api/Panel/DownloadPanelProhibition/540/ТИ_ЖД.PDF</t>
        </is>
      </c>
      <c r="CP3" t="inlineStr">
        <is>
          <t>https://onlineapi.russoutdoor.ru/api/Panel/DownloadPosterAndMaketRequirement/2771/1/RW-Видеоэкран-0,92х1,64м_2160х3840рх-TT-Russ.pdf</t>
        </is>
      </c>
      <c r="DI3" t="n">
        <v>30000</v>
      </c>
      <c r="DK3" s="41" t="n"/>
      <c r="DL3" s="115" t="n"/>
      <c r="DR3" s="115" t="n"/>
      <c r="EX3" s="78" t="n"/>
      <c r="EY3" s="78" t="n"/>
      <c r="EZ3" s="78" t="n"/>
      <c r="FA3" s="78" t="n"/>
      <c r="FB3" s="78" t="n"/>
      <c r="FC3" s="78" t="n"/>
      <c r="FD3" s="78" t="n"/>
      <c r="FE3" s="78" t="n"/>
      <c r="FF3" s="78" t="n"/>
      <c r="FG3" s="78" t="n"/>
      <c r="FH3" s="78" t="n"/>
      <c r="FI3" s="78" t="n"/>
      <c r="FJ3" s="78" t="n"/>
      <c r="FK3" s="78" t="n"/>
    </row>
    <row r="4">
      <c r="E4" s="7" t="inlineStr">
        <is>
          <t>Заказчик:</t>
        </is>
      </c>
      <c r="F4" s="8" t="inlineStr">
        <is>
          <t>Омск</t>
        </is>
      </c>
      <c r="K4" s="23" t="inlineStr">
        <is>
          <t> </t>
        </is>
      </c>
      <c r="M4" s="39" t="inlineStr">
        <is>
          <t>Омск Вокзал</t>
        </is>
      </c>
      <c r="N4" s="23" t="n"/>
      <c r="O4" s="39" t="n"/>
      <c r="Q4" s="23" t="n"/>
      <c r="R4" s="23" t="n"/>
      <c r="S4" t="inlineStr">
        <is>
          <t>А</t>
        </is>
      </c>
      <c r="T4" t="inlineStr">
        <is>
          <t>RW Вокзалы_Пилон_ Digital</t>
        </is>
      </c>
      <c r="U4" s="23" t="inlineStr">
        <is>
          <t>Омск Вход в сервисный зал, справа</t>
        </is>
      </c>
      <c r="V4" s="23" t="inlineStr">
        <is>
          <t>Цифровой постер</t>
        </is>
      </c>
      <c r="W4" t="inlineStr">
        <is>
          <t>0.92x1.64</t>
        </is>
      </c>
      <c r="Z4" s="40" t="n"/>
      <c r="AE4" t="inlineStr">
        <is>
          <t>https://images.russoutdoor.ru/panelFotos/236/2356600.jpg</t>
        </is>
      </c>
      <c r="AF4" t="inlineStr">
        <is>
          <t>https://images.russoutdoor.ru/panelMapsWMF/236/2356600.jpg</t>
        </is>
      </c>
      <c r="AG4" t="inlineStr">
        <is>
          <t>5</t>
        </is>
      </c>
      <c r="AH4" t="n">
        <v>60</v>
      </c>
      <c r="AR4" t="n">
        <v>207408</v>
      </c>
      <c r="AS4" t="n">
        <v>3.21</v>
      </c>
      <c r="AW4" s="30" t="n"/>
      <c r="AX4" s="30" t="n"/>
      <c r="CD4" s="23" t="n"/>
      <c r="CE4" s="23" t="n"/>
      <c r="CF4" s="23" t="n"/>
      <c r="CG4" s="23" t="n"/>
      <c r="CH4" s="23" t="n"/>
      <c r="CI4" s="23" t="n"/>
      <c r="CJ4" s="23" t="n"/>
      <c r="CK4" s="23" t="n"/>
      <c r="CL4" s="23" t="n"/>
      <c r="CO4" t="inlineStr">
        <is>
          <t>https://onlineapi.russoutdoor.ru/api/Panel/DownloadPanelProhibition/540/ТИ_ЖД.PDF</t>
        </is>
      </c>
      <c r="CP4" t="inlineStr">
        <is>
          <t>https://onlineapi.russoutdoor.ru/api/Panel/DownloadPosterAndMaketRequirement/2771/1/RW-Видеоэкран-0,92х1,64м_2160х3840рх-TT-Russ.pdf</t>
        </is>
      </c>
      <c r="CV4" s="23" t="n"/>
      <c r="CW4" s="23" t="n"/>
      <c r="CX4" s="28" t="n"/>
      <c r="CY4" s="23" t="n"/>
      <c r="CZ4" s="23" t="n"/>
      <c r="DA4" s="23" t="n"/>
      <c r="DB4" s="23" t="n"/>
      <c r="DD4" s="23" t="n"/>
      <c r="DE4" s="23" t="n"/>
      <c r="DG4" s="23" t="n"/>
      <c r="DI4" t="n">
        <v>30000</v>
      </c>
      <c r="EH4" s="23" t="n"/>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row>
    <row r="5">
      <c r="E5" s="7" t="inlineStr">
        <is>
          <t>ГЕО/привязка:</t>
        </is>
      </c>
      <c r="F5" s="8" t="inlineStr">
        <is>
          <t>Самара</t>
        </is>
      </c>
      <c r="J5" s="23" t="inlineStr">
        <is>
          <t> </t>
        </is>
      </c>
      <c r="M5" s="39" t="inlineStr">
        <is>
          <t>Самара Вокзал</t>
        </is>
      </c>
      <c r="N5" s="23" t="n"/>
      <c r="O5" s="39" t="n"/>
      <c r="Q5" s="23" t="n"/>
      <c r="R5" s="23" t="n"/>
      <c r="S5" t="inlineStr">
        <is>
          <t>А</t>
        </is>
      </c>
      <c r="T5" t="inlineStr">
        <is>
          <t>Digital панель</t>
        </is>
      </c>
      <c r="U5" s="23" t="inlineStr">
        <is>
          <t>Самара 2 этаж, литера Г, возле касс</t>
        </is>
      </c>
      <c r="V5" s="23" t="inlineStr">
        <is>
          <t>Цифровой постер</t>
        </is>
      </c>
      <c r="W5" t="inlineStr">
        <is>
          <t>8x1.92</t>
        </is>
      </c>
      <c r="Z5" s="40" t="n"/>
      <c r="AE5" t="inlineStr">
        <is>
          <t>https://images.russoutdoor.ru/panelFotos/264/2639008.jpg</t>
        </is>
      </c>
      <c r="AF5" t="inlineStr">
        <is>
          <t>https://images.russoutdoor.ru/panelMapsWMF/264/2639008.jpg</t>
        </is>
      </c>
      <c r="AG5" t="inlineStr">
        <is>
          <t>5</t>
        </is>
      </c>
      <c r="AH5" t="n">
        <v>60</v>
      </c>
      <c r="CO5" t="inlineStr">
        <is>
          <t>https://onlineapi.russoutdoor.ru/api/Panel/DownloadPanelProhibition/540/ТИ_ЖД.PDF</t>
        </is>
      </c>
      <c r="CP5" t="inlineStr">
        <is>
          <t>https://onlineapi.russoutdoor.ru/api/Panel/DownloadPosterAndMaketRequirement/4270/1/RW-Видеоэкран-8,00х1,92м_2000х480рх-TT-Russ.pdf</t>
        </is>
      </c>
      <c r="CR5" s="28" t="inlineStr">
        <is>
          <t> </t>
        </is>
      </c>
      <c r="CY5" t="inlineStr">
        <is>
          <t> </t>
        </is>
      </c>
      <c r="DI5" t="n">
        <v>150000</v>
      </c>
      <c r="DU5" s="23" t="inlineStr">
        <is>
          <t> </t>
        </is>
      </c>
      <c r="EX5" s="78" t="n"/>
      <c r="EY5" s="78" t="n"/>
      <c r="EZ5" s="78" t="n"/>
      <c r="FA5" s="78" t="n"/>
      <c r="FB5" s="78" t="n"/>
      <c r="FC5" s="78" t="n"/>
      <c r="FD5" s="78" t="n"/>
      <c r="FE5" s="78" t="n"/>
      <c r="FF5" s="78" t="n"/>
      <c r="FG5" s="78" t="n"/>
      <c r="FH5" s="78" t="n"/>
      <c r="FI5" s="78" t="n"/>
      <c r="FJ5" s="78" t="n"/>
      <c r="FK5" s="78" t="n"/>
    </row>
    <row r="6">
      <c r="E6" s="7" t="inlineStr">
        <is>
          <t>Период:</t>
        </is>
      </c>
      <c r="F6" s="8" t="inlineStr">
        <is>
          <t>Самара</t>
        </is>
      </c>
      <c r="M6" s="39" t="inlineStr">
        <is>
          <t>Самара Вокзал</t>
        </is>
      </c>
      <c r="N6" s="23" t="n"/>
      <c r="O6" s="39" t="n"/>
      <c r="Q6" s="23" t="n"/>
      <c r="R6" s="23" t="n"/>
      <c r="S6" t="inlineStr">
        <is>
          <t>А</t>
        </is>
      </c>
      <c r="T6" t="inlineStr">
        <is>
          <t>RW Вокзалы_Пилон_ Digital</t>
        </is>
      </c>
      <c r="U6" s="23" t="inlineStr">
        <is>
          <t>Самара Вестибюль, напротив табло с расписанием, у входа в зону касс д/с</t>
        </is>
      </c>
      <c r="V6" s="23" t="inlineStr">
        <is>
          <t>Цифровой постер</t>
        </is>
      </c>
      <c r="W6" t="inlineStr">
        <is>
          <t>0.92x1.64</t>
        </is>
      </c>
      <c r="Z6" s="40" t="n"/>
      <c r="AE6" t="inlineStr">
        <is>
          <t>https://images.russoutdoor.ru/panelFotos/236/2356582.jpg</t>
        </is>
      </c>
      <c r="AF6" t="inlineStr">
        <is>
          <t>https://images.russoutdoor.ru/panelMapsWMF/236/2356582.jpg</t>
        </is>
      </c>
      <c r="AG6" t="inlineStr">
        <is>
          <t>5</t>
        </is>
      </c>
      <c r="AH6" t="n">
        <v>60</v>
      </c>
      <c r="AR6" t="n">
        <v>546787</v>
      </c>
      <c r="AS6" t="n">
        <v>8.470000000000001</v>
      </c>
      <c r="BL6" s="23" t="n"/>
      <c r="BM6" s="23" t="n"/>
      <c r="CO6" t="inlineStr">
        <is>
          <t>https://onlineapi.russoutdoor.ru/api/Panel/DownloadPanelProhibition/540/ТИ_ЖД.PDF</t>
        </is>
      </c>
      <c r="CP6" t="inlineStr">
        <is>
          <t>https://onlineapi.russoutdoor.ru/api/Panel/DownloadPosterAndMaketRequirement/2771/1/RW-Видеоэкран-0,92х1,64м_2160х3840рх-TT-Russ.pdf</t>
        </is>
      </c>
      <c r="DI6" t="n">
        <v>30000</v>
      </c>
      <c r="DL6" s="19" t="n"/>
      <c r="DM6" s="44" t="inlineStr">
        <is>
          <t>_- агентская скидка (для РА)</t>
        </is>
      </c>
      <c r="EI6" s="34" t="inlineStr">
        <is>
          <t> </t>
        </is>
      </c>
      <c r="EX6" s="78" t="n"/>
      <c r="EY6" s="78" t="n"/>
      <c r="EZ6" s="78" t="n"/>
      <c r="FA6" s="78" t="n"/>
      <c r="FB6" s="78" t="n"/>
      <c r="FC6" s="78" t="n"/>
      <c r="FD6" s="78" t="n"/>
      <c r="FE6" s="78" t="n"/>
      <c r="FF6" s="78" t="n"/>
      <c r="FG6" s="78" t="n"/>
      <c r="FH6" s="78" t="n"/>
      <c r="FI6" s="78" t="n"/>
      <c r="FJ6" s="78" t="n"/>
      <c r="FK6" s="78" t="n"/>
    </row>
    <row r="7">
      <c r="E7" s="7" t="inlineStr">
        <is>
          <t>Формат:</t>
        </is>
      </c>
      <c r="F7" s="8" t="inlineStr">
        <is>
          <t>Южно-Сахалинск</t>
        </is>
      </c>
      <c r="M7" s="39" t="inlineStr">
        <is>
          <t>Южно-Сахалинск</t>
        </is>
      </c>
      <c r="N7" s="23" t="n"/>
      <c r="O7" s="39" t="n"/>
      <c r="Q7" s="23" t="n"/>
      <c r="R7" s="23" t="n"/>
      <c r="S7" t="inlineStr">
        <is>
          <t>А</t>
        </is>
      </c>
      <c r="T7" t="inlineStr">
        <is>
          <t>RW Исторический багаж</t>
        </is>
      </c>
      <c r="U7" s="23" t="inlineStr">
        <is>
          <t>Южно-Сахалинск Распределительный зал, справа от входа</t>
        </is>
      </c>
      <c r="V7" s="23" t="inlineStr">
        <is>
          <t>Цифровой постер</t>
        </is>
      </c>
      <c r="W7" t="inlineStr">
        <is>
          <t>0.92x1.64</t>
        </is>
      </c>
      <c r="AE7" t="inlineStr">
        <is>
          <t>https://images.russoutdoor.ru/panelFotos/236/2356721.jpg</t>
        </is>
      </c>
      <c r="AF7" t="inlineStr">
        <is>
          <t>https://images.russoutdoor.ru/panelMapsWMF/236/2356721.jpg</t>
        </is>
      </c>
      <c r="AG7" s="23" t="inlineStr">
        <is>
          <t>5</t>
        </is>
      </c>
      <c r="AH7" t="n">
        <v>60</v>
      </c>
      <c r="AR7" t="n">
        <v>44981</v>
      </c>
      <c r="AS7" t="n">
        <v>0.7</v>
      </c>
      <c r="BL7" s="23" t="n"/>
      <c r="BM7" s="23" t="n"/>
      <c r="CO7" t="inlineStr">
        <is>
          <t>https://onlineapi.russoutdoor.ru/api/Panel/DownloadPanelProhibition/540/ТИ_ЖД.PDF</t>
        </is>
      </c>
      <c r="CP7" t="inlineStr">
        <is>
          <t>https://onlineapi.russoutdoor.ru/api/Panel/DownloadPosterAndMaketRequirement/2771/1/RW-Видеоэкран-0,92х1,64м_2160х3840рх-TT-Russ.pdf</t>
        </is>
      </c>
      <c r="CQ7" s="28" t="inlineStr">
        <is>
          <t> </t>
        </is>
      </c>
      <c r="CR7" s="28" t="inlineStr">
        <is>
          <t> </t>
        </is>
      </c>
      <c r="DD7" s="117" t="n"/>
      <c r="DI7" s="23" t="n">
        <v>30000</v>
      </c>
      <c r="DL7" s="106" t="n"/>
      <c r="DM7" s="44" t="inlineStr">
        <is>
          <t>_- скидка за период</t>
        </is>
      </c>
      <c r="DT7" s="23" t="inlineStr">
        <is>
          <t> </t>
        </is>
      </c>
      <c r="EX7" s="78" t="n"/>
      <c r="EY7" s="78" t="n"/>
      <c r="EZ7" s="78" t="n"/>
      <c r="FA7" s="78" t="n"/>
      <c r="FB7" s="78" t="n"/>
      <c r="FC7" s="78" t="n"/>
      <c r="FD7" s="78" t="n"/>
      <c r="FE7" s="78" t="n"/>
      <c r="FF7" s="78" t="n"/>
      <c r="FG7" s="78" t="n"/>
      <c r="FH7" s="78" t="n"/>
      <c r="FI7" s="78" t="n"/>
      <c r="FJ7" s="78" t="n"/>
      <c r="FK7" s="78" t="n"/>
    </row>
    <row r="8">
      <c r="B8" s="24" t="n"/>
      <c r="C8" s="24" t="n"/>
      <c r="D8" s="24" t="n"/>
      <c r="E8" s="26" t="inlineStr">
        <is>
          <t>ПОДСВЕТКА:</t>
        </is>
      </c>
      <c r="F8" s="6" t="inlineStr">
        <is>
          <t>Волгоград</t>
        </is>
      </c>
      <c r="J8" s="23" t="inlineStr">
        <is>
          <t> </t>
        </is>
      </c>
      <c r="M8" s="39" t="inlineStr">
        <is>
          <t>Волгоград-1 Вокзал</t>
        </is>
      </c>
      <c r="N8" s="23" t="n"/>
      <c r="O8" s="39" t="n"/>
      <c r="Q8" s="23" t="n"/>
      <c r="R8" s="23" t="n"/>
      <c r="S8" t="inlineStr">
        <is>
          <t>А</t>
        </is>
      </c>
      <c r="T8" t="inlineStr">
        <is>
          <t>Пилон_статика</t>
        </is>
      </c>
      <c r="U8" s="23" t="inlineStr">
        <is>
          <t>Волгоград-1\ Вокзал, на перроне (поз.1)\ A</t>
        </is>
      </c>
      <c r="V8" s="23" t="inlineStr">
        <is>
          <t>Плёнка ПЭТ</t>
        </is>
      </c>
      <c r="W8" t="inlineStr">
        <is>
          <t>1.2x1.8</t>
        </is>
      </c>
      <c r="AE8" t="inlineStr">
        <is>
          <t>https://images.russoutdoor.ru/panelFotos/157/1565147.jpg</t>
        </is>
      </c>
      <c r="AF8" t="inlineStr">
        <is>
          <t>https://images.russoutdoor.ru/panelMapsWMF/157/1565147.jpg</t>
        </is>
      </c>
      <c r="AR8" t="n">
        <v>318794</v>
      </c>
      <c r="AS8" t="n">
        <v>8.5</v>
      </c>
      <c r="AV8" s="30" t="inlineStr">
        <is>
          <t> </t>
        </is>
      </c>
      <c r="BL8" s="23" t="n"/>
      <c r="BM8" s="23" t="n"/>
      <c r="BN8" s="23" t="n"/>
      <c r="CO8" t="inlineStr">
        <is>
          <t>https://onlineapi.russoutdoor.ru/api/Panel/DownloadPanelProhibition/540/ТИ_ЖД.PDF</t>
        </is>
      </c>
      <c r="CP8" t="inlineStr">
        <is>
          <t>https://onlineapi.russoutdoor.ru/api/Panel/DownloadPosterAndMaketRequirement/2471/1/MS CF (1200х1800) indoor_нов.pdf</t>
        </is>
      </c>
      <c r="DD8" s="117" t="n"/>
      <c r="DG8" s="117" t="n"/>
      <c r="DI8" s="115" t="n">
        <v>10200</v>
      </c>
      <c r="DL8" s="107" t="n"/>
      <c r="DM8" s="44" t="inlineStr">
        <is>
          <t>_- скидка за объем</t>
        </is>
      </c>
      <c r="DQ8" s="23" t="inlineStr">
        <is>
          <t> </t>
        </is>
      </c>
      <c r="EX8" s="78" t="n"/>
      <c r="EY8" s="78" t="n"/>
      <c r="EZ8" s="78" t="n"/>
      <c r="FA8" s="78" t="n"/>
      <c r="FB8" s="78" t="n"/>
      <c r="FC8" s="78" t="n"/>
      <c r="FD8" s="78" t="n"/>
      <c r="FE8" s="78" t="n"/>
      <c r="FF8" s="78" t="n"/>
      <c r="FG8" s="78" t="n"/>
      <c r="FH8" s="78" t="n"/>
      <c r="FI8" s="78" t="n"/>
      <c r="FJ8" s="78" t="n"/>
      <c r="FK8" s="78" t="n"/>
    </row>
    <row r="9">
      <c r="B9" s="24" t="n"/>
      <c r="C9" s="24" t="n"/>
      <c r="D9" s="24" t="n"/>
      <c r="F9" t="inlineStr">
        <is>
          <t>Волгоград</t>
        </is>
      </c>
      <c r="G9" s="24" t="n"/>
      <c r="I9" s="24" t="n"/>
      <c r="J9" s="24" t="inlineStr">
        <is>
          <t> </t>
        </is>
      </c>
      <c r="K9" s="24" t="n"/>
      <c r="M9" s="39" t="inlineStr">
        <is>
          <t>Волгоград-1 Вокзал</t>
        </is>
      </c>
      <c r="N9" s="23" t="n"/>
      <c r="O9" s="39" t="n"/>
      <c r="Q9" s="23" t="n"/>
      <c r="R9" s="23" t="n"/>
      <c r="S9" t="inlineStr">
        <is>
          <t>А</t>
        </is>
      </c>
      <c r="T9" t="inlineStr">
        <is>
          <t>Пилон_статика</t>
        </is>
      </c>
      <c r="U9" s="23" t="inlineStr">
        <is>
          <t>Волгоград-1\ Вокзал, на перроне (поз.11)\ A</t>
        </is>
      </c>
      <c r="V9" s="23" t="inlineStr">
        <is>
          <t>Плёнка ПЭТ</t>
        </is>
      </c>
      <c r="W9" t="inlineStr">
        <is>
          <t>1.2x1.8</t>
        </is>
      </c>
      <c r="AE9" t="inlineStr">
        <is>
          <t>https://images.russoutdoor.ru/panelFotos/157/1565738.jpg</t>
        </is>
      </c>
      <c r="AF9" t="inlineStr">
        <is>
          <t>https://images.russoutdoor.ru/panelMapsWMF/157/1565738.jpg</t>
        </is>
      </c>
      <c r="AR9" t="n">
        <v>318794</v>
      </c>
      <c r="AS9" t="n">
        <v>8.5</v>
      </c>
      <c r="AY9" s="30" t="n"/>
      <c r="BL9" s="23" t="n"/>
      <c r="BM9" s="23" t="n"/>
      <c r="BN9" s="23" t="n"/>
      <c r="CD9" s="23" t="n"/>
      <c r="CE9" s="23" t="n"/>
      <c r="CF9" s="23" t="n"/>
      <c r="CG9" s="23" t="n"/>
      <c r="CH9" s="23" t="n"/>
      <c r="CI9" s="23" t="n"/>
      <c r="CJ9" s="23" t="n"/>
      <c r="CK9" s="23" t="n"/>
      <c r="CL9" s="23" t="n"/>
      <c r="CO9" t="inlineStr">
        <is>
          <t>https://onlineapi.russoutdoor.ru/api/Panel/DownloadPanelProhibition/540/ТИ_ЖД.PDF</t>
        </is>
      </c>
      <c r="CP9" s="23" t="inlineStr">
        <is>
          <t>https://onlineapi.russoutdoor.ru/api/Panel/DownloadPosterAndMaketRequirement/2471/1/MS CF (1200х1800) indoor_нов.pdf</t>
        </is>
      </c>
      <c r="DD9" s="23" t="n"/>
      <c r="DE9" s="23" t="n"/>
      <c r="DF9" s="23" t="n"/>
      <c r="DG9" s="23" t="n"/>
      <c r="DI9" t="n">
        <v>10200</v>
      </c>
      <c r="DK9" s="23" t="n"/>
      <c r="DL9" s="105" t="n"/>
      <c r="DM9" s="44" t="inlineStr">
        <is>
          <t>_- welcom скидка</t>
        </is>
      </c>
      <c r="DR9" s="115" t="n"/>
      <c r="DS9" s="30" t="n"/>
      <c r="DT9" s="30" t="n"/>
      <c r="DU9" s="30" t="n"/>
      <c r="DV9" s="30" t="n"/>
      <c r="DW9" s="30" t="n"/>
      <c r="DX9" s="30" t="n"/>
      <c r="DY9" s="30" t="n"/>
      <c r="DZ9" s="30" t="n"/>
      <c r="EA9" s="30" t="n"/>
      <c r="EB9" s="30" t="n"/>
      <c r="EC9" s="30" t="n"/>
      <c r="ED9" s="30" t="n"/>
      <c r="EF9" s="115" t="n"/>
      <c r="EH9" s="23" t="n"/>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row>
    <row r="10">
      <c r="B10" s="24" t="n"/>
      <c r="C10" s="24" t="n"/>
      <c r="D10" s="24" t="n"/>
      <c r="E10" s="101" t="inlineStr">
        <is>
          <t>Предложение действует до:</t>
        </is>
      </c>
      <c r="F10" s="102" t="inlineStr">
        <is>
          <t>Волгоград</t>
        </is>
      </c>
      <c r="G10" s="24" t="n"/>
      <c r="I10" s="24" t="n"/>
      <c r="J10" s="24" t="n"/>
      <c r="K10" s="24" t="n"/>
      <c r="M10" s="39" t="inlineStr">
        <is>
          <t>Волгоград-1 Вокзал</t>
        </is>
      </c>
      <c r="O10" s="39" t="n"/>
      <c r="S10" t="inlineStr">
        <is>
          <t>А</t>
        </is>
      </c>
      <c r="T10" t="inlineStr">
        <is>
          <t>Пилон_статика</t>
        </is>
      </c>
      <c r="U10" t="inlineStr">
        <is>
          <t>Волгоград-1\ Вокзал, на перроне (поз.12)\ A</t>
        </is>
      </c>
      <c r="V10" t="inlineStr">
        <is>
          <t>Плёнка ПЭТ</t>
        </is>
      </c>
      <c r="W10" t="inlineStr">
        <is>
          <t>1.2x1.8</t>
        </is>
      </c>
      <c r="AE10" t="inlineStr">
        <is>
          <t>https://images.russoutdoor.ru/panelFotos/157/1562519.jpg</t>
        </is>
      </c>
      <c r="AF10" t="inlineStr">
        <is>
          <t>https://images.russoutdoor.ru/panelMapsWMF/157/1562519.jpg</t>
        </is>
      </c>
      <c r="AH10" s="23" t="n"/>
      <c r="AR10" t="n">
        <v>318794</v>
      </c>
      <c r="AS10" t="n">
        <v>8.5</v>
      </c>
      <c r="CO10" t="inlineStr">
        <is>
          <t>https://onlineapi.russoutdoor.ru/api/Panel/DownloadPanelProhibition/540/ТИ_ЖД.PDF</t>
        </is>
      </c>
      <c r="CP10" t="inlineStr">
        <is>
          <t>https://onlineapi.russoutdoor.ru/api/Panel/DownloadPosterAndMaketRequirement/2471/1/MS CF (1200х1800) indoor_нов.pdf</t>
        </is>
      </c>
      <c r="DI10" s="115" t="n">
        <v>10200</v>
      </c>
      <c r="DL10" s="104" t="n"/>
      <c r="DM10" s="44" t="inlineStr">
        <is>
          <t>_- спец. скидка</t>
        </is>
      </c>
      <c r="ER10" s="28" t="inlineStr">
        <is>
          <t> </t>
        </is>
      </c>
      <c r="EX10" s="78" t="n"/>
      <c r="EY10" s="78" t="n"/>
      <c r="EZ10" s="78" t="n"/>
      <c r="FA10" s="78" t="n"/>
      <c r="FB10" s="78" t="n"/>
      <c r="FC10" s="78" t="n"/>
      <c r="FD10" s="78" t="n"/>
      <c r="FE10" s="78" t="n"/>
      <c r="FF10" s="78" t="n"/>
      <c r="FG10" s="78" t="n"/>
      <c r="FH10" s="78" t="n"/>
      <c r="FI10" s="78" t="n"/>
      <c r="FJ10" s="78" t="n"/>
      <c r="FK10" s="78" t="n"/>
    </row>
    <row r="11">
      <c r="B11" s="24" t="n"/>
      <c r="C11" s="24" t="n"/>
      <c r="D11" s="24" t="n"/>
      <c r="F11" s="118" t="inlineStr">
        <is>
          <t>Волгоград</t>
        </is>
      </c>
      <c r="G11" s="24" t="n"/>
      <c r="H11" s="24" t="n"/>
      <c r="I11" s="24" t="n"/>
      <c r="J11" s="24" t="n"/>
      <c r="K11" s="24" t="n"/>
      <c r="L11" s="119" t="n"/>
      <c r="M11" t="inlineStr">
        <is>
          <t>Волгоград-1 Вокзал</t>
        </is>
      </c>
      <c r="N11" s="119" t="n"/>
      <c r="O11" s="39" t="n"/>
      <c r="P11" s="119" t="n"/>
      <c r="Q11" s="119" t="n"/>
      <c r="R11" s="119" t="n"/>
      <c r="S11" s="119" t="inlineStr">
        <is>
          <t>А</t>
        </is>
      </c>
      <c r="T11" s="120" t="inlineStr">
        <is>
          <t>Пилон_статика</t>
        </is>
      </c>
      <c r="U11" s="119" t="inlineStr">
        <is>
          <t>Волгоград-1\ Вокзал, на перроне (поз.2)\ A</t>
        </is>
      </c>
      <c r="V11" s="119" t="inlineStr">
        <is>
          <t>Плёнка ПЭТ</t>
        </is>
      </c>
      <c r="W11" s="119" t="inlineStr">
        <is>
          <t>1.2x1.8</t>
        </is>
      </c>
      <c r="X11" s="119" t="n"/>
      <c r="Y11" s="119" t="n"/>
      <c r="AE11" t="inlineStr">
        <is>
          <t>https://images.russoutdoor.ru/panelFotos/157/1565847.jpg</t>
        </is>
      </c>
      <c r="AF11" t="inlineStr">
        <is>
          <t>https://images.russoutdoor.ru/panelMapsWMF/157/1565847.jpg</t>
        </is>
      </c>
      <c r="AR11" t="n">
        <v>318794</v>
      </c>
      <c r="AS11" t="n">
        <v>8.5</v>
      </c>
      <c r="AX11" s="23" t="inlineStr">
        <is>
          <t> </t>
        </is>
      </c>
      <c r="BQ11" s="115" t="n"/>
      <c r="CM11" s="23" t="n"/>
      <c r="CN11" s="23" t="n"/>
      <c r="CO11" t="inlineStr">
        <is>
          <t>https://onlineapi.russoutdoor.ru/api/Panel/DownloadPanelProhibition/540/ТИ_ЖД.PDF</t>
        </is>
      </c>
      <c r="CP11" t="inlineStr">
        <is>
          <t>https://onlineapi.russoutdoor.ru/api/Panel/DownloadPosterAndMaketRequirement/2471/1/MS CF (1200х1800) indoor_нов.pdf</t>
        </is>
      </c>
      <c r="DI11" t="n">
        <v>10200</v>
      </c>
      <c r="DR11" s="115" t="n"/>
      <c r="DS11" s="115" t="n"/>
      <c r="DU11" s="115" t="n"/>
      <c r="DV11" s="115" t="n"/>
      <c r="DW11" s="115" t="n"/>
      <c r="DX11" s="115" t="n"/>
      <c r="DY11" s="115" t="n"/>
      <c r="EP11" s="23" t="n"/>
      <c r="EQ11" s="23" t="n"/>
      <c r="EX11" s="78" t="n"/>
      <c r="EY11" s="78" t="n"/>
      <c r="EZ11" s="78" t="n"/>
      <c r="FA11" s="78" t="n"/>
      <c r="FB11" s="78" t="n"/>
      <c r="FC11" s="78" t="n"/>
      <c r="FD11" s="78" t="n"/>
      <c r="FE11" s="78" t="n"/>
      <c r="FF11" s="78" t="n"/>
      <c r="FG11" s="78" t="n"/>
      <c r="FH11" s="78" t="n"/>
      <c r="FI11" s="78" t="n"/>
      <c r="FJ11" s="78" t="n"/>
      <c r="FK11" s="78" t="n"/>
    </row>
    <row r="12" ht="12.75" customHeight="1">
      <c r="B12" s="24" t="n"/>
      <c r="C12" s="24" t="n"/>
      <c r="D12" s="24" t="n"/>
      <c r="F12" t="inlineStr">
        <is>
          <t>Волгоград</t>
        </is>
      </c>
      <c r="G12" s="24" t="n"/>
      <c r="H12" s="24" t="n"/>
      <c r="I12" s="24" t="n"/>
      <c r="J12" s="24" t="n"/>
      <c r="K12" s="24" t="n"/>
      <c r="M12" t="inlineStr">
        <is>
          <t>Волгоград-1 Вокзал</t>
        </is>
      </c>
      <c r="O12" s="39" t="n"/>
      <c r="S12" t="inlineStr">
        <is>
          <t>А</t>
        </is>
      </c>
      <c r="T12" t="inlineStr">
        <is>
          <t>Лайтбокс</t>
        </is>
      </c>
      <c r="U12" t="inlineStr">
        <is>
          <t>Волгоград-1\ Выход к пригородному вокзалу, над лестницей\ A</t>
        </is>
      </c>
      <c r="V12" t="inlineStr">
        <is>
          <t>Постерная бумага Backlit 150 г/кв.м (на просвет); Плёнка ПЭТ</t>
        </is>
      </c>
      <c r="W12" t="inlineStr">
        <is>
          <t>3x1</t>
        </is>
      </c>
      <c r="AE12" t="inlineStr">
        <is>
          <t>https://images.russoutdoor.ru/panelFotos/157/1562520.jpg</t>
        </is>
      </c>
      <c r="AF12" t="inlineStr">
        <is>
          <t>https://images.russoutdoor.ru/panelMapsWMF/157/1562520.jpg</t>
        </is>
      </c>
      <c r="AO12" s="23" t="inlineStr">
        <is>
          <t> </t>
        </is>
      </c>
      <c r="AR12" t="n">
        <v>318794</v>
      </c>
      <c r="AS12" t="n">
        <v>8.5</v>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inlineStr">
        <is>
          <t>https://onlineapi.russoutdoor.ru/api/Panel/DownloadPanelProhibition/540/ТИ_ЖД.PDF</t>
        </is>
      </c>
      <c r="CP12" s="88" t="inlineStr">
        <is>
          <t>https://onlineapi.russoutdoor.ru/api/Panel/DownloadPosterAndMaketRequirement/1694/1/3,00х1,00 Волгоград.pdf</t>
        </is>
      </c>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v>16100</v>
      </c>
      <c r="DJ12" s="121" t="n"/>
      <c r="DK12" s="121"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row>
    <row r="13" ht="26.25" customHeight="1">
      <c r="B13" s="24" t="n"/>
      <c r="C13" s="24" t="n"/>
      <c r="D13" s="24" t="n"/>
      <c r="F13" t="inlineStr">
        <is>
          <t>Волгоград</t>
        </is>
      </c>
      <c r="G13" s="24" t="n"/>
      <c r="H13" s="24" t="n"/>
      <c r="I13" s="24" t="n"/>
      <c r="J13" s="24" t="n"/>
      <c r="K13" s="24" t="n"/>
      <c r="M13" t="inlineStr">
        <is>
          <t>Волгоград-1 Вокзал</t>
        </is>
      </c>
      <c r="S13" t="inlineStr">
        <is>
          <t>А</t>
        </is>
      </c>
      <c r="T13" t="inlineStr">
        <is>
          <t>Лайтбокс</t>
        </is>
      </c>
      <c r="U13" t="inlineStr">
        <is>
          <t>Волгоград-1\ Пригородный вокзал, над входом\ A</t>
        </is>
      </c>
      <c r="V13" t="inlineStr">
        <is>
          <t>Постерная бумага Backlit 150 г/кв.м (на просвет); Плёнка ПЭТ</t>
        </is>
      </c>
      <c r="W13" t="inlineStr">
        <is>
          <t>3x1</t>
        </is>
      </c>
      <c r="AE13" s="23" t="inlineStr">
        <is>
          <t>https://images.russoutdoor.ru/panelFotos/157/1562226.jpg</t>
        </is>
      </c>
      <c r="AF13" t="inlineStr">
        <is>
          <t>https://images.russoutdoor.ru/panelMapsWMF/157/1562226.jpg</t>
        </is>
      </c>
      <c r="AP13" s="30" t="inlineStr">
        <is>
          <t> </t>
        </is>
      </c>
      <c r="AR13" t="n">
        <v>318794</v>
      </c>
      <c r="AS13" t="n">
        <v>8.5</v>
      </c>
      <c r="BL13" s="49" t="n"/>
      <c r="BM13" s="47" t="n"/>
      <c r="BY13" s="122" t="n"/>
      <c r="BZ13" s="122" t="n"/>
      <c r="CM13" s="23" t="n"/>
      <c r="CN13" s="23" t="n"/>
      <c r="CO13" t="inlineStr">
        <is>
          <t>https://onlineapi.russoutdoor.ru/api/Panel/DownloadPanelProhibition/540/ТИ_ЖД.PDF</t>
        </is>
      </c>
      <c r="CP13" t="inlineStr">
        <is>
          <t>https://onlineapi.russoutdoor.ru/api/Panel/DownloadPosterAndMaketRequirement/1694/1/3,00х1,00 Волгоград.pdf</t>
        </is>
      </c>
      <c r="CU13" s="80" t="inlineStr">
        <is>
          <t>_ -&gt;|!!!УДАЛИТЬ ПЕРЕД ОТПРАВКОЙ ЗАКАЗЧИКУ</t>
        </is>
      </c>
      <c r="CV13" s="51" t="n"/>
      <c r="CW13" s="52" t="n"/>
      <c r="CX13" s="51" t="n"/>
      <c r="CY13" s="23" t="n"/>
      <c r="CZ13" s="23" t="n"/>
      <c r="DA13" s="23" t="n"/>
      <c r="DB13" s="23" t="n"/>
      <c r="DG13" s="116">
        <f>IF($DC13=0,0,$DD13*($DC13*100%-$DE13*$DF13))*$AB13</f>
        <v/>
      </c>
      <c r="DI13" s="123" t="n">
        <v>16100</v>
      </c>
      <c r="DJ13" s="123">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6">
        <f t="array" ref="DR13">
IF(DQ13&gt;0,
IFERROR(
_xlfn.IFS($BL13=0,
0,
$BL13&gt;0,
_xlfn.IFS(DK13="послед.",
$DJ13*(1-$DL13)*(1-$DM13)*(1-$DN13)*(1-$DO13)*(1-$DP13),
DK13="сумм",
$DJ13*(1-($DL13+$DM13+$DN13+$DO13+$DP13)))),
0),
$DJ13)</f>
        <v/>
      </c>
      <c r="DS13" s="116">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6">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6">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6">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6">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6">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6">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6">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6">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6">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6">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6">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inlineStr">
        <is>
          <t>Омск</t>
        </is>
      </c>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t="inlineStr">
        <is>
          <t>Омск (полоса отвода)</t>
        </is>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inlineStr">
        <is>
          <t>Б</t>
        </is>
      </c>
      <c r="T14" s="44" t="inlineStr">
        <is>
          <t>Пилон_статика</t>
        </is>
      </c>
      <c r="U14" s="25" t="inlineStr">
        <is>
          <t>Омск (полоса отвода)\ Привокзальная площадь, на газоне вокзала\ B</t>
        </is>
      </c>
      <c r="V14" s="25" t="inlineStr">
        <is>
          <t>Пленка (ПЭТ); Постерная бумага Backlit 150 г/кв.м (на просвет)</t>
        </is>
      </c>
      <c r="W14" s="25" t="inlineStr">
        <is>
          <t>1.2x1.8</t>
        </is>
      </c>
      <c r="X14" s="25" t="n"/>
      <c r="Y14" s="25" t="n"/>
      <c r="Z14" s="56">
        <f>SUBTOTAL(9,Z16:Z1048576)</f>
        <v/>
      </c>
      <c r="AA14" s="56">
        <f>SUBTOTAL(9,AA16:AA1048576)</f>
        <v/>
      </c>
      <c r="AB14" s="57">
        <f>SUBTOTAL(9,AB16:AB1048576)</f>
        <v/>
      </c>
      <c r="AC14" s="25" t="n"/>
      <c r="AD14" s="25" t="n"/>
      <c r="AE14" s="25" t="inlineStr">
        <is>
          <t>https://images.russoutdoor.ru/panelFotos/157/1568786.jpg</t>
        </is>
      </c>
      <c r="AF14" s="25" t="inlineStr">
        <is>
          <t>https://images.russoutdoor.ru/panelMapsWMF/157/1568786.jpg</t>
        </is>
      </c>
      <c r="AM14" s="23" t="n"/>
      <c r="AP14" s="23" t="n"/>
      <c r="AQ14" s="28" t="n"/>
      <c r="AR14" t="n">
        <v>207408</v>
      </c>
      <c r="AS14" s="23" t="n">
        <v>5.53</v>
      </c>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5">
        <f>SUBTOTAL(9,BN16:BN1048576)</f>
        <v/>
      </c>
      <c r="BP14" s="115">
        <f>SUBTOTAL(9,BP16:BP1048576)</f>
        <v/>
      </c>
      <c r="BQ14" s="115">
        <f>SUBTOTAL(9,BQ16:BQ1048576)</f>
        <v/>
      </c>
      <c r="BR14" s="115">
        <f>SUBTOTAL(9,BR16:BR1048576)</f>
        <v/>
      </c>
      <c r="BS14" s="115">
        <f>SUBTOTAL(9,BS16:BS1048576)</f>
        <v/>
      </c>
      <c r="BT14" s="115">
        <f>SUBTOTAL(9,BT16:BT1048576)</f>
        <v/>
      </c>
      <c r="BU14" s="115">
        <f>SUBTOTAL(9,BU16:BU1048576)</f>
        <v/>
      </c>
      <c r="BV14" s="115">
        <f>SUBTOTAL(9,BV16:BV1048576)</f>
        <v/>
      </c>
      <c r="BW14" s="115">
        <f>SUBTOTAL(9,BW16:BW1048576)</f>
        <v/>
      </c>
      <c r="BX14" s="115">
        <f>SUBTOTAL(9,BX16:BX1048576)</f>
        <v/>
      </c>
      <c r="BY14" s="115">
        <f>SUBTOTAL(9,BY16:BY1048576)</f>
        <v/>
      </c>
      <c r="BZ14" s="115">
        <f>SUBTOTAL(9,BZ16:BZ1048576)</f>
        <v/>
      </c>
      <c r="CA14" s="115">
        <f>SUBTOTAL(9,CA16:CA1048576)</f>
        <v/>
      </c>
      <c r="CB14" s="115">
        <f>SUBTOTAL(9,CB16:CB1048576)</f>
        <v/>
      </c>
      <c r="CC14" s="115">
        <f>SUBTOTAL(9,CC16:CC1048576)</f>
        <v/>
      </c>
      <c r="CD14" s="115">
        <f>SUBTOTAL(9,CD16:CD1048576)</f>
        <v/>
      </c>
      <c r="CE14" s="115">
        <f>SUBTOTAL(9,CE16:CE1048576)</f>
        <v/>
      </c>
      <c r="CF14" s="115">
        <f>SUBTOTAL(9,CF16:CF1048576)</f>
        <v/>
      </c>
      <c r="CG14" s="115">
        <f>SUBTOTAL(9,CG16:CG1048576)</f>
        <v/>
      </c>
      <c r="CH14" s="115">
        <f>SUBTOTAL(9,CH16:CH1048576)</f>
        <v/>
      </c>
      <c r="CI14" s="115">
        <f>SUBTOTAL(9,CI16:CI1048576)</f>
        <v/>
      </c>
      <c r="CJ14" s="115" t="n"/>
      <c r="CK14" s="115">
        <f>SUBTOTAL(9,CK16:CK1048576)</f>
        <v/>
      </c>
      <c r="CL14" s="115">
        <f>SUBTOTAL(9,CL16:CL1048576)</f>
        <v/>
      </c>
      <c r="CM14" s="23" t="n"/>
      <c r="CN14" s="23" t="n"/>
      <c r="CO14" t="inlineStr">
        <is>
          <t>https://onlineapi.russoutdoor.ru/api/Panel/DownloadPanelProhibition/540/ТИ_ЖД.PDF</t>
        </is>
      </c>
      <c r="CP14" t="inlineStr">
        <is>
          <t>https://onlineapi.russoutdoor.ru/api/Panel/DownloadPosterAndMaketRequirement/1668/1/1,20х1,80 Омск пилон.pdf</t>
        </is>
      </c>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5">
        <f>SUBTOTAL(9,DB16:DB1048576)</f>
        <v/>
      </c>
      <c r="DC14" s="122" t="n"/>
      <c r="DD14" s="115">
        <f>SUBTOTAL(9,DD16:DD1048576)</f>
        <v/>
      </c>
      <c r="DE14" s="115" t="n"/>
      <c r="DF14" s="115" t="n"/>
      <c r="DG14" s="115">
        <f>SUBTOTAL(9,DG16:DG1048576)</f>
        <v/>
      </c>
      <c r="DI14" s="115" t="n">
        <v>10200</v>
      </c>
      <c r="DJ14" s="115">
        <f>SUBTOTAL(9,DJ16:DJ1048576)</f>
        <v/>
      </c>
      <c r="DR14" s="115">
        <f>SUBTOTAL(9,DR16:DR1048576)</f>
        <v/>
      </c>
      <c r="DS14" s="115">
        <f>SUBTOTAL(9,DS16:DS1048576)</f>
        <v/>
      </c>
      <c r="DT14" s="115">
        <f>SUBTOTAL(9,DT16:DT1048576)</f>
        <v/>
      </c>
      <c r="DU14" s="115">
        <f>SUBTOTAL(9,DU16:DU1048576)</f>
        <v/>
      </c>
      <c r="DV14" s="115">
        <f>SUBTOTAL(9,DV16:DV1048576)</f>
        <v/>
      </c>
      <c r="DW14" s="115">
        <f>SUBTOTAL(9,DW16:DW1048576)</f>
        <v/>
      </c>
      <c r="DX14" s="115">
        <f>SUBTOTAL(9,DX16:DX1048576)</f>
        <v/>
      </c>
      <c r="DY14" s="115">
        <f>SUBTOTAL(9,DY16:DY1048576)</f>
        <v/>
      </c>
      <c r="DZ14" s="115">
        <f>SUBTOTAL(9,DZ16:DZ1048576)</f>
        <v/>
      </c>
      <c r="EA14" s="115">
        <f>SUBTOTAL(9,EA16:EA1048576)</f>
        <v/>
      </c>
      <c r="EB14" s="115">
        <f>SUBTOTAL(9,EB16:EB1048576)</f>
        <v/>
      </c>
      <c r="EC14" s="115">
        <f>SUBTOTAL(9,EC16:EC1048576)</f>
        <v/>
      </c>
      <c r="ED14" s="115">
        <f>SUBTOTAL(9,ED16:ED1048576)</f>
        <v/>
      </c>
      <c r="EE14" s="115">
        <f>SUBTOTAL(9,EE16:EE1048576)</f>
        <v/>
      </c>
      <c r="EF14" s="115">
        <f>SUBTOTAL(9,EF16:EF1048576)</f>
        <v/>
      </c>
      <c r="EG14" s="122" t="n"/>
      <c r="EH14" s="115">
        <f>SUBTOTAL(9,EH16:EH1048576)</f>
        <v/>
      </c>
      <c r="EI14" s="115">
        <f>SUBTOTAL(9,EI16:EI1048576)</f>
        <v/>
      </c>
      <c r="EJ14" s="115">
        <f>SUBTOTAL(9,EJ16:EJ1048576)</f>
        <v/>
      </c>
      <c r="EK14" s="115">
        <f>SUBTOTAL(9,EK16:EK1048576)</f>
        <v/>
      </c>
      <c r="EL14" s="115">
        <f>SUBTOTAL(9,EL16:EL1048576)</f>
        <v/>
      </c>
      <c r="EM14" s="115">
        <f>SUBTOTAL(9,EM16:EM1048576)</f>
        <v/>
      </c>
      <c r="EN14" s="115">
        <f>SUBTOTAL(9,EN16:EN1048576)</f>
        <v/>
      </c>
      <c r="EO14" s="115">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Омск</t>
        </is>
      </c>
      <c r="G15" s="2" t="inlineStr">
        <is>
          <t>Адрес</t>
        </is>
      </c>
      <c r="H15" s="2" t="inlineStr">
        <is>
          <t>Округ</t>
        </is>
      </c>
      <c r="I15" s="2" t="inlineStr">
        <is>
          <t>Район</t>
        </is>
      </c>
      <c r="J15" s="2" t="inlineStr">
        <is>
          <t>Долгота</t>
        </is>
      </c>
      <c r="K15" s="2" t="inlineStr">
        <is>
          <t>Широта</t>
        </is>
      </c>
      <c r="L15" s="2" t="inlineStr">
        <is>
          <t>Назначение</t>
        </is>
      </c>
      <c r="M15" s="2" t="inlineStr">
        <is>
          <t>Омск (полоса отвода)</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А</t>
        </is>
      </c>
      <c r="T15" s="1" t="inlineStr">
        <is>
          <t>Пилон_статика</t>
        </is>
      </c>
      <c r="U15" s="1" t="inlineStr">
        <is>
          <t>Омск (полоса отвода)\ Привокзальная площадь, у входа в вокзал\ A</t>
        </is>
      </c>
      <c r="V15" s="2" t="inlineStr">
        <is>
          <t>Пленка (ПЭТ); Постерная бумага Backlit 150 г/кв.м (на просвет)</t>
        </is>
      </c>
      <c r="W15" s="2" t="inlineStr">
        <is>
          <t>1.2x1.8</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https://images.russoutdoor.ru/panelFotos/157/1561359.jpg</t>
        </is>
      </c>
      <c r="AF15" s="2" t="inlineStr">
        <is>
          <t>https://images.russoutdoor.ru/panelMapsWMF/157/1561359.jpg</t>
        </is>
      </c>
      <c r="AG15" s="2" t="n"/>
      <c r="AH15" s="2" t="n"/>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n">
        <v>207408</v>
      </c>
      <c r="AS15" s="3" t="n">
        <v>5.53</v>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https://onlineapi.russoutdoor.ru/api/Panel/DownloadPanelProhibition/540/ТИ_ЖД.PDF</t>
        </is>
      </c>
      <c r="CP15" s="9" t="inlineStr">
        <is>
          <t>https://onlineapi.russoutdoor.ru/api/Panel/DownloadPosterAndMaketRequirement/1668/1/1,20х1,80 Омск пилон.pdf</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n">
        <v>10200</v>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c r="EW15" s="28" t="n"/>
      <c r="EX15" s="109" t="inlineStr">
        <is>
          <t>OTS, 
daily</t>
        </is>
      </c>
      <c r="EY15" s="109" t="inlineStr">
        <is>
          <t>OTS, 
total</t>
        </is>
      </c>
      <c r="EZ15" s="109" t="inlineStr">
        <is>
          <t>CPT</t>
        </is>
      </c>
      <c r="FA15" s="109" t="inlineStr">
        <is>
          <t>Average 
Frequency</t>
        </is>
      </c>
      <c r="FB15" s="109" t="inlineStr">
        <is>
          <t>Average 
Reach 1+</t>
        </is>
      </c>
      <c r="FC15" s="109" t="inlineStr">
        <is>
          <t>GRP,
daily</t>
        </is>
      </c>
      <c r="FD15" s="109" t="inlineStr">
        <is>
          <t>TRP</t>
        </is>
      </c>
      <c r="FE15" s="109" t="inlineStr">
        <is>
          <t>Affinity</t>
        </is>
      </c>
      <c r="FF15" s="109" t="inlineStr">
        <is>
          <t>Средний трафик за период</t>
        </is>
      </c>
    </row>
    <row r="16" ht="12.75" customHeight="1">
      <c r="A16" s="59" t="n"/>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is>
          <t>Омск</t>
        </is>
      </c>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n"/>
      <c r="J16" s="60" t="n"/>
      <c r="K16" s="60" t="n"/>
      <c r="L16" s="60" t="n"/>
      <c r="M16" s="60" t="inlineStr">
        <is>
          <t>Омск (полоса отвода)</t>
        </is>
      </c>
      <c r="N16" s="60" t="n"/>
      <c r="O16" s="60" t="n"/>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inlineStr">
        <is>
          <t>Б</t>
        </is>
      </c>
      <c r="T16" s="60" t="inlineStr">
        <is>
          <t>Пилон_статика</t>
        </is>
      </c>
      <c r="U16" s="60" t="inlineStr">
        <is>
          <t>Омск (полоса отвода)\ Привокзальная площадь, у входа в вокзал\ B</t>
        </is>
      </c>
      <c r="V16" s="60" t="inlineStr">
        <is>
          <t>Пленка (ПЭТ); Постерная бумага Backlit 150 г/кв.м (на просвет)</t>
        </is>
      </c>
      <c r="W16" s="59" t="inlineStr">
        <is>
          <t>1.2x1.8</t>
        </is>
      </c>
      <c r="X16" s="59" t="n"/>
      <c r="Y16" s="59" t="n"/>
      <c r="Z16" s="61" t="n"/>
      <c r="AA16" s="61" t="n"/>
      <c r="AB16" s="61">
        <f>IF(BL16&gt;0,Z16,0)</f>
        <v/>
      </c>
      <c r="AC16" s="59" t="n"/>
      <c r="AD16" s="59" t="n"/>
      <c r="AE16" s="59" t="inlineStr">
        <is>
          <t>https://images.russoutdoor.ru/panelFotos/158/1570643.jpg</t>
        </is>
      </c>
      <c r="AF16" s="59" t="inlineStr">
        <is>
          <t>https://images.russoutdoor.ru/panelMapsWMF/158/1570643.jpg</t>
        </is>
      </c>
      <c r="AG16" s="59" t="n"/>
      <c r="AH16" s="59" t="n"/>
      <c r="AI16" s="59" t="n"/>
      <c r="AJ16" s="59" t="n"/>
      <c r="AK16" s="59" t="n"/>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n"/>
      <c r="AR16" s="61" t="n">
        <v>207408</v>
      </c>
      <c r="AS16" s="61" t="n">
        <v>5.53</v>
      </c>
      <c r="AT16" s="61" t="n"/>
      <c r="AU16" s="65" t="n"/>
      <c r="AV16" s="124">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5">
        <f>$DJ16</f>
        <v/>
      </c>
      <c r="BO16" s="63">
        <f>$DQ16</f>
        <v/>
      </c>
      <c r="BP16" s="125">
        <f>
IFERROR(
IF($BL16=0,0,
$BN16*(1-$BO16)),
0)</f>
        <v/>
      </c>
      <c r="BQ16" s="125">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5">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5">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5">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5">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5">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5">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5">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5">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5">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5">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5">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5">
        <f>SUM($BQ16:$CB16)</f>
        <v/>
      </c>
      <c r="CD16" s="126">
        <f>SUM($EH16:$EH16)</f>
        <v/>
      </c>
      <c r="CE16" s="126">
        <f>$CD16*$AB16</f>
        <v/>
      </c>
      <c r="CF16" s="126">
        <f>SUM($EK16:$EK16)</f>
        <v/>
      </c>
      <c r="CG16" s="126">
        <f>$CF16*$AB16</f>
        <v/>
      </c>
      <c r="CH16" s="126">
        <f>SUM($CC16,$CE16,$CG16)</f>
        <v/>
      </c>
      <c r="CI16" s="126">
        <f>$CH16*(1+$CM16)</f>
        <v/>
      </c>
      <c r="CJ16" s="127" t="n">
        <v>0</v>
      </c>
      <c r="CK16" s="126">
        <f>SUM($CH16:$CH16)*(1+$CJ16)</f>
        <v/>
      </c>
      <c r="CL16" s="126">
        <f>SUM($CH16:$CH16)*(1+$CM16)</f>
        <v/>
      </c>
      <c r="CM16" s="108" t="n"/>
      <c r="CN16" s="59" t="n"/>
      <c r="CO16" s="72" t="inlineStr">
        <is>
          <t>https://onlineapi.russoutdoor.ru/api/Panel/DownloadPanelProhibition/540/ТИ_ЖД.PDF</t>
        </is>
      </c>
      <c r="CP16" s="59" t="inlineStr">
        <is>
          <t>https://onlineapi.russoutdoor.ru/api/Panel/DownloadPosterAndMaketRequirement/1668/1/1,20х1,80 Омск пилон.pdf</t>
        </is>
      </c>
      <c r="CQ16" s="73" t="n"/>
      <c r="CR16" s="73" t="n"/>
      <c r="CS16" s="73" t="n"/>
      <c r="CT16" s="72" t="n"/>
      <c r="CU16" s="79" t="inlineStr">
        <is>
          <t> </t>
        </is>
      </c>
      <c r="CV16" s="60" t="n"/>
      <c r="CW16" s="103" t="n"/>
      <c r="CX16" s="60" t="n"/>
      <c r="CY16" s="127">
        <f>IFERROR(($CC16-$EE16)/($EE16/(1-$DQ16)),0)</f>
        <v/>
      </c>
      <c r="CZ16" s="127">
        <f>IFERROR(1-$EI16/($CE16),0)</f>
        <v/>
      </c>
      <c r="DA16" s="127">
        <f>IFERROR(1-$EL16/($CG16),0)</f>
        <v/>
      </c>
      <c r="DB16" s="126">
        <f>ROUND(IFERROR(($CI16/(1+$CM16)-$EN16),0),2)</f>
        <v/>
      </c>
      <c r="DC16" s="128" t="n"/>
      <c r="DD16" s="125" t="n"/>
      <c r="DE16" s="75" t="n">
        <v>0</v>
      </c>
      <c r="DF16" s="128" t="n"/>
      <c r="DG16" s="125">
        <f>IF($DC16=0,0,$DD16*($DC16*100%-$DE16*$DF16))*SUM($AB16:$AB16)</f>
        <v/>
      </c>
      <c r="DH16" s="129" t="inlineStr">
        <is>
          <t>месяц</t>
        </is>
      </c>
      <c r="DI16" s="130" t="n">
        <v>10200</v>
      </c>
      <c r="DJ16" s="130">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5" t="inlineStr">
        <is>
          <t>послед.</t>
        </is>
      </c>
      <c r="DL16" s="63" t="n">
        <v>0</v>
      </c>
      <c r="DM16" s="63" t="n">
        <v>0</v>
      </c>
      <c r="DN16" s="63" t="n">
        <v>0</v>
      </c>
      <c r="DO16" s="63" t="n">
        <v>0</v>
      </c>
      <c r="DP16" s="63" t="n">
        <v>0</v>
      </c>
      <c r="DQ16" s="63">
        <f t="array" ref="DQ16">IFERROR(_xlfn.IFS(
$DK16="послед.",1-(1-$DL16)*(1-$DM16)*(1-$DN16)*(1-$DO16)*(1-$DP16),
$DK16="сумм.",$DL16+$DM16+$DN16+$DO16+$DP16),
0)</f>
        <v/>
      </c>
      <c r="DR16" s="125">
        <f t="array" ref="DR16">
IFERROR(
_xlfn.IFS(
$BL16=0,
0,
$BL16&gt;0,
_xlfn.IFS($DK16="послед.",
$DJ16*(1-$DL16)*(1-$DM16)*(1-$DN16)*(1-$DO16)*(1-$DP16),
$DK16="сумм.",
$DJ16*(1-($DL16+$DM16+$DN16+$DO16+$DP16)))),0)</f>
        <v/>
      </c>
      <c r="DS16" s="125">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5">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5">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5">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5">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5">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5">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5">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5">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5">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5">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5">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5">
        <f>SUM($DS16,$DT16,$DU16,$DV16,$DW16,$DX16,$DY16,$DZ16,$EA16,$EB16,$EC16,$ED16)</f>
        <v/>
      </c>
      <c r="EF16" s="125">
        <f>IFERROR(ROUND($EE16*(1+$EP16),2),0)</f>
        <v/>
      </c>
      <c r="EG16" s="128" t="n">
        <v>1</v>
      </c>
      <c r="EH16" s="126" t="n">
        <v>0</v>
      </c>
      <c r="EI16" s="126">
        <f>IFERROR(ROUND(SUM($EH16:$EH16)*SUM($AB16:$AB16)*$EG16,2),0)</f>
        <v/>
      </c>
      <c r="EJ16" s="126">
        <f>ROUND($EI16*(1+$EP16),2)</f>
        <v/>
      </c>
      <c r="EK16" s="126" t="n">
        <v>0</v>
      </c>
      <c r="EL16" s="126">
        <f>IFERROR(ROUND(SUM($EK16:$EK16)*SUM($AB16:$AB16)*$EG16,2),0)</f>
        <v/>
      </c>
      <c r="EM16" s="126">
        <f>ROUND($EL16*(1+$EP16),2)</f>
        <v/>
      </c>
      <c r="EN16" s="126">
        <f>SUM($EE16,$EI16,$EL16)</f>
        <v/>
      </c>
      <c r="EO16" s="126">
        <f>SUM($EF16,$EJ16,$EM16)</f>
        <v/>
      </c>
      <c r="EP16" s="108" t="n"/>
      <c r="EQ16" s="59" t="n"/>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n"/>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n"/>
      <c r="EV16" s="60" t="n"/>
      <c r="EX16" s="110">
        <f t="array" ref="EX16">
($AR16/30
+N("ТРАФИК ПЛОЩАДКИ"))*
(IFERROR(
_xlfn.LET(
_xlpm.GPR,
HLOOKUP($L16,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IF($Q16="цифровой",_xlpm.GPR/$AG16,_xlpm.GPR/60)),
0)
+N("DWELL TIME"))*
(IF($AB16=0,0,IF($AB16=1,0.3,IF($AB16=2,0.5,IF($AB16&gt;2,1))))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_xlfn.IFS($AC16="да",1.2,$AC16="нет",1)*
_xlfn.IFS($AD16="да",1.2,$AD16="нет",1)*
IF(R16="статический",1,1.2)*
$X16*
INDEX(
{1.2;1;1.2;1.2;1;1.2;1.2;1.2;1.2;1.2;1.2;1;1.2;1.2;1.2;1.2;1;1;1.2;1.2;1.2;1;1;1;1;1.2;1.2;1.2;1.2;1;1;1;1;1.2;1.2;1.2;1.2;1.2;1.2;1.2;1.2;1;1;1.2;1;1;1;1;1.5;1;1;1.5;1.5;1.2},
MATCH($Q16,_xlpm.MI,0)))&gt;{0.02;0.04;0.06;0.1;0.2;0.4;0.6;0.8;1;2;4;6})),
{0;1;2;3;4;5;6;7;8;9;10;11;12},
0)))
+N("КОЭФФИЦИЕНТ КОНТАКТА"))))*
(_xlfn.IFS($X16&lt;0.1,$X16/1000,$X16&gt;25,5.2,AND($X16&gt;=0.1,$X16&lt;=25),(($X16*2+0.1)/10)*($X16/10)))*
IFERROR((_xlfn.LET(
_xlpm.MA,
{0;0.8;0.85;0.9;0.95;1},
_xlpm.MAA,
{0;1;2;3;4;5},
INDEX(_xlpm.MA,MATCH(SUMPRODUCT(--((IF(ROUND(_xlpm.MAA,1)&gt;5,5,ROUND($AB16,1)))&gt;{0;1;2;3;4;5})),_xlpm.MAA,0)))
+N("КОЭФФИЦИЕНТ КОЛ-ВО КОНСТРУКЦИЙ")),1)*
$AB16,0))*
(IF($Q16="цифровой",$AG16/15*$AI16,1)
+N("ДЛЯ ЦИФРЫ"))</f>
        <v/>
      </c>
      <c r="EY16" s="110">
        <f>IFERROR(EX16*AY16,0)</f>
        <v/>
      </c>
      <c r="EZ16" s="131">
        <f>IFERROR(DP16/EY16*1000,0)</f>
        <v/>
      </c>
      <c r="FA16" s="112">
        <f>IFERROR(FC16/FB16,0)</f>
        <v/>
      </c>
      <c r="FB16" s="112">
        <f>IFERROR((FC16/(EY16/FF16*#REF!))*0.825,0)</f>
        <v/>
      </c>
      <c r="FC16" s="112">
        <f>IFERROR(((EX16*30/AR16)*100)/30,0)</f>
        <v/>
      </c>
      <c r="FD16" s="112">
        <f>IFERROR(EY16/G16*100%,0)</f>
        <v/>
      </c>
      <c r="FE16" s="112">
        <f>IFERROR(FD16/FC16*100%,0)</f>
        <v/>
      </c>
      <c r="FF16" s="110">
        <f>IFERROR(AR16/30*AY16,0)</f>
        <v/>
      </c>
    </row>
    <row r="17" ht="12.75" customHeight="1">
      <c r="A17" s="59" t="n"/>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inlineStr">
        <is>
          <t>Омск</t>
        </is>
      </c>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n"/>
      <c r="J17" s="60" t="n"/>
      <c r="K17" s="60" t="n"/>
      <c r="L17" s="60" t="n"/>
      <c r="M17" s="60" t="inlineStr">
        <is>
          <t>Омск Вокзал</t>
        </is>
      </c>
      <c r="N17" s="60" t="n"/>
      <c r="O17" s="60" t="n"/>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inlineStr">
        <is>
          <t>А</t>
        </is>
      </c>
      <c r="T17" s="60" t="inlineStr">
        <is>
          <t>Пилон_статика</t>
        </is>
      </c>
      <c r="U17" s="60" t="inlineStr">
        <is>
          <t>Омск Слева от входа в вокзал, привокзальная площадь</t>
        </is>
      </c>
      <c r="V17" s="60" t="inlineStr">
        <is>
          <t>Пленка (ПЭТ); Постерная бумага Backlit 150 г/кв.м (на просвет)</t>
        </is>
      </c>
      <c r="W17" s="59" t="inlineStr">
        <is>
          <t>1.2x1.8</t>
        </is>
      </c>
      <c r="X17" s="59" t="n"/>
      <c r="Y17" s="59" t="n"/>
      <c r="Z17" s="61" t="n"/>
      <c r="AA17" s="61" t="n"/>
      <c r="AB17" s="61">
        <f>IF(BL17&gt;0,Z17,0)</f>
        <v/>
      </c>
      <c r="AC17" s="59" t="n"/>
      <c r="AD17" s="59" t="n"/>
      <c r="AE17" s="59" t="inlineStr">
        <is>
          <t>https://images.russoutdoor.ru/panelFotos/234/2337284.jpg</t>
        </is>
      </c>
      <c r="AF17" s="59" t="inlineStr">
        <is>
          <t>https://images.russoutdoor.ru/panelMapsWMF/234/2337284.jpg</t>
        </is>
      </c>
      <c r="AG17" s="59" t="n"/>
      <c r="AH17" s="59" t="n"/>
      <c r="AI17" s="59" t="n"/>
      <c r="AJ17" s="59" t="n"/>
      <c r="AK17" s="59" t="n"/>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n"/>
      <c r="AR17" s="61" t="n">
        <v>207408</v>
      </c>
      <c r="AS17" s="61" t="n">
        <v>5.53</v>
      </c>
      <c r="AT17" s="61" t="n"/>
      <c r="AU17" s="65" t="n"/>
      <c r="AV17" s="124">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5">
        <f>$DJ17</f>
        <v/>
      </c>
      <c r="BO17" s="63">
        <f>$DQ17</f>
        <v/>
      </c>
      <c r="BP17" s="125">
        <f>
IFERROR(
IF($BL17=0,0,
$BN17*(1-$BO17)),
0)</f>
        <v/>
      </c>
      <c r="BQ17" s="125">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5">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5">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5">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5">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5">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5">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5">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5">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5">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5">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5">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5">
        <f>SUM($BQ17:$CB17)</f>
        <v/>
      </c>
      <c r="CD17" s="126">
        <f>SUM($EH17:$EH17)</f>
        <v/>
      </c>
      <c r="CE17" s="126">
        <f>$CD17*$AB17</f>
        <v/>
      </c>
      <c r="CF17" s="126">
        <f>SUM($EK17:$EK17)</f>
        <v/>
      </c>
      <c r="CG17" s="126">
        <f>$CF17*$AB17</f>
        <v/>
      </c>
      <c r="CH17" s="126">
        <f>SUM($CC17,$CE17,$CG17)</f>
        <v/>
      </c>
      <c r="CI17" s="126">
        <f>$CH17*(1+$CM17)</f>
        <v/>
      </c>
      <c r="CJ17" s="127" t="n">
        <v>0</v>
      </c>
      <c r="CK17" s="126">
        <f>SUM($CH17:$CH17)*(1+$CJ17)</f>
        <v/>
      </c>
      <c r="CL17" s="126">
        <f>SUM($CH17:$CH17)*(1+$CM17)</f>
        <v/>
      </c>
      <c r="CM17" s="59" t="n"/>
      <c r="CN17" s="59" t="n"/>
      <c r="CO17" s="72" t="inlineStr">
        <is>
          <t>https://onlineapi.russoutdoor.ru/api/Panel/DownloadPanelProhibition/540/ТИ_ЖД.PDF</t>
        </is>
      </c>
      <c r="CP17" s="59" t="inlineStr">
        <is>
          <t>https://onlineapi.russoutdoor.ru/api/Panel/DownloadPosterAndMaketRequirement/1668/1/1,20х1,80 Омск пилон.pdf</t>
        </is>
      </c>
      <c r="CQ17" s="73" t="n"/>
      <c r="CR17" s="73" t="n"/>
      <c r="CS17" s="73" t="n"/>
      <c r="CT17" s="72" t="n"/>
      <c r="CU17" s="79" t="inlineStr">
        <is>
          <t> </t>
        </is>
      </c>
      <c r="CV17" s="60" t="n"/>
      <c r="CW17" s="60" t="n"/>
      <c r="CX17" s="60" t="n"/>
      <c r="CY17" s="127">
        <f>IFERROR(($CC17-$EE17)/($EE17/(1-$DQ17)),0)</f>
        <v/>
      </c>
      <c r="CZ17" s="127">
        <f>IFERROR(1-$EI17/($CE17),0)</f>
        <v/>
      </c>
      <c r="DA17" s="127">
        <f>IFERROR(1-$EL17/($CG17),0)</f>
        <v/>
      </c>
      <c r="DB17" s="126">
        <f>ROUND(IFERROR(($CI17/(1+$CM17)-$EN17),0),2)</f>
        <v/>
      </c>
      <c r="DC17" s="128" t="n"/>
      <c r="DD17" s="125" t="n"/>
      <c r="DE17" s="75" t="n">
        <v>0</v>
      </c>
      <c r="DF17" s="128" t="n"/>
      <c r="DG17" s="125">
        <f>IF($DC17=0,0,$DD17*($DC17*100%-$DE17*$DF17))*SUM($AB17:$AB17)</f>
        <v/>
      </c>
      <c r="DH17" s="129" t="inlineStr">
        <is>
          <t>месяц</t>
        </is>
      </c>
      <c r="DI17" s="130" t="n">
        <v>10200</v>
      </c>
      <c r="DJ17" s="130">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5" t="inlineStr">
        <is>
          <t>послед.</t>
        </is>
      </c>
      <c r="DL17" s="63" t="n">
        <v>0</v>
      </c>
      <c r="DM17" s="63" t="n">
        <v>0</v>
      </c>
      <c r="DN17" s="63" t="n">
        <v>0</v>
      </c>
      <c r="DO17" s="63" t="n">
        <v>0</v>
      </c>
      <c r="DP17" s="63" t="n">
        <v>0</v>
      </c>
      <c r="DQ17" s="63">
        <f t="array" ref="DQ17">IFERROR(_xlfn.IFS(
$DK17="послед.",1-(1-$DL17)*(1-$DM17)*(1-$DN17)*(1-$DO17)*(1-$DP17),
$DK17="сумм.",$DL17+$DM17+$DN17+$DO17+$DP17),
0)</f>
        <v/>
      </c>
      <c r="DR17" s="125">
        <f t="array" ref="DR17">
IFERROR(
_xlfn.IFS(
$BL17=0,
0,
$BL17&gt;0,
_xlfn.IFS($DK17="послед.",
$DJ17*(1-$DL17)*(1-$DM17)*(1-$DN17)*(1-$DO17)*(1-$DP17),
$DK17="сумм.",
$DJ17*(1-($DL17+$DM17+$DN17+$DO17+$DP17)))),0)</f>
        <v/>
      </c>
      <c r="DS17" s="125">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5">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5">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5">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5">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5">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5">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5">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5">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5">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5">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5">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5">
        <f>SUM($DS17,$DT17,$DU17,$DV17,$DW17,$DX17,$DY17,$DZ17,$EA17,$EB17,$EC17,$ED17)</f>
        <v/>
      </c>
      <c r="EF17" s="125">
        <f>IFERROR(ROUND($EE17*(1+$EP17),2),0)</f>
        <v/>
      </c>
      <c r="EG17" s="128" t="n">
        <v>1</v>
      </c>
      <c r="EH17" s="126" t="n">
        <v>0</v>
      </c>
      <c r="EI17" s="126">
        <f>ROUND(SUM($EH17:$EH17)*SUM($AB17:$AB17)*$EG17,2)</f>
        <v/>
      </c>
      <c r="EJ17" s="126">
        <f>ROUND($EI17*(1+$EP17),2)</f>
        <v/>
      </c>
      <c r="EK17" s="126" t="n">
        <v>0</v>
      </c>
      <c r="EL17" s="126">
        <f>ROUND(SUM($EK17:$EK17)*SUM($AB17:$AB17)*$EG17,2)</f>
        <v/>
      </c>
      <c r="EM17" s="126">
        <f>ROUND($EL17*(1+$EP17),2)</f>
        <v/>
      </c>
      <c r="EN17" s="126">
        <f>SUM($EE17,$EI17,$EL17)</f>
        <v/>
      </c>
      <c r="EO17" s="126">
        <f>SUM($EF17,$EJ17,$EM17)</f>
        <v/>
      </c>
      <c r="EP17" s="59" t="n"/>
      <c r="EQ17" s="59" t="n"/>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n"/>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n"/>
      <c r="EV17" s="60" t="n"/>
      <c r="EX17" s="110">
        <f t="array" ref="EX17">
($AR17/30
+N("ТРАФИК ПЛОЩАДКИ"))*
(IFERROR(
_xlfn.LET(
_xlpm.GPR,
HLOOKUP($L17,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IF($Q17="цифровой",_xlpm.GPR/$AG17,_xlpm.GPR/60)),
0)
+N("DWELL TIME"))*
(IF($AB17=0,0,IF($AB17=1,0.3,IF($AB17=2,0.5,IF($AB17&gt;2,1))))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_xlfn.IFS($AC17="да",1.2,$AC17="нет",1)*
_xlfn.IFS($AD17="да",1.2,$AD17="нет",1)*
IF(R17="статический",1,1.2)*
$X17*
INDEX(
{1.2;1;1.2;1.2;1;1.2;1.2;1.2;1.2;1.2;1.2;1;1.2;1.2;1.2;1.2;1;1;1.2;1.2;1.2;1;1;1;1;1.2;1.2;1.2;1.2;1;1;1;1;1.2;1.2;1.2;1.2;1.2;1.2;1.2;1.2;1;1;1.2;1;1;1;1;1.5;1;1;1.5;1.5;1.2},
MATCH($Q17,_xlpm.MI,0)))&gt;{0.02;0.04;0.06;0.1;0.2;0.4;0.6;0.8;1;2;4;6})),
{0;1;2;3;4;5;6;7;8;9;10;11;12},
0)))
+N("КОЭФФИЦИЕНТ КОНТАКТА"))))*
(_xlfn.IFS($X17&lt;0.1,$X17/1000,$X17&gt;25,5.2,AND($X17&gt;=0.1,$X17&lt;=25),(($X17*2+0.1)/10)*($X17/10)))*
IFERROR((_xlfn.LET(
_xlpm.MA,
{0;0.8;0.85;0.9;0.95;1},
_xlpm.MAA,
{0;1;2;3;4;5},
INDEX(_xlpm.MA,MATCH(SUMPRODUCT(--((IF(ROUND(_xlpm.MAA,1)&gt;5,5,ROUND($AB17,1)))&gt;{0;1;2;3;4;5})),_xlpm.MAA,0)))
+N("КОЭФФИЦИЕНТ КОЛ-ВО КОНСТРУКЦИЙ")),1)*
$AB17,0))*
(IF($Q17="цифровой",$AG17/15*$AI17,1)
+N("ДЛЯ ЦИФРЫ"))</f>
        <v/>
      </c>
      <c r="EY17" s="110">
        <f>IFERROR(EX17*AY17,0)</f>
        <v/>
      </c>
      <c r="EZ17" s="131">
        <f>IFERROR(DP17/EY17*1000,0)</f>
        <v/>
      </c>
      <c r="FA17" s="112">
        <f>IFERROR(FC17/FB17,0)</f>
        <v/>
      </c>
      <c r="FB17" s="112">
        <f>IFERROR((FC17/(EY17/FF17*#REF!))*0.825,0)</f>
        <v/>
      </c>
      <c r="FC17" s="112">
        <f>IFERROR(((EX17*30/AR17)*100)/30,0)</f>
        <v/>
      </c>
      <c r="FD17" s="112">
        <f>IFERROR(EY17/G17*100%,0)</f>
        <v/>
      </c>
      <c r="FE17" s="112">
        <f>IFERROR(FD17/FC17*100%,0)</f>
        <v/>
      </c>
      <c r="FF17" s="110">
        <f>IFERROR(AR17/30*AY17,0)</f>
        <v/>
      </c>
    </row>
    <row r="18" ht="12.75" customHeight="1">
      <c r="A18" s="59" t="n"/>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inlineStr">
        <is>
          <t>Омск</t>
        </is>
      </c>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n"/>
      <c r="J18" s="60" t="n"/>
      <c r="K18" s="60" t="n"/>
      <c r="L18" s="60" t="n"/>
      <c r="M18" s="60" t="inlineStr">
        <is>
          <t>Омск Вокзал</t>
        </is>
      </c>
      <c r="N18" s="60" t="n"/>
      <c r="O18" s="60" t="n"/>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inlineStr">
        <is>
          <t>А</t>
        </is>
      </c>
      <c r="T18" s="60" t="inlineStr">
        <is>
          <t>Пилон_статика</t>
        </is>
      </c>
      <c r="U18" s="60" t="inlineStr">
        <is>
          <t>Омск Справа от входа в ресторан (сервисный зал)</t>
        </is>
      </c>
      <c r="V18" s="60" t="inlineStr">
        <is>
          <t>Постерная бумага Backlit 150 г/кв.м (на просвет); Плёнка ПЭТ</t>
        </is>
      </c>
      <c r="W18" s="59" t="inlineStr">
        <is>
          <t>1.2x1.8</t>
        </is>
      </c>
      <c r="X18" s="59" t="n"/>
      <c r="Y18" s="59" t="n"/>
      <c r="Z18" s="61" t="n"/>
      <c r="AA18" s="61" t="n"/>
      <c r="AB18" s="61">
        <f>IF(BL18&gt;0,Z18,0)</f>
        <v/>
      </c>
      <c r="AC18" s="59" t="n"/>
      <c r="AD18" s="59" t="n"/>
      <c r="AE18" s="59" t="inlineStr">
        <is>
          <t>https://images.russoutdoor.ru/panelFotos/166/1654309.jpg</t>
        </is>
      </c>
      <c r="AF18" s="59" t="inlineStr">
        <is>
          <t>https://images.russoutdoor.ru/panelMapsWMF/166/1654309.jpg</t>
        </is>
      </c>
      <c r="AG18" s="59" t="n"/>
      <c r="AH18" s="59" t="n"/>
      <c r="AI18" s="59" t="n"/>
      <c r="AJ18" s="59" t="n"/>
      <c r="AK18" s="59" t="n"/>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n"/>
      <c r="AR18" s="61" t="n">
        <v>207408</v>
      </c>
      <c r="AS18" s="61" t="n">
        <v>5.53</v>
      </c>
      <c r="AT18" s="61" t="n"/>
      <c r="AU18" s="65" t="n"/>
      <c r="AV18" s="124">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5">
        <f>$DJ18</f>
        <v/>
      </c>
      <c r="BO18" s="63">
        <f>$DQ18</f>
        <v/>
      </c>
      <c r="BP18" s="125">
        <f>
IFERROR(
IF($BL18=0,0,
$BN18*(1-$BO18)),
0)</f>
        <v/>
      </c>
      <c r="BQ18" s="125">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5">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5">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5">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5">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5">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5">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5">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5">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5">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5">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5">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5">
        <f>SUM($BQ18:$CB18)</f>
        <v/>
      </c>
      <c r="CD18" s="126">
        <f>SUM($EH18:$EH18)</f>
        <v/>
      </c>
      <c r="CE18" s="126">
        <f>$CD18*$AB18</f>
        <v/>
      </c>
      <c r="CF18" s="126">
        <f>SUM($EK18:$EK18)</f>
        <v/>
      </c>
      <c r="CG18" s="126">
        <f>$CF18*$AB18</f>
        <v/>
      </c>
      <c r="CH18" s="126">
        <f>SUM($CC18,$CE18,$CG18)</f>
        <v/>
      </c>
      <c r="CI18" s="126">
        <f>$CH18*(1+$CM18)</f>
        <v/>
      </c>
      <c r="CJ18" s="127" t="n">
        <v>0</v>
      </c>
      <c r="CK18" s="126">
        <f>SUM($CH18:$CH18)*(1+$CJ18)</f>
        <v/>
      </c>
      <c r="CL18" s="126">
        <f>SUM($CH18:$CH18)*(1+$CM18)</f>
        <v/>
      </c>
      <c r="CM18" s="59" t="n"/>
      <c r="CN18" s="59" t="n"/>
      <c r="CO18" s="72" t="inlineStr">
        <is>
          <t>https://onlineapi.russoutdoor.ru/api/Panel/DownloadPanelProhibition/540/ТИ_ЖД.PDF</t>
        </is>
      </c>
      <c r="CP18" s="59" t="inlineStr">
        <is>
          <t>https://onlineapi.russoutdoor.ru/api/Panel/DownloadPosterAndMaketRequirement/2471/1/MS CF (1200х1800) indoor_нов.pdf</t>
        </is>
      </c>
      <c r="CQ18" s="73" t="n"/>
      <c r="CR18" s="73" t="n"/>
      <c r="CS18" s="73" t="n"/>
      <c r="CT18" s="72" t="n"/>
      <c r="CU18" s="79" t="inlineStr">
        <is>
          <t> </t>
        </is>
      </c>
      <c r="CV18" s="60" t="n"/>
      <c r="CW18" s="60" t="n"/>
      <c r="CX18" s="60" t="n"/>
      <c r="CY18" s="127">
        <f>IFERROR(($CC18-$EE18)/($EE18/(1-$DQ18)),0)</f>
        <v/>
      </c>
      <c r="CZ18" s="127">
        <f>IFERROR(1-$EI18/($CE18),0)</f>
        <v/>
      </c>
      <c r="DA18" s="127">
        <f>IFERROR(1-$EL18/($CG18),0)</f>
        <v/>
      </c>
      <c r="DB18" s="126">
        <f>ROUND(IFERROR(($CI18/(1+$CM18)-$EN18),0),2)</f>
        <v/>
      </c>
      <c r="DC18" s="128" t="n"/>
      <c r="DD18" s="125" t="n"/>
      <c r="DE18" s="75" t="n">
        <v>0</v>
      </c>
      <c r="DF18" s="128" t="n"/>
      <c r="DG18" s="125">
        <f>IF($DC18=0,0,$DD18*($DC18*100%-$DE18*$DF18))*SUM($AB18:$AB18)</f>
        <v/>
      </c>
      <c r="DH18" s="129" t="inlineStr">
        <is>
          <t>месяц</t>
        </is>
      </c>
      <c r="DI18" s="130" t="n">
        <v>10200</v>
      </c>
      <c r="DJ18" s="130">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5" t="inlineStr">
        <is>
          <t>послед.</t>
        </is>
      </c>
      <c r="DL18" s="63" t="n">
        <v>0</v>
      </c>
      <c r="DM18" s="63" t="n">
        <v>0</v>
      </c>
      <c r="DN18" s="63" t="n">
        <v>0</v>
      </c>
      <c r="DO18" s="63" t="n">
        <v>0</v>
      </c>
      <c r="DP18" s="63" t="n">
        <v>0</v>
      </c>
      <c r="DQ18" s="63">
        <f t="array" ref="DQ18">IFERROR(_xlfn.IFS(
$DK18="послед.",1-(1-$DL18)*(1-$DM18)*(1-$DN18)*(1-$DO18)*(1-$DP18),
$DK18="сумм.",$DL18+$DM18+$DN18+$DO18+$DP18),
0)</f>
        <v/>
      </c>
      <c r="DR18" s="125">
        <f t="array" ref="DR18">
IFERROR(
_xlfn.IFS(
$BL18=0,
0,
$BL18&gt;0,
_xlfn.IFS($DK18="послед.",
$DJ18*(1-$DL18)*(1-$DM18)*(1-$DN18)*(1-$DO18)*(1-$DP18),
$DK18="сумм.",
$DJ18*(1-($DL18+$DM18+$DN18+$DO18+$DP18)))),0)</f>
        <v/>
      </c>
      <c r="DS18" s="125">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5">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5">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5">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5">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5">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5">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5">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5">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5">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5">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5">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5">
        <f>SUM($DS18,$DT18,$DU18,$DV18,$DW18,$DX18,$DY18,$DZ18,$EA18,$EB18,$EC18,$ED18)</f>
        <v/>
      </c>
      <c r="EF18" s="125">
        <f>IFERROR(ROUND($EE18*(1+$EP18),2),0)</f>
        <v/>
      </c>
      <c r="EG18" s="128" t="n">
        <v>1</v>
      </c>
      <c r="EH18" s="126" t="n">
        <v>0</v>
      </c>
      <c r="EI18" s="126">
        <f>ROUND(SUM($EH18:$EH18)*SUM($AB18:$AB18)*$EG18,2)</f>
        <v/>
      </c>
      <c r="EJ18" s="126">
        <f>ROUND($EI18*(1+$EP18),2)</f>
        <v/>
      </c>
      <c r="EK18" s="126" t="n">
        <v>0</v>
      </c>
      <c r="EL18" s="126">
        <f>ROUND(SUM($EK18:$EK18)*SUM($AB18:$AB18)*$EG18,2)</f>
        <v/>
      </c>
      <c r="EM18" s="126">
        <f>ROUND($EL18*(1+$EP18),2)</f>
        <v/>
      </c>
      <c r="EN18" s="126">
        <f>SUM($EE18,$EI18,$EL18)</f>
        <v/>
      </c>
      <c r="EO18" s="126">
        <f>SUM($EF18,$EJ18,$EM18)</f>
        <v/>
      </c>
      <c r="EP18" s="59" t="n"/>
      <c r="EQ18" s="59" t="n"/>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n"/>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n"/>
      <c r="EV18" s="60" t="n"/>
      <c r="EX18" s="110">
        <f t="array" ref="EX18">
($AR18/30
+N("ТРАФИК ПЛОЩАДКИ"))*
(IFERROR(
_xlfn.LET(
_xlpm.GPR,
HLOOKUP($L18,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IF($Q18="цифровой",_xlpm.GPR/$AG18,_xlpm.GPR/60)),
0)
+N("DWELL TIME"))*
(IF($AB18=0,0,IF($AB18=1,0.3,IF($AB18=2,0.5,IF($AB18&gt;2,1))))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_xlfn.IFS($AC18="да",1.2,$AC18="нет",1)*
_xlfn.IFS($AD18="да",1.2,$AD18="нет",1)*
IF(R18="статический",1,1.2)*
$X18*
INDEX(
{1.2;1;1.2;1.2;1;1.2;1.2;1.2;1.2;1.2;1.2;1;1.2;1.2;1.2;1.2;1;1;1.2;1.2;1.2;1;1;1;1;1.2;1.2;1.2;1.2;1;1;1;1;1.2;1.2;1.2;1.2;1.2;1.2;1.2;1.2;1;1;1.2;1;1;1;1;1.5;1;1;1.5;1.5;1.2},
MATCH($Q18,_xlpm.MI,0)))&gt;{0.02;0.04;0.06;0.1;0.2;0.4;0.6;0.8;1;2;4;6})),
{0;1;2;3;4;5;6;7;8;9;10;11;12},
0)))
+N("КОЭФФИЦИЕНТ КОНТАКТА"))))*
(_xlfn.IFS($X18&lt;0.1,$X18/1000,$X18&gt;25,5.2,AND($X18&gt;=0.1,$X18&lt;=25),(($X18*2+0.1)/10)*($X18/10)))*
IFERROR((_xlfn.LET(
_xlpm.MA,
{0;0.8;0.85;0.9;0.95;1},
_xlpm.MAA,
{0;1;2;3;4;5},
INDEX(_xlpm.MA,MATCH(SUMPRODUCT(--((IF(ROUND(_xlpm.MAA,1)&gt;5,5,ROUND($AB18,1)))&gt;{0;1;2;3;4;5})),_xlpm.MAA,0)))
+N("КОЭФФИЦИЕНТ КОЛ-ВО КОНСТРУКЦИЙ")),1)*
$AB18,0))*
(IF($Q18="цифровой",$AG18/15*$AI18,1)
+N("ДЛЯ ЦИФРЫ"))</f>
        <v/>
      </c>
      <c r="EY18" s="110">
        <f>IFERROR(EX18*AY18,0)</f>
        <v/>
      </c>
      <c r="EZ18" s="131">
        <f>IFERROR(DP18/EY18*1000,0)</f>
        <v/>
      </c>
      <c r="FA18" s="112">
        <f>IFERROR(FC18/FB18,0)</f>
        <v/>
      </c>
      <c r="FB18" s="112">
        <f>IFERROR((FC18/(EY18/FF18*#REF!))*0.825,0)</f>
        <v/>
      </c>
      <c r="FC18" s="112">
        <f>IFERROR(((EX18*30/AR18)*100)/30,0)</f>
        <v/>
      </c>
      <c r="FD18" s="112">
        <f>IFERROR(EY18/G18*100%,0)</f>
        <v/>
      </c>
      <c r="FE18" s="112">
        <f>IFERROR(FD18/FC18*100%,0)</f>
        <v/>
      </c>
      <c r="FF18" s="110">
        <f>IFERROR(AR18/30*AY18,0)</f>
        <v/>
      </c>
    </row>
    <row r="19" ht="12.75" customHeight="1">
      <c r="A19" s="59" t="n"/>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inlineStr">
        <is>
          <t>Омск</t>
        </is>
      </c>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n"/>
      <c r="J19" s="60" t="n"/>
      <c r="K19" s="60" t="n"/>
      <c r="L19" s="60" t="n"/>
      <c r="M19" s="60" t="inlineStr">
        <is>
          <t>Омск Вокзал</t>
        </is>
      </c>
      <c r="N19" s="60" t="n"/>
      <c r="O19" s="60" t="n"/>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inlineStr">
        <is>
          <t>А</t>
        </is>
      </c>
      <c r="T19" s="60" t="inlineStr">
        <is>
          <t>MiniMax</t>
        </is>
      </c>
      <c r="U19" s="60" t="inlineStr">
        <is>
          <t>Омск\ Вестибюль, балкон, на перилах, слева (поз.1)\ A</t>
        </is>
      </c>
      <c r="V19" s="60" t="inlineStr">
        <is>
          <t>Самоклеящаяся плёнка Removable Oracal 620 + ламинация</t>
        </is>
      </c>
      <c r="W19" s="59" t="inlineStr">
        <is>
          <t>3x1</t>
        </is>
      </c>
      <c r="X19" s="59" t="n"/>
      <c r="Y19" s="59" t="n"/>
      <c r="Z19" s="61" t="n"/>
      <c r="AA19" s="61" t="n"/>
      <c r="AB19" s="61">
        <f>IF(BL19&gt;0,Z19,0)</f>
        <v/>
      </c>
      <c r="AC19" s="59" t="n"/>
      <c r="AD19" s="59" t="n"/>
      <c r="AE19" s="59" t="inlineStr">
        <is>
          <t>https://images.russoutdoor.ru/panelFotos/116/1156263.jpg</t>
        </is>
      </c>
      <c r="AF19" s="59" t="inlineStr">
        <is>
          <t>https://images.russoutdoor.ru/panelMapsWMF/116/1156263.jpg</t>
        </is>
      </c>
      <c r="AG19" s="59" t="n"/>
      <c r="AH19" s="59" t="n"/>
      <c r="AI19" s="59" t="n"/>
      <c r="AJ19" s="59" t="n"/>
      <c r="AK19" s="59" t="n"/>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n"/>
      <c r="AR19" s="61" t="n">
        <v>207408</v>
      </c>
      <c r="AS19" s="61" t="n">
        <v>5.53</v>
      </c>
      <c r="AT19" s="61" t="n"/>
      <c r="AU19" s="65" t="n"/>
      <c r="AV19" s="124">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5">
        <f>$DJ19</f>
        <v/>
      </c>
      <c r="BO19" s="63">
        <f>$DQ19</f>
        <v/>
      </c>
      <c r="BP19" s="125">
        <f>
IFERROR(
IF($BL19=0,0,
$BN19*(1-$BO19)),
0)</f>
        <v/>
      </c>
      <c r="BQ19" s="125">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5">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5">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5">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5">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5">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5">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5">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5">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5">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5">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5">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5">
        <f>SUM($BQ19:$CB19)</f>
        <v/>
      </c>
      <c r="CD19" s="126">
        <f>SUM($EH19:$EH19)</f>
        <v/>
      </c>
      <c r="CE19" s="126">
        <f>$CD19*$AB19</f>
        <v/>
      </c>
      <c r="CF19" s="126">
        <f>SUM($EK19:$EK19)</f>
        <v/>
      </c>
      <c r="CG19" s="126">
        <f>$CF19*$AB19</f>
        <v/>
      </c>
      <c r="CH19" s="126">
        <f>SUM($CC19,$CE19,$CG19)</f>
        <v/>
      </c>
      <c r="CI19" s="126">
        <f>$CH19*(1+$CM19)</f>
        <v/>
      </c>
      <c r="CJ19" s="127" t="n">
        <v>0</v>
      </c>
      <c r="CK19" s="126">
        <f>SUM($CH19:$CH19)*(1+$CJ19)</f>
        <v/>
      </c>
      <c r="CL19" s="126">
        <f>SUM($CH19:$CH19)*(1+$CM19)</f>
        <v/>
      </c>
      <c r="CM19" s="59" t="n"/>
      <c r="CN19" s="59" t="n"/>
      <c r="CO19" s="72" t="inlineStr">
        <is>
          <t>https://onlineapi.russoutdoor.ru/api/Panel/DownloadPanelProhibition/540/ТИ_ЖД.PDF</t>
        </is>
      </c>
      <c r="CP19" s="59" t="inlineStr">
        <is>
          <t>https://onlineapi.russoutdoor.ru/api/Panel/DownloadPosterAndMaketRequirement/1646/1/3,0х1,0 (панель-кронштейн).pdf</t>
        </is>
      </c>
      <c r="CQ19" s="73" t="n"/>
      <c r="CR19" s="73" t="n"/>
      <c r="CS19" s="73" t="n"/>
      <c r="CT19" s="72" t="n"/>
      <c r="CU19" s="79" t="inlineStr">
        <is>
          <t> </t>
        </is>
      </c>
      <c r="CV19" s="60" t="n"/>
      <c r="CW19" s="60" t="n"/>
      <c r="CX19" s="60" t="n"/>
      <c r="CY19" s="127">
        <f>IFERROR(($CC19-$EE19)/($EE19/(1-$DQ19)),0)</f>
        <v/>
      </c>
      <c r="CZ19" s="127">
        <f>IFERROR(1-$EI19/($CE19),0)</f>
        <v/>
      </c>
      <c r="DA19" s="127">
        <f>IFERROR(1-$EL19/($CG19),0)</f>
        <v/>
      </c>
      <c r="DB19" s="126">
        <f>ROUND(IFERROR(($CI19/(1+$CM19)-$EN19),0),2)</f>
        <v/>
      </c>
      <c r="DC19" s="128" t="n"/>
      <c r="DD19" s="125" t="n"/>
      <c r="DE19" s="75" t="n">
        <v>0</v>
      </c>
      <c r="DF19" s="128" t="n"/>
      <c r="DG19" s="125">
        <f>IF($DC19=0,0,$DD19*($DC19*100%-$DE19*$DF19))*SUM($AB19:$AB19)</f>
        <v/>
      </c>
      <c r="DH19" s="129" t="inlineStr">
        <is>
          <t>месяц</t>
        </is>
      </c>
      <c r="DI19" s="130" t="n">
        <v>16100</v>
      </c>
      <c r="DJ19" s="130">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5" t="inlineStr">
        <is>
          <t>послед.</t>
        </is>
      </c>
      <c r="DL19" s="63" t="n">
        <v>0</v>
      </c>
      <c r="DM19" s="63" t="n">
        <v>0</v>
      </c>
      <c r="DN19" s="63" t="n">
        <v>0</v>
      </c>
      <c r="DO19" s="63" t="n">
        <v>0</v>
      </c>
      <c r="DP19" s="63" t="n">
        <v>0</v>
      </c>
      <c r="DQ19" s="63">
        <f t="array" ref="DQ19">IFERROR(_xlfn.IFS(
$DK19="послед.",1-(1-$DL19)*(1-$DM19)*(1-$DN19)*(1-$DO19)*(1-$DP19),
$DK19="сумм.",$DL19+$DM19+$DN19+$DO19+$DP19),
0)</f>
        <v/>
      </c>
      <c r="DR19" s="125">
        <f t="array" ref="DR19">
IFERROR(
_xlfn.IFS(
$BL19=0,
0,
$BL19&gt;0,
_xlfn.IFS($DK19="послед.",
$DJ19*(1-$DL19)*(1-$DM19)*(1-$DN19)*(1-$DO19)*(1-$DP19),
$DK19="сумм.",
$DJ19*(1-($DL19+$DM19+$DN19+$DO19+$DP19)))),0)</f>
        <v/>
      </c>
      <c r="DS19" s="125">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5">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5">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5">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5">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5">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5">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5">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5">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5">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5">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5">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5">
        <f>SUM($DS19,$DT19,$DU19,$DV19,$DW19,$DX19,$DY19,$DZ19,$EA19,$EB19,$EC19,$ED19)</f>
        <v/>
      </c>
      <c r="EF19" s="125">
        <f>IFERROR(ROUND($EE19*(1+$EP19),2),0)</f>
        <v/>
      </c>
      <c r="EG19" s="128" t="n">
        <v>1</v>
      </c>
      <c r="EH19" s="126" t="n">
        <v>0</v>
      </c>
      <c r="EI19" s="126">
        <f>ROUND(SUM($EH19:$EH19)*SUM($AB19:$AB19)*$EG19,2)</f>
        <v/>
      </c>
      <c r="EJ19" s="126">
        <f>ROUND($EI19*(1+$EP19),2)</f>
        <v/>
      </c>
      <c r="EK19" s="126" t="n">
        <v>0</v>
      </c>
      <c r="EL19" s="126">
        <f>ROUND(SUM($EK19:$EK19)*SUM($AB19:$AB19)*$EG19,2)</f>
        <v/>
      </c>
      <c r="EM19" s="126">
        <f>ROUND($EL19*(1+$EP19),2)</f>
        <v/>
      </c>
      <c r="EN19" s="126">
        <f>SUM($EE19,$EI19,$EL19)</f>
        <v/>
      </c>
      <c r="EO19" s="126">
        <f>SUM($EF19,$EJ19,$EM19)</f>
        <v/>
      </c>
      <c r="EP19" s="59" t="n"/>
      <c r="EQ19" s="59" t="n"/>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n"/>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n"/>
      <c r="EV19" s="60" t="n"/>
      <c r="EX19" s="110">
        <f t="array" ref="EX19">
($AR19/30
+N("ТРАФИК ПЛОЩАДКИ"))*
(IFERROR(
_xlfn.LET(
_xlpm.GPR,
HLOOKUP($L19,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IF($Q19="цифровой",_xlpm.GPR/$AG19,_xlpm.GPR/60)),
0)
+N("DWELL TIME"))*
(IF($AB19=0,0,IF($AB19=1,0.3,IF($AB19=2,0.5,IF($AB19&gt;2,1))))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_xlfn.IFS($AC19="да",1.2,$AC19="нет",1)*
_xlfn.IFS($AD19="да",1.2,$AD19="нет",1)*
IF(R19="статический",1,1.2)*
$X19*
INDEX(
{1.2;1;1.2;1.2;1;1.2;1.2;1.2;1.2;1.2;1.2;1;1.2;1.2;1.2;1.2;1;1;1.2;1.2;1.2;1;1;1;1;1.2;1.2;1.2;1.2;1;1;1;1;1.2;1.2;1.2;1.2;1.2;1.2;1.2;1.2;1;1;1.2;1;1;1;1;1.5;1;1;1.5;1.5;1.2},
MATCH($Q19,_xlpm.MI,0)))&gt;{0.02;0.04;0.06;0.1;0.2;0.4;0.6;0.8;1;2;4;6})),
{0;1;2;3;4;5;6;7;8;9;10;11;12},
0)))
+N("КОЭФФИЦИЕНТ КОНТАКТА"))))*
(_xlfn.IFS($X19&lt;0.1,$X19/1000,$X19&gt;25,5.2,AND($X19&gt;=0.1,$X19&lt;=25),(($X19*2+0.1)/10)*($X19/10)))*
IFERROR((_xlfn.LET(
_xlpm.MA,
{0;0.8;0.85;0.9;0.95;1},
_xlpm.MAA,
{0;1;2;3;4;5},
INDEX(_xlpm.MA,MATCH(SUMPRODUCT(--((IF(ROUND(_xlpm.MAA,1)&gt;5,5,ROUND($AB19,1)))&gt;{0;1;2;3;4;5})),_xlpm.MAA,0)))
+N("КОЭФФИЦИЕНТ КОЛ-ВО КОНСТРУКЦИЙ")),1)*
$AB19,0))*
(IF($Q19="цифровой",$AG19/15*$AI19,1)
+N("ДЛЯ ЦИФРЫ"))</f>
        <v/>
      </c>
      <c r="EY19" s="110">
        <f>IFERROR(EX19*AY19,0)</f>
        <v/>
      </c>
      <c r="EZ19" s="131">
        <f>IFERROR(DP19/EY19*1000,0)</f>
        <v/>
      </c>
      <c r="FA19" s="112">
        <f>IFERROR(FC19/FB19,0)</f>
        <v/>
      </c>
      <c r="FB19" s="112">
        <f>IFERROR((FC19/(EY19/FF19*#REF!))*0.825,0)</f>
        <v/>
      </c>
      <c r="FC19" s="112">
        <f>IFERROR(((EX19*30/AR19)*100)/30,0)</f>
        <v/>
      </c>
      <c r="FD19" s="112">
        <f>IFERROR(EY19/G19*100%,0)</f>
        <v/>
      </c>
      <c r="FE19" s="112">
        <f>IFERROR(FD19/FC19*100%,0)</f>
        <v/>
      </c>
      <c r="FF19" s="110">
        <f>IFERROR(AR19/30*AY19,0)</f>
        <v/>
      </c>
    </row>
    <row r="20" ht="12.75" customHeight="1">
      <c r="A20" s="59" t="n"/>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inlineStr">
        <is>
          <t>Омск</t>
        </is>
      </c>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n"/>
      <c r="J20" s="60" t="n"/>
      <c r="K20" s="60" t="n"/>
      <c r="L20" s="60" t="n"/>
      <c r="M20" s="60" t="inlineStr">
        <is>
          <t>Омск Вокзал</t>
        </is>
      </c>
      <c r="N20" s="60" t="n"/>
      <c r="O20" s="60" t="n"/>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inlineStr">
        <is>
          <t>А</t>
        </is>
      </c>
      <c r="T20" s="60" t="inlineStr">
        <is>
          <t>MiniMax</t>
        </is>
      </c>
      <c r="U20" s="60" t="inlineStr">
        <is>
          <t>Омск\ Вестибюль, балкон, на перилах, слева от лестницы\ A</t>
        </is>
      </c>
      <c r="V20" s="60" t="inlineStr">
        <is>
          <t>Самоклеящаяся плёнка Removable Oracal 620 + ламинация</t>
        </is>
      </c>
      <c r="W20" s="59" t="inlineStr">
        <is>
          <t>3x1</t>
        </is>
      </c>
      <c r="X20" s="59" t="n"/>
      <c r="Y20" s="59" t="n"/>
      <c r="Z20" s="61" t="n"/>
      <c r="AA20" s="61" t="n"/>
      <c r="AB20" s="61">
        <f>IF(BL20&gt;0,Z20,0)</f>
        <v/>
      </c>
      <c r="AC20" s="59" t="n"/>
      <c r="AD20" s="59" t="n"/>
      <c r="AE20" s="59" t="inlineStr">
        <is>
          <t>https://images.russoutdoor.ru/panelFotos/116/1156265.jpg</t>
        </is>
      </c>
      <c r="AF20" s="59" t="inlineStr">
        <is>
          <t>https://images.russoutdoor.ru/panelMapsWMF/116/1156265.jpg</t>
        </is>
      </c>
      <c r="AG20" s="59" t="n"/>
      <c r="AH20" s="59" t="n"/>
      <c r="AI20" s="59" t="n"/>
      <c r="AJ20" s="59" t="n"/>
      <c r="AK20" s="59" t="n"/>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n"/>
      <c r="AR20" s="61" t="n">
        <v>207408</v>
      </c>
      <c r="AS20" s="61" t="n">
        <v>5.53</v>
      </c>
      <c r="AT20" s="61" t="n"/>
      <c r="AU20" s="65" t="n"/>
      <c r="AV20" s="124">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5">
        <f>$DJ20</f>
        <v/>
      </c>
      <c r="BO20" s="63">
        <f>$DQ20</f>
        <v/>
      </c>
      <c r="BP20" s="125">
        <f>
IFERROR(
IF($BL20=0,0,
$BN20*(1-$BO20)),
0)</f>
        <v/>
      </c>
      <c r="BQ20" s="125">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5">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5">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5">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5">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5">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5">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5">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5">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5">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5">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5">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5">
        <f>SUM($BQ20:$CB20)</f>
        <v/>
      </c>
      <c r="CD20" s="126">
        <f>SUM($EH20:$EH20)</f>
        <v/>
      </c>
      <c r="CE20" s="126">
        <f>$CD20*$AB20</f>
        <v/>
      </c>
      <c r="CF20" s="126">
        <f>SUM($EK20:$EK20)</f>
        <v/>
      </c>
      <c r="CG20" s="126">
        <f>$CF20*$AB20</f>
        <v/>
      </c>
      <c r="CH20" s="126">
        <f>SUM($CC20,$CE20,$CG20)</f>
        <v/>
      </c>
      <c r="CI20" s="126">
        <f>$CH20*(1+$CM20)</f>
        <v/>
      </c>
      <c r="CJ20" s="127" t="n">
        <v>0</v>
      </c>
      <c r="CK20" s="126">
        <f>SUM($CH20:$CH20)*(1+$CJ20)</f>
        <v/>
      </c>
      <c r="CL20" s="126">
        <f>SUM($CH20:$CH20)*(1+$CM20)</f>
        <v/>
      </c>
      <c r="CM20" s="59" t="n"/>
      <c r="CN20" s="59" t="n"/>
      <c r="CO20" s="72" t="inlineStr">
        <is>
          <t>https://onlineapi.russoutdoor.ru/api/Panel/DownloadPanelProhibition/540/ТИ_ЖД.PDF</t>
        </is>
      </c>
      <c r="CP20" s="59" t="inlineStr">
        <is>
          <t>https://onlineapi.russoutdoor.ru/api/Panel/DownloadPosterAndMaketRequirement/1646/1/3,0х1,0 (панель-кронштейн).pdf</t>
        </is>
      </c>
      <c r="CQ20" s="73" t="n"/>
      <c r="CR20" s="73" t="n"/>
      <c r="CS20" s="73" t="n"/>
      <c r="CT20" s="72" t="n"/>
      <c r="CU20" s="79" t="inlineStr">
        <is>
          <t> </t>
        </is>
      </c>
      <c r="CV20" s="60" t="n"/>
      <c r="CW20" s="60" t="n"/>
      <c r="CX20" s="60" t="n"/>
      <c r="CY20" s="127">
        <f>IFERROR(($CC20-$EE20)/($EE20/(1-$DQ20)),0)</f>
        <v/>
      </c>
      <c r="CZ20" s="127">
        <f>IFERROR(1-$EI20/($CE20),0)</f>
        <v/>
      </c>
      <c r="DA20" s="127">
        <f>IFERROR(1-$EL20/($CG20),0)</f>
        <v/>
      </c>
      <c r="DB20" s="126">
        <f>ROUND(IFERROR(($CI20/(1+$CM20)-$EN20),0),2)</f>
        <v/>
      </c>
      <c r="DC20" s="128" t="n"/>
      <c r="DD20" s="125" t="n"/>
      <c r="DE20" s="75" t="n">
        <v>0</v>
      </c>
      <c r="DF20" s="128" t="n"/>
      <c r="DG20" s="125">
        <f>IF($DC20=0,0,$DD20*($DC20*100%-$DE20*$DF20))*SUM($AB20:$AB20)</f>
        <v/>
      </c>
      <c r="DH20" s="129" t="inlineStr">
        <is>
          <t>месяц</t>
        </is>
      </c>
      <c r="DI20" s="130" t="n">
        <v>16100</v>
      </c>
      <c r="DJ20" s="130">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5" t="inlineStr">
        <is>
          <t>послед.</t>
        </is>
      </c>
      <c r="DL20" s="63" t="n">
        <v>0</v>
      </c>
      <c r="DM20" s="63" t="n">
        <v>0</v>
      </c>
      <c r="DN20" s="63" t="n">
        <v>0</v>
      </c>
      <c r="DO20" s="63" t="n">
        <v>0</v>
      </c>
      <c r="DP20" s="63" t="n">
        <v>0</v>
      </c>
      <c r="DQ20" s="63">
        <f t="array" ref="DQ20">IFERROR(_xlfn.IFS(
$DK20="послед.",1-(1-$DL20)*(1-$DM20)*(1-$DN20)*(1-$DO20)*(1-$DP20),
$DK20="сумм.",$DL20+$DM20+$DN20+$DO20+$DP20),
0)</f>
        <v/>
      </c>
      <c r="DR20" s="125">
        <f t="array" ref="DR20">
IFERROR(
_xlfn.IFS(
$BL20=0,
0,
$BL20&gt;0,
_xlfn.IFS($DK20="послед.",
$DJ20*(1-$DL20)*(1-$DM20)*(1-$DN20)*(1-$DO20)*(1-$DP20),
$DK20="сумм.",
$DJ20*(1-($DL20+$DM20+$DN20+$DO20+$DP20)))),0)</f>
        <v/>
      </c>
      <c r="DS20" s="125">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5">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5">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5">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5">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5">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5">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5">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5">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5">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5">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5">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5">
        <f>SUM($DS20,$DT20,$DU20,$DV20,$DW20,$DX20,$DY20,$DZ20,$EA20,$EB20,$EC20,$ED20)</f>
        <v/>
      </c>
      <c r="EF20" s="125">
        <f>IFERROR(ROUND($EE20*(1+$EP20),2),0)</f>
        <v/>
      </c>
      <c r="EG20" s="128" t="n">
        <v>1</v>
      </c>
      <c r="EH20" s="126" t="n">
        <v>0</v>
      </c>
      <c r="EI20" s="126">
        <f>ROUND(SUM($EH20:$EH20)*SUM($AB20:$AB20)*$EG20,2)</f>
        <v/>
      </c>
      <c r="EJ20" s="126">
        <f>ROUND($EI20*(1+$EP20),2)</f>
        <v/>
      </c>
      <c r="EK20" s="126" t="n">
        <v>0</v>
      </c>
      <c r="EL20" s="126">
        <f>ROUND(SUM($EK20:$EK20)*SUM($AB20:$AB20)*$EG20,2)</f>
        <v/>
      </c>
      <c r="EM20" s="126">
        <f>ROUND($EL20*(1+$EP20),2)</f>
        <v/>
      </c>
      <c r="EN20" s="126">
        <f>SUM($EE20,$EI20,$EL20)</f>
        <v/>
      </c>
      <c r="EO20" s="126">
        <f>SUM($EF20,$EJ20,$EM20)</f>
        <v/>
      </c>
      <c r="EP20" s="59" t="n"/>
      <c r="EQ20" s="59" t="n"/>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n"/>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n"/>
      <c r="EV20" s="60" t="n"/>
      <c r="EX20" s="110">
        <f t="array" ref="EX20">
($AR20/30
+N("ТРАФИК ПЛОЩАДКИ"))*
(IFERROR(
_xlfn.LET(
_xlpm.GPR,
HLOOKUP($L20,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IF($Q20="цифровой",_xlpm.GPR/$AG20,_xlpm.GPR/60)),
0)
+N("DWELL TIME"))*
(IF($AB20=0,0,IF($AB20=1,0.3,IF($AB20=2,0.5,IF($AB20&gt;2,1))))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_xlfn.IFS($AC20="да",1.2,$AC20="нет",1)*
_xlfn.IFS($AD20="да",1.2,$AD20="нет",1)*
IF(R20="статический",1,1.2)*
$X20*
INDEX(
{1.2;1;1.2;1.2;1;1.2;1.2;1.2;1.2;1.2;1.2;1;1.2;1.2;1.2;1.2;1;1;1.2;1.2;1.2;1;1;1;1;1.2;1.2;1.2;1.2;1;1;1;1;1.2;1.2;1.2;1.2;1.2;1.2;1.2;1.2;1;1;1.2;1;1;1;1;1.5;1;1;1.5;1.5;1.2},
MATCH($Q20,_xlpm.MI,0)))&gt;{0.02;0.04;0.06;0.1;0.2;0.4;0.6;0.8;1;2;4;6})),
{0;1;2;3;4;5;6;7;8;9;10;11;12},
0)))
+N("КОЭФФИЦИЕНТ КОНТАКТА"))))*
(_xlfn.IFS($X20&lt;0.1,$X20/1000,$X20&gt;25,5.2,AND($X20&gt;=0.1,$X20&lt;=25),(($X20*2+0.1)/10)*($X20/10)))*
IFERROR((_xlfn.LET(
_xlpm.MA,
{0;0.8;0.85;0.9;0.95;1},
_xlpm.MAA,
{0;1;2;3;4;5},
INDEX(_xlpm.MA,MATCH(SUMPRODUCT(--((IF(ROUND(_xlpm.MAA,1)&gt;5,5,ROUND($AB20,1)))&gt;{0;1;2;3;4;5})),_xlpm.MAA,0)))
+N("КОЭФФИЦИЕНТ КОЛ-ВО КОНСТРУКЦИЙ")),1)*
$AB20,0))*
(IF($Q20="цифровой",$AG20/15*$AI20,1)
+N("ДЛЯ ЦИФРЫ"))</f>
        <v/>
      </c>
      <c r="EY20" s="110">
        <f>IFERROR(EX20*AY20,0)</f>
        <v/>
      </c>
      <c r="EZ20" s="131">
        <f>IFERROR(DP20/EY20*1000,0)</f>
        <v/>
      </c>
      <c r="FA20" s="112">
        <f>IFERROR(FC20/FB20,0)</f>
        <v/>
      </c>
      <c r="FB20" s="112">
        <f>IFERROR((FC20/(EY20/FF20*#REF!))*0.825,0)</f>
        <v/>
      </c>
      <c r="FC20" s="112">
        <f>IFERROR(((EX20*30/AR20)*100)/30,0)</f>
        <v/>
      </c>
      <c r="FD20" s="112">
        <f>IFERROR(EY20/G20*100%,0)</f>
        <v/>
      </c>
      <c r="FE20" s="112">
        <f>IFERROR(FD20/FC20*100%,0)</f>
        <v/>
      </c>
      <c r="FF20" s="110">
        <f>IFERROR(AR20/30*AY20,0)</f>
        <v/>
      </c>
    </row>
    <row r="21" ht="12.75" customHeight="1">
      <c r="A21" s="59" t="n"/>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is>
          <t>Омск</t>
        </is>
      </c>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n"/>
      <c r="J21" s="60" t="n"/>
      <c r="K21" s="60" t="n"/>
      <c r="L21" s="60" t="n"/>
      <c r="M21" s="60" t="inlineStr">
        <is>
          <t>Омск Вокзал</t>
        </is>
      </c>
      <c r="N21" s="60" t="n"/>
      <c r="O21" s="60" t="n"/>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inlineStr">
        <is>
          <t>А</t>
        </is>
      </c>
      <c r="T21" s="60" t="inlineStr">
        <is>
          <t>MiniMax</t>
        </is>
      </c>
      <c r="U21" s="60" t="inlineStr">
        <is>
          <t>Омск\ Вестибюль, балкон, на перилах, справа (поз.1)\ A</t>
        </is>
      </c>
      <c r="V21" s="60" t="inlineStr">
        <is>
          <t>Самоклеящаяся плёнка Removable Oracal 620 + ламинация</t>
        </is>
      </c>
      <c r="W21" s="59" t="inlineStr">
        <is>
          <t>3x1</t>
        </is>
      </c>
      <c r="X21" s="59" t="n"/>
      <c r="Y21" s="59" t="n"/>
      <c r="Z21" s="61" t="n"/>
      <c r="AA21" s="61" t="n"/>
      <c r="AB21" s="61">
        <f>IF(BL21&gt;0,Z21,0)</f>
        <v/>
      </c>
      <c r="AC21" s="59" t="n"/>
      <c r="AD21" s="59" t="n"/>
      <c r="AE21" s="59" t="inlineStr">
        <is>
          <t>https://images.russoutdoor.ru/panelFotos/116/1156266.jpg</t>
        </is>
      </c>
      <c r="AF21" s="59" t="inlineStr">
        <is>
          <t>https://images.russoutdoor.ru/panelMapsWMF/116/1156266.jpg</t>
        </is>
      </c>
      <c r="AG21" s="59" t="n"/>
      <c r="AH21" s="59" t="n"/>
      <c r="AI21" s="59" t="n"/>
      <c r="AJ21" s="59" t="n"/>
      <c r="AK21" s="59" t="n"/>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n"/>
      <c r="AR21" s="61" t="n">
        <v>207408</v>
      </c>
      <c r="AS21" s="61" t="n">
        <v>5.53</v>
      </c>
      <c r="AT21" s="61" t="n"/>
      <c r="AU21" s="65" t="n"/>
      <c r="AV21" s="124">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5">
        <f>$DJ21</f>
        <v/>
      </c>
      <c r="BO21" s="63">
        <f>$DQ21</f>
        <v/>
      </c>
      <c r="BP21" s="125">
        <f>
IFERROR(
IF($BL21=0,0,
$BN21*(1-$BO21)),
0)</f>
        <v/>
      </c>
      <c r="BQ21" s="125">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5">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5">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5">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5">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5">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5">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5">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5">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5">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5">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5">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5">
        <f>SUM($BQ21:$CB21)</f>
        <v/>
      </c>
      <c r="CD21" s="126">
        <f>SUM($EH21:$EH21)</f>
        <v/>
      </c>
      <c r="CE21" s="126">
        <f>$CD21*$AB21</f>
        <v/>
      </c>
      <c r="CF21" s="126">
        <f>SUM($EK21:$EK21)</f>
        <v/>
      </c>
      <c r="CG21" s="126">
        <f>$CF21*$AB21</f>
        <v/>
      </c>
      <c r="CH21" s="126">
        <f>SUM($CC21,$CE21,$CG21)</f>
        <v/>
      </c>
      <c r="CI21" s="126">
        <f>$CH21*(1+$CM21)</f>
        <v/>
      </c>
      <c r="CJ21" s="127" t="n">
        <v>0</v>
      </c>
      <c r="CK21" s="126">
        <f>SUM($CH21:$CH21)*(1+$CJ21)</f>
        <v/>
      </c>
      <c r="CL21" s="126">
        <f>SUM($CH21:$CH21)*(1+$CM21)</f>
        <v/>
      </c>
      <c r="CM21" s="59" t="n"/>
      <c r="CN21" s="59" t="n"/>
      <c r="CO21" s="72" t="inlineStr">
        <is>
          <t>https://onlineapi.russoutdoor.ru/api/Panel/DownloadPanelProhibition/540/ТИ_ЖД.PDF</t>
        </is>
      </c>
      <c r="CP21" s="59" t="inlineStr">
        <is>
          <t>https://onlineapi.russoutdoor.ru/api/Panel/DownloadPosterAndMaketRequirement/1646/1/3,0х1,0 (панель-кронштейн).pdf</t>
        </is>
      </c>
      <c r="CQ21" s="73" t="n"/>
      <c r="CR21" s="73" t="n"/>
      <c r="CS21" s="73" t="n"/>
      <c r="CT21" s="72" t="n"/>
      <c r="CU21" s="79" t="inlineStr">
        <is>
          <t> </t>
        </is>
      </c>
      <c r="CV21" s="60" t="n"/>
      <c r="CW21" s="60" t="n"/>
      <c r="CX21" s="60" t="n"/>
      <c r="CY21" s="127">
        <f>IFERROR(($CC21-$EE21)/($EE21/(1-$DQ21)),0)</f>
        <v/>
      </c>
      <c r="CZ21" s="127">
        <f>IFERROR(1-$EI21/($CE21),0)</f>
        <v/>
      </c>
      <c r="DA21" s="127">
        <f>IFERROR(1-$EL21/($CG21),0)</f>
        <v/>
      </c>
      <c r="DB21" s="126">
        <f>ROUND(IFERROR(($CI21/(1+$CM21)-$EN21),0),2)</f>
        <v/>
      </c>
      <c r="DC21" s="128" t="n"/>
      <c r="DD21" s="125" t="n"/>
      <c r="DE21" s="75" t="n">
        <v>0</v>
      </c>
      <c r="DF21" s="128" t="n"/>
      <c r="DG21" s="125">
        <f>IF($DC21=0,0,$DD21*($DC21*100%-$DE21*$DF21))*SUM($AB21:$AB21)</f>
        <v/>
      </c>
      <c r="DH21" s="129" t="inlineStr">
        <is>
          <t>месяц</t>
        </is>
      </c>
      <c r="DI21" s="130" t="n">
        <v>16100</v>
      </c>
      <c r="DJ21" s="130">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5" t="inlineStr">
        <is>
          <t>послед.</t>
        </is>
      </c>
      <c r="DL21" s="63" t="n">
        <v>0</v>
      </c>
      <c r="DM21" s="63" t="n">
        <v>0</v>
      </c>
      <c r="DN21" s="63" t="n">
        <v>0</v>
      </c>
      <c r="DO21" s="63" t="n">
        <v>0</v>
      </c>
      <c r="DP21" s="63" t="n">
        <v>0</v>
      </c>
      <c r="DQ21" s="63">
        <f t="array" ref="DQ21">IFERROR(_xlfn.IFS(
$DK21="послед.",1-(1-$DL21)*(1-$DM21)*(1-$DN21)*(1-$DO21)*(1-$DP21),
$DK21="сумм.",$DL21+$DM21+$DN21+$DO21+$DP21),
0)</f>
        <v/>
      </c>
      <c r="DR21" s="125">
        <f t="array" ref="DR21">
IFERROR(
_xlfn.IFS(
$BL21=0,
0,
$BL21&gt;0,
_xlfn.IFS($DK21="послед.",
$DJ21*(1-$DL21)*(1-$DM21)*(1-$DN21)*(1-$DO21)*(1-$DP21),
$DK21="сумм.",
$DJ21*(1-($DL21+$DM21+$DN21+$DO21+$DP21)))),0)</f>
        <v/>
      </c>
      <c r="DS21" s="125">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5">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5">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5">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5">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5">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5">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5">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5">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5">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5">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5">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5">
        <f>SUM($DS21,$DT21,$DU21,$DV21,$DW21,$DX21,$DY21,$DZ21,$EA21,$EB21,$EC21,$ED21)</f>
        <v/>
      </c>
      <c r="EF21" s="125">
        <f>IFERROR(ROUND($EE21*(1+$EP21),2),0)</f>
        <v/>
      </c>
      <c r="EG21" s="128" t="n">
        <v>1</v>
      </c>
      <c r="EH21" s="126" t="n">
        <v>0</v>
      </c>
      <c r="EI21" s="126">
        <f>ROUND(SUM($EH21:$EH21)*SUM($AB21:$AB21)*$EG21,2)</f>
        <v/>
      </c>
      <c r="EJ21" s="126">
        <f>ROUND($EI21*(1+$EP21),2)</f>
        <v/>
      </c>
      <c r="EK21" s="126" t="n">
        <v>0</v>
      </c>
      <c r="EL21" s="126">
        <f>ROUND(SUM($EK21:$EK21)*SUM($AB21:$AB21)*$EG21,2)</f>
        <v/>
      </c>
      <c r="EM21" s="126">
        <f>ROUND($EL21*(1+$EP21),2)</f>
        <v/>
      </c>
      <c r="EN21" s="126">
        <f>SUM($EE21,$EI21,$EL21)</f>
        <v/>
      </c>
      <c r="EO21" s="126">
        <f>SUM($EF21,$EJ21,$EM21)</f>
        <v/>
      </c>
      <c r="EP21" s="59" t="n"/>
      <c r="EQ21" s="59" t="n"/>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n"/>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n"/>
      <c r="EV21" s="60" t="n"/>
      <c r="EX21" s="110">
        <f t="array" ref="EX21">
($AR21/30
+N("ТРАФИК ПЛОЩАДКИ"))*
(IFERROR(
_xlfn.LET(
_xlpm.GPR,
HLOOKUP($L21,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IF($Q21="цифровой",_xlpm.GPR/$AG21,_xlpm.GPR/60)),
0)
+N("DWELL TIME"))*
(IF($AB21=0,0,IF($AB21=1,0.3,IF($AB21=2,0.5,IF($AB21&gt;2,1))))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_xlfn.IFS($AC21="да",1.2,$AC21="нет",1)*
_xlfn.IFS($AD21="да",1.2,$AD21="нет",1)*
IF(R21="статический",1,1.2)*
$X21*
INDEX(
{1.2;1;1.2;1.2;1;1.2;1.2;1.2;1.2;1.2;1.2;1;1.2;1.2;1.2;1.2;1;1;1.2;1.2;1.2;1;1;1;1;1.2;1.2;1.2;1.2;1;1;1;1;1.2;1.2;1.2;1.2;1.2;1.2;1.2;1.2;1;1;1.2;1;1;1;1;1.5;1;1;1.5;1.5;1.2},
MATCH($Q21,_xlpm.MI,0)))&gt;{0.02;0.04;0.06;0.1;0.2;0.4;0.6;0.8;1;2;4;6})),
{0;1;2;3;4;5;6;7;8;9;10;11;12},
0)))
+N("КОЭФФИЦИЕНТ КОНТАКТА"))))*
(_xlfn.IFS($X21&lt;0.1,$X21/1000,$X21&gt;25,5.2,AND($X21&gt;=0.1,$X21&lt;=25),(($X21*2+0.1)/10)*($X21/10)))*
IFERROR((_xlfn.LET(
_xlpm.MA,
{0;0.8;0.85;0.9;0.95;1},
_xlpm.MAA,
{0;1;2;3;4;5},
INDEX(_xlpm.MA,MATCH(SUMPRODUCT(--((IF(ROUND(_xlpm.MAA,1)&gt;5,5,ROUND($AB21,1)))&gt;{0;1;2;3;4;5})),_xlpm.MAA,0)))
+N("КОЭФФИЦИЕНТ КОЛ-ВО КОНСТРУКЦИЙ")),1)*
$AB21,0))*
(IF($Q21="цифровой",$AG21/15*$AI21,1)
+N("ДЛЯ ЦИФРЫ"))</f>
        <v/>
      </c>
      <c r="EY21" s="110">
        <f>IFERROR(EX21*AY21,0)</f>
        <v/>
      </c>
      <c r="EZ21" s="131">
        <f>IFERROR(DP21/EY21*1000,0)</f>
        <v/>
      </c>
      <c r="FA21" s="112">
        <f>IFERROR(FC21/FB21,0)</f>
        <v/>
      </c>
      <c r="FB21" s="112">
        <f>IFERROR((FC21/(EY21/FF21*#REF!))*0.825,0)</f>
        <v/>
      </c>
      <c r="FC21" s="112">
        <f>IFERROR(((EX21*30/AR21)*100)/30,0)</f>
        <v/>
      </c>
      <c r="FD21" s="112">
        <f>IFERROR(EY21/G21*100%,0)</f>
        <v/>
      </c>
      <c r="FE21" s="112">
        <f>IFERROR(FD21/FC21*100%,0)</f>
        <v/>
      </c>
      <c r="FF21" s="110">
        <f>IFERROR(AR21/30*AY21,0)</f>
        <v/>
      </c>
    </row>
    <row r="22" ht="12.75" customHeight="1">
      <c r="A22" s="59" t="n"/>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is>
          <t>Омск</t>
        </is>
      </c>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n"/>
      <c r="J22" s="60" t="n"/>
      <c r="K22" s="60" t="n"/>
      <c r="L22" s="60" t="n"/>
      <c r="M22" s="60" t="inlineStr">
        <is>
          <t>Омск Вокзал</t>
        </is>
      </c>
      <c r="N22" s="60" t="n"/>
      <c r="O22" s="60" t="n"/>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inlineStr">
        <is>
          <t>А</t>
        </is>
      </c>
      <c r="T22" s="60" t="inlineStr">
        <is>
          <t>MiniMax</t>
        </is>
      </c>
      <c r="U22" s="60" t="inlineStr">
        <is>
          <t>Омск\ Вестибюль, балкон, на перилах, справа (поз.2)\ A</t>
        </is>
      </c>
      <c r="V22" s="60" t="inlineStr">
        <is>
          <t>Самоклеящаяся плёнка Removable Oracal 620 + ламинация</t>
        </is>
      </c>
      <c r="W22" s="59" t="inlineStr">
        <is>
          <t>3x1</t>
        </is>
      </c>
      <c r="X22" s="59" t="n"/>
      <c r="Y22" s="59" t="n"/>
      <c r="Z22" s="61" t="n"/>
      <c r="AA22" s="61" t="n"/>
      <c r="AB22" s="61">
        <f>IF(BL22&gt;0,Z22,0)</f>
        <v/>
      </c>
      <c r="AC22" s="59" t="n"/>
      <c r="AD22" s="59" t="n"/>
      <c r="AE22" s="59" t="inlineStr">
        <is>
          <t>https://images.russoutdoor.ru/panelFotos/116/1156274.jpg</t>
        </is>
      </c>
      <c r="AF22" s="59" t="inlineStr">
        <is>
          <t>https://images.russoutdoor.ru/panelMapsWMF/116/1156274.jpg</t>
        </is>
      </c>
      <c r="AG22" s="59" t="n"/>
      <c r="AH22" s="59" t="n"/>
      <c r="AI22" s="59" t="n"/>
      <c r="AJ22" s="59" t="n"/>
      <c r="AK22" s="59" t="n"/>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n"/>
      <c r="AR22" s="61" t="n">
        <v>207408</v>
      </c>
      <c r="AS22" s="61" t="n">
        <v>5.53</v>
      </c>
      <c r="AT22" s="61" t="n"/>
      <c r="AU22" s="65" t="n"/>
      <c r="AV22" s="124">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5">
        <f>$DJ22</f>
        <v/>
      </c>
      <c r="BO22" s="63">
        <f>$DQ22</f>
        <v/>
      </c>
      <c r="BP22" s="125">
        <f>
IFERROR(
IF($BL22=0,0,
$BN22*(1-$BO22)),
0)</f>
        <v/>
      </c>
      <c r="BQ22" s="125">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5">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5">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5">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5">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5">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5">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5">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5">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5">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5">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5">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5">
        <f>SUM($BQ22:$CB22)</f>
        <v/>
      </c>
      <c r="CD22" s="126">
        <f>SUM($EH22:$EH22)</f>
        <v/>
      </c>
      <c r="CE22" s="126">
        <f>$CD22*$AB22</f>
        <v/>
      </c>
      <c r="CF22" s="126">
        <f>SUM($EK22:$EK22)</f>
        <v/>
      </c>
      <c r="CG22" s="126">
        <f>$CF22*$AB22</f>
        <v/>
      </c>
      <c r="CH22" s="126">
        <f>SUM($CC22,$CE22,$CG22)</f>
        <v/>
      </c>
      <c r="CI22" s="126">
        <f>$CH22*(1+$CM22)</f>
        <v/>
      </c>
      <c r="CJ22" s="127" t="n">
        <v>0</v>
      </c>
      <c r="CK22" s="126">
        <f>SUM($CH22:$CH22)*(1+$CJ22)</f>
        <v/>
      </c>
      <c r="CL22" s="126">
        <f>SUM($CH22:$CH22)*(1+$CM22)</f>
        <v/>
      </c>
      <c r="CM22" s="59" t="n"/>
      <c r="CN22" s="59" t="n"/>
      <c r="CO22" s="72" t="inlineStr">
        <is>
          <t>https://onlineapi.russoutdoor.ru/api/Panel/DownloadPanelProhibition/540/ТИ_ЖД.PDF</t>
        </is>
      </c>
      <c r="CP22" s="59" t="inlineStr">
        <is>
          <t>https://onlineapi.russoutdoor.ru/api/Panel/DownloadPosterAndMaketRequirement/1646/1/3,0х1,0 (панель-кронштейн).pdf</t>
        </is>
      </c>
      <c r="CQ22" s="73" t="n"/>
      <c r="CR22" s="73" t="n"/>
      <c r="CS22" s="73" t="n"/>
      <c r="CT22" s="72" t="n"/>
      <c r="CU22" s="79" t="inlineStr">
        <is>
          <t> </t>
        </is>
      </c>
      <c r="CV22" s="60" t="n"/>
      <c r="CW22" s="60" t="n"/>
      <c r="CX22" s="60" t="n"/>
      <c r="CY22" s="127">
        <f>IFERROR(($CC22-$EE22)/($EE22/(1-$DQ22)),0)</f>
        <v/>
      </c>
      <c r="CZ22" s="127">
        <f>IFERROR(1-$EI22/($CE22),0)</f>
        <v/>
      </c>
      <c r="DA22" s="127">
        <f>IFERROR(1-$EL22/($CG22),0)</f>
        <v/>
      </c>
      <c r="DB22" s="126">
        <f>ROUND(IFERROR(($CI22/(1+$CM22)-$EN22),0),2)</f>
        <v/>
      </c>
      <c r="DC22" s="128" t="n"/>
      <c r="DD22" s="125" t="n"/>
      <c r="DE22" s="75" t="n">
        <v>0</v>
      </c>
      <c r="DF22" s="128" t="n"/>
      <c r="DG22" s="125">
        <f>IF($DC22=0,0,$DD22*($DC22*100%-$DE22*$DF22))*SUM($AB22:$AB22)</f>
        <v/>
      </c>
      <c r="DH22" s="129" t="inlineStr">
        <is>
          <t>месяц</t>
        </is>
      </c>
      <c r="DI22" s="130" t="n">
        <v>16100</v>
      </c>
      <c r="DJ22" s="130">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5" t="inlineStr">
        <is>
          <t>послед.</t>
        </is>
      </c>
      <c r="DL22" s="63" t="n">
        <v>0</v>
      </c>
      <c r="DM22" s="63" t="n">
        <v>0</v>
      </c>
      <c r="DN22" s="63" t="n">
        <v>0</v>
      </c>
      <c r="DO22" s="63" t="n">
        <v>0</v>
      </c>
      <c r="DP22" s="63" t="n">
        <v>0</v>
      </c>
      <c r="DQ22" s="63">
        <f t="array" ref="DQ22">IFERROR(_xlfn.IFS(
$DK22="послед.",1-(1-$DL22)*(1-$DM22)*(1-$DN22)*(1-$DO22)*(1-$DP22),
$DK22="сумм.",$DL22+$DM22+$DN22+$DO22+$DP22),
0)</f>
        <v/>
      </c>
      <c r="DR22" s="125">
        <f t="array" ref="DR22">
IFERROR(
_xlfn.IFS(
$BL22=0,
0,
$BL22&gt;0,
_xlfn.IFS($DK22="послед.",
$DJ22*(1-$DL22)*(1-$DM22)*(1-$DN22)*(1-$DO22)*(1-$DP22),
$DK22="сумм.",
$DJ22*(1-($DL22+$DM22+$DN22+$DO22+$DP22)))),0)</f>
        <v/>
      </c>
      <c r="DS22" s="125">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5">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5">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5">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5">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5">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5">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5">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5">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5">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5">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5">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5">
        <f>SUM($DS22,$DT22,$DU22,$DV22,$DW22,$DX22,$DY22,$DZ22,$EA22,$EB22,$EC22,$ED22)</f>
        <v/>
      </c>
      <c r="EF22" s="125">
        <f>IFERROR(ROUND($EE22*(1+$EP22),2),0)</f>
        <v/>
      </c>
      <c r="EG22" s="128" t="n">
        <v>1</v>
      </c>
      <c r="EH22" s="126" t="n">
        <v>0</v>
      </c>
      <c r="EI22" s="126">
        <f>ROUND(SUM($EH22:$EH22)*SUM($AB22:$AB22)*$EG22,2)</f>
        <v/>
      </c>
      <c r="EJ22" s="126">
        <f>ROUND($EI22*(1+$EP22),2)</f>
        <v/>
      </c>
      <c r="EK22" s="126" t="n">
        <v>0</v>
      </c>
      <c r="EL22" s="126">
        <f>ROUND(SUM($EK22:$EK22)*SUM($AB22:$AB22)*$EG22,2)</f>
        <v/>
      </c>
      <c r="EM22" s="126">
        <f>ROUND($EL22*(1+$EP22),2)</f>
        <v/>
      </c>
      <c r="EN22" s="126">
        <f>SUM($EE22,$EI22,$EL22)</f>
        <v/>
      </c>
      <c r="EO22" s="126">
        <f>SUM($EF22,$EJ22,$EM22)</f>
        <v/>
      </c>
      <c r="EP22" s="59" t="n"/>
      <c r="EQ22" s="59" t="n"/>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n"/>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n"/>
      <c r="EV22" s="60" t="n"/>
      <c r="EX22" s="110">
        <f t="array" ref="EX22">
($AR22/30
+N("ТРАФИК ПЛОЩАДКИ"))*
(IFERROR(
_xlfn.LET(
_xlpm.GPR,
HLOOKUP($L22,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IF($Q22="цифровой",_xlpm.GPR/$AG22,_xlpm.GPR/60)),
0)
+N("DWELL TIME"))*
(IF($AB22=0,0,IF($AB22=1,0.3,IF($AB22=2,0.5,IF($AB22&gt;2,1))))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_xlfn.IFS($AC22="да",1.2,$AC22="нет",1)*
_xlfn.IFS($AD22="да",1.2,$AD22="нет",1)*
IF(R22="статический",1,1.2)*
$X22*
INDEX(
{1.2;1;1.2;1.2;1;1.2;1.2;1.2;1.2;1.2;1.2;1;1.2;1.2;1.2;1.2;1;1;1.2;1.2;1.2;1;1;1;1;1.2;1.2;1.2;1.2;1;1;1;1;1.2;1.2;1.2;1.2;1.2;1.2;1.2;1.2;1;1;1.2;1;1;1;1;1.5;1;1;1.5;1.5;1.2},
MATCH($Q22,_xlpm.MI,0)))&gt;{0.02;0.04;0.06;0.1;0.2;0.4;0.6;0.8;1;2;4;6})),
{0;1;2;3;4;5;6;7;8;9;10;11;12},
0)))
+N("КОЭФФИЦИЕНТ КОНТАКТА"))))*
(_xlfn.IFS($X22&lt;0.1,$X22/1000,$X22&gt;25,5.2,AND($X22&gt;=0.1,$X22&lt;=25),(($X22*2+0.1)/10)*($X22/10)))*
IFERROR((_xlfn.LET(
_xlpm.MA,
{0;0.8;0.85;0.9;0.95;1},
_xlpm.MAA,
{0;1;2;3;4;5},
INDEX(_xlpm.MA,MATCH(SUMPRODUCT(--((IF(ROUND(_xlpm.MAA,1)&gt;5,5,ROUND($AB22,1)))&gt;{0;1;2;3;4;5})),_xlpm.MAA,0)))
+N("КОЭФФИЦИЕНТ КОЛ-ВО КОНСТРУКЦИЙ")),1)*
$AB22,0))*
(IF($Q22="цифровой",$AG22/15*$AI22,1)
+N("ДЛЯ ЦИФРЫ"))</f>
        <v/>
      </c>
      <c r="EY22" s="110">
        <f>IFERROR(EX22*AY22,0)</f>
        <v/>
      </c>
      <c r="EZ22" s="131">
        <f>IFERROR(DP22/EY22*1000,0)</f>
        <v/>
      </c>
      <c r="FA22" s="112">
        <f>IFERROR(FC22/FB22,0)</f>
        <v/>
      </c>
      <c r="FB22" s="112">
        <f>IFERROR((FC22/(EY22/FF22*#REF!))*0.825,0)</f>
        <v/>
      </c>
      <c r="FC22" s="112">
        <f>IFERROR(((EX22*30/AR22)*100)/30,0)</f>
        <v/>
      </c>
      <c r="FD22" s="112">
        <f>IFERROR(EY22/G22*100%,0)</f>
        <v/>
      </c>
      <c r="FE22" s="112">
        <f>IFERROR(FD22/FC22*100%,0)</f>
        <v/>
      </c>
      <c r="FF22" s="110">
        <f>IFERROR(AR22/30*AY22,0)</f>
        <v/>
      </c>
    </row>
    <row r="23" ht="12.75" customHeight="1">
      <c r="A23" s="59" t="n"/>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is>
          <t>Омск</t>
        </is>
      </c>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n"/>
      <c r="J23" s="60" t="n"/>
      <c r="K23" s="60" t="n"/>
      <c r="L23" s="60" t="n"/>
      <c r="M23" s="60" t="inlineStr">
        <is>
          <t>Омск Вокзал</t>
        </is>
      </c>
      <c r="N23" s="60" t="n"/>
      <c r="O23" s="60" t="n"/>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inlineStr">
        <is>
          <t>А</t>
        </is>
      </c>
      <c r="T23" s="60" t="inlineStr">
        <is>
          <t>MiniMax</t>
        </is>
      </c>
      <c r="U23" s="60" t="inlineStr">
        <is>
          <t>Омск\ Вестибюль, балкон, на перилах, справа от лестницы\ A</t>
        </is>
      </c>
      <c r="V23" s="60" t="inlineStr">
        <is>
          <t>Самоклеящаяся плёнка Removable Oracal 620 + ламинация</t>
        </is>
      </c>
      <c r="W23" s="59" t="inlineStr">
        <is>
          <t>3x1</t>
        </is>
      </c>
      <c r="X23" s="59" t="n"/>
      <c r="Y23" s="59" t="n"/>
      <c r="Z23" s="61" t="n"/>
      <c r="AA23" s="61" t="n"/>
      <c r="AB23" s="61">
        <f>IF(BL23&gt;0,Z23,0)</f>
        <v/>
      </c>
      <c r="AC23" s="59" t="n"/>
      <c r="AD23" s="59" t="n"/>
      <c r="AE23" s="59" t="inlineStr">
        <is>
          <t>https://images.russoutdoor.ru/panelFotos/116/1156267.jpg</t>
        </is>
      </c>
      <c r="AF23" s="59" t="inlineStr">
        <is>
          <t>https://images.russoutdoor.ru/panelMapsWMF/116/1156267.jpg</t>
        </is>
      </c>
      <c r="AG23" s="59" t="n"/>
      <c r="AH23" s="59" t="n"/>
      <c r="AI23" s="59" t="n"/>
      <c r="AJ23" s="59" t="n"/>
      <c r="AK23" s="59" t="n"/>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n"/>
      <c r="AR23" s="61" t="n">
        <v>207408</v>
      </c>
      <c r="AS23" s="61" t="n">
        <v>5.53</v>
      </c>
      <c r="AT23" s="61" t="n"/>
      <c r="AU23" s="65" t="n"/>
      <c r="AV23" s="124">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5">
        <f>$DJ23</f>
        <v/>
      </c>
      <c r="BO23" s="63">
        <f>$DQ23</f>
        <v/>
      </c>
      <c r="BP23" s="125">
        <f>
IFERROR(
IF($BL23=0,0,
$BN23*(1-$BO23)),
0)</f>
        <v/>
      </c>
      <c r="BQ23" s="125">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5">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5">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5">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5">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5">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5">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5">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5">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5">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5">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5">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5">
        <f>SUM($BQ23:$CB23)</f>
        <v/>
      </c>
      <c r="CD23" s="126">
        <f>SUM($EH23:$EH23)</f>
        <v/>
      </c>
      <c r="CE23" s="126">
        <f>$CD23*$AB23</f>
        <v/>
      </c>
      <c r="CF23" s="126">
        <f>SUM($EK23:$EK23)</f>
        <v/>
      </c>
      <c r="CG23" s="126">
        <f>$CF23*$AB23</f>
        <v/>
      </c>
      <c r="CH23" s="126">
        <f>SUM($CC23,$CE23,$CG23)</f>
        <v/>
      </c>
      <c r="CI23" s="126">
        <f>$CH23*(1+$CM23)</f>
        <v/>
      </c>
      <c r="CJ23" s="127" t="n">
        <v>0</v>
      </c>
      <c r="CK23" s="126">
        <f>SUM($CH23:$CH23)*(1+$CJ23)</f>
        <v/>
      </c>
      <c r="CL23" s="126">
        <f>SUM($CH23:$CH23)*(1+$CM23)</f>
        <v/>
      </c>
      <c r="CM23" s="59" t="n"/>
      <c r="CN23" s="59" t="n"/>
      <c r="CO23" s="72" t="inlineStr">
        <is>
          <t>https://onlineapi.russoutdoor.ru/api/Panel/DownloadPanelProhibition/540/ТИ_ЖД.PDF</t>
        </is>
      </c>
      <c r="CP23" s="59" t="inlineStr">
        <is>
          <t>https://onlineapi.russoutdoor.ru/api/Panel/DownloadPosterAndMaketRequirement/1646/1/3,0х1,0 (панель-кронштейн).pdf</t>
        </is>
      </c>
      <c r="CQ23" s="73" t="n"/>
      <c r="CR23" s="73" t="n"/>
      <c r="CS23" s="73" t="n"/>
      <c r="CT23" s="72" t="n"/>
      <c r="CU23" s="79" t="inlineStr">
        <is>
          <t> </t>
        </is>
      </c>
      <c r="CV23" s="60" t="n"/>
      <c r="CW23" s="60" t="n"/>
      <c r="CX23" s="60" t="n"/>
      <c r="CY23" s="127">
        <f>IFERROR(($CC23-$EE23)/($EE23/(1-$DQ23)),0)</f>
        <v/>
      </c>
      <c r="CZ23" s="127">
        <f>IFERROR(1-$EI23/($CE23),0)</f>
        <v/>
      </c>
      <c r="DA23" s="127">
        <f>IFERROR(1-$EL23/($CG23),0)</f>
        <v/>
      </c>
      <c r="DB23" s="126">
        <f>ROUND(IFERROR(($CI23/(1+$CM23)-$EN23),0),2)</f>
        <v/>
      </c>
      <c r="DC23" s="128" t="n"/>
      <c r="DD23" s="125" t="n"/>
      <c r="DE23" s="75" t="n">
        <v>0</v>
      </c>
      <c r="DF23" s="128" t="n"/>
      <c r="DG23" s="125">
        <f>IF($DC23=0,0,$DD23*($DC23*100%-$DE23*$DF23))*SUM($AB23:$AB23)</f>
        <v/>
      </c>
      <c r="DH23" s="129" t="inlineStr">
        <is>
          <t>месяц</t>
        </is>
      </c>
      <c r="DI23" s="130" t="n">
        <v>16100</v>
      </c>
      <c r="DJ23" s="130">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5" t="inlineStr">
        <is>
          <t>послед.</t>
        </is>
      </c>
      <c r="DL23" s="63" t="n">
        <v>0</v>
      </c>
      <c r="DM23" s="63" t="n">
        <v>0</v>
      </c>
      <c r="DN23" s="63" t="n">
        <v>0</v>
      </c>
      <c r="DO23" s="63" t="n">
        <v>0</v>
      </c>
      <c r="DP23" s="63" t="n">
        <v>0</v>
      </c>
      <c r="DQ23" s="63">
        <f t="array" ref="DQ23">IFERROR(_xlfn.IFS(
$DK23="послед.",1-(1-$DL23)*(1-$DM23)*(1-$DN23)*(1-$DO23)*(1-$DP23),
$DK23="сумм.",$DL23+$DM23+$DN23+$DO23+$DP23),
0)</f>
        <v/>
      </c>
      <c r="DR23" s="125">
        <f t="array" ref="DR23">
IFERROR(
_xlfn.IFS(
$BL23=0,
0,
$BL23&gt;0,
_xlfn.IFS($DK23="послед.",
$DJ23*(1-$DL23)*(1-$DM23)*(1-$DN23)*(1-$DO23)*(1-$DP23),
$DK23="сумм.",
$DJ23*(1-($DL23+$DM23+$DN23+$DO23+$DP23)))),0)</f>
        <v/>
      </c>
      <c r="DS23" s="125">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5">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5">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5">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5">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5">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5">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5">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5">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5">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5">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5">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5">
        <f>SUM($DS23,$DT23,$DU23,$DV23,$DW23,$DX23,$DY23,$DZ23,$EA23,$EB23,$EC23,$ED23)</f>
        <v/>
      </c>
      <c r="EF23" s="125">
        <f>IFERROR(ROUND($EE23*(1+$EP23),2),0)</f>
        <v/>
      </c>
      <c r="EG23" s="128" t="n">
        <v>1</v>
      </c>
      <c r="EH23" s="126" t="n">
        <v>0</v>
      </c>
      <c r="EI23" s="126">
        <f>ROUND(SUM($EH23:$EH23)*SUM($AB23:$AB23)*$EG23,2)</f>
        <v/>
      </c>
      <c r="EJ23" s="126">
        <f>ROUND($EI23*(1+$EP23),2)</f>
        <v/>
      </c>
      <c r="EK23" s="126" t="n">
        <v>0</v>
      </c>
      <c r="EL23" s="126">
        <f>ROUND(SUM($EK23:$EK23)*SUM($AB23:$AB23)*$EG23,2)</f>
        <v/>
      </c>
      <c r="EM23" s="126">
        <f>ROUND($EL23*(1+$EP23),2)</f>
        <v/>
      </c>
      <c r="EN23" s="126">
        <f>SUM($EE23,$EI23,$EL23)</f>
        <v/>
      </c>
      <c r="EO23" s="126">
        <f>SUM($EF23,$EJ23,$EM23)</f>
        <v/>
      </c>
      <c r="EP23" s="59" t="n"/>
      <c r="EQ23" s="59" t="n"/>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n"/>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n"/>
      <c r="EV23" s="60" t="n"/>
      <c r="EX23" s="110">
        <f t="array" ref="EX23">
($AR23/30
+N("ТРАФИК ПЛОЩАДКИ"))*
(IFERROR(
_xlfn.LET(
_xlpm.GPR,
HLOOKUP($L23,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IF($Q23="цифровой",_xlpm.GPR/$AG23,_xlpm.GPR/60)),
0)
+N("DWELL TIME"))*
(IF($AB23=0,0,IF($AB23=1,0.3,IF($AB23=2,0.5,IF($AB23&gt;2,1))))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_xlfn.IFS($AC23="да",1.2,$AC23="нет",1)*
_xlfn.IFS($AD23="да",1.2,$AD23="нет",1)*
IF(R23="статический",1,1.2)*
$X23*
INDEX(
{1.2;1;1.2;1.2;1;1.2;1.2;1.2;1.2;1.2;1.2;1;1.2;1.2;1.2;1.2;1;1;1.2;1.2;1.2;1;1;1;1;1.2;1.2;1.2;1.2;1;1;1;1;1.2;1.2;1.2;1.2;1.2;1.2;1.2;1.2;1;1;1.2;1;1;1;1;1.5;1;1;1.5;1.5;1.2},
MATCH($Q23,_xlpm.MI,0)))&gt;{0.02;0.04;0.06;0.1;0.2;0.4;0.6;0.8;1;2;4;6})),
{0;1;2;3;4;5;6;7;8;9;10;11;12},
0)))
+N("КОЭФФИЦИЕНТ КОНТАКТА"))))*
(_xlfn.IFS($X23&lt;0.1,$X23/1000,$X23&gt;25,5.2,AND($X23&gt;=0.1,$X23&lt;=25),(($X23*2+0.1)/10)*($X23/10)))*
IFERROR((_xlfn.LET(
_xlpm.MA,
{0;0.8;0.85;0.9;0.95;1},
_xlpm.MAA,
{0;1;2;3;4;5},
INDEX(_xlpm.MA,MATCH(SUMPRODUCT(--((IF(ROUND(_xlpm.MAA,1)&gt;5,5,ROUND($AB23,1)))&gt;{0;1;2;3;4;5})),_xlpm.MAA,0)))
+N("КОЭФФИЦИЕНТ КОЛ-ВО КОНСТРУКЦИЙ")),1)*
$AB23,0))*
(IF($Q23="цифровой",$AG23/15*$AI23,1)
+N("ДЛЯ ЦИФРЫ"))</f>
        <v/>
      </c>
      <c r="EY23" s="110">
        <f>IFERROR(EX23*AY23,0)</f>
        <v/>
      </c>
      <c r="EZ23" s="131">
        <f>IFERROR(DP23/EY23*1000,0)</f>
        <v/>
      </c>
      <c r="FA23" s="112">
        <f>IFERROR(FC23/FB23,0)</f>
        <v/>
      </c>
      <c r="FB23" s="112">
        <f>IFERROR((FC23/(EY23/FF23*#REF!))*0.825,0)</f>
        <v/>
      </c>
      <c r="FC23" s="112">
        <f>IFERROR(((EX23*30/AR23)*100)/30,0)</f>
        <v/>
      </c>
      <c r="FD23" s="112">
        <f>IFERROR(EY23/G23*100%,0)</f>
        <v/>
      </c>
      <c r="FE23" s="112">
        <f>IFERROR(FD23/FC23*100%,0)</f>
        <v/>
      </c>
      <c r="FF23" s="110">
        <f>IFERROR(AR23/30*AY23,0)</f>
        <v/>
      </c>
    </row>
    <row r="24" ht="12.75" customHeight="1">
      <c r="A24" s="59" t="n"/>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is>
          <t>Омск</t>
        </is>
      </c>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n"/>
      <c r="J24" s="60" t="n"/>
      <c r="K24" s="60" t="n"/>
      <c r="L24" s="60" t="n"/>
      <c r="M24" s="60" t="inlineStr">
        <is>
          <t>Омск Вокзал</t>
        </is>
      </c>
      <c r="N24" s="60" t="n"/>
      <c r="O24" s="60" t="n"/>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inlineStr">
        <is>
          <t>А</t>
        </is>
      </c>
      <c r="T24" s="60" t="inlineStr">
        <is>
          <t>Пилон_статика</t>
        </is>
      </c>
      <c r="U24" s="60" t="inlineStr">
        <is>
          <t>Омск\ Привокзальная площадь, справа от входа в вокзал (поз.2)\ A</t>
        </is>
      </c>
      <c r="V24" s="60" t="inlineStr">
        <is>
          <t>Пленка (ПЭТ); Постерная бумага Backlit 150 г/кв.м (на просвет)</t>
        </is>
      </c>
      <c r="W24" s="59" t="inlineStr">
        <is>
          <t>1.2x1.8</t>
        </is>
      </c>
      <c r="X24" s="59" t="n"/>
      <c r="Y24" s="59" t="n"/>
      <c r="Z24" s="61" t="n"/>
      <c r="AA24" s="61" t="n"/>
      <c r="AB24" s="61">
        <f>IF(BL24&gt;0,Z24,0)</f>
        <v/>
      </c>
      <c r="AC24" s="59" t="n"/>
      <c r="AD24" s="59" t="n"/>
      <c r="AE24" s="59" t="inlineStr">
        <is>
          <t>https://images.russoutdoor.ru/panelFotos/157/1560966.jpg</t>
        </is>
      </c>
      <c r="AF24" s="59" t="inlineStr">
        <is>
          <t>https://images.russoutdoor.ru/panelMapsWMF/157/1560966.jpg</t>
        </is>
      </c>
      <c r="AG24" s="59" t="n"/>
      <c r="AH24" s="59" t="n"/>
      <c r="AI24" s="59" t="n"/>
      <c r="AJ24" s="59" t="n"/>
      <c r="AK24" s="59" t="n"/>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n"/>
      <c r="AR24" s="61" t="n">
        <v>207408</v>
      </c>
      <c r="AS24" s="61" t="n">
        <v>5.53</v>
      </c>
      <c r="AT24" s="61" t="n"/>
      <c r="AU24" s="65" t="n"/>
      <c r="AV24" s="124">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5">
        <f>$DJ24</f>
        <v/>
      </c>
      <c r="BO24" s="63">
        <f>$DQ24</f>
        <v/>
      </c>
      <c r="BP24" s="125">
        <f>
IFERROR(
IF($BL24=0,0,
$BN24*(1-$BO24)),
0)</f>
        <v/>
      </c>
      <c r="BQ24" s="125">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5">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5">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5">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5">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5">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5">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5">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5">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5">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5">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5">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5">
        <f>SUM($BQ24:$CB24)</f>
        <v/>
      </c>
      <c r="CD24" s="126">
        <f>SUM($EH24:$EH24)</f>
        <v/>
      </c>
      <c r="CE24" s="126">
        <f>$CD24*$AB24</f>
        <v/>
      </c>
      <c r="CF24" s="126">
        <f>SUM($EK24:$EK24)</f>
        <v/>
      </c>
      <c r="CG24" s="126">
        <f>$CF24*$AB24</f>
        <v/>
      </c>
      <c r="CH24" s="126">
        <f>SUM($CC24,$CE24,$CG24)</f>
        <v/>
      </c>
      <c r="CI24" s="126">
        <f>$CH24*(1+$CM24)</f>
        <v/>
      </c>
      <c r="CJ24" s="127" t="n">
        <v>0</v>
      </c>
      <c r="CK24" s="126">
        <f>SUM($CH24:$CH24)*(1+$CJ24)</f>
        <v/>
      </c>
      <c r="CL24" s="126">
        <f>SUM($CH24:$CH24)*(1+$CM24)</f>
        <v/>
      </c>
      <c r="CM24" s="59" t="n"/>
      <c r="CN24" s="59" t="n"/>
      <c r="CO24" s="72" t="inlineStr">
        <is>
          <t>https://onlineapi.russoutdoor.ru/api/Panel/DownloadPanelProhibition/540/ТИ_ЖД.PDF</t>
        </is>
      </c>
      <c r="CP24" s="59" t="inlineStr">
        <is>
          <t>https://onlineapi.russoutdoor.ru/api/Panel/DownloadPosterAndMaketRequirement/1668/1/1,20х1,80 Омск пилон.pdf</t>
        </is>
      </c>
      <c r="CQ24" s="73" t="n"/>
      <c r="CR24" s="73" t="n"/>
      <c r="CS24" s="73" t="n"/>
      <c r="CT24" s="72" t="n"/>
      <c r="CU24" s="79" t="inlineStr">
        <is>
          <t> </t>
        </is>
      </c>
      <c r="CV24" s="60" t="n"/>
      <c r="CW24" s="60" t="n"/>
      <c r="CX24" s="60" t="n"/>
      <c r="CY24" s="127">
        <f>IFERROR(($CC24-$EE24)/($EE24/(1-$DQ24)),0)</f>
        <v/>
      </c>
      <c r="CZ24" s="127">
        <f>IFERROR(1-$EI24/($CE24),0)</f>
        <v/>
      </c>
      <c r="DA24" s="127">
        <f>IFERROR(1-$EL24/($CG24),0)</f>
        <v/>
      </c>
      <c r="DB24" s="126">
        <f>ROUND(IFERROR(($CI24/(1+$CM24)-$EN24),0),2)</f>
        <v/>
      </c>
      <c r="DC24" s="128" t="n"/>
      <c r="DD24" s="125" t="n"/>
      <c r="DE24" s="75" t="n">
        <v>0</v>
      </c>
      <c r="DF24" s="128" t="n"/>
      <c r="DG24" s="125">
        <f>IF($DC24=0,0,$DD24*($DC24*100%-$DE24*$DF24))*SUM($AB24:$AB24)</f>
        <v/>
      </c>
      <c r="DH24" s="129" t="inlineStr">
        <is>
          <t>месяц</t>
        </is>
      </c>
      <c r="DI24" s="130" t="n">
        <v>10200</v>
      </c>
      <c r="DJ24" s="130">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5" t="inlineStr">
        <is>
          <t>послед.</t>
        </is>
      </c>
      <c r="DL24" s="63" t="n">
        <v>0</v>
      </c>
      <c r="DM24" s="63" t="n">
        <v>0</v>
      </c>
      <c r="DN24" s="63" t="n">
        <v>0</v>
      </c>
      <c r="DO24" s="63" t="n">
        <v>0</v>
      </c>
      <c r="DP24" s="63" t="n">
        <v>0</v>
      </c>
      <c r="DQ24" s="63">
        <f t="array" ref="DQ24">IFERROR(_xlfn.IFS(
$DK24="послед.",1-(1-$DL24)*(1-$DM24)*(1-$DN24)*(1-$DO24)*(1-$DP24),
$DK24="сумм.",$DL24+$DM24+$DN24+$DO24+$DP24),
0)</f>
        <v/>
      </c>
      <c r="DR24" s="125">
        <f t="array" ref="DR24">
IFERROR(
_xlfn.IFS(
$BL24=0,
0,
$BL24&gt;0,
_xlfn.IFS($DK24="послед.",
$DJ24*(1-$DL24)*(1-$DM24)*(1-$DN24)*(1-$DO24)*(1-$DP24),
$DK24="сумм.",
$DJ24*(1-($DL24+$DM24+$DN24+$DO24+$DP24)))),0)</f>
        <v/>
      </c>
      <c r="DS24" s="125">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5">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5">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5">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5">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5">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5">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5">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5">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5">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5">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5">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5">
        <f>SUM($DS24,$DT24,$DU24,$DV24,$DW24,$DX24,$DY24,$DZ24,$EA24,$EB24,$EC24,$ED24)</f>
        <v/>
      </c>
      <c r="EF24" s="125">
        <f>IFERROR(ROUND($EE24*(1+$EP24),2),0)</f>
        <v/>
      </c>
      <c r="EG24" s="128" t="n">
        <v>1</v>
      </c>
      <c r="EH24" s="126" t="n">
        <v>0</v>
      </c>
      <c r="EI24" s="126">
        <f>ROUND(SUM($EH24:$EH24)*SUM($AB24:$AB24)*$EG24,2)</f>
        <v/>
      </c>
      <c r="EJ24" s="126">
        <f>ROUND($EI24*(1+$EP24),2)</f>
        <v/>
      </c>
      <c r="EK24" s="126" t="n">
        <v>0</v>
      </c>
      <c r="EL24" s="126">
        <f>ROUND(SUM($EK24:$EK24)*SUM($AB24:$AB24)*$EG24,2)</f>
        <v/>
      </c>
      <c r="EM24" s="126">
        <f>ROUND($EL24*(1+$EP24),2)</f>
        <v/>
      </c>
      <c r="EN24" s="126">
        <f>SUM($EE24,$EI24,$EL24)</f>
        <v/>
      </c>
      <c r="EO24" s="126">
        <f>SUM($EF24,$EJ24,$EM24)</f>
        <v/>
      </c>
      <c r="EP24" s="59" t="n"/>
      <c r="EQ24" s="59" t="n"/>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n"/>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n"/>
      <c r="EV24" s="60" t="n"/>
      <c r="EX24" s="110">
        <f t="array" ref="EX24">
($AR24/30
+N("ТРАФИК ПЛОЩАДКИ"))*
(IFERROR(
_xlfn.LET(
_xlpm.GPR,
HLOOKUP($L24,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IF($Q24="цифровой",_xlpm.GPR/$AG24,_xlpm.GPR/60)),
0)
+N("DWELL TIME"))*
(IF($AB24=0,0,IF($AB24=1,0.3,IF($AB24=2,0.5,IF($AB24&gt;2,1))))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_xlfn.IFS($AC24="да",1.2,$AC24="нет",1)*
_xlfn.IFS($AD24="да",1.2,$AD24="нет",1)*
IF(R24="статический",1,1.2)*
$X24*
INDEX(
{1.2;1;1.2;1.2;1;1.2;1.2;1.2;1.2;1.2;1.2;1;1.2;1.2;1.2;1.2;1;1;1.2;1.2;1.2;1;1;1;1;1.2;1.2;1.2;1.2;1;1;1;1;1.2;1.2;1.2;1.2;1.2;1.2;1.2;1.2;1;1;1.2;1;1;1;1;1.5;1;1;1.5;1.5;1.2},
MATCH($Q24,_xlpm.MI,0)))&gt;{0.02;0.04;0.06;0.1;0.2;0.4;0.6;0.8;1;2;4;6})),
{0;1;2;3;4;5;6;7;8;9;10;11;12},
0)))
+N("КОЭФФИЦИЕНТ КОНТАКТА"))))*
(_xlfn.IFS($X24&lt;0.1,$X24/1000,$X24&gt;25,5.2,AND($X24&gt;=0.1,$X24&lt;=25),(($X24*2+0.1)/10)*($X24/10)))*
IFERROR((_xlfn.LET(
_xlpm.MA,
{0;0.8;0.85;0.9;0.95;1},
_xlpm.MAA,
{0;1;2;3;4;5},
INDEX(_xlpm.MA,MATCH(SUMPRODUCT(--((IF(ROUND(_xlpm.MAA,1)&gt;5,5,ROUND($AB24,1)))&gt;{0;1;2;3;4;5})),_xlpm.MAA,0)))
+N("КОЭФФИЦИЕНТ КОЛ-ВО КОНСТРУКЦИЙ")),1)*
$AB24,0))*
(IF($Q24="цифровой",$AG24/15*$AI24,1)
+N("ДЛЯ ЦИФРЫ"))</f>
        <v/>
      </c>
      <c r="EY24" s="110">
        <f>IFERROR(EX24*AY24,0)</f>
        <v/>
      </c>
      <c r="EZ24" s="131">
        <f>IFERROR(DP24/EY24*1000,0)</f>
        <v/>
      </c>
      <c r="FA24" s="112">
        <f>IFERROR(FC24/FB24,0)</f>
        <v/>
      </c>
      <c r="FB24" s="112">
        <f>IFERROR((FC24/(EY24/FF24*#REF!))*0.825,0)</f>
        <v/>
      </c>
      <c r="FC24" s="112">
        <f>IFERROR(((EX24*30/AR24)*100)/30,0)</f>
        <v/>
      </c>
      <c r="FD24" s="112">
        <f>IFERROR(EY24/G24*100%,0)</f>
        <v/>
      </c>
      <c r="FE24" s="112">
        <f>IFERROR(FD24/FC24*100%,0)</f>
        <v/>
      </c>
      <c r="FF24" s="110">
        <f>IFERROR(AR24/30*AY24,0)</f>
        <v/>
      </c>
    </row>
    <row r="25" ht="12.75" customHeight="1">
      <c r="A25" s="59" t="n"/>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is>
          <t>Омск</t>
        </is>
      </c>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n"/>
      <c r="J25" s="60" t="n"/>
      <c r="K25" s="60" t="n"/>
      <c r="L25" s="60" t="n"/>
      <c r="M25" s="60" t="inlineStr">
        <is>
          <t>Омск Вокзал</t>
        </is>
      </c>
      <c r="N25" s="60" t="n"/>
      <c r="O25" s="60" t="n"/>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inlineStr">
        <is>
          <t>А</t>
        </is>
      </c>
      <c r="T25" s="60" t="inlineStr">
        <is>
          <t>Пилон_статика</t>
        </is>
      </c>
      <c r="U25" s="60" t="inlineStr">
        <is>
          <t>Омск\ Справа от входа в вокзал\ A</t>
        </is>
      </c>
      <c r="V25" s="60" t="inlineStr">
        <is>
          <t>Пленка (ПЭТ); Постерная бумага Backlit 150 г/кв.м (на просвет)</t>
        </is>
      </c>
      <c r="W25" s="59" t="inlineStr">
        <is>
          <t>1.2x1.8</t>
        </is>
      </c>
      <c r="X25" s="59" t="n"/>
      <c r="Y25" s="59" t="n"/>
      <c r="Z25" s="61" t="n"/>
      <c r="AA25" s="61" t="n"/>
      <c r="AB25" s="61">
        <f>IF(BL25&gt;0,Z25,0)</f>
        <v/>
      </c>
      <c r="AC25" s="59" t="n"/>
      <c r="AD25" s="59" t="n"/>
      <c r="AE25" s="59" t="inlineStr">
        <is>
          <t>https://images.russoutdoor.ru/panelFotos/116/1156272.jpg</t>
        </is>
      </c>
      <c r="AF25" s="59" t="inlineStr">
        <is>
          <t>https://images.russoutdoor.ru/panelMapsWMF/116/1156272.jpg</t>
        </is>
      </c>
      <c r="AG25" s="59" t="n"/>
      <c r="AH25" s="59" t="n"/>
      <c r="AI25" s="59" t="n"/>
      <c r="AJ25" s="59" t="n"/>
      <c r="AK25" s="59" t="n"/>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n"/>
      <c r="AR25" s="61" t="n">
        <v>207408</v>
      </c>
      <c r="AS25" s="61" t="n">
        <v>5.53</v>
      </c>
      <c r="AT25" s="61" t="n"/>
      <c r="AU25" s="65" t="n"/>
      <c r="AV25" s="124">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5">
        <f>$DJ25</f>
        <v/>
      </c>
      <c r="BO25" s="63">
        <f>$DQ25</f>
        <v/>
      </c>
      <c r="BP25" s="125">
        <f>
IFERROR(
IF($BL25=0,0,
$BN25*(1-$BO25)),
0)</f>
        <v/>
      </c>
      <c r="BQ25" s="125">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5">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5">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5">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5">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5">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5">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5">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5">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5">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5">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5">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5">
        <f>SUM($BQ25:$CB25)</f>
        <v/>
      </c>
      <c r="CD25" s="126">
        <f>SUM($EH25:$EH25)</f>
        <v/>
      </c>
      <c r="CE25" s="126">
        <f>$CD25*$AB25</f>
        <v/>
      </c>
      <c r="CF25" s="126">
        <f>SUM($EK25:$EK25)</f>
        <v/>
      </c>
      <c r="CG25" s="126">
        <f>$CF25*$AB25</f>
        <v/>
      </c>
      <c r="CH25" s="126">
        <f>SUM($CC25,$CE25,$CG25)</f>
        <v/>
      </c>
      <c r="CI25" s="126">
        <f>$CH25*(1+$CM25)</f>
        <v/>
      </c>
      <c r="CJ25" s="127" t="n">
        <v>0</v>
      </c>
      <c r="CK25" s="126">
        <f>SUM($CH25:$CH25)*(1+$CJ25)</f>
        <v/>
      </c>
      <c r="CL25" s="126">
        <f>SUM($CH25:$CH25)*(1+$CM25)</f>
        <v/>
      </c>
      <c r="CM25" s="59" t="n"/>
      <c r="CN25" s="59" t="n"/>
      <c r="CO25" s="72" t="inlineStr">
        <is>
          <t>https://onlineapi.russoutdoor.ru/api/Panel/DownloadPanelProhibition/540/ТИ_ЖД.PDF</t>
        </is>
      </c>
      <c r="CP25" s="59" t="inlineStr">
        <is>
          <t>https://onlineapi.russoutdoor.ru/api/Panel/DownloadPosterAndMaketRequirement/1668/1/1,20х1,80 Омск пилон.pdf</t>
        </is>
      </c>
      <c r="CQ25" s="73" t="n"/>
      <c r="CR25" s="73" t="n"/>
      <c r="CS25" s="73" t="n"/>
      <c r="CT25" s="72" t="n"/>
      <c r="CU25" s="79" t="inlineStr">
        <is>
          <t> </t>
        </is>
      </c>
      <c r="CV25" s="60" t="n"/>
      <c r="CW25" s="60" t="n"/>
      <c r="CX25" s="60" t="n"/>
      <c r="CY25" s="127">
        <f>IFERROR(($CC25-$EE25)/($EE25/(1-$DQ25)),0)</f>
        <v/>
      </c>
      <c r="CZ25" s="127">
        <f>IFERROR(1-$EI25/($CE25),0)</f>
        <v/>
      </c>
      <c r="DA25" s="127">
        <f>IFERROR(1-$EL25/($CG25),0)</f>
        <v/>
      </c>
      <c r="DB25" s="126">
        <f>ROUND(IFERROR(($CI25/(1+$CM25)-$EN25),0),2)</f>
        <v/>
      </c>
      <c r="DC25" s="128" t="n"/>
      <c r="DD25" s="125" t="n"/>
      <c r="DE25" s="75" t="n">
        <v>0</v>
      </c>
      <c r="DF25" s="128" t="n"/>
      <c r="DG25" s="125">
        <f>IF($DC25=0,0,$DD25*($DC25*100%-$DE25*$DF25))*SUM($AB25:$AB25)</f>
        <v/>
      </c>
      <c r="DH25" s="129" t="inlineStr">
        <is>
          <t>месяц</t>
        </is>
      </c>
      <c r="DI25" s="130" t="n">
        <v>10200</v>
      </c>
      <c r="DJ25" s="130">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5" t="inlineStr">
        <is>
          <t>послед.</t>
        </is>
      </c>
      <c r="DL25" s="63" t="n">
        <v>0</v>
      </c>
      <c r="DM25" s="63" t="n">
        <v>0</v>
      </c>
      <c r="DN25" s="63" t="n">
        <v>0</v>
      </c>
      <c r="DO25" s="63" t="n">
        <v>0</v>
      </c>
      <c r="DP25" s="63" t="n">
        <v>0</v>
      </c>
      <c r="DQ25" s="63">
        <f t="array" ref="DQ25">IFERROR(_xlfn.IFS(
$DK25="послед.",1-(1-$DL25)*(1-$DM25)*(1-$DN25)*(1-$DO25)*(1-$DP25),
$DK25="сумм.",$DL25+$DM25+$DN25+$DO25+$DP25),
0)</f>
        <v/>
      </c>
      <c r="DR25" s="125">
        <f t="array" ref="DR25">
IFERROR(
_xlfn.IFS(
$BL25=0,
0,
$BL25&gt;0,
_xlfn.IFS($DK25="послед.",
$DJ25*(1-$DL25)*(1-$DM25)*(1-$DN25)*(1-$DO25)*(1-$DP25),
$DK25="сумм.",
$DJ25*(1-($DL25+$DM25+$DN25+$DO25+$DP25)))),0)</f>
        <v/>
      </c>
      <c r="DS25" s="125">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5">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5">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5">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5">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5">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5">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5">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5">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5">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5">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5">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5">
        <f>SUM($DS25,$DT25,$DU25,$DV25,$DW25,$DX25,$DY25,$DZ25,$EA25,$EB25,$EC25,$ED25)</f>
        <v/>
      </c>
      <c r="EF25" s="125">
        <f>IFERROR(ROUND($EE25*(1+$EP25),2),0)</f>
        <v/>
      </c>
      <c r="EG25" s="128" t="n">
        <v>1</v>
      </c>
      <c r="EH25" s="126" t="n">
        <v>0</v>
      </c>
      <c r="EI25" s="126">
        <f>ROUND(SUM($EH25:$EH25)*SUM($AB25:$AB25)*$EG25,2)</f>
        <v/>
      </c>
      <c r="EJ25" s="126">
        <f>ROUND($EI25*(1+$EP25),2)</f>
        <v/>
      </c>
      <c r="EK25" s="126" t="n">
        <v>0</v>
      </c>
      <c r="EL25" s="126">
        <f>ROUND(SUM($EK25:$EK25)*SUM($AB25:$AB25)*$EG25,2)</f>
        <v/>
      </c>
      <c r="EM25" s="126">
        <f>ROUND($EL25*(1+$EP25),2)</f>
        <v/>
      </c>
      <c r="EN25" s="126">
        <f>SUM($EE25,$EI25,$EL25)</f>
        <v/>
      </c>
      <c r="EO25" s="126">
        <f>SUM($EF25,$EJ25,$EM25)</f>
        <v/>
      </c>
      <c r="EP25" s="59" t="n"/>
      <c r="EQ25" s="59" t="n"/>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n"/>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n"/>
      <c r="EV25" s="60" t="n"/>
      <c r="EX25" s="110">
        <f t="array" ref="EX25">
($AR25/30
+N("ТРАФИК ПЛОЩАДКИ"))*
(IFERROR(
_xlfn.LET(
_xlpm.GPR,
HLOOKUP($L25,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IF($Q25="цифровой",_xlpm.GPR/$AG25,_xlpm.GPR/60)),
0)
+N("DWELL TIME"))*
(IF($AB25=0,0,IF($AB25=1,0.3,IF($AB25=2,0.5,IF($AB25&gt;2,1))))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_xlfn.IFS($AC25="да",1.2,$AC25="нет",1)*
_xlfn.IFS($AD25="да",1.2,$AD25="нет",1)*
IF(R25="статический",1,1.2)*
$X25*
INDEX(
{1.2;1;1.2;1.2;1;1.2;1.2;1.2;1.2;1.2;1.2;1;1.2;1.2;1.2;1.2;1;1;1.2;1.2;1.2;1;1;1;1;1.2;1.2;1.2;1.2;1;1;1;1;1.2;1.2;1.2;1.2;1.2;1.2;1.2;1.2;1;1;1.2;1;1;1;1;1.5;1;1;1.5;1.5;1.2},
MATCH($Q25,_xlpm.MI,0)))&gt;{0.02;0.04;0.06;0.1;0.2;0.4;0.6;0.8;1;2;4;6})),
{0;1;2;3;4;5;6;7;8;9;10;11;12},
0)))
+N("КОЭФФИЦИЕНТ КОНТАКТА"))))*
(_xlfn.IFS($X25&lt;0.1,$X25/1000,$X25&gt;25,5.2,AND($X25&gt;=0.1,$X25&lt;=25),(($X25*2+0.1)/10)*($X25/10)))*
IFERROR((_xlfn.LET(
_xlpm.MA,
{0;0.8;0.85;0.9;0.95;1},
_xlpm.MAA,
{0;1;2;3;4;5},
INDEX(_xlpm.MA,MATCH(SUMPRODUCT(--((IF(ROUND(_xlpm.MAA,1)&gt;5,5,ROUND($AB25,1)))&gt;{0;1;2;3;4;5})),_xlpm.MAA,0)))
+N("КОЭФФИЦИЕНТ КОЛ-ВО КОНСТРУКЦИЙ")),1)*
$AB25,0))*
(IF($Q25="цифровой",$AG25/15*$AI25,1)
+N("ДЛЯ ЦИФРЫ"))</f>
        <v/>
      </c>
      <c r="EY25" s="110">
        <f>IFERROR(EX25*AY25,0)</f>
        <v/>
      </c>
      <c r="EZ25" s="131">
        <f>IFERROR(DP25/EY25*1000,0)</f>
        <v/>
      </c>
      <c r="FA25" s="112">
        <f>IFERROR(FC25/FB25,0)</f>
        <v/>
      </c>
      <c r="FB25" s="112">
        <f>IFERROR((FC25/(EY25/FF25*#REF!))*0.825,0)</f>
        <v/>
      </c>
      <c r="FC25" s="112">
        <f>IFERROR(((EX25*30/AR25)*100)/30,0)</f>
        <v/>
      </c>
      <c r="FD25" s="112">
        <f>IFERROR(EY25/G25*100%,0)</f>
        <v/>
      </c>
      <c r="FE25" s="112">
        <f>IFERROR(FD25/FC25*100%,0)</f>
        <v/>
      </c>
      <c r="FF25" s="110">
        <f>IFERROR(AR25/30*AY25,0)</f>
        <v/>
      </c>
    </row>
    <row r="26" ht="12.75" customHeight="1">
      <c r="A26" s="59" t="n"/>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is>
          <t>Омск</t>
        </is>
      </c>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n"/>
      <c r="J26" s="60" t="n"/>
      <c r="K26" s="60" t="n"/>
      <c r="L26" s="60" t="n"/>
      <c r="M26" s="60" t="inlineStr">
        <is>
          <t>Омск Вокзал</t>
        </is>
      </c>
      <c r="N26" s="60" t="n"/>
      <c r="O26" s="60" t="n"/>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inlineStr">
        <is>
          <t>А</t>
        </is>
      </c>
      <c r="T26" s="60" t="inlineStr">
        <is>
          <t>Пилон_статика</t>
        </is>
      </c>
      <c r="U26" s="60" t="inlineStr">
        <is>
          <t>Омск\ Справа от входа в сервисный зал\ A</t>
        </is>
      </c>
      <c r="V26" s="60" t="inlineStr">
        <is>
          <t>Постерная бумага Backlit 150 г/кв.м (на просвет); Плёнка ПЭТ</t>
        </is>
      </c>
      <c r="W26" s="59" t="inlineStr">
        <is>
          <t>1.2x1.8</t>
        </is>
      </c>
      <c r="X26" s="59" t="n"/>
      <c r="Y26" s="59" t="n"/>
      <c r="Z26" s="61" t="n"/>
      <c r="AA26" s="61" t="n"/>
      <c r="AB26" s="61">
        <f>IF(BL26&gt;0,Z26,0)</f>
        <v/>
      </c>
      <c r="AC26" s="59" t="n"/>
      <c r="AD26" s="59" t="n"/>
      <c r="AE26" s="59" t="inlineStr">
        <is>
          <t>https://images.russoutdoor.ru/panelFotos/116/1156271.jpg</t>
        </is>
      </c>
      <c r="AF26" s="59" t="inlineStr">
        <is>
          <t>https://images.russoutdoor.ru/panelMapsWMF/116/1156271.jpg</t>
        </is>
      </c>
      <c r="AG26" s="59" t="n"/>
      <c r="AH26" s="59" t="n"/>
      <c r="AI26" s="59" t="n"/>
      <c r="AJ26" s="59" t="n"/>
      <c r="AK26" s="59" t="n"/>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n"/>
      <c r="AR26" s="61" t="n">
        <v>207408</v>
      </c>
      <c r="AS26" s="61" t="n">
        <v>5.53</v>
      </c>
      <c r="AT26" s="61" t="n"/>
      <c r="AU26" s="65" t="n"/>
      <c r="AV26" s="124">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5">
        <f>$DJ26</f>
        <v/>
      </c>
      <c r="BO26" s="63">
        <f>$DQ26</f>
        <v/>
      </c>
      <c r="BP26" s="125">
        <f>
IFERROR(
IF($BL26=0,0,
$BN26*(1-$BO26)),
0)</f>
        <v/>
      </c>
      <c r="BQ26" s="125">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5">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5">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5">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5">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5">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5">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5">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5">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5">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5">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5">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5">
        <f>SUM($BQ26:$CB26)</f>
        <v/>
      </c>
      <c r="CD26" s="126">
        <f>SUM($EH26:$EH26)</f>
        <v/>
      </c>
      <c r="CE26" s="126">
        <f>$CD26*$AB26</f>
        <v/>
      </c>
      <c r="CF26" s="126">
        <f>SUM($EK26:$EK26)</f>
        <v/>
      </c>
      <c r="CG26" s="126">
        <f>$CF26*$AB26</f>
        <v/>
      </c>
      <c r="CH26" s="126">
        <f>SUM($CC26,$CE26,$CG26)</f>
        <v/>
      </c>
      <c r="CI26" s="126">
        <f>$CH26*(1+$CM26)</f>
        <v/>
      </c>
      <c r="CJ26" s="127" t="n">
        <v>0</v>
      </c>
      <c r="CK26" s="126">
        <f>SUM($CH26:$CH26)*(1+$CJ26)</f>
        <v/>
      </c>
      <c r="CL26" s="126">
        <f>SUM($CH26:$CH26)*(1+$CM26)</f>
        <v/>
      </c>
      <c r="CM26" s="59" t="n"/>
      <c r="CN26" s="59" t="n"/>
      <c r="CO26" s="72" t="inlineStr">
        <is>
          <t>https://onlineapi.russoutdoor.ru/api/Panel/DownloadPanelProhibition/540/ТИ_ЖД.PDF</t>
        </is>
      </c>
      <c r="CP26" s="59" t="inlineStr">
        <is>
          <t>https://onlineapi.russoutdoor.ru/api/Panel/DownloadPosterAndMaketRequirement/2471/1/MS CF (1200х1800) indoor_нов.pdf</t>
        </is>
      </c>
      <c r="CQ26" s="73" t="n"/>
      <c r="CR26" s="73" t="n"/>
      <c r="CS26" s="73" t="n"/>
      <c r="CT26" s="72" t="n"/>
      <c r="CU26" s="79" t="inlineStr">
        <is>
          <t> </t>
        </is>
      </c>
      <c r="CV26" s="60" t="n"/>
      <c r="CW26" s="60" t="n"/>
      <c r="CX26" s="60" t="n"/>
      <c r="CY26" s="127">
        <f>IFERROR(($CC26-$EE26)/($EE26/(1-$DQ26)),0)</f>
        <v/>
      </c>
      <c r="CZ26" s="127">
        <f>IFERROR(1-$EI26/($CE26),0)</f>
        <v/>
      </c>
      <c r="DA26" s="127">
        <f>IFERROR(1-$EL26/($CG26),0)</f>
        <v/>
      </c>
      <c r="DB26" s="126">
        <f>ROUND(IFERROR(($CI26/(1+$CM26)-$EN26),0),2)</f>
        <v/>
      </c>
      <c r="DC26" s="128" t="n"/>
      <c r="DD26" s="125" t="n"/>
      <c r="DE26" s="75" t="n">
        <v>0</v>
      </c>
      <c r="DF26" s="128" t="n"/>
      <c r="DG26" s="125">
        <f>IF($DC26=0,0,$DD26*($DC26*100%-$DE26*$DF26))*SUM($AB26:$AB26)</f>
        <v/>
      </c>
      <c r="DH26" s="129" t="inlineStr">
        <is>
          <t>месяц</t>
        </is>
      </c>
      <c r="DI26" s="130" t="n">
        <v>10200</v>
      </c>
      <c r="DJ26" s="130">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5" t="inlineStr">
        <is>
          <t>послед.</t>
        </is>
      </c>
      <c r="DL26" s="63" t="n">
        <v>0</v>
      </c>
      <c r="DM26" s="63" t="n">
        <v>0</v>
      </c>
      <c r="DN26" s="63" t="n">
        <v>0</v>
      </c>
      <c r="DO26" s="63" t="n">
        <v>0</v>
      </c>
      <c r="DP26" s="63" t="n">
        <v>0</v>
      </c>
      <c r="DQ26" s="63">
        <f t="array" ref="DQ26">IFERROR(_xlfn.IFS(
$DK26="послед.",1-(1-$DL26)*(1-$DM26)*(1-$DN26)*(1-$DO26)*(1-$DP26),
$DK26="сумм.",$DL26+$DM26+$DN26+$DO26+$DP26),
0)</f>
        <v/>
      </c>
      <c r="DR26" s="125">
        <f t="array" ref="DR26">
IFERROR(
_xlfn.IFS(
$BL26=0,
0,
$BL26&gt;0,
_xlfn.IFS($DK26="послед.",
$DJ26*(1-$DL26)*(1-$DM26)*(1-$DN26)*(1-$DO26)*(1-$DP26),
$DK26="сумм.",
$DJ26*(1-($DL26+$DM26+$DN26+$DO26+$DP26)))),0)</f>
        <v/>
      </c>
      <c r="DS26" s="125">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5">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5">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5">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5">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5">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5">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5">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5">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5">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5">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5">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5">
        <f>SUM($DS26,$DT26,$DU26,$DV26,$DW26,$DX26,$DY26,$DZ26,$EA26,$EB26,$EC26,$ED26)</f>
        <v/>
      </c>
      <c r="EF26" s="125">
        <f>IFERROR(ROUND($EE26*(1+$EP26),2),0)</f>
        <v/>
      </c>
      <c r="EG26" s="128" t="n">
        <v>1</v>
      </c>
      <c r="EH26" s="126" t="n">
        <v>0</v>
      </c>
      <c r="EI26" s="126">
        <f>ROUND(SUM($EH26:$EH26)*SUM($AB26:$AB26)*$EG26,2)</f>
        <v/>
      </c>
      <c r="EJ26" s="126">
        <f>ROUND($EI26*(1+$EP26),2)</f>
        <v/>
      </c>
      <c r="EK26" s="126" t="n">
        <v>0</v>
      </c>
      <c r="EL26" s="126">
        <f>ROUND(SUM($EK26:$EK26)*SUM($AB26:$AB26)*$EG26,2)</f>
        <v/>
      </c>
      <c r="EM26" s="126">
        <f>ROUND($EL26*(1+$EP26),2)</f>
        <v/>
      </c>
      <c r="EN26" s="126">
        <f>SUM($EE26,$EI26,$EL26)</f>
        <v/>
      </c>
      <c r="EO26" s="126">
        <f>SUM($EF26,$EJ26,$EM26)</f>
        <v/>
      </c>
      <c r="EP26" s="59" t="n"/>
      <c r="EQ26" s="59" t="n"/>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n"/>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n"/>
      <c r="EV26" s="60" t="n"/>
      <c r="EX26" s="110">
        <f t="array" ref="EX26">
($AR26/30
+N("ТРАФИК ПЛОЩАДКИ"))*
(IFERROR(
_xlfn.LET(
_xlpm.GPR,
HLOOKUP($L26,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IF($Q26="цифровой",_xlpm.GPR/$AG26,_xlpm.GPR/60)),
0)
+N("DWELL TIME"))*
(IF($AB26=0,0,IF($AB26=1,0.3,IF($AB26=2,0.5,IF($AB26&gt;2,1))))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_xlfn.IFS($AC26="да",1.2,$AC26="нет",1)*
_xlfn.IFS($AD26="да",1.2,$AD26="нет",1)*
IF(R26="статический",1,1.2)*
$X26*
INDEX(
{1.2;1;1.2;1.2;1;1.2;1.2;1.2;1.2;1.2;1.2;1;1.2;1.2;1.2;1.2;1;1;1.2;1.2;1.2;1;1;1;1;1.2;1.2;1.2;1.2;1;1;1;1;1.2;1.2;1.2;1.2;1.2;1.2;1.2;1.2;1;1;1.2;1;1;1;1;1.5;1;1;1.5;1.5;1.2},
MATCH($Q26,_xlpm.MI,0)))&gt;{0.02;0.04;0.06;0.1;0.2;0.4;0.6;0.8;1;2;4;6})),
{0;1;2;3;4;5;6;7;8;9;10;11;12},
0)))
+N("КОЭФФИЦИЕНТ КОНТАКТА"))))*
(_xlfn.IFS($X26&lt;0.1,$X26/1000,$X26&gt;25,5.2,AND($X26&gt;=0.1,$X26&lt;=25),(($X26*2+0.1)/10)*($X26/10)))*
IFERROR((_xlfn.LET(
_xlpm.MA,
{0;0.8;0.85;0.9;0.95;1},
_xlpm.MAA,
{0;1;2;3;4;5},
INDEX(_xlpm.MA,MATCH(SUMPRODUCT(--((IF(ROUND(_xlpm.MAA,1)&gt;5,5,ROUND($AB26,1)))&gt;{0;1;2;3;4;5})),_xlpm.MAA,0)))
+N("КОЭФФИЦИЕНТ КОЛ-ВО КОНСТРУКЦИЙ")),1)*
$AB26,0))*
(IF($Q26="цифровой",$AG26/15*$AI26,1)
+N("ДЛЯ ЦИФРЫ"))</f>
        <v/>
      </c>
      <c r="EY26" s="110">
        <f>IFERROR(EX26*AY26,0)</f>
        <v/>
      </c>
      <c r="EZ26" s="131">
        <f>IFERROR(DP26/EY26*1000,0)</f>
        <v/>
      </c>
      <c r="FA26" s="112">
        <f>IFERROR(FC26/FB26,0)</f>
        <v/>
      </c>
      <c r="FB26" s="112">
        <f>IFERROR((FC26/(EY26/FF26*#REF!))*0.825,0)</f>
        <v/>
      </c>
      <c r="FC26" s="112">
        <f>IFERROR(((EX26*30/AR26)*100)/30,0)</f>
        <v/>
      </c>
      <c r="FD26" s="112">
        <f>IFERROR(EY26/G26*100%,0)</f>
        <v/>
      </c>
      <c r="FE26" s="112">
        <f>IFERROR(FD26/FC26*100%,0)</f>
        <v/>
      </c>
      <c r="FF26" s="110">
        <f>IFERROR(AR26/30*AY26,0)</f>
        <v/>
      </c>
    </row>
    <row r="27" ht="12.75" customHeight="1">
      <c r="A27" s="59" t="n"/>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is>
          <t>Самара</t>
        </is>
      </c>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n"/>
      <c r="J27" s="60" t="n"/>
      <c r="K27" s="60" t="n"/>
      <c r="L27" s="60" t="n"/>
      <c r="M27" s="60" t="inlineStr">
        <is>
          <t>Самара Вокзал</t>
        </is>
      </c>
      <c r="N27" s="60" t="n"/>
      <c r="O27" s="60" t="n"/>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inlineStr">
        <is>
          <t>А</t>
        </is>
      </c>
      <c r="T27" s="60" t="inlineStr">
        <is>
          <t>Нестандартная конструкция</t>
        </is>
      </c>
      <c r="U27" s="60" t="inlineStr">
        <is>
          <t>Самара Cправа от входа в вокзал</t>
        </is>
      </c>
      <c r="V27" s="60" t="inlineStr">
        <is>
          <t>Винил Frontlit 440 гр/кв.м</t>
        </is>
      </c>
      <c r="W27" s="59" t="inlineStr">
        <is>
          <t>13x1</t>
        </is>
      </c>
      <c r="X27" s="59" t="n"/>
      <c r="Y27" s="59" t="n"/>
      <c r="Z27" s="61" t="n"/>
      <c r="AA27" s="61" t="n"/>
      <c r="AB27" s="61">
        <f>IF(BL27&gt;0,Z27,0)</f>
        <v/>
      </c>
      <c r="AC27" s="59" t="n"/>
      <c r="AD27" s="59" t="n"/>
      <c r="AE27" s="59" t="inlineStr">
        <is>
          <t>https://images.russoutdoor.ru/panelFotos/116/1156450.jpg</t>
        </is>
      </c>
      <c r="AF27" s="59" t="inlineStr">
        <is>
          <t>https://images.russoutdoor.ru/panelMapsWMF/116/1156450.jpg</t>
        </is>
      </c>
      <c r="AG27" s="59" t="n"/>
      <c r="AH27" s="59" t="n"/>
      <c r="AI27" s="59" t="n"/>
      <c r="AJ27" s="59" t="n"/>
      <c r="AK27" s="59" t="n"/>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n"/>
      <c r="AR27" s="61" t="n">
        <v>546787</v>
      </c>
      <c r="AS27" s="61" t="n">
        <v>18.23</v>
      </c>
      <c r="AT27" s="61" t="n"/>
      <c r="AU27" s="65" t="n"/>
      <c r="AV27" s="124">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5">
        <f>$DJ27</f>
        <v/>
      </c>
      <c r="BO27" s="63">
        <f>$DQ27</f>
        <v/>
      </c>
      <c r="BP27" s="125">
        <f>
IFERROR(
IF($BL27=0,0,
$BN27*(1-$BO27)),
0)</f>
        <v/>
      </c>
      <c r="BQ27" s="125">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5">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5">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5">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5">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5">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5">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5">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5">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5">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5">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5">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5">
        <f>SUM($BQ27:$CB27)</f>
        <v/>
      </c>
      <c r="CD27" s="126">
        <f>SUM($EH27:$EH27)</f>
        <v/>
      </c>
      <c r="CE27" s="126">
        <f>$CD27*$AB27</f>
        <v/>
      </c>
      <c r="CF27" s="126">
        <f>SUM($EK27:$EK27)</f>
        <v/>
      </c>
      <c r="CG27" s="126">
        <f>$CF27*$AB27</f>
        <v/>
      </c>
      <c r="CH27" s="126">
        <f>SUM($CC27,$CE27,$CG27)</f>
        <v/>
      </c>
      <c r="CI27" s="126">
        <f>$CH27*(1+$CM27)</f>
        <v/>
      </c>
      <c r="CJ27" s="127" t="n">
        <v>0</v>
      </c>
      <c r="CK27" s="126">
        <f>SUM($CH27:$CH27)*(1+$CJ27)</f>
        <v/>
      </c>
      <c r="CL27" s="126">
        <f>SUM($CH27:$CH27)*(1+$CM27)</f>
        <v/>
      </c>
      <c r="CM27" s="59" t="n"/>
      <c r="CN27" s="59" t="n"/>
      <c r="CO27" s="72" t="inlineStr">
        <is>
          <t>https://onlineapi.russoutdoor.ru/api/Panel/DownloadPanelProhibition/540/ТИ_ЖД.PDF</t>
        </is>
      </c>
      <c r="CP27" s="59" t="inlineStr">
        <is>
          <t>https://onlineapi.russoutdoor.ru/api/Panel/DownloadPosterAndMaketRequirement/2463/1/ТехТ_баннер_13,0 х 1,0 м.pdf</t>
        </is>
      </c>
      <c r="CQ27" s="73" t="n"/>
      <c r="CR27" s="73" t="n"/>
      <c r="CS27" s="73" t="n"/>
      <c r="CT27" s="72" t="n"/>
      <c r="CU27" s="79" t="inlineStr">
        <is>
          <t> </t>
        </is>
      </c>
      <c r="CV27" s="60" t="n"/>
      <c r="CW27" s="60" t="n"/>
      <c r="CX27" s="60" t="n"/>
      <c r="CY27" s="127">
        <f>IFERROR(($CC27-$EE27)/($EE27/(1-$DQ27)),0)</f>
        <v/>
      </c>
      <c r="CZ27" s="127">
        <f>IFERROR(1-$EI27/($CE27),0)</f>
        <v/>
      </c>
      <c r="DA27" s="127">
        <f>IFERROR(1-$EL27/($CG27),0)</f>
        <v/>
      </c>
      <c r="DB27" s="126">
        <f>ROUND(IFERROR(($CI27/(1+$CM27)-$EN27),0),2)</f>
        <v/>
      </c>
      <c r="DC27" s="128" t="n"/>
      <c r="DD27" s="125" t="n"/>
      <c r="DE27" s="75" t="n">
        <v>0</v>
      </c>
      <c r="DF27" s="128" t="n"/>
      <c r="DG27" s="125">
        <f>IF($DC27=0,0,$DD27*($DC27*100%-$DE27*$DF27))*SUM($AB27:$AB27)</f>
        <v/>
      </c>
      <c r="DH27" s="129" t="inlineStr">
        <is>
          <t>месяц</t>
        </is>
      </c>
      <c r="DI27" s="130" t="n">
        <v>21200</v>
      </c>
      <c r="DJ27" s="130">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5" t="inlineStr">
        <is>
          <t>послед.</t>
        </is>
      </c>
      <c r="DL27" s="63" t="n">
        <v>0</v>
      </c>
      <c r="DM27" s="63" t="n">
        <v>0</v>
      </c>
      <c r="DN27" s="63" t="n">
        <v>0</v>
      </c>
      <c r="DO27" s="63" t="n">
        <v>0</v>
      </c>
      <c r="DP27" s="63" t="n">
        <v>0</v>
      </c>
      <c r="DQ27" s="63">
        <f t="array" ref="DQ27">IFERROR(_xlfn.IFS(
$DK27="послед.",1-(1-$DL27)*(1-$DM27)*(1-$DN27)*(1-$DO27)*(1-$DP27),
$DK27="сумм.",$DL27+$DM27+$DN27+$DO27+$DP27),
0)</f>
        <v/>
      </c>
      <c r="DR27" s="125">
        <f t="array" ref="DR27">
IFERROR(
_xlfn.IFS(
$BL27=0,
0,
$BL27&gt;0,
_xlfn.IFS($DK27="послед.",
$DJ27*(1-$DL27)*(1-$DM27)*(1-$DN27)*(1-$DO27)*(1-$DP27),
$DK27="сумм.",
$DJ27*(1-($DL27+$DM27+$DN27+$DO27+$DP27)))),0)</f>
        <v/>
      </c>
      <c r="DS27" s="125">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5">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5">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5">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5">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5">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5">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5">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5">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5">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5">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5">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5">
        <f>SUM($DS27,$DT27,$DU27,$DV27,$DW27,$DX27,$DY27,$DZ27,$EA27,$EB27,$EC27,$ED27)</f>
        <v/>
      </c>
      <c r="EF27" s="125">
        <f>IFERROR(ROUND($EE27*(1+$EP27),2),0)</f>
        <v/>
      </c>
      <c r="EG27" s="128" t="n">
        <v>1</v>
      </c>
      <c r="EH27" s="126" t="n">
        <v>0</v>
      </c>
      <c r="EI27" s="126">
        <f>ROUND(SUM($EH27:$EH27)*SUM($AB27:$AB27)*$EG27,2)</f>
        <v/>
      </c>
      <c r="EJ27" s="126">
        <f>ROUND($EI27*(1+$EP27),2)</f>
        <v/>
      </c>
      <c r="EK27" s="126" t="n">
        <v>0</v>
      </c>
      <c r="EL27" s="126">
        <f>ROUND(SUM($EK27:$EK27)*SUM($AB27:$AB27)*$EG27,2)</f>
        <v/>
      </c>
      <c r="EM27" s="126">
        <f>ROUND($EL27*(1+$EP27),2)</f>
        <v/>
      </c>
      <c r="EN27" s="126">
        <f>SUM($EE27,$EI27,$EL27)</f>
        <v/>
      </c>
      <c r="EO27" s="126">
        <f>SUM($EF27,$EJ27,$EM27)</f>
        <v/>
      </c>
      <c r="EP27" s="59" t="n"/>
      <c r="EQ27" s="59" t="n"/>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n"/>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n"/>
      <c r="EV27" s="60" t="n"/>
      <c r="EX27" s="110">
        <f t="array" ref="EX27">
($AR27/30
+N("ТРАФИК ПЛОЩАДКИ"))*
(IFERROR(
_xlfn.LET(
_xlpm.GPR,
HLOOKUP($L27,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IF($Q27="цифровой",_xlpm.GPR/$AG27,_xlpm.GPR/60)),
0)
+N("DWELL TIME"))*
(IF($AB27=0,0,IF($AB27=1,0.3,IF($AB27=2,0.5,IF($AB27&gt;2,1))))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_xlfn.IFS($AC27="да",1.2,$AC27="нет",1)*
_xlfn.IFS($AD27="да",1.2,$AD27="нет",1)*
IF(R27="статический",1,1.2)*
$X27*
INDEX(
{1.2;1;1.2;1.2;1;1.2;1.2;1.2;1.2;1.2;1.2;1;1.2;1.2;1.2;1.2;1;1;1.2;1.2;1.2;1;1;1;1;1.2;1.2;1.2;1.2;1;1;1;1;1.2;1.2;1.2;1.2;1.2;1.2;1.2;1.2;1;1;1.2;1;1;1;1;1.5;1;1;1.5;1.5;1.2},
MATCH($Q27,_xlpm.MI,0)))&gt;{0.02;0.04;0.06;0.1;0.2;0.4;0.6;0.8;1;2;4;6})),
{0;1;2;3;4;5;6;7;8;9;10;11;12},
0)))
+N("КОЭФФИЦИЕНТ КОНТАКТА"))))*
(_xlfn.IFS($X27&lt;0.1,$X27/1000,$X27&gt;25,5.2,AND($X27&gt;=0.1,$X27&lt;=25),(($X27*2+0.1)/10)*($X27/10)))*
IFERROR((_xlfn.LET(
_xlpm.MA,
{0;0.8;0.85;0.9;0.95;1},
_xlpm.MAA,
{0;1;2;3;4;5},
INDEX(_xlpm.MA,MATCH(SUMPRODUCT(--((IF(ROUND(_xlpm.MAA,1)&gt;5,5,ROUND($AB27,1)))&gt;{0;1;2;3;4;5})),_xlpm.MAA,0)))
+N("КОЭФФИЦИЕНТ КОЛ-ВО КОНСТРУКЦИЙ")),1)*
$AB27,0))*
(IF($Q27="цифровой",$AG27/15*$AI27,1)
+N("ДЛЯ ЦИФРЫ"))</f>
        <v/>
      </c>
      <c r="EY27" s="110">
        <f>IFERROR(EX27*AY27,0)</f>
        <v/>
      </c>
      <c r="EZ27" s="131">
        <f>IFERROR(DP27/EY27*1000,0)</f>
        <v/>
      </c>
      <c r="FA27" s="112">
        <f>IFERROR(FC27/FB27,0)</f>
        <v/>
      </c>
      <c r="FB27" s="112">
        <f>IFERROR((FC27/(EY27/FF27*#REF!))*0.825,0)</f>
        <v/>
      </c>
      <c r="FC27" s="112">
        <f>IFERROR(((EX27*30/AR27)*100)/30,0)</f>
        <v/>
      </c>
      <c r="FD27" s="112">
        <f>IFERROR(EY27/G27*100%,0)</f>
        <v/>
      </c>
      <c r="FE27" s="112">
        <f>IFERROR(FD27/FC27*100%,0)</f>
        <v/>
      </c>
      <c r="FF27" s="110">
        <f>IFERROR(AR27/30*AY27,0)</f>
        <v/>
      </c>
    </row>
    <row r="28" ht="12.75" customHeight="1">
      <c r="A28" s="59" t="n"/>
      <c r="B28" s="60" t="n"/>
      <c r="C28" s="60" t="n"/>
      <c r="D28" s="60">
        <f t="array" ref="D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8" s="60">
        <f t="array" ref="E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8" s="60" t="inlineStr">
        <is>
          <t>Самара</t>
        </is>
      </c>
      <c r="G28" s="60" t="n"/>
      <c r="H28" s="60">
        <f t="array" ref="H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8" s="60" t="n"/>
      <c r="J28" s="60" t="n"/>
      <c r="K28" s="60" t="n"/>
      <c r="L28" s="60" t="n"/>
      <c r="M28" s="60" t="inlineStr">
        <is>
          <t>Самара Вокзал</t>
        </is>
      </c>
      <c r="N28" s="60" t="n"/>
      <c r="O28" s="60" t="n"/>
      <c r="P28" s="60">
        <f t="array" ref="P28">
_xlfn.IFS(
ISNUMBER(MATCH($Q28,{"шелфбаннер","разделитель","монетница","чековая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ISNUMBER(MATCH($Q28,{"каталог","журнал"},)),
"Пресса",
$Q28="","")</f>
        <v/>
      </c>
      <c r="Q28" s="60" t="n"/>
      <c r="R28" s="60">
        <f t="array" ref="R28">
IFERROR(
_xlfn.IFS(
OR(ISNUMBER(MATCH($Q28,{"экспозиция","макет","стенд","автостенд","авто стенд","выставочное пространство","выставочные стенды","модульные выставочные стенды","3Д конструкция","3D конструкция"},)),P28="Экспонирование"),
"нестандартный",
ISNUMBER(MATCH($Q28,{"скроллер","призматрон"},)),
"динамический",
$P28="Видео",
"цифровой",
OR($P28="Пресса",$P28="Щит",$P28="POSm",$P28="Подвес",$P28="Брендирование/оклейка"),
"статический"),"")</f>
        <v/>
      </c>
      <c r="S28" s="59" t="inlineStr">
        <is>
          <t>А</t>
        </is>
      </c>
      <c r="T28" s="60" t="inlineStr">
        <is>
          <t>Лайтбокс</t>
        </is>
      </c>
      <c r="U28" s="60" t="inlineStr">
        <is>
          <t>Самара\ Вестибюль, зона торговли и кафе\ A</t>
        </is>
      </c>
      <c r="V28" s="60" t="inlineStr">
        <is>
          <t>Винил Backlit (транслюсцентный) 510 гр/кв.м</t>
        </is>
      </c>
      <c r="W28" s="59" t="inlineStr">
        <is>
          <t>4.5x1.5</t>
        </is>
      </c>
      <c r="X28" s="59" t="n"/>
      <c r="Y28" s="59" t="n"/>
      <c r="Z28" s="61" t="n"/>
      <c r="AA28" s="61" t="n"/>
      <c r="AB28" s="61">
        <f>IF(BL28&gt;0,Z28,0)</f>
        <v/>
      </c>
      <c r="AC28" s="59" t="n"/>
      <c r="AD28" s="59" t="n"/>
      <c r="AE28" s="59" t="inlineStr">
        <is>
          <t>https://images.russoutdoor.ru/panelFotos/116/1156211.jpg</t>
        </is>
      </c>
      <c r="AF28" s="59" t="inlineStr">
        <is>
          <t>https://images.russoutdoor.ru/panelMapsWMF/116/1156211.jpg</t>
        </is>
      </c>
      <c r="AG28" s="59" t="n"/>
      <c r="AH28" s="59" t="n"/>
      <c r="AI28" s="59" t="n"/>
      <c r="AJ28" s="59" t="n"/>
      <c r="AK28" s="59" t="n"/>
      <c r="AL28" s="62">
        <f>IFERROR(IF(OR(R28="статический",R28="динамический",R28="нестандартный",R28="",R28=""),"-",IF(AND(AH28="-",AI28="-"),"-",AK28*3600/AH28*AI28)),"-")</f>
        <v/>
      </c>
      <c r="AM28" s="62">
        <f>IFERROR(IF(OR(R28="статический",R28="динамический",R28="",R28="", R28="BTL",R28="нестандартный"),"-",AG28*AI28*AL28/60),"-")</f>
        <v/>
      </c>
      <c r="AN28" s="63">
        <f>IFERROR(IF(AH28="","-",AG28*AI28/AH28),"-")</f>
        <v/>
      </c>
      <c r="AO28" s="59">
        <f>IFERROR(IF(OR($R28="статический",$R28="динамический",$R28="",$R28="",$R28="BTL",$R28="нестандартный"),"-",$AL28*$AY28),"-")</f>
        <v/>
      </c>
      <c r="AP28" s="62">
        <f>IFERROR(IF(OR($R28="статический",$R28="динамический",$R28="",$R28="",$R28="BTL",$R28="нестандартный"),"-",$AM28*AY28),"-")</f>
        <v/>
      </c>
      <c r="AQ28" s="64" t="n"/>
      <c r="AR28" s="61" t="n">
        <v>546787</v>
      </c>
      <c r="AS28" s="61" t="n">
        <v>18.23</v>
      </c>
      <c r="AT28" s="61" t="n"/>
      <c r="AU28" s="65" t="n"/>
      <c r="AV28" s="124">
        <f>IFERROR(DR28/AT28*1000,"n/a")</f>
        <v/>
      </c>
      <c r="AW28" s="67" t="n"/>
      <c r="AX28" s="67" t="n"/>
      <c r="AY28" s="43">
        <f>IFERROR(IF(OR($AW28="",$AX28=""),"",_xlfn.DAYS($AX28+1,$AW28)),"")</f>
        <v/>
      </c>
      <c r="AZ28" s="68">
        <f t="array" ref="AZ28">
_xlfn.LET(_xlpm.COEFF,
IF($AW28+$AX28=0,0,IF(MAX(MIN($AX28,EOMONTH(AZ$15,0))-MAX($AW28,AZ$15)+1,)&gt;0,1,0)),
_xlfn.IFS(
$ES28="LisChannel",
_xlpm.COEFF*
INDEX({1;1;1.2;1.2;1;1;1;1;1.2;1.2;1.2;1.2},
MATCH(MONTH(AZ$15),
{1,2,3,4,5,6,7,8,9,10,11,12})),
CONCATENATE($ES28," ",$L28)="RussOutdoor метро",
_xlpm.COEFF*
INDEX({0.8;0.9;1.1;1.1;1;1;1;1;1.1;1.1;1.1;1.1},
MATCH(MONTH(AZ$15),
{1,2,3,4,5,6,7,8,9,10,11,12})),
$ES28&lt;&gt;"LisChannel",
_xlpm.COEFF,
$ES28&lt;&gt;"RussOutdoor",
_xlpm.COEFF))</f>
        <v/>
      </c>
      <c r="BA28" s="68">
        <f t="array" ref="BA28">
_xlfn.LET(_xlpm.COEFF,
IF($AW28+$AX28=0,0,IF(MAX(MIN($AX28,EOMONTH(BA$15,0))-MAX($AW28,BA$15)+1,)&gt;0,1,0)),
_xlfn.IFS(
$ES28="LisChannel",
_xlpm.COEFF*
INDEX({1;1;1.2;1.2;1;1;1;1;1.2;1.2;1.2;1.2},
MATCH(MONTH(BA$15),
{1,2,3,4,5,6,7,8,9,10,11,12})),
CONCATENATE($ES28," ",$L28)="RussOutdoor метро",
_xlpm.COEFF*
INDEX({0.8;0.9;1.1;1.1;1;1;1;1;1.1;1.1;1.1;1.1},
MATCH(MONTH(BA$15),
{1,2,3,4,5,6,7,8,9,10,11,12})),
$ES28&lt;&gt;"LisChannel",
_xlpm.COEFF,
$ES28&lt;&gt;"RussOutdoor",
_xlpm.COEFF))</f>
        <v/>
      </c>
      <c r="BB28" s="68">
        <f t="array" ref="BB28">
_xlfn.LET(_xlpm.COEFF,
IF($AW28+$AX28=0,0,IF(MAX(MIN($AX28,EOMONTH(BB$15,0))-MAX($AW28,BB$15)+1,)&gt;0,1,0)),
_xlfn.IFS(
$ES28="LisChannel",
_xlpm.COEFF*
INDEX({1;1;1.2;1.2;1;1;1;1;1.2;1.2;1.2;1.2},
MATCH(MONTH(BB$15),
{1,2,3,4,5,6,7,8,9,10,11,12})),
CONCATENATE($ES28," ",$L28)="RussOutdoor метро",
_xlpm.COEFF*
INDEX({0.8;0.9;1.1;1.1;1;1;1;1;1.1;1.1;1.1;1.1},
MATCH(MONTH(BB$15),
{1,2,3,4,5,6,7,8,9,10,11,12})),
$ES28&lt;&gt;"LisChannel",
_xlpm.COEFF,
$ES28&lt;&gt;"RussOutdoor",
_xlpm.COEFF))</f>
        <v/>
      </c>
      <c r="BC28" s="68">
        <f t="array" ref="BC28">
_xlfn.LET(_xlpm.COEFF,
IF($AW28+$AX28=0,0,IF(MAX(MIN($AX28,EOMONTH(BC$15,0))-MAX($AW28,BC$15)+1,)&gt;0,1,0)),
_xlfn.IFS(
$ES28="LisChannel",
_xlpm.COEFF*
INDEX({1;1;1.2;1.2;1;1;1;1;1.2;1.2;1.2;1.2},
MATCH(MONTH(BC$15),
{1,2,3,4,5,6,7,8,9,10,11,12})),
CONCATENATE($ES28," ",$L28)="RussOutdoor метро",
_xlpm.COEFF*
INDEX({0.8;0.9;1.1;1.1;1;1;1;1;1.1;1.1;1.1;1.1},
MATCH(MONTH(BC$15),
{1,2,3,4,5,6,7,8,9,10,11,12})),
$ES28&lt;&gt;"LisChannel",
_xlpm.COEFF,
$ES28&lt;&gt;"RussOutdoor",
_xlpm.COEFF))</f>
        <v/>
      </c>
      <c r="BD28" s="68">
        <f t="array" ref="BD28">
_xlfn.LET(_xlpm.COEFF,
IF($AW28+$AX28=0,0,IF(MAX(MIN($AX28,EOMONTH(BD$15,0))-MAX($AW28,BD$15)+1,)&gt;0,1,0)),
_xlfn.IFS(
$ES28="LisChannel",
_xlpm.COEFF*
INDEX({1;1;1.2;1.2;1;1;1;1;1.2;1.2;1.2;1.2},
MATCH(MONTH(BD$15),
{1,2,3,4,5,6,7,8,9,10,11,12})),
CONCATENATE($ES28," ",$L28)="RussOutdoor метро",
_xlpm.COEFF*
INDEX({0.8;0.9;1.1;1.1;1;1;1;1;1.1;1.1;1.1;1.1},
MATCH(MONTH(BD$15),
{1,2,3,4,5,6,7,8,9,10,11,12})),
$ES28&lt;&gt;"LisChannel",
_xlpm.COEFF,
$ES28&lt;&gt;"RussOutdoor",
_xlpm.COEFF))</f>
        <v/>
      </c>
      <c r="BE28" s="68">
        <f t="array" ref="BE28">
_xlfn.LET(_xlpm.COEFF,
IF($AW28+$AX28=0,0,IF(MAX(MIN($AX28,EOMONTH(BE$15,0))-MAX($AW28,BE$15)+1,)&gt;0,1,0)),
_xlfn.IFS(
$ES28="LisChannel",
_xlpm.COEFF*
INDEX({1;1;1.2;1.2;1;1;1;1;1.2;1.2;1.2;1.2},
MATCH(MONTH(BE$15),
{1,2,3,4,5,6,7,8,9,10,11,12})),
CONCATENATE($ES28," ",$L28)="RussOutdoor метро",
_xlpm.COEFF*
INDEX({0.8;0.9;1.1;1.1;1;1;1;1;1.1;1.1;1.1;1.1},
MATCH(MONTH(BE$15),
{1,2,3,4,5,6,7,8,9,10,11,12})),
$ES28&lt;&gt;"LisChannel",
_xlpm.COEFF,
$ES28&lt;&gt;"RussOutdoor",
_xlpm.COEFF))</f>
        <v/>
      </c>
      <c r="BF28" s="68">
        <f t="array" ref="BF28">
_xlfn.LET(_xlpm.COEFF,
IF($AW28+$AX28=0,0,IF(MAX(MIN($AX28,EOMONTH(BF$15,0))-MAX($AW28,BF$15)+1,)&gt;0,1,0)),
_xlfn.IFS(
$ES28="LisChannel",
_xlpm.COEFF*
INDEX({1;1;1.2;1.2;1;1;1;1;1.2;1.2;1.2;1.2},
MATCH(MONTH(BF$15),
{1,2,3,4,5,6,7,8,9,10,11,12})),
CONCATENATE($ES28," ",$L28)="RussOutdoor метро",
_xlpm.COEFF*
INDEX({0.8;0.9;1.1;1.1;1;1;1;1;1.1;1.1;1.1;1.1},
MATCH(MONTH(BF$15),
{1,2,3,4,5,6,7,8,9,10,11,12})),
$ES28&lt;&gt;"LisChannel",
_xlpm.COEFF,
$ES28&lt;&gt;"RussOutdoor",
_xlpm.COEFF))</f>
        <v/>
      </c>
      <c r="BG28" s="68">
        <f t="array" ref="BG28">
_xlfn.LET(_xlpm.COEFF,
IF($AW28+$AX28=0,0,IF(MAX(MIN($AX28,EOMONTH(BG$15,0))-MAX($AW28,BG$15)+1,)&gt;0,1,0)),
_xlfn.IFS(
$ES28="LisChannel",
_xlpm.COEFF*
INDEX({1;1;1.2;1.2;1;1;1;1;1.2;1.2;1.2;1.2},
MATCH(MONTH(BG$15),
{1,2,3,4,5,6,7,8,9,10,11,12})),
CONCATENATE($ES28," ",$L28)="RussOutdoor метро",
_xlpm.COEFF*
INDEX({0.8;0.9;1.1;1.1;1;1;1;1;1.1;1.1;1.1;1.1},
MATCH(MONTH(BG$15),
{1,2,3,4,5,6,7,8,9,10,11,12})),
$ES28&lt;&gt;"LisChannel",
_xlpm.COEFF,
$ES28&lt;&gt;"RussOutdoor",
_xlpm.COEFF))</f>
        <v/>
      </c>
      <c r="BH28" s="68">
        <f t="array" ref="BH28">
_xlfn.LET(_xlpm.COEFF,
IF($AW28+$AX28=0,0,IF(MAX(MIN($AX28,EOMONTH(BH$15,0))-MAX($AW28,BH$15)+1,)&gt;0,1,0)),
_xlfn.IFS(
$ES28="LisChannel",
_xlpm.COEFF*
INDEX({1;1;1.2;1.2;1;1;1;1;1.2;1.2;1.2;1.2},
MATCH(MONTH(BH$15),
{1,2,3,4,5,6,7,8,9,10,11,12})),
CONCATENATE($ES28," ",$L28)="RussOutdoor метро",
_xlpm.COEFF*
INDEX({0.8;0.9;1.1;1.1;1;1;1;1;1.1;1.1;1.1;1.1},
MATCH(MONTH(BH$15),
{1,2,3,4,5,6,7,8,9,10,11,12})),
$ES28&lt;&gt;"LisChannel",
_xlpm.COEFF,
$ES28&lt;&gt;"RussOutdoor",
_xlpm.COEFF))</f>
        <v/>
      </c>
      <c r="BI28" s="68">
        <f t="array" ref="BI28">
_xlfn.LET(_xlpm.COEFF,
IF($AW28+$AX28=0,0,IF(MAX(MIN($AX28,EOMONTH(BI$15,0))-MAX($AW28,BI$15)+1,)&gt;0,1,0)),
_xlfn.IFS(
$ES28="LisChannel",
_xlpm.COEFF*
INDEX({1;1;1.2;1.2;1;1;1;1;1.2;1.2;1.2;1.2},
MATCH(MONTH(BI$15),
{1,2,3,4,5,6,7,8,9,10,11,12})),
CONCATENATE($ES28," ",$L28)="RussOutdoor метро",
_xlpm.COEFF*
INDEX({0.8;0.9;1.1;1.1;1;1;1;1;1.1;1.1;1.1;1.1},
MATCH(MONTH(BI$15),
{1,2,3,4,5,6,7,8,9,10,11,12})),
$ES28&lt;&gt;"LisChannel",
_xlpm.COEFF,
$ES28&lt;&gt;"RussOutdoor",
_xlpm.COEFF))</f>
        <v/>
      </c>
      <c r="BJ28" s="68">
        <f t="array" ref="BJ28">
_xlfn.LET(_xlpm.COEFF,
IF($AW28+$AX28=0,0,IF(MAX(MIN($AX28,EOMONTH(BJ$15,0))-MAX($AW28,BJ$15)+1,)&gt;0,1,0)),
_xlfn.IFS(
$ES28="LisChannel",
_xlpm.COEFF*
INDEX({1;1;1.2;1.2;1;1;1;1;1.2;1.2;1.2;1.2},
MATCH(MONTH(BJ$15),
{1,2,3,4,5,6,7,8,9,10,11,12})),
CONCATENATE($ES28," ",$L28)="RussOutdoor метро",
_xlpm.COEFF*
INDEX({0.8;0.9;1.1;1.1;1;1;1;1;1.1;1.1;1.1;1.1},
MATCH(MONTH(BJ$15),
{1,2,3,4,5,6,7,8,9,10,11,12})),
$ES28&lt;&gt;"LisChannel",
_xlpm.COEFF,
$ES28&lt;&gt;"RussOutdoor",
_xlpm.COEFF))</f>
        <v/>
      </c>
      <c r="BK28" s="68">
        <f t="array" ref="BK28">
_xlfn.LET(_xlpm.COEFF,
IF($AW28+$AX28=0,0,IF(MAX(MIN($AX28,EOMONTH(BK$15,0))-MAX($AW28,BK$15)+1,)&gt;0,1,0)),
_xlfn.IFS(
$ES28="LisChannel",
_xlpm.COEFF*
INDEX({1;1;1.2;1.2;1;1;1;1;1.2;1.2;1.2;1.2},
MATCH(MONTH(BK$15),
{1,2,3,4,5,6,7,8,9,10,11,12})),
CONCATENATE($ES28," ",$L28)="RussOutdoor метро",
_xlpm.COEFF*
INDEX({0.8;0.9;1.1;1.1;1;1;1;1;1.1;1.1;1.1;1.1},
MATCH(MONTH(BK$15),
{1,2,3,4,5,6,7,8,9,10,11,12})),
$ES28&lt;&gt;"LisChannel",
_xlpm.COEFF,
$ES28&lt;&gt;"RussOutdoor",
_xlpm.COEFF))</f>
        <v/>
      </c>
      <c r="BL28" s="62">
        <f>COUNTIFS($AZ28:$BK28,"&gt;0")</f>
        <v/>
      </c>
      <c r="BM28" s="65" t="n"/>
      <c r="BN28" s="125">
        <f>$DJ28</f>
        <v/>
      </c>
      <c r="BO28" s="63">
        <f>$DQ28</f>
        <v/>
      </c>
      <c r="BP28" s="125">
        <f>
IFERROR(
IF($BL28=0,0,
$BN28*(1-$BO28)),
0)</f>
        <v/>
      </c>
      <c r="BQ28" s="125">
        <f t="array" ref="BQ28">
IFERROR(
_xlfn.IFS(
$DH28="день_1",
$BP28*$BL28/($AX28-$AW28+1)*AZ28*(DAY(EOMONTH(AZ$15,0))),
$DH28="день_2",
$BP28/30*MAX(MIN($AX28,EOMONTH(AZ$15,0))-MAX($AW28,AZ$15)+1,),
$DH28="раб.день",
$BP28/30*(IFERROR(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$BP28*AZ28,
$DH28="неделя",
$BP28*AZ28/7*(ROUNDUP((DAY(EOMONTH(AZ$15,0)))/4,0))),
0)</f>
        <v/>
      </c>
      <c r="BR28" s="125">
        <f t="array" ref="BR28">
IFERROR(
_xlfn.IFS(
$DH28="день_1",
$BP28*$BL28/($AX28-$AW28+1)*BA28*(DAY(EOMONTH(BA$15,0))),
$DH28="день_2",
$BP28/30*MAX(MIN($AX28,EOMONTH(BA$15,0))-MAX($AW28,BA$15)+1,),
$DH28="раб.день",
$BP28/30*(IFERROR(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$BP28*BA28,
$DH28="неделя",
$BP28*BA28/7*(ROUNDUP((DAY(EOMONTH(BA$15,0)))/4,0))),
0)</f>
        <v/>
      </c>
      <c r="BS28" s="125">
        <f t="array" ref="BS28">
IFERROR(
_xlfn.IFS(
$DH28="день_1",
$BP28*$BL28/($AX28-$AW28+1)*BB28*(DAY(EOMONTH(BB$15,0))),
$DH28="день_2",
$BP28/30*MAX(MIN($AX28,EOMONTH(BB$15,0))-MAX($AW28,BB$15)+1,),
$DH28="раб.день",
$BP28/30*(IFERROR(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$BP28*BB28,
$DH28="неделя",
$BP28*BB28/7*(ROUNDUP((DAY(EOMONTH(BB$15,0)))/4,0))),
0)</f>
        <v/>
      </c>
      <c r="BT28" s="125">
        <f t="array" ref="BT28">
IFERROR(
_xlfn.IFS(
$DH28="день_1",
$BP28*$BL28/($AX28-$AW28+1)*BC28*(DAY(EOMONTH(BC$15,0))),
$DH28="день_2",
$BP28/30*MAX(MIN($AX28,EOMONTH(BC$15,0))-MAX($AW28,BC$15)+1,),
$DH28="раб.день",
$BP28/30*(IFERROR(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$BP28*BC28,
$DH28="неделя",
$BP28*BC28/7*(ROUNDUP((DAY(EOMONTH(BC$15,0)))/4,0))),
0)</f>
        <v/>
      </c>
      <c r="BU28" s="125">
        <f t="array" ref="BU28">
IFERROR(
_xlfn.IFS(
$DH28="день_1",
$BP28*$BL28/($AX28-$AW28+1)*BD28*(DAY(EOMONTH(BD$15,0))),
$DH28="день_2",
$BP28/30*MAX(MIN($AX28,EOMONTH(BD$15,0))-MAX($AW28,BD$15)+1,),
$DH28="раб.день",
$BP28/30*(IFERROR(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$BP28*BD28,
$DH28="неделя",
$BP28*BD28/7*(ROUNDUP((DAY(EOMONTH(BD$15,0)))/4,0))),
0)</f>
        <v/>
      </c>
      <c r="BV28" s="125">
        <f t="array" ref="BV28">
IFERROR(
_xlfn.IFS(
$DH28="день_1",
$BP28*$BL28/($AX28-$AW28+1)*BE28*(DAY(EOMONTH(BE$15,0))),
$DH28="день_2",
$BP28/30*MAX(MIN($AX28,EOMONTH(BE$15,0))-MAX($AW28,BE$15)+1,),
$DH28="раб.день",
$BP28/30*(IFERROR(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$BP28*BE28,
$DH28="неделя",
$BP28*BE28/7*(ROUNDUP((DAY(EOMONTH(BE$15,0)))/4,0))),
0)</f>
        <v/>
      </c>
      <c r="BW28" s="125">
        <f t="array" ref="BW28">
IFERROR(
_xlfn.IFS(
$DH28="день_1",
$BP28*$BL28/($AX28-$AW28+1)*BF28*(DAY(EOMONTH(BF$15,0))),
$DH28="день_2",
$BP28/30*MAX(MIN($AX28,EOMONTH(BF$15,0))-MAX($AW28,BF$15)+1,),
$DH28="раб.день",
$BP28/30*(IFERROR(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$BP28*BF28,
$DH28="неделя",
$BP28*BF28/7*(ROUNDUP((DAY(EOMONTH(BF$15,0)))/4,0))),
0)</f>
        <v/>
      </c>
      <c r="BX28" s="125">
        <f t="array" ref="BX28">
IFERROR(
_xlfn.IFS(
$DH28="день_1",
$BP28*$BL28/($AX28-$AW28+1)*BG28*(DAY(EOMONTH(BG$15,0))),
$DH28="день_2",
$BP28/30*MAX(MIN($AX28,EOMONTH(BG$15,0))-MAX($AW28,BG$15)+1,),
$DH28="раб.день",
$BP28/30*(IFERROR(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$BP28*BG28,
$DH28="неделя",
$BP28*BG28/7*(ROUNDUP((DAY(EOMONTH(BG$15,0)))/4,0))),
0)</f>
        <v/>
      </c>
      <c r="BY28" s="125">
        <f t="array" ref="BY28">
IFERROR(
_xlfn.IFS(
$DH28="день_1",
$BP28*$BL28/($AX28-$AW28+1)*BH28*(DAY(EOMONTH(BH$15,0))),
$DH28="день_2",
$BP28/30*MAX(MIN($AX28,EOMONTH(BH$15,0))-MAX($AW28,BH$15)+1,),
$DH28="раб.день",
$BP28/30*(IFERROR(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$BP28*BH28,
$DH28="неделя",
$BP28*BH28/7*(ROUNDUP((DAY(EOMONTH(BH$15,0)))/4,0))),
0)</f>
        <v/>
      </c>
      <c r="BZ28" s="125">
        <f t="array" ref="BZ28">
IFERROR(
_xlfn.IFS(
$DH28="день_1",
$BP28*$BL28/($AX28-$AW28+1)*BI28*(DAY(EOMONTH(BI$15,0))),
$DH28="день_2",
$BP28/30*MAX(MIN($AX28,EOMONTH(BI$15,0))-MAX($AW28,BI$15)+1,),
$DH28="раб.день",
$BP28/30*(IFERROR(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$BP28*BI28,
$DH28="неделя",
$BP28*BI28/7*(ROUNDUP((DAY(EOMONTH(BI$15,0)))/4,0))),
0)</f>
        <v/>
      </c>
      <c r="CA28" s="125">
        <f t="array" ref="CA28">
IFERROR(
_xlfn.IFS(
$DH28="день_1",
$BP28*$BL28/($AX28-$AW28+1)*BJ28*(DAY(EOMONTH(BJ$15,0))),
$DH28="день_2",
$BP28/30*MAX(MIN($AX28,EOMONTH(BJ$15,0))-MAX($AW28,BJ$15)+1,),
$DH28="раб.день",
$BP28/30*(IFERROR(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$BP28*BJ28,
$DH28="неделя",
$BP28*BJ28/7*(ROUNDUP((DAY(EOMONTH(BJ$15,0)))/4,0))),
0)</f>
        <v/>
      </c>
      <c r="CB28" s="125">
        <f t="array" ref="CB28">
IFERROR(
_xlfn.IFS(
$DH28="день_1",
$BP28*$BL28/($AX28-$AW28+1)*BK28*(DAY(EOMONTH(BK$15,0))),
$DH28="день_2",
$BP28/30*MAX(MIN($AX28,EOMONTH(BK$15,0))-MAX($AW28,BK$15)+1,),
$DH28="раб.день",
$BP28/30*(IFERROR(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$BP28*BK28,
$DH28="неделя",
$BP28*BK28/7*(ROUNDUP((DAY(EOMONTH(BK$15,0)))/4,0))),
0)</f>
        <v/>
      </c>
      <c r="CC28" s="125">
        <f>SUM($BQ28:$CB28)</f>
        <v/>
      </c>
      <c r="CD28" s="126">
        <f>SUM($EH28:$EH28)</f>
        <v/>
      </c>
      <c r="CE28" s="126">
        <f>$CD28*$AB28</f>
        <v/>
      </c>
      <c r="CF28" s="126">
        <f>SUM($EK28:$EK28)</f>
        <v/>
      </c>
      <c r="CG28" s="126">
        <f>$CF28*$AB28</f>
        <v/>
      </c>
      <c r="CH28" s="126">
        <f>SUM($CC28,$CE28,$CG28)</f>
        <v/>
      </c>
      <c r="CI28" s="126">
        <f>$CH28*(1+$CM28)</f>
        <v/>
      </c>
      <c r="CJ28" s="127" t="n">
        <v>0</v>
      </c>
      <c r="CK28" s="126">
        <f>SUM($CH28:$CH28)*(1+$CJ28)</f>
        <v/>
      </c>
      <c r="CL28" s="126">
        <f>SUM($CH28:$CH28)*(1+$CM28)</f>
        <v/>
      </c>
      <c r="CM28" s="59" t="n"/>
      <c r="CN28" s="59" t="n"/>
      <c r="CO28" s="72" t="inlineStr">
        <is>
          <t>https://onlineapi.russoutdoor.ru/api/Panel/DownloadPanelProhibition/540/ТИ_ЖД.PDF</t>
        </is>
      </c>
      <c r="CP28" s="59" t="inlineStr">
        <is>
          <t>https://onlineapi.russoutdoor.ru/api/Panel/DownloadPosterAndMaketRequirement/1607/1/ТТ 4,5х1,5 Флекс 1.pdf</t>
        </is>
      </c>
      <c r="CQ28" s="73" t="n"/>
      <c r="CR28" s="73" t="n"/>
      <c r="CS28" s="73" t="n"/>
      <c r="CT28" s="72" t="n"/>
      <c r="CU28" s="79" t="inlineStr">
        <is>
          <t> </t>
        </is>
      </c>
      <c r="CV28" s="60" t="n"/>
      <c r="CW28" s="60" t="n"/>
      <c r="CX28" s="60" t="n"/>
      <c r="CY28" s="127">
        <f>IFERROR(($CC28-$EE28)/($EE28/(1-$DQ28)),0)</f>
        <v/>
      </c>
      <c r="CZ28" s="127">
        <f>IFERROR(1-$EI28/($CE28),0)</f>
        <v/>
      </c>
      <c r="DA28" s="127">
        <f>IFERROR(1-$EL28/($CG28),0)</f>
        <v/>
      </c>
      <c r="DB28" s="126">
        <f>ROUND(IFERROR(($CI28/(1+$CM28)-$EN28),0),2)</f>
        <v/>
      </c>
      <c r="DC28" s="128" t="n"/>
      <c r="DD28" s="125" t="n"/>
      <c r="DE28" s="75" t="n">
        <v>0</v>
      </c>
      <c r="DF28" s="128" t="n"/>
      <c r="DG28" s="125">
        <f>IF($DC28=0,0,$DD28*($DC28*100%-$DE28*$DF28))*SUM($AB28:$AB28)</f>
        <v/>
      </c>
      <c r="DH28" s="129" t="inlineStr">
        <is>
          <t>месяц</t>
        </is>
      </c>
      <c r="DI28" s="130" t="n">
        <v>26500</v>
      </c>
      <c r="DJ28" s="130">
        <f>
_xlfn.LET(_xlpm.X,
IFERROR(
IF($ES28="НовиковТВ",
(_xlfn.LET(_xlpm.NTV,
_xlfn.LET(_xlpm.MIN,350000,
IF(SUMIFS($DI:$DI,$ES:$ES,"НовиковТВ")&lt;=_xlpm.MIN,
(SUMIFS($DI:$DI,$ES:$ES,"НовиковТВ")/(COUNTIFS($ES:$ES,"НовиковТВ")))*_xlpm.MIN/SUMIFS($DI:$DI,$ES:$ES,"НовиковТВ"),
DI28)),
_xlpm.NTV+$DG28/(1-(1-(_xlpm.NTV)*(1-$DL28)*(1-$DM28)*(1-$DN28)*(1-$DO28)*(1-$DP28)/_xlpm.NTV))))/(1+$EP28),
$DI28+$DG28/(1-(1-($DI28)*(1-$DL28)*(1-$DM28)*(1-$DN28)*(1-$DO28)*(1-$DP28)/$DI28))),
0),
_xlpm.X*(1+$CM28)*(1+$CW28)-_xlpm.X*(1+$CM28)+_xlpm.X)</f>
        <v/>
      </c>
      <c r="DK28" s="125" t="inlineStr">
        <is>
          <t>послед.</t>
        </is>
      </c>
      <c r="DL28" s="63" t="n">
        <v>0</v>
      </c>
      <c r="DM28" s="63" t="n">
        <v>0</v>
      </c>
      <c r="DN28" s="63" t="n">
        <v>0</v>
      </c>
      <c r="DO28" s="63" t="n">
        <v>0</v>
      </c>
      <c r="DP28" s="63" t="n">
        <v>0</v>
      </c>
      <c r="DQ28" s="63">
        <f t="array" ref="DQ28">IFERROR(_xlfn.IFS(
$DK28="послед.",1-(1-$DL28)*(1-$DM28)*(1-$DN28)*(1-$DO28)*(1-$DP28),
$DK28="сумм.",$DL28+$DM28+$DN28+$DO28+$DP28),
0)</f>
        <v/>
      </c>
      <c r="DR28" s="125">
        <f t="array" ref="DR28">
IFERROR(
_xlfn.IFS(
$BL28=0,
0,
$BL28&gt;0,
_xlfn.IFS($DK28="послед.",
$DJ28*(1-$DL28)*(1-$DM28)*(1-$DN28)*(1-$DO28)*(1-$DP28),
$DK28="сумм.",
$DJ28*(1-($DL28+$DM28+$DN28+$DO28+$DP28)))),0)</f>
        <v/>
      </c>
      <c r="DS28" s="125">
        <f t="array" ref="DS28">
IFERROR(_xlfn.IFS(
$DH28="день_1",
$DR28*$BL28/($AX28-$AW28+1)*AZ28*(DAY(EOMONTH(AZ$15,0))),
$DH28="день_2",
$DR28/30*MAX(MIN($AX28,EOMONTH(AZ$15,0))-MAX($AW28,AZ$15)+1,),
$DH28="раб.день",
$DR28/30*(IFERROR(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$DR28*AZ28,
$DH28="неделя",
$DR28*AZ28/7*(ROUNDUP((DAY(EOMONTH(AZ$15,0)))/4,0))),
0)</f>
        <v/>
      </c>
      <c r="DT28" s="125">
        <f t="array" ref="DT28">
IFERROR(_xlfn.IFS(
$DH28="день_1",
$DR28*$BL28/($AX28-$AW28+1)*BA28*(DAY(EOMONTH(BA$15,0))),
$DH28="день_2",
$DR28/30*MAX(MIN($AX28,EOMONTH(BA$15,0))-MAX($AW28,BA$15)+1,),
$DH28="раб.день",
$DR28/30*(IFERROR(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$DR28*BA28,
$DH28="неделя",
$DR28*BA28/7*(ROUNDUP((DAY(EOMONTH(BA$15,0)))/4,0))),
0)</f>
        <v/>
      </c>
      <c r="DU28" s="125">
        <f t="array" ref="DU28">
IFERROR(_xlfn.IFS(
$DH28="день_1",
$DR28*$BL28/($AX28-$AW28+1)*BB28*(DAY(EOMONTH(BB$15,0))),
$DH28="день_2",
$DR28/30*MAX(MIN($AX28,EOMONTH(BB$15,0))-MAX($AW28,BB$15)+1,),
$DH28="раб.день",
$DR28/30*(IFERROR(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$DR28*BB28,
$DH28="неделя",
$DR28*BB28/7*(ROUNDUP((DAY(EOMONTH(BB$15,0)))/4,0))),
0)</f>
        <v/>
      </c>
      <c r="DV28" s="125">
        <f t="array" ref="DV28">
IFERROR(_xlfn.IFS(
$DH28="день_1",
$DR28*$BL28/($AX28-$AW28+1)*BC28*(DAY(EOMONTH(BC$15,0))),
$DH28="день_2",
$DR28/30*MAX(MIN($AX28,EOMONTH(BC$15,0))-MAX($AW28,BC$15)+1,),
$DH28="раб.день",
$DR28/30*(IFERROR(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$DR28*BC28,
$DH28="неделя",
$DR28*BC28/7*(ROUNDUP((DAY(EOMONTH(BC$15,0)))/4,0))),
0)</f>
        <v/>
      </c>
      <c r="DW28" s="125">
        <f t="array" ref="DW28">
IFERROR(_xlfn.IFS(
$DH28="день_1",
$DR28*$BL28/($AX28-$AW28+1)*BD28*(DAY(EOMONTH(BD$15,0))),
$DH28="день_2",
$DR28/30*MAX(MIN($AX28,EOMONTH(BD$15,0))-MAX($AW28,BD$15)+1,),
$DH28="раб.день",
$DR28/30*(IFERROR(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$DR28*BD28,
$DH28="неделя",
$DR28*BD28/7*(ROUNDUP((DAY(EOMONTH(BD$15,0)))/4,0))),
0)</f>
        <v/>
      </c>
      <c r="DX28" s="125">
        <f t="array" ref="DX28">
IFERROR(_xlfn.IFS(
$DH28="день_1",
$DR28*$BL28/($AX28-$AW28+1)*BE28*(DAY(EOMONTH(BE$15,0))),
$DH28="день_2",
$DR28/30*MAX(MIN($AX28,EOMONTH(BE$15,0))-MAX($AW28,BE$15)+1,),
$DH28="раб.день",
$DR28/30*(IFERROR(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$DR28*BE28,
$DH28="неделя",
$DR28*BE28/7*(ROUNDUP((DAY(EOMONTH(BE$15,0)))/4,0))),
0)</f>
        <v/>
      </c>
      <c r="DY28" s="125">
        <f t="array" ref="DY28">
IFERROR(_xlfn.IFS(
$DH28="день_1",
$DR28*$BL28/($AX28-$AW28+1)*BF28*(DAY(EOMONTH(BF$15,0))),
$DH28="день_2",
$DR28/30*MAX(MIN($AX28,EOMONTH(BF$15,0))-MAX($AW28,BF$15)+1,),
$DH28="раб.день",
$DR28/30*(IFERROR(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$DR28*BF28,
$DH28="неделя",
$DR28*BF28/7*(ROUNDUP((DAY(EOMONTH(BF$15,0)))/4,0))),
0)</f>
        <v/>
      </c>
      <c r="DZ28" s="125">
        <f t="array" ref="DZ28">
IFERROR(_xlfn.IFS(
$DH28="день_1",
$DR28*$BL28/($AX28-$AW28+1)*BG28*(DAY(EOMONTH(BG$15,0))),
$DH28="день_2",
$DR28/30*MAX(MIN($AX28,EOMONTH(BG$15,0))-MAX($AW28,BG$15)+1,),
$DH28="раб.день",
$DR28/30*(IFERROR(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$DR28*BG28,
$DH28="неделя",
$DR28*BG28/7*(ROUNDUP((DAY(EOMONTH(BG$15,0)))/4,0))),
0)</f>
        <v/>
      </c>
      <c r="EA28" s="125">
        <f t="array" ref="EA28">
IFERROR(_xlfn.IFS(
$DH28="день_1",
$DR28*$BL28/($AX28-$AW28+1)*BH28*(DAY(EOMONTH(BH$15,0))),
$DH28="день_2",
$DR28/30*MAX(MIN($AX28,EOMONTH(BH$15,0))-MAX($AW28,BH$15)+1,),
$DH28="раб.день",
$DR28/30*(IFERROR(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$DR28*BH28,
$DH28="неделя",
$DR28*BH28/7*(ROUNDUP((DAY(EOMONTH(BH$15,0)))/4,0))),
0)</f>
        <v/>
      </c>
      <c r="EB28" s="125">
        <f t="array" ref="EB28">
IFERROR(_xlfn.IFS(
$DH28="день_1",
$DR28*$BL28/($AX28-$AW28+1)*BI28*(DAY(EOMONTH(BI$15,0))),
$DH28="день_2",
$DR28/30*MAX(MIN($AX28,EOMONTH(BI$15,0))-MAX($AW28,BI$15)+1,),
$DH28="раб.день",
$DR28/30*(IFERROR(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$DR28*BI28,
$DH28="неделя",
$DR28*BI28/7*(ROUNDUP((DAY(EOMONTH(BI$15,0)))/4,0))),
0)</f>
        <v/>
      </c>
      <c r="EC28" s="125">
        <f t="array" ref="EC28">
IFERROR(_xlfn.IFS(
$DH28="день_1",
$DR28*$BL28/($AX28-$AW28+1)*BJ28*(DAY(EOMONTH(BJ$15,0))),
$DH28="день_2",
$DR28/30*MAX(MIN($AX28,EOMONTH(BJ$15,0))-MAX($AW28,BJ$15)+1,),
$DH28="раб.день",
$DR28/30*(IFERROR(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$DR28*BJ28,
$DH28="неделя",
$DR28*BJ28/7*(ROUNDUP((DAY(EOMONTH(BJ$15,0)))/4,0))),
0)</f>
        <v/>
      </c>
      <c r="ED28" s="125">
        <f t="array" ref="ED28">
IFERROR(_xlfn.IFS(
$DH28="день_1",
$DR28*$BL28/($AX28-$AW28+1)*BK28*(DAY(EOMONTH(BK$15,0))),
$DH28="день_2",
$DR28/30*MAX(MIN($AX28,EOMONTH(BK$15,0))-MAX($AW28,BK$15)+1,),
$DH28="раб.день",
$DR28/30*(IFERROR(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$DR28*BK28,
$DH28="неделя",
$DR28*BK28/7*(ROUNDUP((DAY(EOMONTH(BK$15,0)))/4,0))),
0)</f>
        <v/>
      </c>
      <c r="EE28" s="125">
        <f>SUM($DS28,$DT28,$DU28,$DV28,$DW28,$DX28,$DY28,$DZ28,$EA28,$EB28,$EC28,$ED28)</f>
        <v/>
      </c>
      <c r="EF28" s="125">
        <f>IFERROR(ROUND($EE28*(1+$EP28),2),0)</f>
        <v/>
      </c>
      <c r="EG28" s="128" t="n">
        <v>1</v>
      </c>
      <c r="EH28" s="126" t="n">
        <v>0</v>
      </c>
      <c r="EI28" s="126">
        <f>ROUND(SUM($EH28:$EH28)*SUM($AB28:$AB28)*$EG28,2)</f>
        <v/>
      </c>
      <c r="EJ28" s="126">
        <f>ROUND($EI28*(1+$EP28),2)</f>
        <v/>
      </c>
      <c r="EK28" s="126" t="n">
        <v>0</v>
      </c>
      <c r="EL28" s="126">
        <f>ROUND(SUM($EK28:$EK28)*SUM($AB28:$AB28)*$EG28,2)</f>
        <v/>
      </c>
      <c r="EM28" s="126">
        <f>ROUND($EL28*(1+$EP28),2)</f>
        <v/>
      </c>
      <c r="EN28" s="126">
        <f>SUM($EE28,$EI28,$EL28)</f>
        <v/>
      </c>
      <c r="EO28" s="126">
        <f>SUM($EF28,$EJ28,$EM28)</f>
        <v/>
      </c>
      <c r="EP28" s="59" t="n"/>
      <c r="EQ28" s="59" t="n"/>
      <c r="ER28" s="60">
        <f t="array" ref="ER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MATCH(ES28,
{"AMS";"RussOutdoor";"HD Outdoor";"Ingroup";"IQ";"Ledproduction";"LisChannel";"Logic";"Media-PPL";"NovikovTV | НовиковТВ";"SMA";"SOK";"КрокусТВ | CrocusTV | IndoorTV";"Сити";"ТЯК Москва"},
0)),"")</f>
        <v/>
      </c>
      <c r="ES28" s="60" t="n"/>
      <c r="ET28" s="60">
        <f t="array" ref="ET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MATCH(ES28,
{"AMS";"RussOutdoor";"HD Outdoor";"Ingroup";"IQ";"Ledproduction";"LisChannel";"Logic";"Media-PPL";"NovikovTV | НовиковТВ";"SMA";"SOK";"КрокусТВ | CrocusTV | IndoorTV";"Сити";"ТЯК Москва"},
0)),"")</f>
        <v/>
      </c>
      <c r="EU28" s="60" t="n"/>
      <c r="EV28" s="60" t="n"/>
      <c r="EX28" s="110">
        <f t="array" ref="EX28">
($AR28/30
+N("ТРАФИК ПЛОЩАДКИ"))*
(IFERROR(
_xlfn.LET(
_xlpm.GPR,
HLOOKUP($L28,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IF($Q28="цифровой",_xlpm.GPR/$AG28,_xlpm.GPR/60)),
0)
+N("DWELL TIME"))*
(IF($AB28=0,0,IF($AB28=1,0.3,IF($AB28=2,0.5,IF($AB28&gt;2,1))))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_xlfn.IFS($AC28="да",1.2,$AC28="нет",1)*
_xlfn.IFS($AD28="да",1.2,$AD28="нет",1)*
IF(R28="статический",1,1.2)*
$X28*
INDEX(
{1.2;1;1.2;1.2;1;1.2;1.2;1.2;1.2;1.2;1.2;1;1.2;1.2;1.2;1.2;1;1;1.2;1.2;1.2;1;1;1;1;1.2;1.2;1.2;1.2;1;1;1;1;1.2;1.2;1.2;1.2;1.2;1.2;1.2;1.2;1;1;1.2;1;1;1;1;1.5;1;1;1.5;1.5;1.2},
MATCH($Q28,_xlpm.MI,0)))&gt;{0.02;0.04;0.06;0.1;0.2;0.4;0.6;0.8;1;2;4;6})),
{0;1;2;3;4;5;6;7;8;9;10;11;12},
0)))
+N("КОЭФФИЦИЕНТ КОНТАКТА"))))*
(_xlfn.IFS($X28&lt;0.1,$X28/1000,$X28&gt;25,5.2,AND($X28&gt;=0.1,$X28&lt;=25),(($X28*2+0.1)/10)*($X28/10)))*
IFERROR((_xlfn.LET(
_xlpm.MA,
{0;0.8;0.85;0.9;0.95;1},
_xlpm.MAA,
{0;1;2;3;4;5},
INDEX(_xlpm.MA,MATCH(SUMPRODUCT(--((IF(ROUND(_xlpm.MAA,1)&gt;5,5,ROUND($AB28,1)))&gt;{0;1;2;3;4;5})),_xlpm.MAA,0)))
+N("КОЭФФИЦИЕНТ КОЛ-ВО КОНСТРУКЦИЙ")),1)*
$AB28,0))*
(IF($Q28="цифровой",$AG28/15*$AI28,1)
+N("ДЛЯ ЦИФРЫ"))</f>
        <v/>
      </c>
      <c r="EY28" s="110">
        <f>IFERROR(EX28*AY28,0)</f>
        <v/>
      </c>
      <c r="EZ28" s="131">
        <f>IFERROR(DP28/EY28*1000,0)</f>
        <v/>
      </c>
      <c r="FA28" s="112">
        <f>IFERROR(FC28/FB28,0)</f>
        <v/>
      </c>
      <c r="FB28" s="112">
        <f>IFERROR((FC28/(EY28/FF28*#REF!))*0.825,0)</f>
        <v/>
      </c>
      <c r="FC28" s="112">
        <f>IFERROR(((EX28*30/AR28)*100)/30,0)</f>
        <v/>
      </c>
      <c r="FD28" s="112">
        <f>IFERROR(EY28/G28*100%,0)</f>
        <v/>
      </c>
      <c r="FE28" s="112">
        <f>IFERROR(FD28/FC28*100%,0)</f>
        <v/>
      </c>
      <c r="FF28" s="110">
        <f>IFERROR(AR28/30*AY28,0)</f>
        <v/>
      </c>
    </row>
    <row r="29" ht="12.75" customHeight="1">
      <c r="A29" s="59" t="n"/>
      <c r="B29" s="60" t="n"/>
      <c r="C29" s="60" t="n"/>
      <c r="D29" s="60">
        <f t="array" ref="D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9" s="60">
        <f t="array" ref="E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9" s="60" t="inlineStr">
        <is>
          <t>Самара</t>
        </is>
      </c>
      <c r="G29" s="60" t="n"/>
      <c r="H29" s="60">
        <f t="array" ref="H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9" s="60" t="n"/>
      <c r="J29" s="60" t="n"/>
      <c r="K29" s="60" t="n"/>
      <c r="L29" s="60" t="n"/>
      <c r="M29" s="60" t="inlineStr">
        <is>
          <t>Самара Вокзал</t>
        </is>
      </c>
      <c r="N29" s="60" t="n"/>
      <c r="O29" s="60" t="n"/>
      <c r="P29" s="60">
        <f t="array" ref="P29">
_xlfn.IFS(
ISNUMBER(MATCH($Q29,{"шелфбаннер","разделитель","монетница","чековая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ISNUMBER(MATCH($Q29,{"каталог","журнал"},)),
"Пресса",
$Q29="","")</f>
        <v/>
      </c>
      <c r="Q29" s="60" t="n"/>
      <c r="R29" s="60">
        <f t="array" ref="R29">
IFERROR(
_xlfn.IFS(
OR(ISNUMBER(MATCH($Q29,{"экспозиция","макет","стенд","автостенд","авто стенд","выставочное пространство","выставочные стенды","модульные выставочные стенды","3Д конструкция","3D конструкция"},)),P29="Экспонирование"),
"нестандартный",
ISNUMBER(MATCH($Q29,{"скроллер","призматрон"},)),
"динамический",
$P29="Видео",
"цифровой",
OR($P29="Пресса",$P29="Щит",$P29="POSm",$P29="Подвес",$P29="Брендирование/оклейка"),
"статический"),"")</f>
        <v/>
      </c>
      <c r="S29" s="59" t="inlineStr">
        <is>
          <t>А</t>
        </is>
      </c>
      <c r="T29" s="60" t="inlineStr">
        <is>
          <t>Нестандартная конструкция</t>
        </is>
      </c>
      <c r="U29" s="60" t="inlineStr">
        <is>
          <t>Самара\ Вестибюль, справа у выхода, на шахте лифта\ A</t>
        </is>
      </c>
      <c r="V29" s="60" t="inlineStr">
        <is>
          <t>Винил Frontlit 440 гр/кв.м</t>
        </is>
      </c>
      <c r="W29" s="59" t="inlineStr">
        <is>
          <t>1.5x4.5</t>
        </is>
      </c>
      <c r="X29" s="59" t="n"/>
      <c r="Y29" s="59" t="n"/>
      <c r="Z29" s="61" t="n"/>
      <c r="AA29" s="61" t="n"/>
      <c r="AB29" s="61">
        <f>IF(BL29&gt;0,Z29,0)</f>
        <v/>
      </c>
      <c r="AC29" s="59" t="n"/>
      <c r="AD29" s="59" t="n"/>
      <c r="AE29" s="59" t="inlineStr">
        <is>
          <t>https://images.russoutdoor.ru/panelFotos/116/1156204.jpg</t>
        </is>
      </c>
      <c r="AF29" s="59" t="inlineStr">
        <is>
          <t>https://images.russoutdoor.ru/panelMapsWMF/116/1156204.jpg</t>
        </is>
      </c>
      <c r="AG29" s="59" t="n"/>
      <c r="AH29" s="59" t="n"/>
      <c r="AI29" s="59" t="n"/>
      <c r="AJ29" s="59" t="n"/>
      <c r="AK29" s="59" t="n"/>
      <c r="AL29" s="62">
        <f>IFERROR(IF(OR(R29="статический",R29="динамический",R29="нестандартный",R29="",R29=""),"-",IF(AND(AH29="-",AI29="-"),"-",AK29*3600/AH29*AI29)),"-")</f>
        <v/>
      </c>
      <c r="AM29" s="62">
        <f>IFERROR(IF(OR(R29="статический",R29="динамический",R29="",R29="", R29="BTL",R29="нестандартный"),"-",AG29*AI29*AL29/60),"-")</f>
        <v/>
      </c>
      <c r="AN29" s="63">
        <f>IFERROR(IF(AH29="","-",AG29*AI29/AH29),"-")</f>
        <v/>
      </c>
      <c r="AO29" s="59">
        <f>IFERROR(IF(OR($R29="статический",$R29="динамический",$R29="",$R29="",$R29="BTL",$R29="нестандартный"),"-",$AL29*$AY29),"-")</f>
        <v/>
      </c>
      <c r="AP29" s="62">
        <f>IFERROR(IF(OR($R29="статический",$R29="динамический",$R29="",$R29="",$R29="BTL",$R29="нестандартный"),"-",$AM29*AY29),"-")</f>
        <v/>
      </c>
      <c r="AQ29" s="64" t="n"/>
      <c r="AR29" s="61" t="n">
        <v>546787</v>
      </c>
      <c r="AS29" s="61" t="n">
        <v>18.23</v>
      </c>
      <c r="AT29" s="61" t="n"/>
      <c r="AU29" s="65" t="n"/>
      <c r="AV29" s="124">
        <f>IFERROR(DR29/AT29*1000,"n/a")</f>
        <v/>
      </c>
      <c r="AW29" s="67" t="n"/>
      <c r="AX29" s="67" t="n"/>
      <c r="AY29" s="43">
        <f>IFERROR(IF(OR($AW29="",$AX29=""),"",_xlfn.DAYS($AX29+1,$AW29)),"")</f>
        <v/>
      </c>
      <c r="AZ29" s="68">
        <f t="array" ref="AZ29">
_xlfn.LET(_xlpm.COEFF,
IF($AW29+$AX29=0,0,IF(MAX(MIN($AX29,EOMONTH(AZ$15,0))-MAX($AW29,AZ$15)+1,)&gt;0,1,0)),
_xlfn.IFS(
$ES29="LisChannel",
_xlpm.COEFF*
INDEX({1;1;1.2;1.2;1;1;1;1;1.2;1.2;1.2;1.2},
MATCH(MONTH(AZ$15),
{1,2,3,4,5,6,7,8,9,10,11,12})),
CONCATENATE($ES29," ",$L29)="RussOutdoor метро",
_xlpm.COEFF*
INDEX({0.8;0.9;1.1;1.1;1;1;1;1;1.1;1.1;1.1;1.1},
MATCH(MONTH(AZ$15),
{1,2,3,4,5,6,7,8,9,10,11,12})),
$ES29&lt;&gt;"LisChannel",
_xlpm.COEFF,
$ES29&lt;&gt;"RussOutdoor",
_xlpm.COEFF))</f>
        <v/>
      </c>
      <c r="BA29" s="68">
        <f t="array" ref="BA29">
_xlfn.LET(_xlpm.COEFF,
IF($AW29+$AX29=0,0,IF(MAX(MIN($AX29,EOMONTH(BA$15,0))-MAX($AW29,BA$15)+1,)&gt;0,1,0)),
_xlfn.IFS(
$ES29="LisChannel",
_xlpm.COEFF*
INDEX({1;1;1.2;1.2;1;1;1;1;1.2;1.2;1.2;1.2},
MATCH(MONTH(BA$15),
{1,2,3,4,5,6,7,8,9,10,11,12})),
CONCATENATE($ES29," ",$L29)="RussOutdoor метро",
_xlpm.COEFF*
INDEX({0.8;0.9;1.1;1.1;1;1;1;1;1.1;1.1;1.1;1.1},
MATCH(MONTH(BA$15),
{1,2,3,4,5,6,7,8,9,10,11,12})),
$ES29&lt;&gt;"LisChannel",
_xlpm.COEFF,
$ES29&lt;&gt;"RussOutdoor",
_xlpm.COEFF))</f>
        <v/>
      </c>
      <c r="BB29" s="68">
        <f t="array" ref="BB29">
_xlfn.LET(_xlpm.COEFF,
IF($AW29+$AX29=0,0,IF(MAX(MIN($AX29,EOMONTH(BB$15,0))-MAX($AW29,BB$15)+1,)&gt;0,1,0)),
_xlfn.IFS(
$ES29="LisChannel",
_xlpm.COEFF*
INDEX({1;1;1.2;1.2;1;1;1;1;1.2;1.2;1.2;1.2},
MATCH(MONTH(BB$15),
{1,2,3,4,5,6,7,8,9,10,11,12})),
CONCATENATE($ES29," ",$L29)="RussOutdoor метро",
_xlpm.COEFF*
INDEX({0.8;0.9;1.1;1.1;1;1;1;1;1.1;1.1;1.1;1.1},
MATCH(MONTH(BB$15),
{1,2,3,4,5,6,7,8,9,10,11,12})),
$ES29&lt;&gt;"LisChannel",
_xlpm.COEFF,
$ES29&lt;&gt;"RussOutdoor",
_xlpm.COEFF))</f>
        <v/>
      </c>
      <c r="BC29" s="68">
        <f t="array" ref="BC29">
_xlfn.LET(_xlpm.COEFF,
IF($AW29+$AX29=0,0,IF(MAX(MIN($AX29,EOMONTH(BC$15,0))-MAX($AW29,BC$15)+1,)&gt;0,1,0)),
_xlfn.IFS(
$ES29="LisChannel",
_xlpm.COEFF*
INDEX({1;1;1.2;1.2;1;1;1;1;1.2;1.2;1.2;1.2},
MATCH(MONTH(BC$15),
{1,2,3,4,5,6,7,8,9,10,11,12})),
CONCATENATE($ES29," ",$L29)="RussOutdoor метро",
_xlpm.COEFF*
INDEX({0.8;0.9;1.1;1.1;1;1;1;1;1.1;1.1;1.1;1.1},
MATCH(MONTH(BC$15),
{1,2,3,4,5,6,7,8,9,10,11,12})),
$ES29&lt;&gt;"LisChannel",
_xlpm.COEFF,
$ES29&lt;&gt;"RussOutdoor",
_xlpm.COEFF))</f>
        <v/>
      </c>
      <c r="BD29" s="68">
        <f t="array" ref="BD29">
_xlfn.LET(_xlpm.COEFF,
IF($AW29+$AX29=0,0,IF(MAX(MIN($AX29,EOMONTH(BD$15,0))-MAX($AW29,BD$15)+1,)&gt;0,1,0)),
_xlfn.IFS(
$ES29="LisChannel",
_xlpm.COEFF*
INDEX({1;1;1.2;1.2;1;1;1;1;1.2;1.2;1.2;1.2},
MATCH(MONTH(BD$15),
{1,2,3,4,5,6,7,8,9,10,11,12})),
CONCATENATE($ES29," ",$L29)="RussOutdoor метро",
_xlpm.COEFF*
INDEX({0.8;0.9;1.1;1.1;1;1;1;1;1.1;1.1;1.1;1.1},
MATCH(MONTH(BD$15),
{1,2,3,4,5,6,7,8,9,10,11,12})),
$ES29&lt;&gt;"LisChannel",
_xlpm.COEFF,
$ES29&lt;&gt;"RussOutdoor",
_xlpm.COEFF))</f>
        <v/>
      </c>
      <c r="BE29" s="68">
        <f t="array" ref="BE29">
_xlfn.LET(_xlpm.COEFF,
IF($AW29+$AX29=0,0,IF(MAX(MIN($AX29,EOMONTH(BE$15,0))-MAX($AW29,BE$15)+1,)&gt;0,1,0)),
_xlfn.IFS(
$ES29="LisChannel",
_xlpm.COEFF*
INDEX({1;1;1.2;1.2;1;1;1;1;1.2;1.2;1.2;1.2},
MATCH(MONTH(BE$15),
{1,2,3,4,5,6,7,8,9,10,11,12})),
CONCATENATE($ES29," ",$L29)="RussOutdoor метро",
_xlpm.COEFF*
INDEX({0.8;0.9;1.1;1.1;1;1;1;1;1.1;1.1;1.1;1.1},
MATCH(MONTH(BE$15),
{1,2,3,4,5,6,7,8,9,10,11,12})),
$ES29&lt;&gt;"LisChannel",
_xlpm.COEFF,
$ES29&lt;&gt;"RussOutdoor",
_xlpm.COEFF))</f>
        <v/>
      </c>
      <c r="BF29" s="68">
        <f t="array" ref="BF29">
_xlfn.LET(_xlpm.COEFF,
IF($AW29+$AX29=0,0,IF(MAX(MIN($AX29,EOMONTH(BF$15,0))-MAX($AW29,BF$15)+1,)&gt;0,1,0)),
_xlfn.IFS(
$ES29="LisChannel",
_xlpm.COEFF*
INDEX({1;1;1.2;1.2;1;1;1;1;1.2;1.2;1.2;1.2},
MATCH(MONTH(BF$15),
{1,2,3,4,5,6,7,8,9,10,11,12})),
CONCATENATE($ES29," ",$L29)="RussOutdoor метро",
_xlpm.COEFF*
INDEX({0.8;0.9;1.1;1.1;1;1;1;1;1.1;1.1;1.1;1.1},
MATCH(MONTH(BF$15),
{1,2,3,4,5,6,7,8,9,10,11,12})),
$ES29&lt;&gt;"LisChannel",
_xlpm.COEFF,
$ES29&lt;&gt;"RussOutdoor",
_xlpm.COEFF))</f>
        <v/>
      </c>
      <c r="BG29" s="68">
        <f t="array" ref="BG29">
_xlfn.LET(_xlpm.COEFF,
IF($AW29+$AX29=0,0,IF(MAX(MIN($AX29,EOMONTH(BG$15,0))-MAX($AW29,BG$15)+1,)&gt;0,1,0)),
_xlfn.IFS(
$ES29="LisChannel",
_xlpm.COEFF*
INDEX({1;1;1.2;1.2;1;1;1;1;1.2;1.2;1.2;1.2},
MATCH(MONTH(BG$15),
{1,2,3,4,5,6,7,8,9,10,11,12})),
CONCATENATE($ES29," ",$L29)="RussOutdoor метро",
_xlpm.COEFF*
INDEX({0.8;0.9;1.1;1.1;1;1;1;1;1.1;1.1;1.1;1.1},
MATCH(MONTH(BG$15),
{1,2,3,4,5,6,7,8,9,10,11,12})),
$ES29&lt;&gt;"LisChannel",
_xlpm.COEFF,
$ES29&lt;&gt;"RussOutdoor",
_xlpm.COEFF))</f>
        <v/>
      </c>
      <c r="BH29" s="68">
        <f t="array" ref="BH29">
_xlfn.LET(_xlpm.COEFF,
IF($AW29+$AX29=0,0,IF(MAX(MIN($AX29,EOMONTH(BH$15,0))-MAX($AW29,BH$15)+1,)&gt;0,1,0)),
_xlfn.IFS(
$ES29="LisChannel",
_xlpm.COEFF*
INDEX({1;1;1.2;1.2;1;1;1;1;1.2;1.2;1.2;1.2},
MATCH(MONTH(BH$15),
{1,2,3,4,5,6,7,8,9,10,11,12})),
CONCATENATE($ES29," ",$L29)="RussOutdoor метро",
_xlpm.COEFF*
INDEX({0.8;0.9;1.1;1.1;1;1;1;1;1.1;1.1;1.1;1.1},
MATCH(MONTH(BH$15),
{1,2,3,4,5,6,7,8,9,10,11,12})),
$ES29&lt;&gt;"LisChannel",
_xlpm.COEFF,
$ES29&lt;&gt;"RussOutdoor",
_xlpm.COEFF))</f>
        <v/>
      </c>
      <c r="BI29" s="68">
        <f t="array" ref="BI29">
_xlfn.LET(_xlpm.COEFF,
IF($AW29+$AX29=0,0,IF(MAX(MIN($AX29,EOMONTH(BI$15,0))-MAX($AW29,BI$15)+1,)&gt;0,1,0)),
_xlfn.IFS(
$ES29="LisChannel",
_xlpm.COEFF*
INDEX({1;1;1.2;1.2;1;1;1;1;1.2;1.2;1.2;1.2},
MATCH(MONTH(BI$15),
{1,2,3,4,5,6,7,8,9,10,11,12})),
CONCATENATE($ES29," ",$L29)="RussOutdoor метро",
_xlpm.COEFF*
INDEX({0.8;0.9;1.1;1.1;1;1;1;1;1.1;1.1;1.1;1.1},
MATCH(MONTH(BI$15),
{1,2,3,4,5,6,7,8,9,10,11,12})),
$ES29&lt;&gt;"LisChannel",
_xlpm.COEFF,
$ES29&lt;&gt;"RussOutdoor",
_xlpm.COEFF))</f>
        <v/>
      </c>
      <c r="BJ29" s="68">
        <f t="array" ref="BJ29">
_xlfn.LET(_xlpm.COEFF,
IF($AW29+$AX29=0,0,IF(MAX(MIN($AX29,EOMONTH(BJ$15,0))-MAX($AW29,BJ$15)+1,)&gt;0,1,0)),
_xlfn.IFS(
$ES29="LisChannel",
_xlpm.COEFF*
INDEX({1;1;1.2;1.2;1;1;1;1;1.2;1.2;1.2;1.2},
MATCH(MONTH(BJ$15),
{1,2,3,4,5,6,7,8,9,10,11,12})),
CONCATENATE($ES29," ",$L29)="RussOutdoor метро",
_xlpm.COEFF*
INDEX({0.8;0.9;1.1;1.1;1;1;1;1;1.1;1.1;1.1;1.1},
MATCH(MONTH(BJ$15),
{1,2,3,4,5,6,7,8,9,10,11,12})),
$ES29&lt;&gt;"LisChannel",
_xlpm.COEFF,
$ES29&lt;&gt;"RussOutdoor",
_xlpm.COEFF))</f>
        <v/>
      </c>
      <c r="BK29" s="68">
        <f t="array" ref="BK29">
_xlfn.LET(_xlpm.COEFF,
IF($AW29+$AX29=0,0,IF(MAX(MIN($AX29,EOMONTH(BK$15,0))-MAX($AW29,BK$15)+1,)&gt;0,1,0)),
_xlfn.IFS(
$ES29="LisChannel",
_xlpm.COEFF*
INDEX({1;1;1.2;1.2;1;1;1;1;1.2;1.2;1.2;1.2},
MATCH(MONTH(BK$15),
{1,2,3,4,5,6,7,8,9,10,11,12})),
CONCATENATE($ES29," ",$L29)="RussOutdoor метро",
_xlpm.COEFF*
INDEX({0.8;0.9;1.1;1.1;1;1;1;1;1.1;1.1;1.1;1.1},
MATCH(MONTH(BK$15),
{1,2,3,4,5,6,7,8,9,10,11,12})),
$ES29&lt;&gt;"LisChannel",
_xlpm.COEFF,
$ES29&lt;&gt;"RussOutdoor",
_xlpm.COEFF))</f>
        <v/>
      </c>
      <c r="BL29" s="62">
        <f>COUNTIFS($AZ29:$BK29,"&gt;0")</f>
        <v/>
      </c>
      <c r="BM29" s="65" t="n"/>
      <c r="BN29" s="125">
        <f>$DJ29</f>
        <v/>
      </c>
      <c r="BO29" s="63">
        <f>$DQ29</f>
        <v/>
      </c>
      <c r="BP29" s="125">
        <f>
IFERROR(
IF($BL29=0,0,
$BN29*(1-$BO29)),
0)</f>
        <v/>
      </c>
      <c r="BQ29" s="125">
        <f t="array" ref="BQ29">
IFERROR(
_xlfn.IFS(
$DH29="день_1",
$BP29*$BL29/($AX29-$AW29+1)*AZ29*(DAY(EOMONTH(AZ$15,0))),
$DH29="день_2",
$BP29/30*MAX(MIN($AX29,EOMONTH(AZ$15,0))-MAX($AW29,AZ$15)+1,),
$DH29="раб.день",
$BP29/30*(IFERROR(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$BP29*AZ29,
$DH29="неделя",
$BP29*AZ29/7*(ROUNDUP((DAY(EOMONTH(AZ$15,0)))/4,0))),
0)</f>
        <v/>
      </c>
      <c r="BR29" s="125">
        <f t="array" ref="BR29">
IFERROR(
_xlfn.IFS(
$DH29="день_1",
$BP29*$BL29/($AX29-$AW29+1)*BA29*(DAY(EOMONTH(BA$15,0))),
$DH29="день_2",
$BP29/30*MAX(MIN($AX29,EOMONTH(BA$15,0))-MAX($AW29,BA$15)+1,),
$DH29="раб.день",
$BP29/30*(IFERROR(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$BP29*BA29,
$DH29="неделя",
$BP29*BA29/7*(ROUNDUP((DAY(EOMONTH(BA$15,0)))/4,0))),
0)</f>
        <v/>
      </c>
      <c r="BS29" s="125">
        <f t="array" ref="BS29">
IFERROR(
_xlfn.IFS(
$DH29="день_1",
$BP29*$BL29/($AX29-$AW29+1)*BB29*(DAY(EOMONTH(BB$15,0))),
$DH29="день_2",
$BP29/30*MAX(MIN($AX29,EOMONTH(BB$15,0))-MAX($AW29,BB$15)+1,),
$DH29="раб.день",
$BP29/30*(IFERROR(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$BP29*BB29,
$DH29="неделя",
$BP29*BB29/7*(ROUNDUP((DAY(EOMONTH(BB$15,0)))/4,0))),
0)</f>
        <v/>
      </c>
      <c r="BT29" s="125">
        <f t="array" ref="BT29">
IFERROR(
_xlfn.IFS(
$DH29="день_1",
$BP29*$BL29/($AX29-$AW29+1)*BC29*(DAY(EOMONTH(BC$15,0))),
$DH29="день_2",
$BP29/30*MAX(MIN($AX29,EOMONTH(BC$15,0))-MAX($AW29,BC$15)+1,),
$DH29="раб.день",
$BP29/30*(IFERROR(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$BP29*BC29,
$DH29="неделя",
$BP29*BC29/7*(ROUNDUP((DAY(EOMONTH(BC$15,0)))/4,0))),
0)</f>
        <v/>
      </c>
      <c r="BU29" s="125">
        <f t="array" ref="BU29">
IFERROR(
_xlfn.IFS(
$DH29="день_1",
$BP29*$BL29/($AX29-$AW29+1)*BD29*(DAY(EOMONTH(BD$15,0))),
$DH29="день_2",
$BP29/30*MAX(MIN($AX29,EOMONTH(BD$15,0))-MAX($AW29,BD$15)+1,),
$DH29="раб.день",
$BP29/30*(IFERROR(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$BP29*BD29,
$DH29="неделя",
$BP29*BD29/7*(ROUNDUP((DAY(EOMONTH(BD$15,0)))/4,0))),
0)</f>
        <v/>
      </c>
      <c r="BV29" s="125">
        <f t="array" ref="BV29">
IFERROR(
_xlfn.IFS(
$DH29="день_1",
$BP29*$BL29/($AX29-$AW29+1)*BE29*(DAY(EOMONTH(BE$15,0))),
$DH29="день_2",
$BP29/30*MAX(MIN($AX29,EOMONTH(BE$15,0))-MAX($AW29,BE$15)+1,),
$DH29="раб.день",
$BP29/30*(IFERROR(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$BP29*BE29,
$DH29="неделя",
$BP29*BE29/7*(ROUNDUP((DAY(EOMONTH(BE$15,0)))/4,0))),
0)</f>
        <v/>
      </c>
      <c r="BW29" s="125">
        <f t="array" ref="BW29">
IFERROR(
_xlfn.IFS(
$DH29="день_1",
$BP29*$BL29/($AX29-$AW29+1)*BF29*(DAY(EOMONTH(BF$15,0))),
$DH29="день_2",
$BP29/30*MAX(MIN($AX29,EOMONTH(BF$15,0))-MAX($AW29,BF$15)+1,),
$DH29="раб.день",
$BP29/30*(IFERROR(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$BP29*BF29,
$DH29="неделя",
$BP29*BF29/7*(ROUNDUP((DAY(EOMONTH(BF$15,0)))/4,0))),
0)</f>
        <v/>
      </c>
      <c r="BX29" s="125">
        <f t="array" ref="BX29">
IFERROR(
_xlfn.IFS(
$DH29="день_1",
$BP29*$BL29/($AX29-$AW29+1)*BG29*(DAY(EOMONTH(BG$15,0))),
$DH29="день_2",
$BP29/30*MAX(MIN($AX29,EOMONTH(BG$15,0))-MAX($AW29,BG$15)+1,),
$DH29="раб.день",
$BP29/30*(IFERROR(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$BP29*BG29,
$DH29="неделя",
$BP29*BG29/7*(ROUNDUP((DAY(EOMONTH(BG$15,0)))/4,0))),
0)</f>
        <v/>
      </c>
      <c r="BY29" s="125">
        <f t="array" ref="BY29">
IFERROR(
_xlfn.IFS(
$DH29="день_1",
$BP29*$BL29/($AX29-$AW29+1)*BH29*(DAY(EOMONTH(BH$15,0))),
$DH29="день_2",
$BP29/30*MAX(MIN($AX29,EOMONTH(BH$15,0))-MAX($AW29,BH$15)+1,),
$DH29="раб.день",
$BP29/30*(IFERROR(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$BP29*BH29,
$DH29="неделя",
$BP29*BH29/7*(ROUNDUP((DAY(EOMONTH(BH$15,0)))/4,0))),
0)</f>
        <v/>
      </c>
      <c r="BZ29" s="125">
        <f t="array" ref="BZ29">
IFERROR(
_xlfn.IFS(
$DH29="день_1",
$BP29*$BL29/($AX29-$AW29+1)*BI29*(DAY(EOMONTH(BI$15,0))),
$DH29="день_2",
$BP29/30*MAX(MIN($AX29,EOMONTH(BI$15,0))-MAX($AW29,BI$15)+1,),
$DH29="раб.день",
$BP29/30*(IFERROR(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$BP29*BI29,
$DH29="неделя",
$BP29*BI29/7*(ROUNDUP((DAY(EOMONTH(BI$15,0)))/4,0))),
0)</f>
        <v/>
      </c>
      <c r="CA29" s="125">
        <f t="array" ref="CA29">
IFERROR(
_xlfn.IFS(
$DH29="день_1",
$BP29*$BL29/($AX29-$AW29+1)*BJ29*(DAY(EOMONTH(BJ$15,0))),
$DH29="день_2",
$BP29/30*MAX(MIN($AX29,EOMONTH(BJ$15,0))-MAX($AW29,BJ$15)+1,),
$DH29="раб.день",
$BP29/30*(IFERROR(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$BP29*BJ29,
$DH29="неделя",
$BP29*BJ29/7*(ROUNDUP((DAY(EOMONTH(BJ$15,0)))/4,0))),
0)</f>
        <v/>
      </c>
      <c r="CB29" s="125">
        <f t="array" ref="CB29">
IFERROR(
_xlfn.IFS(
$DH29="день_1",
$BP29*$BL29/($AX29-$AW29+1)*BK29*(DAY(EOMONTH(BK$15,0))),
$DH29="день_2",
$BP29/30*MAX(MIN($AX29,EOMONTH(BK$15,0))-MAX($AW29,BK$15)+1,),
$DH29="раб.день",
$BP29/30*(IFERROR(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$BP29*BK29,
$DH29="неделя",
$BP29*BK29/7*(ROUNDUP((DAY(EOMONTH(BK$15,0)))/4,0))),
0)</f>
        <v/>
      </c>
      <c r="CC29" s="125">
        <f>SUM($BQ29:$CB29)</f>
        <v/>
      </c>
      <c r="CD29" s="126">
        <f>SUM($EH29:$EH29)</f>
        <v/>
      </c>
      <c r="CE29" s="126">
        <f>$CD29*$AB29</f>
        <v/>
      </c>
      <c r="CF29" s="126">
        <f>SUM($EK29:$EK29)</f>
        <v/>
      </c>
      <c r="CG29" s="126">
        <f>$CF29*$AB29</f>
        <v/>
      </c>
      <c r="CH29" s="126">
        <f>SUM($CC29,$CE29,$CG29)</f>
        <v/>
      </c>
      <c r="CI29" s="126">
        <f>$CH29*(1+$CM29)</f>
        <v/>
      </c>
      <c r="CJ29" s="127" t="n">
        <v>0</v>
      </c>
      <c r="CK29" s="126">
        <f>SUM($CH29:$CH29)*(1+$CJ29)</f>
        <v/>
      </c>
      <c r="CL29" s="126">
        <f>SUM($CH29:$CH29)*(1+$CM29)</f>
        <v/>
      </c>
      <c r="CM29" s="59" t="n"/>
      <c r="CN29" s="59" t="n"/>
      <c r="CO29" s="72" t="inlineStr">
        <is>
          <t>https://onlineapi.russoutdoor.ru/api/Panel/DownloadPanelProhibition/540/ТИ_ЖД.PDF</t>
        </is>
      </c>
      <c r="CP29" s="59" t="inlineStr">
        <is>
          <t>https://onlineapi.russoutdoor.ru/api/Panel/DownloadPosterAndMaketRequirement/1619/1/1,5x4,5 брандмауэр Самара.pdf</t>
        </is>
      </c>
      <c r="CQ29" s="73" t="n"/>
      <c r="CR29" s="73" t="n"/>
      <c r="CS29" s="73" t="n"/>
      <c r="CT29" s="72" t="n"/>
      <c r="CU29" s="79" t="inlineStr">
        <is>
          <t> </t>
        </is>
      </c>
      <c r="CV29" s="60" t="n"/>
      <c r="CW29" s="60" t="n"/>
      <c r="CX29" s="60" t="n"/>
      <c r="CY29" s="127">
        <f>IFERROR(($CC29-$EE29)/($EE29/(1-$DQ29)),0)</f>
        <v/>
      </c>
      <c r="CZ29" s="127">
        <f>IFERROR(1-$EI29/($CE29),0)</f>
        <v/>
      </c>
      <c r="DA29" s="127">
        <f>IFERROR(1-$EL29/($CG29),0)</f>
        <v/>
      </c>
      <c r="DB29" s="126">
        <f>ROUND(IFERROR(($CI29/(1+$CM29)-$EN29),0),2)</f>
        <v/>
      </c>
      <c r="DC29" s="128" t="n"/>
      <c r="DD29" s="125" t="n"/>
      <c r="DE29" s="75" t="n">
        <v>0</v>
      </c>
      <c r="DF29" s="128" t="n"/>
      <c r="DG29" s="125">
        <f>IF($DC29=0,0,$DD29*($DC29*100%-$DE29*$DF29))*SUM($AB29:$AB29)</f>
        <v/>
      </c>
      <c r="DH29" s="129" t="inlineStr">
        <is>
          <t>месяц</t>
        </is>
      </c>
      <c r="DI29" s="130" t="n">
        <v>30200</v>
      </c>
      <c r="DJ29" s="130">
        <f>
_xlfn.LET(_xlpm.X,
IFERROR(
IF($ES29="НовиковТВ",
(_xlfn.LET(_xlpm.NTV,
_xlfn.LET(_xlpm.MIN,350000,
IF(SUMIFS($DI:$DI,$ES:$ES,"НовиковТВ")&lt;=_xlpm.MIN,
(SUMIFS($DI:$DI,$ES:$ES,"НовиковТВ")/(COUNTIFS($ES:$ES,"НовиковТВ")))*_xlpm.MIN/SUMIFS($DI:$DI,$ES:$ES,"НовиковТВ"),
DI29)),
_xlpm.NTV+$DG29/(1-(1-(_xlpm.NTV)*(1-$DL29)*(1-$DM29)*(1-$DN29)*(1-$DO29)*(1-$DP29)/_xlpm.NTV))))/(1+$EP29),
$DI29+$DG29/(1-(1-($DI29)*(1-$DL29)*(1-$DM29)*(1-$DN29)*(1-$DO29)*(1-$DP29)/$DI29))),
0),
_xlpm.X*(1+$CM29)*(1+$CW29)-_xlpm.X*(1+$CM29)+_xlpm.X)</f>
        <v/>
      </c>
      <c r="DK29" s="125" t="inlineStr">
        <is>
          <t>послед.</t>
        </is>
      </c>
      <c r="DL29" s="63" t="n">
        <v>0</v>
      </c>
      <c r="DM29" s="63" t="n">
        <v>0</v>
      </c>
      <c r="DN29" s="63" t="n">
        <v>0</v>
      </c>
      <c r="DO29" s="63" t="n">
        <v>0</v>
      </c>
      <c r="DP29" s="63" t="n">
        <v>0</v>
      </c>
      <c r="DQ29" s="63">
        <f t="array" ref="DQ29">IFERROR(_xlfn.IFS(
$DK29="послед.",1-(1-$DL29)*(1-$DM29)*(1-$DN29)*(1-$DO29)*(1-$DP29),
$DK29="сумм.",$DL29+$DM29+$DN29+$DO29+$DP29),
0)</f>
        <v/>
      </c>
      <c r="DR29" s="125">
        <f t="array" ref="DR29">
IFERROR(
_xlfn.IFS(
$BL29=0,
0,
$BL29&gt;0,
_xlfn.IFS($DK29="послед.",
$DJ29*(1-$DL29)*(1-$DM29)*(1-$DN29)*(1-$DO29)*(1-$DP29),
$DK29="сумм.",
$DJ29*(1-($DL29+$DM29+$DN29+$DO29+$DP29)))),0)</f>
        <v/>
      </c>
      <c r="DS29" s="125">
        <f t="array" ref="DS29">
IFERROR(_xlfn.IFS(
$DH29="день_1",
$DR29*$BL29/($AX29-$AW29+1)*AZ29*(DAY(EOMONTH(AZ$15,0))),
$DH29="день_2",
$DR29/30*MAX(MIN($AX29,EOMONTH(AZ$15,0))-MAX($AW29,AZ$15)+1,),
$DH29="раб.день",
$DR29/30*(IFERROR(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$DR29*AZ29,
$DH29="неделя",
$DR29*AZ29/7*(ROUNDUP((DAY(EOMONTH(AZ$15,0)))/4,0))),
0)</f>
        <v/>
      </c>
      <c r="DT29" s="125">
        <f t="array" ref="DT29">
IFERROR(_xlfn.IFS(
$DH29="день_1",
$DR29*$BL29/($AX29-$AW29+1)*BA29*(DAY(EOMONTH(BA$15,0))),
$DH29="день_2",
$DR29/30*MAX(MIN($AX29,EOMONTH(BA$15,0))-MAX($AW29,BA$15)+1,),
$DH29="раб.день",
$DR29/30*(IFERROR(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$DR29*BA29,
$DH29="неделя",
$DR29*BA29/7*(ROUNDUP((DAY(EOMONTH(BA$15,0)))/4,0))),
0)</f>
        <v/>
      </c>
      <c r="DU29" s="125">
        <f t="array" ref="DU29">
IFERROR(_xlfn.IFS(
$DH29="день_1",
$DR29*$BL29/($AX29-$AW29+1)*BB29*(DAY(EOMONTH(BB$15,0))),
$DH29="день_2",
$DR29/30*MAX(MIN($AX29,EOMONTH(BB$15,0))-MAX($AW29,BB$15)+1,),
$DH29="раб.день",
$DR29/30*(IFERROR(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$DR29*BB29,
$DH29="неделя",
$DR29*BB29/7*(ROUNDUP((DAY(EOMONTH(BB$15,0)))/4,0))),
0)</f>
        <v/>
      </c>
      <c r="DV29" s="125">
        <f t="array" ref="DV29">
IFERROR(_xlfn.IFS(
$DH29="день_1",
$DR29*$BL29/($AX29-$AW29+1)*BC29*(DAY(EOMONTH(BC$15,0))),
$DH29="день_2",
$DR29/30*MAX(MIN($AX29,EOMONTH(BC$15,0))-MAX($AW29,BC$15)+1,),
$DH29="раб.день",
$DR29/30*(IFERROR(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$DR29*BC29,
$DH29="неделя",
$DR29*BC29/7*(ROUNDUP((DAY(EOMONTH(BC$15,0)))/4,0))),
0)</f>
        <v/>
      </c>
      <c r="DW29" s="125">
        <f t="array" ref="DW29">
IFERROR(_xlfn.IFS(
$DH29="день_1",
$DR29*$BL29/($AX29-$AW29+1)*BD29*(DAY(EOMONTH(BD$15,0))),
$DH29="день_2",
$DR29/30*MAX(MIN($AX29,EOMONTH(BD$15,0))-MAX($AW29,BD$15)+1,),
$DH29="раб.день",
$DR29/30*(IFERROR(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$DR29*BD29,
$DH29="неделя",
$DR29*BD29/7*(ROUNDUP((DAY(EOMONTH(BD$15,0)))/4,0))),
0)</f>
        <v/>
      </c>
      <c r="DX29" s="125">
        <f t="array" ref="DX29">
IFERROR(_xlfn.IFS(
$DH29="день_1",
$DR29*$BL29/($AX29-$AW29+1)*BE29*(DAY(EOMONTH(BE$15,0))),
$DH29="день_2",
$DR29/30*MAX(MIN($AX29,EOMONTH(BE$15,0))-MAX($AW29,BE$15)+1,),
$DH29="раб.день",
$DR29/30*(IFERROR(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$DR29*BE29,
$DH29="неделя",
$DR29*BE29/7*(ROUNDUP((DAY(EOMONTH(BE$15,0)))/4,0))),
0)</f>
        <v/>
      </c>
      <c r="DY29" s="125">
        <f t="array" ref="DY29">
IFERROR(_xlfn.IFS(
$DH29="день_1",
$DR29*$BL29/($AX29-$AW29+1)*BF29*(DAY(EOMONTH(BF$15,0))),
$DH29="день_2",
$DR29/30*MAX(MIN($AX29,EOMONTH(BF$15,0))-MAX($AW29,BF$15)+1,),
$DH29="раб.день",
$DR29/30*(IFERROR(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$DR29*BF29,
$DH29="неделя",
$DR29*BF29/7*(ROUNDUP((DAY(EOMONTH(BF$15,0)))/4,0))),
0)</f>
        <v/>
      </c>
      <c r="DZ29" s="125">
        <f t="array" ref="DZ29">
IFERROR(_xlfn.IFS(
$DH29="день_1",
$DR29*$BL29/($AX29-$AW29+1)*BG29*(DAY(EOMONTH(BG$15,0))),
$DH29="день_2",
$DR29/30*MAX(MIN($AX29,EOMONTH(BG$15,0))-MAX($AW29,BG$15)+1,),
$DH29="раб.день",
$DR29/30*(IFERROR(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$DR29*BG29,
$DH29="неделя",
$DR29*BG29/7*(ROUNDUP((DAY(EOMONTH(BG$15,0)))/4,0))),
0)</f>
        <v/>
      </c>
      <c r="EA29" s="125">
        <f t="array" ref="EA29">
IFERROR(_xlfn.IFS(
$DH29="день_1",
$DR29*$BL29/($AX29-$AW29+1)*BH29*(DAY(EOMONTH(BH$15,0))),
$DH29="день_2",
$DR29/30*MAX(MIN($AX29,EOMONTH(BH$15,0))-MAX($AW29,BH$15)+1,),
$DH29="раб.день",
$DR29/30*(IFERROR(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$DR29*BH29,
$DH29="неделя",
$DR29*BH29/7*(ROUNDUP((DAY(EOMONTH(BH$15,0)))/4,0))),
0)</f>
        <v/>
      </c>
      <c r="EB29" s="125">
        <f t="array" ref="EB29">
IFERROR(_xlfn.IFS(
$DH29="день_1",
$DR29*$BL29/($AX29-$AW29+1)*BI29*(DAY(EOMONTH(BI$15,0))),
$DH29="день_2",
$DR29/30*MAX(MIN($AX29,EOMONTH(BI$15,0))-MAX($AW29,BI$15)+1,),
$DH29="раб.день",
$DR29/30*(IFERROR(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$DR29*BI29,
$DH29="неделя",
$DR29*BI29/7*(ROUNDUP((DAY(EOMONTH(BI$15,0)))/4,0))),
0)</f>
        <v/>
      </c>
      <c r="EC29" s="125">
        <f t="array" ref="EC29">
IFERROR(_xlfn.IFS(
$DH29="день_1",
$DR29*$BL29/($AX29-$AW29+1)*BJ29*(DAY(EOMONTH(BJ$15,0))),
$DH29="день_2",
$DR29/30*MAX(MIN($AX29,EOMONTH(BJ$15,0))-MAX($AW29,BJ$15)+1,),
$DH29="раб.день",
$DR29/30*(IFERROR(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$DR29*BJ29,
$DH29="неделя",
$DR29*BJ29/7*(ROUNDUP((DAY(EOMONTH(BJ$15,0)))/4,0))),
0)</f>
        <v/>
      </c>
      <c r="ED29" s="125">
        <f t="array" ref="ED29">
IFERROR(_xlfn.IFS(
$DH29="день_1",
$DR29*$BL29/($AX29-$AW29+1)*BK29*(DAY(EOMONTH(BK$15,0))),
$DH29="день_2",
$DR29/30*MAX(MIN($AX29,EOMONTH(BK$15,0))-MAX($AW29,BK$15)+1,),
$DH29="раб.день",
$DR29/30*(IFERROR(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$DR29*BK29,
$DH29="неделя",
$DR29*BK29/7*(ROUNDUP((DAY(EOMONTH(BK$15,0)))/4,0))),
0)</f>
        <v/>
      </c>
      <c r="EE29" s="125">
        <f>SUM($DS29,$DT29,$DU29,$DV29,$DW29,$DX29,$DY29,$DZ29,$EA29,$EB29,$EC29,$ED29)</f>
        <v/>
      </c>
      <c r="EF29" s="125">
        <f>IFERROR(ROUND($EE29*(1+$EP29),2),0)</f>
        <v/>
      </c>
      <c r="EG29" s="128" t="n">
        <v>1</v>
      </c>
      <c r="EH29" s="126" t="n">
        <v>0</v>
      </c>
      <c r="EI29" s="126">
        <f>ROUND(SUM($EH29:$EH29)*SUM($AB29:$AB29)*$EG29,2)</f>
        <v/>
      </c>
      <c r="EJ29" s="126">
        <f>ROUND($EI29*(1+$EP29),2)</f>
        <v/>
      </c>
      <c r="EK29" s="126" t="n">
        <v>0</v>
      </c>
      <c r="EL29" s="126">
        <f>ROUND(SUM($EK29:$EK29)*SUM($AB29:$AB29)*$EG29,2)</f>
        <v/>
      </c>
      <c r="EM29" s="126">
        <f>ROUND($EL29*(1+$EP29),2)</f>
        <v/>
      </c>
      <c r="EN29" s="126">
        <f>SUM($EE29,$EI29,$EL29)</f>
        <v/>
      </c>
      <c r="EO29" s="126">
        <f>SUM($EF29,$EJ29,$EM29)</f>
        <v/>
      </c>
      <c r="EP29" s="59" t="n"/>
      <c r="EQ29" s="59" t="n"/>
      <c r="ER29" s="60">
        <f t="array" ref="ER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MATCH(ES29,
{"AMS";"RussOutdoor";"HD Outdoor";"Ingroup";"IQ";"Ledproduction";"LisChannel";"Logic";"Media-PPL";"NovikovTV | НовиковТВ";"SMA";"SOK";"КрокусТВ | CrocusTV | IndoorTV";"Сити";"ТЯК Москва"},
0)),"")</f>
        <v/>
      </c>
      <c r="ES29" s="60" t="n"/>
      <c r="ET29" s="60">
        <f t="array" ref="ET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MATCH(ES29,
{"AMS";"RussOutdoor";"HD Outdoor";"Ingroup";"IQ";"Ledproduction";"LisChannel";"Logic";"Media-PPL";"NovikovTV | НовиковТВ";"SMA";"SOK";"КрокусТВ | CrocusTV | IndoorTV";"Сити";"ТЯК Москва"},
0)),"")</f>
        <v/>
      </c>
      <c r="EU29" s="60" t="n"/>
      <c r="EV29" s="60" t="n"/>
      <c r="EX29" s="110">
        <f t="array" ref="EX29">
($AR29/30
+N("ТРАФИК ПЛОЩАДКИ"))*
(IFERROR(
_xlfn.LET(
_xlpm.GPR,
HLOOKUP($L29,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IF($Q29="цифровой",_xlpm.GPR/$AG29,_xlpm.GPR/60)),
0)
+N("DWELL TIME"))*
(IF($AB29=0,0,IF($AB29=1,0.3,IF($AB29=2,0.5,IF($AB29&gt;2,1))))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_xlfn.IFS($AC29="да",1.2,$AC29="нет",1)*
_xlfn.IFS($AD29="да",1.2,$AD29="нет",1)*
IF(R29="статический",1,1.2)*
$X29*
INDEX(
{1.2;1;1.2;1.2;1;1.2;1.2;1.2;1.2;1.2;1.2;1;1.2;1.2;1.2;1.2;1;1;1.2;1.2;1.2;1;1;1;1;1.2;1.2;1.2;1.2;1;1;1;1;1.2;1.2;1.2;1.2;1.2;1.2;1.2;1.2;1;1;1.2;1;1;1;1;1.5;1;1;1.5;1.5;1.2},
MATCH($Q29,_xlpm.MI,0)))&gt;{0.02;0.04;0.06;0.1;0.2;0.4;0.6;0.8;1;2;4;6})),
{0;1;2;3;4;5;6;7;8;9;10;11;12},
0)))
+N("КОЭФФИЦИЕНТ КОНТАКТА"))))*
(_xlfn.IFS($X29&lt;0.1,$X29/1000,$X29&gt;25,5.2,AND($X29&gt;=0.1,$X29&lt;=25),(($X29*2+0.1)/10)*($X29/10)))*
IFERROR((_xlfn.LET(
_xlpm.MA,
{0;0.8;0.85;0.9;0.95;1},
_xlpm.MAA,
{0;1;2;3;4;5},
INDEX(_xlpm.MA,MATCH(SUMPRODUCT(--((IF(ROUND(_xlpm.MAA,1)&gt;5,5,ROUND($AB29,1)))&gt;{0;1;2;3;4;5})),_xlpm.MAA,0)))
+N("КОЭФФИЦИЕНТ КОЛ-ВО КОНСТРУКЦИЙ")),1)*
$AB29,0))*
(IF($Q29="цифровой",$AG29/15*$AI29,1)
+N("ДЛЯ ЦИФРЫ"))</f>
        <v/>
      </c>
      <c r="EY29" s="110">
        <f>IFERROR(EX29*AY29,0)</f>
        <v/>
      </c>
      <c r="EZ29" s="131">
        <f>IFERROR(DP29/EY29*1000,0)</f>
        <v/>
      </c>
      <c r="FA29" s="112">
        <f>IFERROR(FC29/FB29,0)</f>
        <v/>
      </c>
      <c r="FB29" s="112">
        <f>IFERROR((FC29/(EY29/FF29*#REF!))*0.825,0)</f>
        <v/>
      </c>
      <c r="FC29" s="112">
        <f>IFERROR(((EX29*30/AR29)*100)/30,0)</f>
        <v/>
      </c>
      <c r="FD29" s="112">
        <f>IFERROR(EY29/G29*100%,0)</f>
        <v/>
      </c>
      <c r="FE29" s="112">
        <f>IFERROR(FD29/FC29*100%,0)</f>
        <v/>
      </c>
      <c r="FF29" s="110">
        <f>IFERROR(AR29/30*AY29,0)</f>
        <v/>
      </c>
    </row>
    <row r="30" ht="12.75" customHeight="1">
      <c r="A30" s="59" t="n"/>
      <c r="B30" s="60" t="n"/>
      <c r="C30" s="60" t="n"/>
      <c r="D30" s="60">
        <f t="array" ref="D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0" s="60">
        <f t="array" ref="E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0" s="60" t="inlineStr">
        <is>
          <t>Самара</t>
        </is>
      </c>
      <c r="G30" s="60" t="n"/>
      <c r="H30" s="60">
        <f t="array" ref="H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0" s="60" t="n"/>
      <c r="J30" s="60" t="n"/>
      <c r="K30" s="60" t="n"/>
      <c r="L30" s="60" t="n"/>
      <c r="M30" s="60" t="inlineStr">
        <is>
          <t>Самара Вокзал</t>
        </is>
      </c>
      <c r="N30" s="60" t="n"/>
      <c r="O30" s="60" t="n"/>
      <c r="P30" s="60">
        <f t="array" ref="P30">
_xlfn.IFS(
ISNUMBER(MATCH($Q30,{"шелфбаннер","разделитель","монетница","чековая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ISNUMBER(MATCH($Q30,{"каталог","журнал"},)),
"Пресса",
$Q30="","")</f>
        <v/>
      </c>
      <c r="Q30" s="60" t="n"/>
      <c r="R30" s="60">
        <f t="array" ref="R30">
IFERROR(
_xlfn.IFS(
OR(ISNUMBER(MATCH($Q30,{"экспозиция","макет","стенд","автостенд","авто стенд","выставочное пространство","выставочные стенды","модульные выставочные стенды","3Д конструкция","3D конструкция"},)),P30="Экспонирование"),
"нестандартный",
ISNUMBER(MATCH($Q30,{"скроллер","призматрон"},)),
"динамический",
$P30="Видео",
"цифровой",
OR($P30="Пресса",$P30="Щит",$P30="POSm",$P30="Подвес",$P30="Брендирование/оклейка"),
"статический"),"")</f>
        <v/>
      </c>
      <c r="S30" s="59" t="inlineStr">
        <is>
          <t>А</t>
        </is>
      </c>
      <c r="T30" s="60" t="inlineStr">
        <is>
          <t>Пилон_статика</t>
        </is>
      </c>
      <c r="U30" s="60" t="inlineStr">
        <is>
          <t>Самара\ Вход в вокзал, слева\ A</t>
        </is>
      </c>
      <c r="V30" s="60" t="inlineStr">
        <is>
          <t>Постерная бумага Backlit 150 г/кв.м (на просвет); Плёнка ПЭТ</t>
        </is>
      </c>
      <c r="W30" s="59" t="inlineStr">
        <is>
          <t>1.2x1.8</t>
        </is>
      </c>
      <c r="X30" s="59" t="n"/>
      <c r="Y30" s="59" t="n"/>
      <c r="Z30" s="61" t="n"/>
      <c r="AA30" s="61" t="n"/>
      <c r="AB30" s="61">
        <f>IF(BL30&gt;0,Z30,0)</f>
        <v/>
      </c>
      <c r="AC30" s="59" t="n"/>
      <c r="AD30" s="59" t="n"/>
      <c r="AE30" s="59" t="inlineStr">
        <is>
          <t>https://images.russoutdoor.ru/panelFotos/116/1156207.jpg</t>
        </is>
      </c>
      <c r="AF30" s="59" t="inlineStr">
        <is>
          <t>https://images.russoutdoor.ru/panelMapsWMF/116/1156207.jpg</t>
        </is>
      </c>
      <c r="AG30" s="59" t="n"/>
      <c r="AH30" s="59" t="n"/>
      <c r="AI30" s="59" t="n"/>
      <c r="AJ30" s="59" t="n"/>
      <c r="AK30" s="59" t="n"/>
      <c r="AL30" s="62">
        <f>IFERROR(IF(OR(R30="статический",R30="динамический",R30="нестандартный",R30="",R30=""),"-",IF(AND(AH30="-",AI30="-"),"-",AK30*3600/AH30*AI30)),"-")</f>
        <v/>
      </c>
      <c r="AM30" s="62">
        <f>IFERROR(IF(OR(R30="статический",R30="динамический",R30="",R30="", R30="BTL",R30="нестандартный"),"-",AG30*AI30*AL30/60),"-")</f>
        <v/>
      </c>
      <c r="AN30" s="63">
        <f>IFERROR(IF(AH30="","-",AG30*AI30/AH30),"-")</f>
        <v/>
      </c>
      <c r="AO30" s="59">
        <f>IFERROR(IF(OR($R30="статический",$R30="динамический",$R30="",$R30="",$R30="BTL",$R30="нестандартный"),"-",$AL30*$AY30),"-")</f>
        <v/>
      </c>
      <c r="AP30" s="62">
        <f>IFERROR(IF(OR($R30="статический",$R30="динамический",$R30="",$R30="",$R30="BTL",$R30="нестандартный"),"-",$AM30*AY30),"-")</f>
        <v/>
      </c>
      <c r="AQ30" s="64" t="n"/>
      <c r="AR30" s="61" t="n">
        <v>546787</v>
      </c>
      <c r="AS30" s="61" t="n">
        <v>14.58</v>
      </c>
      <c r="AT30" s="61" t="n"/>
      <c r="AU30" s="65" t="n"/>
      <c r="AV30" s="124">
        <f>IFERROR(DR30/AT30*1000,"n/a")</f>
        <v/>
      </c>
      <c r="AW30" s="67" t="n"/>
      <c r="AX30" s="67" t="n"/>
      <c r="AY30" s="43">
        <f>IFERROR(IF(OR($AW30="",$AX30=""),"",_xlfn.DAYS($AX30+1,$AW30)),"")</f>
        <v/>
      </c>
      <c r="AZ30" s="68">
        <f t="array" ref="AZ30">
_xlfn.LET(_xlpm.COEFF,
IF($AW30+$AX30=0,0,IF(MAX(MIN($AX30,EOMONTH(AZ$15,0))-MAX($AW30,AZ$15)+1,)&gt;0,1,0)),
_xlfn.IFS(
$ES30="LisChannel",
_xlpm.COEFF*
INDEX({1;1;1.2;1.2;1;1;1;1;1.2;1.2;1.2;1.2},
MATCH(MONTH(AZ$15),
{1,2,3,4,5,6,7,8,9,10,11,12})),
CONCATENATE($ES30," ",$L30)="RussOutdoor метро",
_xlpm.COEFF*
INDEX({0.8;0.9;1.1;1.1;1;1;1;1;1.1;1.1;1.1;1.1},
MATCH(MONTH(AZ$15),
{1,2,3,4,5,6,7,8,9,10,11,12})),
$ES30&lt;&gt;"LisChannel",
_xlpm.COEFF,
$ES30&lt;&gt;"RussOutdoor",
_xlpm.COEFF))</f>
        <v/>
      </c>
      <c r="BA30" s="68">
        <f t="array" ref="BA30">
_xlfn.LET(_xlpm.COEFF,
IF($AW30+$AX30=0,0,IF(MAX(MIN($AX30,EOMONTH(BA$15,0))-MAX($AW30,BA$15)+1,)&gt;0,1,0)),
_xlfn.IFS(
$ES30="LisChannel",
_xlpm.COEFF*
INDEX({1;1;1.2;1.2;1;1;1;1;1.2;1.2;1.2;1.2},
MATCH(MONTH(BA$15),
{1,2,3,4,5,6,7,8,9,10,11,12})),
CONCATENATE($ES30," ",$L30)="RussOutdoor метро",
_xlpm.COEFF*
INDEX({0.8;0.9;1.1;1.1;1;1;1;1;1.1;1.1;1.1;1.1},
MATCH(MONTH(BA$15),
{1,2,3,4,5,6,7,8,9,10,11,12})),
$ES30&lt;&gt;"LisChannel",
_xlpm.COEFF,
$ES30&lt;&gt;"RussOutdoor",
_xlpm.COEFF))</f>
        <v/>
      </c>
      <c r="BB30" s="68">
        <f t="array" ref="BB30">
_xlfn.LET(_xlpm.COEFF,
IF($AW30+$AX30=0,0,IF(MAX(MIN($AX30,EOMONTH(BB$15,0))-MAX($AW30,BB$15)+1,)&gt;0,1,0)),
_xlfn.IFS(
$ES30="LisChannel",
_xlpm.COEFF*
INDEX({1;1;1.2;1.2;1;1;1;1;1.2;1.2;1.2;1.2},
MATCH(MONTH(BB$15),
{1,2,3,4,5,6,7,8,9,10,11,12})),
CONCATENATE($ES30," ",$L30)="RussOutdoor метро",
_xlpm.COEFF*
INDEX({0.8;0.9;1.1;1.1;1;1;1;1;1.1;1.1;1.1;1.1},
MATCH(MONTH(BB$15),
{1,2,3,4,5,6,7,8,9,10,11,12})),
$ES30&lt;&gt;"LisChannel",
_xlpm.COEFF,
$ES30&lt;&gt;"RussOutdoor",
_xlpm.COEFF))</f>
        <v/>
      </c>
      <c r="BC30" s="68">
        <f t="array" ref="BC30">
_xlfn.LET(_xlpm.COEFF,
IF($AW30+$AX30=0,0,IF(MAX(MIN($AX30,EOMONTH(BC$15,0))-MAX($AW30,BC$15)+1,)&gt;0,1,0)),
_xlfn.IFS(
$ES30="LisChannel",
_xlpm.COEFF*
INDEX({1;1;1.2;1.2;1;1;1;1;1.2;1.2;1.2;1.2},
MATCH(MONTH(BC$15),
{1,2,3,4,5,6,7,8,9,10,11,12})),
CONCATENATE($ES30," ",$L30)="RussOutdoor метро",
_xlpm.COEFF*
INDEX({0.8;0.9;1.1;1.1;1;1;1;1;1.1;1.1;1.1;1.1},
MATCH(MONTH(BC$15),
{1,2,3,4,5,6,7,8,9,10,11,12})),
$ES30&lt;&gt;"LisChannel",
_xlpm.COEFF,
$ES30&lt;&gt;"RussOutdoor",
_xlpm.COEFF))</f>
        <v/>
      </c>
      <c r="BD30" s="68">
        <f t="array" ref="BD30">
_xlfn.LET(_xlpm.COEFF,
IF($AW30+$AX30=0,0,IF(MAX(MIN($AX30,EOMONTH(BD$15,0))-MAX($AW30,BD$15)+1,)&gt;0,1,0)),
_xlfn.IFS(
$ES30="LisChannel",
_xlpm.COEFF*
INDEX({1;1;1.2;1.2;1;1;1;1;1.2;1.2;1.2;1.2},
MATCH(MONTH(BD$15),
{1,2,3,4,5,6,7,8,9,10,11,12})),
CONCATENATE($ES30," ",$L30)="RussOutdoor метро",
_xlpm.COEFF*
INDEX({0.8;0.9;1.1;1.1;1;1;1;1;1.1;1.1;1.1;1.1},
MATCH(MONTH(BD$15),
{1,2,3,4,5,6,7,8,9,10,11,12})),
$ES30&lt;&gt;"LisChannel",
_xlpm.COEFF,
$ES30&lt;&gt;"RussOutdoor",
_xlpm.COEFF))</f>
        <v/>
      </c>
      <c r="BE30" s="68">
        <f t="array" ref="BE30">
_xlfn.LET(_xlpm.COEFF,
IF($AW30+$AX30=0,0,IF(MAX(MIN($AX30,EOMONTH(BE$15,0))-MAX($AW30,BE$15)+1,)&gt;0,1,0)),
_xlfn.IFS(
$ES30="LisChannel",
_xlpm.COEFF*
INDEX({1;1;1.2;1.2;1;1;1;1;1.2;1.2;1.2;1.2},
MATCH(MONTH(BE$15),
{1,2,3,4,5,6,7,8,9,10,11,12})),
CONCATENATE($ES30," ",$L30)="RussOutdoor метро",
_xlpm.COEFF*
INDEX({0.8;0.9;1.1;1.1;1;1;1;1;1.1;1.1;1.1;1.1},
MATCH(MONTH(BE$15),
{1,2,3,4,5,6,7,8,9,10,11,12})),
$ES30&lt;&gt;"LisChannel",
_xlpm.COEFF,
$ES30&lt;&gt;"RussOutdoor",
_xlpm.COEFF))</f>
        <v/>
      </c>
      <c r="BF30" s="68">
        <f t="array" ref="BF30">
_xlfn.LET(_xlpm.COEFF,
IF($AW30+$AX30=0,0,IF(MAX(MIN($AX30,EOMONTH(BF$15,0))-MAX($AW30,BF$15)+1,)&gt;0,1,0)),
_xlfn.IFS(
$ES30="LisChannel",
_xlpm.COEFF*
INDEX({1;1;1.2;1.2;1;1;1;1;1.2;1.2;1.2;1.2},
MATCH(MONTH(BF$15),
{1,2,3,4,5,6,7,8,9,10,11,12})),
CONCATENATE($ES30," ",$L30)="RussOutdoor метро",
_xlpm.COEFF*
INDEX({0.8;0.9;1.1;1.1;1;1;1;1;1.1;1.1;1.1;1.1},
MATCH(MONTH(BF$15),
{1,2,3,4,5,6,7,8,9,10,11,12})),
$ES30&lt;&gt;"LisChannel",
_xlpm.COEFF,
$ES30&lt;&gt;"RussOutdoor",
_xlpm.COEFF))</f>
        <v/>
      </c>
      <c r="BG30" s="68">
        <f t="array" ref="BG30">
_xlfn.LET(_xlpm.COEFF,
IF($AW30+$AX30=0,0,IF(MAX(MIN($AX30,EOMONTH(BG$15,0))-MAX($AW30,BG$15)+1,)&gt;0,1,0)),
_xlfn.IFS(
$ES30="LisChannel",
_xlpm.COEFF*
INDEX({1;1;1.2;1.2;1;1;1;1;1.2;1.2;1.2;1.2},
MATCH(MONTH(BG$15),
{1,2,3,4,5,6,7,8,9,10,11,12})),
CONCATENATE($ES30," ",$L30)="RussOutdoor метро",
_xlpm.COEFF*
INDEX({0.8;0.9;1.1;1.1;1;1;1;1;1.1;1.1;1.1;1.1},
MATCH(MONTH(BG$15),
{1,2,3,4,5,6,7,8,9,10,11,12})),
$ES30&lt;&gt;"LisChannel",
_xlpm.COEFF,
$ES30&lt;&gt;"RussOutdoor",
_xlpm.COEFF))</f>
        <v/>
      </c>
      <c r="BH30" s="68">
        <f t="array" ref="BH30">
_xlfn.LET(_xlpm.COEFF,
IF($AW30+$AX30=0,0,IF(MAX(MIN($AX30,EOMONTH(BH$15,0))-MAX($AW30,BH$15)+1,)&gt;0,1,0)),
_xlfn.IFS(
$ES30="LisChannel",
_xlpm.COEFF*
INDEX({1;1;1.2;1.2;1;1;1;1;1.2;1.2;1.2;1.2},
MATCH(MONTH(BH$15),
{1,2,3,4,5,6,7,8,9,10,11,12})),
CONCATENATE($ES30," ",$L30)="RussOutdoor метро",
_xlpm.COEFF*
INDEX({0.8;0.9;1.1;1.1;1;1;1;1;1.1;1.1;1.1;1.1},
MATCH(MONTH(BH$15),
{1,2,3,4,5,6,7,8,9,10,11,12})),
$ES30&lt;&gt;"LisChannel",
_xlpm.COEFF,
$ES30&lt;&gt;"RussOutdoor",
_xlpm.COEFF))</f>
        <v/>
      </c>
      <c r="BI30" s="68">
        <f t="array" ref="BI30">
_xlfn.LET(_xlpm.COEFF,
IF($AW30+$AX30=0,0,IF(MAX(MIN($AX30,EOMONTH(BI$15,0))-MAX($AW30,BI$15)+1,)&gt;0,1,0)),
_xlfn.IFS(
$ES30="LisChannel",
_xlpm.COEFF*
INDEX({1;1;1.2;1.2;1;1;1;1;1.2;1.2;1.2;1.2},
MATCH(MONTH(BI$15),
{1,2,3,4,5,6,7,8,9,10,11,12})),
CONCATENATE($ES30," ",$L30)="RussOutdoor метро",
_xlpm.COEFF*
INDEX({0.8;0.9;1.1;1.1;1;1;1;1;1.1;1.1;1.1;1.1},
MATCH(MONTH(BI$15),
{1,2,3,4,5,6,7,8,9,10,11,12})),
$ES30&lt;&gt;"LisChannel",
_xlpm.COEFF,
$ES30&lt;&gt;"RussOutdoor",
_xlpm.COEFF))</f>
        <v/>
      </c>
      <c r="BJ30" s="68">
        <f t="array" ref="BJ30">
_xlfn.LET(_xlpm.COEFF,
IF($AW30+$AX30=0,0,IF(MAX(MIN($AX30,EOMONTH(BJ$15,0))-MAX($AW30,BJ$15)+1,)&gt;0,1,0)),
_xlfn.IFS(
$ES30="LisChannel",
_xlpm.COEFF*
INDEX({1;1;1.2;1.2;1;1;1;1;1.2;1.2;1.2;1.2},
MATCH(MONTH(BJ$15),
{1,2,3,4,5,6,7,8,9,10,11,12})),
CONCATENATE($ES30," ",$L30)="RussOutdoor метро",
_xlpm.COEFF*
INDEX({0.8;0.9;1.1;1.1;1;1;1;1;1.1;1.1;1.1;1.1},
MATCH(MONTH(BJ$15),
{1,2,3,4,5,6,7,8,9,10,11,12})),
$ES30&lt;&gt;"LisChannel",
_xlpm.COEFF,
$ES30&lt;&gt;"RussOutdoor",
_xlpm.COEFF))</f>
        <v/>
      </c>
      <c r="BK30" s="68">
        <f t="array" ref="BK30">
_xlfn.LET(_xlpm.COEFF,
IF($AW30+$AX30=0,0,IF(MAX(MIN($AX30,EOMONTH(BK$15,0))-MAX($AW30,BK$15)+1,)&gt;0,1,0)),
_xlfn.IFS(
$ES30="LisChannel",
_xlpm.COEFF*
INDEX({1;1;1.2;1.2;1;1;1;1;1.2;1.2;1.2;1.2},
MATCH(MONTH(BK$15),
{1,2,3,4,5,6,7,8,9,10,11,12})),
CONCATENATE($ES30," ",$L30)="RussOutdoor метро",
_xlpm.COEFF*
INDEX({0.8;0.9;1.1;1.1;1;1;1;1;1.1;1.1;1.1;1.1},
MATCH(MONTH(BK$15),
{1,2,3,4,5,6,7,8,9,10,11,12})),
$ES30&lt;&gt;"LisChannel",
_xlpm.COEFF,
$ES30&lt;&gt;"RussOutdoor",
_xlpm.COEFF))</f>
        <v/>
      </c>
      <c r="BL30" s="62">
        <f>COUNTIFS($AZ30:$BK30,"&gt;0")</f>
        <v/>
      </c>
      <c r="BM30" s="65" t="n"/>
      <c r="BN30" s="125">
        <f>$DJ30</f>
        <v/>
      </c>
      <c r="BO30" s="63">
        <f>$DQ30</f>
        <v/>
      </c>
      <c r="BP30" s="125">
        <f>
IFERROR(
IF($BL30=0,0,
$BN30*(1-$BO30)),
0)</f>
        <v/>
      </c>
      <c r="BQ30" s="125">
        <f t="array" ref="BQ30">
IFERROR(
_xlfn.IFS(
$DH30="день_1",
$BP30*$BL30/($AX30-$AW30+1)*AZ30*(DAY(EOMONTH(AZ$15,0))),
$DH30="день_2",
$BP30/30*MAX(MIN($AX30,EOMONTH(AZ$15,0))-MAX($AW30,AZ$15)+1,),
$DH30="раб.день",
$BP30/30*(IFERROR(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$BP30*AZ30,
$DH30="неделя",
$BP30*AZ30/7*(ROUNDUP((DAY(EOMONTH(AZ$15,0)))/4,0))),
0)</f>
        <v/>
      </c>
      <c r="BR30" s="125">
        <f t="array" ref="BR30">
IFERROR(
_xlfn.IFS(
$DH30="день_1",
$BP30*$BL30/($AX30-$AW30+1)*BA30*(DAY(EOMONTH(BA$15,0))),
$DH30="день_2",
$BP30/30*MAX(MIN($AX30,EOMONTH(BA$15,0))-MAX($AW30,BA$15)+1,),
$DH30="раб.день",
$BP30/30*(IFERROR(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$BP30*BA30,
$DH30="неделя",
$BP30*BA30/7*(ROUNDUP((DAY(EOMONTH(BA$15,0)))/4,0))),
0)</f>
        <v/>
      </c>
      <c r="BS30" s="125">
        <f t="array" ref="BS30">
IFERROR(
_xlfn.IFS(
$DH30="день_1",
$BP30*$BL30/($AX30-$AW30+1)*BB30*(DAY(EOMONTH(BB$15,0))),
$DH30="день_2",
$BP30/30*MAX(MIN($AX30,EOMONTH(BB$15,0))-MAX($AW30,BB$15)+1,),
$DH30="раб.день",
$BP30/30*(IFERROR(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$BP30*BB30,
$DH30="неделя",
$BP30*BB30/7*(ROUNDUP((DAY(EOMONTH(BB$15,0)))/4,0))),
0)</f>
        <v/>
      </c>
      <c r="BT30" s="125">
        <f t="array" ref="BT30">
IFERROR(
_xlfn.IFS(
$DH30="день_1",
$BP30*$BL30/($AX30-$AW30+1)*BC30*(DAY(EOMONTH(BC$15,0))),
$DH30="день_2",
$BP30/30*MAX(MIN($AX30,EOMONTH(BC$15,0))-MAX($AW30,BC$15)+1,),
$DH30="раб.день",
$BP30/30*(IFERROR(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$BP30*BC30,
$DH30="неделя",
$BP30*BC30/7*(ROUNDUP((DAY(EOMONTH(BC$15,0)))/4,0))),
0)</f>
        <v/>
      </c>
      <c r="BU30" s="125">
        <f t="array" ref="BU30">
IFERROR(
_xlfn.IFS(
$DH30="день_1",
$BP30*$BL30/($AX30-$AW30+1)*BD30*(DAY(EOMONTH(BD$15,0))),
$DH30="день_2",
$BP30/30*MAX(MIN($AX30,EOMONTH(BD$15,0))-MAX($AW30,BD$15)+1,),
$DH30="раб.день",
$BP30/30*(IFERROR(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$BP30*BD30,
$DH30="неделя",
$BP30*BD30/7*(ROUNDUP((DAY(EOMONTH(BD$15,0)))/4,0))),
0)</f>
        <v/>
      </c>
      <c r="BV30" s="125">
        <f t="array" ref="BV30">
IFERROR(
_xlfn.IFS(
$DH30="день_1",
$BP30*$BL30/($AX30-$AW30+1)*BE30*(DAY(EOMONTH(BE$15,0))),
$DH30="день_2",
$BP30/30*MAX(MIN($AX30,EOMONTH(BE$15,0))-MAX($AW30,BE$15)+1,),
$DH30="раб.день",
$BP30/30*(IFERROR(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$BP30*BE30,
$DH30="неделя",
$BP30*BE30/7*(ROUNDUP((DAY(EOMONTH(BE$15,0)))/4,0))),
0)</f>
        <v/>
      </c>
      <c r="BW30" s="125">
        <f t="array" ref="BW30">
IFERROR(
_xlfn.IFS(
$DH30="день_1",
$BP30*$BL30/($AX30-$AW30+1)*BF30*(DAY(EOMONTH(BF$15,0))),
$DH30="день_2",
$BP30/30*MAX(MIN($AX30,EOMONTH(BF$15,0))-MAX($AW30,BF$15)+1,),
$DH30="раб.день",
$BP30/30*(IFERROR(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$BP30*BF30,
$DH30="неделя",
$BP30*BF30/7*(ROUNDUP((DAY(EOMONTH(BF$15,0)))/4,0))),
0)</f>
        <v/>
      </c>
      <c r="BX30" s="125">
        <f t="array" ref="BX30">
IFERROR(
_xlfn.IFS(
$DH30="день_1",
$BP30*$BL30/($AX30-$AW30+1)*BG30*(DAY(EOMONTH(BG$15,0))),
$DH30="день_2",
$BP30/30*MAX(MIN($AX30,EOMONTH(BG$15,0))-MAX($AW30,BG$15)+1,),
$DH30="раб.день",
$BP30/30*(IFERROR(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$BP30*BG30,
$DH30="неделя",
$BP30*BG30/7*(ROUNDUP((DAY(EOMONTH(BG$15,0)))/4,0))),
0)</f>
        <v/>
      </c>
      <c r="BY30" s="125">
        <f t="array" ref="BY30">
IFERROR(
_xlfn.IFS(
$DH30="день_1",
$BP30*$BL30/($AX30-$AW30+1)*BH30*(DAY(EOMONTH(BH$15,0))),
$DH30="день_2",
$BP30/30*MAX(MIN($AX30,EOMONTH(BH$15,0))-MAX($AW30,BH$15)+1,),
$DH30="раб.день",
$BP30/30*(IFERROR(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$BP30*BH30,
$DH30="неделя",
$BP30*BH30/7*(ROUNDUP((DAY(EOMONTH(BH$15,0)))/4,0))),
0)</f>
        <v/>
      </c>
      <c r="BZ30" s="125">
        <f t="array" ref="BZ30">
IFERROR(
_xlfn.IFS(
$DH30="день_1",
$BP30*$BL30/($AX30-$AW30+1)*BI30*(DAY(EOMONTH(BI$15,0))),
$DH30="день_2",
$BP30/30*MAX(MIN($AX30,EOMONTH(BI$15,0))-MAX($AW30,BI$15)+1,),
$DH30="раб.день",
$BP30/30*(IFERROR(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$BP30*BI30,
$DH30="неделя",
$BP30*BI30/7*(ROUNDUP((DAY(EOMONTH(BI$15,0)))/4,0))),
0)</f>
        <v/>
      </c>
      <c r="CA30" s="125">
        <f t="array" ref="CA30">
IFERROR(
_xlfn.IFS(
$DH30="день_1",
$BP30*$BL30/($AX30-$AW30+1)*BJ30*(DAY(EOMONTH(BJ$15,0))),
$DH30="день_2",
$BP30/30*MAX(MIN($AX30,EOMONTH(BJ$15,0))-MAX($AW30,BJ$15)+1,),
$DH30="раб.день",
$BP30/30*(IFERROR(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$BP30*BJ30,
$DH30="неделя",
$BP30*BJ30/7*(ROUNDUP((DAY(EOMONTH(BJ$15,0)))/4,0))),
0)</f>
        <v/>
      </c>
      <c r="CB30" s="125">
        <f t="array" ref="CB30">
IFERROR(
_xlfn.IFS(
$DH30="день_1",
$BP30*$BL30/($AX30-$AW30+1)*BK30*(DAY(EOMONTH(BK$15,0))),
$DH30="день_2",
$BP30/30*MAX(MIN($AX30,EOMONTH(BK$15,0))-MAX($AW30,BK$15)+1,),
$DH30="раб.день",
$BP30/30*(IFERROR(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$BP30*BK30,
$DH30="неделя",
$BP30*BK30/7*(ROUNDUP((DAY(EOMONTH(BK$15,0)))/4,0))),
0)</f>
        <v/>
      </c>
      <c r="CC30" s="125">
        <f>SUM($BQ30:$CB30)</f>
        <v/>
      </c>
      <c r="CD30" s="126">
        <f>SUM($EH30:$EH30)</f>
        <v/>
      </c>
      <c r="CE30" s="126">
        <f>$CD30*$AB30</f>
        <v/>
      </c>
      <c r="CF30" s="126">
        <f>SUM($EK30:$EK30)</f>
        <v/>
      </c>
      <c r="CG30" s="126">
        <f>$CF30*$AB30</f>
        <v/>
      </c>
      <c r="CH30" s="126">
        <f>SUM($CC30,$CE30,$CG30)</f>
        <v/>
      </c>
      <c r="CI30" s="126">
        <f>$CH30*(1+$CM30)</f>
        <v/>
      </c>
      <c r="CJ30" s="127" t="n">
        <v>0</v>
      </c>
      <c r="CK30" s="126">
        <f>SUM($CH30:$CH30)*(1+$CJ30)</f>
        <v/>
      </c>
      <c r="CL30" s="126">
        <f>SUM($CH30:$CH30)*(1+$CM30)</f>
        <v/>
      </c>
      <c r="CM30" s="59" t="n"/>
      <c r="CN30" s="59" t="n"/>
      <c r="CO30" s="72" t="inlineStr">
        <is>
          <t>https://onlineapi.russoutdoor.ru/api/Panel/DownloadPanelProhibition/540/ТИ_ЖД.PDF</t>
        </is>
      </c>
      <c r="CP30" s="59" t="inlineStr">
        <is>
          <t>https://onlineapi.russoutdoor.ru/api/Panel/DownloadPosterAndMaketRequirement/2471/1/MS CF (1200х1800) indoor_нов.pdf</t>
        </is>
      </c>
      <c r="CQ30" s="73" t="n"/>
      <c r="CR30" s="73" t="n"/>
      <c r="CS30" s="73" t="n"/>
      <c r="CT30" s="72" t="n"/>
      <c r="CU30" s="79" t="inlineStr">
        <is>
          <t> </t>
        </is>
      </c>
      <c r="CV30" s="60" t="n"/>
      <c r="CW30" s="60" t="n"/>
      <c r="CX30" s="60" t="n"/>
      <c r="CY30" s="127">
        <f>IFERROR(($CC30-$EE30)/($EE30/(1-$DQ30)),0)</f>
        <v/>
      </c>
      <c r="CZ30" s="127">
        <f>IFERROR(1-$EI30/($CE30),0)</f>
        <v/>
      </c>
      <c r="DA30" s="127">
        <f>IFERROR(1-$EL30/($CG30),0)</f>
        <v/>
      </c>
      <c r="DB30" s="126">
        <f>ROUND(IFERROR(($CI30/(1+$CM30)-$EN30),0),2)</f>
        <v/>
      </c>
      <c r="DC30" s="128" t="n"/>
      <c r="DD30" s="125" t="n"/>
      <c r="DE30" s="75" t="n">
        <v>0</v>
      </c>
      <c r="DF30" s="128" t="n"/>
      <c r="DG30" s="125">
        <f>IF($DC30=0,0,$DD30*($DC30*100%-$DE30*$DF30))*SUM($AB30:$AB30)</f>
        <v/>
      </c>
      <c r="DH30" s="129" t="inlineStr">
        <is>
          <t>месяц</t>
        </is>
      </c>
      <c r="DI30" s="130" t="n">
        <v>10200</v>
      </c>
      <c r="DJ30" s="130">
        <f>
_xlfn.LET(_xlpm.X,
IFERROR(
IF($ES30="НовиковТВ",
(_xlfn.LET(_xlpm.NTV,
_xlfn.LET(_xlpm.MIN,350000,
IF(SUMIFS($DI:$DI,$ES:$ES,"НовиковТВ")&lt;=_xlpm.MIN,
(SUMIFS($DI:$DI,$ES:$ES,"НовиковТВ")/(COUNTIFS($ES:$ES,"НовиковТВ")))*_xlpm.MIN/SUMIFS($DI:$DI,$ES:$ES,"НовиковТВ"),
DI30)),
_xlpm.NTV+$DG30/(1-(1-(_xlpm.NTV)*(1-$DL30)*(1-$DM30)*(1-$DN30)*(1-$DO30)*(1-$DP30)/_xlpm.NTV))))/(1+$EP30),
$DI30+$DG30/(1-(1-($DI30)*(1-$DL30)*(1-$DM30)*(1-$DN30)*(1-$DO30)*(1-$DP30)/$DI30))),
0),
_xlpm.X*(1+$CM30)*(1+$CW30)-_xlpm.X*(1+$CM30)+_xlpm.X)</f>
        <v/>
      </c>
      <c r="DK30" s="125" t="inlineStr">
        <is>
          <t>послед.</t>
        </is>
      </c>
      <c r="DL30" s="63" t="n">
        <v>0</v>
      </c>
      <c r="DM30" s="63" t="n">
        <v>0</v>
      </c>
      <c r="DN30" s="63" t="n">
        <v>0</v>
      </c>
      <c r="DO30" s="63" t="n">
        <v>0</v>
      </c>
      <c r="DP30" s="63" t="n">
        <v>0</v>
      </c>
      <c r="DQ30" s="63">
        <f t="array" ref="DQ30">IFERROR(_xlfn.IFS(
$DK30="послед.",1-(1-$DL30)*(1-$DM30)*(1-$DN30)*(1-$DO30)*(1-$DP30),
$DK30="сумм.",$DL30+$DM30+$DN30+$DO30+$DP30),
0)</f>
        <v/>
      </c>
      <c r="DR30" s="125">
        <f t="array" ref="DR30">
IFERROR(
_xlfn.IFS(
$BL30=0,
0,
$BL30&gt;0,
_xlfn.IFS($DK30="послед.",
$DJ30*(1-$DL30)*(1-$DM30)*(1-$DN30)*(1-$DO30)*(1-$DP30),
$DK30="сумм.",
$DJ30*(1-($DL30+$DM30+$DN30+$DO30+$DP30)))),0)</f>
        <v/>
      </c>
      <c r="DS30" s="125">
        <f t="array" ref="DS30">
IFERROR(_xlfn.IFS(
$DH30="день_1",
$DR30*$BL30/($AX30-$AW30+1)*AZ30*(DAY(EOMONTH(AZ$15,0))),
$DH30="день_2",
$DR30/30*MAX(MIN($AX30,EOMONTH(AZ$15,0))-MAX($AW30,AZ$15)+1,),
$DH30="раб.день",
$DR30/30*(IFERROR(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$DR30*AZ30,
$DH30="неделя",
$DR30*AZ30/7*(ROUNDUP((DAY(EOMONTH(AZ$15,0)))/4,0))),
0)</f>
        <v/>
      </c>
      <c r="DT30" s="125">
        <f t="array" ref="DT30">
IFERROR(_xlfn.IFS(
$DH30="день_1",
$DR30*$BL30/($AX30-$AW30+1)*BA30*(DAY(EOMONTH(BA$15,0))),
$DH30="день_2",
$DR30/30*MAX(MIN($AX30,EOMONTH(BA$15,0))-MAX($AW30,BA$15)+1,),
$DH30="раб.день",
$DR30/30*(IFERROR(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$DR30*BA30,
$DH30="неделя",
$DR30*BA30/7*(ROUNDUP((DAY(EOMONTH(BA$15,0)))/4,0))),
0)</f>
        <v/>
      </c>
      <c r="DU30" s="125">
        <f t="array" ref="DU30">
IFERROR(_xlfn.IFS(
$DH30="день_1",
$DR30*$BL30/($AX30-$AW30+1)*BB30*(DAY(EOMONTH(BB$15,0))),
$DH30="день_2",
$DR30/30*MAX(MIN($AX30,EOMONTH(BB$15,0))-MAX($AW30,BB$15)+1,),
$DH30="раб.день",
$DR30/30*(IFERROR(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$DR30*BB30,
$DH30="неделя",
$DR30*BB30/7*(ROUNDUP((DAY(EOMONTH(BB$15,0)))/4,0))),
0)</f>
        <v/>
      </c>
      <c r="DV30" s="125">
        <f t="array" ref="DV30">
IFERROR(_xlfn.IFS(
$DH30="день_1",
$DR30*$BL30/($AX30-$AW30+1)*BC30*(DAY(EOMONTH(BC$15,0))),
$DH30="день_2",
$DR30/30*MAX(MIN($AX30,EOMONTH(BC$15,0))-MAX($AW30,BC$15)+1,),
$DH30="раб.день",
$DR30/30*(IFERROR(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$DR30*BC30,
$DH30="неделя",
$DR30*BC30/7*(ROUNDUP((DAY(EOMONTH(BC$15,0)))/4,0))),
0)</f>
        <v/>
      </c>
      <c r="DW30" s="125">
        <f t="array" ref="DW30">
IFERROR(_xlfn.IFS(
$DH30="день_1",
$DR30*$BL30/($AX30-$AW30+1)*BD30*(DAY(EOMONTH(BD$15,0))),
$DH30="день_2",
$DR30/30*MAX(MIN($AX30,EOMONTH(BD$15,0))-MAX($AW30,BD$15)+1,),
$DH30="раб.день",
$DR30/30*(IFERROR(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$DR30*BD30,
$DH30="неделя",
$DR30*BD30/7*(ROUNDUP((DAY(EOMONTH(BD$15,0)))/4,0))),
0)</f>
        <v/>
      </c>
      <c r="DX30" s="125">
        <f t="array" ref="DX30">
IFERROR(_xlfn.IFS(
$DH30="день_1",
$DR30*$BL30/($AX30-$AW30+1)*BE30*(DAY(EOMONTH(BE$15,0))),
$DH30="день_2",
$DR30/30*MAX(MIN($AX30,EOMONTH(BE$15,0))-MAX($AW30,BE$15)+1,),
$DH30="раб.день",
$DR30/30*(IFERROR(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$DR30*BE30,
$DH30="неделя",
$DR30*BE30/7*(ROUNDUP((DAY(EOMONTH(BE$15,0)))/4,0))),
0)</f>
        <v/>
      </c>
      <c r="DY30" s="125">
        <f t="array" ref="DY30">
IFERROR(_xlfn.IFS(
$DH30="день_1",
$DR30*$BL30/($AX30-$AW30+1)*BF30*(DAY(EOMONTH(BF$15,0))),
$DH30="день_2",
$DR30/30*MAX(MIN($AX30,EOMONTH(BF$15,0))-MAX($AW30,BF$15)+1,),
$DH30="раб.день",
$DR30/30*(IFERROR(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$DR30*BF30,
$DH30="неделя",
$DR30*BF30/7*(ROUNDUP((DAY(EOMONTH(BF$15,0)))/4,0))),
0)</f>
        <v/>
      </c>
      <c r="DZ30" s="125">
        <f t="array" ref="DZ30">
IFERROR(_xlfn.IFS(
$DH30="день_1",
$DR30*$BL30/($AX30-$AW30+1)*BG30*(DAY(EOMONTH(BG$15,0))),
$DH30="день_2",
$DR30/30*MAX(MIN($AX30,EOMONTH(BG$15,0))-MAX($AW30,BG$15)+1,),
$DH30="раб.день",
$DR30/30*(IFERROR(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$DR30*BG30,
$DH30="неделя",
$DR30*BG30/7*(ROUNDUP((DAY(EOMONTH(BG$15,0)))/4,0))),
0)</f>
        <v/>
      </c>
      <c r="EA30" s="125">
        <f t="array" ref="EA30">
IFERROR(_xlfn.IFS(
$DH30="день_1",
$DR30*$BL30/($AX30-$AW30+1)*BH30*(DAY(EOMONTH(BH$15,0))),
$DH30="день_2",
$DR30/30*MAX(MIN($AX30,EOMONTH(BH$15,0))-MAX($AW30,BH$15)+1,),
$DH30="раб.день",
$DR30/30*(IFERROR(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$DR30*BH30,
$DH30="неделя",
$DR30*BH30/7*(ROUNDUP((DAY(EOMONTH(BH$15,0)))/4,0))),
0)</f>
        <v/>
      </c>
      <c r="EB30" s="125">
        <f t="array" ref="EB30">
IFERROR(_xlfn.IFS(
$DH30="день_1",
$DR30*$BL30/($AX30-$AW30+1)*BI30*(DAY(EOMONTH(BI$15,0))),
$DH30="день_2",
$DR30/30*MAX(MIN($AX30,EOMONTH(BI$15,0))-MAX($AW30,BI$15)+1,),
$DH30="раб.день",
$DR30/30*(IFERROR(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$DR30*BI30,
$DH30="неделя",
$DR30*BI30/7*(ROUNDUP((DAY(EOMONTH(BI$15,0)))/4,0))),
0)</f>
        <v/>
      </c>
      <c r="EC30" s="125">
        <f t="array" ref="EC30">
IFERROR(_xlfn.IFS(
$DH30="день_1",
$DR30*$BL30/($AX30-$AW30+1)*BJ30*(DAY(EOMONTH(BJ$15,0))),
$DH30="день_2",
$DR30/30*MAX(MIN($AX30,EOMONTH(BJ$15,0))-MAX($AW30,BJ$15)+1,),
$DH30="раб.день",
$DR30/30*(IFERROR(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$DR30*BJ30,
$DH30="неделя",
$DR30*BJ30/7*(ROUNDUP((DAY(EOMONTH(BJ$15,0)))/4,0))),
0)</f>
        <v/>
      </c>
      <c r="ED30" s="125">
        <f t="array" ref="ED30">
IFERROR(_xlfn.IFS(
$DH30="день_1",
$DR30*$BL30/($AX30-$AW30+1)*BK30*(DAY(EOMONTH(BK$15,0))),
$DH30="день_2",
$DR30/30*MAX(MIN($AX30,EOMONTH(BK$15,0))-MAX($AW30,BK$15)+1,),
$DH30="раб.день",
$DR30/30*(IFERROR(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$DR30*BK30,
$DH30="неделя",
$DR30*BK30/7*(ROUNDUP((DAY(EOMONTH(BK$15,0)))/4,0))),
0)</f>
        <v/>
      </c>
      <c r="EE30" s="125">
        <f>SUM($DS30,$DT30,$DU30,$DV30,$DW30,$DX30,$DY30,$DZ30,$EA30,$EB30,$EC30,$ED30)</f>
        <v/>
      </c>
      <c r="EF30" s="125">
        <f>IFERROR(ROUND($EE30*(1+$EP30),2),0)</f>
        <v/>
      </c>
      <c r="EG30" s="128" t="n">
        <v>1</v>
      </c>
      <c r="EH30" s="126" t="n">
        <v>0</v>
      </c>
      <c r="EI30" s="126">
        <f>ROUND(SUM($EH30:$EH30)*SUM($AB30:$AB30)*$EG30,2)</f>
        <v/>
      </c>
      <c r="EJ30" s="126">
        <f>ROUND($EI30*(1+$EP30),2)</f>
        <v/>
      </c>
      <c r="EK30" s="126" t="n">
        <v>0</v>
      </c>
      <c r="EL30" s="126">
        <f>ROUND(SUM($EK30:$EK30)*SUM($AB30:$AB30)*$EG30,2)</f>
        <v/>
      </c>
      <c r="EM30" s="126">
        <f>ROUND($EL30*(1+$EP30),2)</f>
        <v/>
      </c>
      <c r="EN30" s="126">
        <f>SUM($EE30,$EI30,$EL30)</f>
        <v/>
      </c>
      <c r="EO30" s="126">
        <f>SUM($EF30,$EJ30,$EM30)</f>
        <v/>
      </c>
      <c r="EP30" s="59" t="n"/>
      <c r="EQ30" s="59" t="n"/>
      <c r="ER30" s="60">
        <f t="array" ref="ER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MATCH(ES30,
{"AMS";"RussOutdoor";"HD Outdoor";"Ingroup";"IQ";"Ledproduction";"LisChannel";"Logic";"Media-PPL";"NovikovTV | НовиковТВ";"SMA";"SOK";"КрокусТВ | CrocusTV | IndoorTV";"Сити";"ТЯК Москва"},
0)),"")</f>
        <v/>
      </c>
      <c r="ES30" s="60" t="n"/>
      <c r="ET30" s="60">
        <f t="array" ref="ET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MATCH(ES30,
{"AMS";"RussOutdoor";"HD Outdoor";"Ingroup";"IQ";"Ledproduction";"LisChannel";"Logic";"Media-PPL";"NovikovTV | НовиковТВ";"SMA";"SOK";"КрокусТВ | CrocusTV | IndoorTV";"Сити";"ТЯК Москва"},
0)),"")</f>
        <v/>
      </c>
      <c r="EU30" s="60" t="n"/>
      <c r="EV30" s="60" t="n"/>
      <c r="EX30" s="110">
        <f t="array" ref="EX30">
($AR30/30
+N("ТРАФИК ПЛОЩАДКИ"))*
(IFERROR(
_xlfn.LET(
_xlpm.GPR,
HLOOKUP($L30,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IF($Q30="цифровой",_xlpm.GPR/$AG30,_xlpm.GPR/60)),
0)
+N("DWELL TIME"))*
(IF($AB30=0,0,IF($AB30=1,0.3,IF($AB30=2,0.5,IF($AB30&gt;2,1))))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_xlfn.IFS($AC30="да",1.2,$AC30="нет",1)*
_xlfn.IFS($AD30="да",1.2,$AD30="нет",1)*
IF(R30="статический",1,1.2)*
$X30*
INDEX(
{1.2;1;1.2;1.2;1;1.2;1.2;1.2;1.2;1.2;1.2;1;1.2;1.2;1.2;1.2;1;1;1.2;1.2;1.2;1;1;1;1;1.2;1.2;1.2;1.2;1;1;1;1;1.2;1.2;1.2;1.2;1.2;1.2;1.2;1.2;1;1;1.2;1;1;1;1;1.5;1;1;1.5;1.5;1.2},
MATCH($Q30,_xlpm.MI,0)))&gt;{0.02;0.04;0.06;0.1;0.2;0.4;0.6;0.8;1;2;4;6})),
{0;1;2;3;4;5;6;7;8;9;10;11;12},
0)))
+N("КОЭФФИЦИЕНТ КОНТАКТА"))))*
(_xlfn.IFS($X30&lt;0.1,$X30/1000,$X30&gt;25,5.2,AND($X30&gt;=0.1,$X30&lt;=25),(($X30*2+0.1)/10)*($X30/10)))*
IFERROR((_xlfn.LET(
_xlpm.MA,
{0;0.8;0.85;0.9;0.95;1},
_xlpm.MAA,
{0;1;2;3;4;5},
INDEX(_xlpm.MA,MATCH(SUMPRODUCT(--((IF(ROUND(_xlpm.MAA,1)&gt;5,5,ROUND($AB30,1)))&gt;{0;1;2;3;4;5})),_xlpm.MAA,0)))
+N("КОЭФФИЦИЕНТ КОЛ-ВО КОНСТРУКЦИЙ")),1)*
$AB30,0))*
(IF($Q30="цифровой",$AG30/15*$AI30,1)
+N("ДЛЯ ЦИФРЫ"))</f>
        <v/>
      </c>
      <c r="EY30" s="110">
        <f>IFERROR(EX30*AY30,0)</f>
        <v/>
      </c>
      <c r="EZ30" s="131">
        <f>IFERROR(DP30/EY30*1000,0)</f>
        <v/>
      </c>
      <c r="FA30" s="112">
        <f>IFERROR(FC30/FB30,0)</f>
        <v/>
      </c>
      <c r="FB30" s="112">
        <f>IFERROR((FC30/(EY30/FF30*#REF!))*0.825,0)</f>
        <v/>
      </c>
      <c r="FC30" s="112">
        <f>IFERROR(((EX30*30/AR30)*100)/30,0)</f>
        <v/>
      </c>
      <c r="FD30" s="112">
        <f>IFERROR(EY30/G30*100%,0)</f>
        <v/>
      </c>
      <c r="FE30" s="112">
        <f>IFERROR(FD30/FC30*100%,0)</f>
        <v/>
      </c>
      <c r="FF30" s="110">
        <f>IFERROR(AR30/30*AY30,0)</f>
        <v/>
      </c>
    </row>
    <row r="31" ht="12.75" customHeight="1">
      <c r="A31" s="59" t="n"/>
      <c r="B31" s="60" t="n"/>
      <c r="C31" s="60" t="n"/>
      <c r="D31" s="60">
        <f t="array" ref="D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1" s="60">
        <f t="array" ref="E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1" s="60" t="inlineStr">
        <is>
          <t>Самара</t>
        </is>
      </c>
      <c r="G31" s="60" t="n"/>
      <c r="H31" s="60">
        <f t="array" ref="H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1" s="60" t="n"/>
      <c r="J31" s="60" t="n"/>
      <c r="K31" s="60" t="n"/>
      <c r="L31" s="60" t="n"/>
      <c r="M31" s="60" t="inlineStr">
        <is>
          <t>Самара Вокзал</t>
        </is>
      </c>
      <c r="N31" s="60" t="n"/>
      <c r="O31" s="60" t="n"/>
      <c r="P31" s="60">
        <f t="array" ref="P31">
_xlfn.IFS(
ISNUMBER(MATCH($Q31,{"шелфбаннер","разделитель","монетница","чековая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ISNUMBER(MATCH($Q31,{"каталог","журнал"},)),
"Пресса",
$Q31="","")</f>
        <v/>
      </c>
      <c r="Q31" s="60" t="n"/>
      <c r="R31" s="60">
        <f t="array" ref="R31">
IFERROR(
_xlfn.IFS(
OR(ISNUMBER(MATCH($Q31,{"экспозиция","макет","стенд","автостенд","авто стенд","выставочное пространство","выставочные стенды","модульные выставочные стенды","3Д конструкция","3D конструкция"},)),P31="Экспонирование"),
"нестандартный",
ISNUMBER(MATCH($Q31,{"скроллер","призматрон"},)),
"динамический",
$P31="Видео",
"цифровой",
OR($P31="Пресса",$P31="Щит",$P31="POSm",$P31="Подвес",$P31="Брендирование/оклейка"),
"статический"),"")</f>
        <v/>
      </c>
      <c r="S31" s="59" t="inlineStr">
        <is>
          <t>А</t>
        </is>
      </c>
      <c r="T31" s="60" t="inlineStr">
        <is>
          <t>Пилон_статика</t>
        </is>
      </c>
      <c r="U31" s="60" t="inlineStr">
        <is>
          <t>Самара\ Зал ожидания 2, зона кафе\ A</t>
        </is>
      </c>
      <c r="V31" s="60" t="inlineStr">
        <is>
          <t>Постерная бумага Backlit 150 г/кв.м (на просвет); Плёнка ПЭТ</t>
        </is>
      </c>
      <c r="W31" s="59" t="inlineStr">
        <is>
          <t>1.2x1.8</t>
        </is>
      </c>
      <c r="X31" s="59" t="n"/>
      <c r="Y31" s="59" t="n"/>
      <c r="Z31" s="61" t="n"/>
      <c r="AA31" s="61" t="n"/>
      <c r="AB31" s="61">
        <f>IF(BL31&gt;0,Z31,0)</f>
        <v/>
      </c>
      <c r="AC31" s="59" t="n"/>
      <c r="AD31" s="59" t="n"/>
      <c r="AE31" s="59" t="inlineStr">
        <is>
          <t>https://images.russoutdoor.ru/panelFotos/116/1156209.jpg</t>
        </is>
      </c>
      <c r="AF31" s="59" t="inlineStr">
        <is>
          <t>https://images.russoutdoor.ru/panelMapsWMF/116/1156209.jpg</t>
        </is>
      </c>
      <c r="AG31" s="59" t="n"/>
      <c r="AH31" s="59" t="n"/>
      <c r="AI31" s="59" t="n"/>
      <c r="AJ31" s="59" t="n"/>
      <c r="AK31" s="59" t="n"/>
      <c r="AL31" s="62">
        <f>IFERROR(IF(OR(R31="статический",R31="динамический",R31="нестандартный",R31="",R31=""),"-",IF(AND(AH31="-",AI31="-"),"-",AK31*3600/AH31*AI31)),"-")</f>
        <v/>
      </c>
      <c r="AM31" s="62">
        <f>IFERROR(IF(OR(R31="статический",R31="динамический",R31="",R31="", R31="BTL",R31="нестандартный"),"-",AG31*AI31*AL31/60),"-")</f>
        <v/>
      </c>
      <c r="AN31" s="63">
        <f>IFERROR(IF(AH31="","-",AG31*AI31/AH31),"-")</f>
        <v/>
      </c>
      <c r="AO31" s="59">
        <f>IFERROR(IF(OR($R31="статический",$R31="динамический",$R31="",$R31="",$R31="BTL",$R31="нестандартный"),"-",$AL31*$AY31),"-")</f>
        <v/>
      </c>
      <c r="AP31" s="62">
        <f>IFERROR(IF(OR($R31="статический",$R31="динамический",$R31="",$R31="",$R31="BTL",$R31="нестандартный"),"-",$AM31*AY31),"-")</f>
        <v/>
      </c>
      <c r="AQ31" s="64" t="n"/>
      <c r="AR31" s="61" t="n">
        <v>546787</v>
      </c>
      <c r="AS31" s="61" t="n">
        <v>21.08</v>
      </c>
      <c r="AT31" s="61" t="n"/>
      <c r="AU31" s="65" t="n"/>
      <c r="AV31" s="124">
        <f>IFERROR(DR31/AT31*1000,"n/a")</f>
        <v/>
      </c>
      <c r="AW31" s="67" t="n"/>
      <c r="AX31" s="67" t="n"/>
      <c r="AY31" s="43">
        <f>IFERROR(IF(OR($AW31="",$AX31=""),"",_xlfn.DAYS($AX31+1,$AW31)),"")</f>
        <v/>
      </c>
      <c r="AZ31" s="68">
        <f t="array" ref="AZ31">
_xlfn.LET(_xlpm.COEFF,
IF($AW31+$AX31=0,0,IF(MAX(MIN($AX31,EOMONTH(AZ$15,0))-MAX($AW31,AZ$15)+1,)&gt;0,1,0)),
_xlfn.IFS(
$ES31="LisChannel",
_xlpm.COEFF*
INDEX({1;1;1.2;1.2;1;1;1;1;1.2;1.2;1.2;1.2},
MATCH(MONTH(AZ$15),
{1,2,3,4,5,6,7,8,9,10,11,12})),
CONCATENATE($ES31," ",$L31)="RussOutdoor метро",
_xlpm.COEFF*
INDEX({0.8;0.9;1.1;1.1;1;1;1;1;1.1;1.1;1.1;1.1},
MATCH(MONTH(AZ$15),
{1,2,3,4,5,6,7,8,9,10,11,12})),
$ES31&lt;&gt;"LisChannel",
_xlpm.COEFF,
$ES31&lt;&gt;"RussOutdoor",
_xlpm.COEFF))</f>
        <v/>
      </c>
      <c r="BA31" s="68">
        <f t="array" ref="BA31">
_xlfn.LET(_xlpm.COEFF,
IF($AW31+$AX31=0,0,IF(MAX(MIN($AX31,EOMONTH(BA$15,0))-MAX($AW31,BA$15)+1,)&gt;0,1,0)),
_xlfn.IFS(
$ES31="LisChannel",
_xlpm.COEFF*
INDEX({1;1;1.2;1.2;1;1;1;1;1.2;1.2;1.2;1.2},
MATCH(MONTH(BA$15),
{1,2,3,4,5,6,7,8,9,10,11,12})),
CONCATENATE($ES31," ",$L31)="RussOutdoor метро",
_xlpm.COEFF*
INDEX({0.8;0.9;1.1;1.1;1;1;1;1;1.1;1.1;1.1;1.1},
MATCH(MONTH(BA$15),
{1,2,3,4,5,6,7,8,9,10,11,12})),
$ES31&lt;&gt;"LisChannel",
_xlpm.COEFF,
$ES31&lt;&gt;"RussOutdoor",
_xlpm.COEFF))</f>
        <v/>
      </c>
      <c r="BB31" s="68">
        <f t="array" ref="BB31">
_xlfn.LET(_xlpm.COEFF,
IF($AW31+$AX31=0,0,IF(MAX(MIN($AX31,EOMONTH(BB$15,0))-MAX($AW31,BB$15)+1,)&gt;0,1,0)),
_xlfn.IFS(
$ES31="LisChannel",
_xlpm.COEFF*
INDEX({1;1;1.2;1.2;1;1;1;1;1.2;1.2;1.2;1.2},
MATCH(MONTH(BB$15),
{1,2,3,4,5,6,7,8,9,10,11,12})),
CONCATENATE($ES31," ",$L31)="RussOutdoor метро",
_xlpm.COEFF*
INDEX({0.8;0.9;1.1;1.1;1;1;1;1;1.1;1.1;1.1;1.1},
MATCH(MONTH(BB$15),
{1,2,3,4,5,6,7,8,9,10,11,12})),
$ES31&lt;&gt;"LisChannel",
_xlpm.COEFF,
$ES31&lt;&gt;"RussOutdoor",
_xlpm.COEFF))</f>
        <v/>
      </c>
      <c r="BC31" s="68">
        <f t="array" ref="BC31">
_xlfn.LET(_xlpm.COEFF,
IF($AW31+$AX31=0,0,IF(MAX(MIN($AX31,EOMONTH(BC$15,0))-MAX($AW31,BC$15)+1,)&gt;0,1,0)),
_xlfn.IFS(
$ES31="LisChannel",
_xlpm.COEFF*
INDEX({1;1;1.2;1.2;1;1;1;1;1.2;1.2;1.2;1.2},
MATCH(MONTH(BC$15),
{1,2,3,4,5,6,7,8,9,10,11,12})),
CONCATENATE($ES31," ",$L31)="RussOutdoor метро",
_xlpm.COEFF*
INDEX({0.8;0.9;1.1;1.1;1;1;1;1;1.1;1.1;1.1;1.1},
MATCH(MONTH(BC$15),
{1,2,3,4,5,6,7,8,9,10,11,12})),
$ES31&lt;&gt;"LisChannel",
_xlpm.COEFF,
$ES31&lt;&gt;"RussOutdoor",
_xlpm.COEFF))</f>
        <v/>
      </c>
      <c r="BD31" s="68">
        <f t="array" ref="BD31">
_xlfn.LET(_xlpm.COEFF,
IF($AW31+$AX31=0,0,IF(MAX(MIN($AX31,EOMONTH(BD$15,0))-MAX($AW31,BD$15)+1,)&gt;0,1,0)),
_xlfn.IFS(
$ES31="LisChannel",
_xlpm.COEFF*
INDEX({1;1;1.2;1.2;1;1;1;1;1.2;1.2;1.2;1.2},
MATCH(MONTH(BD$15),
{1,2,3,4,5,6,7,8,9,10,11,12})),
CONCATENATE($ES31," ",$L31)="RussOutdoor метро",
_xlpm.COEFF*
INDEX({0.8;0.9;1.1;1.1;1;1;1;1;1.1;1.1;1.1;1.1},
MATCH(MONTH(BD$15),
{1,2,3,4,5,6,7,8,9,10,11,12})),
$ES31&lt;&gt;"LisChannel",
_xlpm.COEFF,
$ES31&lt;&gt;"RussOutdoor",
_xlpm.COEFF))</f>
        <v/>
      </c>
      <c r="BE31" s="68">
        <f t="array" ref="BE31">
_xlfn.LET(_xlpm.COEFF,
IF($AW31+$AX31=0,0,IF(MAX(MIN($AX31,EOMONTH(BE$15,0))-MAX($AW31,BE$15)+1,)&gt;0,1,0)),
_xlfn.IFS(
$ES31="LisChannel",
_xlpm.COEFF*
INDEX({1;1;1.2;1.2;1;1;1;1;1.2;1.2;1.2;1.2},
MATCH(MONTH(BE$15),
{1,2,3,4,5,6,7,8,9,10,11,12})),
CONCATENATE($ES31," ",$L31)="RussOutdoor метро",
_xlpm.COEFF*
INDEX({0.8;0.9;1.1;1.1;1;1;1;1;1.1;1.1;1.1;1.1},
MATCH(MONTH(BE$15),
{1,2,3,4,5,6,7,8,9,10,11,12})),
$ES31&lt;&gt;"LisChannel",
_xlpm.COEFF,
$ES31&lt;&gt;"RussOutdoor",
_xlpm.COEFF))</f>
        <v/>
      </c>
      <c r="BF31" s="68">
        <f t="array" ref="BF31">
_xlfn.LET(_xlpm.COEFF,
IF($AW31+$AX31=0,0,IF(MAX(MIN($AX31,EOMONTH(BF$15,0))-MAX($AW31,BF$15)+1,)&gt;0,1,0)),
_xlfn.IFS(
$ES31="LisChannel",
_xlpm.COEFF*
INDEX({1;1;1.2;1.2;1;1;1;1;1.2;1.2;1.2;1.2},
MATCH(MONTH(BF$15),
{1,2,3,4,5,6,7,8,9,10,11,12})),
CONCATENATE($ES31," ",$L31)="RussOutdoor метро",
_xlpm.COEFF*
INDEX({0.8;0.9;1.1;1.1;1;1;1;1;1.1;1.1;1.1;1.1},
MATCH(MONTH(BF$15),
{1,2,3,4,5,6,7,8,9,10,11,12})),
$ES31&lt;&gt;"LisChannel",
_xlpm.COEFF,
$ES31&lt;&gt;"RussOutdoor",
_xlpm.COEFF))</f>
        <v/>
      </c>
      <c r="BG31" s="68">
        <f t="array" ref="BG31">
_xlfn.LET(_xlpm.COEFF,
IF($AW31+$AX31=0,0,IF(MAX(MIN($AX31,EOMONTH(BG$15,0))-MAX($AW31,BG$15)+1,)&gt;0,1,0)),
_xlfn.IFS(
$ES31="LisChannel",
_xlpm.COEFF*
INDEX({1;1;1.2;1.2;1;1;1;1;1.2;1.2;1.2;1.2},
MATCH(MONTH(BG$15),
{1,2,3,4,5,6,7,8,9,10,11,12})),
CONCATENATE($ES31," ",$L31)="RussOutdoor метро",
_xlpm.COEFF*
INDEX({0.8;0.9;1.1;1.1;1;1;1;1;1.1;1.1;1.1;1.1},
MATCH(MONTH(BG$15),
{1,2,3,4,5,6,7,8,9,10,11,12})),
$ES31&lt;&gt;"LisChannel",
_xlpm.COEFF,
$ES31&lt;&gt;"RussOutdoor",
_xlpm.COEFF))</f>
        <v/>
      </c>
      <c r="BH31" s="68">
        <f t="array" ref="BH31">
_xlfn.LET(_xlpm.COEFF,
IF($AW31+$AX31=0,0,IF(MAX(MIN($AX31,EOMONTH(BH$15,0))-MAX($AW31,BH$15)+1,)&gt;0,1,0)),
_xlfn.IFS(
$ES31="LisChannel",
_xlpm.COEFF*
INDEX({1;1;1.2;1.2;1;1;1;1;1.2;1.2;1.2;1.2},
MATCH(MONTH(BH$15),
{1,2,3,4,5,6,7,8,9,10,11,12})),
CONCATENATE($ES31," ",$L31)="RussOutdoor метро",
_xlpm.COEFF*
INDEX({0.8;0.9;1.1;1.1;1;1;1;1;1.1;1.1;1.1;1.1},
MATCH(MONTH(BH$15),
{1,2,3,4,5,6,7,8,9,10,11,12})),
$ES31&lt;&gt;"LisChannel",
_xlpm.COEFF,
$ES31&lt;&gt;"RussOutdoor",
_xlpm.COEFF))</f>
        <v/>
      </c>
      <c r="BI31" s="68">
        <f t="array" ref="BI31">
_xlfn.LET(_xlpm.COEFF,
IF($AW31+$AX31=0,0,IF(MAX(MIN($AX31,EOMONTH(BI$15,0))-MAX($AW31,BI$15)+1,)&gt;0,1,0)),
_xlfn.IFS(
$ES31="LisChannel",
_xlpm.COEFF*
INDEX({1;1;1.2;1.2;1;1;1;1;1.2;1.2;1.2;1.2},
MATCH(MONTH(BI$15),
{1,2,3,4,5,6,7,8,9,10,11,12})),
CONCATENATE($ES31," ",$L31)="RussOutdoor метро",
_xlpm.COEFF*
INDEX({0.8;0.9;1.1;1.1;1;1;1;1;1.1;1.1;1.1;1.1},
MATCH(MONTH(BI$15),
{1,2,3,4,5,6,7,8,9,10,11,12})),
$ES31&lt;&gt;"LisChannel",
_xlpm.COEFF,
$ES31&lt;&gt;"RussOutdoor",
_xlpm.COEFF))</f>
        <v/>
      </c>
      <c r="BJ31" s="68">
        <f t="array" ref="BJ31">
_xlfn.LET(_xlpm.COEFF,
IF($AW31+$AX31=0,0,IF(MAX(MIN($AX31,EOMONTH(BJ$15,0))-MAX($AW31,BJ$15)+1,)&gt;0,1,0)),
_xlfn.IFS(
$ES31="LisChannel",
_xlpm.COEFF*
INDEX({1;1;1.2;1.2;1;1;1;1;1.2;1.2;1.2;1.2},
MATCH(MONTH(BJ$15),
{1,2,3,4,5,6,7,8,9,10,11,12})),
CONCATENATE($ES31," ",$L31)="RussOutdoor метро",
_xlpm.COEFF*
INDEX({0.8;0.9;1.1;1.1;1;1;1;1;1.1;1.1;1.1;1.1},
MATCH(MONTH(BJ$15),
{1,2,3,4,5,6,7,8,9,10,11,12})),
$ES31&lt;&gt;"LisChannel",
_xlpm.COEFF,
$ES31&lt;&gt;"RussOutdoor",
_xlpm.COEFF))</f>
        <v/>
      </c>
      <c r="BK31" s="68">
        <f t="array" ref="BK31">
_xlfn.LET(_xlpm.COEFF,
IF($AW31+$AX31=0,0,IF(MAX(MIN($AX31,EOMONTH(BK$15,0))-MAX($AW31,BK$15)+1,)&gt;0,1,0)),
_xlfn.IFS(
$ES31="LisChannel",
_xlpm.COEFF*
INDEX({1;1;1.2;1.2;1;1;1;1;1.2;1.2;1.2;1.2},
MATCH(MONTH(BK$15),
{1,2,3,4,5,6,7,8,9,10,11,12})),
CONCATENATE($ES31," ",$L31)="RussOutdoor метро",
_xlpm.COEFF*
INDEX({0.8;0.9;1.1;1.1;1;1;1;1;1.1;1.1;1.1;1.1},
MATCH(MONTH(BK$15),
{1,2,3,4,5,6,7,8,9,10,11,12})),
$ES31&lt;&gt;"LisChannel",
_xlpm.COEFF,
$ES31&lt;&gt;"RussOutdoor",
_xlpm.COEFF))</f>
        <v/>
      </c>
      <c r="BL31" s="62">
        <f>COUNTIFS($AZ31:$BK31,"&gt;0")</f>
        <v/>
      </c>
      <c r="BM31" s="65" t="n"/>
      <c r="BN31" s="125">
        <f>$DJ31</f>
        <v/>
      </c>
      <c r="BO31" s="63">
        <f>$DQ31</f>
        <v/>
      </c>
      <c r="BP31" s="125">
        <f>
IFERROR(
IF($BL31=0,0,
$BN31*(1-$BO31)),
0)</f>
        <v/>
      </c>
      <c r="BQ31" s="125">
        <f t="array" ref="BQ31">
IFERROR(
_xlfn.IFS(
$DH31="день_1",
$BP31*$BL31/($AX31-$AW31+1)*AZ31*(DAY(EOMONTH(AZ$15,0))),
$DH31="день_2",
$BP31/30*MAX(MIN($AX31,EOMONTH(AZ$15,0))-MAX($AW31,AZ$15)+1,),
$DH31="раб.день",
$BP31/30*(IFERROR(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$BP31*AZ31,
$DH31="неделя",
$BP31*AZ31/7*(ROUNDUP((DAY(EOMONTH(AZ$15,0)))/4,0))),
0)</f>
        <v/>
      </c>
      <c r="BR31" s="125">
        <f t="array" ref="BR31">
IFERROR(
_xlfn.IFS(
$DH31="день_1",
$BP31*$BL31/($AX31-$AW31+1)*BA31*(DAY(EOMONTH(BA$15,0))),
$DH31="день_2",
$BP31/30*MAX(MIN($AX31,EOMONTH(BA$15,0))-MAX($AW31,BA$15)+1,),
$DH31="раб.день",
$BP31/30*(IFERROR(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$BP31*BA31,
$DH31="неделя",
$BP31*BA31/7*(ROUNDUP((DAY(EOMONTH(BA$15,0)))/4,0))),
0)</f>
        <v/>
      </c>
      <c r="BS31" s="125">
        <f t="array" ref="BS31">
IFERROR(
_xlfn.IFS(
$DH31="день_1",
$BP31*$BL31/($AX31-$AW31+1)*BB31*(DAY(EOMONTH(BB$15,0))),
$DH31="день_2",
$BP31/30*MAX(MIN($AX31,EOMONTH(BB$15,0))-MAX($AW31,BB$15)+1,),
$DH31="раб.день",
$BP31/30*(IFERROR(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$BP31*BB31,
$DH31="неделя",
$BP31*BB31/7*(ROUNDUP((DAY(EOMONTH(BB$15,0)))/4,0))),
0)</f>
        <v/>
      </c>
      <c r="BT31" s="125">
        <f t="array" ref="BT31">
IFERROR(
_xlfn.IFS(
$DH31="день_1",
$BP31*$BL31/($AX31-$AW31+1)*BC31*(DAY(EOMONTH(BC$15,0))),
$DH31="день_2",
$BP31/30*MAX(MIN($AX31,EOMONTH(BC$15,0))-MAX($AW31,BC$15)+1,),
$DH31="раб.день",
$BP31/30*(IFERROR(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$BP31*BC31,
$DH31="неделя",
$BP31*BC31/7*(ROUNDUP((DAY(EOMONTH(BC$15,0)))/4,0))),
0)</f>
        <v/>
      </c>
      <c r="BU31" s="125">
        <f t="array" ref="BU31">
IFERROR(
_xlfn.IFS(
$DH31="день_1",
$BP31*$BL31/($AX31-$AW31+1)*BD31*(DAY(EOMONTH(BD$15,0))),
$DH31="день_2",
$BP31/30*MAX(MIN($AX31,EOMONTH(BD$15,0))-MAX($AW31,BD$15)+1,),
$DH31="раб.день",
$BP31/30*(IFERROR(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$BP31*BD31,
$DH31="неделя",
$BP31*BD31/7*(ROUNDUP((DAY(EOMONTH(BD$15,0)))/4,0))),
0)</f>
        <v/>
      </c>
      <c r="BV31" s="125">
        <f t="array" ref="BV31">
IFERROR(
_xlfn.IFS(
$DH31="день_1",
$BP31*$BL31/($AX31-$AW31+1)*BE31*(DAY(EOMONTH(BE$15,0))),
$DH31="день_2",
$BP31/30*MAX(MIN($AX31,EOMONTH(BE$15,0))-MAX($AW31,BE$15)+1,),
$DH31="раб.день",
$BP31/30*(IFERROR(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$BP31*BE31,
$DH31="неделя",
$BP31*BE31/7*(ROUNDUP((DAY(EOMONTH(BE$15,0)))/4,0))),
0)</f>
        <v/>
      </c>
      <c r="BW31" s="125">
        <f t="array" ref="BW31">
IFERROR(
_xlfn.IFS(
$DH31="день_1",
$BP31*$BL31/($AX31-$AW31+1)*BF31*(DAY(EOMONTH(BF$15,0))),
$DH31="день_2",
$BP31/30*MAX(MIN($AX31,EOMONTH(BF$15,0))-MAX($AW31,BF$15)+1,),
$DH31="раб.день",
$BP31/30*(IFERROR(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$BP31*BF31,
$DH31="неделя",
$BP31*BF31/7*(ROUNDUP((DAY(EOMONTH(BF$15,0)))/4,0))),
0)</f>
        <v/>
      </c>
      <c r="BX31" s="125">
        <f t="array" ref="BX31">
IFERROR(
_xlfn.IFS(
$DH31="день_1",
$BP31*$BL31/($AX31-$AW31+1)*BG31*(DAY(EOMONTH(BG$15,0))),
$DH31="день_2",
$BP31/30*MAX(MIN($AX31,EOMONTH(BG$15,0))-MAX($AW31,BG$15)+1,),
$DH31="раб.день",
$BP31/30*(IFERROR(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$BP31*BG31,
$DH31="неделя",
$BP31*BG31/7*(ROUNDUP((DAY(EOMONTH(BG$15,0)))/4,0))),
0)</f>
        <v/>
      </c>
      <c r="BY31" s="125">
        <f t="array" ref="BY31">
IFERROR(
_xlfn.IFS(
$DH31="день_1",
$BP31*$BL31/($AX31-$AW31+1)*BH31*(DAY(EOMONTH(BH$15,0))),
$DH31="день_2",
$BP31/30*MAX(MIN($AX31,EOMONTH(BH$15,0))-MAX($AW31,BH$15)+1,),
$DH31="раб.день",
$BP31/30*(IFERROR(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$BP31*BH31,
$DH31="неделя",
$BP31*BH31/7*(ROUNDUP((DAY(EOMONTH(BH$15,0)))/4,0))),
0)</f>
        <v/>
      </c>
      <c r="BZ31" s="125">
        <f t="array" ref="BZ31">
IFERROR(
_xlfn.IFS(
$DH31="день_1",
$BP31*$BL31/($AX31-$AW31+1)*BI31*(DAY(EOMONTH(BI$15,0))),
$DH31="день_2",
$BP31/30*MAX(MIN($AX31,EOMONTH(BI$15,0))-MAX($AW31,BI$15)+1,),
$DH31="раб.день",
$BP31/30*(IFERROR(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$BP31*BI31,
$DH31="неделя",
$BP31*BI31/7*(ROUNDUP((DAY(EOMONTH(BI$15,0)))/4,0))),
0)</f>
        <v/>
      </c>
      <c r="CA31" s="125">
        <f t="array" ref="CA31">
IFERROR(
_xlfn.IFS(
$DH31="день_1",
$BP31*$BL31/($AX31-$AW31+1)*BJ31*(DAY(EOMONTH(BJ$15,0))),
$DH31="день_2",
$BP31/30*MAX(MIN($AX31,EOMONTH(BJ$15,0))-MAX($AW31,BJ$15)+1,),
$DH31="раб.день",
$BP31/30*(IFERROR(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$BP31*BJ31,
$DH31="неделя",
$BP31*BJ31/7*(ROUNDUP((DAY(EOMONTH(BJ$15,0)))/4,0))),
0)</f>
        <v/>
      </c>
      <c r="CB31" s="125">
        <f t="array" ref="CB31">
IFERROR(
_xlfn.IFS(
$DH31="день_1",
$BP31*$BL31/($AX31-$AW31+1)*BK31*(DAY(EOMONTH(BK$15,0))),
$DH31="день_2",
$BP31/30*MAX(MIN($AX31,EOMONTH(BK$15,0))-MAX($AW31,BK$15)+1,),
$DH31="раб.день",
$BP31/30*(IFERROR(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$BP31*BK31,
$DH31="неделя",
$BP31*BK31/7*(ROUNDUP((DAY(EOMONTH(BK$15,0)))/4,0))),
0)</f>
        <v/>
      </c>
      <c r="CC31" s="125">
        <f>SUM($BQ31:$CB31)</f>
        <v/>
      </c>
      <c r="CD31" s="126">
        <f>SUM($EH31:$EH31)</f>
        <v/>
      </c>
      <c r="CE31" s="126">
        <f>$CD31*$AB31</f>
        <v/>
      </c>
      <c r="CF31" s="126">
        <f>SUM($EK31:$EK31)</f>
        <v/>
      </c>
      <c r="CG31" s="126">
        <f>$CF31*$AB31</f>
        <v/>
      </c>
      <c r="CH31" s="126">
        <f>SUM($CC31,$CE31,$CG31)</f>
        <v/>
      </c>
      <c r="CI31" s="126">
        <f>$CH31*(1+$CM31)</f>
        <v/>
      </c>
      <c r="CJ31" s="127" t="n">
        <v>0</v>
      </c>
      <c r="CK31" s="126">
        <f>SUM($CH31:$CH31)*(1+$CJ31)</f>
        <v/>
      </c>
      <c r="CL31" s="126">
        <f>SUM($CH31:$CH31)*(1+$CM31)</f>
        <v/>
      </c>
      <c r="CM31" s="59" t="n"/>
      <c r="CN31" s="59" t="n"/>
      <c r="CO31" s="72" t="inlineStr">
        <is>
          <t>https://onlineapi.russoutdoor.ru/api/Panel/DownloadPanelProhibition/540/ТИ_ЖД.PDF</t>
        </is>
      </c>
      <c r="CP31" s="59" t="inlineStr">
        <is>
          <t>https://onlineapi.russoutdoor.ru/api/Panel/DownloadPosterAndMaketRequirement/2471/1/MS CF (1200х1800) indoor_нов.pdf</t>
        </is>
      </c>
      <c r="CQ31" s="73" t="n"/>
      <c r="CR31" s="73" t="n"/>
      <c r="CS31" s="73" t="n"/>
      <c r="CT31" s="72" t="n"/>
      <c r="CU31" s="79" t="inlineStr">
        <is>
          <t> </t>
        </is>
      </c>
      <c r="CV31" s="60" t="n"/>
      <c r="CW31" s="60" t="n"/>
      <c r="CX31" s="60" t="n"/>
      <c r="CY31" s="127">
        <f>IFERROR(($CC31-$EE31)/($EE31/(1-$DQ31)),0)</f>
        <v/>
      </c>
      <c r="CZ31" s="127">
        <f>IFERROR(1-$EI31/($CE31),0)</f>
        <v/>
      </c>
      <c r="DA31" s="127">
        <f>IFERROR(1-$EL31/($CG31),0)</f>
        <v/>
      </c>
      <c r="DB31" s="126">
        <f>ROUND(IFERROR(($CI31/(1+$CM31)-$EN31),0),2)</f>
        <v/>
      </c>
      <c r="DC31" s="128" t="n"/>
      <c r="DD31" s="125" t="n"/>
      <c r="DE31" s="75" t="n">
        <v>0</v>
      </c>
      <c r="DF31" s="128" t="n"/>
      <c r="DG31" s="125">
        <f>IF($DC31=0,0,$DD31*($DC31*100%-$DE31*$DF31))*SUM($AB31:$AB31)</f>
        <v/>
      </c>
      <c r="DH31" s="129" t="inlineStr">
        <is>
          <t>месяц</t>
        </is>
      </c>
      <c r="DI31" s="130" t="n">
        <v>12700</v>
      </c>
      <c r="DJ31" s="130">
        <f>
_xlfn.LET(_xlpm.X,
IFERROR(
IF($ES31="НовиковТВ",
(_xlfn.LET(_xlpm.NTV,
_xlfn.LET(_xlpm.MIN,350000,
IF(SUMIFS($DI:$DI,$ES:$ES,"НовиковТВ")&lt;=_xlpm.MIN,
(SUMIFS($DI:$DI,$ES:$ES,"НовиковТВ")/(COUNTIFS($ES:$ES,"НовиковТВ")))*_xlpm.MIN/SUMIFS($DI:$DI,$ES:$ES,"НовиковТВ"),
DI31)),
_xlpm.NTV+$DG31/(1-(1-(_xlpm.NTV)*(1-$DL31)*(1-$DM31)*(1-$DN31)*(1-$DO31)*(1-$DP31)/_xlpm.NTV))))/(1+$EP31),
$DI31+$DG31/(1-(1-($DI31)*(1-$DL31)*(1-$DM31)*(1-$DN31)*(1-$DO31)*(1-$DP31)/$DI31))),
0),
_xlpm.X*(1+$CM31)*(1+$CW31)-_xlpm.X*(1+$CM31)+_xlpm.X)</f>
        <v/>
      </c>
      <c r="DK31" s="125" t="inlineStr">
        <is>
          <t>послед.</t>
        </is>
      </c>
      <c r="DL31" s="63" t="n">
        <v>0</v>
      </c>
      <c r="DM31" s="63" t="n">
        <v>0</v>
      </c>
      <c r="DN31" s="63" t="n">
        <v>0</v>
      </c>
      <c r="DO31" s="63" t="n">
        <v>0</v>
      </c>
      <c r="DP31" s="63" t="n">
        <v>0</v>
      </c>
      <c r="DQ31" s="63">
        <f t="array" ref="DQ31">IFERROR(_xlfn.IFS(
$DK31="послед.",1-(1-$DL31)*(1-$DM31)*(1-$DN31)*(1-$DO31)*(1-$DP31),
$DK31="сумм.",$DL31+$DM31+$DN31+$DO31+$DP31),
0)</f>
        <v/>
      </c>
      <c r="DR31" s="125">
        <f t="array" ref="DR31">
IFERROR(
_xlfn.IFS(
$BL31=0,
0,
$BL31&gt;0,
_xlfn.IFS($DK31="послед.",
$DJ31*(1-$DL31)*(1-$DM31)*(1-$DN31)*(1-$DO31)*(1-$DP31),
$DK31="сумм.",
$DJ31*(1-($DL31+$DM31+$DN31+$DO31+$DP31)))),0)</f>
        <v/>
      </c>
      <c r="DS31" s="125">
        <f t="array" ref="DS31">
IFERROR(_xlfn.IFS(
$DH31="день_1",
$DR31*$BL31/($AX31-$AW31+1)*AZ31*(DAY(EOMONTH(AZ$15,0))),
$DH31="день_2",
$DR31/30*MAX(MIN($AX31,EOMONTH(AZ$15,0))-MAX($AW31,AZ$15)+1,),
$DH31="раб.день",
$DR31/30*(IFERROR(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$DR31*AZ31,
$DH31="неделя",
$DR31*AZ31/7*(ROUNDUP((DAY(EOMONTH(AZ$15,0)))/4,0))),
0)</f>
        <v/>
      </c>
      <c r="DT31" s="125">
        <f t="array" ref="DT31">
IFERROR(_xlfn.IFS(
$DH31="день_1",
$DR31*$BL31/($AX31-$AW31+1)*BA31*(DAY(EOMONTH(BA$15,0))),
$DH31="день_2",
$DR31/30*MAX(MIN($AX31,EOMONTH(BA$15,0))-MAX($AW31,BA$15)+1,),
$DH31="раб.день",
$DR31/30*(IFERROR(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$DR31*BA31,
$DH31="неделя",
$DR31*BA31/7*(ROUNDUP((DAY(EOMONTH(BA$15,0)))/4,0))),
0)</f>
        <v/>
      </c>
      <c r="DU31" s="125">
        <f t="array" ref="DU31">
IFERROR(_xlfn.IFS(
$DH31="день_1",
$DR31*$BL31/($AX31-$AW31+1)*BB31*(DAY(EOMONTH(BB$15,0))),
$DH31="день_2",
$DR31/30*MAX(MIN($AX31,EOMONTH(BB$15,0))-MAX($AW31,BB$15)+1,),
$DH31="раб.день",
$DR31/30*(IFERROR(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$DR31*BB31,
$DH31="неделя",
$DR31*BB31/7*(ROUNDUP((DAY(EOMONTH(BB$15,0)))/4,0))),
0)</f>
        <v/>
      </c>
      <c r="DV31" s="125">
        <f t="array" ref="DV31">
IFERROR(_xlfn.IFS(
$DH31="день_1",
$DR31*$BL31/($AX31-$AW31+1)*BC31*(DAY(EOMONTH(BC$15,0))),
$DH31="день_2",
$DR31/30*MAX(MIN($AX31,EOMONTH(BC$15,0))-MAX($AW31,BC$15)+1,),
$DH31="раб.день",
$DR31/30*(IFERROR(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$DR31*BC31,
$DH31="неделя",
$DR31*BC31/7*(ROUNDUP((DAY(EOMONTH(BC$15,0)))/4,0))),
0)</f>
        <v/>
      </c>
      <c r="DW31" s="125">
        <f t="array" ref="DW31">
IFERROR(_xlfn.IFS(
$DH31="день_1",
$DR31*$BL31/($AX31-$AW31+1)*BD31*(DAY(EOMONTH(BD$15,0))),
$DH31="день_2",
$DR31/30*MAX(MIN($AX31,EOMONTH(BD$15,0))-MAX($AW31,BD$15)+1,),
$DH31="раб.день",
$DR31/30*(IFERROR(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$DR31*BD31,
$DH31="неделя",
$DR31*BD31/7*(ROUNDUP((DAY(EOMONTH(BD$15,0)))/4,0))),
0)</f>
        <v/>
      </c>
      <c r="DX31" s="125">
        <f t="array" ref="DX31">
IFERROR(_xlfn.IFS(
$DH31="день_1",
$DR31*$BL31/($AX31-$AW31+1)*BE31*(DAY(EOMONTH(BE$15,0))),
$DH31="день_2",
$DR31/30*MAX(MIN($AX31,EOMONTH(BE$15,0))-MAX($AW31,BE$15)+1,),
$DH31="раб.день",
$DR31/30*(IFERROR(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$DR31*BE31,
$DH31="неделя",
$DR31*BE31/7*(ROUNDUP((DAY(EOMONTH(BE$15,0)))/4,0))),
0)</f>
        <v/>
      </c>
      <c r="DY31" s="125">
        <f t="array" ref="DY31">
IFERROR(_xlfn.IFS(
$DH31="день_1",
$DR31*$BL31/($AX31-$AW31+1)*BF31*(DAY(EOMONTH(BF$15,0))),
$DH31="день_2",
$DR31/30*MAX(MIN($AX31,EOMONTH(BF$15,0))-MAX($AW31,BF$15)+1,),
$DH31="раб.день",
$DR31/30*(IFERROR(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$DR31*BF31,
$DH31="неделя",
$DR31*BF31/7*(ROUNDUP((DAY(EOMONTH(BF$15,0)))/4,0))),
0)</f>
        <v/>
      </c>
      <c r="DZ31" s="125">
        <f t="array" ref="DZ31">
IFERROR(_xlfn.IFS(
$DH31="день_1",
$DR31*$BL31/($AX31-$AW31+1)*BG31*(DAY(EOMONTH(BG$15,0))),
$DH31="день_2",
$DR31/30*MAX(MIN($AX31,EOMONTH(BG$15,0))-MAX($AW31,BG$15)+1,),
$DH31="раб.день",
$DR31/30*(IFERROR(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$DR31*BG31,
$DH31="неделя",
$DR31*BG31/7*(ROUNDUP((DAY(EOMONTH(BG$15,0)))/4,0))),
0)</f>
        <v/>
      </c>
      <c r="EA31" s="125">
        <f t="array" ref="EA31">
IFERROR(_xlfn.IFS(
$DH31="день_1",
$DR31*$BL31/($AX31-$AW31+1)*BH31*(DAY(EOMONTH(BH$15,0))),
$DH31="день_2",
$DR31/30*MAX(MIN($AX31,EOMONTH(BH$15,0))-MAX($AW31,BH$15)+1,),
$DH31="раб.день",
$DR31/30*(IFERROR(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$DR31*BH31,
$DH31="неделя",
$DR31*BH31/7*(ROUNDUP((DAY(EOMONTH(BH$15,0)))/4,0))),
0)</f>
        <v/>
      </c>
      <c r="EB31" s="125">
        <f t="array" ref="EB31">
IFERROR(_xlfn.IFS(
$DH31="день_1",
$DR31*$BL31/($AX31-$AW31+1)*BI31*(DAY(EOMONTH(BI$15,0))),
$DH31="день_2",
$DR31/30*MAX(MIN($AX31,EOMONTH(BI$15,0))-MAX($AW31,BI$15)+1,),
$DH31="раб.день",
$DR31/30*(IFERROR(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$DR31*BI31,
$DH31="неделя",
$DR31*BI31/7*(ROUNDUP((DAY(EOMONTH(BI$15,0)))/4,0))),
0)</f>
        <v/>
      </c>
      <c r="EC31" s="125">
        <f t="array" ref="EC31">
IFERROR(_xlfn.IFS(
$DH31="день_1",
$DR31*$BL31/($AX31-$AW31+1)*BJ31*(DAY(EOMONTH(BJ$15,0))),
$DH31="день_2",
$DR31/30*MAX(MIN($AX31,EOMONTH(BJ$15,0))-MAX($AW31,BJ$15)+1,),
$DH31="раб.день",
$DR31/30*(IFERROR(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$DR31*BJ31,
$DH31="неделя",
$DR31*BJ31/7*(ROUNDUP((DAY(EOMONTH(BJ$15,0)))/4,0))),
0)</f>
        <v/>
      </c>
      <c r="ED31" s="125">
        <f t="array" ref="ED31">
IFERROR(_xlfn.IFS(
$DH31="день_1",
$DR31*$BL31/($AX31-$AW31+1)*BK31*(DAY(EOMONTH(BK$15,0))),
$DH31="день_2",
$DR31/30*MAX(MIN($AX31,EOMONTH(BK$15,0))-MAX($AW31,BK$15)+1,),
$DH31="раб.день",
$DR31/30*(IFERROR(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$DR31*BK31,
$DH31="неделя",
$DR31*BK31/7*(ROUNDUP((DAY(EOMONTH(BK$15,0)))/4,0))),
0)</f>
        <v/>
      </c>
      <c r="EE31" s="125">
        <f>SUM($DS31,$DT31,$DU31,$DV31,$DW31,$DX31,$DY31,$DZ31,$EA31,$EB31,$EC31,$ED31)</f>
        <v/>
      </c>
      <c r="EF31" s="125">
        <f>IFERROR(ROUND($EE31*(1+$EP31),2),0)</f>
        <v/>
      </c>
      <c r="EG31" s="128" t="n">
        <v>1</v>
      </c>
      <c r="EH31" s="126" t="n">
        <v>0</v>
      </c>
      <c r="EI31" s="126">
        <f>ROUND(SUM($EH31:$EH31)*SUM($AB31:$AB31)*$EG31,2)</f>
        <v/>
      </c>
      <c r="EJ31" s="126">
        <f>ROUND($EI31*(1+$EP31),2)</f>
        <v/>
      </c>
      <c r="EK31" s="126" t="n">
        <v>0</v>
      </c>
      <c r="EL31" s="126">
        <f>ROUND(SUM($EK31:$EK31)*SUM($AB31:$AB31)*$EG31,2)</f>
        <v/>
      </c>
      <c r="EM31" s="126">
        <f>ROUND($EL31*(1+$EP31),2)</f>
        <v/>
      </c>
      <c r="EN31" s="126">
        <f>SUM($EE31,$EI31,$EL31)</f>
        <v/>
      </c>
      <c r="EO31" s="126">
        <f>SUM($EF31,$EJ31,$EM31)</f>
        <v/>
      </c>
      <c r="EP31" s="59" t="n"/>
      <c r="EQ31" s="59" t="n"/>
      <c r="ER31" s="60">
        <f t="array" ref="ER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MATCH(ES31,
{"AMS";"RussOutdoor";"HD Outdoor";"Ingroup";"IQ";"Ledproduction";"LisChannel";"Logic";"Media-PPL";"NovikovTV | НовиковТВ";"SMA";"SOK";"КрокусТВ | CrocusTV | IndoorTV";"Сити";"ТЯК Москва"},
0)),"")</f>
        <v/>
      </c>
      <c r="ES31" s="60" t="n"/>
      <c r="ET31" s="60">
        <f t="array" ref="ET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MATCH(ES31,
{"AMS";"RussOutdoor";"HD Outdoor";"Ingroup";"IQ";"Ledproduction";"LisChannel";"Logic";"Media-PPL";"NovikovTV | НовиковТВ";"SMA";"SOK";"КрокусТВ | CrocusTV | IndoorTV";"Сити";"ТЯК Москва"},
0)),"")</f>
        <v/>
      </c>
      <c r="EU31" s="60" t="n"/>
      <c r="EV31" s="60" t="n"/>
      <c r="EX31" s="110">
        <f t="array" ref="EX31">
($AR31/30
+N("ТРАФИК ПЛОЩАДКИ"))*
(IFERROR(
_xlfn.LET(
_xlpm.GPR,
HLOOKUP($L31,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IF($Q31="цифровой",_xlpm.GPR/$AG31,_xlpm.GPR/60)),
0)
+N("DWELL TIME"))*
(IF($AB31=0,0,IF($AB31=1,0.3,IF($AB31=2,0.5,IF($AB31&gt;2,1))))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_xlfn.IFS($AC31="да",1.2,$AC31="нет",1)*
_xlfn.IFS($AD31="да",1.2,$AD31="нет",1)*
IF(R31="статический",1,1.2)*
$X31*
INDEX(
{1.2;1;1.2;1.2;1;1.2;1.2;1.2;1.2;1.2;1.2;1;1.2;1.2;1.2;1.2;1;1;1.2;1.2;1.2;1;1;1;1;1.2;1.2;1.2;1.2;1;1;1;1;1.2;1.2;1.2;1.2;1.2;1.2;1.2;1.2;1;1;1.2;1;1;1;1;1.5;1;1;1.5;1.5;1.2},
MATCH($Q31,_xlpm.MI,0)))&gt;{0.02;0.04;0.06;0.1;0.2;0.4;0.6;0.8;1;2;4;6})),
{0;1;2;3;4;5;6;7;8;9;10;11;12},
0)))
+N("КОЭФФИЦИЕНТ КОНТАКТА"))))*
(_xlfn.IFS($X31&lt;0.1,$X31/1000,$X31&gt;25,5.2,AND($X31&gt;=0.1,$X31&lt;=25),(($X31*2+0.1)/10)*($X31/10)))*
IFERROR((_xlfn.LET(
_xlpm.MA,
{0;0.8;0.85;0.9;0.95;1},
_xlpm.MAA,
{0;1;2;3;4;5},
INDEX(_xlpm.MA,MATCH(SUMPRODUCT(--((IF(ROUND(_xlpm.MAA,1)&gt;5,5,ROUND($AB31,1)))&gt;{0;1;2;3;4;5})),_xlpm.MAA,0)))
+N("КОЭФФИЦИЕНТ КОЛ-ВО КОНСТРУКЦИЙ")),1)*
$AB31,0))*
(IF($Q31="цифровой",$AG31/15*$AI31,1)
+N("ДЛЯ ЦИФРЫ"))</f>
        <v/>
      </c>
      <c r="EY31" s="110">
        <f>IFERROR(EX31*AY31,0)</f>
        <v/>
      </c>
      <c r="EZ31" s="131">
        <f>IFERROR(DP31/EY31*1000,0)</f>
        <v/>
      </c>
      <c r="FA31" s="112">
        <f>IFERROR(FC31/FB31,0)</f>
        <v/>
      </c>
      <c r="FB31" s="112">
        <f>IFERROR((FC31/(EY31/FF31*#REF!))*0.825,0)</f>
        <v/>
      </c>
      <c r="FC31" s="112">
        <f>IFERROR(((EX31*30/AR31)*100)/30,0)</f>
        <v/>
      </c>
      <c r="FD31" s="112">
        <f>IFERROR(EY31/G31*100%,0)</f>
        <v/>
      </c>
      <c r="FE31" s="112">
        <f>IFERROR(FD31/FC31*100%,0)</f>
        <v/>
      </c>
      <c r="FF31" s="110">
        <f>IFERROR(AR31/30*AY31,0)</f>
        <v/>
      </c>
    </row>
    <row r="32" ht="12.75" customHeight="1">
      <c r="A32" s="59" t="n"/>
      <c r="B32" s="60" t="n"/>
      <c r="C32" s="60" t="n"/>
      <c r="D32" s="60">
        <f t="array" ref="D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2" s="60">
        <f t="array" ref="E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2" s="60" t="inlineStr">
        <is>
          <t>Самара</t>
        </is>
      </c>
      <c r="G32" s="60" t="n"/>
      <c r="H32" s="60">
        <f t="array" ref="H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2" s="60" t="n"/>
      <c r="J32" s="60" t="n"/>
      <c r="K32" s="60" t="n"/>
      <c r="L32" s="60" t="n"/>
      <c r="M32" s="60" t="inlineStr">
        <is>
          <t>Самара Вокзал</t>
        </is>
      </c>
      <c r="N32" s="60" t="n"/>
      <c r="O32" s="60" t="n"/>
      <c r="P32" s="60">
        <f t="array" ref="P32">
_xlfn.IFS(
ISNUMBER(MATCH($Q32,{"шелфбаннер","разделитель","монетница","чековая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ISNUMBER(MATCH($Q32,{"каталог","журнал"},)),
"Пресса",
$Q32="","")</f>
        <v/>
      </c>
      <c r="Q32" s="60" t="n"/>
      <c r="R32" s="60">
        <f t="array" ref="R32">
IFERROR(
_xlfn.IFS(
OR(ISNUMBER(MATCH($Q32,{"экспозиция","макет","стенд","автостенд","авто стенд","выставочное пространство","выставочные стенды","модульные выставочные стенды","3Д конструкция","3D конструкция"},)),P32="Экспонирование"),
"нестандартный",
ISNUMBER(MATCH($Q32,{"скроллер","призматрон"},)),
"динамический",
$P32="Видео",
"цифровой",
OR($P32="Пресса",$P32="Щит",$P32="POSm",$P32="Подвес",$P32="Брендирование/оклейка"),
"статический"),"")</f>
        <v/>
      </c>
      <c r="S32" s="59" t="inlineStr">
        <is>
          <t>А</t>
        </is>
      </c>
      <c r="T32" s="60" t="inlineStr">
        <is>
          <t>Пилон_статика</t>
        </is>
      </c>
      <c r="U32" s="60" t="inlineStr">
        <is>
          <t>Самара\ Конкорс, под табло платформы №2, слева\ A</t>
        </is>
      </c>
      <c r="V32" s="60" t="inlineStr">
        <is>
          <t>Постерная бумага Backlit 150 г/кв.м (на просвет); Плёнка ПЭТ</t>
        </is>
      </c>
      <c r="W32" s="59" t="inlineStr">
        <is>
          <t>1.2x1.8</t>
        </is>
      </c>
      <c r="X32" s="59" t="n"/>
      <c r="Y32" s="59" t="n"/>
      <c r="Z32" s="61" t="n"/>
      <c r="AA32" s="61" t="n"/>
      <c r="AB32" s="61">
        <f>IF(BL32&gt;0,Z32,0)</f>
        <v/>
      </c>
      <c r="AC32" s="59" t="n"/>
      <c r="AD32" s="59" t="n"/>
      <c r="AE32" s="59" t="inlineStr">
        <is>
          <t>https://images.russoutdoor.ru/panelFotos/116/1156205.jpg</t>
        </is>
      </c>
      <c r="AF32" s="59" t="inlineStr">
        <is>
          <t>https://images.russoutdoor.ru/panelMapsWMF/116/1156205.jpg</t>
        </is>
      </c>
      <c r="AG32" s="59" t="n"/>
      <c r="AH32" s="59" t="n"/>
      <c r="AI32" s="59" t="n"/>
      <c r="AJ32" s="59" t="n"/>
      <c r="AK32" s="59" t="n"/>
      <c r="AL32" s="62">
        <f>IFERROR(IF(OR(R32="статический",R32="динамический",R32="нестандартный",R32="",R32=""),"-",IF(AND(AH32="-",AI32="-"),"-",AK32*3600/AH32*AI32)),"-")</f>
        <v/>
      </c>
      <c r="AM32" s="62">
        <f>IFERROR(IF(OR(R32="статический",R32="динамический",R32="",R32="", R32="BTL",R32="нестандартный"),"-",AG32*AI32*AL32/60),"-")</f>
        <v/>
      </c>
      <c r="AN32" s="63">
        <f>IFERROR(IF(AH32="","-",AG32*AI32/AH32),"-")</f>
        <v/>
      </c>
      <c r="AO32" s="59">
        <f>IFERROR(IF(OR($R32="статический",$R32="динамический",$R32="",$R32="",$R32="BTL",$R32="нестандартный"),"-",$AL32*$AY32),"-")</f>
        <v/>
      </c>
      <c r="AP32" s="62">
        <f>IFERROR(IF(OR($R32="статический",$R32="динамический",$R32="",$R32="",$R32="BTL",$R32="нестандартный"),"-",$AM32*AY32),"-")</f>
        <v/>
      </c>
      <c r="AQ32" s="64" t="n"/>
      <c r="AR32" s="61" t="n">
        <v>546787</v>
      </c>
      <c r="AS32" s="61" t="n">
        <v>14.58</v>
      </c>
      <c r="AT32" s="61" t="n"/>
      <c r="AU32" s="65" t="n"/>
      <c r="AV32" s="124">
        <f>IFERROR(DR32/AT32*1000,"n/a")</f>
        <v/>
      </c>
      <c r="AW32" s="67" t="n"/>
      <c r="AX32" s="67" t="n"/>
      <c r="AY32" s="43">
        <f>IFERROR(IF(OR($AW32="",$AX32=""),"",_xlfn.DAYS($AX32+1,$AW32)),"")</f>
        <v/>
      </c>
      <c r="AZ32" s="68">
        <f t="array" ref="AZ32">
_xlfn.LET(_xlpm.COEFF,
IF($AW32+$AX32=0,0,IF(MAX(MIN($AX32,EOMONTH(AZ$15,0))-MAX($AW32,AZ$15)+1,)&gt;0,1,0)),
_xlfn.IFS(
$ES32="LisChannel",
_xlpm.COEFF*
INDEX({1;1;1.2;1.2;1;1;1;1;1.2;1.2;1.2;1.2},
MATCH(MONTH(AZ$15),
{1,2,3,4,5,6,7,8,9,10,11,12})),
CONCATENATE($ES32," ",$L32)="RussOutdoor метро",
_xlpm.COEFF*
INDEX({0.8;0.9;1.1;1.1;1;1;1;1;1.1;1.1;1.1;1.1},
MATCH(MONTH(AZ$15),
{1,2,3,4,5,6,7,8,9,10,11,12})),
$ES32&lt;&gt;"LisChannel",
_xlpm.COEFF,
$ES32&lt;&gt;"RussOutdoor",
_xlpm.COEFF))</f>
        <v/>
      </c>
      <c r="BA32" s="68">
        <f t="array" ref="BA32">
_xlfn.LET(_xlpm.COEFF,
IF($AW32+$AX32=0,0,IF(MAX(MIN($AX32,EOMONTH(BA$15,0))-MAX($AW32,BA$15)+1,)&gt;0,1,0)),
_xlfn.IFS(
$ES32="LisChannel",
_xlpm.COEFF*
INDEX({1;1;1.2;1.2;1;1;1;1;1.2;1.2;1.2;1.2},
MATCH(MONTH(BA$15),
{1,2,3,4,5,6,7,8,9,10,11,12})),
CONCATENATE($ES32," ",$L32)="RussOutdoor метро",
_xlpm.COEFF*
INDEX({0.8;0.9;1.1;1.1;1;1;1;1;1.1;1.1;1.1;1.1},
MATCH(MONTH(BA$15),
{1,2,3,4,5,6,7,8,9,10,11,12})),
$ES32&lt;&gt;"LisChannel",
_xlpm.COEFF,
$ES32&lt;&gt;"RussOutdoor",
_xlpm.COEFF))</f>
        <v/>
      </c>
      <c r="BB32" s="68">
        <f t="array" ref="BB32">
_xlfn.LET(_xlpm.COEFF,
IF($AW32+$AX32=0,0,IF(MAX(MIN($AX32,EOMONTH(BB$15,0))-MAX($AW32,BB$15)+1,)&gt;0,1,0)),
_xlfn.IFS(
$ES32="LisChannel",
_xlpm.COEFF*
INDEX({1;1;1.2;1.2;1;1;1;1;1.2;1.2;1.2;1.2},
MATCH(MONTH(BB$15),
{1,2,3,4,5,6,7,8,9,10,11,12})),
CONCATENATE($ES32," ",$L32)="RussOutdoor метро",
_xlpm.COEFF*
INDEX({0.8;0.9;1.1;1.1;1;1;1;1;1.1;1.1;1.1;1.1},
MATCH(MONTH(BB$15),
{1,2,3,4,5,6,7,8,9,10,11,12})),
$ES32&lt;&gt;"LisChannel",
_xlpm.COEFF,
$ES32&lt;&gt;"RussOutdoor",
_xlpm.COEFF))</f>
        <v/>
      </c>
      <c r="BC32" s="68">
        <f t="array" ref="BC32">
_xlfn.LET(_xlpm.COEFF,
IF($AW32+$AX32=0,0,IF(MAX(MIN($AX32,EOMONTH(BC$15,0))-MAX($AW32,BC$15)+1,)&gt;0,1,0)),
_xlfn.IFS(
$ES32="LisChannel",
_xlpm.COEFF*
INDEX({1;1;1.2;1.2;1;1;1;1;1.2;1.2;1.2;1.2},
MATCH(MONTH(BC$15),
{1,2,3,4,5,6,7,8,9,10,11,12})),
CONCATENATE($ES32," ",$L32)="RussOutdoor метро",
_xlpm.COEFF*
INDEX({0.8;0.9;1.1;1.1;1;1;1;1;1.1;1.1;1.1;1.1},
MATCH(MONTH(BC$15),
{1,2,3,4,5,6,7,8,9,10,11,12})),
$ES32&lt;&gt;"LisChannel",
_xlpm.COEFF,
$ES32&lt;&gt;"RussOutdoor",
_xlpm.COEFF))</f>
        <v/>
      </c>
      <c r="BD32" s="68">
        <f t="array" ref="BD32">
_xlfn.LET(_xlpm.COEFF,
IF($AW32+$AX32=0,0,IF(MAX(MIN($AX32,EOMONTH(BD$15,0))-MAX($AW32,BD$15)+1,)&gt;0,1,0)),
_xlfn.IFS(
$ES32="LisChannel",
_xlpm.COEFF*
INDEX({1;1;1.2;1.2;1;1;1;1;1.2;1.2;1.2;1.2},
MATCH(MONTH(BD$15),
{1,2,3,4,5,6,7,8,9,10,11,12})),
CONCATENATE($ES32," ",$L32)="RussOutdoor метро",
_xlpm.COEFF*
INDEX({0.8;0.9;1.1;1.1;1;1;1;1;1.1;1.1;1.1;1.1},
MATCH(MONTH(BD$15),
{1,2,3,4,5,6,7,8,9,10,11,12})),
$ES32&lt;&gt;"LisChannel",
_xlpm.COEFF,
$ES32&lt;&gt;"RussOutdoor",
_xlpm.COEFF))</f>
        <v/>
      </c>
      <c r="BE32" s="68">
        <f t="array" ref="BE32">
_xlfn.LET(_xlpm.COEFF,
IF($AW32+$AX32=0,0,IF(MAX(MIN($AX32,EOMONTH(BE$15,0))-MAX($AW32,BE$15)+1,)&gt;0,1,0)),
_xlfn.IFS(
$ES32="LisChannel",
_xlpm.COEFF*
INDEX({1;1;1.2;1.2;1;1;1;1;1.2;1.2;1.2;1.2},
MATCH(MONTH(BE$15),
{1,2,3,4,5,6,7,8,9,10,11,12})),
CONCATENATE($ES32," ",$L32)="RussOutdoor метро",
_xlpm.COEFF*
INDEX({0.8;0.9;1.1;1.1;1;1;1;1;1.1;1.1;1.1;1.1},
MATCH(MONTH(BE$15),
{1,2,3,4,5,6,7,8,9,10,11,12})),
$ES32&lt;&gt;"LisChannel",
_xlpm.COEFF,
$ES32&lt;&gt;"RussOutdoor",
_xlpm.COEFF))</f>
        <v/>
      </c>
      <c r="BF32" s="68">
        <f t="array" ref="BF32">
_xlfn.LET(_xlpm.COEFF,
IF($AW32+$AX32=0,0,IF(MAX(MIN($AX32,EOMONTH(BF$15,0))-MAX($AW32,BF$15)+1,)&gt;0,1,0)),
_xlfn.IFS(
$ES32="LisChannel",
_xlpm.COEFF*
INDEX({1;1;1.2;1.2;1;1;1;1;1.2;1.2;1.2;1.2},
MATCH(MONTH(BF$15),
{1,2,3,4,5,6,7,8,9,10,11,12})),
CONCATENATE($ES32," ",$L32)="RussOutdoor метро",
_xlpm.COEFF*
INDEX({0.8;0.9;1.1;1.1;1;1;1;1;1.1;1.1;1.1;1.1},
MATCH(MONTH(BF$15),
{1,2,3,4,5,6,7,8,9,10,11,12})),
$ES32&lt;&gt;"LisChannel",
_xlpm.COEFF,
$ES32&lt;&gt;"RussOutdoor",
_xlpm.COEFF))</f>
        <v/>
      </c>
      <c r="BG32" s="68">
        <f t="array" ref="BG32">
_xlfn.LET(_xlpm.COEFF,
IF($AW32+$AX32=0,0,IF(MAX(MIN($AX32,EOMONTH(BG$15,0))-MAX($AW32,BG$15)+1,)&gt;0,1,0)),
_xlfn.IFS(
$ES32="LisChannel",
_xlpm.COEFF*
INDEX({1;1;1.2;1.2;1;1;1;1;1.2;1.2;1.2;1.2},
MATCH(MONTH(BG$15),
{1,2,3,4,5,6,7,8,9,10,11,12})),
CONCATENATE($ES32," ",$L32)="RussOutdoor метро",
_xlpm.COEFF*
INDEX({0.8;0.9;1.1;1.1;1;1;1;1;1.1;1.1;1.1;1.1},
MATCH(MONTH(BG$15),
{1,2,3,4,5,6,7,8,9,10,11,12})),
$ES32&lt;&gt;"LisChannel",
_xlpm.COEFF,
$ES32&lt;&gt;"RussOutdoor",
_xlpm.COEFF))</f>
        <v/>
      </c>
      <c r="BH32" s="68">
        <f t="array" ref="BH32">
_xlfn.LET(_xlpm.COEFF,
IF($AW32+$AX32=0,0,IF(MAX(MIN($AX32,EOMONTH(BH$15,0))-MAX($AW32,BH$15)+1,)&gt;0,1,0)),
_xlfn.IFS(
$ES32="LisChannel",
_xlpm.COEFF*
INDEX({1;1;1.2;1.2;1;1;1;1;1.2;1.2;1.2;1.2},
MATCH(MONTH(BH$15),
{1,2,3,4,5,6,7,8,9,10,11,12})),
CONCATENATE($ES32," ",$L32)="RussOutdoor метро",
_xlpm.COEFF*
INDEX({0.8;0.9;1.1;1.1;1;1;1;1;1.1;1.1;1.1;1.1},
MATCH(MONTH(BH$15),
{1,2,3,4,5,6,7,8,9,10,11,12})),
$ES32&lt;&gt;"LisChannel",
_xlpm.COEFF,
$ES32&lt;&gt;"RussOutdoor",
_xlpm.COEFF))</f>
        <v/>
      </c>
      <c r="BI32" s="68">
        <f t="array" ref="BI32">
_xlfn.LET(_xlpm.COEFF,
IF($AW32+$AX32=0,0,IF(MAX(MIN($AX32,EOMONTH(BI$15,0))-MAX($AW32,BI$15)+1,)&gt;0,1,0)),
_xlfn.IFS(
$ES32="LisChannel",
_xlpm.COEFF*
INDEX({1;1;1.2;1.2;1;1;1;1;1.2;1.2;1.2;1.2},
MATCH(MONTH(BI$15),
{1,2,3,4,5,6,7,8,9,10,11,12})),
CONCATENATE($ES32," ",$L32)="RussOutdoor метро",
_xlpm.COEFF*
INDEX({0.8;0.9;1.1;1.1;1;1;1;1;1.1;1.1;1.1;1.1},
MATCH(MONTH(BI$15),
{1,2,3,4,5,6,7,8,9,10,11,12})),
$ES32&lt;&gt;"LisChannel",
_xlpm.COEFF,
$ES32&lt;&gt;"RussOutdoor",
_xlpm.COEFF))</f>
        <v/>
      </c>
      <c r="BJ32" s="68">
        <f t="array" ref="BJ32">
_xlfn.LET(_xlpm.COEFF,
IF($AW32+$AX32=0,0,IF(MAX(MIN($AX32,EOMONTH(BJ$15,0))-MAX($AW32,BJ$15)+1,)&gt;0,1,0)),
_xlfn.IFS(
$ES32="LisChannel",
_xlpm.COEFF*
INDEX({1;1;1.2;1.2;1;1;1;1;1.2;1.2;1.2;1.2},
MATCH(MONTH(BJ$15),
{1,2,3,4,5,6,7,8,9,10,11,12})),
CONCATENATE($ES32," ",$L32)="RussOutdoor метро",
_xlpm.COEFF*
INDEX({0.8;0.9;1.1;1.1;1;1;1;1;1.1;1.1;1.1;1.1},
MATCH(MONTH(BJ$15),
{1,2,3,4,5,6,7,8,9,10,11,12})),
$ES32&lt;&gt;"LisChannel",
_xlpm.COEFF,
$ES32&lt;&gt;"RussOutdoor",
_xlpm.COEFF))</f>
        <v/>
      </c>
      <c r="BK32" s="68">
        <f t="array" ref="BK32">
_xlfn.LET(_xlpm.COEFF,
IF($AW32+$AX32=0,0,IF(MAX(MIN($AX32,EOMONTH(BK$15,0))-MAX($AW32,BK$15)+1,)&gt;0,1,0)),
_xlfn.IFS(
$ES32="LisChannel",
_xlpm.COEFF*
INDEX({1;1;1.2;1.2;1;1;1;1;1.2;1.2;1.2;1.2},
MATCH(MONTH(BK$15),
{1,2,3,4,5,6,7,8,9,10,11,12})),
CONCATENATE($ES32," ",$L32)="RussOutdoor метро",
_xlpm.COEFF*
INDEX({0.8;0.9;1.1;1.1;1;1;1;1;1.1;1.1;1.1;1.1},
MATCH(MONTH(BK$15),
{1,2,3,4,5,6,7,8,9,10,11,12})),
$ES32&lt;&gt;"LisChannel",
_xlpm.COEFF,
$ES32&lt;&gt;"RussOutdoor",
_xlpm.COEFF))</f>
        <v/>
      </c>
      <c r="BL32" s="62">
        <f>COUNTIFS($AZ32:$BK32,"&gt;0")</f>
        <v/>
      </c>
      <c r="BM32" s="65" t="n"/>
      <c r="BN32" s="125">
        <f>$DJ32</f>
        <v/>
      </c>
      <c r="BO32" s="63">
        <f>$DQ32</f>
        <v/>
      </c>
      <c r="BP32" s="125">
        <f>
IFERROR(
IF($BL32=0,0,
$BN32*(1-$BO32)),
0)</f>
        <v/>
      </c>
      <c r="BQ32" s="125">
        <f t="array" ref="BQ32">
IFERROR(
_xlfn.IFS(
$DH32="день_1",
$BP32*$BL32/($AX32-$AW32+1)*AZ32*(DAY(EOMONTH(AZ$15,0))),
$DH32="день_2",
$BP32/30*MAX(MIN($AX32,EOMONTH(AZ$15,0))-MAX($AW32,AZ$15)+1,),
$DH32="раб.день",
$BP32/30*(IFERROR(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$BP32*AZ32,
$DH32="неделя",
$BP32*AZ32/7*(ROUNDUP((DAY(EOMONTH(AZ$15,0)))/4,0))),
0)</f>
        <v/>
      </c>
      <c r="BR32" s="125">
        <f t="array" ref="BR32">
IFERROR(
_xlfn.IFS(
$DH32="день_1",
$BP32*$BL32/($AX32-$AW32+1)*BA32*(DAY(EOMONTH(BA$15,0))),
$DH32="день_2",
$BP32/30*MAX(MIN($AX32,EOMONTH(BA$15,0))-MAX($AW32,BA$15)+1,),
$DH32="раб.день",
$BP32/30*(IFERROR(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$BP32*BA32,
$DH32="неделя",
$BP32*BA32/7*(ROUNDUP((DAY(EOMONTH(BA$15,0)))/4,0))),
0)</f>
        <v/>
      </c>
      <c r="BS32" s="125">
        <f t="array" ref="BS32">
IFERROR(
_xlfn.IFS(
$DH32="день_1",
$BP32*$BL32/($AX32-$AW32+1)*BB32*(DAY(EOMONTH(BB$15,0))),
$DH32="день_2",
$BP32/30*MAX(MIN($AX32,EOMONTH(BB$15,0))-MAX($AW32,BB$15)+1,),
$DH32="раб.день",
$BP32/30*(IFERROR(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$BP32*BB32,
$DH32="неделя",
$BP32*BB32/7*(ROUNDUP((DAY(EOMONTH(BB$15,0)))/4,0))),
0)</f>
        <v/>
      </c>
      <c r="BT32" s="125">
        <f t="array" ref="BT32">
IFERROR(
_xlfn.IFS(
$DH32="день_1",
$BP32*$BL32/($AX32-$AW32+1)*BC32*(DAY(EOMONTH(BC$15,0))),
$DH32="день_2",
$BP32/30*MAX(MIN($AX32,EOMONTH(BC$15,0))-MAX($AW32,BC$15)+1,),
$DH32="раб.день",
$BP32/30*(IFERROR(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$BP32*BC32,
$DH32="неделя",
$BP32*BC32/7*(ROUNDUP((DAY(EOMONTH(BC$15,0)))/4,0))),
0)</f>
        <v/>
      </c>
      <c r="BU32" s="125">
        <f t="array" ref="BU32">
IFERROR(
_xlfn.IFS(
$DH32="день_1",
$BP32*$BL32/($AX32-$AW32+1)*BD32*(DAY(EOMONTH(BD$15,0))),
$DH32="день_2",
$BP32/30*MAX(MIN($AX32,EOMONTH(BD$15,0))-MAX($AW32,BD$15)+1,),
$DH32="раб.день",
$BP32/30*(IFERROR(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$BP32*BD32,
$DH32="неделя",
$BP32*BD32/7*(ROUNDUP((DAY(EOMONTH(BD$15,0)))/4,0))),
0)</f>
        <v/>
      </c>
      <c r="BV32" s="125">
        <f t="array" ref="BV32">
IFERROR(
_xlfn.IFS(
$DH32="день_1",
$BP32*$BL32/($AX32-$AW32+1)*BE32*(DAY(EOMONTH(BE$15,0))),
$DH32="день_2",
$BP32/30*MAX(MIN($AX32,EOMONTH(BE$15,0))-MAX($AW32,BE$15)+1,),
$DH32="раб.день",
$BP32/30*(IFERROR(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$BP32*BE32,
$DH32="неделя",
$BP32*BE32/7*(ROUNDUP((DAY(EOMONTH(BE$15,0)))/4,0))),
0)</f>
        <v/>
      </c>
      <c r="BW32" s="125">
        <f t="array" ref="BW32">
IFERROR(
_xlfn.IFS(
$DH32="день_1",
$BP32*$BL32/($AX32-$AW32+1)*BF32*(DAY(EOMONTH(BF$15,0))),
$DH32="день_2",
$BP32/30*MAX(MIN($AX32,EOMONTH(BF$15,0))-MAX($AW32,BF$15)+1,),
$DH32="раб.день",
$BP32/30*(IFERROR(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$BP32*BF32,
$DH32="неделя",
$BP32*BF32/7*(ROUNDUP((DAY(EOMONTH(BF$15,0)))/4,0))),
0)</f>
        <v/>
      </c>
      <c r="BX32" s="125">
        <f t="array" ref="BX32">
IFERROR(
_xlfn.IFS(
$DH32="день_1",
$BP32*$BL32/($AX32-$AW32+1)*BG32*(DAY(EOMONTH(BG$15,0))),
$DH32="день_2",
$BP32/30*MAX(MIN($AX32,EOMONTH(BG$15,0))-MAX($AW32,BG$15)+1,),
$DH32="раб.день",
$BP32/30*(IFERROR(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$BP32*BG32,
$DH32="неделя",
$BP32*BG32/7*(ROUNDUP((DAY(EOMONTH(BG$15,0)))/4,0))),
0)</f>
        <v/>
      </c>
      <c r="BY32" s="125">
        <f t="array" ref="BY32">
IFERROR(
_xlfn.IFS(
$DH32="день_1",
$BP32*$BL32/($AX32-$AW32+1)*BH32*(DAY(EOMONTH(BH$15,0))),
$DH32="день_2",
$BP32/30*MAX(MIN($AX32,EOMONTH(BH$15,0))-MAX($AW32,BH$15)+1,),
$DH32="раб.день",
$BP32/30*(IFERROR(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$BP32*BH32,
$DH32="неделя",
$BP32*BH32/7*(ROUNDUP((DAY(EOMONTH(BH$15,0)))/4,0))),
0)</f>
        <v/>
      </c>
      <c r="BZ32" s="125">
        <f t="array" ref="BZ32">
IFERROR(
_xlfn.IFS(
$DH32="день_1",
$BP32*$BL32/($AX32-$AW32+1)*BI32*(DAY(EOMONTH(BI$15,0))),
$DH32="день_2",
$BP32/30*MAX(MIN($AX32,EOMONTH(BI$15,0))-MAX($AW32,BI$15)+1,),
$DH32="раб.день",
$BP32/30*(IFERROR(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$BP32*BI32,
$DH32="неделя",
$BP32*BI32/7*(ROUNDUP((DAY(EOMONTH(BI$15,0)))/4,0))),
0)</f>
        <v/>
      </c>
      <c r="CA32" s="125">
        <f t="array" ref="CA32">
IFERROR(
_xlfn.IFS(
$DH32="день_1",
$BP32*$BL32/($AX32-$AW32+1)*BJ32*(DAY(EOMONTH(BJ$15,0))),
$DH32="день_2",
$BP32/30*MAX(MIN($AX32,EOMONTH(BJ$15,0))-MAX($AW32,BJ$15)+1,),
$DH32="раб.день",
$BP32/30*(IFERROR(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$BP32*BJ32,
$DH32="неделя",
$BP32*BJ32/7*(ROUNDUP((DAY(EOMONTH(BJ$15,0)))/4,0))),
0)</f>
        <v/>
      </c>
      <c r="CB32" s="125">
        <f t="array" ref="CB32">
IFERROR(
_xlfn.IFS(
$DH32="день_1",
$BP32*$BL32/($AX32-$AW32+1)*BK32*(DAY(EOMONTH(BK$15,0))),
$DH32="день_2",
$BP32/30*MAX(MIN($AX32,EOMONTH(BK$15,0))-MAX($AW32,BK$15)+1,),
$DH32="раб.день",
$BP32/30*(IFERROR(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$BP32*BK32,
$DH32="неделя",
$BP32*BK32/7*(ROUNDUP((DAY(EOMONTH(BK$15,0)))/4,0))),
0)</f>
        <v/>
      </c>
      <c r="CC32" s="125">
        <f>SUM($BQ32:$CB32)</f>
        <v/>
      </c>
      <c r="CD32" s="126">
        <f>SUM($EH32:$EH32)</f>
        <v/>
      </c>
      <c r="CE32" s="126">
        <f>$CD32*$AB32</f>
        <v/>
      </c>
      <c r="CF32" s="126">
        <f>SUM($EK32:$EK32)</f>
        <v/>
      </c>
      <c r="CG32" s="126">
        <f>$CF32*$AB32</f>
        <v/>
      </c>
      <c r="CH32" s="126">
        <f>SUM($CC32,$CE32,$CG32)</f>
        <v/>
      </c>
      <c r="CI32" s="126">
        <f>$CH32*(1+$CM32)</f>
        <v/>
      </c>
      <c r="CJ32" s="127" t="n">
        <v>0</v>
      </c>
      <c r="CK32" s="126">
        <f>SUM($CH32:$CH32)*(1+$CJ32)</f>
        <v/>
      </c>
      <c r="CL32" s="126">
        <f>SUM($CH32:$CH32)*(1+$CM32)</f>
        <v/>
      </c>
      <c r="CM32" s="59" t="n"/>
      <c r="CN32" s="59" t="n"/>
      <c r="CO32" s="72" t="inlineStr">
        <is>
          <t>https://onlineapi.russoutdoor.ru/api/Panel/DownloadPanelProhibition/540/ТИ_ЖД.PDF</t>
        </is>
      </c>
      <c r="CP32" s="59" t="inlineStr">
        <is>
          <t>https://onlineapi.russoutdoor.ru/api/Panel/DownloadPosterAndMaketRequirement/2471/1/MS CF (1200х1800) indoor_нов.pdf</t>
        </is>
      </c>
      <c r="CQ32" s="73" t="n"/>
      <c r="CR32" s="73" t="n"/>
      <c r="CS32" s="73" t="n"/>
      <c r="CT32" s="72" t="n"/>
      <c r="CU32" s="79" t="inlineStr">
        <is>
          <t> </t>
        </is>
      </c>
      <c r="CV32" s="60" t="n"/>
      <c r="CW32" s="60" t="n"/>
      <c r="CX32" s="60" t="n"/>
      <c r="CY32" s="127">
        <f>IFERROR(($CC32-$EE32)/($EE32/(1-$DQ32)),0)</f>
        <v/>
      </c>
      <c r="CZ32" s="127">
        <f>IFERROR(1-$EI32/($CE32),0)</f>
        <v/>
      </c>
      <c r="DA32" s="127">
        <f>IFERROR(1-$EL32/($CG32),0)</f>
        <v/>
      </c>
      <c r="DB32" s="126">
        <f>ROUND(IFERROR(($CI32/(1+$CM32)-$EN32),0),2)</f>
        <v/>
      </c>
      <c r="DC32" s="128" t="n"/>
      <c r="DD32" s="125" t="n"/>
      <c r="DE32" s="75" t="n">
        <v>0</v>
      </c>
      <c r="DF32" s="128" t="n"/>
      <c r="DG32" s="125">
        <f>IF($DC32=0,0,$DD32*($DC32*100%-$DE32*$DF32))*SUM($AB32:$AB32)</f>
        <v/>
      </c>
      <c r="DH32" s="129" t="inlineStr">
        <is>
          <t>месяц</t>
        </is>
      </c>
      <c r="DI32" s="130" t="n">
        <v>10200</v>
      </c>
      <c r="DJ32" s="130">
        <f>
_xlfn.LET(_xlpm.X,
IFERROR(
IF($ES32="НовиковТВ",
(_xlfn.LET(_xlpm.NTV,
_xlfn.LET(_xlpm.MIN,350000,
IF(SUMIFS($DI:$DI,$ES:$ES,"НовиковТВ")&lt;=_xlpm.MIN,
(SUMIFS($DI:$DI,$ES:$ES,"НовиковТВ")/(COUNTIFS($ES:$ES,"НовиковТВ")))*_xlpm.MIN/SUMIFS($DI:$DI,$ES:$ES,"НовиковТВ"),
DI32)),
_xlpm.NTV+$DG32/(1-(1-(_xlpm.NTV)*(1-$DL32)*(1-$DM32)*(1-$DN32)*(1-$DO32)*(1-$DP32)/_xlpm.NTV))))/(1+$EP32),
$DI32+$DG32/(1-(1-($DI32)*(1-$DL32)*(1-$DM32)*(1-$DN32)*(1-$DO32)*(1-$DP32)/$DI32))),
0),
_xlpm.X*(1+$CM32)*(1+$CW32)-_xlpm.X*(1+$CM32)+_xlpm.X)</f>
        <v/>
      </c>
      <c r="DK32" s="125" t="inlineStr">
        <is>
          <t>послед.</t>
        </is>
      </c>
      <c r="DL32" s="63" t="n">
        <v>0</v>
      </c>
      <c r="DM32" s="63" t="n">
        <v>0</v>
      </c>
      <c r="DN32" s="63" t="n">
        <v>0</v>
      </c>
      <c r="DO32" s="63" t="n">
        <v>0</v>
      </c>
      <c r="DP32" s="63" t="n">
        <v>0</v>
      </c>
      <c r="DQ32" s="63">
        <f t="array" ref="DQ32">IFERROR(_xlfn.IFS(
$DK32="послед.",1-(1-$DL32)*(1-$DM32)*(1-$DN32)*(1-$DO32)*(1-$DP32),
$DK32="сумм.",$DL32+$DM32+$DN32+$DO32+$DP32),
0)</f>
        <v/>
      </c>
      <c r="DR32" s="125">
        <f t="array" ref="DR32">
IFERROR(
_xlfn.IFS(
$BL32=0,
0,
$BL32&gt;0,
_xlfn.IFS($DK32="послед.",
$DJ32*(1-$DL32)*(1-$DM32)*(1-$DN32)*(1-$DO32)*(1-$DP32),
$DK32="сумм.",
$DJ32*(1-($DL32+$DM32+$DN32+$DO32+$DP32)))),0)</f>
        <v/>
      </c>
      <c r="DS32" s="125">
        <f t="array" ref="DS32">
IFERROR(_xlfn.IFS(
$DH32="день_1",
$DR32*$BL32/($AX32-$AW32+1)*AZ32*(DAY(EOMONTH(AZ$15,0))),
$DH32="день_2",
$DR32/30*MAX(MIN($AX32,EOMONTH(AZ$15,0))-MAX($AW32,AZ$15)+1,),
$DH32="раб.день",
$DR32/30*(IFERROR(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$DR32*AZ32,
$DH32="неделя",
$DR32*AZ32/7*(ROUNDUP((DAY(EOMONTH(AZ$15,0)))/4,0))),
0)</f>
        <v/>
      </c>
      <c r="DT32" s="125">
        <f t="array" ref="DT32">
IFERROR(_xlfn.IFS(
$DH32="день_1",
$DR32*$BL32/($AX32-$AW32+1)*BA32*(DAY(EOMONTH(BA$15,0))),
$DH32="день_2",
$DR32/30*MAX(MIN($AX32,EOMONTH(BA$15,0))-MAX($AW32,BA$15)+1,),
$DH32="раб.день",
$DR32/30*(IFERROR(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$DR32*BA32,
$DH32="неделя",
$DR32*BA32/7*(ROUNDUP((DAY(EOMONTH(BA$15,0)))/4,0))),
0)</f>
        <v/>
      </c>
      <c r="DU32" s="125">
        <f t="array" ref="DU32">
IFERROR(_xlfn.IFS(
$DH32="день_1",
$DR32*$BL32/($AX32-$AW32+1)*BB32*(DAY(EOMONTH(BB$15,0))),
$DH32="день_2",
$DR32/30*MAX(MIN($AX32,EOMONTH(BB$15,0))-MAX($AW32,BB$15)+1,),
$DH32="раб.день",
$DR32/30*(IFERROR(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$DR32*BB32,
$DH32="неделя",
$DR32*BB32/7*(ROUNDUP((DAY(EOMONTH(BB$15,0)))/4,0))),
0)</f>
        <v/>
      </c>
      <c r="DV32" s="125">
        <f t="array" ref="DV32">
IFERROR(_xlfn.IFS(
$DH32="день_1",
$DR32*$BL32/($AX32-$AW32+1)*BC32*(DAY(EOMONTH(BC$15,0))),
$DH32="день_2",
$DR32/30*MAX(MIN($AX32,EOMONTH(BC$15,0))-MAX($AW32,BC$15)+1,),
$DH32="раб.день",
$DR32/30*(IFERROR(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$DR32*BC32,
$DH32="неделя",
$DR32*BC32/7*(ROUNDUP((DAY(EOMONTH(BC$15,0)))/4,0))),
0)</f>
        <v/>
      </c>
      <c r="DW32" s="125">
        <f t="array" ref="DW32">
IFERROR(_xlfn.IFS(
$DH32="день_1",
$DR32*$BL32/($AX32-$AW32+1)*BD32*(DAY(EOMONTH(BD$15,0))),
$DH32="день_2",
$DR32/30*MAX(MIN($AX32,EOMONTH(BD$15,0))-MAX($AW32,BD$15)+1,),
$DH32="раб.день",
$DR32/30*(IFERROR(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$DR32*BD32,
$DH32="неделя",
$DR32*BD32/7*(ROUNDUP((DAY(EOMONTH(BD$15,0)))/4,0))),
0)</f>
        <v/>
      </c>
      <c r="DX32" s="125">
        <f t="array" ref="DX32">
IFERROR(_xlfn.IFS(
$DH32="день_1",
$DR32*$BL32/($AX32-$AW32+1)*BE32*(DAY(EOMONTH(BE$15,0))),
$DH32="день_2",
$DR32/30*MAX(MIN($AX32,EOMONTH(BE$15,0))-MAX($AW32,BE$15)+1,),
$DH32="раб.день",
$DR32/30*(IFERROR(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$DR32*BE32,
$DH32="неделя",
$DR32*BE32/7*(ROUNDUP((DAY(EOMONTH(BE$15,0)))/4,0))),
0)</f>
        <v/>
      </c>
      <c r="DY32" s="125">
        <f t="array" ref="DY32">
IFERROR(_xlfn.IFS(
$DH32="день_1",
$DR32*$BL32/($AX32-$AW32+1)*BF32*(DAY(EOMONTH(BF$15,0))),
$DH32="день_2",
$DR32/30*MAX(MIN($AX32,EOMONTH(BF$15,0))-MAX($AW32,BF$15)+1,),
$DH32="раб.день",
$DR32/30*(IFERROR(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$DR32*BF32,
$DH32="неделя",
$DR32*BF32/7*(ROUNDUP((DAY(EOMONTH(BF$15,0)))/4,0))),
0)</f>
        <v/>
      </c>
      <c r="DZ32" s="125">
        <f t="array" ref="DZ32">
IFERROR(_xlfn.IFS(
$DH32="день_1",
$DR32*$BL32/($AX32-$AW32+1)*BG32*(DAY(EOMONTH(BG$15,0))),
$DH32="день_2",
$DR32/30*MAX(MIN($AX32,EOMONTH(BG$15,0))-MAX($AW32,BG$15)+1,),
$DH32="раб.день",
$DR32/30*(IFERROR(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$DR32*BG32,
$DH32="неделя",
$DR32*BG32/7*(ROUNDUP((DAY(EOMONTH(BG$15,0)))/4,0))),
0)</f>
        <v/>
      </c>
      <c r="EA32" s="125">
        <f t="array" ref="EA32">
IFERROR(_xlfn.IFS(
$DH32="день_1",
$DR32*$BL32/($AX32-$AW32+1)*BH32*(DAY(EOMONTH(BH$15,0))),
$DH32="день_2",
$DR32/30*MAX(MIN($AX32,EOMONTH(BH$15,0))-MAX($AW32,BH$15)+1,),
$DH32="раб.день",
$DR32/30*(IFERROR(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$DR32*BH32,
$DH32="неделя",
$DR32*BH32/7*(ROUNDUP((DAY(EOMONTH(BH$15,0)))/4,0))),
0)</f>
        <v/>
      </c>
      <c r="EB32" s="125">
        <f t="array" ref="EB32">
IFERROR(_xlfn.IFS(
$DH32="день_1",
$DR32*$BL32/($AX32-$AW32+1)*BI32*(DAY(EOMONTH(BI$15,0))),
$DH32="день_2",
$DR32/30*MAX(MIN($AX32,EOMONTH(BI$15,0))-MAX($AW32,BI$15)+1,),
$DH32="раб.день",
$DR32/30*(IFERROR(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$DR32*BI32,
$DH32="неделя",
$DR32*BI32/7*(ROUNDUP((DAY(EOMONTH(BI$15,0)))/4,0))),
0)</f>
        <v/>
      </c>
      <c r="EC32" s="125">
        <f t="array" ref="EC32">
IFERROR(_xlfn.IFS(
$DH32="день_1",
$DR32*$BL32/($AX32-$AW32+1)*BJ32*(DAY(EOMONTH(BJ$15,0))),
$DH32="день_2",
$DR32/30*MAX(MIN($AX32,EOMONTH(BJ$15,0))-MAX($AW32,BJ$15)+1,),
$DH32="раб.день",
$DR32/30*(IFERROR(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$DR32*BJ32,
$DH32="неделя",
$DR32*BJ32/7*(ROUNDUP((DAY(EOMONTH(BJ$15,0)))/4,0))),
0)</f>
        <v/>
      </c>
      <c r="ED32" s="125">
        <f t="array" ref="ED32">
IFERROR(_xlfn.IFS(
$DH32="день_1",
$DR32*$BL32/($AX32-$AW32+1)*BK32*(DAY(EOMONTH(BK$15,0))),
$DH32="день_2",
$DR32/30*MAX(MIN($AX32,EOMONTH(BK$15,0))-MAX($AW32,BK$15)+1,),
$DH32="раб.день",
$DR32/30*(IFERROR(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$DR32*BK32,
$DH32="неделя",
$DR32*BK32/7*(ROUNDUP((DAY(EOMONTH(BK$15,0)))/4,0))),
0)</f>
        <v/>
      </c>
      <c r="EE32" s="125">
        <f>SUM($DS32,$DT32,$DU32,$DV32,$DW32,$DX32,$DY32,$DZ32,$EA32,$EB32,$EC32,$ED32)</f>
        <v/>
      </c>
      <c r="EF32" s="125">
        <f>IFERROR(ROUND($EE32*(1+$EP32),2),0)</f>
        <v/>
      </c>
      <c r="EG32" s="128" t="n">
        <v>1</v>
      </c>
      <c r="EH32" s="126" t="n">
        <v>0</v>
      </c>
      <c r="EI32" s="126">
        <f>ROUND(SUM($EH32:$EH32)*SUM($AB32:$AB32)*$EG32,2)</f>
        <v/>
      </c>
      <c r="EJ32" s="126">
        <f>ROUND($EI32*(1+$EP32),2)</f>
        <v/>
      </c>
      <c r="EK32" s="126" t="n">
        <v>0</v>
      </c>
      <c r="EL32" s="126">
        <f>ROUND(SUM($EK32:$EK32)*SUM($AB32:$AB32)*$EG32,2)</f>
        <v/>
      </c>
      <c r="EM32" s="126">
        <f>ROUND($EL32*(1+$EP32),2)</f>
        <v/>
      </c>
      <c r="EN32" s="126">
        <f>SUM($EE32,$EI32,$EL32)</f>
        <v/>
      </c>
      <c r="EO32" s="126">
        <f>SUM($EF32,$EJ32,$EM32)</f>
        <v/>
      </c>
      <c r="EP32" s="59" t="n"/>
      <c r="EQ32" s="59" t="n"/>
      <c r="ER32" s="60">
        <f t="array" ref="ER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MATCH(ES32,
{"AMS";"RussOutdoor";"HD Outdoor";"Ingroup";"IQ";"Ledproduction";"LisChannel";"Logic";"Media-PPL";"NovikovTV | НовиковТВ";"SMA";"SOK";"КрокусТВ | CrocusTV | IndoorTV";"Сити";"ТЯК Москва"},
0)),"")</f>
        <v/>
      </c>
      <c r="ES32" s="60" t="n"/>
      <c r="ET32" s="60">
        <f t="array" ref="ET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MATCH(ES32,
{"AMS";"RussOutdoor";"HD Outdoor";"Ingroup";"IQ";"Ledproduction";"LisChannel";"Logic";"Media-PPL";"NovikovTV | НовиковТВ";"SMA";"SOK";"КрокусТВ | CrocusTV | IndoorTV";"Сити";"ТЯК Москва"},
0)),"")</f>
        <v/>
      </c>
      <c r="EU32" s="60" t="n"/>
      <c r="EV32" s="60" t="n"/>
      <c r="EX32" s="110">
        <f t="array" ref="EX32">
($AR32/30
+N("ТРАФИК ПЛОЩАДКИ"))*
(IFERROR(
_xlfn.LET(
_xlpm.GPR,
HLOOKUP($L32,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IF($Q32="цифровой",_xlpm.GPR/$AG32,_xlpm.GPR/60)),
0)
+N("DWELL TIME"))*
(IF($AB32=0,0,IF($AB32=1,0.3,IF($AB32=2,0.5,IF($AB32&gt;2,1))))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_xlfn.IFS($AC32="да",1.2,$AC32="нет",1)*
_xlfn.IFS($AD32="да",1.2,$AD32="нет",1)*
IF(R32="статический",1,1.2)*
$X32*
INDEX(
{1.2;1;1.2;1.2;1;1.2;1.2;1.2;1.2;1.2;1.2;1;1.2;1.2;1.2;1.2;1;1;1.2;1.2;1.2;1;1;1;1;1.2;1.2;1.2;1.2;1;1;1;1;1.2;1.2;1.2;1.2;1.2;1.2;1.2;1.2;1;1;1.2;1;1;1;1;1.5;1;1;1.5;1.5;1.2},
MATCH($Q32,_xlpm.MI,0)))&gt;{0.02;0.04;0.06;0.1;0.2;0.4;0.6;0.8;1;2;4;6})),
{0;1;2;3;4;5;6;7;8;9;10;11;12},
0)))
+N("КОЭФФИЦИЕНТ КОНТАКТА"))))*
(_xlfn.IFS($X32&lt;0.1,$X32/1000,$X32&gt;25,5.2,AND($X32&gt;=0.1,$X32&lt;=25),(($X32*2+0.1)/10)*($X32/10)))*
IFERROR((_xlfn.LET(
_xlpm.MA,
{0;0.8;0.85;0.9;0.95;1},
_xlpm.MAA,
{0;1;2;3;4;5},
INDEX(_xlpm.MA,MATCH(SUMPRODUCT(--((IF(ROUND(_xlpm.MAA,1)&gt;5,5,ROUND($AB32,1)))&gt;{0;1;2;3;4;5})),_xlpm.MAA,0)))
+N("КОЭФФИЦИЕНТ КОЛ-ВО КОНСТРУКЦИЙ")),1)*
$AB32,0))*
(IF($Q32="цифровой",$AG32/15*$AI32,1)
+N("ДЛЯ ЦИФРЫ"))</f>
        <v/>
      </c>
      <c r="EY32" s="110">
        <f>IFERROR(EX32*AY32,0)</f>
        <v/>
      </c>
      <c r="EZ32" s="131">
        <f>IFERROR(DP32/EY32*1000,0)</f>
        <v/>
      </c>
      <c r="FA32" s="112">
        <f>IFERROR(FC32/FB32,0)</f>
        <v/>
      </c>
      <c r="FB32" s="112">
        <f>IFERROR((FC32/(EY32/FF32*#REF!))*0.825,0)</f>
        <v/>
      </c>
      <c r="FC32" s="112">
        <f>IFERROR(((EX32*30/AR32)*100)/30,0)</f>
        <v/>
      </c>
      <c r="FD32" s="112">
        <f>IFERROR(EY32/G32*100%,0)</f>
        <v/>
      </c>
      <c r="FE32" s="112">
        <f>IFERROR(FD32/FC32*100%,0)</f>
        <v/>
      </c>
      <c r="FF32" s="110">
        <f>IFERROR(AR32/30*AY32,0)</f>
        <v/>
      </c>
    </row>
    <row r="33" ht="12.75" customHeight="1">
      <c r="A33" s="59" t="n"/>
      <c r="B33" s="60" t="n"/>
      <c r="C33" s="60" t="n"/>
      <c r="D33" s="60">
        <f t="array" ref="D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3" s="60">
        <f t="array" ref="E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3" s="60" t="inlineStr">
        <is>
          <t>Самара</t>
        </is>
      </c>
      <c r="G33" s="60" t="n"/>
      <c r="H33" s="60">
        <f t="array" ref="H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3" s="60" t="n"/>
      <c r="J33" s="60" t="n"/>
      <c r="K33" s="60" t="n"/>
      <c r="L33" s="60" t="n"/>
      <c r="M33" s="60" t="inlineStr">
        <is>
          <t>Самара Вокзал</t>
        </is>
      </c>
      <c r="N33" s="60" t="n"/>
      <c r="O33" s="60" t="n"/>
      <c r="P33" s="60">
        <f t="array" ref="P33">
_xlfn.IFS(
ISNUMBER(MATCH($Q33,{"шелфбаннер","разделитель","монетница","чековая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ISNUMBER(MATCH($Q33,{"каталог","журнал"},)),
"Пресса",
$Q33="","")</f>
        <v/>
      </c>
      <c r="Q33" s="60" t="n"/>
      <c r="R33" s="60">
        <f t="array" ref="R33">
IFERROR(
_xlfn.IFS(
OR(ISNUMBER(MATCH($Q33,{"экспозиция","макет","стенд","автостенд","авто стенд","выставочное пространство","выставочные стенды","модульные выставочные стенды","3Д конструкция","3D конструкция"},)),P33="Экспонирование"),
"нестандартный",
ISNUMBER(MATCH($Q33,{"скроллер","призматрон"},)),
"динамический",
$P33="Видео",
"цифровой",
OR($P33="Пресса",$P33="Щит",$P33="POSm",$P33="Подвес",$P33="Брендирование/оклейка"),
"статический"),"")</f>
        <v/>
      </c>
      <c r="S33" s="59" t="inlineStr">
        <is>
          <t>А</t>
        </is>
      </c>
      <c r="T33" s="60" t="inlineStr">
        <is>
          <t>Пилон_статика</t>
        </is>
      </c>
      <c r="U33" s="60" t="inlineStr">
        <is>
          <t>Самара\ Конкорс\ A</t>
        </is>
      </c>
      <c r="V33" s="60" t="inlineStr">
        <is>
          <t>Постерная бумага Backlit 150 г/кв.м (на просвет); Плёнка ПЭТ</t>
        </is>
      </c>
      <c r="W33" s="59" t="inlineStr">
        <is>
          <t>1.2x1.8</t>
        </is>
      </c>
      <c r="X33" s="59" t="n"/>
      <c r="Y33" s="59" t="n"/>
      <c r="Z33" s="61" t="n"/>
      <c r="AA33" s="61" t="n"/>
      <c r="AB33" s="61">
        <f>IF(BL33&gt;0,Z33,0)</f>
        <v/>
      </c>
      <c r="AC33" s="59" t="n"/>
      <c r="AD33" s="59" t="n"/>
      <c r="AE33" s="59" t="inlineStr">
        <is>
          <t>https://images.russoutdoor.ru/panelFotos/116/1156199.jpg</t>
        </is>
      </c>
      <c r="AF33" s="59" t="inlineStr">
        <is>
          <t>https://images.russoutdoor.ru/panelMapsWMF/116/1156199.jpg</t>
        </is>
      </c>
      <c r="AG33" s="59" t="n"/>
      <c r="AH33" s="59" t="n"/>
      <c r="AI33" s="59" t="n"/>
      <c r="AJ33" s="59" t="n"/>
      <c r="AK33" s="59" t="n"/>
      <c r="AL33" s="62">
        <f>IFERROR(IF(OR(R33="статический",R33="динамический",R33="нестандартный",R33="",R33=""),"-",IF(AND(AH33="-",AI33="-"),"-",AK33*3600/AH33*AI33)),"-")</f>
        <v/>
      </c>
      <c r="AM33" s="62">
        <f>IFERROR(IF(OR(R33="статический",R33="динамический",R33="",R33="", R33="BTL",R33="нестандартный"),"-",AG33*AI33*AL33/60),"-")</f>
        <v/>
      </c>
      <c r="AN33" s="63">
        <f>IFERROR(IF(AH33="","-",AG33*AI33/AH33),"-")</f>
        <v/>
      </c>
      <c r="AO33" s="59">
        <f>IFERROR(IF(OR($R33="статический",$R33="динамический",$R33="",$R33="",$R33="BTL",$R33="нестандартный"),"-",$AL33*$AY33),"-")</f>
        <v/>
      </c>
      <c r="AP33" s="62">
        <f>IFERROR(IF(OR($R33="статический",$R33="динамический",$R33="",$R33="",$R33="BTL",$R33="нестандартный"),"-",$AM33*AY33),"-")</f>
        <v/>
      </c>
      <c r="AQ33" s="64" t="n"/>
      <c r="AR33" s="61" t="n">
        <v>546787</v>
      </c>
      <c r="AS33" s="61" t="n">
        <v>14.58</v>
      </c>
      <c r="AT33" s="61" t="n"/>
      <c r="AU33" s="65" t="n"/>
      <c r="AV33" s="124">
        <f>IFERROR(DR33/AT33*1000,"n/a")</f>
        <v/>
      </c>
      <c r="AW33" s="67" t="n"/>
      <c r="AX33" s="67" t="n"/>
      <c r="AY33" s="43">
        <f>IFERROR(IF(OR($AW33="",$AX33=""),"",_xlfn.DAYS($AX33+1,$AW33)),"")</f>
        <v/>
      </c>
      <c r="AZ33" s="68">
        <f t="array" ref="AZ33">
_xlfn.LET(_xlpm.COEFF,
IF($AW33+$AX33=0,0,IF(MAX(MIN($AX33,EOMONTH(AZ$15,0))-MAX($AW33,AZ$15)+1,)&gt;0,1,0)),
_xlfn.IFS(
$ES33="LisChannel",
_xlpm.COEFF*
INDEX({1;1;1.2;1.2;1;1;1;1;1.2;1.2;1.2;1.2},
MATCH(MONTH(AZ$15),
{1,2,3,4,5,6,7,8,9,10,11,12})),
CONCATENATE($ES33," ",$L33)="RussOutdoor метро",
_xlpm.COEFF*
INDEX({0.8;0.9;1.1;1.1;1;1;1;1;1.1;1.1;1.1;1.1},
MATCH(MONTH(AZ$15),
{1,2,3,4,5,6,7,8,9,10,11,12})),
$ES33&lt;&gt;"LisChannel",
_xlpm.COEFF,
$ES33&lt;&gt;"RussOutdoor",
_xlpm.COEFF))</f>
        <v/>
      </c>
      <c r="BA33" s="68">
        <f t="array" ref="BA33">
_xlfn.LET(_xlpm.COEFF,
IF($AW33+$AX33=0,0,IF(MAX(MIN($AX33,EOMONTH(BA$15,0))-MAX($AW33,BA$15)+1,)&gt;0,1,0)),
_xlfn.IFS(
$ES33="LisChannel",
_xlpm.COEFF*
INDEX({1;1;1.2;1.2;1;1;1;1;1.2;1.2;1.2;1.2},
MATCH(MONTH(BA$15),
{1,2,3,4,5,6,7,8,9,10,11,12})),
CONCATENATE($ES33," ",$L33)="RussOutdoor метро",
_xlpm.COEFF*
INDEX({0.8;0.9;1.1;1.1;1;1;1;1;1.1;1.1;1.1;1.1},
MATCH(MONTH(BA$15),
{1,2,3,4,5,6,7,8,9,10,11,12})),
$ES33&lt;&gt;"LisChannel",
_xlpm.COEFF,
$ES33&lt;&gt;"RussOutdoor",
_xlpm.COEFF))</f>
        <v/>
      </c>
      <c r="BB33" s="68">
        <f t="array" ref="BB33">
_xlfn.LET(_xlpm.COEFF,
IF($AW33+$AX33=0,0,IF(MAX(MIN($AX33,EOMONTH(BB$15,0))-MAX($AW33,BB$15)+1,)&gt;0,1,0)),
_xlfn.IFS(
$ES33="LisChannel",
_xlpm.COEFF*
INDEX({1;1;1.2;1.2;1;1;1;1;1.2;1.2;1.2;1.2},
MATCH(MONTH(BB$15),
{1,2,3,4,5,6,7,8,9,10,11,12})),
CONCATENATE($ES33," ",$L33)="RussOutdoor метро",
_xlpm.COEFF*
INDEX({0.8;0.9;1.1;1.1;1;1;1;1;1.1;1.1;1.1;1.1},
MATCH(MONTH(BB$15),
{1,2,3,4,5,6,7,8,9,10,11,12})),
$ES33&lt;&gt;"LisChannel",
_xlpm.COEFF,
$ES33&lt;&gt;"RussOutdoor",
_xlpm.COEFF))</f>
        <v/>
      </c>
      <c r="BC33" s="68">
        <f t="array" ref="BC33">
_xlfn.LET(_xlpm.COEFF,
IF($AW33+$AX33=0,0,IF(MAX(MIN($AX33,EOMONTH(BC$15,0))-MAX($AW33,BC$15)+1,)&gt;0,1,0)),
_xlfn.IFS(
$ES33="LisChannel",
_xlpm.COEFF*
INDEX({1;1;1.2;1.2;1;1;1;1;1.2;1.2;1.2;1.2},
MATCH(MONTH(BC$15),
{1,2,3,4,5,6,7,8,9,10,11,12})),
CONCATENATE($ES33," ",$L33)="RussOutdoor метро",
_xlpm.COEFF*
INDEX({0.8;0.9;1.1;1.1;1;1;1;1;1.1;1.1;1.1;1.1},
MATCH(MONTH(BC$15),
{1,2,3,4,5,6,7,8,9,10,11,12})),
$ES33&lt;&gt;"LisChannel",
_xlpm.COEFF,
$ES33&lt;&gt;"RussOutdoor",
_xlpm.COEFF))</f>
        <v/>
      </c>
      <c r="BD33" s="68">
        <f t="array" ref="BD33">
_xlfn.LET(_xlpm.COEFF,
IF($AW33+$AX33=0,0,IF(MAX(MIN($AX33,EOMONTH(BD$15,0))-MAX($AW33,BD$15)+1,)&gt;0,1,0)),
_xlfn.IFS(
$ES33="LisChannel",
_xlpm.COEFF*
INDEX({1;1;1.2;1.2;1;1;1;1;1.2;1.2;1.2;1.2},
MATCH(MONTH(BD$15),
{1,2,3,4,5,6,7,8,9,10,11,12})),
CONCATENATE($ES33," ",$L33)="RussOutdoor метро",
_xlpm.COEFF*
INDEX({0.8;0.9;1.1;1.1;1;1;1;1;1.1;1.1;1.1;1.1},
MATCH(MONTH(BD$15),
{1,2,3,4,5,6,7,8,9,10,11,12})),
$ES33&lt;&gt;"LisChannel",
_xlpm.COEFF,
$ES33&lt;&gt;"RussOutdoor",
_xlpm.COEFF))</f>
        <v/>
      </c>
      <c r="BE33" s="68">
        <f t="array" ref="BE33">
_xlfn.LET(_xlpm.COEFF,
IF($AW33+$AX33=0,0,IF(MAX(MIN($AX33,EOMONTH(BE$15,0))-MAX($AW33,BE$15)+1,)&gt;0,1,0)),
_xlfn.IFS(
$ES33="LisChannel",
_xlpm.COEFF*
INDEX({1;1;1.2;1.2;1;1;1;1;1.2;1.2;1.2;1.2},
MATCH(MONTH(BE$15),
{1,2,3,4,5,6,7,8,9,10,11,12})),
CONCATENATE($ES33," ",$L33)="RussOutdoor метро",
_xlpm.COEFF*
INDEX({0.8;0.9;1.1;1.1;1;1;1;1;1.1;1.1;1.1;1.1},
MATCH(MONTH(BE$15),
{1,2,3,4,5,6,7,8,9,10,11,12})),
$ES33&lt;&gt;"LisChannel",
_xlpm.COEFF,
$ES33&lt;&gt;"RussOutdoor",
_xlpm.COEFF))</f>
        <v/>
      </c>
      <c r="BF33" s="68">
        <f t="array" ref="BF33">
_xlfn.LET(_xlpm.COEFF,
IF($AW33+$AX33=0,0,IF(MAX(MIN($AX33,EOMONTH(BF$15,0))-MAX($AW33,BF$15)+1,)&gt;0,1,0)),
_xlfn.IFS(
$ES33="LisChannel",
_xlpm.COEFF*
INDEX({1;1;1.2;1.2;1;1;1;1;1.2;1.2;1.2;1.2},
MATCH(MONTH(BF$15),
{1,2,3,4,5,6,7,8,9,10,11,12})),
CONCATENATE($ES33," ",$L33)="RussOutdoor метро",
_xlpm.COEFF*
INDEX({0.8;0.9;1.1;1.1;1;1;1;1;1.1;1.1;1.1;1.1},
MATCH(MONTH(BF$15),
{1,2,3,4,5,6,7,8,9,10,11,12})),
$ES33&lt;&gt;"LisChannel",
_xlpm.COEFF,
$ES33&lt;&gt;"RussOutdoor",
_xlpm.COEFF))</f>
        <v/>
      </c>
      <c r="BG33" s="68">
        <f t="array" ref="BG33">
_xlfn.LET(_xlpm.COEFF,
IF($AW33+$AX33=0,0,IF(MAX(MIN($AX33,EOMONTH(BG$15,0))-MAX($AW33,BG$15)+1,)&gt;0,1,0)),
_xlfn.IFS(
$ES33="LisChannel",
_xlpm.COEFF*
INDEX({1;1;1.2;1.2;1;1;1;1;1.2;1.2;1.2;1.2},
MATCH(MONTH(BG$15),
{1,2,3,4,5,6,7,8,9,10,11,12})),
CONCATENATE($ES33," ",$L33)="RussOutdoor метро",
_xlpm.COEFF*
INDEX({0.8;0.9;1.1;1.1;1;1;1;1;1.1;1.1;1.1;1.1},
MATCH(MONTH(BG$15),
{1,2,3,4,5,6,7,8,9,10,11,12})),
$ES33&lt;&gt;"LisChannel",
_xlpm.COEFF,
$ES33&lt;&gt;"RussOutdoor",
_xlpm.COEFF))</f>
        <v/>
      </c>
      <c r="BH33" s="68">
        <f t="array" ref="BH33">
_xlfn.LET(_xlpm.COEFF,
IF($AW33+$AX33=0,0,IF(MAX(MIN($AX33,EOMONTH(BH$15,0))-MAX($AW33,BH$15)+1,)&gt;0,1,0)),
_xlfn.IFS(
$ES33="LisChannel",
_xlpm.COEFF*
INDEX({1;1;1.2;1.2;1;1;1;1;1.2;1.2;1.2;1.2},
MATCH(MONTH(BH$15),
{1,2,3,4,5,6,7,8,9,10,11,12})),
CONCATENATE($ES33," ",$L33)="RussOutdoor метро",
_xlpm.COEFF*
INDEX({0.8;0.9;1.1;1.1;1;1;1;1;1.1;1.1;1.1;1.1},
MATCH(MONTH(BH$15),
{1,2,3,4,5,6,7,8,9,10,11,12})),
$ES33&lt;&gt;"LisChannel",
_xlpm.COEFF,
$ES33&lt;&gt;"RussOutdoor",
_xlpm.COEFF))</f>
        <v/>
      </c>
      <c r="BI33" s="68">
        <f t="array" ref="BI33">
_xlfn.LET(_xlpm.COEFF,
IF($AW33+$AX33=0,0,IF(MAX(MIN($AX33,EOMONTH(BI$15,0))-MAX($AW33,BI$15)+1,)&gt;0,1,0)),
_xlfn.IFS(
$ES33="LisChannel",
_xlpm.COEFF*
INDEX({1;1;1.2;1.2;1;1;1;1;1.2;1.2;1.2;1.2},
MATCH(MONTH(BI$15),
{1,2,3,4,5,6,7,8,9,10,11,12})),
CONCATENATE($ES33," ",$L33)="RussOutdoor метро",
_xlpm.COEFF*
INDEX({0.8;0.9;1.1;1.1;1;1;1;1;1.1;1.1;1.1;1.1},
MATCH(MONTH(BI$15),
{1,2,3,4,5,6,7,8,9,10,11,12})),
$ES33&lt;&gt;"LisChannel",
_xlpm.COEFF,
$ES33&lt;&gt;"RussOutdoor",
_xlpm.COEFF))</f>
        <v/>
      </c>
      <c r="BJ33" s="68">
        <f t="array" ref="BJ33">
_xlfn.LET(_xlpm.COEFF,
IF($AW33+$AX33=0,0,IF(MAX(MIN($AX33,EOMONTH(BJ$15,0))-MAX($AW33,BJ$15)+1,)&gt;0,1,0)),
_xlfn.IFS(
$ES33="LisChannel",
_xlpm.COEFF*
INDEX({1;1;1.2;1.2;1;1;1;1;1.2;1.2;1.2;1.2},
MATCH(MONTH(BJ$15),
{1,2,3,4,5,6,7,8,9,10,11,12})),
CONCATENATE($ES33," ",$L33)="RussOutdoor метро",
_xlpm.COEFF*
INDEX({0.8;0.9;1.1;1.1;1;1;1;1;1.1;1.1;1.1;1.1},
MATCH(MONTH(BJ$15),
{1,2,3,4,5,6,7,8,9,10,11,12})),
$ES33&lt;&gt;"LisChannel",
_xlpm.COEFF,
$ES33&lt;&gt;"RussOutdoor",
_xlpm.COEFF))</f>
        <v/>
      </c>
      <c r="BK33" s="68">
        <f t="array" ref="BK33">
_xlfn.LET(_xlpm.COEFF,
IF($AW33+$AX33=0,0,IF(MAX(MIN($AX33,EOMONTH(BK$15,0))-MAX($AW33,BK$15)+1,)&gt;0,1,0)),
_xlfn.IFS(
$ES33="LisChannel",
_xlpm.COEFF*
INDEX({1;1;1.2;1.2;1;1;1;1;1.2;1.2;1.2;1.2},
MATCH(MONTH(BK$15),
{1,2,3,4,5,6,7,8,9,10,11,12})),
CONCATENATE($ES33," ",$L33)="RussOutdoor метро",
_xlpm.COEFF*
INDEX({0.8;0.9;1.1;1.1;1;1;1;1;1.1;1.1;1.1;1.1},
MATCH(MONTH(BK$15),
{1,2,3,4,5,6,7,8,9,10,11,12})),
$ES33&lt;&gt;"LisChannel",
_xlpm.COEFF,
$ES33&lt;&gt;"RussOutdoor",
_xlpm.COEFF))</f>
        <v/>
      </c>
      <c r="BL33" s="62">
        <f>COUNTIFS($AZ33:$BK33,"&gt;0")</f>
        <v/>
      </c>
      <c r="BM33" s="65" t="n"/>
      <c r="BN33" s="125">
        <f>$DJ33</f>
        <v/>
      </c>
      <c r="BO33" s="63">
        <f>$DQ33</f>
        <v/>
      </c>
      <c r="BP33" s="125">
        <f>
IFERROR(
IF($BL33=0,0,
$BN33*(1-$BO33)),
0)</f>
        <v/>
      </c>
      <c r="BQ33" s="125">
        <f t="array" ref="BQ33">
IFERROR(
_xlfn.IFS(
$DH33="день_1",
$BP33*$BL33/($AX33-$AW33+1)*AZ33*(DAY(EOMONTH(AZ$15,0))),
$DH33="день_2",
$BP33/30*MAX(MIN($AX33,EOMONTH(AZ$15,0))-MAX($AW33,AZ$15)+1,),
$DH33="раб.день",
$BP33/30*(IFERROR(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$BP33*AZ33,
$DH33="неделя",
$BP33*AZ33/7*(ROUNDUP((DAY(EOMONTH(AZ$15,0)))/4,0))),
0)</f>
        <v/>
      </c>
      <c r="BR33" s="125">
        <f t="array" ref="BR33">
IFERROR(
_xlfn.IFS(
$DH33="день_1",
$BP33*$BL33/($AX33-$AW33+1)*BA33*(DAY(EOMONTH(BA$15,0))),
$DH33="день_2",
$BP33/30*MAX(MIN($AX33,EOMONTH(BA$15,0))-MAX($AW33,BA$15)+1,),
$DH33="раб.день",
$BP33/30*(IFERROR(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$BP33*BA33,
$DH33="неделя",
$BP33*BA33/7*(ROUNDUP((DAY(EOMONTH(BA$15,0)))/4,0))),
0)</f>
        <v/>
      </c>
      <c r="BS33" s="125">
        <f t="array" ref="BS33">
IFERROR(
_xlfn.IFS(
$DH33="день_1",
$BP33*$BL33/($AX33-$AW33+1)*BB33*(DAY(EOMONTH(BB$15,0))),
$DH33="день_2",
$BP33/30*MAX(MIN($AX33,EOMONTH(BB$15,0))-MAX($AW33,BB$15)+1,),
$DH33="раб.день",
$BP33/30*(IFERROR(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$BP33*BB33,
$DH33="неделя",
$BP33*BB33/7*(ROUNDUP((DAY(EOMONTH(BB$15,0)))/4,0))),
0)</f>
        <v/>
      </c>
      <c r="BT33" s="125">
        <f t="array" ref="BT33">
IFERROR(
_xlfn.IFS(
$DH33="день_1",
$BP33*$BL33/($AX33-$AW33+1)*BC33*(DAY(EOMONTH(BC$15,0))),
$DH33="день_2",
$BP33/30*MAX(MIN($AX33,EOMONTH(BC$15,0))-MAX($AW33,BC$15)+1,),
$DH33="раб.день",
$BP33/30*(IFERROR(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$BP33*BC33,
$DH33="неделя",
$BP33*BC33/7*(ROUNDUP((DAY(EOMONTH(BC$15,0)))/4,0))),
0)</f>
        <v/>
      </c>
      <c r="BU33" s="125">
        <f t="array" ref="BU33">
IFERROR(
_xlfn.IFS(
$DH33="день_1",
$BP33*$BL33/($AX33-$AW33+1)*BD33*(DAY(EOMONTH(BD$15,0))),
$DH33="день_2",
$BP33/30*MAX(MIN($AX33,EOMONTH(BD$15,0))-MAX($AW33,BD$15)+1,),
$DH33="раб.день",
$BP33/30*(IFERROR(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$BP33*BD33,
$DH33="неделя",
$BP33*BD33/7*(ROUNDUP((DAY(EOMONTH(BD$15,0)))/4,0))),
0)</f>
        <v/>
      </c>
      <c r="BV33" s="125">
        <f t="array" ref="BV33">
IFERROR(
_xlfn.IFS(
$DH33="день_1",
$BP33*$BL33/($AX33-$AW33+1)*BE33*(DAY(EOMONTH(BE$15,0))),
$DH33="день_2",
$BP33/30*MAX(MIN($AX33,EOMONTH(BE$15,0))-MAX($AW33,BE$15)+1,),
$DH33="раб.день",
$BP33/30*(IFERROR(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$BP33*BE33,
$DH33="неделя",
$BP33*BE33/7*(ROUNDUP((DAY(EOMONTH(BE$15,0)))/4,0))),
0)</f>
        <v/>
      </c>
      <c r="BW33" s="125">
        <f t="array" ref="BW33">
IFERROR(
_xlfn.IFS(
$DH33="день_1",
$BP33*$BL33/($AX33-$AW33+1)*BF33*(DAY(EOMONTH(BF$15,0))),
$DH33="день_2",
$BP33/30*MAX(MIN($AX33,EOMONTH(BF$15,0))-MAX($AW33,BF$15)+1,),
$DH33="раб.день",
$BP33/30*(IFERROR(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$BP33*BF33,
$DH33="неделя",
$BP33*BF33/7*(ROUNDUP((DAY(EOMONTH(BF$15,0)))/4,0))),
0)</f>
        <v/>
      </c>
      <c r="BX33" s="125">
        <f t="array" ref="BX33">
IFERROR(
_xlfn.IFS(
$DH33="день_1",
$BP33*$BL33/($AX33-$AW33+1)*BG33*(DAY(EOMONTH(BG$15,0))),
$DH33="день_2",
$BP33/30*MAX(MIN($AX33,EOMONTH(BG$15,0))-MAX($AW33,BG$15)+1,),
$DH33="раб.день",
$BP33/30*(IFERROR(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$BP33*BG33,
$DH33="неделя",
$BP33*BG33/7*(ROUNDUP((DAY(EOMONTH(BG$15,0)))/4,0))),
0)</f>
        <v/>
      </c>
      <c r="BY33" s="125">
        <f t="array" ref="BY33">
IFERROR(
_xlfn.IFS(
$DH33="день_1",
$BP33*$BL33/($AX33-$AW33+1)*BH33*(DAY(EOMONTH(BH$15,0))),
$DH33="день_2",
$BP33/30*MAX(MIN($AX33,EOMONTH(BH$15,0))-MAX($AW33,BH$15)+1,),
$DH33="раб.день",
$BP33/30*(IFERROR(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$BP33*BH33,
$DH33="неделя",
$BP33*BH33/7*(ROUNDUP((DAY(EOMONTH(BH$15,0)))/4,0))),
0)</f>
        <v/>
      </c>
      <c r="BZ33" s="125">
        <f t="array" ref="BZ33">
IFERROR(
_xlfn.IFS(
$DH33="день_1",
$BP33*$BL33/($AX33-$AW33+1)*BI33*(DAY(EOMONTH(BI$15,0))),
$DH33="день_2",
$BP33/30*MAX(MIN($AX33,EOMONTH(BI$15,0))-MAX($AW33,BI$15)+1,),
$DH33="раб.день",
$BP33/30*(IFERROR(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$BP33*BI33,
$DH33="неделя",
$BP33*BI33/7*(ROUNDUP((DAY(EOMONTH(BI$15,0)))/4,0))),
0)</f>
        <v/>
      </c>
      <c r="CA33" s="125">
        <f t="array" ref="CA33">
IFERROR(
_xlfn.IFS(
$DH33="день_1",
$BP33*$BL33/($AX33-$AW33+1)*BJ33*(DAY(EOMONTH(BJ$15,0))),
$DH33="день_2",
$BP33/30*MAX(MIN($AX33,EOMONTH(BJ$15,0))-MAX($AW33,BJ$15)+1,),
$DH33="раб.день",
$BP33/30*(IFERROR(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$BP33*BJ33,
$DH33="неделя",
$BP33*BJ33/7*(ROUNDUP((DAY(EOMONTH(BJ$15,0)))/4,0))),
0)</f>
        <v/>
      </c>
      <c r="CB33" s="125">
        <f t="array" ref="CB33">
IFERROR(
_xlfn.IFS(
$DH33="день_1",
$BP33*$BL33/($AX33-$AW33+1)*BK33*(DAY(EOMONTH(BK$15,0))),
$DH33="день_2",
$BP33/30*MAX(MIN($AX33,EOMONTH(BK$15,0))-MAX($AW33,BK$15)+1,),
$DH33="раб.день",
$BP33/30*(IFERROR(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$BP33*BK33,
$DH33="неделя",
$BP33*BK33/7*(ROUNDUP((DAY(EOMONTH(BK$15,0)))/4,0))),
0)</f>
        <v/>
      </c>
      <c r="CC33" s="125">
        <f>SUM($BQ33:$CB33)</f>
        <v/>
      </c>
      <c r="CD33" s="126">
        <f>SUM($EH33:$EH33)</f>
        <v/>
      </c>
      <c r="CE33" s="126">
        <f>$CD33*$AB33</f>
        <v/>
      </c>
      <c r="CF33" s="126">
        <f>SUM($EK33:$EK33)</f>
        <v/>
      </c>
      <c r="CG33" s="126">
        <f>$CF33*$AB33</f>
        <v/>
      </c>
      <c r="CH33" s="126">
        <f>SUM($CC33,$CE33,$CG33)</f>
        <v/>
      </c>
      <c r="CI33" s="126">
        <f>$CH33*(1+$CM33)</f>
        <v/>
      </c>
      <c r="CJ33" s="127" t="n">
        <v>0</v>
      </c>
      <c r="CK33" s="126">
        <f>SUM($CH33:$CH33)*(1+$CJ33)</f>
        <v/>
      </c>
      <c r="CL33" s="126">
        <f>SUM($CH33:$CH33)*(1+$CM33)</f>
        <v/>
      </c>
      <c r="CM33" s="59" t="n"/>
      <c r="CN33" s="59" t="n"/>
      <c r="CO33" s="72" t="inlineStr">
        <is>
          <t>https://onlineapi.russoutdoor.ru/api/Panel/DownloadPanelProhibition/540/ТИ_ЖД.PDF</t>
        </is>
      </c>
      <c r="CP33" s="59" t="inlineStr">
        <is>
          <t>https://onlineapi.russoutdoor.ru/api/Panel/DownloadPosterAndMaketRequirement/2471/1/MS CF (1200х1800) indoor_нов.pdf</t>
        </is>
      </c>
      <c r="CQ33" s="73" t="n"/>
      <c r="CR33" s="73" t="n"/>
      <c r="CS33" s="73" t="n"/>
      <c r="CT33" s="72" t="n"/>
      <c r="CU33" s="79" t="inlineStr">
        <is>
          <t> </t>
        </is>
      </c>
      <c r="CV33" s="60" t="n"/>
      <c r="CW33" s="60" t="n"/>
      <c r="CX33" s="60" t="n"/>
      <c r="CY33" s="127">
        <f>IFERROR(($CC33-$EE33)/($EE33/(1-$DQ33)),0)</f>
        <v/>
      </c>
      <c r="CZ33" s="127">
        <f>IFERROR(1-$EI33/($CE33),0)</f>
        <v/>
      </c>
      <c r="DA33" s="127">
        <f>IFERROR(1-$EL33/($CG33),0)</f>
        <v/>
      </c>
      <c r="DB33" s="126">
        <f>ROUND(IFERROR(($CI33/(1+$CM33)-$EN33),0),2)</f>
        <v/>
      </c>
      <c r="DC33" s="128" t="n"/>
      <c r="DD33" s="125" t="n"/>
      <c r="DE33" s="75" t="n">
        <v>0</v>
      </c>
      <c r="DF33" s="128" t="n"/>
      <c r="DG33" s="125">
        <f>IF($DC33=0,0,$DD33*($DC33*100%-$DE33*$DF33))*SUM($AB33:$AB33)</f>
        <v/>
      </c>
      <c r="DH33" s="129" t="inlineStr">
        <is>
          <t>месяц</t>
        </is>
      </c>
      <c r="DI33" s="130" t="n">
        <v>10200</v>
      </c>
      <c r="DJ33" s="130">
        <f>
_xlfn.LET(_xlpm.X,
IFERROR(
IF($ES33="НовиковТВ",
(_xlfn.LET(_xlpm.NTV,
_xlfn.LET(_xlpm.MIN,350000,
IF(SUMIFS($DI:$DI,$ES:$ES,"НовиковТВ")&lt;=_xlpm.MIN,
(SUMIFS($DI:$DI,$ES:$ES,"НовиковТВ")/(COUNTIFS($ES:$ES,"НовиковТВ")))*_xlpm.MIN/SUMIFS($DI:$DI,$ES:$ES,"НовиковТВ"),
DI33)),
_xlpm.NTV+$DG33/(1-(1-(_xlpm.NTV)*(1-$DL33)*(1-$DM33)*(1-$DN33)*(1-$DO33)*(1-$DP33)/_xlpm.NTV))))/(1+$EP33),
$DI33+$DG33/(1-(1-($DI33)*(1-$DL33)*(1-$DM33)*(1-$DN33)*(1-$DO33)*(1-$DP33)/$DI33))),
0),
_xlpm.X*(1+$CM33)*(1+$CW33)-_xlpm.X*(1+$CM33)+_xlpm.X)</f>
        <v/>
      </c>
      <c r="DK33" s="125" t="inlineStr">
        <is>
          <t>послед.</t>
        </is>
      </c>
      <c r="DL33" s="63" t="n">
        <v>0</v>
      </c>
      <c r="DM33" s="63" t="n">
        <v>0</v>
      </c>
      <c r="DN33" s="63" t="n">
        <v>0</v>
      </c>
      <c r="DO33" s="63" t="n">
        <v>0</v>
      </c>
      <c r="DP33" s="63" t="n">
        <v>0</v>
      </c>
      <c r="DQ33" s="63">
        <f t="array" ref="DQ33">IFERROR(_xlfn.IFS(
$DK33="послед.",1-(1-$DL33)*(1-$DM33)*(1-$DN33)*(1-$DO33)*(1-$DP33),
$DK33="сумм.",$DL33+$DM33+$DN33+$DO33+$DP33),
0)</f>
        <v/>
      </c>
      <c r="DR33" s="125">
        <f t="array" ref="DR33">
IFERROR(
_xlfn.IFS(
$BL33=0,
0,
$BL33&gt;0,
_xlfn.IFS($DK33="послед.",
$DJ33*(1-$DL33)*(1-$DM33)*(1-$DN33)*(1-$DO33)*(1-$DP33),
$DK33="сумм.",
$DJ33*(1-($DL33+$DM33+$DN33+$DO33+$DP33)))),0)</f>
        <v/>
      </c>
      <c r="DS33" s="125">
        <f t="array" ref="DS33">
IFERROR(_xlfn.IFS(
$DH33="день_1",
$DR33*$BL33/($AX33-$AW33+1)*AZ33*(DAY(EOMONTH(AZ$15,0))),
$DH33="день_2",
$DR33/30*MAX(MIN($AX33,EOMONTH(AZ$15,0))-MAX($AW33,AZ$15)+1,),
$DH33="раб.день",
$DR33/30*(IFERROR(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$DR33*AZ33,
$DH33="неделя",
$DR33*AZ33/7*(ROUNDUP((DAY(EOMONTH(AZ$15,0)))/4,0))),
0)</f>
        <v/>
      </c>
      <c r="DT33" s="125">
        <f t="array" ref="DT33">
IFERROR(_xlfn.IFS(
$DH33="день_1",
$DR33*$BL33/($AX33-$AW33+1)*BA33*(DAY(EOMONTH(BA$15,0))),
$DH33="день_2",
$DR33/30*MAX(MIN($AX33,EOMONTH(BA$15,0))-MAX($AW33,BA$15)+1,),
$DH33="раб.день",
$DR33/30*(IFERROR(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$DR33*BA33,
$DH33="неделя",
$DR33*BA33/7*(ROUNDUP((DAY(EOMONTH(BA$15,0)))/4,0))),
0)</f>
        <v/>
      </c>
      <c r="DU33" s="125">
        <f t="array" ref="DU33">
IFERROR(_xlfn.IFS(
$DH33="день_1",
$DR33*$BL33/($AX33-$AW33+1)*BB33*(DAY(EOMONTH(BB$15,0))),
$DH33="день_2",
$DR33/30*MAX(MIN($AX33,EOMONTH(BB$15,0))-MAX($AW33,BB$15)+1,),
$DH33="раб.день",
$DR33/30*(IFERROR(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$DR33*BB33,
$DH33="неделя",
$DR33*BB33/7*(ROUNDUP((DAY(EOMONTH(BB$15,0)))/4,0))),
0)</f>
        <v/>
      </c>
      <c r="DV33" s="125">
        <f t="array" ref="DV33">
IFERROR(_xlfn.IFS(
$DH33="день_1",
$DR33*$BL33/($AX33-$AW33+1)*BC33*(DAY(EOMONTH(BC$15,0))),
$DH33="день_2",
$DR33/30*MAX(MIN($AX33,EOMONTH(BC$15,0))-MAX($AW33,BC$15)+1,),
$DH33="раб.день",
$DR33/30*(IFERROR(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$DR33*BC33,
$DH33="неделя",
$DR33*BC33/7*(ROUNDUP((DAY(EOMONTH(BC$15,0)))/4,0))),
0)</f>
        <v/>
      </c>
      <c r="DW33" s="125">
        <f t="array" ref="DW33">
IFERROR(_xlfn.IFS(
$DH33="день_1",
$DR33*$BL33/($AX33-$AW33+1)*BD33*(DAY(EOMONTH(BD$15,0))),
$DH33="день_2",
$DR33/30*MAX(MIN($AX33,EOMONTH(BD$15,0))-MAX($AW33,BD$15)+1,),
$DH33="раб.день",
$DR33/30*(IFERROR(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$DR33*BD33,
$DH33="неделя",
$DR33*BD33/7*(ROUNDUP((DAY(EOMONTH(BD$15,0)))/4,0))),
0)</f>
        <v/>
      </c>
      <c r="DX33" s="125">
        <f t="array" ref="DX33">
IFERROR(_xlfn.IFS(
$DH33="день_1",
$DR33*$BL33/($AX33-$AW33+1)*BE33*(DAY(EOMONTH(BE$15,0))),
$DH33="день_2",
$DR33/30*MAX(MIN($AX33,EOMONTH(BE$15,0))-MAX($AW33,BE$15)+1,),
$DH33="раб.день",
$DR33/30*(IFERROR(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$DR33*BE33,
$DH33="неделя",
$DR33*BE33/7*(ROUNDUP((DAY(EOMONTH(BE$15,0)))/4,0))),
0)</f>
        <v/>
      </c>
      <c r="DY33" s="125">
        <f t="array" ref="DY33">
IFERROR(_xlfn.IFS(
$DH33="день_1",
$DR33*$BL33/($AX33-$AW33+1)*BF33*(DAY(EOMONTH(BF$15,0))),
$DH33="день_2",
$DR33/30*MAX(MIN($AX33,EOMONTH(BF$15,0))-MAX($AW33,BF$15)+1,),
$DH33="раб.день",
$DR33/30*(IFERROR(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$DR33*BF33,
$DH33="неделя",
$DR33*BF33/7*(ROUNDUP((DAY(EOMONTH(BF$15,0)))/4,0))),
0)</f>
        <v/>
      </c>
      <c r="DZ33" s="125">
        <f t="array" ref="DZ33">
IFERROR(_xlfn.IFS(
$DH33="день_1",
$DR33*$BL33/($AX33-$AW33+1)*BG33*(DAY(EOMONTH(BG$15,0))),
$DH33="день_2",
$DR33/30*MAX(MIN($AX33,EOMONTH(BG$15,0))-MAX($AW33,BG$15)+1,),
$DH33="раб.день",
$DR33/30*(IFERROR(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$DR33*BG33,
$DH33="неделя",
$DR33*BG33/7*(ROUNDUP((DAY(EOMONTH(BG$15,0)))/4,0))),
0)</f>
        <v/>
      </c>
      <c r="EA33" s="125">
        <f t="array" ref="EA33">
IFERROR(_xlfn.IFS(
$DH33="день_1",
$DR33*$BL33/($AX33-$AW33+1)*BH33*(DAY(EOMONTH(BH$15,0))),
$DH33="день_2",
$DR33/30*MAX(MIN($AX33,EOMONTH(BH$15,0))-MAX($AW33,BH$15)+1,),
$DH33="раб.день",
$DR33/30*(IFERROR(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$DR33*BH33,
$DH33="неделя",
$DR33*BH33/7*(ROUNDUP((DAY(EOMONTH(BH$15,0)))/4,0))),
0)</f>
        <v/>
      </c>
      <c r="EB33" s="125">
        <f t="array" ref="EB33">
IFERROR(_xlfn.IFS(
$DH33="день_1",
$DR33*$BL33/($AX33-$AW33+1)*BI33*(DAY(EOMONTH(BI$15,0))),
$DH33="день_2",
$DR33/30*MAX(MIN($AX33,EOMONTH(BI$15,0))-MAX($AW33,BI$15)+1,),
$DH33="раб.день",
$DR33/30*(IFERROR(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$DR33*BI33,
$DH33="неделя",
$DR33*BI33/7*(ROUNDUP((DAY(EOMONTH(BI$15,0)))/4,0))),
0)</f>
        <v/>
      </c>
      <c r="EC33" s="125">
        <f t="array" ref="EC33">
IFERROR(_xlfn.IFS(
$DH33="день_1",
$DR33*$BL33/($AX33-$AW33+1)*BJ33*(DAY(EOMONTH(BJ$15,0))),
$DH33="день_2",
$DR33/30*MAX(MIN($AX33,EOMONTH(BJ$15,0))-MAX($AW33,BJ$15)+1,),
$DH33="раб.день",
$DR33/30*(IFERROR(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$DR33*BJ33,
$DH33="неделя",
$DR33*BJ33/7*(ROUNDUP((DAY(EOMONTH(BJ$15,0)))/4,0))),
0)</f>
        <v/>
      </c>
      <c r="ED33" s="125">
        <f t="array" ref="ED33">
IFERROR(_xlfn.IFS(
$DH33="день_1",
$DR33*$BL33/($AX33-$AW33+1)*BK33*(DAY(EOMONTH(BK$15,0))),
$DH33="день_2",
$DR33/30*MAX(MIN($AX33,EOMONTH(BK$15,0))-MAX($AW33,BK$15)+1,),
$DH33="раб.день",
$DR33/30*(IFERROR(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$DR33*BK33,
$DH33="неделя",
$DR33*BK33/7*(ROUNDUP((DAY(EOMONTH(BK$15,0)))/4,0))),
0)</f>
        <v/>
      </c>
      <c r="EE33" s="125">
        <f>SUM($DS33,$DT33,$DU33,$DV33,$DW33,$DX33,$DY33,$DZ33,$EA33,$EB33,$EC33,$ED33)</f>
        <v/>
      </c>
      <c r="EF33" s="125">
        <f>IFERROR(ROUND($EE33*(1+$EP33),2),0)</f>
        <v/>
      </c>
      <c r="EG33" s="128" t="n">
        <v>1</v>
      </c>
      <c r="EH33" s="126" t="n">
        <v>0</v>
      </c>
      <c r="EI33" s="126">
        <f>ROUND(SUM($EH33:$EH33)*SUM($AB33:$AB33)*$EG33,2)</f>
        <v/>
      </c>
      <c r="EJ33" s="126">
        <f>ROUND($EI33*(1+$EP33),2)</f>
        <v/>
      </c>
      <c r="EK33" s="126" t="n">
        <v>0</v>
      </c>
      <c r="EL33" s="126">
        <f>ROUND(SUM($EK33:$EK33)*SUM($AB33:$AB33)*$EG33,2)</f>
        <v/>
      </c>
      <c r="EM33" s="126">
        <f>ROUND($EL33*(1+$EP33),2)</f>
        <v/>
      </c>
      <c r="EN33" s="126">
        <f>SUM($EE33,$EI33,$EL33)</f>
        <v/>
      </c>
      <c r="EO33" s="126">
        <f>SUM($EF33,$EJ33,$EM33)</f>
        <v/>
      </c>
      <c r="EP33" s="59" t="n"/>
      <c r="EQ33" s="59" t="n"/>
      <c r="ER33" s="60">
        <f t="array" ref="ER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MATCH(ES33,
{"AMS";"RussOutdoor";"HD Outdoor";"Ingroup";"IQ";"Ledproduction";"LisChannel";"Logic";"Media-PPL";"NovikovTV | НовиковТВ";"SMA";"SOK";"КрокусТВ | CrocusTV | IndoorTV";"Сити";"ТЯК Москва"},
0)),"")</f>
        <v/>
      </c>
      <c r="ES33" s="60" t="n"/>
      <c r="ET33" s="60">
        <f t="array" ref="ET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MATCH(ES33,
{"AMS";"RussOutdoor";"HD Outdoor";"Ingroup";"IQ";"Ledproduction";"LisChannel";"Logic";"Media-PPL";"NovikovTV | НовиковТВ";"SMA";"SOK";"КрокусТВ | CrocusTV | IndoorTV";"Сити";"ТЯК Москва"},
0)),"")</f>
        <v/>
      </c>
      <c r="EU33" s="60" t="n"/>
      <c r="EV33" s="60" t="n"/>
      <c r="EX33" s="110">
        <f t="array" ref="EX33">
($AR33/30
+N("ТРАФИК ПЛОЩАДКИ"))*
(IFERROR(
_xlfn.LET(
_xlpm.GPR,
HLOOKUP($L33,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IF($Q33="цифровой",_xlpm.GPR/$AG33,_xlpm.GPR/60)),
0)
+N("DWELL TIME"))*
(IF($AB33=0,0,IF($AB33=1,0.3,IF($AB33=2,0.5,IF($AB33&gt;2,1))))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_xlfn.IFS($AC33="да",1.2,$AC33="нет",1)*
_xlfn.IFS($AD33="да",1.2,$AD33="нет",1)*
IF(R33="статический",1,1.2)*
$X33*
INDEX(
{1.2;1;1.2;1.2;1;1.2;1.2;1.2;1.2;1.2;1.2;1;1.2;1.2;1.2;1.2;1;1;1.2;1.2;1.2;1;1;1;1;1.2;1.2;1.2;1.2;1;1;1;1;1.2;1.2;1.2;1.2;1.2;1.2;1.2;1.2;1;1;1.2;1;1;1;1;1.5;1;1;1.5;1.5;1.2},
MATCH($Q33,_xlpm.MI,0)))&gt;{0.02;0.04;0.06;0.1;0.2;0.4;0.6;0.8;1;2;4;6})),
{0;1;2;3;4;5;6;7;8;9;10;11;12},
0)))
+N("КОЭФФИЦИЕНТ КОНТАКТА"))))*
(_xlfn.IFS($X33&lt;0.1,$X33/1000,$X33&gt;25,5.2,AND($X33&gt;=0.1,$X33&lt;=25),(($X33*2+0.1)/10)*($X33/10)))*
IFERROR((_xlfn.LET(
_xlpm.MA,
{0;0.8;0.85;0.9;0.95;1},
_xlpm.MAA,
{0;1;2;3;4;5},
INDEX(_xlpm.MA,MATCH(SUMPRODUCT(--((IF(ROUND(_xlpm.MAA,1)&gt;5,5,ROUND($AB33,1)))&gt;{0;1;2;3;4;5})),_xlpm.MAA,0)))
+N("КОЭФФИЦИЕНТ КОЛ-ВО КОНСТРУКЦИЙ")),1)*
$AB33,0))*
(IF($Q33="цифровой",$AG33/15*$AI33,1)
+N("ДЛЯ ЦИФРЫ"))</f>
        <v/>
      </c>
      <c r="EY33" s="110">
        <f>IFERROR(EX33*AY33,0)</f>
        <v/>
      </c>
      <c r="EZ33" s="131">
        <f>IFERROR(DP33/EY33*1000,0)</f>
        <v/>
      </c>
      <c r="FA33" s="112">
        <f>IFERROR(FC33/FB33,0)</f>
        <v/>
      </c>
      <c r="FB33" s="112">
        <f>IFERROR((FC33/(EY33/FF33*#REF!))*0.825,0)</f>
        <v/>
      </c>
      <c r="FC33" s="112">
        <f>IFERROR(((EX33*30/AR33)*100)/30,0)</f>
        <v/>
      </c>
      <c r="FD33" s="112">
        <f>IFERROR(EY33/G33*100%,0)</f>
        <v/>
      </c>
      <c r="FE33" s="112">
        <f>IFERROR(FD33/FC33*100%,0)</f>
        <v/>
      </c>
      <c r="FF33" s="110">
        <f>IFERROR(AR33/30*AY33,0)</f>
        <v/>
      </c>
    </row>
    <row r="34" ht="12.75" customHeight="1">
      <c r="A34" s="59" t="n"/>
      <c r="B34" s="60" t="n"/>
      <c r="C34" s="60" t="n"/>
      <c r="D34" s="60">
        <f t="array" ref="D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4" s="60">
        <f t="array" ref="E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4" s="60" t="inlineStr">
        <is>
          <t>Самара</t>
        </is>
      </c>
      <c r="G34" s="60" t="n"/>
      <c r="H34" s="60">
        <f t="array" ref="H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4" s="60" t="n"/>
      <c r="J34" s="60" t="n"/>
      <c r="K34" s="60" t="n"/>
      <c r="L34" s="60" t="n"/>
      <c r="M34" s="60" t="inlineStr">
        <is>
          <t>Самара Вокзал</t>
        </is>
      </c>
      <c r="N34" s="60" t="n"/>
      <c r="O34" s="60" t="n"/>
      <c r="P34" s="60">
        <f t="array" ref="P34">
_xlfn.IFS(
ISNUMBER(MATCH($Q34,{"шелфбаннер","разделитель","монетница","чековая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ISNUMBER(MATCH($Q34,{"каталог","журнал"},)),
"Пресса",
$Q34="","")</f>
        <v/>
      </c>
      <c r="Q34" s="60" t="n"/>
      <c r="R34" s="60">
        <f t="array" ref="R34">
IFERROR(
_xlfn.IFS(
OR(ISNUMBER(MATCH($Q34,{"экспозиция","макет","стенд","автостенд","авто стенд","выставочное пространство","выставочные стенды","модульные выставочные стенды","3Д конструкция","3D конструкция"},)),P34="Экспонирование"),
"нестандартный",
ISNUMBER(MATCH($Q34,{"скроллер","призматрон"},)),
"динамический",
$P34="Видео",
"цифровой",
OR($P34="Пресса",$P34="Щит",$P34="POSm",$P34="Подвес",$P34="Брендирование/оклейка"),
"статический"),"")</f>
        <v/>
      </c>
      <c r="S34" s="59" t="inlineStr">
        <is>
          <t>А</t>
        </is>
      </c>
      <c r="T34" s="60" t="inlineStr">
        <is>
          <t>Пилон_статика</t>
        </is>
      </c>
      <c r="U34" s="60" t="inlineStr">
        <is>
          <t>Самара\ Конкорс\ A</t>
        </is>
      </c>
      <c r="V34" s="60" t="inlineStr">
        <is>
          <t>Постерная бумага Backlit 150 г/кв.м (на просвет); Плёнка ПЭТ</t>
        </is>
      </c>
      <c r="W34" s="59" t="inlineStr">
        <is>
          <t>1.2x1.8</t>
        </is>
      </c>
      <c r="X34" s="59" t="n"/>
      <c r="Y34" s="59" t="n"/>
      <c r="Z34" s="61" t="n"/>
      <c r="AA34" s="61" t="n"/>
      <c r="AB34" s="61">
        <f>IF(BL34&gt;0,Z34,0)</f>
        <v/>
      </c>
      <c r="AC34" s="59" t="n"/>
      <c r="AD34" s="59" t="n"/>
      <c r="AE34" s="59" t="inlineStr">
        <is>
          <t>https://images.russoutdoor.ru/panelFotos/116/1156200.jpg</t>
        </is>
      </c>
      <c r="AF34" s="59" t="inlineStr">
        <is>
          <t>https://images.russoutdoor.ru/panelMapsWMF/116/1156200.jpg</t>
        </is>
      </c>
      <c r="AG34" s="59" t="n"/>
      <c r="AH34" s="59" t="n"/>
      <c r="AI34" s="59" t="n"/>
      <c r="AJ34" s="59" t="n"/>
      <c r="AK34" s="59" t="n"/>
      <c r="AL34" s="62">
        <f>IFERROR(IF(OR(R34="статический",R34="динамический",R34="нестандартный",R34="",R34=""),"-",IF(AND(AH34="-",AI34="-"),"-",AK34*3600/AH34*AI34)),"-")</f>
        <v/>
      </c>
      <c r="AM34" s="62">
        <f>IFERROR(IF(OR(R34="статический",R34="динамический",R34="",R34="", R34="BTL",R34="нестандартный"),"-",AG34*AI34*AL34/60),"-")</f>
        <v/>
      </c>
      <c r="AN34" s="63">
        <f>IFERROR(IF(AH34="","-",AG34*AI34/AH34),"-")</f>
        <v/>
      </c>
      <c r="AO34" s="59">
        <f>IFERROR(IF(OR($R34="статический",$R34="динамический",$R34="",$R34="",$R34="BTL",$R34="нестандартный"),"-",$AL34*$AY34),"-")</f>
        <v/>
      </c>
      <c r="AP34" s="62">
        <f>IFERROR(IF(OR($R34="статический",$R34="динамический",$R34="",$R34="",$R34="BTL",$R34="нестандартный"),"-",$AM34*AY34),"-")</f>
        <v/>
      </c>
      <c r="AQ34" s="64" t="n"/>
      <c r="AR34" s="61" t="n">
        <v>546787</v>
      </c>
      <c r="AS34" s="61" t="n">
        <v>14.58</v>
      </c>
      <c r="AT34" s="61" t="n"/>
      <c r="AU34" s="65" t="n"/>
      <c r="AV34" s="124">
        <f>IFERROR(DR34/AT34*1000,"n/a")</f>
        <v/>
      </c>
      <c r="AW34" s="67" t="n"/>
      <c r="AX34" s="67" t="n"/>
      <c r="AY34" s="43">
        <f>IFERROR(IF(OR($AW34="",$AX34=""),"",_xlfn.DAYS($AX34+1,$AW34)),"")</f>
        <v/>
      </c>
      <c r="AZ34" s="68">
        <f t="array" ref="AZ34">
_xlfn.LET(_xlpm.COEFF,
IF($AW34+$AX34=0,0,IF(MAX(MIN($AX34,EOMONTH(AZ$15,0))-MAX($AW34,AZ$15)+1,)&gt;0,1,0)),
_xlfn.IFS(
$ES34="LisChannel",
_xlpm.COEFF*
INDEX({1;1;1.2;1.2;1;1;1;1;1.2;1.2;1.2;1.2},
MATCH(MONTH(AZ$15),
{1,2,3,4,5,6,7,8,9,10,11,12})),
CONCATENATE($ES34," ",$L34)="RussOutdoor метро",
_xlpm.COEFF*
INDEX({0.8;0.9;1.1;1.1;1;1;1;1;1.1;1.1;1.1;1.1},
MATCH(MONTH(AZ$15),
{1,2,3,4,5,6,7,8,9,10,11,12})),
$ES34&lt;&gt;"LisChannel",
_xlpm.COEFF,
$ES34&lt;&gt;"RussOutdoor",
_xlpm.COEFF))</f>
        <v/>
      </c>
      <c r="BA34" s="68">
        <f t="array" ref="BA34">
_xlfn.LET(_xlpm.COEFF,
IF($AW34+$AX34=0,0,IF(MAX(MIN($AX34,EOMONTH(BA$15,0))-MAX($AW34,BA$15)+1,)&gt;0,1,0)),
_xlfn.IFS(
$ES34="LisChannel",
_xlpm.COEFF*
INDEX({1;1;1.2;1.2;1;1;1;1;1.2;1.2;1.2;1.2},
MATCH(MONTH(BA$15),
{1,2,3,4,5,6,7,8,9,10,11,12})),
CONCATENATE($ES34," ",$L34)="RussOutdoor метро",
_xlpm.COEFF*
INDEX({0.8;0.9;1.1;1.1;1;1;1;1;1.1;1.1;1.1;1.1},
MATCH(MONTH(BA$15),
{1,2,3,4,5,6,7,8,9,10,11,12})),
$ES34&lt;&gt;"LisChannel",
_xlpm.COEFF,
$ES34&lt;&gt;"RussOutdoor",
_xlpm.COEFF))</f>
        <v/>
      </c>
      <c r="BB34" s="68">
        <f t="array" ref="BB34">
_xlfn.LET(_xlpm.COEFF,
IF($AW34+$AX34=0,0,IF(MAX(MIN($AX34,EOMONTH(BB$15,0))-MAX($AW34,BB$15)+1,)&gt;0,1,0)),
_xlfn.IFS(
$ES34="LisChannel",
_xlpm.COEFF*
INDEX({1;1;1.2;1.2;1;1;1;1;1.2;1.2;1.2;1.2},
MATCH(MONTH(BB$15),
{1,2,3,4,5,6,7,8,9,10,11,12})),
CONCATENATE($ES34," ",$L34)="RussOutdoor метро",
_xlpm.COEFF*
INDEX({0.8;0.9;1.1;1.1;1;1;1;1;1.1;1.1;1.1;1.1},
MATCH(MONTH(BB$15),
{1,2,3,4,5,6,7,8,9,10,11,12})),
$ES34&lt;&gt;"LisChannel",
_xlpm.COEFF,
$ES34&lt;&gt;"RussOutdoor",
_xlpm.COEFF))</f>
        <v/>
      </c>
      <c r="BC34" s="68">
        <f t="array" ref="BC34">
_xlfn.LET(_xlpm.COEFF,
IF($AW34+$AX34=0,0,IF(MAX(MIN($AX34,EOMONTH(BC$15,0))-MAX($AW34,BC$15)+1,)&gt;0,1,0)),
_xlfn.IFS(
$ES34="LisChannel",
_xlpm.COEFF*
INDEX({1;1;1.2;1.2;1;1;1;1;1.2;1.2;1.2;1.2},
MATCH(MONTH(BC$15),
{1,2,3,4,5,6,7,8,9,10,11,12})),
CONCATENATE($ES34," ",$L34)="RussOutdoor метро",
_xlpm.COEFF*
INDEX({0.8;0.9;1.1;1.1;1;1;1;1;1.1;1.1;1.1;1.1},
MATCH(MONTH(BC$15),
{1,2,3,4,5,6,7,8,9,10,11,12})),
$ES34&lt;&gt;"LisChannel",
_xlpm.COEFF,
$ES34&lt;&gt;"RussOutdoor",
_xlpm.COEFF))</f>
        <v/>
      </c>
      <c r="BD34" s="68">
        <f t="array" ref="BD34">
_xlfn.LET(_xlpm.COEFF,
IF($AW34+$AX34=0,0,IF(MAX(MIN($AX34,EOMONTH(BD$15,0))-MAX($AW34,BD$15)+1,)&gt;0,1,0)),
_xlfn.IFS(
$ES34="LisChannel",
_xlpm.COEFF*
INDEX({1;1;1.2;1.2;1;1;1;1;1.2;1.2;1.2;1.2},
MATCH(MONTH(BD$15),
{1,2,3,4,5,6,7,8,9,10,11,12})),
CONCATENATE($ES34," ",$L34)="RussOutdoor метро",
_xlpm.COEFF*
INDEX({0.8;0.9;1.1;1.1;1;1;1;1;1.1;1.1;1.1;1.1},
MATCH(MONTH(BD$15),
{1,2,3,4,5,6,7,8,9,10,11,12})),
$ES34&lt;&gt;"LisChannel",
_xlpm.COEFF,
$ES34&lt;&gt;"RussOutdoor",
_xlpm.COEFF))</f>
        <v/>
      </c>
      <c r="BE34" s="68">
        <f t="array" ref="BE34">
_xlfn.LET(_xlpm.COEFF,
IF($AW34+$AX34=0,0,IF(MAX(MIN($AX34,EOMONTH(BE$15,0))-MAX($AW34,BE$15)+1,)&gt;0,1,0)),
_xlfn.IFS(
$ES34="LisChannel",
_xlpm.COEFF*
INDEX({1;1;1.2;1.2;1;1;1;1;1.2;1.2;1.2;1.2},
MATCH(MONTH(BE$15),
{1,2,3,4,5,6,7,8,9,10,11,12})),
CONCATENATE($ES34," ",$L34)="RussOutdoor метро",
_xlpm.COEFF*
INDEX({0.8;0.9;1.1;1.1;1;1;1;1;1.1;1.1;1.1;1.1},
MATCH(MONTH(BE$15),
{1,2,3,4,5,6,7,8,9,10,11,12})),
$ES34&lt;&gt;"LisChannel",
_xlpm.COEFF,
$ES34&lt;&gt;"RussOutdoor",
_xlpm.COEFF))</f>
        <v/>
      </c>
      <c r="BF34" s="68">
        <f t="array" ref="BF34">
_xlfn.LET(_xlpm.COEFF,
IF($AW34+$AX34=0,0,IF(MAX(MIN($AX34,EOMONTH(BF$15,0))-MAX($AW34,BF$15)+1,)&gt;0,1,0)),
_xlfn.IFS(
$ES34="LisChannel",
_xlpm.COEFF*
INDEX({1;1;1.2;1.2;1;1;1;1;1.2;1.2;1.2;1.2},
MATCH(MONTH(BF$15),
{1,2,3,4,5,6,7,8,9,10,11,12})),
CONCATENATE($ES34," ",$L34)="RussOutdoor метро",
_xlpm.COEFF*
INDEX({0.8;0.9;1.1;1.1;1;1;1;1;1.1;1.1;1.1;1.1},
MATCH(MONTH(BF$15),
{1,2,3,4,5,6,7,8,9,10,11,12})),
$ES34&lt;&gt;"LisChannel",
_xlpm.COEFF,
$ES34&lt;&gt;"RussOutdoor",
_xlpm.COEFF))</f>
        <v/>
      </c>
      <c r="BG34" s="68">
        <f t="array" ref="BG34">
_xlfn.LET(_xlpm.COEFF,
IF($AW34+$AX34=0,0,IF(MAX(MIN($AX34,EOMONTH(BG$15,0))-MAX($AW34,BG$15)+1,)&gt;0,1,0)),
_xlfn.IFS(
$ES34="LisChannel",
_xlpm.COEFF*
INDEX({1;1;1.2;1.2;1;1;1;1;1.2;1.2;1.2;1.2},
MATCH(MONTH(BG$15),
{1,2,3,4,5,6,7,8,9,10,11,12})),
CONCATENATE($ES34," ",$L34)="RussOutdoor метро",
_xlpm.COEFF*
INDEX({0.8;0.9;1.1;1.1;1;1;1;1;1.1;1.1;1.1;1.1},
MATCH(MONTH(BG$15),
{1,2,3,4,5,6,7,8,9,10,11,12})),
$ES34&lt;&gt;"LisChannel",
_xlpm.COEFF,
$ES34&lt;&gt;"RussOutdoor",
_xlpm.COEFF))</f>
        <v/>
      </c>
      <c r="BH34" s="68">
        <f t="array" ref="BH34">
_xlfn.LET(_xlpm.COEFF,
IF($AW34+$AX34=0,0,IF(MAX(MIN($AX34,EOMONTH(BH$15,0))-MAX($AW34,BH$15)+1,)&gt;0,1,0)),
_xlfn.IFS(
$ES34="LisChannel",
_xlpm.COEFF*
INDEX({1;1;1.2;1.2;1;1;1;1;1.2;1.2;1.2;1.2},
MATCH(MONTH(BH$15),
{1,2,3,4,5,6,7,8,9,10,11,12})),
CONCATENATE($ES34," ",$L34)="RussOutdoor метро",
_xlpm.COEFF*
INDEX({0.8;0.9;1.1;1.1;1;1;1;1;1.1;1.1;1.1;1.1},
MATCH(MONTH(BH$15),
{1,2,3,4,5,6,7,8,9,10,11,12})),
$ES34&lt;&gt;"LisChannel",
_xlpm.COEFF,
$ES34&lt;&gt;"RussOutdoor",
_xlpm.COEFF))</f>
        <v/>
      </c>
      <c r="BI34" s="68">
        <f t="array" ref="BI34">
_xlfn.LET(_xlpm.COEFF,
IF($AW34+$AX34=0,0,IF(MAX(MIN($AX34,EOMONTH(BI$15,0))-MAX($AW34,BI$15)+1,)&gt;0,1,0)),
_xlfn.IFS(
$ES34="LisChannel",
_xlpm.COEFF*
INDEX({1;1;1.2;1.2;1;1;1;1;1.2;1.2;1.2;1.2},
MATCH(MONTH(BI$15),
{1,2,3,4,5,6,7,8,9,10,11,12})),
CONCATENATE($ES34," ",$L34)="RussOutdoor метро",
_xlpm.COEFF*
INDEX({0.8;0.9;1.1;1.1;1;1;1;1;1.1;1.1;1.1;1.1},
MATCH(MONTH(BI$15),
{1,2,3,4,5,6,7,8,9,10,11,12})),
$ES34&lt;&gt;"LisChannel",
_xlpm.COEFF,
$ES34&lt;&gt;"RussOutdoor",
_xlpm.COEFF))</f>
        <v/>
      </c>
      <c r="BJ34" s="68">
        <f t="array" ref="BJ34">
_xlfn.LET(_xlpm.COEFF,
IF($AW34+$AX34=0,0,IF(MAX(MIN($AX34,EOMONTH(BJ$15,0))-MAX($AW34,BJ$15)+1,)&gt;0,1,0)),
_xlfn.IFS(
$ES34="LisChannel",
_xlpm.COEFF*
INDEX({1;1;1.2;1.2;1;1;1;1;1.2;1.2;1.2;1.2},
MATCH(MONTH(BJ$15),
{1,2,3,4,5,6,7,8,9,10,11,12})),
CONCATENATE($ES34," ",$L34)="RussOutdoor метро",
_xlpm.COEFF*
INDEX({0.8;0.9;1.1;1.1;1;1;1;1;1.1;1.1;1.1;1.1},
MATCH(MONTH(BJ$15),
{1,2,3,4,5,6,7,8,9,10,11,12})),
$ES34&lt;&gt;"LisChannel",
_xlpm.COEFF,
$ES34&lt;&gt;"RussOutdoor",
_xlpm.COEFF))</f>
        <v/>
      </c>
      <c r="BK34" s="68">
        <f t="array" ref="BK34">
_xlfn.LET(_xlpm.COEFF,
IF($AW34+$AX34=0,0,IF(MAX(MIN($AX34,EOMONTH(BK$15,0))-MAX($AW34,BK$15)+1,)&gt;0,1,0)),
_xlfn.IFS(
$ES34="LisChannel",
_xlpm.COEFF*
INDEX({1;1;1.2;1.2;1;1;1;1;1.2;1.2;1.2;1.2},
MATCH(MONTH(BK$15),
{1,2,3,4,5,6,7,8,9,10,11,12})),
CONCATENATE($ES34," ",$L34)="RussOutdoor метро",
_xlpm.COEFF*
INDEX({0.8;0.9;1.1;1.1;1;1;1;1;1.1;1.1;1.1;1.1},
MATCH(MONTH(BK$15),
{1,2,3,4,5,6,7,8,9,10,11,12})),
$ES34&lt;&gt;"LisChannel",
_xlpm.COEFF,
$ES34&lt;&gt;"RussOutdoor",
_xlpm.COEFF))</f>
        <v/>
      </c>
      <c r="BL34" s="62">
        <f>COUNTIFS($AZ34:$BK34,"&gt;0")</f>
        <v/>
      </c>
      <c r="BM34" s="65" t="n"/>
      <c r="BN34" s="125">
        <f>$DJ34</f>
        <v/>
      </c>
      <c r="BO34" s="63">
        <f>$DQ34</f>
        <v/>
      </c>
      <c r="BP34" s="125">
        <f>
IFERROR(
IF($BL34=0,0,
$BN34*(1-$BO34)),
0)</f>
        <v/>
      </c>
      <c r="BQ34" s="125">
        <f t="array" ref="BQ34">
IFERROR(
_xlfn.IFS(
$DH34="день_1",
$BP34*$BL34/($AX34-$AW34+1)*AZ34*(DAY(EOMONTH(AZ$15,0))),
$DH34="день_2",
$BP34/30*MAX(MIN($AX34,EOMONTH(AZ$15,0))-MAX($AW34,AZ$15)+1,),
$DH34="раб.день",
$BP34/30*(IFERROR(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$BP34*AZ34,
$DH34="неделя",
$BP34*AZ34/7*(ROUNDUP((DAY(EOMONTH(AZ$15,0)))/4,0))),
0)</f>
        <v/>
      </c>
      <c r="BR34" s="125">
        <f t="array" ref="BR34">
IFERROR(
_xlfn.IFS(
$DH34="день_1",
$BP34*$BL34/($AX34-$AW34+1)*BA34*(DAY(EOMONTH(BA$15,0))),
$DH34="день_2",
$BP34/30*MAX(MIN($AX34,EOMONTH(BA$15,0))-MAX($AW34,BA$15)+1,),
$DH34="раб.день",
$BP34/30*(IFERROR(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$BP34*BA34,
$DH34="неделя",
$BP34*BA34/7*(ROUNDUP((DAY(EOMONTH(BA$15,0)))/4,0))),
0)</f>
        <v/>
      </c>
      <c r="BS34" s="125">
        <f t="array" ref="BS34">
IFERROR(
_xlfn.IFS(
$DH34="день_1",
$BP34*$BL34/($AX34-$AW34+1)*BB34*(DAY(EOMONTH(BB$15,0))),
$DH34="день_2",
$BP34/30*MAX(MIN($AX34,EOMONTH(BB$15,0))-MAX($AW34,BB$15)+1,),
$DH34="раб.день",
$BP34/30*(IFERROR(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$BP34*BB34,
$DH34="неделя",
$BP34*BB34/7*(ROUNDUP((DAY(EOMONTH(BB$15,0)))/4,0))),
0)</f>
        <v/>
      </c>
      <c r="BT34" s="125">
        <f t="array" ref="BT34">
IFERROR(
_xlfn.IFS(
$DH34="день_1",
$BP34*$BL34/($AX34-$AW34+1)*BC34*(DAY(EOMONTH(BC$15,0))),
$DH34="день_2",
$BP34/30*MAX(MIN($AX34,EOMONTH(BC$15,0))-MAX($AW34,BC$15)+1,),
$DH34="раб.день",
$BP34/30*(IFERROR(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$BP34*BC34,
$DH34="неделя",
$BP34*BC34/7*(ROUNDUP((DAY(EOMONTH(BC$15,0)))/4,0))),
0)</f>
        <v/>
      </c>
      <c r="BU34" s="125">
        <f t="array" ref="BU34">
IFERROR(
_xlfn.IFS(
$DH34="день_1",
$BP34*$BL34/($AX34-$AW34+1)*BD34*(DAY(EOMONTH(BD$15,0))),
$DH34="день_2",
$BP34/30*MAX(MIN($AX34,EOMONTH(BD$15,0))-MAX($AW34,BD$15)+1,),
$DH34="раб.день",
$BP34/30*(IFERROR(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$BP34*BD34,
$DH34="неделя",
$BP34*BD34/7*(ROUNDUP((DAY(EOMONTH(BD$15,0)))/4,0))),
0)</f>
        <v/>
      </c>
      <c r="BV34" s="125">
        <f t="array" ref="BV34">
IFERROR(
_xlfn.IFS(
$DH34="день_1",
$BP34*$BL34/($AX34-$AW34+1)*BE34*(DAY(EOMONTH(BE$15,0))),
$DH34="день_2",
$BP34/30*MAX(MIN($AX34,EOMONTH(BE$15,0))-MAX($AW34,BE$15)+1,),
$DH34="раб.день",
$BP34/30*(IFERROR(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$BP34*BE34,
$DH34="неделя",
$BP34*BE34/7*(ROUNDUP((DAY(EOMONTH(BE$15,0)))/4,0))),
0)</f>
        <v/>
      </c>
      <c r="BW34" s="125">
        <f t="array" ref="BW34">
IFERROR(
_xlfn.IFS(
$DH34="день_1",
$BP34*$BL34/($AX34-$AW34+1)*BF34*(DAY(EOMONTH(BF$15,0))),
$DH34="день_2",
$BP34/30*MAX(MIN($AX34,EOMONTH(BF$15,0))-MAX($AW34,BF$15)+1,),
$DH34="раб.день",
$BP34/30*(IFERROR(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$BP34*BF34,
$DH34="неделя",
$BP34*BF34/7*(ROUNDUP((DAY(EOMONTH(BF$15,0)))/4,0))),
0)</f>
        <v/>
      </c>
      <c r="BX34" s="125">
        <f t="array" ref="BX34">
IFERROR(
_xlfn.IFS(
$DH34="день_1",
$BP34*$BL34/($AX34-$AW34+1)*BG34*(DAY(EOMONTH(BG$15,0))),
$DH34="день_2",
$BP34/30*MAX(MIN($AX34,EOMONTH(BG$15,0))-MAX($AW34,BG$15)+1,),
$DH34="раб.день",
$BP34/30*(IFERROR(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$BP34*BG34,
$DH34="неделя",
$BP34*BG34/7*(ROUNDUP((DAY(EOMONTH(BG$15,0)))/4,0))),
0)</f>
        <v/>
      </c>
      <c r="BY34" s="125">
        <f t="array" ref="BY34">
IFERROR(
_xlfn.IFS(
$DH34="день_1",
$BP34*$BL34/($AX34-$AW34+1)*BH34*(DAY(EOMONTH(BH$15,0))),
$DH34="день_2",
$BP34/30*MAX(MIN($AX34,EOMONTH(BH$15,0))-MAX($AW34,BH$15)+1,),
$DH34="раб.день",
$BP34/30*(IFERROR(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$BP34*BH34,
$DH34="неделя",
$BP34*BH34/7*(ROUNDUP((DAY(EOMONTH(BH$15,0)))/4,0))),
0)</f>
        <v/>
      </c>
      <c r="BZ34" s="125">
        <f t="array" ref="BZ34">
IFERROR(
_xlfn.IFS(
$DH34="день_1",
$BP34*$BL34/($AX34-$AW34+1)*BI34*(DAY(EOMONTH(BI$15,0))),
$DH34="день_2",
$BP34/30*MAX(MIN($AX34,EOMONTH(BI$15,0))-MAX($AW34,BI$15)+1,),
$DH34="раб.день",
$BP34/30*(IFERROR(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$BP34*BI34,
$DH34="неделя",
$BP34*BI34/7*(ROUNDUP((DAY(EOMONTH(BI$15,0)))/4,0))),
0)</f>
        <v/>
      </c>
      <c r="CA34" s="125">
        <f t="array" ref="CA34">
IFERROR(
_xlfn.IFS(
$DH34="день_1",
$BP34*$BL34/($AX34-$AW34+1)*BJ34*(DAY(EOMONTH(BJ$15,0))),
$DH34="день_2",
$BP34/30*MAX(MIN($AX34,EOMONTH(BJ$15,0))-MAX($AW34,BJ$15)+1,),
$DH34="раб.день",
$BP34/30*(IFERROR(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$BP34*BJ34,
$DH34="неделя",
$BP34*BJ34/7*(ROUNDUP((DAY(EOMONTH(BJ$15,0)))/4,0))),
0)</f>
        <v/>
      </c>
      <c r="CB34" s="125">
        <f t="array" ref="CB34">
IFERROR(
_xlfn.IFS(
$DH34="день_1",
$BP34*$BL34/($AX34-$AW34+1)*BK34*(DAY(EOMONTH(BK$15,0))),
$DH34="день_2",
$BP34/30*MAX(MIN($AX34,EOMONTH(BK$15,0))-MAX($AW34,BK$15)+1,),
$DH34="раб.день",
$BP34/30*(IFERROR(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$BP34*BK34,
$DH34="неделя",
$BP34*BK34/7*(ROUNDUP((DAY(EOMONTH(BK$15,0)))/4,0))),
0)</f>
        <v/>
      </c>
      <c r="CC34" s="125">
        <f>SUM($BQ34:$CB34)</f>
        <v/>
      </c>
      <c r="CD34" s="126">
        <f>SUM($EH34:$EH34)</f>
        <v/>
      </c>
      <c r="CE34" s="126">
        <f>$CD34*$AB34</f>
        <v/>
      </c>
      <c r="CF34" s="126">
        <f>SUM($EK34:$EK34)</f>
        <v/>
      </c>
      <c r="CG34" s="126">
        <f>$CF34*$AB34</f>
        <v/>
      </c>
      <c r="CH34" s="126">
        <f>SUM($CC34,$CE34,$CG34)</f>
        <v/>
      </c>
      <c r="CI34" s="126">
        <f>$CH34*(1+$CM34)</f>
        <v/>
      </c>
      <c r="CJ34" s="127" t="n">
        <v>0</v>
      </c>
      <c r="CK34" s="126">
        <f>SUM($CH34:$CH34)*(1+$CJ34)</f>
        <v/>
      </c>
      <c r="CL34" s="126">
        <f>SUM($CH34:$CH34)*(1+$CM34)</f>
        <v/>
      </c>
      <c r="CM34" s="59" t="n"/>
      <c r="CN34" s="59" t="n"/>
      <c r="CO34" s="72" t="inlineStr">
        <is>
          <t>https://onlineapi.russoutdoor.ru/api/Panel/DownloadPanelProhibition/540/ТИ_ЖД.PDF</t>
        </is>
      </c>
      <c r="CP34" s="59" t="inlineStr">
        <is>
          <t>https://onlineapi.russoutdoor.ru/api/Panel/DownloadPosterAndMaketRequirement/2471/1/MS CF (1200х1800) indoor_нов.pdf</t>
        </is>
      </c>
      <c r="CQ34" s="73" t="n"/>
      <c r="CR34" s="73" t="n"/>
      <c r="CS34" s="73" t="n"/>
      <c r="CT34" s="72" t="n"/>
      <c r="CU34" s="79" t="inlineStr">
        <is>
          <t> </t>
        </is>
      </c>
      <c r="CV34" s="60" t="n"/>
      <c r="CW34" s="60" t="n"/>
      <c r="CX34" s="60" t="n"/>
      <c r="CY34" s="127">
        <f>IFERROR(($CC34-$EE34)/($EE34/(1-$DQ34)),0)</f>
        <v/>
      </c>
      <c r="CZ34" s="127">
        <f>IFERROR(1-$EI34/($CE34),0)</f>
        <v/>
      </c>
      <c r="DA34" s="127">
        <f>IFERROR(1-$EL34/($CG34),0)</f>
        <v/>
      </c>
      <c r="DB34" s="126">
        <f>ROUND(IFERROR(($CI34/(1+$CM34)-$EN34),0),2)</f>
        <v/>
      </c>
      <c r="DC34" s="128" t="n"/>
      <c r="DD34" s="125" t="n"/>
      <c r="DE34" s="75" t="n">
        <v>0</v>
      </c>
      <c r="DF34" s="128" t="n"/>
      <c r="DG34" s="125">
        <f>IF($DC34=0,0,$DD34*($DC34*100%-$DE34*$DF34))*SUM($AB34:$AB34)</f>
        <v/>
      </c>
      <c r="DH34" s="129" t="inlineStr">
        <is>
          <t>месяц</t>
        </is>
      </c>
      <c r="DI34" s="130" t="n">
        <v>10200</v>
      </c>
      <c r="DJ34" s="130">
        <f>
_xlfn.LET(_xlpm.X,
IFERROR(
IF($ES34="НовиковТВ",
(_xlfn.LET(_xlpm.NTV,
_xlfn.LET(_xlpm.MIN,350000,
IF(SUMIFS($DI:$DI,$ES:$ES,"НовиковТВ")&lt;=_xlpm.MIN,
(SUMIFS($DI:$DI,$ES:$ES,"НовиковТВ")/(COUNTIFS($ES:$ES,"НовиковТВ")))*_xlpm.MIN/SUMIFS($DI:$DI,$ES:$ES,"НовиковТВ"),
DI34)),
_xlpm.NTV+$DG34/(1-(1-(_xlpm.NTV)*(1-$DL34)*(1-$DM34)*(1-$DN34)*(1-$DO34)*(1-$DP34)/_xlpm.NTV))))/(1+$EP34),
$DI34+$DG34/(1-(1-($DI34)*(1-$DL34)*(1-$DM34)*(1-$DN34)*(1-$DO34)*(1-$DP34)/$DI34))),
0),
_xlpm.X*(1+$CM34)*(1+$CW34)-_xlpm.X*(1+$CM34)+_xlpm.X)</f>
        <v/>
      </c>
      <c r="DK34" s="125" t="inlineStr">
        <is>
          <t>послед.</t>
        </is>
      </c>
      <c r="DL34" s="63" t="n">
        <v>0</v>
      </c>
      <c r="DM34" s="63" t="n">
        <v>0</v>
      </c>
      <c r="DN34" s="63" t="n">
        <v>0</v>
      </c>
      <c r="DO34" s="63" t="n">
        <v>0</v>
      </c>
      <c r="DP34" s="63" t="n">
        <v>0</v>
      </c>
      <c r="DQ34" s="63">
        <f t="array" ref="DQ34">IFERROR(_xlfn.IFS(
$DK34="послед.",1-(1-$DL34)*(1-$DM34)*(1-$DN34)*(1-$DO34)*(1-$DP34),
$DK34="сумм.",$DL34+$DM34+$DN34+$DO34+$DP34),
0)</f>
        <v/>
      </c>
      <c r="DR34" s="125">
        <f t="array" ref="DR34">
IFERROR(
_xlfn.IFS(
$BL34=0,
0,
$BL34&gt;0,
_xlfn.IFS($DK34="послед.",
$DJ34*(1-$DL34)*(1-$DM34)*(1-$DN34)*(1-$DO34)*(1-$DP34),
$DK34="сумм.",
$DJ34*(1-($DL34+$DM34+$DN34+$DO34+$DP34)))),0)</f>
        <v/>
      </c>
      <c r="DS34" s="125">
        <f t="array" ref="DS34">
IFERROR(_xlfn.IFS(
$DH34="день_1",
$DR34*$BL34/($AX34-$AW34+1)*AZ34*(DAY(EOMONTH(AZ$15,0))),
$DH34="день_2",
$DR34/30*MAX(MIN($AX34,EOMONTH(AZ$15,0))-MAX($AW34,AZ$15)+1,),
$DH34="раб.день",
$DR34/30*(IFERROR(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$DR34*AZ34,
$DH34="неделя",
$DR34*AZ34/7*(ROUNDUP((DAY(EOMONTH(AZ$15,0)))/4,0))),
0)</f>
        <v/>
      </c>
      <c r="DT34" s="125">
        <f t="array" ref="DT34">
IFERROR(_xlfn.IFS(
$DH34="день_1",
$DR34*$BL34/($AX34-$AW34+1)*BA34*(DAY(EOMONTH(BA$15,0))),
$DH34="день_2",
$DR34/30*MAX(MIN($AX34,EOMONTH(BA$15,0))-MAX($AW34,BA$15)+1,),
$DH34="раб.день",
$DR34/30*(IFERROR(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$DR34*BA34,
$DH34="неделя",
$DR34*BA34/7*(ROUNDUP((DAY(EOMONTH(BA$15,0)))/4,0))),
0)</f>
        <v/>
      </c>
      <c r="DU34" s="125">
        <f t="array" ref="DU34">
IFERROR(_xlfn.IFS(
$DH34="день_1",
$DR34*$BL34/($AX34-$AW34+1)*BB34*(DAY(EOMONTH(BB$15,0))),
$DH34="день_2",
$DR34/30*MAX(MIN($AX34,EOMONTH(BB$15,0))-MAX($AW34,BB$15)+1,),
$DH34="раб.день",
$DR34/30*(IFERROR(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$DR34*BB34,
$DH34="неделя",
$DR34*BB34/7*(ROUNDUP((DAY(EOMONTH(BB$15,0)))/4,0))),
0)</f>
        <v/>
      </c>
      <c r="DV34" s="125">
        <f t="array" ref="DV34">
IFERROR(_xlfn.IFS(
$DH34="день_1",
$DR34*$BL34/($AX34-$AW34+1)*BC34*(DAY(EOMONTH(BC$15,0))),
$DH34="день_2",
$DR34/30*MAX(MIN($AX34,EOMONTH(BC$15,0))-MAX($AW34,BC$15)+1,),
$DH34="раб.день",
$DR34/30*(IFERROR(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$DR34*BC34,
$DH34="неделя",
$DR34*BC34/7*(ROUNDUP((DAY(EOMONTH(BC$15,0)))/4,0))),
0)</f>
        <v/>
      </c>
      <c r="DW34" s="125">
        <f t="array" ref="DW34">
IFERROR(_xlfn.IFS(
$DH34="день_1",
$DR34*$BL34/($AX34-$AW34+1)*BD34*(DAY(EOMONTH(BD$15,0))),
$DH34="день_2",
$DR34/30*MAX(MIN($AX34,EOMONTH(BD$15,0))-MAX($AW34,BD$15)+1,),
$DH34="раб.день",
$DR34/30*(IFERROR(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$DR34*BD34,
$DH34="неделя",
$DR34*BD34/7*(ROUNDUP((DAY(EOMONTH(BD$15,0)))/4,0))),
0)</f>
        <v/>
      </c>
      <c r="DX34" s="125">
        <f t="array" ref="DX34">
IFERROR(_xlfn.IFS(
$DH34="день_1",
$DR34*$BL34/($AX34-$AW34+1)*BE34*(DAY(EOMONTH(BE$15,0))),
$DH34="день_2",
$DR34/30*MAX(MIN($AX34,EOMONTH(BE$15,0))-MAX($AW34,BE$15)+1,),
$DH34="раб.день",
$DR34/30*(IFERROR(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$DR34*BE34,
$DH34="неделя",
$DR34*BE34/7*(ROUNDUP((DAY(EOMONTH(BE$15,0)))/4,0))),
0)</f>
        <v/>
      </c>
      <c r="DY34" s="125">
        <f t="array" ref="DY34">
IFERROR(_xlfn.IFS(
$DH34="день_1",
$DR34*$BL34/($AX34-$AW34+1)*BF34*(DAY(EOMONTH(BF$15,0))),
$DH34="день_2",
$DR34/30*MAX(MIN($AX34,EOMONTH(BF$15,0))-MAX($AW34,BF$15)+1,),
$DH34="раб.день",
$DR34/30*(IFERROR(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$DR34*BF34,
$DH34="неделя",
$DR34*BF34/7*(ROUNDUP((DAY(EOMONTH(BF$15,0)))/4,0))),
0)</f>
        <v/>
      </c>
      <c r="DZ34" s="125">
        <f t="array" ref="DZ34">
IFERROR(_xlfn.IFS(
$DH34="день_1",
$DR34*$BL34/($AX34-$AW34+1)*BG34*(DAY(EOMONTH(BG$15,0))),
$DH34="день_2",
$DR34/30*MAX(MIN($AX34,EOMONTH(BG$15,0))-MAX($AW34,BG$15)+1,),
$DH34="раб.день",
$DR34/30*(IFERROR(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$DR34*BG34,
$DH34="неделя",
$DR34*BG34/7*(ROUNDUP((DAY(EOMONTH(BG$15,0)))/4,0))),
0)</f>
        <v/>
      </c>
      <c r="EA34" s="125">
        <f t="array" ref="EA34">
IFERROR(_xlfn.IFS(
$DH34="день_1",
$DR34*$BL34/($AX34-$AW34+1)*BH34*(DAY(EOMONTH(BH$15,0))),
$DH34="день_2",
$DR34/30*MAX(MIN($AX34,EOMONTH(BH$15,0))-MAX($AW34,BH$15)+1,),
$DH34="раб.день",
$DR34/30*(IFERROR(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$DR34*BH34,
$DH34="неделя",
$DR34*BH34/7*(ROUNDUP((DAY(EOMONTH(BH$15,0)))/4,0))),
0)</f>
        <v/>
      </c>
      <c r="EB34" s="125">
        <f t="array" ref="EB34">
IFERROR(_xlfn.IFS(
$DH34="день_1",
$DR34*$BL34/($AX34-$AW34+1)*BI34*(DAY(EOMONTH(BI$15,0))),
$DH34="день_2",
$DR34/30*MAX(MIN($AX34,EOMONTH(BI$15,0))-MAX($AW34,BI$15)+1,),
$DH34="раб.день",
$DR34/30*(IFERROR(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$DR34*BI34,
$DH34="неделя",
$DR34*BI34/7*(ROUNDUP((DAY(EOMONTH(BI$15,0)))/4,0))),
0)</f>
        <v/>
      </c>
      <c r="EC34" s="125">
        <f t="array" ref="EC34">
IFERROR(_xlfn.IFS(
$DH34="день_1",
$DR34*$BL34/($AX34-$AW34+1)*BJ34*(DAY(EOMONTH(BJ$15,0))),
$DH34="день_2",
$DR34/30*MAX(MIN($AX34,EOMONTH(BJ$15,0))-MAX($AW34,BJ$15)+1,),
$DH34="раб.день",
$DR34/30*(IFERROR(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$DR34*BJ34,
$DH34="неделя",
$DR34*BJ34/7*(ROUNDUP((DAY(EOMONTH(BJ$15,0)))/4,0))),
0)</f>
        <v/>
      </c>
      <c r="ED34" s="125">
        <f t="array" ref="ED34">
IFERROR(_xlfn.IFS(
$DH34="день_1",
$DR34*$BL34/($AX34-$AW34+1)*BK34*(DAY(EOMONTH(BK$15,0))),
$DH34="день_2",
$DR34/30*MAX(MIN($AX34,EOMONTH(BK$15,0))-MAX($AW34,BK$15)+1,),
$DH34="раб.день",
$DR34/30*(IFERROR(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$DR34*BK34,
$DH34="неделя",
$DR34*BK34/7*(ROUNDUP((DAY(EOMONTH(BK$15,0)))/4,0))),
0)</f>
        <v/>
      </c>
      <c r="EE34" s="125">
        <f>SUM($DS34,$DT34,$DU34,$DV34,$DW34,$DX34,$DY34,$DZ34,$EA34,$EB34,$EC34,$ED34)</f>
        <v/>
      </c>
      <c r="EF34" s="125">
        <f>IFERROR(ROUND($EE34*(1+$EP34),2),0)</f>
        <v/>
      </c>
      <c r="EG34" s="128" t="n">
        <v>1</v>
      </c>
      <c r="EH34" s="126" t="n">
        <v>0</v>
      </c>
      <c r="EI34" s="126">
        <f>ROUND(SUM($EH34:$EH34)*SUM($AB34:$AB34)*$EG34,2)</f>
        <v/>
      </c>
      <c r="EJ34" s="126">
        <f>ROUND($EI34*(1+$EP34),2)</f>
        <v/>
      </c>
      <c r="EK34" s="126" t="n">
        <v>0</v>
      </c>
      <c r="EL34" s="126">
        <f>ROUND(SUM($EK34:$EK34)*SUM($AB34:$AB34)*$EG34,2)</f>
        <v/>
      </c>
      <c r="EM34" s="126">
        <f>ROUND($EL34*(1+$EP34),2)</f>
        <v/>
      </c>
      <c r="EN34" s="126">
        <f>SUM($EE34,$EI34,$EL34)</f>
        <v/>
      </c>
      <c r="EO34" s="126">
        <f>SUM($EF34,$EJ34,$EM34)</f>
        <v/>
      </c>
      <c r="EP34" s="59" t="n"/>
      <c r="EQ34" s="59" t="n"/>
      <c r="ER34" s="60">
        <f t="array" ref="ER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MATCH(ES34,
{"AMS";"RussOutdoor";"HD Outdoor";"Ingroup";"IQ";"Ledproduction";"LisChannel";"Logic";"Media-PPL";"NovikovTV | НовиковТВ";"SMA";"SOK";"КрокусТВ | CrocusTV | IndoorTV";"Сити";"ТЯК Москва"},
0)),"")</f>
        <v/>
      </c>
      <c r="ES34" s="60" t="n"/>
      <c r="ET34" s="60">
        <f t="array" ref="ET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MATCH(ES34,
{"AMS";"RussOutdoor";"HD Outdoor";"Ingroup";"IQ";"Ledproduction";"LisChannel";"Logic";"Media-PPL";"NovikovTV | НовиковТВ";"SMA";"SOK";"КрокусТВ | CrocusTV | IndoorTV";"Сити";"ТЯК Москва"},
0)),"")</f>
        <v/>
      </c>
      <c r="EU34" s="60" t="n"/>
      <c r="EV34" s="60" t="n"/>
      <c r="EX34" s="110">
        <f t="array" ref="EX34">
($AR34/30
+N("ТРАФИК ПЛОЩАДКИ"))*
(IFERROR(
_xlfn.LET(
_xlpm.GPR,
HLOOKUP($L34,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IF($Q34="цифровой",_xlpm.GPR/$AG34,_xlpm.GPR/60)),
0)
+N("DWELL TIME"))*
(IF($AB34=0,0,IF($AB34=1,0.3,IF($AB34=2,0.5,IF($AB34&gt;2,1))))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_xlfn.IFS($AC34="да",1.2,$AC34="нет",1)*
_xlfn.IFS($AD34="да",1.2,$AD34="нет",1)*
IF(R34="статический",1,1.2)*
$X34*
INDEX(
{1.2;1;1.2;1.2;1;1.2;1.2;1.2;1.2;1.2;1.2;1;1.2;1.2;1.2;1.2;1;1;1.2;1.2;1.2;1;1;1;1;1.2;1.2;1.2;1.2;1;1;1;1;1.2;1.2;1.2;1.2;1.2;1.2;1.2;1.2;1;1;1.2;1;1;1;1;1.5;1;1;1.5;1.5;1.2},
MATCH($Q34,_xlpm.MI,0)))&gt;{0.02;0.04;0.06;0.1;0.2;0.4;0.6;0.8;1;2;4;6})),
{0;1;2;3;4;5;6;7;8;9;10;11;12},
0)))
+N("КОЭФФИЦИЕНТ КОНТАКТА"))))*
(_xlfn.IFS($X34&lt;0.1,$X34/1000,$X34&gt;25,5.2,AND($X34&gt;=0.1,$X34&lt;=25),(($X34*2+0.1)/10)*($X34/10)))*
IFERROR((_xlfn.LET(
_xlpm.MA,
{0;0.8;0.85;0.9;0.95;1},
_xlpm.MAA,
{0;1;2;3;4;5},
INDEX(_xlpm.MA,MATCH(SUMPRODUCT(--((IF(ROUND(_xlpm.MAA,1)&gt;5,5,ROUND($AB34,1)))&gt;{0;1;2;3;4;5})),_xlpm.MAA,0)))
+N("КОЭФФИЦИЕНТ КОЛ-ВО КОНСТРУКЦИЙ")),1)*
$AB34,0))*
(IF($Q34="цифровой",$AG34/15*$AI34,1)
+N("ДЛЯ ЦИФРЫ"))</f>
        <v/>
      </c>
      <c r="EY34" s="110">
        <f>IFERROR(EX34*AY34,0)</f>
        <v/>
      </c>
      <c r="EZ34" s="131">
        <f>IFERROR(DP34/EY34*1000,0)</f>
        <v/>
      </c>
      <c r="FA34" s="112">
        <f>IFERROR(FC34/FB34,0)</f>
        <v/>
      </c>
      <c r="FB34" s="112">
        <f>IFERROR((FC34/(EY34/FF34*#REF!))*0.825,0)</f>
        <v/>
      </c>
      <c r="FC34" s="112">
        <f>IFERROR(((EX34*30/AR34)*100)/30,0)</f>
        <v/>
      </c>
      <c r="FD34" s="112">
        <f>IFERROR(EY34/G34*100%,0)</f>
        <v/>
      </c>
      <c r="FE34" s="112">
        <f>IFERROR(FD34/FC34*100%,0)</f>
        <v/>
      </c>
      <c r="FF34" s="110">
        <f>IFERROR(AR34/30*AY34,0)</f>
        <v/>
      </c>
    </row>
    <row r="35" ht="12.75" customHeight="1">
      <c r="A35" s="59" t="n"/>
      <c r="B35" s="60" t="n"/>
      <c r="C35" s="60" t="n"/>
      <c r="D35" s="60">
        <f t="array" ref="D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5" s="60">
        <f t="array" ref="E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5" s="60" t="inlineStr">
        <is>
          <t>Самара</t>
        </is>
      </c>
      <c r="G35" s="60" t="n"/>
      <c r="H35" s="60">
        <f t="array" ref="H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5" s="60" t="n"/>
      <c r="J35" s="60" t="n"/>
      <c r="K35" s="60" t="n"/>
      <c r="L35" s="60" t="n"/>
      <c r="M35" s="60" t="inlineStr">
        <is>
          <t>Самара Вокзал</t>
        </is>
      </c>
      <c r="N35" s="60" t="n"/>
      <c r="O35" s="60" t="n"/>
      <c r="P35" s="60">
        <f t="array" ref="P35">
_xlfn.IFS(
ISNUMBER(MATCH($Q35,{"шелфбаннер","разделитель","монетница","чековая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ISNUMBER(MATCH($Q35,{"каталог","журнал"},)),
"Пресса",
$Q35="","")</f>
        <v/>
      </c>
      <c r="Q35" s="60" t="n"/>
      <c r="R35" s="60">
        <f t="array" ref="R35">
IFERROR(
_xlfn.IFS(
OR(ISNUMBER(MATCH($Q35,{"экспозиция","макет","стенд","автостенд","авто стенд","выставочное пространство","выставочные стенды","модульные выставочные стенды","3Д конструкция","3D конструкция"},)),P35="Экспонирование"),
"нестандартный",
ISNUMBER(MATCH($Q35,{"скроллер","призматрон"},)),
"динамический",
$P35="Видео",
"цифровой",
OR($P35="Пресса",$P35="Щит",$P35="POSm",$P35="Подвес",$P35="Брендирование/оклейка"),
"статический"),"")</f>
        <v/>
      </c>
      <c r="S35" s="59" t="inlineStr">
        <is>
          <t>А</t>
        </is>
      </c>
      <c r="T35" s="60" t="inlineStr">
        <is>
          <t>Пилон_статика</t>
        </is>
      </c>
      <c r="U35" s="60" t="inlineStr">
        <is>
          <t>Самара\ Конкорс\ A</t>
        </is>
      </c>
      <c r="V35" s="60" t="inlineStr">
        <is>
          <t>Постерная бумага Backlit 150 г/кв.м (на просвет); Плёнка ПЭТ</t>
        </is>
      </c>
      <c r="W35" s="59" t="inlineStr">
        <is>
          <t>1.2x1.8</t>
        </is>
      </c>
      <c r="X35" s="59" t="n"/>
      <c r="Y35" s="59" t="n"/>
      <c r="Z35" s="61" t="n"/>
      <c r="AA35" s="61" t="n"/>
      <c r="AB35" s="61">
        <f>IF(BL35&gt;0,Z35,0)</f>
        <v/>
      </c>
      <c r="AC35" s="59" t="n"/>
      <c r="AD35" s="59" t="n"/>
      <c r="AE35" s="59" t="inlineStr">
        <is>
          <t>https://images.russoutdoor.ru/panelFotos/116/1156201.jpg</t>
        </is>
      </c>
      <c r="AF35" s="59" t="inlineStr">
        <is>
          <t>https://images.russoutdoor.ru/panelMapsWMF/116/1156201.jpg</t>
        </is>
      </c>
      <c r="AG35" s="59" t="n"/>
      <c r="AH35" s="59" t="n"/>
      <c r="AI35" s="59" t="n"/>
      <c r="AJ35" s="59" t="n"/>
      <c r="AK35" s="59" t="n"/>
      <c r="AL35" s="62">
        <f>IFERROR(IF(OR(R35="статический",R35="динамический",R35="нестандартный",R35="",R35=""),"-",IF(AND(AH35="-",AI35="-"),"-",AK35*3600/AH35*AI35)),"-")</f>
        <v/>
      </c>
      <c r="AM35" s="62">
        <f>IFERROR(IF(OR(R35="статический",R35="динамический",R35="",R35="", R35="BTL",R35="нестандартный"),"-",AG35*AI35*AL35/60),"-")</f>
        <v/>
      </c>
      <c r="AN35" s="63">
        <f>IFERROR(IF(AH35="","-",AG35*AI35/AH35),"-")</f>
        <v/>
      </c>
      <c r="AO35" s="59">
        <f>IFERROR(IF(OR($R35="статический",$R35="динамический",$R35="",$R35="",$R35="BTL",$R35="нестандартный"),"-",$AL35*$AY35),"-")</f>
        <v/>
      </c>
      <c r="AP35" s="62">
        <f>IFERROR(IF(OR($R35="статический",$R35="динамический",$R35="",$R35="",$R35="BTL",$R35="нестандартный"),"-",$AM35*AY35),"-")</f>
        <v/>
      </c>
      <c r="AQ35" s="64" t="n"/>
      <c r="AR35" s="61" t="n">
        <v>546787</v>
      </c>
      <c r="AS35" s="61" t="n">
        <v>14.58</v>
      </c>
      <c r="AT35" s="61" t="n"/>
      <c r="AU35" s="65" t="n"/>
      <c r="AV35" s="124">
        <f>IFERROR(DR35/AT35*1000,"n/a")</f>
        <v/>
      </c>
      <c r="AW35" s="67" t="n"/>
      <c r="AX35" s="67" t="n"/>
      <c r="AY35" s="43">
        <f>IFERROR(IF(OR($AW35="",$AX35=""),"",_xlfn.DAYS($AX35+1,$AW35)),"")</f>
        <v/>
      </c>
      <c r="AZ35" s="68">
        <f t="array" ref="AZ35">
_xlfn.LET(_xlpm.COEFF,
IF($AW35+$AX35=0,0,IF(MAX(MIN($AX35,EOMONTH(AZ$15,0))-MAX($AW35,AZ$15)+1,)&gt;0,1,0)),
_xlfn.IFS(
$ES35="LisChannel",
_xlpm.COEFF*
INDEX({1;1;1.2;1.2;1;1;1;1;1.2;1.2;1.2;1.2},
MATCH(MONTH(AZ$15),
{1,2,3,4,5,6,7,8,9,10,11,12})),
CONCATENATE($ES35," ",$L35)="RussOutdoor метро",
_xlpm.COEFF*
INDEX({0.8;0.9;1.1;1.1;1;1;1;1;1.1;1.1;1.1;1.1},
MATCH(MONTH(AZ$15),
{1,2,3,4,5,6,7,8,9,10,11,12})),
$ES35&lt;&gt;"LisChannel",
_xlpm.COEFF,
$ES35&lt;&gt;"RussOutdoor",
_xlpm.COEFF))</f>
        <v/>
      </c>
      <c r="BA35" s="68">
        <f t="array" ref="BA35">
_xlfn.LET(_xlpm.COEFF,
IF($AW35+$AX35=0,0,IF(MAX(MIN($AX35,EOMONTH(BA$15,0))-MAX($AW35,BA$15)+1,)&gt;0,1,0)),
_xlfn.IFS(
$ES35="LisChannel",
_xlpm.COEFF*
INDEX({1;1;1.2;1.2;1;1;1;1;1.2;1.2;1.2;1.2},
MATCH(MONTH(BA$15),
{1,2,3,4,5,6,7,8,9,10,11,12})),
CONCATENATE($ES35," ",$L35)="RussOutdoor метро",
_xlpm.COEFF*
INDEX({0.8;0.9;1.1;1.1;1;1;1;1;1.1;1.1;1.1;1.1},
MATCH(MONTH(BA$15),
{1,2,3,4,5,6,7,8,9,10,11,12})),
$ES35&lt;&gt;"LisChannel",
_xlpm.COEFF,
$ES35&lt;&gt;"RussOutdoor",
_xlpm.COEFF))</f>
        <v/>
      </c>
      <c r="BB35" s="68">
        <f t="array" ref="BB35">
_xlfn.LET(_xlpm.COEFF,
IF($AW35+$AX35=0,0,IF(MAX(MIN($AX35,EOMONTH(BB$15,0))-MAX($AW35,BB$15)+1,)&gt;0,1,0)),
_xlfn.IFS(
$ES35="LisChannel",
_xlpm.COEFF*
INDEX({1;1;1.2;1.2;1;1;1;1;1.2;1.2;1.2;1.2},
MATCH(MONTH(BB$15),
{1,2,3,4,5,6,7,8,9,10,11,12})),
CONCATENATE($ES35," ",$L35)="RussOutdoor метро",
_xlpm.COEFF*
INDEX({0.8;0.9;1.1;1.1;1;1;1;1;1.1;1.1;1.1;1.1},
MATCH(MONTH(BB$15),
{1,2,3,4,5,6,7,8,9,10,11,12})),
$ES35&lt;&gt;"LisChannel",
_xlpm.COEFF,
$ES35&lt;&gt;"RussOutdoor",
_xlpm.COEFF))</f>
        <v/>
      </c>
      <c r="BC35" s="68">
        <f t="array" ref="BC35">
_xlfn.LET(_xlpm.COEFF,
IF($AW35+$AX35=0,0,IF(MAX(MIN($AX35,EOMONTH(BC$15,0))-MAX($AW35,BC$15)+1,)&gt;0,1,0)),
_xlfn.IFS(
$ES35="LisChannel",
_xlpm.COEFF*
INDEX({1;1;1.2;1.2;1;1;1;1;1.2;1.2;1.2;1.2},
MATCH(MONTH(BC$15),
{1,2,3,4,5,6,7,8,9,10,11,12})),
CONCATENATE($ES35," ",$L35)="RussOutdoor метро",
_xlpm.COEFF*
INDEX({0.8;0.9;1.1;1.1;1;1;1;1;1.1;1.1;1.1;1.1},
MATCH(MONTH(BC$15),
{1,2,3,4,5,6,7,8,9,10,11,12})),
$ES35&lt;&gt;"LisChannel",
_xlpm.COEFF,
$ES35&lt;&gt;"RussOutdoor",
_xlpm.COEFF))</f>
        <v/>
      </c>
      <c r="BD35" s="68">
        <f t="array" ref="BD35">
_xlfn.LET(_xlpm.COEFF,
IF($AW35+$AX35=0,0,IF(MAX(MIN($AX35,EOMONTH(BD$15,0))-MAX($AW35,BD$15)+1,)&gt;0,1,0)),
_xlfn.IFS(
$ES35="LisChannel",
_xlpm.COEFF*
INDEX({1;1;1.2;1.2;1;1;1;1;1.2;1.2;1.2;1.2},
MATCH(MONTH(BD$15),
{1,2,3,4,5,6,7,8,9,10,11,12})),
CONCATENATE($ES35," ",$L35)="RussOutdoor метро",
_xlpm.COEFF*
INDEX({0.8;0.9;1.1;1.1;1;1;1;1;1.1;1.1;1.1;1.1},
MATCH(MONTH(BD$15),
{1,2,3,4,5,6,7,8,9,10,11,12})),
$ES35&lt;&gt;"LisChannel",
_xlpm.COEFF,
$ES35&lt;&gt;"RussOutdoor",
_xlpm.COEFF))</f>
        <v/>
      </c>
      <c r="BE35" s="68">
        <f t="array" ref="BE35">
_xlfn.LET(_xlpm.COEFF,
IF($AW35+$AX35=0,0,IF(MAX(MIN($AX35,EOMONTH(BE$15,0))-MAX($AW35,BE$15)+1,)&gt;0,1,0)),
_xlfn.IFS(
$ES35="LisChannel",
_xlpm.COEFF*
INDEX({1;1;1.2;1.2;1;1;1;1;1.2;1.2;1.2;1.2},
MATCH(MONTH(BE$15),
{1,2,3,4,5,6,7,8,9,10,11,12})),
CONCATENATE($ES35," ",$L35)="RussOutdoor метро",
_xlpm.COEFF*
INDEX({0.8;0.9;1.1;1.1;1;1;1;1;1.1;1.1;1.1;1.1},
MATCH(MONTH(BE$15),
{1,2,3,4,5,6,7,8,9,10,11,12})),
$ES35&lt;&gt;"LisChannel",
_xlpm.COEFF,
$ES35&lt;&gt;"RussOutdoor",
_xlpm.COEFF))</f>
        <v/>
      </c>
      <c r="BF35" s="68">
        <f t="array" ref="BF35">
_xlfn.LET(_xlpm.COEFF,
IF($AW35+$AX35=0,0,IF(MAX(MIN($AX35,EOMONTH(BF$15,0))-MAX($AW35,BF$15)+1,)&gt;0,1,0)),
_xlfn.IFS(
$ES35="LisChannel",
_xlpm.COEFF*
INDEX({1;1;1.2;1.2;1;1;1;1;1.2;1.2;1.2;1.2},
MATCH(MONTH(BF$15),
{1,2,3,4,5,6,7,8,9,10,11,12})),
CONCATENATE($ES35," ",$L35)="RussOutdoor метро",
_xlpm.COEFF*
INDEX({0.8;0.9;1.1;1.1;1;1;1;1;1.1;1.1;1.1;1.1},
MATCH(MONTH(BF$15),
{1,2,3,4,5,6,7,8,9,10,11,12})),
$ES35&lt;&gt;"LisChannel",
_xlpm.COEFF,
$ES35&lt;&gt;"RussOutdoor",
_xlpm.COEFF))</f>
        <v/>
      </c>
      <c r="BG35" s="68">
        <f t="array" ref="BG35">
_xlfn.LET(_xlpm.COEFF,
IF($AW35+$AX35=0,0,IF(MAX(MIN($AX35,EOMONTH(BG$15,0))-MAX($AW35,BG$15)+1,)&gt;0,1,0)),
_xlfn.IFS(
$ES35="LisChannel",
_xlpm.COEFF*
INDEX({1;1;1.2;1.2;1;1;1;1;1.2;1.2;1.2;1.2},
MATCH(MONTH(BG$15),
{1,2,3,4,5,6,7,8,9,10,11,12})),
CONCATENATE($ES35," ",$L35)="RussOutdoor метро",
_xlpm.COEFF*
INDEX({0.8;0.9;1.1;1.1;1;1;1;1;1.1;1.1;1.1;1.1},
MATCH(MONTH(BG$15),
{1,2,3,4,5,6,7,8,9,10,11,12})),
$ES35&lt;&gt;"LisChannel",
_xlpm.COEFF,
$ES35&lt;&gt;"RussOutdoor",
_xlpm.COEFF))</f>
        <v/>
      </c>
      <c r="BH35" s="68">
        <f t="array" ref="BH35">
_xlfn.LET(_xlpm.COEFF,
IF($AW35+$AX35=0,0,IF(MAX(MIN($AX35,EOMONTH(BH$15,0))-MAX($AW35,BH$15)+1,)&gt;0,1,0)),
_xlfn.IFS(
$ES35="LisChannel",
_xlpm.COEFF*
INDEX({1;1;1.2;1.2;1;1;1;1;1.2;1.2;1.2;1.2},
MATCH(MONTH(BH$15),
{1,2,3,4,5,6,7,8,9,10,11,12})),
CONCATENATE($ES35," ",$L35)="RussOutdoor метро",
_xlpm.COEFF*
INDEX({0.8;0.9;1.1;1.1;1;1;1;1;1.1;1.1;1.1;1.1},
MATCH(MONTH(BH$15),
{1,2,3,4,5,6,7,8,9,10,11,12})),
$ES35&lt;&gt;"LisChannel",
_xlpm.COEFF,
$ES35&lt;&gt;"RussOutdoor",
_xlpm.COEFF))</f>
        <v/>
      </c>
      <c r="BI35" s="68">
        <f t="array" ref="BI35">
_xlfn.LET(_xlpm.COEFF,
IF($AW35+$AX35=0,0,IF(MAX(MIN($AX35,EOMONTH(BI$15,0))-MAX($AW35,BI$15)+1,)&gt;0,1,0)),
_xlfn.IFS(
$ES35="LisChannel",
_xlpm.COEFF*
INDEX({1;1;1.2;1.2;1;1;1;1;1.2;1.2;1.2;1.2},
MATCH(MONTH(BI$15),
{1,2,3,4,5,6,7,8,9,10,11,12})),
CONCATENATE($ES35," ",$L35)="RussOutdoor метро",
_xlpm.COEFF*
INDEX({0.8;0.9;1.1;1.1;1;1;1;1;1.1;1.1;1.1;1.1},
MATCH(MONTH(BI$15),
{1,2,3,4,5,6,7,8,9,10,11,12})),
$ES35&lt;&gt;"LisChannel",
_xlpm.COEFF,
$ES35&lt;&gt;"RussOutdoor",
_xlpm.COEFF))</f>
        <v/>
      </c>
      <c r="BJ35" s="68">
        <f t="array" ref="BJ35">
_xlfn.LET(_xlpm.COEFF,
IF($AW35+$AX35=0,0,IF(MAX(MIN($AX35,EOMONTH(BJ$15,0))-MAX($AW35,BJ$15)+1,)&gt;0,1,0)),
_xlfn.IFS(
$ES35="LisChannel",
_xlpm.COEFF*
INDEX({1;1;1.2;1.2;1;1;1;1;1.2;1.2;1.2;1.2},
MATCH(MONTH(BJ$15),
{1,2,3,4,5,6,7,8,9,10,11,12})),
CONCATENATE($ES35," ",$L35)="RussOutdoor метро",
_xlpm.COEFF*
INDEX({0.8;0.9;1.1;1.1;1;1;1;1;1.1;1.1;1.1;1.1},
MATCH(MONTH(BJ$15),
{1,2,3,4,5,6,7,8,9,10,11,12})),
$ES35&lt;&gt;"LisChannel",
_xlpm.COEFF,
$ES35&lt;&gt;"RussOutdoor",
_xlpm.COEFF))</f>
        <v/>
      </c>
      <c r="BK35" s="68">
        <f t="array" ref="BK35">
_xlfn.LET(_xlpm.COEFF,
IF($AW35+$AX35=0,0,IF(MAX(MIN($AX35,EOMONTH(BK$15,0))-MAX($AW35,BK$15)+1,)&gt;0,1,0)),
_xlfn.IFS(
$ES35="LisChannel",
_xlpm.COEFF*
INDEX({1;1;1.2;1.2;1;1;1;1;1.2;1.2;1.2;1.2},
MATCH(MONTH(BK$15),
{1,2,3,4,5,6,7,8,9,10,11,12})),
CONCATENATE($ES35," ",$L35)="RussOutdoor метро",
_xlpm.COEFF*
INDEX({0.8;0.9;1.1;1.1;1;1;1;1;1.1;1.1;1.1;1.1},
MATCH(MONTH(BK$15),
{1,2,3,4,5,6,7,8,9,10,11,12})),
$ES35&lt;&gt;"LisChannel",
_xlpm.COEFF,
$ES35&lt;&gt;"RussOutdoor",
_xlpm.COEFF))</f>
        <v/>
      </c>
      <c r="BL35" s="62">
        <f>COUNTIFS($AZ35:$BK35,"&gt;0")</f>
        <v/>
      </c>
      <c r="BM35" s="65" t="n"/>
      <c r="BN35" s="125">
        <f>$DJ35</f>
        <v/>
      </c>
      <c r="BO35" s="63">
        <f>$DQ35</f>
        <v/>
      </c>
      <c r="BP35" s="125">
        <f>
IFERROR(
IF($BL35=0,0,
$BN35*(1-$BO35)),
0)</f>
        <v/>
      </c>
      <c r="BQ35" s="125">
        <f t="array" ref="BQ35">
IFERROR(
_xlfn.IFS(
$DH35="день_1",
$BP35*$BL35/($AX35-$AW35+1)*AZ35*(DAY(EOMONTH(AZ$15,0))),
$DH35="день_2",
$BP35/30*MAX(MIN($AX35,EOMONTH(AZ$15,0))-MAX($AW35,AZ$15)+1,),
$DH35="раб.день",
$BP35/30*(IFERROR(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$BP35*AZ35,
$DH35="неделя",
$BP35*AZ35/7*(ROUNDUP((DAY(EOMONTH(AZ$15,0)))/4,0))),
0)</f>
        <v/>
      </c>
      <c r="BR35" s="125">
        <f t="array" ref="BR35">
IFERROR(
_xlfn.IFS(
$DH35="день_1",
$BP35*$BL35/($AX35-$AW35+1)*BA35*(DAY(EOMONTH(BA$15,0))),
$DH35="день_2",
$BP35/30*MAX(MIN($AX35,EOMONTH(BA$15,0))-MAX($AW35,BA$15)+1,),
$DH35="раб.день",
$BP35/30*(IFERROR(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$BP35*BA35,
$DH35="неделя",
$BP35*BA35/7*(ROUNDUP((DAY(EOMONTH(BA$15,0)))/4,0))),
0)</f>
        <v/>
      </c>
      <c r="BS35" s="125">
        <f t="array" ref="BS35">
IFERROR(
_xlfn.IFS(
$DH35="день_1",
$BP35*$BL35/($AX35-$AW35+1)*BB35*(DAY(EOMONTH(BB$15,0))),
$DH35="день_2",
$BP35/30*MAX(MIN($AX35,EOMONTH(BB$15,0))-MAX($AW35,BB$15)+1,),
$DH35="раб.день",
$BP35/30*(IFERROR(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$BP35*BB35,
$DH35="неделя",
$BP35*BB35/7*(ROUNDUP((DAY(EOMONTH(BB$15,0)))/4,0))),
0)</f>
        <v/>
      </c>
      <c r="BT35" s="125">
        <f t="array" ref="BT35">
IFERROR(
_xlfn.IFS(
$DH35="день_1",
$BP35*$BL35/($AX35-$AW35+1)*BC35*(DAY(EOMONTH(BC$15,0))),
$DH35="день_2",
$BP35/30*MAX(MIN($AX35,EOMONTH(BC$15,0))-MAX($AW35,BC$15)+1,),
$DH35="раб.день",
$BP35/30*(IFERROR(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$BP35*BC35,
$DH35="неделя",
$BP35*BC35/7*(ROUNDUP((DAY(EOMONTH(BC$15,0)))/4,0))),
0)</f>
        <v/>
      </c>
      <c r="BU35" s="125">
        <f t="array" ref="BU35">
IFERROR(
_xlfn.IFS(
$DH35="день_1",
$BP35*$BL35/($AX35-$AW35+1)*BD35*(DAY(EOMONTH(BD$15,0))),
$DH35="день_2",
$BP35/30*MAX(MIN($AX35,EOMONTH(BD$15,0))-MAX($AW35,BD$15)+1,),
$DH35="раб.день",
$BP35/30*(IFERROR(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$BP35*BD35,
$DH35="неделя",
$BP35*BD35/7*(ROUNDUP((DAY(EOMONTH(BD$15,0)))/4,0))),
0)</f>
        <v/>
      </c>
      <c r="BV35" s="125">
        <f t="array" ref="BV35">
IFERROR(
_xlfn.IFS(
$DH35="день_1",
$BP35*$BL35/($AX35-$AW35+1)*BE35*(DAY(EOMONTH(BE$15,0))),
$DH35="день_2",
$BP35/30*MAX(MIN($AX35,EOMONTH(BE$15,0))-MAX($AW35,BE$15)+1,),
$DH35="раб.день",
$BP35/30*(IFERROR(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$BP35*BE35,
$DH35="неделя",
$BP35*BE35/7*(ROUNDUP((DAY(EOMONTH(BE$15,0)))/4,0))),
0)</f>
        <v/>
      </c>
      <c r="BW35" s="125">
        <f t="array" ref="BW35">
IFERROR(
_xlfn.IFS(
$DH35="день_1",
$BP35*$BL35/($AX35-$AW35+1)*BF35*(DAY(EOMONTH(BF$15,0))),
$DH35="день_2",
$BP35/30*MAX(MIN($AX35,EOMONTH(BF$15,0))-MAX($AW35,BF$15)+1,),
$DH35="раб.день",
$BP35/30*(IFERROR(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$BP35*BF35,
$DH35="неделя",
$BP35*BF35/7*(ROUNDUP((DAY(EOMONTH(BF$15,0)))/4,0))),
0)</f>
        <v/>
      </c>
      <c r="BX35" s="125">
        <f t="array" ref="BX35">
IFERROR(
_xlfn.IFS(
$DH35="день_1",
$BP35*$BL35/($AX35-$AW35+1)*BG35*(DAY(EOMONTH(BG$15,0))),
$DH35="день_2",
$BP35/30*MAX(MIN($AX35,EOMONTH(BG$15,0))-MAX($AW35,BG$15)+1,),
$DH35="раб.день",
$BP35/30*(IFERROR(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$BP35*BG35,
$DH35="неделя",
$BP35*BG35/7*(ROUNDUP((DAY(EOMONTH(BG$15,0)))/4,0))),
0)</f>
        <v/>
      </c>
      <c r="BY35" s="125">
        <f t="array" ref="BY35">
IFERROR(
_xlfn.IFS(
$DH35="день_1",
$BP35*$BL35/($AX35-$AW35+1)*BH35*(DAY(EOMONTH(BH$15,0))),
$DH35="день_2",
$BP35/30*MAX(MIN($AX35,EOMONTH(BH$15,0))-MAX($AW35,BH$15)+1,),
$DH35="раб.день",
$BP35/30*(IFERROR(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$BP35*BH35,
$DH35="неделя",
$BP35*BH35/7*(ROUNDUP((DAY(EOMONTH(BH$15,0)))/4,0))),
0)</f>
        <v/>
      </c>
      <c r="BZ35" s="125">
        <f t="array" ref="BZ35">
IFERROR(
_xlfn.IFS(
$DH35="день_1",
$BP35*$BL35/($AX35-$AW35+1)*BI35*(DAY(EOMONTH(BI$15,0))),
$DH35="день_2",
$BP35/30*MAX(MIN($AX35,EOMONTH(BI$15,0))-MAX($AW35,BI$15)+1,),
$DH35="раб.день",
$BP35/30*(IFERROR(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$BP35*BI35,
$DH35="неделя",
$BP35*BI35/7*(ROUNDUP((DAY(EOMONTH(BI$15,0)))/4,0))),
0)</f>
        <v/>
      </c>
      <c r="CA35" s="125">
        <f t="array" ref="CA35">
IFERROR(
_xlfn.IFS(
$DH35="день_1",
$BP35*$BL35/($AX35-$AW35+1)*BJ35*(DAY(EOMONTH(BJ$15,0))),
$DH35="день_2",
$BP35/30*MAX(MIN($AX35,EOMONTH(BJ$15,0))-MAX($AW35,BJ$15)+1,),
$DH35="раб.день",
$BP35/30*(IFERROR(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$BP35*BJ35,
$DH35="неделя",
$BP35*BJ35/7*(ROUNDUP((DAY(EOMONTH(BJ$15,0)))/4,0))),
0)</f>
        <v/>
      </c>
      <c r="CB35" s="125">
        <f t="array" ref="CB35">
IFERROR(
_xlfn.IFS(
$DH35="день_1",
$BP35*$BL35/($AX35-$AW35+1)*BK35*(DAY(EOMONTH(BK$15,0))),
$DH35="день_2",
$BP35/30*MAX(MIN($AX35,EOMONTH(BK$15,0))-MAX($AW35,BK$15)+1,),
$DH35="раб.день",
$BP35/30*(IFERROR(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$BP35*BK35,
$DH35="неделя",
$BP35*BK35/7*(ROUNDUP((DAY(EOMONTH(BK$15,0)))/4,0))),
0)</f>
        <v/>
      </c>
      <c r="CC35" s="125">
        <f>SUM($BQ35:$CB35)</f>
        <v/>
      </c>
      <c r="CD35" s="126">
        <f>SUM($EH35:$EH35)</f>
        <v/>
      </c>
      <c r="CE35" s="126">
        <f>$CD35*$AB35</f>
        <v/>
      </c>
      <c r="CF35" s="126">
        <f>SUM($EK35:$EK35)</f>
        <v/>
      </c>
      <c r="CG35" s="126">
        <f>$CF35*$AB35</f>
        <v/>
      </c>
      <c r="CH35" s="126">
        <f>SUM($CC35,$CE35,$CG35)</f>
        <v/>
      </c>
      <c r="CI35" s="126">
        <f>$CH35*(1+$CM35)</f>
        <v/>
      </c>
      <c r="CJ35" s="127" t="n">
        <v>0</v>
      </c>
      <c r="CK35" s="126">
        <f>SUM($CH35:$CH35)*(1+$CJ35)</f>
        <v/>
      </c>
      <c r="CL35" s="126">
        <f>SUM($CH35:$CH35)*(1+$CM35)</f>
        <v/>
      </c>
      <c r="CM35" s="59" t="n"/>
      <c r="CN35" s="59" t="n"/>
      <c r="CO35" s="72" t="inlineStr">
        <is>
          <t>https://onlineapi.russoutdoor.ru/api/Panel/DownloadPanelProhibition/540/ТИ_ЖД.PDF</t>
        </is>
      </c>
      <c r="CP35" s="59" t="inlineStr">
        <is>
          <t>https://onlineapi.russoutdoor.ru/api/Panel/DownloadPosterAndMaketRequirement/2471/1/MS CF (1200х1800) indoor_нов.pdf</t>
        </is>
      </c>
      <c r="CQ35" s="73" t="n"/>
      <c r="CR35" s="73" t="n"/>
      <c r="CS35" s="73" t="n"/>
      <c r="CT35" s="72" t="n"/>
      <c r="CU35" s="79" t="inlineStr">
        <is>
          <t> </t>
        </is>
      </c>
      <c r="CV35" s="60" t="n"/>
      <c r="CW35" s="60" t="n"/>
      <c r="CX35" s="60" t="n"/>
      <c r="CY35" s="127">
        <f>IFERROR(($CC35-$EE35)/($EE35/(1-$DQ35)),0)</f>
        <v/>
      </c>
      <c r="CZ35" s="127">
        <f>IFERROR(1-$EI35/($CE35),0)</f>
        <v/>
      </c>
      <c r="DA35" s="127">
        <f>IFERROR(1-$EL35/($CG35),0)</f>
        <v/>
      </c>
      <c r="DB35" s="126">
        <f>ROUND(IFERROR(($CI35/(1+$CM35)-$EN35),0),2)</f>
        <v/>
      </c>
      <c r="DC35" s="128" t="n"/>
      <c r="DD35" s="125" t="n"/>
      <c r="DE35" s="75" t="n">
        <v>0</v>
      </c>
      <c r="DF35" s="128" t="n"/>
      <c r="DG35" s="125">
        <f>IF($DC35=0,0,$DD35*($DC35*100%-$DE35*$DF35))*SUM($AB35:$AB35)</f>
        <v/>
      </c>
      <c r="DH35" s="129" t="inlineStr">
        <is>
          <t>месяц</t>
        </is>
      </c>
      <c r="DI35" s="130" t="n">
        <v>10200</v>
      </c>
      <c r="DJ35" s="130">
        <f>
_xlfn.LET(_xlpm.X,
IFERROR(
IF($ES35="НовиковТВ",
(_xlfn.LET(_xlpm.NTV,
_xlfn.LET(_xlpm.MIN,350000,
IF(SUMIFS($DI:$DI,$ES:$ES,"НовиковТВ")&lt;=_xlpm.MIN,
(SUMIFS($DI:$DI,$ES:$ES,"НовиковТВ")/(COUNTIFS($ES:$ES,"НовиковТВ")))*_xlpm.MIN/SUMIFS($DI:$DI,$ES:$ES,"НовиковТВ"),
DI35)),
_xlpm.NTV+$DG35/(1-(1-(_xlpm.NTV)*(1-$DL35)*(1-$DM35)*(1-$DN35)*(1-$DO35)*(1-$DP35)/_xlpm.NTV))))/(1+$EP35),
$DI35+$DG35/(1-(1-($DI35)*(1-$DL35)*(1-$DM35)*(1-$DN35)*(1-$DO35)*(1-$DP35)/$DI35))),
0),
_xlpm.X*(1+$CM35)*(1+$CW35)-_xlpm.X*(1+$CM35)+_xlpm.X)</f>
        <v/>
      </c>
      <c r="DK35" s="125" t="inlineStr">
        <is>
          <t>послед.</t>
        </is>
      </c>
      <c r="DL35" s="63" t="n">
        <v>0</v>
      </c>
      <c r="DM35" s="63" t="n">
        <v>0</v>
      </c>
      <c r="DN35" s="63" t="n">
        <v>0</v>
      </c>
      <c r="DO35" s="63" t="n">
        <v>0</v>
      </c>
      <c r="DP35" s="63" t="n">
        <v>0</v>
      </c>
      <c r="DQ35" s="63">
        <f t="array" ref="DQ35">IFERROR(_xlfn.IFS(
$DK35="послед.",1-(1-$DL35)*(1-$DM35)*(1-$DN35)*(1-$DO35)*(1-$DP35),
$DK35="сумм.",$DL35+$DM35+$DN35+$DO35+$DP35),
0)</f>
        <v/>
      </c>
      <c r="DR35" s="125">
        <f t="array" ref="DR35">
IFERROR(
_xlfn.IFS(
$BL35=0,
0,
$BL35&gt;0,
_xlfn.IFS($DK35="послед.",
$DJ35*(1-$DL35)*(1-$DM35)*(1-$DN35)*(1-$DO35)*(1-$DP35),
$DK35="сумм.",
$DJ35*(1-($DL35+$DM35+$DN35+$DO35+$DP35)))),0)</f>
        <v/>
      </c>
      <c r="DS35" s="125">
        <f t="array" ref="DS35">
IFERROR(_xlfn.IFS(
$DH35="день_1",
$DR35*$BL35/($AX35-$AW35+1)*AZ35*(DAY(EOMONTH(AZ$15,0))),
$DH35="день_2",
$DR35/30*MAX(MIN($AX35,EOMONTH(AZ$15,0))-MAX($AW35,AZ$15)+1,),
$DH35="раб.день",
$DR35/30*(IFERROR(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$DR35*AZ35,
$DH35="неделя",
$DR35*AZ35/7*(ROUNDUP((DAY(EOMONTH(AZ$15,0)))/4,0))),
0)</f>
        <v/>
      </c>
      <c r="DT35" s="125">
        <f t="array" ref="DT35">
IFERROR(_xlfn.IFS(
$DH35="день_1",
$DR35*$BL35/($AX35-$AW35+1)*BA35*(DAY(EOMONTH(BA$15,0))),
$DH35="день_2",
$DR35/30*MAX(MIN($AX35,EOMONTH(BA$15,0))-MAX($AW35,BA$15)+1,),
$DH35="раб.день",
$DR35/30*(IFERROR(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$DR35*BA35,
$DH35="неделя",
$DR35*BA35/7*(ROUNDUP((DAY(EOMONTH(BA$15,0)))/4,0))),
0)</f>
        <v/>
      </c>
      <c r="DU35" s="125">
        <f t="array" ref="DU35">
IFERROR(_xlfn.IFS(
$DH35="день_1",
$DR35*$BL35/($AX35-$AW35+1)*BB35*(DAY(EOMONTH(BB$15,0))),
$DH35="день_2",
$DR35/30*MAX(MIN($AX35,EOMONTH(BB$15,0))-MAX($AW35,BB$15)+1,),
$DH35="раб.день",
$DR35/30*(IFERROR(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$DR35*BB35,
$DH35="неделя",
$DR35*BB35/7*(ROUNDUP((DAY(EOMONTH(BB$15,0)))/4,0))),
0)</f>
        <v/>
      </c>
      <c r="DV35" s="125">
        <f t="array" ref="DV35">
IFERROR(_xlfn.IFS(
$DH35="день_1",
$DR35*$BL35/($AX35-$AW35+1)*BC35*(DAY(EOMONTH(BC$15,0))),
$DH35="день_2",
$DR35/30*MAX(MIN($AX35,EOMONTH(BC$15,0))-MAX($AW35,BC$15)+1,),
$DH35="раб.день",
$DR35/30*(IFERROR(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$DR35*BC35,
$DH35="неделя",
$DR35*BC35/7*(ROUNDUP((DAY(EOMONTH(BC$15,0)))/4,0))),
0)</f>
        <v/>
      </c>
      <c r="DW35" s="125">
        <f t="array" ref="DW35">
IFERROR(_xlfn.IFS(
$DH35="день_1",
$DR35*$BL35/($AX35-$AW35+1)*BD35*(DAY(EOMONTH(BD$15,0))),
$DH35="день_2",
$DR35/30*MAX(MIN($AX35,EOMONTH(BD$15,0))-MAX($AW35,BD$15)+1,),
$DH35="раб.день",
$DR35/30*(IFERROR(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$DR35*BD35,
$DH35="неделя",
$DR35*BD35/7*(ROUNDUP((DAY(EOMONTH(BD$15,0)))/4,0))),
0)</f>
        <v/>
      </c>
      <c r="DX35" s="125">
        <f t="array" ref="DX35">
IFERROR(_xlfn.IFS(
$DH35="день_1",
$DR35*$BL35/($AX35-$AW35+1)*BE35*(DAY(EOMONTH(BE$15,0))),
$DH35="день_2",
$DR35/30*MAX(MIN($AX35,EOMONTH(BE$15,0))-MAX($AW35,BE$15)+1,),
$DH35="раб.день",
$DR35/30*(IFERROR(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$DR35*BE35,
$DH35="неделя",
$DR35*BE35/7*(ROUNDUP((DAY(EOMONTH(BE$15,0)))/4,0))),
0)</f>
        <v/>
      </c>
      <c r="DY35" s="125">
        <f t="array" ref="DY35">
IFERROR(_xlfn.IFS(
$DH35="день_1",
$DR35*$BL35/($AX35-$AW35+1)*BF35*(DAY(EOMONTH(BF$15,0))),
$DH35="день_2",
$DR35/30*MAX(MIN($AX35,EOMONTH(BF$15,0))-MAX($AW35,BF$15)+1,),
$DH35="раб.день",
$DR35/30*(IFERROR(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$DR35*BF35,
$DH35="неделя",
$DR35*BF35/7*(ROUNDUP((DAY(EOMONTH(BF$15,0)))/4,0))),
0)</f>
        <v/>
      </c>
      <c r="DZ35" s="125">
        <f t="array" ref="DZ35">
IFERROR(_xlfn.IFS(
$DH35="день_1",
$DR35*$BL35/($AX35-$AW35+1)*BG35*(DAY(EOMONTH(BG$15,0))),
$DH35="день_2",
$DR35/30*MAX(MIN($AX35,EOMONTH(BG$15,0))-MAX($AW35,BG$15)+1,),
$DH35="раб.день",
$DR35/30*(IFERROR(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$DR35*BG35,
$DH35="неделя",
$DR35*BG35/7*(ROUNDUP((DAY(EOMONTH(BG$15,0)))/4,0))),
0)</f>
        <v/>
      </c>
      <c r="EA35" s="125">
        <f t="array" ref="EA35">
IFERROR(_xlfn.IFS(
$DH35="день_1",
$DR35*$BL35/($AX35-$AW35+1)*BH35*(DAY(EOMONTH(BH$15,0))),
$DH35="день_2",
$DR35/30*MAX(MIN($AX35,EOMONTH(BH$15,0))-MAX($AW35,BH$15)+1,),
$DH35="раб.день",
$DR35/30*(IFERROR(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$DR35*BH35,
$DH35="неделя",
$DR35*BH35/7*(ROUNDUP((DAY(EOMONTH(BH$15,0)))/4,0))),
0)</f>
        <v/>
      </c>
      <c r="EB35" s="125">
        <f t="array" ref="EB35">
IFERROR(_xlfn.IFS(
$DH35="день_1",
$DR35*$BL35/($AX35-$AW35+1)*BI35*(DAY(EOMONTH(BI$15,0))),
$DH35="день_2",
$DR35/30*MAX(MIN($AX35,EOMONTH(BI$15,0))-MAX($AW35,BI$15)+1,),
$DH35="раб.день",
$DR35/30*(IFERROR(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$DR35*BI35,
$DH35="неделя",
$DR35*BI35/7*(ROUNDUP((DAY(EOMONTH(BI$15,0)))/4,0))),
0)</f>
        <v/>
      </c>
      <c r="EC35" s="125">
        <f t="array" ref="EC35">
IFERROR(_xlfn.IFS(
$DH35="день_1",
$DR35*$BL35/($AX35-$AW35+1)*BJ35*(DAY(EOMONTH(BJ$15,0))),
$DH35="день_2",
$DR35/30*MAX(MIN($AX35,EOMONTH(BJ$15,0))-MAX($AW35,BJ$15)+1,),
$DH35="раб.день",
$DR35/30*(IFERROR(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$DR35*BJ35,
$DH35="неделя",
$DR35*BJ35/7*(ROUNDUP((DAY(EOMONTH(BJ$15,0)))/4,0))),
0)</f>
        <v/>
      </c>
      <c r="ED35" s="125">
        <f t="array" ref="ED35">
IFERROR(_xlfn.IFS(
$DH35="день_1",
$DR35*$BL35/($AX35-$AW35+1)*BK35*(DAY(EOMONTH(BK$15,0))),
$DH35="день_2",
$DR35/30*MAX(MIN($AX35,EOMONTH(BK$15,0))-MAX($AW35,BK$15)+1,),
$DH35="раб.день",
$DR35/30*(IFERROR(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$DR35*BK35,
$DH35="неделя",
$DR35*BK35/7*(ROUNDUP((DAY(EOMONTH(BK$15,0)))/4,0))),
0)</f>
        <v/>
      </c>
      <c r="EE35" s="125">
        <f>SUM($DS35,$DT35,$DU35,$DV35,$DW35,$DX35,$DY35,$DZ35,$EA35,$EB35,$EC35,$ED35)</f>
        <v/>
      </c>
      <c r="EF35" s="125">
        <f>IFERROR(ROUND($EE35*(1+$EP35),2),0)</f>
        <v/>
      </c>
      <c r="EG35" s="128" t="n">
        <v>1</v>
      </c>
      <c r="EH35" s="126" t="n">
        <v>0</v>
      </c>
      <c r="EI35" s="126">
        <f>ROUND(SUM($EH35:$EH35)*SUM($AB35:$AB35)*$EG35,2)</f>
        <v/>
      </c>
      <c r="EJ35" s="126">
        <f>ROUND($EI35*(1+$EP35),2)</f>
        <v/>
      </c>
      <c r="EK35" s="126" t="n">
        <v>0</v>
      </c>
      <c r="EL35" s="126">
        <f>ROUND(SUM($EK35:$EK35)*SUM($AB35:$AB35)*$EG35,2)</f>
        <v/>
      </c>
      <c r="EM35" s="126">
        <f>ROUND($EL35*(1+$EP35),2)</f>
        <v/>
      </c>
      <c r="EN35" s="126">
        <f>SUM($EE35,$EI35,$EL35)</f>
        <v/>
      </c>
      <c r="EO35" s="126">
        <f>SUM($EF35,$EJ35,$EM35)</f>
        <v/>
      </c>
      <c r="EP35" s="59" t="n"/>
      <c r="EQ35" s="59" t="n"/>
      <c r="ER35" s="60">
        <f t="array" ref="ER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MATCH(ES35,
{"AMS";"RussOutdoor";"HD Outdoor";"Ingroup";"IQ";"Ledproduction";"LisChannel";"Logic";"Media-PPL";"NovikovTV | НовиковТВ";"SMA";"SOK";"КрокусТВ | CrocusTV | IndoorTV";"Сити";"ТЯК Москва"},
0)),"")</f>
        <v/>
      </c>
      <c r="ES35" s="60" t="n"/>
      <c r="ET35" s="60">
        <f t="array" ref="ET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MATCH(ES35,
{"AMS";"RussOutdoor";"HD Outdoor";"Ingroup";"IQ";"Ledproduction";"LisChannel";"Logic";"Media-PPL";"NovikovTV | НовиковТВ";"SMA";"SOK";"КрокусТВ | CrocusTV | IndoorTV";"Сити";"ТЯК Москва"},
0)),"")</f>
        <v/>
      </c>
      <c r="EU35" s="60" t="n"/>
      <c r="EV35" s="60" t="n"/>
      <c r="EX35" s="110">
        <f t="array" ref="EX35">
($AR35/30
+N("ТРАФИК ПЛОЩАДКИ"))*
(IFERROR(
_xlfn.LET(
_xlpm.GPR,
HLOOKUP($L35,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IF($Q35="цифровой",_xlpm.GPR/$AG35,_xlpm.GPR/60)),
0)
+N("DWELL TIME"))*
(IF($AB35=0,0,IF($AB35=1,0.3,IF($AB35=2,0.5,IF($AB35&gt;2,1))))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_xlfn.IFS($AC35="да",1.2,$AC35="нет",1)*
_xlfn.IFS($AD35="да",1.2,$AD35="нет",1)*
IF(R35="статический",1,1.2)*
$X35*
INDEX(
{1.2;1;1.2;1.2;1;1.2;1.2;1.2;1.2;1.2;1.2;1;1.2;1.2;1.2;1.2;1;1;1.2;1.2;1.2;1;1;1;1;1.2;1.2;1.2;1.2;1;1;1;1;1.2;1.2;1.2;1.2;1.2;1.2;1.2;1.2;1;1;1.2;1;1;1;1;1.5;1;1;1.5;1.5;1.2},
MATCH($Q35,_xlpm.MI,0)))&gt;{0.02;0.04;0.06;0.1;0.2;0.4;0.6;0.8;1;2;4;6})),
{0;1;2;3;4;5;6;7;8;9;10;11;12},
0)))
+N("КОЭФФИЦИЕНТ КОНТАКТА"))))*
(_xlfn.IFS($X35&lt;0.1,$X35/1000,$X35&gt;25,5.2,AND($X35&gt;=0.1,$X35&lt;=25),(($X35*2+0.1)/10)*($X35/10)))*
IFERROR((_xlfn.LET(
_xlpm.MA,
{0;0.8;0.85;0.9;0.95;1},
_xlpm.MAA,
{0;1;2;3;4;5},
INDEX(_xlpm.MA,MATCH(SUMPRODUCT(--((IF(ROUND(_xlpm.MAA,1)&gt;5,5,ROUND($AB35,1)))&gt;{0;1;2;3;4;5})),_xlpm.MAA,0)))
+N("КОЭФФИЦИЕНТ КОЛ-ВО КОНСТРУКЦИЙ")),1)*
$AB35,0))*
(IF($Q35="цифровой",$AG35/15*$AI35,1)
+N("ДЛЯ ЦИФРЫ"))</f>
        <v/>
      </c>
      <c r="EY35" s="110">
        <f>IFERROR(EX35*AY35,0)</f>
        <v/>
      </c>
      <c r="EZ35" s="131">
        <f>IFERROR(DP35/EY35*1000,0)</f>
        <v/>
      </c>
      <c r="FA35" s="112">
        <f>IFERROR(FC35/FB35,0)</f>
        <v/>
      </c>
      <c r="FB35" s="112">
        <f>IFERROR((FC35/(EY35/FF35*#REF!))*0.825,0)</f>
        <v/>
      </c>
      <c r="FC35" s="112">
        <f>IFERROR(((EX35*30/AR35)*100)/30,0)</f>
        <v/>
      </c>
      <c r="FD35" s="112">
        <f>IFERROR(EY35/G35*100%,0)</f>
        <v/>
      </c>
      <c r="FE35" s="112">
        <f>IFERROR(FD35/FC35*100%,0)</f>
        <v/>
      </c>
      <c r="FF35" s="110">
        <f>IFERROR(AR35/30*AY35,0)</f>
        <v/>
      </c>
    </row>
    <row r="36" ht="12.75" customHeight="1">
      <c r="A36" s="59" t="n"/>
      <c r="B36" s="60" t="n"/>
      <c r="C36" s="60" t="n"/>
      <c r="D36" s="60">
        <f t="array" ref="D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6" s="60">
        <f t="array" ref="E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6" s="60" t="inlineStr">
        <is>
          <t>Самара</t>
        </is>
      </c>
      <c r="G36" s="60" t="n"/>
      <c r="H36" s="60">
        <f t="array" ref="H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6" s="60" t="n"/>
      <c r="J36" s="60" t="n"/>
      <c r="K36" s="60" t="n"/>
      <c r="L36" s="60" t="n"/>
      <c r="M36" s="60" t="inlineStr">
        <is>
          <t>Самара Вокзал</t>
        </is>
      </c>
      <c r="N36" s="60" t="n"/>
      <c r="O36" s="60" t="n"/>
      <c r="P36" s="60">
        <f t="array" ref="P36">
_xlfn.IFS(
ISNUMBER(MATCH($Q36,{"шелфбаннер","разделитель","монетница","чековая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ISNUMBER(MATCH($Q36,{"каталог","журнал"},)),
"Пресса",
$Q36="","")</f>
        <v/>
      </c>
      <c r="Q36" s="60" t="n"/>
      <c r="R36" s="60">
        <f t="array" ref="R36">
IFERROR(
_xlfn.IFS(
OR(ISNUMBER(MATCH($Q36,{"экспозиция","макет","стенд","автостенд","авто стенд","выставочное пространство","выставочные стенды","модульные выставочные стенды","3Д конструкция","3D конструкция"},)),P36="Экспонирование"),
"нестандартный",
ISNUMBER(MATCH($Q36,{"скроллер","призматрон"},)),
"динамический",
$P36="Видео",
"цифровой",
OR($P36="Пресса",$P36="Щит",$P36="POSm",$P36="Подвес",$P36="Брендирование/оклейка"),
"статический"),"")</f>
        <v/>
      </c>
      <c r="S36" s="59" t="inlineStr">
        <is>
          <t>А</t>
        </is>
      </c>
      <c r="T36" s="60" t="inlineStr">
        <is>
          <t>Пилон_статика</t>
        </is>
      </c>
      <c r="U36" s="60" t="inlineStr">
        <is>
          <t>Самара\ Конкорс\ A</t>
        </is>
      </c>
      <c r="V36" s="60" t="inlineStr">
        <is>
          <t>Постерная бумага Backlit 150 г/кв.м (на просвет); Плёнка ПЭТ</t>
        </is>
      </c>
      <c r="W36" s="59" t="inlineStr">
        <is>
          <t>1.2x1.8</t>
        </is>
      </c>
      <c r="X36" s="59" t="n"/>
      <c r="Y36" s="59" t="n"/>
      <c r="Z36" s="61" t="n"/>
      <c r="AA36" s="61" t="n"/>
      <c r="AB36" s="61">
        <f>IF(BL36&gt;0,Z36,0)</f>
        <v/>
      </c>
      <c r="AC36" s="59" t="n"/>
      <c r="AD36" s="59" t="n"/>
      <c r="AE36" s="59" t="inlineStr">
        <is>
          <t>https://images.russoutdoor.ru/panelFotos/116/1156202.jpg</t>
        </is>
      </c>
      <c r="AF36" s="59" t="inlineStr">
        <is>
          <t>https://images.russoutdoor.ru/panelMapsWMF/116/1156202.jpg</t>
        </is>
      </c>
      <c r="AG36" s="59" t="n"/>
      <c r="AH36" s="59" t="n"/>
      <c r="AI36" s="59" t="n"/>
      <c r="AJ36" s="59" t="n"/>
      <c r="AK36" s="59" t="n"/>
      <c r="AL36" s="62">
        <f>IFERROR(IF(OR(R36="статический",R36="динамический",R36="нестандартный",R36="",R36=""),"-",IF(AND(AH36="-",AI36="-"),"-",AK36*3600/AH36*AI36)),"-")</f>
        <v/>
      </c>
      <c r="AM36" s="62">
        <f>IFERROR(IF(OR(R36="статический",R36="динамический",R36="",R36="", R36="BTL",R36="нестандартный"),"-",AG36*AI36*AL36/60),"-")</f>
        <v/>
      </c>
      <c r="AN36" s="63">
        <f>IFERROR(IF(AH36="","-",AG36*AI36/AH36),"-")</f>
        <v/>
      </c>
      <c r="AO36" s="59">
        <f>IFERROR(IF(OR($R36="статический",$R36="динамический",$R36="",$R36="",$R36="BTL",$R36="нестандартный"),"-",$AL36*$AY36),"-")</f>
        <v/>
      </c>
      <c r="AP36" s="62">
        <f>IFERROR(IF(OR($R36="статический",$R36="динамический",$R36="",$R36="",$R36="BTL",$R36="нестандартный"),"-",$AM36*AY36),"-")</f>
        <v/>
      </c>
      <c r="AQ36" s="64" t="n"/>
      <c r="AR36" s="61" t="n">
        <v>546787</v>
      </c>
      <c r="AS36" s="61" t="n">
        <v>14.58</v>
      </c>
      <c r="AT36" s="61" t="n"/>
      <c r="AU36" s="65" t="n"/>
      <c r="AV36" s="124">
        <f>IFERROR(DR36/AT36*1000,"n/a")</f>
        <v/>
      </c>
      <c r="AW36" s="67" t="n"/>
      <c r="AX36" s="67" t="n"/>
      <c r="AY36" s="43">
        <f>IFERROR(IF(OR($AW36="",$AX36=""),"",_xlfn.DAYS($AX36+1,$AW36)),"")</f>
        <v/>
      </c>
      <c r="AZ36" s="68">
        <f t="array" ref="AZ36">
_xlfn.LET(_xlpm.COEFF,
IF($AW36+$AX36=0,0,IF(MAX(MIN($AX36,EOMONTH(AZ$15,0))-MAX($AW36,AZ$15)+1,)&gt;0,1,0)),
_xlfn.IFS(
$ES36="LisChannel",
_xlpm.COEFF*
INDEX({1;1;1.2;1.2;1;1;1;1;1.2;1.2;1.2;1.2},
MATCH(MONTH(AZ$15),
{1,2,3,4,5,6,7,8,9,10,11,12})),
CONCATENATE($ES36," ",$L36)="RussOutdoor метро",
_xlpm.COEFF*
INDEX({0.8;0.9;1.1;1.1;1;1;1;1;1.1;1.1;1.1;1.1},
MATCH(MONTH(AZ$15),
{1,2,3,4,5,6,7,8,9,10,11,12})),
$ES36&lt;&gt;"LisChannel",
_xlpm.COEFF,
$ES36&lt;&gt;"RussOutdoor",
_xlpm.COEFF))</f>
        <v/>
      </c>
      <c r="BA36" s="68">
        <f t="array" ref="BA36">
_xlfn.LET(_xlpm.COEFF,
IF($AW36+$AX36=0,0,IF(MAX(MIN($AX36,EOMONTH(BA$15,0))-MAX($AW36,BA$15)+1,)&gt;0,1,0)),
_xlfn.IFS(
$ES36="LisChannel",
_xlpm.COEFF*
INDEX({1;1;1.2;1.2;1;1;1;1;1.2;1.2;1.2;1.2},
MATCH(MONTH(BA$15),
{1,2,3,4,5,6,7,8,9,10,11,12})),
CONCATENATE($ES36," ",$L36)="RussOutdoor метро",
_xlpm.COEFF*
INDEX({0.8;0.9;1.1;1.1;1;1;1;1;1.1;1.1;1.1;1.1},
MATCH(MONTH(BA$15),
{1,2,3,4,5,6,7,8,9,10,11,12})),
$ES36&lt;&gt;"LisChannel",
_xlpm.COEFF,
$ES36&lt;&gt;"RussOutdoor",
_xlpm.COEFF))</f>
        <v/>
      </c>
      <c r="BB36" s="68">
        <f t="array" ref="BB36">
_xlfn.LET(_xlpm.COEFF,
IF($AW36+$AX36=0,0,IF(MAX(MIN($AX36,EOMONTH(BB$15,0))-MAX($AW36,BB$15)+1,)&gt;0,1,0)),
_xlfn.IFS(
$ES36="LisChannel",
_xlpm.COEFF*
INDEX({1;1;1.2;1.2;1;1;1;1;1.2;1.2;1.2;1.2},
MATCH(MONTH(BB$15),
{1,2,3,4,5,6,7,8,9,10,11,12})),
CONCATENATE($ES36," ",$L36)="RussOutdoor метро",
_xlpm.COEFF*
INDEX({0.8;0.9;1.1;1.1;1;1;1;1;1.1;1.1;1.1;1.1},
MATCH(MONTH(BB$15),
{1,2,3,4,5,6,7,8,9,10,11,12})),
$ES36&lt;&gt;"LisChannel",
_xlpm.COEFF,
$ES36&lt;&gt;"RussOutdoor",
_xlpm.COEFF))</f>
        <v/>
      </c>
      <c r="BC36" s="68">
        <f t="array" ref="BC36">
_xlfn.LET(_xlpm.COEFF,
IF($AW36+$AX36=0,0,IF(MAX(MIN($AX36,EOMONTH(BC$15,0))-MAX($AW36,BC$15)+1,)&gt;0,1,0)),
_xlfn.IFS(
$ES36="LisChannel",
_xlpm.COEFF*
INDEX({1;1;1.2;1.2;1;1;1;1;1.2;1.2;1.2;1.2},
MATCH(MONTH(BC$15),
{1,2,3,4,5,6,7,8,9,10,11,12})),
CONCATENATE($ES36," ",$L36)="RussOutdoor метро",
_xlpm.COEFF*
INDEX({0.8;0.9;1.1;1.1;1;1;1;1;1.1;1.1;1.1;1.1},
MATCH(MONTH(BC$15),
{1,2,3,4,5,6,7,8,9,10,11,12})),
$ES36&lt;&gt;"LisChannel",
_xlpm.COEFF,
$ES36&lt;&gt;"RussOutdoor",
_xlpm.COEFF))</f>
        <v/>
      </c>
      <c r="BD36" s="68">
        <f t="array" ref="BD36">
_xlfn.LET(_xlpm.COEFF,
IF($AW36+$AX36=0,0,IF(MAX(MIN($AX36,EOMONTH(BD$15,0))-MAX($AW36,BD$15)+1,)&gt;0,1,0)),
_xlfn.IFS(
$ES36="LisChannel",
_xlpm.COEFF*
INDEX({1;1;1.2;1.2;1;1;1;1;1.2;1.2;1.2;1.2},
MATCH(MONTH(BD$15),
{1,2,3,4,5,6,7,8,9,10,11,12})),
CONCATENATE($ES36," ",$L36)="RussOutdoor метро",
_xlpm.COEFF*
INDEX({0.8;0.9;1.1;1.1;1;1;1;1;1.1;1.1;1.1;1.1},
MATCH(MONTH(BD$15),
{1,2,3,4,5,6,7,8,9,10,11,12})),
$ES36&lt;&gt;"LisChannel",
_xlpm.COEFF,
$ES36&lt;&gt;"RussOutdoor",
_xlpm.COEFF))</f>
        <v/>
      </c>
      <c r="BE36" s="68">
        <f t="array" ref="BE36">
_xlfn.LET(_xlpm.COEFF,
IF($AW36+$AX36=0,0,IF(MAX(MIN($AX36,EOMONTH(BE$15,0))-MAX($AW36,BE$15)+1,)&gt;0,1,0)),
_xlfn.IFS(
$ES36="LisChannel",
_xlpm.COEFF*
INDEX({1;1;1.2;1.2;1;1;1;1;1.2;1.2;1.2;1.2},
MATCH(MONTH(BE$15),
{1,2,3,4,5,6,7,8,9,10,11,12})),
CONCATENATE($ES36," ",$L36)="RussOutdoor метро",
_xlpm.COEFF*
INDEX({0.8;0.9;1.1;1.1;1;1;1;1;1.1;1.1;1.1;1.1},
MATCH(MONTH(BE$15),
{1,2,3,4,5,6,7,8,9,10,11,12})),
$ES36&lt;&gt;"LisChannel",
_xlpm.COEFF,
$ES36&lt;&gt;"RussOutdoor",
_xlpm.COEFF))</f>
        <v/>
      </c>
      <c r="BF36" s="68">
        <f t="array" ref="BF36">
_xlfn.LET(_xlpm.COEFF,
IF($AW36+$AX36=0,0,IF(MAX(MIN($AX36,EOMONTH(BF$15,0))-MAX($AW36,BF$15)+1,)&gt;0,1,0)),
_xlfn.IFS(
$ES36="LisChannel",
_xlpm.COEFF*
INDEX({1;1;1.2;1.2;1;1;1;1;1.2;1.2;1.2;1.2},
MATCH(MONTH(BF$15),
{1,2,3,4,5,6,7,8,9,10,11,12})),
CONCATENATE($ES36," ",$L36)="RussOutdoor метро",
_xlpm.COEFF*
INDEX({0.8;0.9;1.1;1.1;1;1;1;1;1.1;1.1;1.1;1.1},
MATCH(MONTH(BF$15),
{1,2,3,4,5,6,7,8,9,10,11,12})),
$ES36&lt;&gt;"LisChannel",
_xlpm.COEFF,
$ES36&lt;&gt;"RussOutdoor",
_xlpm.COEFF))</f>
        <v/>
      </c>
      <c r="BG36" s="68">
        <f t="array" ref="BG36">
_xlfn.LET(_xlpm.COEFF,
IF($AW36+$AX36=0,0,IF(MAX(MIN($AX36,EOMONTH(BG$15,0))-MAX($AW36,BG$15)+1,)&gt;0,1,0)),
_xlfn.IFS(
$ES36="LisChannel",
_xlpm.COEFF*
INDEX({1;1;1.2;1.2;1;1;1;1;1.2;1.2;1.2;1.2},
MATCH(MONTH(BG$15),
{1,2,3,4,5,6,7,8,9,10,11,12})),
CONCATENATE($ES36," ",$L36)="RussOutdoor метро",
_xlpm.COEFF*
INDEX({0.8;0.9;1.1;1.1;1;1;1;1;1.1;1.1;1.1;1.1},
MATCH(MONTH(BG$15),
{1,2,3,4,5,6,7,8,9,10,11,12})),
$ES36&lt;&gt;"LisChannel",
_xlpm.COEFF,
$ES36&lt;&gt;"RussOutdoor",
_xlpm.COEFF))</f>
        <v/>
      </c>
      <c r="BH36" s="68">
        <f t="array" ref="BH36">
_xlfn.LET(_xlpm.COEFF,
IF($AW36+$AX36=0,0,IF(MAX(MIN($AX36,EOMONTH(BH$15,0))-MAX($AW36,BH$15)+1,)&gt;0,1,0)),
_xlfn.IFS(
$ES36="LisChannel",
_xlpm.COEFF*
INDEX({1;1;1.2;1.2;1;1;1;1;1.2;1.2;1.2;1.2},
MATCH(MONTH(BH$15),
{1,2,3,4,5,6,7,8,9,10,11,12})),
CONCATENATE($ES36," ",$L36)="RussOutdoor метро",
_xlpm.COEFF*
INDEX({0.8;0.9;1.1;1.1;1;1;1;1;1.1;1.1;1.1;1.1},
MATCH(MONTH(BH$15),
{1,2,3,4,5,6,7,8,9,10,11,12})),
$ES36&lt;&gt;"LisChannel",
_xlpm.COEFF,
$ES36&lt;&gt;"RussOutdoor",
_xlpm.COEFF))</f>
        <v/>
      </c>
      <c r="BI36" s="68">
        <f t="array" ref="BI36">
_xlfn.LET(_xlpm.COEFF,
IF($AW36+$AX36=0,0,IF(MAX(MIN($AX36,EOMONTH(BI$15,0))-MAX($AW36,BI$15)+1,)&gt;0,1,0)),
_xlfn.IFS(
$ES36="LisChannel",
_xlpm.COEFF*
INDEX({1;1;1.2;1.2;1;1;1;1;1.2;1.2;1.2;1.2},
MATCH(MONTH(BI$15),
{1,2,3,4,5,6,7,8,9,10,11,12})),
CONCATENATE($ES36," ",$L36)="RussOutdoor метро",
_xlpm.COEFF*
INDEX({0.8;0.9;1.1;1.1;1;1;1;1;1.1;1.1;1.1;1.1},
MATCH(MONTH(BI$15),
{1,2,3,4,5,6,7,8,9,10,11,12})),
$ES36&lt;&gt;"LisChannel",
_xlpm.COEFF,
$ES36&lt;&gt;"RussOutdoor",
_xlpm.COEFF))</f>
        <v/>
      </c>
      <c r="BJ36" s="68">
        <f t="array" ref="BJ36">
_xlfn.LET(_xlpm.COEFF,
IF($AW36+$AX36=0,0,IF(MAX(MIN($AX36,EOMONTH(BJ$15,0))-MAX($AW36,BJ$15)+1,)&gt;0,1,0)),
_xlfn.IFS(
$ES36="LisChannel",
_xlpm.COEFF*
INDEX({1;1;1.2;1.2;1;1;1;1;1.2;1.2;1.2;1.2},
MATCH(MONTH(BJ$15),
{1,2,3,4,5,6,7,8,9,10,11,12})),
CONCATENATE($ES36," ",$L36)="RussOutdoor метро",
_xlpm.COEFF*
INDEX({0.8;0.9;1.1;1.1;1;1;1;1;1.1;1.1;1.1;1.1},
MATCH(MONTH(BJ$15),
{1,2,3,4,5,6,7,8,9,10,11,12})),
$ES36&lt;&gt;"LisChannel",
_xlpm.COEFF,
$ES36&lt;&gt;"RussOutdoor",
_xlpm.COEFF))</f>
        <v/>
      </c>
      <c r="BK36" s="68">
        <f t="array" ref="BK36">
_xlfn.LET(_xlpm.COEFF,
IF($AW36+$AX36=0,0,IF(MAX(MIN($AX36,EOMONTH(BK$15,0))-MAX($AW36,BK$15)+1,)&gt;0,1,0)),
_xlfn.IFS(
$ES36="LisChannel",
_xlpm.COEFF*
INDEX({1;1;1.2;1.2;1;1;1;1;1.2;1.2;1.2;1.2},
MATCH(MONTH(BK$15),
{1,2,3,4,5,6,7,8,9,10,11,12})),
CONCATENATE($ES36," ",$L36)="RussOutdoor метро",
_xlpm.COEFF*
INDEX({0.8;0.9;1.1;1.1;1;1;1;1;1.1;1.1;1.1;1.1},
MATCH(MONTH(BK$15),
{1,2,3,4,5,6,7,8,9,10,11,12})),
$ES36&lt;&gt;"LisChannel",
_xlpm.COEFF,
$ES36&lt;&gt;"RussOutdoor",
_xlpm.COEFF))</f>
        <v/>
      </c>
      <c r="BL36" s="62">
        <f>COUNTIFS($AZ36:$BK36,"&gt;0")</f>
        <v/>
      </c>
      <c r="BM36" s="65" t="n"/>
      <c r="BN36" s="125">
        <f>$DJ36</f>
        <v/>
      </c>
      <c r="BO36" s="63">
        <f>$DQ36</f>
        <v/>
      </c>
      <c r="BP36" s="125">
        <f>
IFERROR(
IF($BL36=0,0,
$BN36*(1-$BO36)),
0)</f>
        <v/>
      </c>
      <c r="BQ36" s="125">
        <f t="array" ref="BQ36">
IFERROR(
_xlfn.IFS(
$DH36="день_1",
$BP36*$BL36/($AX36-$AW36+1)*AZ36*(DAY(EOMONTH(AZ$15,0))),
$DH36="день_2",
$BP36/30*MAX(MIN($AX36,EOMONTH(AZ$15,0))-MAX($AW36,AZ$15)+1,),
$DH36="раб.день",
$BP36/30*(IFERROR(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$BP36*AZ36,
$DH36="неделя",
$BP36*AZ36/7*(ROUNDUP((DAY(EOMONTH(AZ$15,0)))/4,0))),
0)</f>
        <v/>
      </c>
      <c r="BR36" s="125">
        <f t="array" ref="BR36">
IFERROR(
_xlfn.IFS(
$DH36="день_1",
$BP36*$BL36/($AX36-$AW36+1)*BA36*(DAY(EOMONTH(BA$15,0))),
$DH36="день_2",
$BP36/30*MAX(MIN($AX36,EOMONTH(BA$15,0))-MAX($AW36,BA$15)+1,),
$DH36="раб.день",
$BP36/30*(IFERROR(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$BP36*BA36,
$DH36="неделя",
$BP36*BA36/7*(ROUNDUP((DAY(EOMONTH(BA$15,0)))/4,0))),
0)</f>
        <v/>
      </c>
      <c r="BS36" s="125">
        <f t="array" ref="BS36">
IFERROR(
_xlfn.IFS(
$DH36="день_1",
$BP36*$BL36/($AX36-$AW36+1)*BB36*(DAY(EOMONTH(BB$15,0))),
$DH36="день_2",
$BP36/30*MAX(MIN($AX36,EOMONTH(BB$15,0))-MAX($AW36,BB$15)+1,),
$DH36="раб.день",
$BP36/30*(IFERROR(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$BP36*BB36,
$DH36="неделя",
$BP36*BB36/7*(ROUNDUP((DAY(EOMONTH(BB$15,0)))/4,0))),
0)</f>
        <v/>
      </c>
      <c r="BT36" s="125">
        <f t="array" ref="BT36">
IFERROR(
_xlfn.IFS(
$DH36="день_1",
$BP36*$BL36/($AX36-$AW36+1)*BC36*(DAY(EOMONTH(BC$15,0))),
$DH36="день_2",
$BP36/30*MAX(MIN($AX36,EOMONTH(BC$15,0))-MAX($AW36,BC$15)+1,),
$DH36="раб.день",
$BP36/30*(IFERROR(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$BP36*BC36,
$DH36="неделя",
$BP36*BC36/7*(ROUNDUP((DAY(EOMONTH(BC$15,0)))/4,0))),
0)</f>
        <v/>
      </c>
      <c r="BU36" s="125">
        <f t="array" ref="BU36">
IFERROR(
_xlfn.IFS(
$DH36="день_1",
$BP36*$BL36/($AX36-$AW36+1)*BD36*(DAY(EOMONTH(BD$15,0))),
$DH36="день_2",
$BP36/30*MAX(MIN($AX36,EOMONTH(BD$15,0))-MAX($AW36,BD$15)+1,),
$DH36="раб.день",
$BP36/30*(IFERROR(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$BP36*BD36,
$DH36="неделя",
$BP36*BD36/7*(ROUNDUP((DAY(EOMONTH(BD$15,0)))/4,0))),
0)</f>
        <v/>
      </c>
      <c r="BV36" s="125">
        <f t="array" ref="BV36">
IFERROR(
_xlfn.IFS(
$DH36="день_1",
$BP36*$BL36/($AX36-$AW36+1)*BE36*(DAY(EOMONTH(BE$15,0))),
$DH36="день_2",
$BP36/30*MAX(MIN($AX36,EOMONTH(BE$15,0))-MAX($AW36,BE$15)+1,),
$DH36="раб.день",
$BP36/30*(IFERROR(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$BP36*BE36,
$DH36="неделя",
$BP36*BE36/7*(ROUNDUP((DAY(EOMONTH(BE$15,0)))/4,0))),
0)</f>
        <v/>
      </c>
      <c r="BW36" s="125">
        <f t="array" ref="BW36">
IFERROR(
_xlfn.IFS(
$DH36="день_1",
$BP36*$BL36/($AX36-$AW36+1)*BF36*(DAY(EOMONTH(BF$15,0))),
$DH36="день_2",
$BP36/30*MAX(MIN($AX36,EOMONTH(BF$15,0))-MAX($AW36,BF$15)+1,),
$DH36="раб.день",
$BP36/30*(IFERROR(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$BP36*BF36,
$DH36="неделя",
$BP36*BF36/7*(ROUNDUP((DAY(EOMONTH(BF$15,0)))/4,0))),
0)</f>
        <v/>
      </c>
      <c r="BX36" s="125">
        <f t="array" ref="BX36">
IFERROR(
_xlfn.IFS(
$DH36="день_1",
$BP36*$BL36/($AX36-$AW36+1)*BG36*(DAY(EOMONTH(BG$15,0))),
$DH36="день_2",
$BP36/30*MAX(MIN($AX36,EOMONTH(BG$15,0))-MAX($AW36,BG$15)+1,),
$DH36="раб.день",
$BP36/30*(IFERROR(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$BP36*BG36,
$DH36="неделя",
$BP36*BG36/7*(ROUNDUP((DAY(EOMONTH(BG$15,0)))/4,0))),
0)</f>
        <v/>
      </c>
      <c r="BY36" s="125">
        <f t="array" ref="BY36">
IFERROR(
_xlfn.IFS(
$DH36="день_1",
$BP36*$BL36/($AX36-$AW36+1)*BH36*(DAY(EOMONTH(BH$15,0))),
$DH36="день_2",
$BP36/30*MAX(MIN($AX36,EOMONTH(BH$15,0))-MAX($AW36,BH$15)+1,),
$DH36="раб.день",
$BP36/30*(IFERROR(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$BP36*BH36,
$DH36="неделя",
$BP36*BH36/7*(ROUNDUP((DAY(EOMONTH(BH$15,0)))/4,0))),
0)</f>
        <v/>
      </c>
      <c r="BZ36" s="125">
        <f t="array" ref="BZ36">
IFERROR(
_xlfn.IFS(
$DH36="день_1",
$BP36*$BL36/($AX36-$AW36+1)*BI36*(DAY(EOMONTH(BI$15,0))),
$DH36="день_2",
$BP36/30*MAX(MIN($AX36,EOMONTH(BI$15,0))-MAX($AW36,BI$15)+1,),
$DH36="раб.день",
$BP36/30*(IFERROR(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$BP36*BI36,
$DH36="неделя",
$BP36*BI36/7*(ROUNDUP((DAY(EOMONTH(BI$15,0)))/4,0))),
0)</f>
        <v/>
      </c>
      <c r="CA36" s="125">
        <f t="array" ref="CA36">
IFERROR(
_xlfn.IFS(
$DH36="день_1",
$BP36*$BL36/($AX36-$AW36+1)*BJ36*(DAY(EOMONTH(BJ$15,0))),
$DH36="день_2",
$BP36/30*MAX(MIN($AX36,EOMONTH(BJ$15,0))-MAX($AW36,BJ$15)+1,),
$DH36="раб.день",
$BP36/30*(IFERROR(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$BP36*BJ36,
$DH36="неделя",
$BP36*BJ36/7*(ROUNDUP((DAY(EOMONTH(BJ$15,0)))/4,0))),
0)</f>
        <v/>
      </c>
      <c r="CB36" s="125">
        <f t="array" ref="CB36">
IFERROR(
_xlfn.IFS(
$DH36="день_1",
$BP36*$BL36/($AX36-$AW36+1)*BK36*(DAY(EOMONTH(BK$15,0))),
$DH36="день_2",
$BP36/30*MAX(MIN($AX36,EOMONTH(BK$15,0))-MAX($AW36,BK$15)+1,),
$DH36="раб.день",
$BP36/30*(IFERROR(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$BP36*BK36,
$DH36="неделя",
$BP36*BK36/7*(ROUNDUP((DAY(EOMONTH(BK$15,0)))/4,0))),
0)</f>
        <v/>
      </c>
      <c r="CC36" s="125">
        <f>SUM($BQ36:$CB36)</f>
        <v/>
      </c>
      <c r="CD36" s="126">
        <f>SUM($EH36:$EH36)</f>
        <v/>
      </c>
      <c r="CE36" s="126">
        <f>$CD36*$AB36</f>
        <v/>
      </c>
      <c r="CF36" s="126">
        <f>SUM($EK36:$EK36)</f>
        <v/>
      </c>
      <c r="CG36" s="126">
        <f>$CF36*$AB36</f>
        <v/>
      </c>
      <c r="CH36" s="126">
        <f>SUM($CC36,$CE36,$CG36)</f>
        <v/>
      </c>
      <c r="CI36" s="126">
        <f>$CH36*(1+$CM36)</f>
        <v/>
      </c>
      <c r="CJ36" s="127" t="n">
        <v>0</v>
      </c>
      <c r="CK36" s="126">
        <f>SUM($CH36:$CH36)*(1+$CJ36)</f>
        <v/>
      </c>
      <c r="CL36" s="126">
        <f>SUM($CH36:$CH36)*(1+$CM36)</f>
        <v/>
      </c>
      <c r="CM36" s="59" t="n"/>
      <c r="CN36" s="59" t="n"/>
      <c r="CO36" s="72" t="inlineStr">
        <is>
          <t>https://onlineapi.russoutdoor.ru/api/Panel/DownloadPanelProhibition/540/ТИ_ЖД.PDF</t>
        </is>
      </c>
      <c r="CP36" s="59" t="inlineStr">
        <is>
          <t>https://onlineapi.russoutdoor.ru/api/Panel/DownloadPosterAndMaketRequirement/2471/1/MS CF (1200х1800) indoor_нов.pdf</t>
        </is>
      </c>
      <c r="CQ36" s="73" t="n"/>
      <c r="CR36" s="73" t="n"/>
      <c r="CS36" s="73" t="n"/>
      <c r="CT36" s="72" t="n"/>
      <c r="CU36" s="79" t="inlineStr">
        <is>
          <t> </t>
        </is>
      </c>
      <c r="CV36" s="60" t="n"/>
      <c r="CW36" s="60" t="n"/>
      <c r="CX36" s="60" t="n"/>
      <c r="CY36" s="127">
        <f>IFERROR(($CC36-$EE36)/($EE36/(1-$DQ36)),0)</f>
        <v/>
      </c>
      <c r="CZ36" s="127">
        <f>IFERROR(1-$EI36/($CE36),0)</f>
        <v/>
      </c>
      <c r="DA36" s="127">
        <f>IFERROR(1-$EL36/($CG36),0)</f>
        <v/>
      </c>
      <c r="DB36" s="126">
        <f>ROUND(IFERROR(($CI36/(1+$CM36)-$EN36),0),2)</f>
        <v/>
      </c>
      <c r="DC36" s="128" t="n"/>
      <c r="DD36" s="125" t="n"/>
      <c r="DE36" s="75" t="n">
        <v>0</v>
      </c>
      <c r="DF36" s="128" t="n"/>
      <c r="DG36" s="125">
        <f>IF($DC36=0,0,$DD36*($DC36*100%-$DE36*$DF36))*SUM($AB36:$AB36)</f>
        <v/>
      </c>
      <c r="DH36" s="129" t="inlineStr">
        <is>
          <t>месяц</t>
        </is>
      </c>
      <c r="DI36" s="130" t="n">
        <v>10200</v>
      </c>
      <c r="DJ36" s="130">
        <f>
_xlfn.LET(_xlpm.X,
IFERROR(
IF($ES36="НовиковТВ",
(_xlfn.LET(_xlpm.NTV,
_xlfn.LET(_xlpm.MIN,350000,
IF(SUMIFS($DI:$DI,$ES:$ES,"НовиковТВ")&lt;=_xlpm.MIN,
(SUMIFS($DI:$DI,$ES:$ES,"НовиковТВ")/(COUNTIFS($ES:$ES,"НовиковТВ")))*_xlpm.MIN/SUMIFS($DI:$DI,$ES:$ES,"НовиковТВ"),
DI36)),
_xlpm.NTV+$DG36/(1-(1-(_xlpm.NTV)*(1-$DL36)*(1-$DM36)*(1-$DN36)*(1-$DO36)*(1-$DP36)/_xlpm.NTV))))/(1+$EP36),
$DI36+$DG36/(1-(1-($DI36)*(1-$DL36)*(1-$DM36)*(1-$DN36)*(1-$DO36)*(1-$DP36)/$DI36))),
0),
_xlpm.X*(1+$CM36)*(1+$CW36)-_xlpm.X*(1+$CM36)+_xlpm.X)</f>
        <v/>
      </c>
      <c r="DK36" s="125" t="inlineStr">
        <is>
          <t>послед.</t>
        </is>
      </c>
      <c r="DL36" s="63" t="n">
        <v>0</v>
      </c>
      <c r="DM36" s="63" t="n">
        <v>0</v>
      </c>
      <c r="DN36" s="63" t="n">
        <v>0</v>
      </c>
      <c r="DO36" s="63" t="n">
        <v>0</v>
      </c>
      <c r="DP36" s="63" t="n">
        <v>0</v>
      </c>
      <c r="DQ36" s="63">
        <f t="array" ref="DQ36">IFERROR(_xlfn.IFS(
$DK36="послед.",1-(1-$DL36)*(1-$DM36)*(1-$DN36)*(1-$DO36)*(1-$DP36),
$DK36="сумм.",$DL36+$DM36+$DN36+$DO36+$DP36),
0)</f>
        <v/>
      </c>
      <c r="DR36" s="125">
        <f t="array" ref="DR36">
IFERROR(
_xlfn.IFS(
$BL36=0,
0,
$BL36&gt;0,
_xlfn.IFS($DK36="послед.",
$DJ36*(1-$DL36)*(1-$DM36)*(1-$DN36)*(1-$DO36)*(1-$DP36),
$DK36="сумм.",
$DJ36*(1-($DL36+$DM36+$DN36+$DO36+$DP36)))),0)</f>
        <v/>
      </c>
      <c r="DS36" s="125">
        <f t="array" ref="DS36">
IFERROR(_xlfn.IFS(
$DH36="день_1",
$DR36*$BL36/($AX36-$AW36+1)*AZ36*(DAY(EOMONTH(AZ$15,0))),
$DH36="день_2",
$DR36/30*MAX(MIN($AX36,EOMONTH(AZ$15,0))-MAX($AW36,AZ$15)+1,),
$DH36="раб.день",
$DR36/30*(IFERROR(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$DR36*AZ36,
$DH36="неделя",
$DR36*AZ36/7*(ROUNDUP((DAY(EOMONTH(AZ$15,0)))/4,0))),
0)</f>
        <v/>
      </c>
      <c r="DT36" s="125">
        <f t="array" ref="DT36">
IFERROR(_xlfn.IFS(
$DH36="день_1",
$DR36*$BL36/($AX36-$AW36+1)*BA36*(DAY(EOMONTH(BA$15,0))),
$DH36="день_2",
$DR36/30*MAX(MIN($AX36,EOMONTH(BA$15,0))-MAX($AW36,BA$15)+1,),
$DH36="раб.день",
$DR36/30*(IFERROR(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$DR36*BA36,
$DH36="неделя",
$DR36*BA36/7*(ROUNDUP((DAY(EOMONTH(BA$15,0)))/4,0))),
0)</f>
        <v/>
      </c>
      <c r="DU36" s="125">
        <f t="array" ref="DU36">
IFERROR(_xlfn.IFS(
$DH36="день_1",
$DR36*$BL36/($AX36-$AW36+1)*BB36*(DAY(EOMONTH(BB$15,0))),
$DH36="день_2",
$DR36/30*MAX(MIN($AX36,EOMONTH(BB$15,0))-MAX($AW36,BB$15)+1,),
$DH36="раб.день",
$DR36/30*(IFERROR(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$DR36*BB36,
$DH36="неделя",
$DR36*BB36/7*(ROUNDUP((DAY(EOMONTH(BB$15,0)))/4,0))),
0)</f>
        <v/>
      </c>
      <c r="DV36" s="125">
        <f t="array" ref="DV36">
IFERROR(_xlfn.IFS(
$DH36="день_1",
$DR36*$BL36/($AX36-$AW36+1)*BC36*(DAY(EOMONTH(BC$15,0))),
$DH36="день_2",
$DR36/30*MAX(MIN($AX36,EOMONTH(BC$15,0))-MAX($AW36,BC$15)+1,),
$DH36="раб.день",
$DR36/30*(IFERROR(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$DR36*BC36,
$DH36="неделя",
$DR36*BC36/7*(ROUNDUP((DAY(EOMONTH(BC$15,0)))/4,0))),
0)</f>
        <v/>
      </c>
      <c r="DW36" s="125">
        <f t="array" ref="DW36">
IFERROR(_xlfn.IFS(
$DH36="день_1",
$DR36*$BL36/($AX36-$AW36+1)*BD36*(DAY(EOMONTH(BD$15,0))),
$DH36="день_2",
$DR36/30*MAX(MIN($AX36,EOMONTH(BD$15,0))-MAX($AW36,BD$15)+1,),
$DH36="раб.день",
$DR36/30*(IFERROR(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$DR36*BD36,
$DH36="неделя",
$DR36*BD36/7*(ROUNDUP((DAY(EOMONTH(BD$15,0)))/4,0))),
0)</f>
        <v/>
      </c>
      <c r="DX36" s="125">
        <f t="array" ref="DX36">
IFERROR(_xlfn.IFS(
$DH36="день_1",
$DR36*$BL36/($AX36-$AW36+1)*BE36*(DAY(EOMONTH(BE$15,0))),
$DH36="день_2",
$DR36/30*MAX(MIN($AX36,EOMONTH(BE$15,0))-MAX($AW36,BE$15)+1,),
$DH36="раб.день",
$DR36/30*(IFERROR(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$DR36*BE36,
$DH36="неделя",
$DR36*BE36/7*(ROUNDUP((DAY(EOMONTH(BE$15,0)))/4,0))),
0)</f>
        <v/>
      </c>
      <c r="DY36" s="125">
        <f t="array" ref="DY36">
IFERROR(_xlfn.IFS(
$DH36="день_1",
$DR36*$BL36/($AX36-$AW36+1)*BF36*(DAY(EOMONTH(BF$15,0))),
$DH36="день_2",
$DR36/30*MAX(MIN($AX36,EOMONTH(BF$15,0))-MAX($AW36,BF$15)+1,),
$DH36="раб.день",
$DR36/30*(IFERROR(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$DR36*BF36,
$DH36="неделя",
$DR36*BF36/7*(ROUNDUP((DAY(EOMONTH(BF$15,0)))/4,0))),
0)</f>
        <v/>
      </c>
      <c r="DZ36" s="125">
        <f t="array" ref="DZ36">
IFERROR(_xlfn.IFS(
$DH36="день_1",
$DR36*$BL36/($AX36-$AW36+1)*BG36*(DAY(EOMONTH(BG$15,0))),
$DH36="день_2",
$DR36/30*MAX(MIN($AX36,EOMONTH(BG$15,0))-MAX($AW36,BG$15)+1,),
$DH36="раб.день",
$DR36/30*(IFERROR(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$DR36*BG36,
$DH36="неделя",
$DR36*BG36/7*(ROUNDUP((DAY(EOMONTH(BG$15,0)))/4,0))),
0)</f>
        <v/>
      </c>
      <c r="EA36" s="125">
        <f t="array" ref="EA36">
IFERROR(_xlfn.IFS(
$DH36="день_1",
$DR36*$BL36/($AX36-$AW36+1)*BH36*(DAY(EOMONTH(BH$15,0))),
$DH36="день_2",
$DR36/30*MAX(MIN($AX36,EOMONTH(BH$15,0))-MAX($AW36,BH$15)+1,),
$DH36="раб.день",
$DR36/30*(IFERROR(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$DR36*BH36,
$DH36="неделя",
$DR36*BH36/7*(ROUNDUP((DAY(EOMONTH(BH$15,0)))/4,0))),
0)</f>
        <v/>
      </c>
      <c r="EB36" s="125">
        <f t="array" ref="EB36">
IFERROR(_xlfn.IFS(
$DH36="день_1",
$DR36*$BL36/($AX36-$AW36+1)*BI36*(DAY(EOMONTH(BI$15,0))),
$DH36="день_2",
$DR36/30*MAX(MIN($AX36,EOMONTH(BI$15,0))-MAX($AW36,BI$15)+1,),
$DH36="раб.день",
$DR36/30*(IFERROR(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$DR36*BI36,
$DH36="неделя",
$DR36*BI36/7*(ROUNDUP((DAY(EOMONTH(BI$15,0)))/4,0))),
0)</f>
        <v/>
      </c>
      <c r="EC36" s="125">
        <f t="array" ref="EC36">
IFERROR(_xlfn.IFS(
$DH36="день_1",
$DR36*$BL36/($AX36-$AW36+1)*BJ36*(DAY(EOMONTH(BJ$15,0))),
$DH36="день_2",
$DR36/30*MAX(MIN($AX36,EOMONTH(BJ$15,0))-MAX($AW36,BJ$15)+1,),
$DH36="раб.день",
$DR36/30*(IFERROR(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$DR36*BJ36,
$DH36="неделя",
$DR36*BJ36/7*(ROUNDUP((DAY(EOMONTH(BJ$15,0)))/4,0))),
0)</f>
        <v/>
      </c>
      <c r="ED36" s="125">
        <f t="array" ref="ED36">
IFERROR(_xlfn.IFS(
$DH36="день_1",
$DR36*$BL36/($AX36-$AW36+1)*BK36*(DAY(EOMONTH(BK$15,0))),
$DH36="день_2",
$DR36/30*MAX(MIN($AX36,EOMONTH(BK$15,0))-MAX($AW36,BK$15)+1,),
$DH36="раб.день",
$DR36/30*(IFERROR(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$DR36*BK36,
$DH36="неделя",
$DR36*BK36/7*(ROUNDUP((DAY(EOMONTH(BK$15,0)))/4,0))),
0)</f>
        <v/>
      </c>
      <c r="EE36" s="125">
        <f>SUM($DS36,$DT36,$DU36,$DV36,$DW36,$DX36,$DY36,$DZ36,$EA36,$EB36,$EC36,$ED36)</f>
        <v/>
      </c>
      <c r="EF36" s="125">
        <f>IFERROR(ROUND($EE36*(1+$EP36),2),0)</f>
        <v/>
      </c>
      <c r="EG36" s="128" t="n">
        <v>1</v>
      </c>
      <c r="EH36" s="126" t="n">
        <v>0</v>
      </c>
      <c r="EI36" s="126">
        <f>ROUND(SUM($EH36:$EH36)*SUM($AB36:$AB36)*$EG36,2)</f>
        <v/>
      </c>
      <c r="EJ36" s="126">
        <f>ROUND($EI36*(1+$EP36),2)</f>
        <v/>
      </c>
      <c r="EK36" s="126" t="n">
        <v>0</v>
      </c>
      <c r="EL36" s="126">
        <f>ROUND(SUM($EK36:$EK36)*SUM($AB36:$AB36)*$EG36,2)</f>
        <v/>
      </c>
      <c r="EM36" s="126">
        <f>ROUND($EL36*(1+$EP36),2)</f>
        <v/>
      </c>
      <c r="EN36" s="126">
        <f>SUM($EE36,$EI36,$EL36)</f>
        <v/>
      </c>
      <c r="EO36" s="126">
        <f>SUM($EF36,$EJ36,$EM36)</f>
        <v/>
      </c>
      <c r="EP36" s="59" t="n"/>
      <c r="EQ36" s="59" t="n"/>
      <c r="ER36" s="60">
        <f t="array" ref="ER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MATCH(ES36,
{"AMS";"RussOutdoor";"HD Outdoor";"Ingroup";"IQ";"Ledproduction";"LisChannel";"Logic";"Media-PPL";"NovikovTV | НовиковТВ";"SMA";"SOK";"КрокусТВ | CrocusTV | IndoorTV";"Сити";"ТЯК Москва"},
0)),"")</f>
        <v/>
      </c>
      <c r="ES36" s="60" t="n"/>
      <c r="ET36" s="60">
        <f t="array" ref="ET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MATCH(ES36,
{"AMS";"RussOutdoor";"HD Outdoor";"Ingroup";"IQ";"Ledproduction";"LisChannel";"Logic";"Media-PPL";"NovikovTV | НовиковТВ";"SMA";"SOK";"КрокусТВ | CrocusTV | IndoorTV";"Сити";"ТЯК Москва"},
0)),"")</f>
        <v/>
      </c>
      <c r="EU36" s="60" t="n"/>
      <c r="EV36" s="60" t="n"/>
      <c r="EX36" s="110">
        <f t="array" ref="EX36">
($AR36/30
+N("ТРАФИК ПЛОЩАДКИ"))*
(IFERROR(
_xlfn.LET(
_xlpm.GPR,
HLOOKUP($L36,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IF($Q36="цифровой",_xlpm.GPR/$AG36,_xlpm.GPR/60)),
0)
+N("DWELL TIME"))*
(IF($AB36=0,0,IF($AB36=1,0.3,IF($AB36=2,0.5,IF($AB36&gt;2,1))))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_xlfn.IFS($AC36="да",1.2,$AC36="нет",1)*
_xlfn.IFS($AD36="да",1.2,$AD36="нет",1)*
IF(R36="статический",1,1.2)*
$X36*
INDEX(
{1.2;1;1.2;1.2;1;1.2;1.2;1.2;1.2;1.2;1.2;1;1.2;1.2;1.2;1.2;1;1;1.2;1.2;1.2;1;1;1;1;1.2;1.2;1.2;1.2;1;1;1;1;1.2;1.2;1.2;1.2;1.2;1.2;1.2;1.2;1;1;1.2;1;1;1;1;1.5;1;1;1.5;1.5;1.2},
MATCH($Q36,_xlpm.MI,0)))&gt;{0.02;0.04;0.06;0.1;0.2;0.4;0.6;0.8;1;2;4;6})),
{0;1;2;3;4;5;6;7;8;9;10;11;12},
0)))
+N("КОЭФФИЦИЕНТ КОНТАКТА"))))*
(_xlfn.IFS($X36&lt;0.1,$X36/1000,$X36&gt;25,5.2,AND($X36&gt;=0.1,$X36&lt;=25),(($X36*2+0.1)/10)*($X36/10)))*
IFERROR((_xlfn.LET(
_xlpm.MA,
{0;0.8;0.85;0.9;0.95;1},
_xlpm.MAA,
{0;1;2;3;4;5},
INDEX(_xlpm.MA,MATCH(SUMPRODUCT(--((IF(ROUND(_xlpm.MAA,1)&gt;5,5,ROUND($AB36,1)))&gt;{0;1;2;3;4;5})),_xlpm.MAA,0)))
+N("КОЭФФИЦИЕНТ КОЛ-ВО КОНСТРУКЦИЙ")),1)*
$AB36,0))*
(IF($Q36="цифровой",$AG36/15*$AI36,1)
+N("ДЛЯ ЦИФРЫ"))</f>
        <v/>
      </c>
      <c r="EY36" s="110">
        <f>IFERROR(EX36*AY36,0)</f>
        <v/>
      </c>
      <c r="EZ36" s="131">
        <f>IFERROR(DP36/EY36*1000,0)</f>
        <v/>
      </c>
      <c r="FA36" s="112">
        <f>IFERROR(FC36/FB36,0)</f>
        <v/>
      </c>
      <c r="FB36" s="112">
        <f>IFERROR((FC36/(EY36/FF36*#REF!))*0.825,0)</f>
        <v/>
      </c>
      <c r="FC36" s="112">
        <f>IFERROR(((EX36*30/AR36)*100)/30,0)</f>
        <v/>
      </c>
      <c r="FD36" s="112">
        <f>IFERROR(EY36/G36*100%,0)</f>
        <v/>
      </c>
      <c r="FE36" s="112">
        <f>IFERROR(FD36/FC36*100%,0)</f>
        <v/>
      </c>
      <c r="FF36" s="110">
        <f>IFERROR(AR36/30*AY36,0)</f>
        <v/>
      </c>
    </row>
    <row r="37" ht="12.75" customHeight="1">
      <c r="A37" s="59" t="n"/>
      <c r="B37" s="60" t="n"/>
      <c r="C37" s="60" t="n"/>
      <c r="D37" s="60">
        <f t="array" ref="D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7" s="60">
        <f t="array" ref="E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7" s="60" t="inlineStr">
        <is>
          <t>Самара</t>
        </is>
      </c>
      <c r="G37" s="60" t="n"/>
      <c r="H37" s="60">
        <f t="array" ref="H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7" s="60" t="n"/>
      <c r="J37" s="60" t="n"/>
      <c r="K37" s="60" t="n"/>
      <c r="L37" s="60" t="n"/>
      <c r="M37" s="60" t="inlineStr">
        <is>
          <t>Самара Вокзал</t>
        </is>
      </c>
      <c r="N37" s="60" t="n"/>
      <c r="O37" s="60" t="n"/>
      <c r="P37" s="60">
        <f t="array" ref="P37">
_xlfn.IFS(
ISNUMBER(MATCH($Q37,{"шелфбаннер","разделитель","монетница","чековая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ISNUMBER(MATCH($Q37,{"каталог","журнал"},)),
"Пресса",
$Q37="","")</f>
        <v/>
      </c>
      <c r="Q37" s="60" t="n"/>
      <c r="R37" s="60">
        <f t="array" ref="R37">
IFERROR(
_xlfn.IFS(
OR(ISNUMBER(MATCH($Q37,{"экспозиция","макет","стенд","автостенд","авто стенд","выставочное пространство","выставочные стенды","модульные выставочные стенды","3Д конструкция","3D конструкция"},)),P37="Экспонирование"),
"нестандартный",
ISNUMBER(MATCH($Q37,{"скроллер","призматрон"},)),
"динамический",
$P37="Видео",
"цифровой",
OR($P37="Пресса",$P37="Щит",$P37="POSm",$P37="Подвес",$P37="Брендирование/оклейка"),
"статический"),"")</f>
        <v/>
      </c>
      <c r="S37" s="59" t="inlineStr">
        <is>
          <t>А</t>
        </is>
      </c>
      <c r="T37" s="60" t="inlineStr">
        <is>
          <t>Пилон_статика</t>
        </is>
      </c>
      <c r="U37" s="60" t="inlineStr">
        <is>
          <t>Самара\ Конкорс\ A</t>
        </is>
      </c>
      <c r="V37" s="60" t="inlineStr">
        <is>
          <t>Постерная бумага Backlit 150 г/кв.м (на просвет); Плёнка ПЭТ</t>
        </is>
      </c>
      <c r="W37" s="59" t="inlineStr">
        <is>
          <t>1.2x1.8</t>
        </is>
      </c>
      <c r="X37" s="59" t="n"/>
      <c r="Y37" s="59" t="n"/>
      <c r="Z37" s="61" t="n"/>
      <c r="AA37" s="61" t="n"/>
      <c r="AB37" s="61">
        <f>IF(BL37&gt;0,Z37,0)</f>
        <v/>
      </c>
      <c r="AC37" s="59" t="n"/>
      <c r="AD37" s="59" t="n"/>
      <c r="AE37" s="59" t="inlineStr">
        <is>
          <t>https://images.russoutdoor.ru/panelFotos/116/1156203.jpg</t>
        </is>
      </c>
      <c r="AF37" s="59" t="inlineStr">
        <is>
          <t>https://images.russoutdoor.ru/panelMapsWMF/116/1156203.jpg</t>
        </is>
      </c>
      <c r="AG37" s="59" t="n"/>
      <c r="AH37" s="59" t="n"/>
      <c r="AI37" s="59" t="n"/>
      <c r="AJ37" s="59" t="n"/>
      <c r="AK37" s="59" t="n"/>
      <c r="AL37" s="62">
        <f>IFERROR(IF(OR(R37="статический",R37="динамический",R37="нестандартный",R37="",R37=""),"-",IF(AND(AH37="-",AI37="-"),"-",AK37*3600/AH37*AI37)),"-")</f>
        <v/>
      </c>
      <c r="AM37" s="62">
        <f>IFERROR(IF(OR(R37="статический",R37="динамический",R37="",R37="", R37="BTL",R37="нестандартный"),"-",AG37*AI37*AL37/60),"-")</f>
        <v/>
      </c>
      <c r="AN37" s="63">
        <f>IFERROR(IF(AH37="","-",AG37*AI37/AH37),"-")</f>
        <v/>
      </c>
      <c r="AO37" s="59">
        <f>IFERROR(IF(OR($R37="статический",$R37="динамический",$R37="",$R37="",$R37="BTL",$R37="нестандартный"),"-",$AL37*$AY37),"-")</f>
        <v/>
      </c>
      <c r="AP37" s="62">
        <f>IFERROR(IF(OR($R37="статический",$R37="динамический",$R37="",$R37="",$R37="BTL",$R37="нестандартный"),"-",$AM37*AY37),"-")</f>
        <v/>
      </c>
      <c r="AQ37" s="64" t="n"/>
      <c r="AR37" s="61" t="n">
        <v>546787</v>
      </c>
      <c r="AS37" s="61" t="n">
        <v>14.58</v>
      </c>
      <c r="AT37" s="61" t="n"/>
      <c r="AU37" s="65" t="n"/>
      <c r="AV37" s="124">
        <f>IFERROR(DR37/AT37*1000,"n/a")</f>
        <v/>
      </c>
      <c r="AW37" s="67" t="n"/>
      <c r="AX37" s="67" t="n"/>
      <c r="AY37" s="43">
        <f>IFERROR(IF(OR($AW37="",$AX37=""),"",_xlfn.DAYS($AX37+1,$AW37)),"")</f>
        <v/>
      </c>
      <c r="AZ37" s="68">
        <f t="array" ref="AZ37">
_xlfn.LET(_xlpm.COEFF,
IF($AW37+$AX37=0,0,IF(MAX(MIN($AX37,EOMONTH(AZ$15,0))-MAX($AW37,AZ$15)+1,)&gt;0,1,0)),
_xlfn.IFS(
$ES37="LisChannel",
_xlpm.COEFF*
INDEX({1;1;1.2;1.2;1;1;1;1;1.2;1.2;1.2;1.2},
MATCH(MONTH(AZ$15),
{1,2,3,4,5,6,7,8,9,10,11,12})),
CONCATENATE($ES37," ",$L37)="RussOutdoor метро",
_xlpm.COEFF*
INDEX({0.8;0.9;1.1;1.1;1;1;1;1;1.1;1.1;1.1;1.1},
MATCH(MONTH(AZ$15),
{1,2,3,4,5,6,7,8,9,10,11,12})),
$ES37&lt;&gt;"LisChannel",
_xlpm.COEFF,
$ES37&lt;&gt;"RussOutdoor",
_xlpm.COEFF))</f>
        <v/>
      </c>
      <c r="BA37" s="68">
        <f t="array" ref="BA37">
_xlfn.LET(_xlpm.COEFF,
IF($AW37+$AX37=0,0,IF(MAX(MIN($AX37,EOMONTH(BA$15,0))-MAX($AW37,BA$15)+1,)&gt;0,1,0)),
_xlfn.IFS(
$ES37="LisChannel",
_xlpm.COEFF*
INDEX({1;1;1.2;1.2;1;1;1;1;1.2;1.2;1.2;1.2},
MATCH(MONTH(BA$15),
{1,2,3,4,5,6,7,8,9,10,11,12})),
CONCATENATE($ES37," ",$L37)="RussOutdoor метро",
_xlpm.COEFF*
INDEX({0.8;0.9;1.1;1.1;1;1;1;1;1.1;1.1;1.1;1.1},
MATCH(MONTH(BA$15),
{1,2,3,4,5,6,7,8,9,10,11,12})),
$ES37&lt;&gt;"LisChannel",
_xlpm.COEFF,
$ES37&lt;&gt;"RussOutdoor",
_xlpm.COEFF))</f>
        <v/>
      </c>
      <c r="BB37" s="68">
        <f t="array" ref="BB37">
_xlfn.LET(_xlpm.COEFF,
IF($AW37+$AX37=0,0,IF(MAX(MIN($AX37,EOMONTH(BB$15,0))-MAX($AW37,BB$15)+1,)&gt;0,1,0)),
_xlfn.IFS(
$ES37="LisChannel",
_xlpm.COEFF*
INDEX({1;1;1.2;1.2;1;1;1;1;1.2;1.2;1.2;1.2},
MATCH(MONTH(BB$15),
{1,2,3,4,5,6,7,8,9,10,11,12})),
CONCATENATE($ES37," ",$L37)="RussOutdoor метро",
_xlpm.COEFF*
INDEX({0.8;0.9;1.1;1.1;1;1;1;1;1.1;1.1;1.1;1.1},
MATCH(MONTH(BB$15),
{1,2,3,4,5,6,7,8,9,10,11,12})),
$ES37&lt;&gt;"LisChannel",
_xlpm.COEFF,
$ES37&lt;&gt;"RussOutdoor",
_xlpm.COEFF))</f>
        <v/>
      </c>
      <c r="BC37" s="68">
        <f t="array" ref="BC37">
_xlfn.LET(_xlpm.COEFF,
IF($AW37+$AX37=0,0,IF(MAX(MIN($AX37,EOMONTH(BC$15,0))-MAX($AW37,BC$15)+1,)&gt;0,1,0)),
_xlfn.IFS(
$ES37="LisChannel",
_xlpm.COEFF*
INDEX({1;1;1.2;1.2;1;1;1;1;1.2;1.2;1.2;1.2},
MATCH(MONTH(BC$15),
{1,2,3,4,5,6,7,8,9,10,11,12})),
CONCATENATE($ES37," ",$L37)="RussOutdoor метро",
_xlpm.COEFF*
INDEX({0.8;0.9;1.1;1.1;1;1;1;1;1.1;1.1;1.1;1.1},
MATCH(MONTH(BC$15),
{1,2,3,4,5,6,7,8,9,10,11,12})),
$ES37&lt;&gt;"LisChannel",
_xlpm.COEFF,
$ES37&lt;&gt;"RussOutdoor",
_xlpm.COEFF))</f>
        <v/>
      </c>
      <c r="BD37" s="68">
        <f t="array" ref="BD37">
_xlfn.LET(_xlpm.COEFF,
IF($AW37+$AX37=0,0,IF(MAX(MIN($AX37,EOMONTH(BD$15,0))-MAX($AW37,BD$15)+1,)&gt;0,1,0)),
_xlfn.IFS(
$ES37="LisChannel",
_xlpm.COEFF*
INDEX({1;1;1.2;1.2;1;1;1;1;1.2;1.2;1.2;1.2},
MATCH(MONTH(BD$15),
{1,2,3,4,5,6,7,8,9,10,11,12})),
CONCATENATE($ES37," ",$L37)="RussOutdoor метро",
_xlpm.COEFF*
INDEX({0.8;0.9;1.1;1.1;1;1;1;1;1.1;1.1;1.1;1.1},
MATCH(MONTH(BD$15),
{1,2,3,4,5,6,7,8,9,10,11,12})),
$ES37&lt;&gt;"LisChannel",
_xlpm.COEFF,
$ES37&lt;&gt;"RussOutdoor",
_xlpm.COEFF))</f>
        <v/>
      </c>
      <c r="BE37" s="68">
        <f t="array" ref="BE37">
_xlfn.LET(_xlpm.COEFF,
IF($AW37+$AX37=0,0,IF(MAX(MIN($AX37,EOMONTH(BE$15,0))-MAX($AW37,BE$15)+1,)&gt;0,1,0)),
_xlfn.IFS(
$ES37="LisChannel",
_xlpm.COEFF*
INDEX({1;1;1.2;1.2;1;1;1;1;1.2;1.2;1.2;1.2},
MATCH(MONTH(BE$15),
{1,2,3,4,5,6,7,8,9,10,11,12})),
CONCATENATE($ES37," ",$L37)="RussOutdoor метро",
_xlpm.COEFF*
INDEX({0.8;0.9;1.1;1.1;1;1;1;1;1.1;1.1;1.1;1.1},
MATCH(MONTH(BE$15),
{1,2,3,4,5,6,7,8,9,10,11,12})),
$ES37&lt;&gt;"LisChannel",
_xlpm.COEFF,
$ES37&lt;&gt;"RussOutdoor",
_xlpm.COEFF))</f>
        <v/>
      </c>
      <c r="BF37" s="68">
        <f t="array" ref="BF37">
_xlfn.LET(_xlpm.COEFF,
IF($AW37+$AX37=0,0,IF(MAX(MIN($AX37,EOMONTH(BF$15,0))-MAX($AW37,BF$15)+1,)&gt;0,1,0)),
_xlfn.IFS(
$ES37="LisChannel",
_xlpm.COEFF*
INDEX({1;1;1.2;1.2;1;1;1;1;1.2;1.2;1.2;1.2},
MATCH(MONTH(BF$15),
{1,2,3,4,5,6,7,8,9,10,11,12})),
CONCATENATE($ES37," ",$L37)="RussOutdoor метро",
_xlpm.COEFF*
INDEX({0.8;0.9;1.1;1.1;1;1;1;1;1.1;1.1;1.1;1.1},
MATCH(MONTH(BF$15),
{1,2,3,4,5,6,7,8,9,10,11,12})),
$ES37&lt;&gt;"LisChannel",
_xlpm.COEFF,
$ES37&lt;&gt;"RussOutdoor",
_xlpm.COEFF))</f>
        <v/>
      </c>
      <c r="BG37" s="68">
        <f t="array" ref="BG37">
_xlfn.LET(_xlpm.COEFF,
IF($AW37+$AX37=0,0,IF(MAX(MIN($AX37,EOMONTH(BG$15,0))-MAX($AW37,BG$15)+1,)&gt;0,1,0)),
_xlfn.IFS(
$ES37="LisChannel",
_xlpm.COEFF*
INDEX({1;1;1.2;1.2;1;1;1;1;1.2;1.2;1.2;1.2},
MATCH(MONTH(BG$15),
{1,2,3,4,5,6,7,8,9,10,11,12})),
CONCATENATE($ES37," ",$L37)="RussOutdoor метро",
_xlpm.COEFF*
INDEX({0.8;0.9;1.1;1.1;1;1;1;1;1.1;1.1;1.1;1.1},
MATCH(MONTH(BG$15),
{1,2,3,4,5,6,7,8,9,10,11,12})),
$ES37&lt;&gt;"LisChannel",
_xlpm.COEFF,
$ES37&lt;&gt;"RussOutdoor",
_xlpm.COEFF))</f>
        <v/>
      </c>
      <c r="BH37" s="68">
        <f t="array" ref="BH37">
_xlfn.LET(_xlpm.COEFF,
IF($AW37+$AX37=0,0,IF(MAX(MIN($AX37,EOMONTH(BH$15,0))-MAX($AW37,BH$15)+1,)&gt;0,1,0)),
_xlfn.IFS(
$ES37="LisChannel",
_xlpm.COEFF*
INDEX({1;1;1.2;1.2;1;1;1;1;1.2;1.2;1.2;1.2},
MATCH(MONTH(BH$15),
{1,2,3,4,5,6,7,8,9,10,11,12})),
CONCATENATE($ES37," ",$L37)="RussOutdoor метро",
_xlpm.COEFF*
INDEX({0.8;0.9;1.1;1.1;1;1;1;1;1.1;1.1;1.1;1.1},
MATCH(MONTH(BH$15),
{1,2,3,4,5,6,7,8,9,10,11,12})),
$ES37&lt;&gt;"LisChannel",
_xlpm.COEFF,
$ES37&lt;&gt;"RussOutdoor",
_xlpm.COEFF))</f>
        <v/>
      </c>
      <c r="BI37" s="68">
        <f t="array" ref="BI37">
_xlfn.LET(_xlpm.COEFF,
IF($AW37+$AX37=0,0,IF(MAX(MIN($AX37,EOMONTH(BI$15,0))-MAX($AW37,BI$15)+1,)&gt;0,1,0)),
_xlfn.IFS(
$ES37="LisChannel",
_xlpm.COEFF*
INDEX({1;1;1.2;1.2;1;1;1;1;1.2;1.2;1.2;1.2},
MATCH(MONTH(BI$15),
{1,2,3,4,5,6,7,8,9,10,11,12})),
CONCATENATE($ES37," ",$L37)="RussOutdoor метро",
_xlpm.COEFF*
INDEX({0.8;0.9;1.1;1.1;1;1;1;1;1.1;1.1;1.1;1.1},
MATCH(MONTH(BI$15),
{1,2,3,4,5,6,7,8,9,10,11,12})),
$ES37&lt;&gt;"LisChannel",
_xlpm.COEFF,
$ES37&lt;&gt;"RussOutdoor",
_xlpm.COEFF))</f>
        <v/>
      </c>
      <c r="BJ37" s="68">
        <f t="array" ref="BJ37">
_xlfn.LET(_xlpm.COEFF,
IF($AW37+$AX37=0,0,IF(MAX(MIN($AX37,EOMONTH(BJ$15,0))-MAX($AW37,BJ$15)+1,)&gt;0,1,0)),
_xlfn.IFS(
$ES37="LisChannel",
_xlpm.COEFF*
INDEX({1;1;1.2;1.2;1;1;1;1;1.2;1.2;1.2;1.2},
MATCH(MONTH(BJ$15),
{1,2,3,4,5,6,7,8,9,10,11,12})),
CONCATENATE($ES37," ",$L37)="RussOutdoor метро",
_xlpm.COEFF*
INDEX({0.8;0.9;1.1;1.1;1;1;1;1;1.1;1.1;1.1;1.1},
MATCH(MONTH(BJ$15),
{1,2,3,4,5,6,7,8,9,10,11,12})),
$ES37&lt;&gt;"LisChannel",
_xlpm.COEFF,
$ES37&lt;&gt;"RussOutdoor",
_xlpm.COEFF))</f>
        <v/>
      </c>
      <c r="BK37" s="68">
        <f t="array" ref="BK37">
_xlfn.LET(_xlpm.COEFF,
IF($AW37+$AX37=0,0,IF(MAX(MIN($AX37,EOMONTH(BK$15,0))-MAX($AW37,BK$15)+1,)&gt;0,1,0)),
_xlfn.IFS(
$ES37="LisChannel",
_xlpm.COEFF*
INDEX({1;1;1.2;1.2;1;1;1;1;1.2;1.2;1.2;1.2},
MATCH(MONTH(BK$15),
{1,2,3,4,5,6,7,8,9,10,11,12})),
CONCATENATE($ES37," ",$L37)="RussOutdoor метро",
_xlpm.COEFF*
INDEX({0.8;0.9;1.1;1.1;1;1;1;1;1.1;1.1;1.1;1.1},
MATCH(MONTH(BK$15),
{1,2,3,4,5,6,7,8,9,10,11,12})),
$ES37&lt;&gt;"LisChannel",
_xlpm.COEFF,
$ES37&lt;&gt;"RussOutdoor",
_xlpm.COEFF))</f>
        <v/>
      </c>
      <c r="BL37" s="62">
        <f>COUNTIFS($AZ37:$BK37,"&gt;0")</f>
        <v/>
      </c>
      <c r="BM37" s="65" t="n"/>
      <c r="BN37" s="125">
        <f>$DJ37</f>
        <v/>
      </c>
      <c r="BO37" s="63">
        <f>$DQ37</f>
        <v/>
      </c>
      <c r="BP37" s="125">
        <f>
IFERROR(
IF($BL37=0,0,
$BN37*(1-$BO37)),
0)</f>
        <v/>
      </c>
      <c r="BQ37" s="125">
        <f t="array" ref="BQ37">
IFERROR(
_xlfn.IFS(
$DH37="день_1",
$BP37*$BL37/($AX37-$AW37+1)*AZ37*(DAY(EOMONTH(AZ$15,0))),
$DH37="день_2",
$BP37/30*MAX(MIN($AX37,EOMONTH(AZ$15,0))-MAX($AW37,AZ$15)+1,),
$DH37="раб.день",
$BP37/30*(IFERROR(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$BP37*AZ37,
$DH37="неделя",
$BP37*AZ37/7*(ROUNDUP((DAY(EOMONTH(AZ$15,0)))/4,0))),
0)</f>
        <v/>
      </c>
      <c r="BR37" s="125">
        <f t="array" ref="BR37">
IFERROR(
_xlfn.IFS(
$DH37="день_1",
$BP37*$BL37/($AX37-$AW37+1)*BA37*(DAY(EOMONTH(BA$15,0))),
$DH37="день_2",
$BP37/30*MAX(MIN($AX37,EOMONTH(BA$15,0))-MAX($AW37,BA$15)+1,),
$DH37="раб.день",
$BP37/30*(IFERROR(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$BP37*BA37,
$DH37="неделя",
$BP37*BA37/7*(ROUNDUP((DAY(EOMONTH(BA$15,0)))/4,0))),
0)</f>
        <v/>
      </c>
      <c r="BS37" s="125">
        <f t="array" ref="BS37">
IFERROR(
_xlfn.IFS(
$DH37="день_1",
$BP37*$BL37/($AX37-$AW37+1)*BB37*(DAY(EOMONTH(BB$15,0))),
$DH37="день_2",
$BP37/30*MAX(MIN($AX37,EOMONTH(BB$15,0))-MAX($AW37,BB$15)+1,),
$DH37="раб.день",
$BP37/30*(IFERROR(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$BP37*BB37,
$DH37="неделя",
$BP37*BB37/7*(ROUNDUP((DAY(EOMONTH(BB$15,0)))/4,0))),
0)</f>
        <v/>
      </c>
      <c r="BT37" s="125">
        <f t="array" ref="BT37">
IFERROR(
_xlfn.IFS(
$DH37="день_1",
$BP37*$BL37/($AX37-$AW37+1)*BC37*(DAY(EOMONTH(BC$15,0))),
$DH37="день_2",
$BP37/30*MAX(MIN($AX37,EOMONTH(BC$15,0))-MAX($AW37,BC$15)+1,),
$DH37="раб.день",
$BP37/30*(IFERROR(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$BP37*BC37,
$DH37="неделя",
$BP37*BC37/7*(ROUNDUP((DAY(EOMONTH(BC$15,0)))/4,0))),
0)</f>
        <v/>
      </c>
      <c r="BU37" s="125">
        <f t="array" ref="BU37">
IFERROR(
_xlfn.IFS(
$DH37="день_1",
$BP37*$BL37/($AX37-$AW37+1)*BD37*(DAY(EOMONTH(BD$15,0))),
$DH37="день_2",
$BP37/30*MAX(MIN($AX37,EOMONTH(BD$15,0))-MAX($AW37,BD$15)+1,),
$DH37="раб.день",
$BP37/30*(IFERROR(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$BP37*BD37,
$DH37="неделя",
$BP37*BD37/7*(ROUNDUP((DAY(EOMONTH(BD$15,0)))/4,0))),
0)</f>
        <v/>
      </c>
      <c r="BV37" s="125">
        <f t="array" ref="BV37">
IFERROR(
_xlfn.IFS(
$DH37="день_1",
$BP37*$BL37/($AX37-$AW37+1)*BE37*(DAY(EOMONTH(BE$15,0))),
$DH37="день_2",
$BP37/30*MAX(MIN($AX37,EOMONTH(BE$15,0))-MAX($AW37,BE$15)+1,),
$DH37="раб.день",
$BP37/30*(IFERROR(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$BP37*BE37,
$DH37="неделя",
$BP37*BE37/7*(ROUNDUP((DAY(EOMONTH(BE$15,0)))/4,0))),
0)</f>
        <v/>
      </c>
      <c r="BW37" s="125">
        <f t="array" ref="BW37">
IFERROR(
_xlfn.IFS(
$DH37="день_1",
$BP37*$BL37/($AX37-$AW37+1)*BF37*(DAY(EOMONTH(BF$15,0))),
$DH37="день_2",
$BP37/30*MAX(MIN($AX37,EOMONTH(BF$15,0))-MAX($AW37,BF$15)+1,),
$DH37="раб.день",
$BP37/30*(IFERROR(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$BP37*BF37,
$DH37="неделя",
$BP37*BF37/7*(ROUNDUP((DAY(EOMONTH(BF$15,0)))/4,0))),
0)</f>
        <v/>
      </c>
      <c r="BX37" s="125">
        <f t="array" ref="BX37">
IFERROR(
_xlfn.IFS(
$DH37="день_1",
$BP37*$BL37/($AX37-$AW37+1)*BG37*(DAY(EOMONTH(BG$15,0))),
$DH37="день_2",
$BP37/30*MAX(MIN($AX37,EOMONTH(BG$15,0))-MAX($AW37,BG$15)+1,),
$DH37="раб.день",
$BP37/30*(IFERROR(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$BP37*BG37,
$DH37="неделя",
$BP37*BG37/7*(ROUNDUP((DAY(EOMONTH(BG$15,0)))/4,0))),
0)</f>
        <v/>
      </c>
      <c r="BY37" s="125">
        <f t="array" ref="BY37">
IFERROR(
_xlfn.IFS(
$DH37="день_1",
$BP37*$BL37/($AX37-$AW37+1)*BH37*(DAY(EOMONTH(BH$15,0))),
$DH37="день_2",
$BP37/30*MAX(MIN($AX37,EOMONTH(BH$15,0))-MAX($AW37,BH$15)+1,),
$DH37="раб.день",
$BP37/30*(IFERROR(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$BP37*BH37,
$DH37="неделя",
$BP37*BH37/7*(ROUNDUP((DAY(EOMONTH(BH$15,0)))/4,0))),
0)</f>
        <v/>
      </c>
      <c r="BZ37" s="125">
        <f t="array" ref="BZ37">
IFERROR(
_xlfn.IFS(
$DH37="день_1",
$BP37*$BL37/($AX37-$AW37+1)*BI37*(DAY(EOMONTH(BI$15,0))),
$DH37="день_2",
$BP37/30*MAX(MIN($AX37,EOMONTH(BI$15,0))-MAX($AW37,BI$15)+1,),
$DH37="раб.день",
$BP37/30*(IFERROR(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$BP37*BI37,
$DH37="неделя",
$BP37*BI37/7*(ROUNDUP((DAY(EOMONTH(BI$15,0)))/4,0))),
0)</f>
        <v/>
      </c>
      <c r="CA37" s="125">
        <f t="array" ref="CA37">
IFERROR(
_xlfn.IFS(
$DH37="день_1",
$BP37*$BL37/($AX37-$AW37+1)*BJ37*(DAY(EOMONTH(BJ$15,0))),
$DH37="день_2",
$BP37/30*MAX(MIN($AX37,EOMONTH(BJ$15,0))-MAX($AW37,BJ$15)+1,),
$DH37="раб.день",
$BP37/30*(IFERROR(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$BP37*BJ37,
$DH37="неделя",
$BP37*BJ37/7*(ROUNDUP((DAY(EOMONTH(BJ$15,0)))/4,0))),
0)</f>
        <v/>
      </c>
      <c r="CB37" s="125">
        <f t="array" ref="CB37">
IFERROR(
_xlfn.IFS(
$DH37="день_1",
$BP37*$BL37/($AX37-$AW37+1)*BK37*(DAY(EOMONTH(BK$15,0))),
$DH37="день_2",
$BP37/30*MAX(MIN($AX37,EOMONTH(BK$15,0))-MAX($AW37,BK$15)+1,),
$DH37="раб.день",
$BP37/30*(IFERROR(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$BP37*BK37,
$DH37="неделя",
$BP37*BK37/7*(ROUNDUP((DAY(EOMONTH(BK$15,0)))/4,0))),
0)</f>
        <v/>
      </c>
      <c r="CC37" s="125">
        <f>SUM($BQ37:$CB37)</f>
        <v/>
      </c>
      <c r="CD37" s="126">
        <f>SUM($EH37:$EH37)</f>
        <v/>
      </c>
      <c r="CE37" s="126">
        <f>$CD37*$AB37</f>
        <v/>
      </c>
      <c r="CF37" s="126">
        <f>SUM($EK37:$EK37)</f>
        <v/>
      </c>
      <c r="CG37" s="126">
        <f>$CF37*$AB37</f>
        <v/>
      </c>
      <c r="CH37" s="126">
        <f>SUM($CC37,$CE37,$CG37)</f>
        <v/>
      </c>
      <c r="CI37" s="126">
        <f>$CH37*(1+$CM37)</f>
        <v/>
      </c>
      <c r="CJ37" s="127" t="n">
        <v>0</v>
      </c>
      <c r="CK37" s="126">
        <f>SUM($CH37:$CH37)*(1+$CJ37)</f>
        <v/>
      </c>
      <c r="CL37" s="126">
        <f>SUM($CH37:$CH37)*(1+$CM37)</f>
        <v/>
      </c>
      <c r="CM37" s="59" t="n"/>
      <c r="CN37" s="59" t="n"/>
      <c r="CO37" s="72" t="inlineStr">
        <is>
          <t>https://onlineapi.russoutdoor.ru/api/Panel/DownloadPanelProhibition/540/ТИ_ЖД.PDF</t>
        </is>
      </c>
      <c r="CP37" s="59" t="inlineStr">
        <is>
          <t>https://onlineapi.russoutdoor.ru/api/Panel/DownloadPosterAndMaketRequirement/2471/1/MS CF (1200х1800) indoor_нов.pdf</t>
        </is>
      </c>
      <c r="CQ37" s="73" t="n"/>
      <c r="CR37" s="73" t="n"/>
      <c r="CS37" s="73" t="n"/>
      <c r="CT37" s="72" t="n"/>
      <c r="CU37" s="79" t="inlineStr">
        <is>
          <t> </t>
        </is>
      </c>
      <c r="CV37" s="60" t="n"/>
      <c r="CW37" s="60" t="n"/>
      <c r="CX37" s="60" t="n"/>
      <c r="CY37" s="127">
        <f>IFERROR(($CC37-$EE37)/($EE37/(1-$DQ37)),0)</f>
        <v/>
      </c>
      <c r="CZ37" s="127">
        <f>IFERROR(1-$EI37/($CE37),0)</f>
        <v/>
      </c>
      <c r="DA37" s="127">
        <f>IFERROR(1-$EL37/($CG37),0)</f>
        <v/>
      </c>
      <c r="DB37" s="126">
        <f>ROUND(IFERROR(($CI37/(1+$CM37)-$EN37),0),2)</f>
        <v/>
      </c>
      <c r="DC37" s="128" t="n"/>
      <c r="DD37" s="125" t="n"/>
      <c r="DE37" s="75" t="n">
        <v>0</v>
      </c>
      <c r="DF37" s="128" t="n"/>
      <c r="DG37" s="125">
        <f>IF($DC37=0,0,$DD37*($DC37*100%-$DE37*$DF37))*SUM($AB37:$AB37)</f>
        <v/>
      </c>
      <c r="DH37" s="129" t="inlineStr">
        <is>
          <t>месяц</t>
        </is>
      </c>
      <c r="DI37" s="130" t="n">
        <v>10200</v>
      </c>
      <c r="DJ37" s="130">
        <f>
_xlfn.LET(_xlpm.X,
IFERROR(
IF($ES37="НовиковТВ",
(_xlfn.LET(_xlpm.NTV,
_xlfn.LET(_xlpm.MIN,350000,
IF(SUMIFS($DI:$DI,$ES:$ES,"НовиковТВ")&lt;=_xlpm.MIN,
(SUMIFS($DI:$DI,$ES:$ES,"НовиковТВ")/(COUNTIFS($ES:$ES,"НовиковТВ")))*_xlpm.MIN/SUMIFS($DI:$DI,$ES:$ES,"НовиковТВ"),
DI37)),
_xlpm.NTV+$DG37/(1-(1-(_xlpm.NTV)*(1-$DL37)*(1-$DM37)*(1-$DN37)*(1-$DO37)*(1-$DP37)/_xlpm.NTV))))/(1+$EP37),
$DI37+$DG37/(1-(1-($DI37)*(1-$DL37)*(1-$DM37)*(1-$DN37)*(1-$DO37)*(1-$DP37)/$DI37))),
0),
_xlpm.X*(1+$CM37)*(1+$CW37)-_xlpm.X*(1+$CM37)+_xlpm.X)</f>
        <v/>
      </c>
      <c r="DK37" s="125" t="inlineStr">
        <is>
          <t>послед.</t>
        </is>
      </c>
      <c r="DL37" s="63" t="n">
        <v>0</v>
      </c>
      <c r="DM37" s="63" t="n">
        <v>0</v>
      </c>
      <c r="DN37" s="63" t="n">
        <v>0</v>
      </c>
      <c r="DO37" s="63" t="n">
        <v>0</v>
      </c>
      <c r="DP37" s="63" t="n">
        <v>0</v>
      </c>
      <c r="DQ37" s="63">
        <f t="array" ref="DQ37">IFERROR(_xlfn.IFS(
$DK37="послед.",1-(1-$DL37)*(1-$DM37)*(1-$DN37)*(1-$DO37)*(1-$DP37),
$DK37="сумм.",$DL37+$DM37+$DN37+$DO37+$DP37),
0)</f>
        <v/>
      </c>
      <c r="DR37" s="125">
        <f t="array" ref="DR37">
IFERROR(
_xlfn.IFS(
$BL37=0,
0,
$BL37&gt;0,
_xlfn.IFS($DK37="послед.",
$DJ37*(1-$DL37)*(1-$DM37)*(1-$DN37)*(1-$DO37)*(1-$DP37),
$DK37="сумм.",
$DJ37*(1-($DL37+$DM37+$DN37+$DO37+$DP37)))),0)</f>
        <v/>
      </c>
      <c r="DS37" s="125">
        <f t="array" ref="DS37">
IFERROR(_xlfn.IFS(
$DH37="день_1",
$DR37*$BL37/($AX37-$AW37+1)*AZ37*(DAY(EOMONTH(AZ$15,0))),
$DH37="день_2",
$DR37/30*MAX(MIN($AX37,EOMONTH(AZ$15,0))-MAX($AW37,AZ$15)+1,),
$DH37="раб.день",
$DR37/30*(IFERROR(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$DR37*AZ37,
$DH37="неделя",
$DR37*AZ37/7*(ROUNDUP((DAY(EOMONTH(AZ$15,0)))/4,0))),
0)</f>
        <v/>
      </c>
      <c r="DT37" s="125">
        <f t="array" ref="DT37">
IFERROR(_xlfn.IFS(
$DH37="день_1",
$DR37*$BL37/($AX37-$AW37+1)*BA37*(DAY(EOMONTH(BA$15,0))),
$DH37="день_2",
$DR37/30*MAX(MIN($AX37,EOMONTH(BA$15,0))-MAX($AW37,BA$15)+1,),
$DH37="раб.день",
$DR37/30*(IFERROR(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$DR37*BA37,
$DH37="неделя",
$DR37*BA37/7*(ROUNDUP((DAY(EOMONTH(BA$15,0)))/4,0))),
0)</f>
        <v/>
      </c>
      <c r="DU37" s="125">
        <f t="array" ref="DU37">
IFERROR(_xlfn.IFS(
$DH37="день_1",
$DR37*$BL37/($AX37-$AW37+1)*BB37*(DAY(EOMONTH(BB$15,0))),
$DH37="день_2",
$DR37/30*MAX(MIN($AX37,EOMONTH(BB$15,0))-MAX($AW37,BB$15)+1,),
$DH37="раб.день",
$DR37/30*(IFERROR(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$DR37*BB37,
$DH37="неделя",
$DR37*BB37/7*(ROUNDUP((DAY(EOMONTH(BB$15,0)))/4,0))),
0)</f>
        <v/>
      </c>
      <c r="DV37" s="125">
        <f t="array" ref="DV37">
IFERROR(_xlfn.IFS(
$DH37="день_1",
$DR37*$BL37/($AX37-$AW37+1)*BC37*(DAY(EOMONTH(BC$15,0))),
$DH37="день_2",
$DR37/30*MAX(MIN($AX37,EOMONTH(BC$15,0))-MAX($AW37,BC$15)+1,),
$DH37="раб.день",
$DR37/30*(IFERROR(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$DR37*BC37,
$DH37="неделя",
$DR37*BC37/7*(ROUNDUP((DAY(EOMONTH(BC$15,0)))/4,0))),
0)</f>
        <v/>
      </c>
      <c r="DW37" s="125">
        <f t="array" ref="DW37">
IFERROR(_xlfn.IFS(
$DH37="день_1",
$DR37*$BL37/($AX37-$AW37+1)*BD37*(DAY(EOMONTH(BD$15,0))),
$DH37="день_2",
$DR37/30*MAX(MIN($AX37,EOMONTH(BD$15,0))-MAX($AW37,BD$15)+1,),
$DH37="раб.день",
$DR37/30*(IFERROR(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$DR37*BD37,
$DH37="неделя",
$DR37*BD37/7*(ROUNDUP((DAY(EOMONTH(BD$15,0)))/4,0))),
0)</f>
        <v/>
      </c>
      <c r="DX37" s="125">
        <f t="array" ref="DX37">
IFERROR(_xlfn.IFS(
$DH37="день_1",
$DR37*$BL37/($AX37-$AW37+1)*BE37*(DAY(EOMONTH(BE$15,0))),
$DH37="день_2",
$DR37/30*MAX(MIN($AX37,EOMONTH(BE$15,0))-MAX($AW37,BE$15)+1,),
$DH37="раб.день",
$DR37/30*(IFERROR(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$DR37*BE37,
$DH37="неделя",
$DR37*BE37/7*(ROUNDUP((DAY(EOMONTH(BE$15,0)))/4,0))),
0)</f>
        <v/>
      </c>
      <c r="DY37" s="125">
        <f t="array" ref="DY37">
IFERROR(_xlfn.IFS(
$DH37="день_1",
$DR37*$BL37/($AX37-$AW37+1)*BF37*(DAY(EOMONTH(BF$15,0))),
$DH37="день_2",
$DR37/30*MAX(MIN($AX37,EOMONTH(BF$15,0))-MAX($AW37,BF$15)+1,),
$DH37="раб.день",
$DR37/30*(IFERROR(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$DR37*BF37,
$DH37="неделя",
$DR37*BF37/7*(ROUNDUP((DAY(EOMONTH(BF$15,0)))/4,0))),
0)</f>
        <v/>
      </c>
      <c r="DZ37" s="125">
        <f t="array" ref="DZ37">
IFERROR(_xlfn.IFS(
$DH37="день_1",
$DR37*$BL37/($AX37-$AW37+1)*BG37*(DAY(EOMONTH(BG$15,0))),
$DH37="день_2",
$DR37/30*MAX(MIN($AX37,EOMONTH(BG$15,0))-MAX($AW37,BG$15)+1,),
$DH37="раб.день",
$DR37/30*(IFERROR(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$DR37*BG37,
$DH37="неделя",
$DR37*BG37/7*(ROUNDUP((DAY(EOMONTH(BG$15,0)))/4,0))),
0)</f>
        <v/>
      </c>
      <c r="EA37" s="125">
        <f t="array" ref="EA37">
IFERROR(_xlfn.IFS(
$DH37="день_1",
$DR37*$BL37/($AX37-$AW37+1)*BH37*(DAY(EOMONTH(BH$15,0))),
$DH37="день_2",
$DR37/30*MAX(MIN($AX37,EOMONTH(BH$15,0))-MAX($AW37,BH$15)+1,),
$DH37="раб.день",
$DR37/30*(IFERROR(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$DR37*BH37,
$DH37="неделя",
$DR37*BH37/7*(ROUNDUP((DAY(EOMONTH(BH$15,0)))/4,0))),
0)</f>
        <v/>
      </c>
      <c r="EB37" s="125">
        <f t="array" ref="EB37">
IFERROR(_xlfn.IFS(
$DH37="день_1",
$DR37*$BL37/($AX37-$AW37+1)*BI37*(DAY(EOMONTH(BI$15,0))),
$DH37="день_2",
$DR37/30*MAX(MIN($AX37,EOMONTH(BI$15,0))-MAX($AW37,BI$15)+1,),
$DH37="раб.день",
$DR37/30*(IFERROR(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$DR37*BI37,
$DH37="неделя",
$DR37*BI37/7*(ROUNDUP((DAY(EOMONTH(BI$15,0)))/4,0))),
0)</f>
        <v/>
      </c>
      <c r="EC37" s="125">
        <f t="array" ref="EC37">
IFERROR(_xlfn.IFS(
$DH37="день_1",
$DR37*$BL37/($AX37-$AW37+1)*BJ37*(DAY(EOMONTH(BJ$15,0))),
$DH37="день_2",
$DR37/30*MAX(MIN($AX37,EOMONTH(BJ$15,0))-MAX($AW37,BJ$15)+1,),
$DH37="раб.день",
$DR37/30*(IFERROR(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$DR37*BJ37,
$DH37="неделя",
$DR37*BJ37/7*(ROUNDUP((DAY(EOMONTH(BJ$15,0)))/4,0))),
0)</f>
        <v/>
      </c>
      <c r="ED37" s="125">
        <f t="array" ref="ED37">
IFERROR(_xlfn.IFS(
$DH37="день_1",
$DR37*$BL37/($AX37-$AW37+1)*BK37*(DAY(EOMONTH(BK$15,0))),
$DH37="день_2",
$DR37/30*MAX(MIN($AX37,EOMONTH(BK$15,0))-MAX($AW37,BK$15)+1,),
$DH37="раб.день",
$DR37/30*(IFERROR(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$DR37*BK37,
$DH37="неделя",
$DR37*BK37/7*(ROUNDUP((DAY(EOMONTH(BK$15,0)))/4,0))),
0)</f>
        <v/>
      </c>
      <c r="EE37" s="125">
        <f>SUM($DS37,$DT37,$DU37,$DV37,$DW37,$DX37,$DY37,$DZ37,$EA37,$EB37,$EC37,$ED37)</f>
        <v/>
      </c>
      <c r="EF37" s="125">
        <f>IFERROR(ROUND($EE37*(1+$EP37),2),0)</f>
        <v/>
      </c>
      <c r="EG37" s="128" t="n">
        <v>1</v>
      </c>
      <c r="EH37" s="126" t="n">
        <v>0</v>
      </c>
      <c r="EI37" s="126">
        <f>ROUND(SUM($EH37:$EH37)*SUM($AB37:$AB37)*$EG37,2)</f>
        <v/>
      </c>
      <c r="EJ37" s="126">
        <f>ROUND($EI37*(1+$EP37),2)</f>
        <v/>
      </c>
      <c r="EK37" s="126" t="n">
        <v>0</v>
      </c>
      <c r="EL37" s="126">
        <f>ROUND(SUM($EK37:$EK37)*SUM($AB37:$AB37)*$EG37,2)</f>
        <v/>
      </c>
      <c r="EM37" s="126">
        <f>ROUND($EL37*(1+$EP37),2)</f>
        <v/>
      </c>
      <c r="EN37" s="126">
        <f>SUM($EE37,$EI37,$EL37)</f>
        <v/>
      </c>
      <c r="EO37" s="126">
        <f>SUM($EF37,$EJ37,$EM37)</f>
        <v/>
      </c>
      <c r="EP37" s="59" t="n"/>
      <c r="EQ37" s="59" t="n"/>
      <c r="ER37" s="60">
        <f t="array" ref="ER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MATCH(ES37,
{"AMS";"RussOutdoor";"HD Outdoor";"Ingroup";"IQ";"Ledproduction";"LisChannel";"Logic";"Media-PPL";"NovikovTV | НовиковТВ";"SMA";"SOK";"КрокусТВ | CrocusTV | IndoorTV";"Сити";"ТЯК Москва"},
0)),"")</f>
        <v/>
      </c>
      <c r="ES37" s="60" t="n"/>
      <c r="ET37" s="60">
        <f t="array" ref="ET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MATCH(ES37,
{"AMS";"RussOutdoor";"HD Outdoor";"Ingroup";"IQ";"Ledproduction";"LisChannel";"Logic";"Media-PPL";"NovikovTV | НовиковТВ";"SMA";"SOK";"КрокусТВ | CrocusTV | IndoorTV";"Сити";"ТЯК Москва"},
0)),"")</f>
        <v/>
      </c>
      <c r="EU37" s="60" t="n"/>
      <c r="EV37" s="60" t="n"/>
      <c r="EX37" s="110">
        <f t="array" ref="EX37">
($AR37/30
+N("ТРАФИК ПЛОЩАДКИ"))*
(IFERROR(
_xlfn.LET(
_xlpm.GPR,
HLOOKUP($L37,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IF($Q37="цифровой",_xlpm.GPR/$AG37,_xlpm.GPR/60)),
0)
+N("DWELL TIME"))*
(IF($AB37=0,0,IF($AB37=1,0.3,IF($AB37=2,0.5,IF($AB37&gt;2,1))))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_xlfn.IFS($AC37="да",1.2,$AC37="нет",1)*
_xlfn.IFS($AD37="да",1.2,$AD37="нет",1)*
IF(R37="статический",1,1.2)*
$X37*
INDEX(
{1.2;1;1.2;1.2;1;1.2;1.2;1.2;1.2;1.2;1.2;1;1.2;1.2;1.2;1.2;1;1;1.2;1.2;1.2;1;1;1;1;1.2;1.2;1.2;1.2;1;1;1;1;1.2;1.2;1.2;1.2;1.2;1.2;1.2;1.2;1;1;1.2;1;1;1;1;1.5;1;1;1.5;1.5;1.2},
MATCH($Q37,_xlpm.MI,0)))&gt;{0.02;0.04;0.06;0.1;0.2;0.4;0.6;0.8;1;2;4;6})),
{0;1;2;3;4;5;6;7;8;9;10;11;12},
0)))
+N("КОЭФФИЦИЕНТ КОНТАКТА"))))*
(_xlfn.IFS($X37&lt;0.1,$X37/1000,$X37&gt;25,5.2,AND($X37&gt;=0.1,$X37&lt;=25),(($X37*2+0.1)/10)*($X37/10)))*
IFERROR((_xlfn.LET(
_xlpm.MA,
{0;0.8;0.85;0.9;0.95;1},
_xlpm.MAA,
{0;1;2;3;4;5},
INDEX(_xlpm.MA,MATCH(SUMPRODUCT(--((IF(ROUND(_xlpm.MAA,1)&gt;5,5,ROUND($AB37,1)))&gt;{0;1;2;3;4;5})),_xlpm.MAA,0)))
+N("КОЭФФИЦИЕНТ КОЛ-ВО КОНСТРУКЦИЙ")),1)*
$AB37,0))*
(IF($Q37="цифровой",$AG37/15*$AI37,1)
+N("ДЛЯ ЦИФРЫ"))</f>
        <v/>
      </c>
      <c r="EY37" s="110">
        <f>IFERROR(EX37*AY37,0)</f>
        <v/>
      </c>
      <c r="EZ37" s="131">
        <f>IFERROR(DP37/EY37*1000,0)</f>
        <v/>
      </c>
      <c r="FA37" s="112">
        <f>IFERROR(FC37/FB37,0)</f>
        <v/>
      </c>
      <c r="FB37" s="112">
        <f>IFERROR((FC37/(EY37/FF37*#REF!))*0.825,0)</f>
        <v/>
      </c>
      <c r="FC37" s="112">
        <f>IFERROR(((EX37*30/AR37)*100)/30,0)</f>
        <v/>
      </c>
      <c r="FD37" s="112">
        <f>IFERROR(EY37/G37*100%,0)</f>
        <v/>
      </c>
      <c r="FE37" s="112">
        <f>IFERROR(FD37/FC37*100%,0)</f>
        <v/>
      </c>
      <c r="FF37" s="110">
        <f>IFERROR(AR37/30*AY37,0)</f>
        <v/>
      </c>
    </row>
    <row r="38" ht="12.75" customHeight="1">
      <c r="A38" s="59" t="n"/>
      <c r="B38" s="60" t="n"/>
      <c r="C38" s="60" t="n"/>
      <c r="D38" s="60">
        <f t="array" ref="D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8" s="60">
        <f t="array" ref="E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8" s="60" t="inlineStr">
        <is>
          <t>Самара</t>
        </is>
      </c>
      <c r="G38" s="60" t="n"/>
      <c r="H38" s="60">
        <f t="array" ref="H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8" s="60" t="n"/>
      <c r="J38" s="60" t="n"/>
      <c r="K38" s="60" t="n"/>
      <c r="L38" s="60" t="n"/>
      <c r="M38" s="60" t="inlineStr">
        <is>
          <t>Самара Вокзал</t>
        </is>
      </c>
      <c r="N38" s="60" t="n"/>
      <c r="O38" s="60" t="n"/>
      <c r="P38" s="60">
        <f t="array" ref="P38">
_xlfn.IFS(
ISNUMBER(MATCH($Q38,{"шелфбаннер","разделитель","монетница","чековая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ISNUMBER(MATCH($Q38,{"каталог","журнал"},)),
"Пресса",
$Q38="","")</f>
        <v/>
      </c>
      <c r="Q38" s="60" t="n"/>
      <c r="R38" s="60">
        <f t="array" ref="R38">
IFERROR(
_xlfn.IFS(
OR(ISNUMBER(MATCH($Q38,{"экспозиция","макет","стенд","автостенд","авто стенд","выставочное пространство","выставочные стенды","модульные выставочные стенды","3Д конструкция","3D конструкция"},)),P38="Экспонирование"),
"нестандартный",
ISNUMBER(MATCH($Q38,{"скроллер","призматрон"},)),
"динамический",
$P38="Видео",
"цифровой",
OR($P38="Пресса",$P38="Щит",$P38="POSm",$P38="Подвес",$P38="Брендирование/оклейка"),
"статический"),"")</f>
        <v/>
      </c>
      <c r="S38" s="59" t="inlineStr">
        <is>
          <t>А</t>
        </is>
      </c>
      <c r="T38" s="60" t="inlineStr">
        <is>
          <t>Нестандартная конструкция</t>
        </is>
      </c>
      <c r="U38" s="60" t="inlineStr">
        <is>
          <t>Самара\ Между окнами\ A</t>
        </is>
      </c>
      <c r="V38" s="60" t="inlineStr">
        <is>
          <t>Винил Frontlit 440 гр/кв.м</t>
        </is>
      </c>
      <c r="W38" s="59" t="inlineStr">
        <is>
          <t>2x3</t>
        </is>
      </c>
      <c r="X38" s="59" t="n"/>
      <c r="Y38" s="59" t="n"/>
      <c r="Z38" s="61" t="n"/>
      <c r="AA38" s="61" t="n"/>
      <c r="AB38" s="61">
        <f>IF(BL38&gt;0,Z38,0)</f>
        <v/>
      </c>
      <c r="AC38" s="59" t="n"/>
      <c r="AD38" s="59" t="n"/>
      <c r="AE38" s="59" t="inlineStr">
        <is>
          <t>https://images.russoutdoor.ru/panelFotos/116/1156212.jpg</t>
        </is>
      </c>
      <c r="AF38" s="59" t="inlineStr">
        <is>
          <t>https://images.russoutdoor.ru/panelMapsWMF/116/1156212.jpg</t>
        </is>
      </c>
      <c r="AG38" s="59" t="n"/>
      <c r="AH38" s="59" t="n"/>
      <c r="AI38" s="59" t="n"/>
      <c r="AJ38" s="59" t="n"/>
      <c r="AK38" s="59" t="n"/>
      <c r="AL38" s="62">
        <f>IFERROR(IF(OR(R38="статический",R38="динамический",R38="нестандартный",R38="",R38=""),"-",IF(AND(AH38="-",AI38="-"),"-",AK38*3600/AH38*AI38)),"-")</f>
        <v/>
      </c>
      <c r="AM38" s="62">
        <f>IFERROR(IF(OR(R38="статический",R38="динамический",R38="",R38="", R38="BTL",R38="нестандартный"),"-",AG38*AI38*AL38/60),"-")</f>
        <v/>
      </c>
      <c r="AN38" s="63">
        <f>IFERROR(IF(AH38="","-",AG38*AI38/AH38),"-")</f>
        <v/>
      </c>
      <c r="AO38" s="59">
        <f>IFERROR(IF(OR($R38="статический",$R38="динамический",$R38="",$R38="",$R38="BTL",$R38="нестандартный"),"-",$AL38*$AY38),"-")</f>
        <v/>
      </c>
      <c r="AP38" s="62">
        <f>IFERROR(IF(OR($R38="статический",$R38="динамический",$R38="",$R38="",$R38="BTL",$R38="нестандартный"),"-",$AM38*AY38),"-")</f>
        <v/>
      </c>
      <c r="AQ38" s="64" t="n"/>
      <c r="AR38" s="61" t="n">
        <v>546787</v>
      </c>
      <c r="AS38" s="61" t="n">
        <v>16.4</v>
      </c>
      <c r="AT38" s="61" t="n"/>
      <c r="AU38" s="65" t="n"/>
      <c r="AV38" s="124">
        <f>IFERROR(DR38/AT38*1000,"n/a")</f>
        <v/>
      </c>
      <c r="AW38" s="67" t="n"/>
      <c r="AX38" s="67" t="n"/>
      <c r="AY38" s="43">
        <f>IFERROR(IF(OR($AW38="",$AX38=""),"",_xlfn.DAYS($AX38+1,$AW38)),"")</f>
        <v/>
      </c>
      <c r="AZ38" s="68">
        <f t="array" ref="AZ38">
_xlfn.LET(_xlpm.COEFF,
IF($AW38+$AX38=0,0,IF(MAX(MIN($AX38,EOMONTH(AZ$15,0))-MAX($AW38,AZ$15)+1,)&gt;0,1,0)),
_xlfn.IFS(
$ES38="LisChannel",
_xlpm.COEFF*
INDEX({1;1;1.2;1.2;1;1;1;1;1.2;1.2;1.2;1.2},
MATCH(MONTH(AZ$15),
{1,2,3,4,5,6,7,8,9,10,11,12})),
CONCATENATE($ES38," ",$L38)="RussOutdoor метро",
_xlpm.COEFF*
INDEX({0.8;0.9;1.1;1.1;1;1;1;1;1.1;1.1;1.1;1.1},
MATCH(MONTH(AZ$15),
{1,2,3,4,5,6,7,8,9,10,11,12})),
$ES38&lt;&gt;"LisChannel",
_xlpm.COEFF,
$ES38&lt;&gt;"RussOutdoor",
_xlpm.COEFF))</f>
        <v/>
      </c>
      <c r="BA38" s="68">
        <f t="array" ref="BA38">
_xlfn.LET(_xlpm.COEFF,
IF($AW38+$AX38=0,0,IF(MAX(MIN($AX38,EOMONTH(BA$15,0))-MAX($AW38,BA$15)+1,)&gt;0,1,0)),
_xlfn.IFS(
$ES38="LisChannel",
_xlpm.COEFF*
INDEX({1;1;1.2;1.2;1;1;1;1;1.2;1.2;1.2;1.2},
MATCH(MONTH(BA$15),
{1,2,3,4,5,6,7,8,9,10,11,12})),
CONCATENATE($ES38," ",$L38)="RussOutdoor метро",
_xlpm.COEFF*
INDEX({0.8;0.9;1.1;1.1;1;1;1;1;1.1;1.1;1.1;1.1},
MATCH(MONTH(BA$15),
{1,2,3,4,5,6,7,8,9,10,11,12})),
$ES38&lt;&gt;"LisChannel",
_xlpm.COEFF,
$ES38&lt;&gt;"RussOutdoor",
_xlpm.COEFF))</f>
        <v/>
      </c>
      <c r="BB38" s="68">
        <f t="array" ref="BB38">
_xlfn.LET(_xlpm.COEFF,
IF($AW38+$AX38=0,0,IF(MAX(MIN($AX38,EOMONTH(BB$15,0))-MAX($AW38,BB$15)+1,)&gt;0,1,0)),
_xlfn.IFS(
$ES38="LisChannel",
_xlpm.COEFF*
INDEX({1;1;1.2;1.2;1;1;1;1;1.2;1.2;1.2;1.2},
MATCH(MONTH(BB$15),
{1,2,3,4,5,6,7,8,9,10,11,12})),
CONCATENATE($ES38," ",$L38)="RussOutdoor метро",
_xlpm.COEFF*
INDEX({0.8;0.9;1.1;1.1;1;1;1;1;1.1;1.1;1.1;1.1},
MATCH(MONTH(BB$15),
{1,2,3,4,5,6,7,8,9,10,11,12})),
$ES38&lt;&gt;"LisChannel",
_xlpm.COEFF,
$ES38&lt;&gt;"RussOutdoor",
_xlpm.COEFF))</f>
        <v/>
      </c>
      <c r="BC38" s="68">
        <f t="array" ref="BC38">
_xlfn.LET(_xlpm.COEFF,
IF($AW38+$AX38=0,0,IF(MAX(MIN($AX38,EOMONTH(BC$15,0))-MAX($AW38,BC$15)+1,)&gt;0,1,0)),
_xlfn.IFS(
$ES38="LisChannel",
_xlpm.COEFF*
INDEX({1;1;1.2;1.2;1;1;1;1;1.2;1.2;1.2;1.2},
MATCH(MONTH(BC$15),
{1,2,3,4,5,6,7,8,9,10,11,12})),
CONCATENATE($ES38," ",$L38)="RussOutdoor метро",
_xlpm.COEFF*
INDEX({0.8;0.9;1.1;1.1;1;1;1;1;1.1;1.1;1.1;1.1},
MATCH(MONTH(BC$15),
{1,2,3,4,5,6,7,8,9,10,11,12})),
$ES38&lt;&gt;"LisChannel",
_xlpm.COEFF,
$ES38&lt;&gt;"RussOutdoor",
_xlpm.COEFF))</f>
        <v/>
      </c>
      <c r="BD38" s="68">
        <f t="array" ref="BD38">
_xlfn.LET(_xlpm.COEFF,
IF($AW38+$AX38=0,0,IF(MAX(MIN($AX38,EOMONTH(BD$15,0))-MAX($AW38,BD$15)+1,)&gt;0,1,0)),
_xlfn.IFS(
$ES38="LisChannel",
_xlpm.COEFF*
INDEX({1;1;1.2;1.2;1;1;1;1;1.2;1.2;1.2;1.2},
MATCH(MONTH(BD$15),
{1,2,3,4,5,6,7,8,9,10,11,12})),
CONCATENATE($ES38," ",$L38)="RussOutdoor метро",
_xlpm.COEFF*
INDEX({0.8;0.9;1.1;1.1;1;1;1;1;1.1;1.1;1.1;1.1},
MATCH(MONTH(BD$15),
{1,2,3,4,5,6,7,8,9,10,11,12})),
$ES38&lt;&gt;"LisChannel",
_xlpm.COEFF,
$ES38&lt;&gt;"RussOutdoor",
_xlpm.COEFF))</f>
        <v/>
      </c>
      <c r="BE38" s="68">
        <f t="array" ref="BE38">
_xlfn.LET(_xlpm.COEFF,
IF($AW38+$AX38=0,0,IF(MAX(MIN($AX38,EOMONTH(BE$15,0))-MAX($AW38,BE$15)+1,)&gt;0,1,0)),
_xlfn.IFS(
$ES38="LisChannel",
_xlpm.COEFF*
INDEX({1;1;1.2;1.2;1;1;1;1;1.2;1.2;1.2;1.2},
MATCH(MONTH(BE$15),
{1,2,3,4,5,6,7,8,9,10,11,12})),
CONCATENATE($ES38," ",$L38)="RussOutdoor метро",
_xlpm.COEFF*
INDEX({0.8;0.9;1.1;1.1;1;1;1;1;1.1;1.1;1.1;1.1},
MATCH(MONTH(BE$15),
{1,2,3,4,5,6,7,8,9,10,11,12})),
$ES38&lt;&gt;"LisChannel",
_xlpm.COEFF,
$ES38&lt;&gt;"RussOutdoor",
_xlpm.COEFF))</f>
        <v/>
      </c>
      <c r="BF38" s="68">
        <f t="array" ref="BF38">
_xlfn.LET(_xlpm.COEFF,
IF($AW38+$AX38=0,0,IF(MAX(MIN($AX38,EOMONTH(BF$15,0))-MAX($AW38,BF$15)+1,)&gt;0,1,0)),
_xlfn.IFS(
$ES38="LisChannel",
_xlpm.COEFF*
INDEX({1;1;1.2;1.2;1;1;1;1;1.2;1.2;1.2;1.2},
MATCH(MONTH(BF$15),
{1,2,3,4,5,6,7,8,9,10,11,12})),
CONCATENATE($ES38," ",$L38)="RussOutdoor метро",
_xlpm.COEFF*
INDEX({0.8;0.9;1.1;1.1;1;1;1;1;1.1;1.1;1.1;1.1},
MATCH(MONTH(BF$15),
{1,2,3,4,5,6,7,8,9,10,11,12})),
$ES38&lt;&gt;"LisChannel",
_xlpm.COEFF,
$ES38&lt;&gt;"RussOutdoor",
_xlpm.COEFF))</f>
        <v/>
      </c>
      <c r="BG38" s="68">
        <f t="array" ref="BG38">
_xlfn.LET(_xlpm.COEFF,
IF($AW38+$AX38=0,0,IF(MAX(MIN($AX38,EOMONTH(BG$15,0))-MAX($AW38,BG$15)+1,)&gt;0,1,0)),
_xlfn.IFS(
$ES38="LisChannel",
_xlpm.COEFF*
INDEX({1;1;1.2;1.2;1;1;1;1;1.2;1.2;1.2;1.2},
MATCH(MONTH(BG$15),
{1,2,3,4,5,6,7,8,9,10,11,12})),
CONCATENATE($ES38," ",$L38)="RussOutdoor метро",
_xlpm.COEFF*
INDEX({0.8;0.9;1.1;1.1;1;1;1;1;1.1;1.1;1.1;1.1},
MATCH(MONTH(BG$15),
{1,2,3,4,5,6,7,8,9,10,11,12})),
$ES38&lt;&gt;"LisChannel",
_xlpm.COEFF,
$ES38&lt;&gt;"RussOutdoor",
_xlpm.COEFF))</f>
        <v/>
      </c>
      <c r="BH38" s="68">
        <f t="array" ref="BH38">
_xlfn.LET(_xlpm.COEFF,
IF($AW38+$AX38=0,0,IF(MAX(MIN($AX38,EOMONTH(BH$15,0))-MAX($AW38,BH$15)+1,)&gt;0,1,0)),
_xlfn.IFS(
$ES38="LisChannel",
_xlpm.COEFF*
INDEX({1;1;1.2;1.2;1;1;1;1;1.2;1.2;1.2;1.2},
MATCH(MONTH(BH$15),
{1,2,3,4,5,6,7,8,9,10,11,12})),
CONCATENATE($ES38," ",$L38)="RussOutdoor метро",
_xlpm.COEFF*
INDEX({0.8;0.9;1.1;1.1;1;1;1;1;1.1;1.1;1.1;1.1},
MATCH(MONTH(BH$15),
{1,2,3,4,5,6,7,8,9,10,11,12})),
$ES38&lt;&gt;"LisChannel",
_xlpm.COEFF,
$ES38&lt;&gt;"RussOutdoor",
_xlpm.COEFF))</f>
        <v/>
      </c>
      <c r="BI38" s="68">
        <f t="array" ref="BI38">
_xlfn.LET(_xlpm.COEFF,
IF($AW38+$AX38=0,0,IF(MAX(MIN($AX38,EOMONTH(BI$15,0))-MAX($AW38,BI$15)+1,)&gt;0,1,0)),
_xlfn.IFS(
$ES38="LisChannel",
_xlpm.COEFF*
INDEX({1;1;1.2;1.2;1;1;1;1;1.2;1.2;1.2;1.2},
MATCH(MONTH(BI$15),
{1,2,3,4,5,6,7,8,9,10,11,12})),
CONCATENATE($ES38," ",$L38)="RussOutdoor метро",
_xlpm.COEFF*
INDEX({0.8;0.9;1.1;1.1;1;1;1;1;1.1;1.1;1.1;1.1},
MATCH(MONTH(BI$15),
{1,2,3,4,5,6,7,8,9,10,11,12})),
$ES38&lt;&gt;"LisChannel",
_xlpm.COEFF,
$ES38&lt;&gt;"RussOutdoor",
_xlpm.COEFF))</f>
        <v/>
      </c>
      <c r="BJ38" s="68">
        <f t="array" ref="BJ38">
_xlfn.LET(_xlpm.COEFF,
IF($AW38+$AX38=0,0,IF(MAX(MIN($AX38,EOMONTH(BJ$15,0))-MAX($AW38,BJ$15)+1,)&gt;0,1,0)),
_xlfn.IFS(
$ES38="LisChannel",
_xlpm.COEFF*
INDEX({1;1;1.2;1.2;1;1;1;1;1.2;1.2;1.2;1.2},
MATCH(MONTH(BJ$15),
{1,2,3,4,5,6,7,8,9,10,11,12})),
CONCATENATE($ES38," ",$L38)="RussOutdoor метро",
_xlpm.COEFF*
INDEX({0.8;0.9;1.1;1.1;1;1;1;1;1.1;1.1;1.1;1.1},
MATCH(MONTH(BJ$15),
{1,2,3,4,5,6,7,8,9,10,11,12})),
$ES38&lt;&gt;"LisChannel",
_xlpm.COEFF,
$ES38&lt;&gt;"RussOutdoor",
_xlpm.COEFF))</f>
        <v/>
      </c>
      <c r="BK38" s="68">
        <f t="array" ref="BK38">
_xlfn.LET(_xlpm.COEFF,
IF($AW38+$AX38=0,0,IF(MAX(MIN($AX38,EOMONTH(BK$15,0))-MAX($AW38,BK$15)+1,)&gt;0,1,0)),
_xlfn.IFS(
$ES38="LisChannel",
_xlpm.COEFF*
INDEX({1;1;1.2;1.2;1;1;1;1;1.2;1.2;1.2;1.2},
MATCH(MONTH(BK$15),
{1,2,3,4,5,6,7,8,9,10,11,12})),
CONCATENATE($ES38," ",$L38)="RussOutdoor метро",
_xlpm.COEFF*
INDEX({0.8;0.9;1.1;1.1;1;1;1;1;1.1;1.1;1.1;1.1},
MATCH(MONTH(BK$15),
{1,2,3,4,5,6,7,8,9,10,11,12})),
$ES38&lt;&gt;"LisChannel",
_xlpm.COEFF,
$ES38&lt;&gt;"RussOutdoor",
_xlpm.COEFF))</f>
        <v/>
      </c>
      <c r="BL38" s="62">
        <f>COUNTIFS($AZ38:$BK38,"&gt;0")</f>
        <v/>
      </c>
      <c r="BM38" s="65" t="n"/>
      <c r="BN38" s="125">
        <f>$DJ38</f>
        <v/>
      </c>
      <c r="BO38" s="63">
        <f>$DQ38</f>
        <v/>
      </c>
      <c r="BP38" s="125">
        <f>
IFERROR(
IF($BL38=0,0,
$BN38*(1-$BO38)),
0)</f>
        <v/>
      </c>
      <c r="BQ38" s="125">
        <f t="array" ref="BQ38">
IFERROR(
_xlfn.IFS(
$DH38="день_1",
$BP38*$BL38/($AX38-$AW38+1)*AZ38*(DAY(EOMONTH(AZ$15,0))),
$DH38="день_2",
$BP38/30*MAX(MIN($AX38,EOMONTH(AZ$15,0))-MAX($AW38,AZ$15)+1,),
$DH38="раб.день",
$BP38/30*(IFERROR(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$BP38*AZ38,
$DH38="неделя",
$BP38*AZ38/7*(ROUNDUP((DAY(EOMONTH(AZ$15,0)))/4,0))),
0)</f>
        <v/>
      </c>
      <c r="BR38" s="125">
        <f t="array" ref="BR38">
IFERROR(
_xlfn.IFS(
$DH38="день_1",
$BP38*$BL38/($AX38-$AW38+1)*BA38*(DAY(EOMONTH(BA$15,0))),
$DH38="день_2",
$BP38/30*MAX(MIN($AX38,EOMONTH(BA$15,0))-MAX($AW38,BA$15)+1,),
$DH38="раб.день",
$BP38/30*(IFERROR(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$BP38*BA38,
$DH38="неделя",
$BP38*BA38/7*(ROUNDUP((DAY(EOMONTH(BA$15,0)))/4,0))),
0)</f>
        <v/>
      </c>
      <c r="BS38" s="125">
        <f t="array" ref="BS38">
IFERROR(
_xlfn.IFS(
$DH38="день_1",
$BP38*$BL38/($AX38-$AW38+1)*BB38*(DAY(EOMONTH(BB$15,0))),
$DH38="день_2",
$BP38/30*MAX(MIN($AX38,EOMONTH(BB$15,0))-MAX($AW38,BB$15)+1,),
$DH38="раб.день",
$BP38/30*(IFERROR(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$BP38*BB38,
$DH38="неделя",
$BP38*BB38/7*(ROUNDUP((DAY(EOMONTH(BB$15,0)))/4,0))),
0)</f>
        <v/>
      </c>
      <c r="BT38" s="125">
        <f t="array" ref="BT38">
IFERROR(
_xlfn.IFS(
$DH38="день_1",
$BP38*$BL38/($AX38-$AW38+1)*BC38*(DAY(EOMONTH(BC$15,0))),
$DH38="день_2",
$BP38/30*MAX(MIN($AX38,EOMONTH(BC$15,0))-MAX($AW38,BC$15)+1,),
$DH38="раб.день",
$BP38/30*(IFERROR(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$BP38*BC38,
$DH38="неделя",
$BP38*BC38/7*(ROUNDUP((DAY(EOMONTH(BC$15,0)))/4,0))),
0)</f>
        <v/>
      </c>
      <c r="BU38" s="125">
        <f t="array" ref="BU38">
IFERROR(
_xlfn.IFS(
$DH38="день_1",
$BP38*$BL38/($AX38-$AW38+1)*BD38*(DAY(EOMONTH(BD$15,0))),
$DH38="день_2",
$BP38/30*MAX(MIN($AX38,EOMONTH(BD$15,0))-MAX($AW38,BD$15)+1,),
$DH38="раб.день",
$BP38/30*(IFERROR(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$BP38*BD38,
$DH38="неделя",
$BP38*BD38/7*(ROUNDUP((DAY(EOMONTH(BD$15,0)))/4,0))),
0)</f>
        <v/>
      </c>
      <c r="BV38" s="125">
        <f t="array" ref="BV38">
IFERROR(
_xlfn.IFS(
$DH38="день_1",
$BP38*$BL38/($AX38-$AW38+1)*BE38*(DAY(EOMONTH(BE$15,0))),
$DH38="день_2",
$BP38/30*MAX(MIN($AX38,EOMONTH(BE$15,0))-MAX($AW38,BE$15)+1,),
$DH38="раб.день",
$BP38/30*(IFERROR(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$BP38*BE38,
$DH38="неделя",
$BP38*BE38/7*(ROUNDUP((DAY(EOMONTH(BE$15,0)))/4,0))),
0)</f>
        <v/>
      </c>
      <c r="BW38" s="125">
        <f t="array" ref="BW38">
IFERROR(
_xlfn.IFS(
$DH38="день_1",
$BP38*$BL38/($AX38-$AW38+1)*BF38*(DAY(EOMONTH(BF$15,0))),
$DH38="день_2",
$BP38/30*MAX(MIN($AX38,EOMONTH(BF$15,0))-MAX($AW38,BF$15)+1,),
$DH38="раб.день",
$BP38/30*(IFERROR(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$BP38*BF38,
$DH38="неделя",
$BP38*BF38/7*(ROUNDUP((DAY(EOMONTH(BF$15,0)))/4,0))),
0)</f>
        <v/>
      </c>
      <c r="BX38" s="125">
        <f t="array" ref="BX38">
IFERROR(
_xlfn.IFS(
$DH38="день_1",
$BP38*$BL38/($AX38-$AW38+1)*BG38*(DAY(EOMONTH(BG$15,0))),
$DH38="день_2",
$BP38/30*MAX(MIN($AX38,EOMONTH(BG$15,0))-MAX($AW38,BG$15)+1,),
$DH38="раб.день",
$BP38/30*(IFERROR(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$BP38*BG38,
$DH38="неделя",
$BP38*BG38/7*(ROUNDUP((DAY(EOMONTH(BG$15,0)))/4,0))),
0)</f>
        <v/>
      </c>
      <c r="BY38" s="125">
        <f t="array" ref="BY38">
IFERROR(
_xlfn.IFS(
$DH38="день_1",
$BP38*$BL38/($AX38-$AW38+1)*BH38*(DAY(EOMONTH(BH$15,0))),
$DH38="день_2",
$BP38/30*MAX(MIN($AX38,EOMONTH(BH$15,0))-MAX($AW38,BH$15)+1,),
$DH38="раб.день",
$BP38/30*(IFERROR(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$BP38*BH38,
$DH38="неделя",
$BP38*BH38/7*(ROUNDUP((DAY(EOMONTH(BH$15,0)))/4,0))),
0)</f>
        <v/>
      </c>
      <c r="BZ38" s="125">
        <f t="array" ref="BZ38">
IFERROR(
_xlfn.IFS(
$DH38="день_1",
$BP38*$BL38/($AX38-$AW38+1)*BI38*(DAY(EOMONTH(BI$15,0))),
$DH38="день_2",
$BP38/30*MAX(MIN($AX38,EOMONTH(BI$15,0))-MAX($AW38,BI$15)+1,),
$DH38="раб.день",
$BP38/30*(IFERROR(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$BP38*BI38,
$DH38="неделя",
$BP38*BI38/7*(ROUNDUP((DAY(EOMONTH(BI$15,0)))/4,0))),
0)</f>
        <v/>
      </c>
      <c r="CA38" s="125">
        <f t="array" ref="CA38">
IFERROR(
_xlfn.IFS(
$DH38="день_1",
$BP38*$BL38/($AX38-$AW38+1)*BJ38*(DAY(EOMONTH(BJ$15,0))),
$DH38="день_2",
$BP38/30*MAX(MIN($AX38,EOMONTH(BJ$15,0))-MAX($AW38,BJ$15)+1,),
$DH38="раб.день",
$BP38/30*(IFERROR(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$BP38*BJ38,
$DH38="неделя",
$BP38*BJ38/7*(ROUNDUP((DAY(EOMONTH(BJ$15,0)))/4,0))),
0)</f>
        <v/>
      </c>
      <c r="CB38" s="125">
        <f t="array" ref="CB38">
IFERROR(
_xlfn.IFS(
$DH38="день_1",
$BP38*$BL38/($AX38-$AW38+1)*BK38*(DAY(EOMONTH(BK$15,0))),
$DH38="день_2",
$BP38/30*MAX(MIN($AX38,EOMONTH(BK$15,0))-MAX($AW38,BK$15)+1,),
$DH38="раб.день",
$BP38/30*(IFERROR(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$BP38*BK38,
$DH38="неделя",
$BP38*BK38/7*(ROUNDUP((DAY(EOMONTH(BK$15,0)))/4,0))),
0)</f>
        <v/>
      </c>
      <c r="CC38" s="125">
        <f>SUM($BQ38:$CB38)</f>
        <v/>
      </c>
      <c r="CD38" s="126">
        <f>SUM($EH38:$EH38)</f>
        <v/>
      </c>
      <c r="CE38" s="126">
        <f>$CD38*$AB38</f>
        <v/>
      </c>
      <c r="CF38" s="126">
        <f>SUM($EK38:$EK38)</f>
        <v/>
      </c>
      <c r="CG38" s="126">
        <f>$CF38*$AB38</f>
        <v/>
      </c>
      <c r="CH38" s="126">
        <f>SUM($CC38,$CE38,$CG38)</f>
        <v/>
      </c>
      <c r="CI38" s="126">
        <f>$CH38*(1+$CM38)</f>
        <v/>
      </c>
      <c r="CJ38" s="127" t="n">
        <v>0</v>
      </c>
      <c r="CK38" s="126">
        <f>SUM($CH38:$CH38)*(1+$CJ38)</f>
        <v/>
      </c>
      <c r="CL38" s="126">
        <f>SUM($CH38:$CH38)*(1+$CM38)</f>
        <v/>
      </c>
      <c r="CM38" s="59" t="n"/>
      <c r="CN38" s="59" t="n"/>
      <c r="CO38" s="72" t="inlineStr">
        <is>
          <t>https://onlineapi.russoutdoor.ru/api/Panel/DownloadPanelProhibition/540/ТИ_ЖД.PDF</t>
        </is>
      </c>
      <c r="CP38" s="59" t="inlineStr">
        <is>
          <t>https://onlineapi.russoutdoor.ru/api/Panel/DownloadPosterAndMaketRequirement/2461/1/ТехТ_РИМ_2000х3000.pdf</t>
        </is>
      </c>
      <c r="CQ38" s="73" t="n"/>
      <c r="CR38" s="73" t="n"/>
      <c r="CS38" s="73" t="n"/>
      <c r="CT38" s="72" t="n"/>
      <c r="CU38" s="79" t="inlineStr">
        <is>
          <t> </t>
        </is>
      </c>
      <c r="CV38" s="60" t="n"/>
      <c r="CW38" s="60" t="n"/>
      <c r="CX38" s="60" t="n"/>
      <c r="CY38" s="127">
        <f>IFERROR(($CC38-$EE38)/($EE38/(1-$DQ38)),0)</f>
        <v/>
      </c>
      <c r="CZ38" s="127">
        <f>IFERROR(1-$EI38/($CE38),0)</f>
        <v/>
      </c>
      <c r="DA38" s="127">
        <f>IFERROR(1-$EL38/($CG38),0)</f>
        <v/>
      </c>
      <c r="DB38" s="126">
        <f>ROUND(IFERROR(($CI38/(1+$CM38)-$EN38),0),2)</f>
        <v/>
      </c>
      <c r="DC38" s="128" t="n"/>
      <c r="DD38" s="125" t="n"/>
      <c r="DE38" s="75" t="n">
        <v>0</v>
      </c>
      <c r="DF38" s="128" t="n"/>
      <c r="DG38" s="125">
        <f>IF($DC38=0,0,$DD38*($DC38*100%-$DE38*$DF38))*SUM($AB38:$AB38)</f>
        <v/>
      </c>
      <c r="DH38" s="129" t="inlineStr">
        <is>
          <t>месяц</t>
        </is>
      </c>
      <c r="DI38" s="130" t="n">
        <v>20100</v>
      </c>
      <c r="DJ38" s="130">
        <f>
_xlfn.LET(_xlpm.X,
IFERROR(
IF($ES38="НовиковТВ",
(_xlfn.LET(_xlpm.NTV,
_xlfn.LET(_xlpm.MIN,350000,
IF(SUMIFS($DI:$DI,$ES:$ES,"НовиковТВ")&lt;=_xlpm.MIN,
(SUMIFS($DI:$DI,$ES:$ES,"НовиковТВ")/(COUNTIFS($ES:$ES,"НовиковТВ")))*_xlpm.MIN/SUMIFS($DI:$DI,$ES:$ES,"НовиковТВ"),
DI38)),
_xlpm.NTV+$DG38/(1-(1-(_xlpm.NTV)*(1-$DL38)*(1-$DM38)*(1-$DN38)*(1-$DO38)*(1-$DP38)/_xlpm.NTV))))/(1+$EP38),
$DI38+$DG38/(1-(1-($DI38)*(1-$DL38)*(1-$DM38)*(1-$DN38)*(1-$DO38)*(1-$DP38)/$DI38))),
0),
_xlpm.X*(1+$CM38)*(1+$CW38)-_xlpm.X*(1+$CM38)+_xlpm.X)</f>
        <v/>
      </c>
      <c r="DK38" s="125" t="inlineStr">
        <is>
          <t>послед.</t>
        </is>
      </c>
      <c r="DL38" s="63" t="n">
        <v>0</v>
      </c>
      <c r="DM38" s="63" t="n">
        <v>0</v>
      </c>
      <c r="DN38" s="63" t="n">
        <v>0</v>
      </c>
      <c r="DO38" s="63" t="n">
        <v>0</v>
      </c>
      <c r="DP38" s="63" t="n">
        <v>0</v>
      </c>
      <c r="DQ38" s="63">
        <f t="array" ref="DQ38">IFERROR(_xlfn.IFS(
$DK38="послед.",1-(1-$DL38)*(1-$DM38)*(1-$DN38)*(1-$DO38)*(1-$DP38),
$DK38="сумм.",$DL38+$DM38+$DN38+$DO38+$DP38),
0)</f>
        <v/>
      </c>
      <c r="DR38" s="125">
        <f t="array" ref="DR38">
IFERROR(
_xlfn.IFS(
$BL38=0,
0,
$BL38&gt;0,
_xlfn.IFS($DK38="послед.",
$DJ38*(1-$DL38)*(1-$DM38)*(1-$DN38)*(1-$DO38)*(1-$DP38),
$DK38="сумм.",
$DJ38*(1-($DL38+$DM38+$DN38+$DO38+$DP38)))),0)</f>
        <v/>
      </c>
      <c r="DS38" s="125">
        <f t="array" ref="DS38">
IFERROR(_xlfn.IFS(
$DH38="день_1",
$DR38*$BL38/($AX38-$AW38+1)*AZ38*(DAY(EOMONTH(AZ$15,0))),
$DH38="день_2",
$DR38/30*MAX(MIN($AX38,EOMONTH(AZ$15,0))-MAX($AW38,AZ$15)+1,),
$DH38="раб.день",
$DR38/30*(IFERROR(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$DR38*AZ38,
$DH38="неделя",
$DR38*AZ38/7*(ROUNDUP((DAY(EOMONTH(AZ$15,0)))/4,0))),
0)</f>
        <v/>
      </c>
      <c r="DT38" s="125">
        <f t="array" ref="DT38">
IFERROR(_xlfn.IFS(
$DH38="день_1",
$DR38*$BL38/($AX38-$AW38+1)*BA38*(DAY(EOMONTH(BA$15,0))),
$DH38="день_2",
$DR38/30*MAX(MIN($AX38,EOMONTH(BA$15,0))-MAX($AW38,BA$15)+1,),
$DH38="раб.день",
$DR38/30*(IFERROR(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$DR38*BA38,
$DH38="неделя",
$DR38*BA38/7*(ROUNDUP((DAY(EOMONTH(BA$15,0)))/4,0))),
0)</f>
        <v/>
      </c>
      <c r="DU38" s="125">
        <f t="array" ref="DU38">
IFERROR(_xlfn.IFS(
$DH38="день_1",
$DR38*$BL38/($AX38-$AW38+1)*BB38*(DAY(EOMONTH(BB$15,0))),
$DH38="день_2",
$DR38/30*MAX(MIN($AX38,EOMONTH(BB$15,0))-MAX($AW38,BB$15)+1,),
$DH38="раб.день",
$DR38/30*(IFERROR(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$DR38*BB38,
$DH38="неделя",
$DR38*BB38/7*(ROUNDUP((DAY(EOMONTH(BB$15,0)))/4,0))),
0)</f>
        <v/>
      </c>
      <c r="DV38" s="125">
        <f t="array" ref="DV38">
IFERROR(_xlfn.IFS(
$DH38="день_1",
$DR38*$BL38/($AX38-$AW38+1)*BC38*(DAY(EOMONTH(BC$15,0))),
$DH38="день_2",
$DR38/30*MAX(MIN($AX38,EOMONTH(BC$15,0))-MAX($AW38,BC$15)+1,),
$DH38="раб.день",
$DR38/30*(IFERROR(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$DR38*BC38,
$DH38="неделя",
$DR38*BC38/7*(ROUNDUP((DAY(EOMONTH(BC$15,0)))/4,0))),
0)</f>
        <v/>
      </c>
      <c r="DW38" s="125">
        <f t="array" ref="DW38">
IFERROR(_xlfn.IFS(
$DH38="день_1",
$DR38*$BL38/($AX38-$AW38+1)*BD38*(DAY(EOMONTH(BD$15,0))),
$DH38="день_2",
$DR38/30*MAX(MIN($AX38,EOMONTH(BD$15,0))-MAX($AW38,BD$15)+1,),
$DH38="раб.день",
$DR38/30*(IFERROR(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$DR38*BD38,
$DH38="неделя",
$DR38*BD38/7*(ROUNDUP((DAY(EOMONTH(BD$15,0)))/4,0))),
0)</f>
        <v/>
      </c>
      <c r="DX38" s="125">
        <f t="array" ref="DX38">
IFERROR(_xlfn.IFS(
$DH38="день_1",
$DR38*$BL38/($AX38-$AW38+1)*BE38*(DAY(EOMONTH(BE$15,0))),
$DH38="день_2",
$DR38/30*MAX(MIN($AX38,EOMONTH(BE$15,0))-MAX($AW38,BE$15)+1,),
$DH38="раб.день",
$DR38/30*(IFERROR(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$DR38*BE38,
$DH38="неделя",
$DR38*BE38/7*(ROUNDUP((DAY(EOMONTH(BE$15,0)))/4,0))),
0)</f>
        <v/>
      </c>
      <c r="DY38" s="125">
        <f t="array" ref="DY38">
IFERROR(_xlfn.IFS(
$DH38="день_1",
$DR38*$BL38/($AX38-$AW38+1)*BF38*(DAY(EOMONTH(BF$15,0))),
$DH38="день_2",
$DR38/30*MAX(MIN($AX38,EOMONTH(BF$15,0))-MAX($AW38,BF$15)+1,),
$DH38="раб.день",
$DR38/30*(IFERROR(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$DR38*BF38,
$DH38="неделя",
$DR38*BF38/7*(ROUNDUP((DAY(EOMONTH(BF$15,0)))/4,0))),
0)</f>
        <v/>
      </c>
      <c r="DZ38" s="125">
        <f t="array" ref="DZ38">
IFERROR(_xlfn.IFS(
$DH38="день_1",
$DR38*$BL38/($AX38-$AW38+1)*BG38*(DAY(EOMONTH(BG$15,0))),
$DH38="день_2",
$DR38/30*MAX(MIN($AX38,EOMONTH(BG$15,0))-MAX($AW38,BG$15)+1,),
$DH38="раб.день",
$DR38/30*(IFERROR(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$DR38*BG38,
$DH38="неделя",
$DR38*BG38/7*(ROUNDUP((DAY(EOMONTH(BG$15,0)))/4,0))),
0)</f>
        <v/>
      </c>
      <c r="EA38" s="125">
        <f t="array" ref="EA38">
IFERROR(_xlfn.IFS(
$DH38="день_1",
$DR38*$BL38/($AX38-$AW38+1)*BH38*(DAY(EOMONTH(BH$15,0))),
$DH38="день_2",
$DR38/30*MAX(MIN($AX38,EOMONTH(BH$15,0))-MAX($AW38,BH$15)+1,),
$DH38="раб.день",
$DR38/30*(IFERROR(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$DR38*BH38,
$DH38="неделя",
$DR38*BH38/7*(ROUNDUP((DAY(EOMONTH(BH$15,0)))/4,0))),
0)</f>
        <v/>
      </c>
      <c r="EB38" s="125">
        <f t="array" ref="EB38">
IFERROR(_xlfn.IFS(
$DH38="день_1",
$DR38*$BL38/($AX38-$AW38+1)*BI38*(DAY(EOMONTH(BI$15,0))),
$DH38="день_2",
$DR38/30*MAX(MIN($AX38,EOMONTH(BI$15,0))-MAX($AW38,BI$15)+1,),
$DH38="раб.день",
$DR38/30*(IFERROR(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$DR38*BI38,
$DH38="неделя",
$DR38*BI38/7*(ROUNDUP((DAY(EOMONTH(BI$15,0)))/4,0))),
0)</f>
        <v/>
      </c>
      <c r="EC38" s="125">
        <f t="array" ref="EC38">
IFERROR(_xlfn.IFS(
$DH38="день_1",
$DR38*$BL38/($AX38-$AW38+1)*BJ38*(DAY(EOMONTH(BJ$15,0))),
$DH38="день_2",
$DR38/30*MAX(MIN($AX38,EOMONTH(BJ$15,0))-MAX($AW38,BJ$15)+1,),
$DH38="раб.день",
$DR38/30*(IFERROR(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$DR38*BJ38,
$DH38="неделя",
$DR38*BJ38/7*(ROUNDUP((DAY(EOMONTH(BJ$15,0)))/4,0))),
0)</f>
        <v/>
      </c>
      <c r="ED38" s="125">
        <f t="array" ref="ED38">
IFERROR(_xlfn.IFS(
$DH38="день_1",
$DR38*$BL38/($AX38-$AW38+1)*BK38*(DAY(EOMONTH(BK$15,0))),
$DH38="день_2",
$DR38/30*MAX(MIN($AX38,EOMONTH(BK$15,0))-MAX($AW38,BK$15)+1,),
$DH38="раб.день",
$DR38/30*(IFERROR(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$DR38*BK38,
$DH38="неделя",
$DR38*BK38/7*(ROUNDUP((DAY(EOMONTH(BK$15,0)))/4,0))),
0)</f>
        <v/>
      </c>
      <c r="EE38" s="125">
        <f>SUM($DS38,$DT38,$DU38,$DV38,$DW38,$DX38,$DY38,$DZ38,$EA38,$EB38,$EC38,$ED38)</f>
        <v/>
      </c>
      <c r="EF38" s="125">
        <f>IFERROR(ROUND($EE38*(1+$EP38),2),0)</f>
        <v/>
      </c>
      <c r="EG38" s="128" t="n">
        <v>1</v>
      </c>
      <c r="EH38" s="126" t="n">
        <v>0</v>
      </c>
      <c r="EI38" s="126">
        <f>ROUND(SUM($EH38:$EH38)*SUM($AB38:$AB38)*$EG38,2)</f>
        <v/>
      </c>
      <c r="EJ38" s="126">
        <f>ROUND($EI38*(1+$EP38),2)</f>
        <v/>
      </c>
      <c r="EK38" s="126" t="n">
        <v>0</v>
      </c>
      <c r="EL38" s="126">
        <f>ROUND(SUM($EK38:$EK38)*SUM($AB38:$AB38)*$EG38,2)</f>
        <v/>
      </c>
      <c r="EM38" s="126">
        <f>ROUND($EL38*(1+$EP38),2)</f>
        <v/>
      </c>
      <c r="EN38" s="126">
        <f>SUM($EE38,$EI38,$EL38)</f>
        <v/>
      </c>
      <c r="EO38" s="126">
        <f>SUM($EF38,$EJ38,$EM38)</f>
        <v/>
      </c>
      <c r="EP38" s="59" t="n"/>
      <c r="EQ38" s="59" t="n"/>
      <c r="ER38" s="60">
        <f t="array" ref="ER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MATCH(ES38,
{"AMS";"RussOutdoor";"HD Outdoor";"Ingroup";"IQ";"Ledproduction";"LisChannel";"Logic";"Media-PPL";"NovikovTV | НовиковТВ";"SMA";"SOK";"КрокусТВ | CrocusTV | IndoorTV";"Сити";"ТЯК Москва"},
0)),"")</f>
        <v/>
      </c>
      <c r="ES38" s="60" t="n"/>
      <c r="ET38" s="60">
        <f t="array" ref="ET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MATCH(ES38,
{"AMS";"RussOutdoor";"HD Outdoor";"Ingroup";"IQ";"Ledproduction";"LisChannel";"Logic";"Media-PPL";"NovikovTV | НовиковТВ";"SMA";"SOK";"КрокусТВ | CrocusTV | IndoorTV";"Сити";"ТЯК Москва"},
0)),"")</f>
        <v/>
      </c>
      <c r="EU38" s="60" t="n"/>
      <c r="EV38" s="60" t="n"/>
      <c r="EX38" s="110">
        <f t="array" ref="EX38">
($AR38/30
+N("ТРАФИК ПЛОЩАДКИ"))*
(IFERROR(
_xlfn.LET(
_xlpm.GPR,
HLOOKUP($L38,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IF($Q38="цифровой",_xlpm.GPR/$AG38,_xlpm.GPR/60)),
0)
+N("DWELL TIME"))*
(IF($AB38=0,0,IF($AB38=1,0.3,IF($AB38=2,0.5,IF($AB38&gt;2,1))))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_xlfn.IFS($AC38="да",1.2,$AC38="нет",1)*
_xlfn.IFS($AD38="да",1.2,$AD38="нет",1)*
IF(R38="статический",1,1.2)*
$X38*
INDEX(
{1.2;1;1.2;1.2;1;1.2;1.2;1.2;1.2;1.2;1.2;1;1.2;1.2;1.2;1.2;1;1;1.2;1.2;1.2;1;1;1;1;1.2;1.2;1.2;1.2;1;1;1;1;1.2;1.2;1.2;1.2;1.2;1.2;1.2;1.2;1;1;1.2;1;1;1;1;1.5;1;1;1.5;1.5;1.2},
MATCH($Q38,_xlpm.MI,0)))&gt;{0.02;0.04;0.06;0.1;0.2;0.4;0.6;0.8;1;2;4;6})),
{0;1;2;3;4;5;6;7;8;9;10;11;12},
0)))
+N("КОЭФФИЦИЕНТ КОНТАКТА"))))*
(_xlfn.IFS($X38&lt;0.1,$X38/1000,$X38&gt;25,5.2,AND($X38&gt;=0.1,$X38&lt;=25),(($X38*2+0.1)/10)*($X38/10)))*
IFERROR((_xlfn.LET(
_xlpm.MA,
{0;0.8;0.85;0.9;0.95;1},
_xlpm.MAA,
{0;1;2;3;4;5},
INDEX(_xlpm.MA,MATCH(SUMPRODUCT(--((IF(ROUND(_xlpm.MAA,1)&gt;5,5,ROUND($AB38,1)))&gt;{0;1;2;3;4;5})),_xlpm.MAA,0)))
+N("КОЭФФИЦИЕНТ КОЛ-ВО КОНСТРУКЦИЙ")),1)*
$AB38,0))*
(IF($Q38="цифровой",$AG38/15*$AI38,1)
+N("ДЛЯ ЦИФРЫ"))</f>
        <v/>
      </c>
      <c r="EY38" s="110">
        <f>IFERROR(EX38*AY38,0)</f>
        <v/>
      </c>
      <c r="EZ38" s="131">
        <f>IFERROR(DP38/EY38*1000,0)</f>
        <v/>
      </c>
      <c r="FA38" s="112">
        <f>IFERROR(FC38/FB38,0)</f>
        <v/>
      </c>
      <c r="FB38" s="112">
        <f>IFERROR((FC38/(EY38/FF38*#REF!))*0.825,0)</f>
        <v/>
      </c>
      <c r="FC38" s="112">
        <f>IFERROR(((EX38*30/AR38)*100)/30,0)</f>
        <v/>
      </c>
      <c r="FD38" s="112">
        <f>IFERROR(EY38/G38*100%,0)</f>
        <v/>
      </c>
      <c r="FE38" s="112">
        <f>IFERROR(FD38/FC38*100%,0)</f>
        <v/>
      </c>
      <c r="FF38" s="110">
        <f>IFERROR(AR38/30*AY38,0)</f>
        <v/>
      </c>
    </row>
    <row r="39" ht="12.75" customHeight="1">
      <c r="A39" s="59" t="n"/>
      <c r="B39" s="60" t="n"/>
      <c r="C39" s="60" t="n"/>
      <c r="D39" s="60">
        <f t="array" ref="D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9" s="60">
        <f t="array" ref="E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9" s="60" t="inlineStr">
        <is>
          <t>Самара</t>
        </is>
      </c>
      <c r="G39" s="60" t="n"/>
      <c r="H39" s="60">
        <f t="array" ref="H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9" s="60" t="n"/>
      <c r="J39" s="60" t="n"/>
      <c r="K39" s="60" t="n"/>
      <c r="L39" s="60" t="n"/>
      <c r="M39" s="60" t="inlineStr">
        <is>
          <t>Самара Вокзал</t>
        </is>
      </c>
      <c r="N39" s="60" t="n"/>
      <c r="O39" s="60" t="n"/>
      <c r="P39" s="60">
        <f t="array" ref="P39">
_xlfn.IFS(
ISNUMBER(MATCH($Q39,{"шелфбаннер","разделитель","монетница","чековая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ISNUMBER(MATCH($Q39,{"каталог","журнал"},)),
"Пресса",
$Q39="","")</f>
        <v/>
      </c>
      <c r="Q39" s="60" t="n"/>
      <c r="R39" s="60">
        <f t="array" ref="R39">
IFERROR(
_xlfn.IFS(
OR(ISNUMBER(MATCH($Q39,{"экспозиция","макет","стенд","автостенд","авто стенд","выставочное пространство","выставочные стенды","модульные выставочные стенды","3Д конструкция","3D конструкция"},)),P39="Экспонирование"),
"нестандартный",
ISNUMBER(MATCH($Q39,{"скроллер","призматрон"},)),
"динамический",
$P39="Видео",
"цифровой",
OR($P39="Пресса",$P39="Щит",$P39="POSm",$P39="Подвес",$P39="Брендирование/оклейка"),
"статический"),"")</f>
        <v/>
      </c>
      <c r="S39" s="59" t="inlineStr">
        <is>
          <t>А</t>
        </is>
      </c>
      <c r="T39" s="60" t="inlineStr">
        <is>
          <t>Нестандартная конструкция</t>
        </is>
      </c>
      <c r="U39" s="60" t="inlineStr">
        <is>
          <t>Самара\ Над эскалатором, над выходом с 1-го на 2-й этаж\ A</t>
        </is>
      </c>
      <c r="V39" s="60" t="inlineStr">
        <is>
          <t>Винил Frontlit 440 гр/кв.м</t>
        </is>
      </c>
      <c r="W39" s="59" t="inlineStr">
        <is>
          <t>7.4x1.4</t>
        </is>
      </c>
      <c r="X39" s="59" t="n"/>
      <c r="Y39" s="59" t="n"/>
      <c r="Z39" s="61" t="n"/>
      <c r="AA39" s="61" t="n"/>
      <c r="AB39" s="61">
        <f>IF(BL39&gt;0,Z39,0)</f>
        <v/>
      </c>
      <c r="AC39" s="59" t="n"/>
      <c r="AD39" s="59" t="n"/>
      <c r="AE39" s="59" t="inlineStr">
        <is>
          <t>https://images.russoutdoor.ru/panelFotos/115/1145528.jpg</t>
        </is>
      </c>
      <c r="AF39" s="59" t="inlineStr">
        <is>
          <t>https://images.russoutdoor.ru/panelMapsWMF/115/1145528.jpg</t>
        </is>
      </c>
      <c r="AG39" s="59" t="n"/>
      <c r="AH39" s="59" t="n"/>
      <c r="AI39" s="59" t="n"/>
      <c r="AJ39" s="59" t="n"/>
      <c r="AK39" s="59" t="n"/>
      <c r="AL39" s="62">
        <f>IFERROR(IF(OR(R39="статический",R39="динамический",R39="нестандартный",R39="",R39=""),"-",IF(AND(AH39="-",AI39="-"),"-",AK39*3600/AH39*AI39)),"-")</f>
        <v/>
      </c>
      <c r="AM39" s="62">
        <f>IFERROR(IF(OR(R39="статический",R39="динамический",R39="",R39="", R39="BTL",R39="нестандартный"),"-",AG39*AI39*AL39/60),"-")</f>
        <v/>
      </c>
      <c r="AN39" s="63">
        <f>IFERROR(IF(AH39="","-",AG39*AI39/AH39),"-")</f>
        <v/>
      </c>
      <c r="AO39" s="59">
        <f>IFERROR(IF(OR($R39="статический",$R39="динамический",$R39="",$R39="",$R39="BTL",$R39="нестандартный"),"-",$AL39*$AY39),"-")</f>
        <v/>
      </c>
      <c r="AP39" s="62">
        <f>IFERROR(IF(OR($R39="статический",$R39="динамический",$R39="",$R39="",$R39="BTL",$R39="нестандартный"),"-",$AM39*AY39),"-")</f>
        <v/>
      </c>
      <c r="AQ39" s="64" t="n"/>
      <c r="AR39" s="61" t="n">
        <v>546787</v>
      </c>
      <c r="AS39" s="61" t="n">
        <v>18.23</v>
      </c>
      <c r="AT39" s="61" t="n"/>
      <c r="AU39" s="65" t="n"/>
      <c r="AV39" s="124">
        <f>IFERROR(DR39/AT39*1000,"n/a")</f>
        <v/>
      </c>
      <c r="AW39" s="67" t="n"/>
      <c r="AX39" s="67" t="n"/>
      <c r="AY39" s="43">
        <f>IFERROR(IF(OR($AW39="",$AX39=""),"",_xlfn.DAYS($AX39+1,$AW39)),"")</f>
        <v/>
      </c>
      <c r="AZ39" s="68">
        <f t="array" ref="AZ39">
_xlfn.LET(_xlpm.COEFF,
IF($AW39+$AX39=0,0,IF(MAX(MIN($AX39,EOMONTH(AZ$15,0))-MAX($AW39,AZ$15)+1,)&gt;0,1,0)),
_xlfn.IFS(
$ES39="LisChannel",
_xlpm.COEFF*
INDEX({1;1;1.2;1.2;1;1;1;1;1.2;1.2;1.2;1.2},
MATCH(MONTH(AZ$15),
{1,2,3,4,5,6,7,8,9,10,11,12})),
CONCATENATE($ES39," ",$L39)="RussOutdoor метро",
_xlpm.COEFF*
INDEX({0.8;0.9;1.1;1.1;1;1;1;1;1.1;1.1;1.1;1.1},
MATCH(MONTH(AZ$15),
{1,2,3,4,5,6,7,8,9,10,11,12})),
$ES39&lt;&gt;"LisChannel",
_xlpm.COEFF,
$ES39&lt;&gt;"RussOutdoor",
_xlpm.COEFF))</f>
        <v/>
      </c>
      <c r="BA39" s="68">
        <f t="array" ref="BA39">
_xlfn.LET(_xlpm.COEFF,
IF($AW39+$AX39=0,0,IF(MAX(MIN($AX39,EOMONTH(BA$15,0))-MAX($AW39,BA$15)+1,)&gt;0,1,0)),
_xlfn.IFS(
$ES39="LisChannel",
_xlpm.COEFF*
INDEX({1;1;1.2;1.2;1;1;1;1;1.2;1.2;1.2;1.2},
MATCH(MONTH(BA$15),
{1,2,3,4,5,6,7,8,9,10,11,12})),
CONCATENATE($ES39," ",$L39)="RussOutdoor метро",
_xlpm.COEFF*
INDEX({0.8;0.9;1.1;1.1;1;1;1;1;1.1;1.1;1.1;1.1},
MATCH(MONTH(BA$15),
{1,2,3,4,5,6,7,8,9,10,11,12})),
$ES39&lt;&gt;"LisChannel",
_xlpm.COEFF,
$ES39&lt;&gt;"RussOutdoor",
_xlpm.COEFF))</f>
        <v/>
      </c>
      <c r="BB39" s="68">
        <f t="array" ref="BB39">
_xlfn.LET(_xlpm.COEFF,
IF($AW39+$AX39=0,0,IF(MAX(MIN($AX39,EOMONTH(BB$15,0))-MAX($AW39,BB$15)+1,)&gt;0,1,0)),
_xlfn.IFS(
$ES39="LisChannel",
_xlpm.COEFF*
INDEX({1;1;1.2;1.2;1;1;1;1;1.2;1.2;1.2;1.2},
MATCH(MONTH(BB$15),
{1,2,3,4,5,6,7,8,9,10,11,12})),
CONCATENATE($ES39," ",$L39)="RussOutdoor метро",
_xlpm.COEFF*
INDEX({0.8;0.9;1.1;1.1;1;1;1;1;1.1;1.1;1.1;1.1},
MATCH(MONTH(BB$15),
{1,2,3,4,5,6,7,8,9,10,11,12})),
$ES39&lt;&gt;"LisChannel",
_xlpm.COEFF,
$ES39&lt;&gt;"RussOutdoor",
_xlpm.COEFF))</f>
        <v/>
      </c>
      <c r="BC39" s="68">
        <f t="array" ref="BC39">
_xlfn.LET(_xlpm.COEFF,
IF($AW39+$AX39=0,0,IF(MAX(MIN($AX39,EOMONTH(BC$15,0))-MAX($AW39,BC$15)+1,)&gt;0,1,0)),
_xlfn.IFS(
$ES39="LisChannel",
_xlpm.COEFF*
INDEX({1;1;1.2;1.2;1;1;1;1;1.2;1.2;1.2;1.2},
MATCH(MONTH(BC$15),
{1,2,3,4,5,6,7,8,9,10,11,12})),
CONCATENATE($ES39," ",$L39)="RussOutdoor метро",
_xlpm.COEFF*
INDEX({0.8;0.9;1.1;1.1;1;1;1;1;1.1;1.1;1.1;1.1},
MATCH(MONTH(BC$15),
{1,2,3,4,5,6,7,8,9,10,11,12})),
$ES39&lt;&gt;"LisChannel",
_xlpm.COEFF,
$ES39&lt;&gt;"RussOutdoor",
_xlpm.COEFF))</f>
        <v/>
      </c>
      <c r="BD39" s="68">
        <f t="array" ref="BD39">
_xlfn.LET(_xlpm.COEFF,
IF($AW39+$AX39=0,0,IF(MAX(MIN($AX39,EOMONTH(BD$15,0))-MAX($AW39,BD$15)+1,)&gt;0,1,0)),
_xlfn.IFS(
$ES39="LisChannel",
_xlpm.COEFF*
INDEX({1;1;1.2;1.2;1;1;1;1;1.2;1.2;1.2;1.2},
MATCH(MONTH(BD$15),
{1,2,3,4,5,6,7,8,9,10,11,12})),
CONCATENATE($ES39," ",$L39)="RussOutdoor метро",
_xlpm.COEFF*
INDEX({0.8;0.9;1.1;1.1;1;1;1;1;1.1;1.1;1.1;1.1},
MATCH(MONTH(BD$15),
{1,2,3,4,5,6,7,8,9,10,11,12})),
$ES39&lt;&gt;"LisChannel",
_xlpm.COEFF,
$ES39&lt;&gt;"RussOutdoor",
_xlpm.COEFF))</f>
        <v/>
      </c>
      <c r="BE39" s="68">
        <f t="array" ref="BE39">
_xlfn.LET(_xlpm.COEFF,
IF($AW39+$AX39=0,0,IF(MAX(MIN($AX39,EOMONTH(BE$15,0))-MAX($AW39,BE$15)+1,)&gt;0,1,0)),
_xlfn.IFS(
$ES39="LisChannel",
_xlpm.COEFF*
INDEX({1;1;1.2;1.2;1;1;1;1;1.2;1.2;1.2;1.2},
MATCH(MONTH(BE$15),
{1,2,3,4,5,6,7,8,9,10,11,12})),
CONCATENATE($ES39," ",$L39)="RussOutdoor метро",
_xlpm.COEFF*
INDEX({0.8;0.9;1.1;1.1;1;1;1;1;1.1;1.1;1.1;1.1},
MATCH(MONTH(BE$15),
{1,2,3,4,5,6,7,8,9,10,11,12})),
$ES39&lt;&gt;"LisChannel",
_xlpm.COEFF,
$ES39&lt;&gt;"RussOutdoor",
_xlpm.COEFF))</f>
        <v/>
      </c>
      <c r="BF39" s="68">
        <f t="array" ref="BF39">
_xlfn.LET(_xlpm.COEFF,
IF($AW39+$AX39=0,0,IF(MAX(MIN($AX39,EOMONTH(BF$15,0))-MAX($AW39,BF$15)+1,)&gt;0,1,0)),
_xlfn.IFS(
$ES39="LisChannel",
_xlpm.COEFF*
INDEX({1;1;1.2;1.2;1;1;1;1;1.2;1.2;1.2;1.2},
MATCH(MONTH(BF$15),
{1,2,3,4,5,6,7,8,9,10,11,12})),
CONCATENATE($ES39," ",$L39)="RussOutdoor метро",
_xlpm.COEFF*
INDEX({0.8;0.9;1.1;1.1;1;1;1;1;1.1;1.1;1.1;1.1},
MATCH(MONTH(BF$15),
{1,2,3,4,5,6,7,8,9,10,11,12})),
$ES39&lt;&gt;"LisChannel",
_xlpm.COEFF,
$ES39&lt;&gt;"RussOutdoor",
_xlpm.COEFF))</f>
        <v/>
      </c>
      <c r="BG39" s="68">
        <f t="array" ref="BG39">
_xlfn.LET(_xlpm.COEFF,
IF($AW39+$AX39=0,0,IF(MAX(MIN($AX39,EOMONTH(BG$15,0))-MAX($AW39,BG$15)+1,)&gt;0,1,0)),
_xlfn.IFS(
$ES39="LisChannel",
_xlpm.COEFF*
INDEX({1;1;1.2;1.2;1;1;1;1;1.2;1.2;1.2;1.2},
MATCH(MONTH(BG$15),
{1,2,3,4,5,6,7,8,9,10,11,12})),
CONCATENATE($ES39," ",$L39)="RussOutdoor метро",
_xlpm.COEFF*
INDEX({0.8;0.9;1.1;1.1;1;1;1;1;1.1;1.1;1.1;1.1},
MATCH(MONTH(BG$15),
{1,2,3,4,5,6,7,8,9,10,11,12})),
$ES39&lt;&gt;"LisChannel",
_xlpm.COEFF,
$ES39&lt;&gt;"RussOutdoor",
_xlpm.COEFF))</f>
        <v/>
      </c>
      <c r="BH39" s="68">
        <f t="array" ref="BH39">
_xlfn.LET(_xlpm.COEFF,
IF($AW39+$AX39=0,0,IF(MAX(MIN($AX39,EOMONTH(BH$15,0))-MAX($AW39,BH$15)+1,)&gt;0,1,0)),
_xlfn.IFS(
$ES39="LisChannel",
_xlpm.COEFF*
INDEX({1;1;1.2;1.2;1;1;1;1;1.2;1.2;1.2;1.2},
MATCH(MONTH(BH$15),
{1,2,3,4,5,6,7,8,9,10,11,12})),
CONCATENATE($ES39," ",$L39)="RussOutdoor метро",
_xlpm.COEFF*
INDEX({0.8;0.9;1.1;1.1;1;1;1;1;1.1;1.1;1.1;1.1},
MATCH(MONTH(BH$15),
{1,2,3,4,5,6,7,8,9,10,11,12})),
$ES39&lt;&gt;"LisChannel",
_xlpm.COEFF,
$ES39&lt;&gt;"RussOutdoor",
_xlpm.COEFF))</f>
        <v/>
      </c>
      <c r="BI39" s="68">
        <f t="array" ref="BI39">
_xlfn.LET(_xlpm.COEFF,
IF($AW39+$AX39=0,0,IF(MAX(MIN($AX39,EOMONTH(BI$15,0))-MAX($AW39,BI$15)+1,)&gt;0,1,0)),
_xlfn.IFS(
$ES39="LisChannel",
_xlpm.COEFF*
INDEX({1;1;1.2;1.2;1;1;1;1;1.2;1.2;1.2;1.2},
MATCH(MONTH(BI$15),
{1,2,3,4,5,6,7,8,9,10,11,12})),
CONCATENATE($ES39," ",$L39)="RussOutdoor метро",
_xlpm.COEFF*
INDEX({0.8;0.9;1.1;1.1;1;1;1;1;1.1;1.1;1.1;1.1},
MATCH(MONTH(BI$15),
{1,2,3,4,5,6,7,8,9,10,11,12})),
$ES39&lt;&gt;"LisChannel",
_xlpm.COEFF,
$ES39&lt;&gt;"RussOutdoor",
_xlpm.COEFF))</f>
        <v/>
      </c>
      <c r="BJ39" s="68">
        <f t="array" ref="BJ39">
_xlfn.LET(_xlpm.COEFF,
IF($AW39+$AX39=0,0,IF(MAX(MIN($AX39,EOMONTH(BJ$15,0))-MAX($AW39,BJ$15)+1,)&gt;0,1,0)),
_xlfn.IFS(
$ES39="LisChannel",
_xlpm.COEFF*
INDEX({1;1;1.2;1.2;1;1;1;1;1.2;1.2;1.2;1.2},
MATCH(MONTH(BJ$15),
{1,2,3,4,5,6,7,8,9,10,11,12})),
CONCATENATE($ES39," ",$L39)="RussOutdoor метро",
_xlpm.COEFF*
INDEX({0.8;0.9;1.1;1.1;1;1;1;1;1.1;1.1;1.1;1.1},
MATCH(MONTH(BJ$15),
{1,2,3,4,5,6,7,8,9,10,11,12})),
$ES39&lt;&gt;"LisChannel",
_xlpm.COEFF,
$ES39&lt;&gt;"RussOutdoor",
_xlpm.COEFF))</f>
        <v/>
      </c>
      <c r="BK39" s="68">
        <f t="array" ref="BK39">
_xlfn.LET(_xlpm.COEFF,
IF($AW39+$AX39=0,0,IF(MAX(MIN($AX39,EOMONTH(BK$15,0))-MAX($AW39,BK$15)+1,)&gt;0,1,0)),
_xlfn.IFS(
$ES39="LisChannel",
_xlpm.COEFF*
INDEX({1;1;1.2;1.2;1;1;1;1;1.2;1.2;1.2;1.2},
MATCH(MONTH(BK$15),
{1,2,3,4,5,6,7,8,9,10,11,12})),
CONCATENATE($ES39," ",$L39)="RussOutdoor метро",
_xlpm.COEFF*
INDEX({0.8;0.9;1.1;1.1;1;1;1;1;1.1;1.1;1.1;1.1},
MATCH(MONTH(BK$15),
{1,2,3,4,5,6,7,8,9,10,11,12})),
$ES39&lt;&gt;"LisChannel",
_xlpm.COEFF,
$ES39&lt;&gt;"RussOutdoor",
_xlpm.COEFF))</f>
        <v/>
      </c>
      <c r="BL39" s="62">
        <f>COUNTIFS($AZ39:$BK39,"&gt;0")</f>
        <v/>
      </c>
      <c r="BM39" s="65" t="n"/>
      <c r="BN39" s="125">
        <f>$DJ39</f>
        <v/>
      </c>
      <c r="BO39" s="63">
        <f>$DQ39</f>
        <v/>
      </c>
      <c r="BP39" s="125">
        <f>
IFERROR(
IF($BL39=0,0,
$BN39*(1-$BO39)),
0)</f>
        <v/>
      </c>
      <c r="BQ39" s="125">
        <f t="array" ref="BQ39">
IFERROR(
_xlfn.IFS(
$DH39="день_1",
$BP39*$BL39/($AX39-$AW39+1)*AZ39*(DAY(EOMONTH(AZ$15,0))),
$DH39="день_2",
$BP39/30*MAX(MIN($AX39,EOMONTH(AZ$15,0))-MAX($AW39,AZ$15)+1,),
$DH39="раб.день",
$BP39/30*(IFERROR(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$BP39*AZ39,
$DH39="неделя",
$BP39*AZ39/7*(ROUNDUP((DAY(EOMONTH(AZ$15,0)))/4,0))),
0)</f>
        <v/>
      </c>
      <c r="BR39" s="125">
        <f t="array" ref="BR39">
IFERROR(
_xlfn.IFS(
$DH39="день_1",
$BP39*$BL39/($AX39-$AW39+1)*BA39*(DAY(EOMONTH(BA$15,0))),
$DH39="день_2",
$BP39/30*MAX(MIN($AX39,EOMONTH(BA$15,0))-MAX($AW39,BA$15)+1,),
$DH39="раб.день",
$BP39/30*(IFERROR(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$BP39*BA39,
$DH39="неделя",
$BP39*BA39/7*(ROUNDUP((DAY(EOMONTH(BA$15,0)))/4,0))),
0)</f>
        <v/>
      </c>
      <c r="BS39" s="125">
        <f t="array" ref="BS39">
IFERROR(
_xlfn.IFS(
$DH39="день_1",
$BP39*$BL39/($AX39-$AW39+1)*BB39*(DAY(EOMONTH(BB$15,0))),
$DH39="день_2",
$BP39/30*MAX(MIN($AX39,EOMONTH(BB$15,0))-MAX($AW39,BB$15)+1,),
$DH39="раб.день",
$BP39/30*(IFERROR(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$BP39*BB39,
$DH39="неделя",
$BP39*BB39/7*(ROUNDUP((DAY(EOMONTH(BB$15,0)))/4,0))),
0)</f>
        <v/>
      </c>
      <c r="BT39" s="125">
        <f t="array" ref="BT39">
IFERROR(
_xlfn.IFS(
$DH39="день_1",
$BP39*$BL39/($AX39-$AW39+1)*BC39*(DAY(EOMONTH(BC$15,0))),
$DH39="день_2",
$BP39/30*MAX(MIN($AX39,EOMONTH(BC$15,0))-MAX($AW39,BC$15)+1,),
$DH39="раб.день",
$BP39/30*(IFERROR(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$BP39*BC39,
$DH39="неделя",
$BP39*BC39/7*(ROUNDUP((DAY(EOMONTH(BC$15,0)))/4,0))),
0)</f>
        <v/>
      </c>
      <c r="BU39" s="125">
        <f t="array" ref="BU39">
IFERROR(
_xlfn.IFS(
$DH39="день_1",
$BP39*$BL39/($AX39-$AW39+1)*BD39*(DAY(EOMONTH(BD$15,0))),
$DH39="день_2",
$BP39/30*MAX(MIN($AX39,EOMONTH(BD$15,0))-MAX($AW39,BD$15)+1,),
$DH39="раб.день",
$BP39/30*(IFERROR(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$BP39*BD39,
$DH39="неделя",
$BP39*BD39/7*(ROUNDUP((DAY(EOMONTH(BD$15,0)))/4,0))),
0)</f>
        <v/>
      </c>
      <c r="BV39" s="125">
        <f t="array" ref="BV39">
IFERROR(
_xlfn.IFS(
$DH39="день_1",
$BP39*$BL39/($AX39-$AW39+1)*BE39*(DAY(EOMONTH(BE$15,0))),
$DH39="день_2",
$BP39/30*MAX(MIN($AX39,EOMONTH(BE$15,0))-MAX($AW39,BE$15)+1,),
$DH39="раб.день",
$BP39/30*(IFERROR(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$BP39*BE39,
$DH39="неделя",
$BP39*BE39/7*(ROUNDUP((DAY(EOMONTH(BE$15,0)))/4,0))),
0)</f>
        <v/>
      </c>
      <c r="BW39" s="125">
        <f t="array" ref="BW39">
IFERROR(
_xlfn.IFS(
$DH39="день_1",
$BP39*$BL39/($AX39-$AW39+1)*BF39*(DAY(EOMONTH(BF$15,0))),
$DH39="день_2",
$BP39/30*MAX(MIN($AX39,EOMONTH(BF$15,0))-MAX($AW39,BF$15)+1,),
$DH39="раб.день",
$BP39/30*(IFERROR(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$BP39*BF39,
$DH39="неделя",
$BP39*BF39/7*(ROUNDUP((DAY(EOMONTH(BF$15,0)))/4,0))),
0)</f>
        <v/>
      </c>
      <c r="BX39" s="125">
        <f t="array" ref="BX39">
IFERROR(
_xlfn.IFS(
$DH39="день_1",
$BP39*$BL39/($AX39-$AW39+1)*BG39*(DAY(EOMONTH(BG$15,0))),
$DH39="день_2",
$BP39/30*MAX(MIN($AX39,EOMONTH(BG$15,0))-MAX($AW39,BG$15)+1,),
$DH39="раб.день",
$BP39/30*(IFERROR(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$BP39*BG39,
$DH39="неделя",
$BP39*BG39/7*(ROUNDUP((DAY(EOMONTH(BG$15,0)))/4,0))),
0)</f>
        <v/>
      </c>
      <c r="BY39" s="125">
        <f t="array" ref="BY39">
IFERROR(
_xlfn.IFS(
$DH39="день_1",
$BP39*$BL39/($AX39-$AW39+1)*BH39*(DAY(EOMONTH(BH$15,0))),
$DH39="день_2",
$BP39/30*MAX(MIN($AX39,EOMONTH(BH$15,0))-MAX($AW39,BH$15)+1,),
$DH39="раб.день",
$BP39/30*(IFERROR(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$BP39*BH39,
$DH39="неделя",
$BP39*BH39/7*(ROUNDUP((DAY(EOMONTH(BH$15,0)))/4,0))),
0)</f>
        <v/>
      </c>
      <c r="BZ39" s="125">
        <f t="array" ref="BZ39">
IFERROR(
_xlfn.IFS(
$DH39="день_1",
$BP39*$BL39/($AX39-$AW39+1)*BI39*(DAY(EOMONTH(BI$15,0))),
$DH39="день_2",
$BP39/30*MAX(MIN($AX39,EOMONTH(BI$15,0))-MAX($AW39,BI$15)+1,),
$DH39="раб.день",
$BP39/30*(IFERROR(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$BP39*BI39,
$DH39="неделя",
$BP39*BI39/7*(ROUNDUP((DAY(EOMONTH(BI$15,0)))/4,0))),
0)</f>
        <v/>
      </c>
      <c r="CA39" s="125">
        <f t="array" ref="CA39">
IFERROR(
_xlfn.IFS(
$DH39="день_1",
$BP39*$BL39/($AX39-$AW39+1)*BJ39*(DAY(EOMONTH(BJ$15,0))),
$DH39="день_2",
$BP39/30*MAX(MIN($AX39,EOMONTH(BJ$15,0))-MAX($AW39,BJ$15)+1,),
$DH39="раб.день",
$BP39/30*(IFERROR(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$BP39*BJ39,
$DH39="неделя",
$BP39*BJ39/7*(ROUNDUP((DAY(EOMONTH(BJ$15,0)))/4,0))),
0)</f>
        <v/>
      </c>
      <c r="CB39" s="125">
        <f t="array" ref="CB39">
IFERROR(
_xlfn.IFS(
$DH39="день_1",
$BP39*$BL39/($AX39-$AW39+1)*BK39*(DAY(EOMONTH(BK$15,0))),
$DH39="день_2",
$BP39/30*MAX(MIN($AX39,EOMONTH(BK$15,0))-MAX($AW39,BK$15)+1,),
$DH39="раб.день",
$BP39/30*(IFERROR(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$BP39*BK39,
$DH39="неделя",
$BP39*BK39/7*(ROUNDUP((DAY(EOMONTH(BK$15,0)))/4,0))),
0)</f>
        <v/>
      </c>
      <c r="CC39" s="125">
        <f>SUM($BQ39:$CB39)</f>
        <v/>
      </c>
      <c r="CD39" s="126">
        <f>SUM($EH39:$EH39)</f>
        <v/>
      </c>
      <c r="CE39" s="126">
        <f>$CD39*$AB39</f>
        <v/>
      </c>
      <c r="CF39" s="126">
        <f>SUM($EK39:$EK39)</f>
        <v/>
      </c>
      <c r="CG39" s="126">
        <f>$CF39*$AB39</f>
        <v/>
      </c>
      <c r="CH39" s="126">
        <f>SUM($CC39,$CE39,$CG39)</f>
        <v/>
      </c>
      <c r="CI39" s="126">
        <f>$CH39*(1+$CM39)</f>
        <v/>
      </c>
      <c r="CJ39" s="127" t="n">
        <v>0</v>
      </c>
      <c r="CK39" s="126">
        <f>SUM($CH39:$CH39)*(1+$CJ39)</f>
        <v/>
      </c>
      <c r="CL39" s="126">
        <f>SUM($CH39:$CH39)*(1+$CM39)</f>
        <v/>
      </c>
      <c r="CM39" s="59" t="n"/>
      <c r="CN39" s="59" t="n"/>
      <c r="CO39" s="72" t="inlineStr">
        <is>
          <t>https://onlineapi.russoutdoor.ru/api/Panel/DownloadPanelProhibition/540/ТИ_ЖД.PDF</t>
        </is>
      </c>
      <c r="CP39" s="59" t="inlineStr">
        <is>
          <t>https://onlineapi.russoutdoor.ru/api/Panel/DownloadPosterAndMaketRequirement/2459/1/ТехТ_баннер_7,4х1,4.pdf</t>
        </is>
      </c>
      <c r="CQ39" s="73" t="n"/>
      <c r="CR39" s="73" t="n"/>
      <c r="CS39" s="73" t="n"/>
      <c r="CT39" s="72" t="n"/>
      <c r="CU39" s="79" t="inlineStr">
        <is>
          <t> </t>
        </is>
      </c>
      <c r="CV39" s="60" t="n"/>
      <c r="CW39" s="60" t="n"/>
      <c r="CX39" s="60" t="n"/>
      <c r="CY39" s="127">
        <f>IFERROR(($CC39-$EE39)/($EE39/(1-$DQ39)),0)</f>
        <v/>
      </c>
      <c r="CZ39" s="127">
        <f>IFERROR(1-$EI39/($CE39),0)</f>
        <v/>
      </c>
      <c r="DA39" s="127">
        <f>IFERROR(1-$EL39/($CG39),0)</f>
        <v/>
      </c>
      <c r="DB39" s="126">
        <f>ROUND(IFERROR(($CI39/(1+$CM39)-$EN39),0),2)</f>
        <v/>
      </c>
      <c r="DC39" s="128" t="n"/>
      <c r="DD39" s="125" t="n"/>
      <c r="DE39" s="75" t="n">
        <v>0</v>
      </c>
      <c r="DF39" s="128" t="n"/>
      <c r="DG39" s="125">
        <f>IF($DC39=0,0,$DD39*($DC39*100%-$DE39*$DF39))*SUM($AB39:$AB39)</f>
        <v/>
      </c>
      <c r="DH39" s="129" t="inlineStr">
        <is>
          <t>месяц</t>
        </is>
      </c>
      <c r="DI39" s="130" t="n">
        <v>41500</v>
      </c>
      <c r="DJ39" s="130">
        <f>
_xlfn.LET(_xlpm.X,
IFERROR(
IF($ES39="НовиковТВ",
(_xlfn.LET(_xlpm.NTV,
_xlfn.LET(_xlpm.MIN,350000,
IF(SUMIFS($DI:$DI,$ES:$ES,"НовиковТВ")&lt;=_xlpm.MIN,
(SUMIFS($DI:$DI,$ES:$ES,"НовиковТВ")/(COUNTIFS($ES:$ES,"НовиковТВ")))*_xlpm.MIN/SUMIFS($DI:$DI,$ES:$ES,"НовиковТВ"),
DI39)),
_xlpm.NTV+$DG39/(1-(1-(_xlpm.NTV)*(1-$DL39)*(1-$DM39)*(1-$DN39)*(1-$DO39)*(1-$DP39)/_xlpm.NTV))))/(1+$EP39),
$DI39+$DG39/(1-(1-($DI39)*(1-$DL39)*(1-$DM39)*(1-$DN39)*(1-$DO39)*(1-$DP39)/$DI39))),
0),
_xlpm.X*(1+$CM39)*(1+$CW39)-_xlpm.X*(1+$CM39)+_xlpm.X)</f>
        <v/>
      </c>
      <c r="DK39" s="125" t="inlineStr">
        <is>
          <t>послед.</t>
        </is>
      </c>
      <c r="DL39" s="63" t="n">
        <v>0</v>
      </c>
      <c r="DM39" s="63" t="n">
        <v>0</v>
      </c>
      <c r="DN39" s="63" t="n">
        <v>0</v>
      </c>
      <c r="DO39" s="63" t="n">
        <v>0</v>
      </c>
      <c r="DP39" s="63" t="n">
        <v>0</v>
      </c>
      <c r="DQ39" s="63">
        <f t="array" ref="DQ39">IFERROR(_xlfn.IFS(
$DK39="послед.",1-(1-$DL39)*(1-$DM39)*(1-$DN39)*(1-$DO39)*(1-$DP39),
$DK39="сумм.",$DL39+$DM39+$DN39+$DO39+$DP39),
0)</f>
        <v/>
      </c>
      <c r="DR39" s="125">
        <f t="array" ref="DR39">
IFERROR(
_xlfn.IFS(
$BL39=0,
0,
$BL39&gt;0,
_xlfn.IFS($DK39="послед.",
$DJ39*(1-$DL39)*(1-$DM39)*(1-$DN39)*(1-$DO39)*(1-$DP39),
$DK39="сумм.",
$DJ39*(1-($DL39+$DM39+$DN39+$DO39+$DP39)))),0)</f>
        <v/>
      </c>
      <c r="DS39" s="125">
        <f t="array" ref="DS39">
IFERROR(_xlfn.IFS(
$DH39="день_1",
$DR39*$BL39/($AX39-$AW39+1)*AZ39*(DAY(EOMONTH(AZ$15,0))),
$DH39="день_2",
$DR39/30*MAX(MIN($AX39,EOMONTH(AZ$15,0))-MAX($AW39,AZ$15)+1,),
$DH39="раб.день",
$DR39/30*(IFERROR(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$DR39*AZ39,
$DH39="неделя",
$DR39*AZ39/7*(ROUNDUP((DAY(EOMONTH(AZ$15,0)))/4,0))),
0)</f>
        <v/>
      </c>
      <c r="DT39" s="125">
        <f t="array" ref="DT39">
IFERROR(_xlfn.IFS(
$DH39="день_1",
$DR39*$BL39/($AX39-$AW39+1)*BA39*(DAY(EOMONTH(BA$15,0))),
$DH39="день_2",
$DR39/30*MAX(MIN($AX39,EOMONTH(BA$15,0))-MAX($AW39,BA$15)+1,),
$DH39="раб.день",
$DR39/30*(IFERROR(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$DR39*BA39,
$DH39="неделя",
$DR39*BA39/7*(ROUNDUP((DAY(EOMONTH(BA$15,0)))/4,0))),
0)</f>
        <v/>
      </c>
      <c r="DU39" s="125">
        <f t="array" ref="DU39">
IFERROR(_xlfn.IFS(
$DH39="день_1",
$DR39*$BL39/($AX39-$AW39+1)*BB39*(DAY(EOMONTH(BB$15,0))),
$DH39="день_2",
$DR39/30*MAX(MIN($AX39,EOMONTH(BB$15,0))-MAX($AW39,BB$15)+1,),
$DH39="раб.день",
$DR39/30*(IFERROR(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$DR39*BB39,
$DH39="неделя",
$DR39*BB39/7*(ROUNDUP((DAY(EOMONTH(BB$15,0)))/4,0))),
0)</f>
        <v/>
      </c>
      <c r="DV39" s="125">
        <f t="array" ref="DV39">
IFERROR(_xlfn.IFS(
$DH39="день_1",
$DR39*$BL39/($AX39-$AW39+1)*BC39*(DAY(EOMONTH(BC$15,0))),
$DH39="день_2",
$DR39/30*MAX(MIN($AX39,EOMONTH(BC$15,0))-MAX($AW39,BC$15)+1,),
$DH39="раб.день",
$DR39/30*(IFERROR(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$DR39*BC39,
$DH39="неделя",
$DR39*BC39/7*(ROUNDUP((DAY(EOMONTH(BC$15,0)))/4,0))),
0)</f>
        <v/>
      </c>
      <c r="DW39" s="125">
        <f t="array" ref="DW39">
IFERROR(_xlfn.IFS(
$DH39="день_1",
$DR39*$BL39/($AX39-$AW39+1)*BD39*(DAY(EOMONTH(BD$15,0))),
$DH39="день_2",
$DR39/30*MAX(MIN($AX39,EOMONTH(BD$15,0))-MAX($AW39,BD$15)+1,),
$DH39="раб.день",
$DR39/30*(IFERROR(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$DR39*BD39,
$DH39="неделя",
$DR39*BD39/7*(ROUNDUP((DAY(EOMONTH(BD$15,0)))/4,0))),
0)</f>
        <v/>
      </c>
      <c r="DX39" s="125">
        <f t="array" ref="DX39">
IFERROR(_xlfn.IFS(
$DH39="день_1",
$DR39*$BL39/($AX39-$AW39+1)*BE39*(DAY(EOMONTH(BE$15,0))),
$DH39="день_2",
$DR39/30*MAX(MIN($AX39,EOMONTH(BE$15,0))-MAX($AW39,BE$15)+1,),
$DH39="раб.день",
$DR39/30*(IFERROR(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$DR39*BE39,
$DH39="неделя",
$DR39*BE39/7*(ROUNDUP((DAY(EOMONTH(BE$15,0)))/4,0))),
0)</f>
        <v/>
      </c>
      <c r="DY39" s="125">
        <f t="array" ref="DY39">
IFERROR(_xlfn.IFS(
$DH39="день_1",
$DR39*$BL39/($AX39-$AW39+1)*BF39*(DAY(EOMONTH(BF$15,0))),
$DH39="день_2",
$DR39/30*MAX(MIN($AX39,EOMONTH(BF$15,0))-MAX($AW39,BF$15)+1,),
$DH39="раб.день",
$DR39/30*(IFERROR(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$DR39*BF39,
$DH39="неделя",
$DR39*BF39/7*(ROUNDUP((DAY(EOMONTH(BF$15,0)))/4,0))),
0)</f>
        <v/>
      </c>
      <c r="DZ39" s="125">
        <f t="array" ref="DZ39">
IFERROR(_xlfn.IFS(
$DH39="день_1",
$DR39*$BL39/($AX39-$AW39+1)*BG39*(DAY(EOMONTH(BG$15,0))),
$DH39="день_2",
$DR39/30*MAX(MIN($AX39,EOMONTH(BG$15,0))-MAX($AW39,BG$15)+1,),
$DH39="раб.день",
$DR39/30*(IFERROR(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$DR39*BG39,
$DH39="неделя",
$DR39*BG39/7*(ROUNDUP((DAY(EOMONTH(BG$15,0)))/4,0))),
0)</f>
        <v/>
      </c>
      <c r="EA39" s="125">
        <f t="array" ref="EA39">
IFERROR(_xlfn.IFS(
$DH39="день_1",
$DR39*$BL39/($AX39-$AW39+1)*BH39*(DAY(EOMONTH(BH$15,0))),
$DH39="день_2",
$DR39/30*MAX(MIN($AX39,EOMONTH(BH$15,0))-MAX($AW39,BH$15)+1,),
$DH39="раб.день",
$DR39/30*(IFERROR(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$DR39*BH39,
$DH39="неделя",
$DR39*BH39/7*(ROUNDUP((DAY(EOMONTH(BH$15,0)))/4,0))),
0)</f>
        <v/>
      </c>
      <c r="EB39" s="125">
        <f t="array" ref="EB39">
IFERROR(_xlfn.IFS(
$DH39="день_1",
$DR39*$BL39/($AX39-$AW39+1)*BI39*(DAY(EOMONTH(BI$15,0))),
$DH39="день_2",
$DR39/30*MAX(MIN($AX39,EOMONTH(BI$15,0))-MAX($AW39,BI$15)+1,),
$DH39="раб.день",
$DR39/30*(IFERROR(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$DR39*BI39,
$DH39="неделя",
$DR39*BI39/7*(ROUNDUP((DAY(EOMONTH(BI$15,0)))/4,0))),
0)</f>
        <v/>
      </c>
      <c r="EC39" s="125">
        <f t="array" ref="EC39">
IFERROR(_xlfn.IFS(
$DH39="день_1",
$DR39*$BL39/($AX39-$AW39+1)*BJ39*(DAY(EOMONTH(BJ$15,0))),
$DH39="день_2",
$DR39/30*MAX(MIN($AX39,EOMONTH(BJ$15,0))-MAX($AW39,BJ$15)+1,),
$DH39="раб.день",
$DR39/30*(IFERROR(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$DR39*BJ39,
$DH39="неделя",
$DR39*BJ39/7*(ROUNDUP((DAY(EOMONTH(BJ$15,0)))/4,0))),
0)</f>
        <v/>
      </c>
      <c r="ED39" s="125">
        <f t="array" ref="ED39">
IFERROR(_xlfn.IFS(
$DH39="день_1",
$DR39*$BL39/($AX39-$AW39+1)*BK39*(DAY(EOMONTH(BK$15,0))),
$DH39="день_2",
$DR39/30*MAX(MIN($AX39,EOMONTH(BK$15,0))-MAX($AW39,BK$15)+1,),
$DH39="раб.день",
$DR39/30*(IFERROR(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$DR39*BK39,
$DH39="неделя",
$DR39*BK39/7*(ROUNDUP((DAY(EOMONTH(BK$15,0)))/4,0))),
0)</f>
        <v/>
      </c>
      <c r="EE39" s="125">
        <f>SUM($DS39,$DT39,$DU39,$DV39,$DW39,$DX39,$DY39,$DZ39,$EA39,$EB39,$EC39,$ED39)</f>
        <v/>
      </c>
      <c r="EF39" s="125">
        <f>IFERROR(ROUND($EE39*(1+$EP39),2),0)</f>
        <v/>
      </c>
      <c r="EG39" s="128" t="n">
        <v>1</v>
      </c>
      <c r="EH39" s="126" t="n">
        <v>0</v>
      </c>
      <c r="EI39" s="126">
        <f>ROUND(SUM($EH39:$EH39)*SUM($AB39:$AB39)*$EG39,2)</f>
        <v/>
      </c>
      <c r="EJ39" s="126">
        <f>ROUND($EI39*(1+$EP39),2)</f>
        <v/>
      </c>
      <c r="EK39" s="126" t="n">
        <v>0</v>
      </c>
      <c r="EL39" s="126">
        <f>ROUND(SUM($EK39:$EK39)*SUM($AB39:$AB39)*$EG39,2)</f>
        <v/>
      </c>
      <c r="EM39" s="126">
        <f>ROUND($EL39*(1+$EP39),2)</f>
        <v/>
      </c>
      <c r="EN39" s="126">
        <f>SUM($EE39,$EI39,$EL39)</f>
        <v/>
      </c>
      <c r="EO39" s="126">
        <f>SUM($EF39,$EJ39,$EM39)</f>
        <v/>
      </c>
      <c r="EP39" s="59" t="n"/>
      <c r="EQ39" s="59" t="n"/>
      <c r="ER39" s="60">
        <f t="array" ref="ER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MATCH(ES39,
{"AMS";"RussOutdoor";"HD Outdoor";"Ingroup";"IQ";"Ledproduction";"LisChannel";"Logic";"Media-PPL";"NovikovTV | НовиковТВ";"SMA";"SOK";"КрокусТВ | CrocusTV | IndoorTV";"Сити";"ТЯК Москва"},
0)),"")</f>
        <v/>
      </c>
      <c r="ES39" s="60" t="n"/>
      <c r="ET39" s="60">
        <f t="array" ref="ET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MATCH(ES39,
{"AMS";"RussOutdoor";"HD Outdoor";"Ingroup";"IQ";"Ledproduction";"LisChannel";"Logic";"Media-PPL";"NovikovTV | НовиковТВ";"SMA";"SOK";"КрокусТВ | CrocusTV | IndoorTV";"Сити";"ТЯК Москва"},
0)),"")</f>
        <v/>
      </c>
      <c r="EU39" s="60" t="n"/>
      <c r="EV39" s="60" t="n"/>
      <c r="EX39" s="110">
        <f t="array" ref="EX39">
($AR39/30
+N("ТРАФИК ПЛОЩАДКИ"))*
(IFERROR(
_xlfn.LET(
_xlpm.GPR,
HLOOKUP($L39,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IF($Q39="цифровой",_xlpm.GPR/$AG39,_xlpm.GPR/60)),
0)
+N("DWELL TIME"))*
(IF($AB39=0,0,IF($AB39=1,0.3,IF($AB39=2,0.5,IF($AB39&gt;2,1))))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_xlfn.IFS($AC39="да",1.2,$AC39="нет",1)*
_xlfn.IFS($AD39="да",1.2,$AD39="нет",1)*
IF(R39="статический",1,1.2)*
$X39*
INDEX(
{1.2;1;1.2;1.2;1;1.2;1.2;1.2;1.2;1.2;1.2;1;1.2;1.2;1.2;1.2;1;1;1.2;1.2;1.2;1;1;1;1;1.2;1.2;1.2;1.2;1;1;1;1;1.2;1.2;1.2;1.2;1.2;1.2;1.2;1.2;1;1;1.2;1;1;1;1;1.5;1;1;1.5;1.5;1.2},
MATCH($Q39,_xlpm.MI,0)))&gt;{0.02;0.04;0.06;0.1;0.2;0.4;0.6;0.8;1;2;4;6})),
{0;1;2;3;4;5;6;7;8;9;10;11;12},
0)))
+N("КОЭФФИЦИЕНТ КОНТАКТА"))))*
(_xlfn.IFS($X39&lt;0.1,$X39/1000,$X39&gt;25,5.2,AND($X39&gt;=0.1,$X39&lt;=25),(($X39*2+0.1)/10)*($X39/10)))*
IFERROR((_xlfn.LET(
_xlpm.MA,
{0;0.8;0.85;0.9;0.95;1},
_xlpm.MAA,
{0;1;2;3;4;5},
INDEX(_xlpm.MA,MATCH(SUMPRODUCT(--((IF(ROUND(_xlpm.MAA,1)&gt;5,5,ROUND($AB39,1)))&gt;{0;1;2;3;4;5})),_xlpm.MAA,0)))
+N("КОЭФФИЦИЕНТ КОЛ-ВО КОНСТРУКЦИЙ")),1)*
$AB39,0))*
(IF($Q39="цифровой",$AG39/15*$AI39,1)
+N("ДЛЯ ЦИФРЫ"))</f>
        <v/>
      </c>
      <c r="EY39" s="110">
        <f>IFERROR(EX39*AY39,0)</f>
        <v/>
      </c>
      <c r="EZ39" s="131">
        <f>IFERROR(DP39/EY39*1000,0)</f>
        <v/>
      </c>
      <c r="FA39" s="112">
        <f>IFERROR(FC39/FB39,0)</f>
        <v/>
      </c>
      <c r="FB39" s="112">
        <f>IFERROR((FC39/(EY39/FF39*#REF!))*0.825,0)</f>
        <v/>
      </c>
      <c r="FC39" s="112">
        <f>IFERROR(((EX39*30/AR39)*100)/30,0)</f>
        <v/>
      </c>
      <c r="FD39" s="112">
        <f>IFERROR(EY39/G39*100%,0)</f>
        <v/>
      </c>
      <c r="FE39" s="112">
        <f>IFERROR(FD39/FC39*100%,0)</f>
        <v/>
      </c>
      <c r="FF39" s="110">
        <f>IFERROR(AR39/30*AY39,0)</f>
        <v/>
      </c>
    </row>
    <row r="40" ht="12.75" customHeight="1">
      <c r="A40" s="59" t="n"/>
      <c r="B40" s="60" t="n"/>
      <c r="C40" s="60" t="n"/>
      <c r="D40" s="60">
        <f t="array" ref="D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0" s="60">
        <f t="array" ref="E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0" s="60" t="inlineStr">
        <is>
          <t>Самара</t>
        </is>
      </c>
      <c r="G40" s="60" t="n"/>
      <c r="H40" s="60">
        <f t="array" ref="H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0" s="60" t="n"/>
      <c r="J40" s="60" t="n"/>
      <c r="K40" s="60" t="n"/>
      <c r="L40" s="60" t="n"/>
      <c r="M40" s="60" t="inlineStr">
        <is>
          <t>Самара Вокзал</t>
        </is>
      </c>
      <c r="N40" s="60" t="n"/>
      <c r="O40" s="60" t="n"/>
      <c r="P40" s="60">
        <f t="array" ref="P40">
_xlfn.IFS(
ISNUMBER(MATCH($Q40,{"шелфбаннер","разделитель","монетница","чековая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ISNUMBER(MATCH($Q40,{"каталог","журнал"},)),
"Пресса",
$Q40="","")</f>
        <v/>
      </c>
      <c r="Q40" s="60" t="n"/>
      <c r="R40" s="60">
        <f t="array" ref="R40">
IFERROR(
_xlfn.IFS(
OR(ISNUMBER(MATCH($Q40,{"экспозиция","макет","стенд","автостенд","авто стенд","выставочное пространство","выставочные стенды","модульные выставочные стенды","3Д конструкция","3D конструкция"},)),P40="Экспонирование"),
"нестандартный",
ISNUMBER(MATCH($Q40,{"скроллер","призматрон"},)),
"динамический",
$P40="Видео",
"цифровой",
OR($P40="Пресса",$P40="Щит",$P40="POSm",$P40="Подвес",$P40="Брендирование/оклейка"),
"статический"),"")</f>
        <v/>
      </c>
      <c r="S40" s="59" t="inlineStr">
        <is>
          <t>А</t>
        </is>
      </c>
      <c r="T40" s="60" t="inlineStr">
        <is>
          <t>Нестандартная конструкция</t>
        </is>
      </c>
      <c r="U40" s="60" t="inlineStr">
        <is>
          <t>Самара\ Тоннель №2, спуск с платформы №8\ A</t>
        </is>
      </c>
      <c r="V40" s="60" t="inlineStr">
        <is>
          <t>Винил Frontlit 440 гр/кв.м</t>
        </is>
      </c>
      <c r="W40" s="59" t="inlineStr">
        <is>
          <t>2.8x1.3</t>
        </is>
      </c>
      <c r="X40" s="59" t="n"/>
      <c r="Y40" s="59" t="n"/>
      <c r="Z40" s="61" t="n"/>
      <c r="AA40" s="61" t="n"/>
      <c r="AB40" s="61">
        <f>IF(BL40&gt;0,Z40,0)</f>
        <v/>
      </c>
      <c r="AC40" s="59" t="n"/>
      <c r="AD40" s="59" t="n"/>
      <c r="AE40" s="59" t="inlineStr">
        <is>
          <t>https://images.russoutdoor.ru/panelFotos/116/1157817.jpg</t>
        </is>
      </c>
      <c r="AF40" s="59" t="inlineStr">
        <is>
          <t>https://images.russoutdoor.ru/panelMapsWMF/116/1157817.jpg</t>
        </is>
      </c>
      <c r="AG40" s="59" t="n"/>
      <c r="AH40" s="59" t="n"/>
      <c r="AI40" s="59" t="n"/>
      <c r="AJ40" s="59" t="n"/>
      <c r="AK40" s="59" t="n"/>
      <c r="AL40" s="62">
        <f>IFERROR(IF(OR(R40="статический",R40="динамический",R40="нестандартный",R40="",R40=""),"-",IF(AND(AH40="-",AI40="-"),"-",AK40*3600/AH40*AI40)),"-")</f>
        <v/>
      </c>
      <c r="AM40" s="62">
        <f>IFERROR(IF(OR(R40="статический",R40="динамический",R40="",R40="", R40="BTL",R40="нестандартный"),"-",AG40*AI40*AL40/60),"-")</f>
        <v/>
      </c>
      <c r="AN40" s="63">
        <f>IFERROR(IF(AH40="","-",AG40*AI40/AH40),"-")</f>
        <v/>
      </c>
      <c r="AO40" s="59">
        <f>IFERROR(IF(OR($R40="статический",$R40="динамический",$R40="",$R40="",$R40="BTL",$R40="нестандартный"),"-",$AL40*$AY40),"-")</f>
        <v/>
      </c>
      <c r="AP40" s="62">
        <f>IFERROR(IF(OR($R40="статический",$R40="динамический",$R40="",$R40="",$R40="BTL",$R40="нестандартный"),"-",$AM40*AY40),"-")</f>
        <v/>
      </c>
      <c r="AQ40" s="64" t="n"/>
      <c r="AR40" s="61" t="n">
        <v>546787</v>
      </c>
      <c r="AS40" s="61" t="n">
        <v>14.58</v>
      </c>
      <c r="AT40" s="61" t="n"/>
      <c r="AU40" s="65" t="n"/>
      <c r="AV40" s="124">
        <f>IFERROR(DR40/AT40*1000,"n/a")</f>
        <v/>
      </c>
      <c r="AW40" s="67" t="n"/>
      <c r="AX40" s="67" t="n"/>
      <c r="AY40" s="43">
        <f>IFERROR(IF(OR($AW40="",$AX40=""),"",_xlfn.DAYS($AX40+1,$AW40)),"")</f>
        <v/>
      </c>
      <c r="AZ40" s="68">
        <f t="array" ref="AZ40">
_xlfn.LET(_xlpm.COEFF,
IF($AW40+$AX40=0,0,IF(MAX(MIN($AX40,EOMONTH(AZ$15,0))-MAX($AW40,AZ$15)+1,)&gt;0,1,0)),
_xlfn.IFS(
$ES40="LisChannel",
_xlpm.COEFF*
INDEX({1;1;1.2;1.2;1;1;1;1;1.2;1.2;1.2;1.2},
MATCH(MONTH(AZ$15),
{1,2,3,4,5,6,7,8,9,10,11,12})),
CONCATENATE($ES40," ",$L40)="RussOutdoor метро",
_xlpm.COEFF*
INDEX({0.8;0.9;1.1;1.1;1;1;1;1;1.1;1.1;1.1;1.1},
MATCH(MONTH(AZ$15),
{1,2,3,4,5,6,7,8,9,10,11,12})),
$ES40&lt;&gt;"LisChannel",
_xlpm.COEFF,
$ES40&lt;&gt;"RussOutdoor",
_xlpm.COEFF))</f>
        <v/>
      </c>
      <c r="BA40" s="68">
        <f t="array" ref="BA40">
_xlfn.LET(_xlpm.COEFF,
IF($AW40+$AX40=0,0,IF(MAX(MIN($AX40,EOMONTH(BA$15,0))-MAX($AW40,BA$15)+1,)&gt;0,1,0)),
_xlfn.IFS(
$ES40="LisChannel",
_xlpm.COEFF*
INDEX({1;1;1.2;1.2;1;1;1;1;1.2;1.2;1.2;1.2},
MATCH(MONTH(BA$15),
{1,2,3,4,5,6,7,8,9,10,11,12})),
CONCATENATE($ES40," ",$L40)="RussOutdoor метро",
_xlpm.COEFF*
INDEX({0.8;0.9;1.1;1.1;1;1;1;1;1.1;1.1;1.1;1.1},
MATCH(MONTH(BA$15),
{1,2,3,4,5,6,7,8,9,10,11,12})),
$ES40&lt;&gt;"LisChannel",
_xlpm.COEFF,
$ES40&lt;&gt;"RussOutdoor",
_xlpm.COEFF))</f>
        <v/>
      </c>
      <c r="BB40" s="68">
        <f t="array" ref="BB40">
_xlfn.LET(_xlpm.COEFF,
IF($AW40+$AX40=0,0,IF(MAX(MIN($AX40,EOMONTH(BB$15,0))-MAX($AW40,BB$15)+1,)&gt;0,1,0)),
_xlfn.IFS(
$ES40="LisChannel",
_xlpm.COEFF*
INDEX({1;1;1.2;1.2;1;1;1;1;1.2;1.2;1.2;1.2},
MATCH(MONTH(BB$15),
{1,2,3,4,5,6,7,8,9,10,11,12})),
CONCATENATE($ES40," ",$L40)="RussOutdoor метро",
_xlpm.COEFF*
INDEX({0.8;0.9;1.1;1.1;1;1;1;1;1.1;1.1;1.1;1.1},
MATCH(MONTH(BB$15),
{1,2,3,4,5,6,7,8,9,10,11,12})),
$ES40&lt;&gt;"LisChannel",
_xlpm.COEFF,
$ES40&lt;&gt;"RussOutdoor",
_xlpm.COEFF))</f>
        <v/>
      </c>
      <c r="BC40" s="68">
        <f t="array" ref="BC40">
_xlfn.LET(_xlpm.COEFF,
IF($AW40+$AX40=0,0,IF(MAX(MIN($AX40,EOMONTH(BC$15,0))-MAX($AW40,BC$15)+1,)&gt;0,1,0)),
_xlfn.IFS(
$ES40="LisChannel",
_xlpm.COEFF*
INDEX({1;1;1.2;1.2;1;1;1;1;1.2;1.2;1.2;1.2},
MATCH(MONTH(BC$15),
{1,2,3,4,5,6,7,8,9,10,11,12})),
CONCATENATE($ES40," ",$L40)="RussOutdoor метро",
_xlpm.COEFF*
INDEX({0.8;0.9;1.1;1.1;1;1;1;1;1.1;1.1;1.1;1.1},
MATCH(MONTH(BC$15),
{1,2,3,4,5,6,7,8,9,10,11,12})),
$ES40&lt;&gt;"LisChannel",
_xlpm.COEFF,
$ES40&lt;&gt;"RussOutdoor",
_xlpm.COEFF))</f>
        <v/>
      </c>
      <c r="BD40" s="68">
        <f t="array" ref="BD40">
_xlfn.LET(_xlpm.COEFF,
IF($AW40+$AX40=0,0,IF(MAX(MIN($AX40,EOMONTH(BD$15,0))-MAX($AW40,BD$15)+1,)&gt;0,1,0)),
_xlfn.IFS(
$ES40="LisChannel",
_xlpm.COEFF*
INDEX({1;1;1.2;1.2;1;1;1;1;1.2;1.2;1.2;1.2},
MATCH(MONTH(BD$15),
{1,2,3,4,5,6,7,8,9,10,11,12})),
CONCATENATE($ES40," ",$L40)="RussOutdoor метро",
_xlpm.COEFF*
INDEX({0.8;0.9;1.1;1.1;1;1;1;1;1.1;1.1;1.1;1.1},
MATCH(MONTH(BD$15),
{1,2,3,4,5,6,7,8,9,10,11,12})),
$ES40&lt;&gt;"LisChannel",
_xlpm.COEFF,
$ES40&lt;&gt;"RussOutdoor",
_xlpm.COEFF))</f>
        <v/>
      </c>
      <c r="BE40" s="68">
        <f t="array" ref="BE40">
_xlfn.LET(_xlpm.COEFF,
IF($AW40+$AX40=0,0,IF(MAX(MIN($AX40,EOMONTH(BE$15,0))-MAX($AW40,BE$15)+1,)&gt;0,1,0)),
_xlfn.IFS(
$ES40="LisChannel",
_xlpm.COEFF*
INDEX({1;1;1.2;1.2;1;1;1;1;1.2;1.2;1.2;1.2},
MATCH(MONTH(BE$15),
{1,2,3,4,5,6,7,8,9,10,11,12})),
CONCATENATE($ES40," ",$L40)="RussOutdoor метро",
_xlpm.COEFF*
INDEX({0.8;0.9;1.1;1.1;1;1;1;1;1.1;1.1;1.1;1.1},
MATCH(MONTH(BE$15),
{1,2,3,4,5,6,7,8,9,10,11,12})),
$ES40&lt;&gt;"LisChannel",
_xlpm.COEFF,
$ES40&lt;&gt;"RussOutdoor",
_xlpm.COEFF))</f>
        <v/>
      </c>
      <c r="BF40" s="68">
        <f t="array" ref="BF40">
_xlfn.LET(_xlpm.COEFF,
IF($AW40+$AX40=0,0,IF(MAX(MIN($AX40,EOMONTH(BF$15,0))-MAX($AW40,BF$15)+1,)&gt;0,1,0)),
_xlfn.IFS(
$ES40="LisChannel",
_xlpm.COEFF*
INDEX({1;1;1.2;1.2;1;1;1;1;1.2;1.2;1.2;1.2},
MATCH(MONTH(BF$15),
{1,2,3,4,5,6,7,8,9,10,11,12})),
CONCATENATE($ES40," ",$L40)="RussOutdoor метро",
_xlpm.COEFF*
INDEX({0.8;0.9;1.1;1.1;1;1;1;1;1.1;1.1;1.1;1.1},
MATCH(MONTH(BF$15),
{1,2,3,4,5,6,7,8,9,10,11,12})),
$ES40&lt;&gt;"LisChannel",
_xlpm.COEFF,
$ES40&lt;&gt;"RussOutdoor",
_xlpm.COEFF))</f>
        <v/>
      </c>
      <c r="BG40" s="68">
        <f t="array" ref="BG40">
_xlfn.LET(_xlpm.COEFF,
IF($AW40+$AX40=0,0,IF(MAX(MIN($AX40,EOMONTH(BG$15,0))-MAX($AW40,BG$15)+1,)&gt;0,1,0)),
_xlfn.IFS(
$ES40="LisChannel",
_xlpm.COEFF*
INDEX({1;1;1.2;1.2;1;1;1;1;1.2;1.2;1.2;1.2},
MATCH(MONTH(BG$15),
{1,2,3,4,5,6,7,8,9,10,11,12})),
CONCATENATE($ES40," ",$L40)="RussOutdoor метро",
_xlpm.COEFF*
INDEX({0.8;0.9;1.1;1.1;1;1;1;1;1.1;1.1;1.1;1.1},
MATCH(MONTH(BG$15),
{1,2,3,4,5,6,7,8,9,10,11,12})),
$ES40&lt;&gt;"LisChannel",
_xlpm.COEFF,
$ES40&lt;&gt;"RussOutdoor",
_xlpm.COEFF))</f>
        <v/>
      </c>
      <c r="BH40" s="68">
        <f t="array" ref="BH40">
_xlfn.LET(_xlpm.COEFF,
IF($AW40+$AX40=0,0,IF(MAX(MIN($AX40,EOMONTH(BH$15,0))-MAX($AW40,BH$15)+1,)&gt;0,1,0)),
_xlfn.IFS(
$ES40="LisChannel",
_xlpm.COEFF*
INDEX({1;1;1.2;1.2;1;1;1;1;1.2;1.2;1.2;1.2},
MATCH(MONTH(BH$15),
{1,2,3,4,5,6,7,8,9,10,11,12})),
CONCATENATE($ES40," ",$L40)="RussOutdoor метро",
_xlpm.COEFF*
INDEX({0.8;0.9;1.1;1.1;1;1;1;1;1.1;1.1;1.1;1.1},
MATCH(MONTH(BH$15),
{1,2,3,4,5,6,7,8,9,10,11,12})),
$ES40&lt;&gt;"LisChannel",
_xlpm.COEFF,
$ES40&lt;&gt;"RussOutdoor",
_xlpm.COEFF))</f>
        <v/>
      </c>
      <c r="BI40" s="68">
        <f t="array" ref="BI40">
_xlfn.LET(_xlpm.COEFF,
IF($AW40+$AX40=0,0,IF(MAX(MIN($AX40,EOMONTH(BI$15,0))-MAX($AW40,BI$15)+1,)&gt;0,1,0)),
_xlfn.IFS(
$ES40="LisChannel",
_xlpm.COEFF*
INDEX({1;1;1.2;1.2;1;1;1;1;1.2;1.2;1.2;1.2},
MATCH(MONTH(BI$15),
{1,2,3,4,5,6,7,8,9,10,11,12})),
CONCATENATE($ES40," ",$L40)="RussOutdoor метро",
_xlpm.COEFF*
INDEX({0.8;0.9;1.1;1.1;1;1;1;1;1.1;1.1;1.1;1.1},
MATCH(MONTH(BI$15),
{1,2,3,4,5,6,7,8,9,10,11,12})),
$ES40&lt;&gt;"LisChannel",
_xlpm.COEFF,
$ES40&lt;&gt;"RussOutdoor",
_xlpm.COEFF))</f>
        <v/>
      </c>
      <c r="BJ40" s="68">
        <f t="array" ref="BJ40">
_xlfn.LET(_xlpm.COEFF,
IF($AW40+$AX40=0,0,IF(MAX(MIN($AX40,EOMONTH(BJ$15,0))-MAX($AW40,BJ$15)+1,)&gt;0,1,0)),
_xlfn.IFS(
$ES40="LisChannel",
_xlpm.COEFF*
INDEX({1;1;1.2;1.2;1;1;1;1;1.2;1.2;1.2;1.2},
MATCH(MONTH(BJ$15),
{1,2,3,4,5,6,7,8,9,10,11,12})),
CONCATENATE($ES40," ",$L40)="RussOutdoor метро",
_xlpm.COEFF*
INDEX({0.8;0.9;1.1;1.1;1;1;1;1;1.1;1.1;1.1;1.1},
MATCH(MONTH(BJ$15),
{1,2,3,4,5,6,7,8,9,10,11,12})),
$ES40&lt;&gt;"LisChannel",
_xlpm.COEFF,
$ES40&lt;&gt;"RussOutdoor",
_xlpm.COEFF))</f>
        <v/>
      </c>
      <c r="BK40" s="68">
        <f t="array" ref="BK40">
_xlfn.LET(_xlpm.COEFF,
IF($AW40+$AX40=0,0,IF(MAX(MIN($AX40,EOMONTH(BK$15,0))-MAX($AW40,BK$15)+1,)&gt;0,1,0)),
_xlfn.IFS(
$ES40="LisChannel",
_xlpm.COEFF*
INDEX({1;1;1.2;1.2;1;1;1;1;1.2;1.2;1.2;1.2},
MATCH(MONTH(BK$15),
{1,2,3,4,5,6,7,8,9,10,11,12})),
CONCATENATE($ES40," ",$L40)="RussOutdoor метро",
_xlpm.COEFF*
INDEX({0.8;0.9;1.1;1.1;1;1;1;1;1.1;1.1;1.1;1.1},
MATCH(MONTH(BK$15),
{1,2,3,4,5,6,7,8,9,10,11,12})),
$ES40&lt;&gt;"LisChannel",
_xlpm.COEFF,
$ES40&lt;&gt;"RussOutdoor",
_xlpm.COEFF))</f>
        <v/>
      </c>
      <c r="BL40" s="62">
        <f>COUNTIFS($AZ40:$BK40,"&gt;0")</f>
        <v/>
      </c>
      <c r="BM40" s="65" t="n"/>
      <c r="BN40" s="125">
        <f>$DJ40</f>
        <v/>
      </c>
      <c r="BO40" s="63">
        <f>$DQ40</f>
        <v/>
      </c>
      <c r="BP40" s="125">
        <f>
IFERROR(
IF($BL40=0,0,
$BN40*(1-$BO40)),
0)</f>
        <v/>
      </c>
      <c r="BQ40" s="125">
        <f t="array" ref="BQ40">
IFERROR(
_xlfn.IFS(
$DH40="день_1",
$BP40*$BL40/($AX40-$AW40+1)*AZ40*(DAY(EOMONTH(AZ$15,0))),
$DH40="день_2",
$BP40/30*MAX(MIN($AX40,EOMONTH(AZ$15,0))-MAX($AW40,AZ$15)+1,),
$DH40="раб.день",
$BP40/30*(IFERROR(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$BP40*AZ40,
$DH40="неделя",
$BP40*AZ40/7*(ROUNDUP((DAY(EOMONTH(AZ$15,0)))/4,0))),
0)</f>
        <v/>
      </c>
      <c r="BR40" s="125">
        <f t="array" ref="BR40">
IFERROR(
_xlfn.IFS(
$DH40="день_1",
$BP40*$BL40/($AX40-$AW40+1)*BA40*(DAY(EOMONTH(BA$15,0))),
$DH40="день_2",
$BP40/30*MAX(MIN($AX40,EOMONTH(BA$15,0))-MAX($AW40,BA$15)+1,),
$DH40="раб.день",
$BP40/30*(IFERROR(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$BP40*BA40,
$DH40="неделя",
$BP40*BA40/7*(ROUNDUP((DAY(EOMONTH(BA$15,0)))/4,0))),
0)</f>
        <v/>
      </c>
      <c r="BS40" s="125">
        <f t="array" ref="BS40">
IFERROR(
_xlfn.IFS(
$DH40="день_1",
$BP40*$BL40/($AX40-$AW40+1)*BB40*(DAY(EOMONTH(BB$15,0))),
$DH40="день_2",
$BP40/30*MAX(MIN($AX40,EOMONTH(BB$15,0))-MAX($AW40,BB$15)+1,),
$DH40="раб.день",
$BP40/30*(IFERROR(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$BP40*BB40,
$DH40="неделя",
$BP40*BB40/7*(ROUNDUP((DAY(EOMONTH(BB$15,0)))/4,0))),
0)</f>
        <v/>
      </c>
      <c r="BT40" s="125">
        <f t="array" ref="BT40">
IFERROR(
_xlfn.IFS(
$DH40="день_1",
$BP40*$BL40/($AX40-$AW40+1)*BC40*(DAY(EOMONTH(BC$15,0))),
$DH40="день_2",
$BP40/30*MAX(MIN($AX40,EOMONTH(BC$15,0))-MAX($AW40,BC$15)+1,),
$DH40="раб.день",
$BP40/30*(IFERROR(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$BP40*BC40,
$DH40="неделя",
$BP40*BC40/7*(ROUNDUP((DAY(EOMONTH(BC$15,0)))/4,0))),
0)</f>
        <v/>
      </c>
      <c r="BU40" s="125">
        <f t="array" ref="BU40">
IFERROR(
_xlfn.IFS(
$DH40="день_1",
$BP40*$BL40/($AX40-$AW40+1)*BD40*(DAY(EOMONTH(BD$15,0))),
$DH40="день_2",
$BP40/30*MAX(MIN($AX40,EOMONTH(BD$15,0))-MAX($AW40,BD$15)+1,),
$DH40="раб.день",
$BP40/30*(IFERROR(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$BP40*BD40,
$DH40="неделя",
$BP40*BD40/7*(ROUNDUP((DAY(EOMONTH(BD$15,0)))/4,0))),
0)</f>
        <v/>
      </c>
      <c r="BV40" s="125">
        <f t="array" ref="BV40">
IFERROR(
_xlfn.IFS(
$DH40="день_1",
$BP40*$BL40/($AX40-$AW40+1)*BE40*(DAY(EOMONTH(BE$15,0))),
$DH40="день_2",
$BP40/30*MAX(MIN($AX40,EOMONTH(BE$15,0))-MAX($AW40,BE$15)+1,),
$DH40="раб.день",
$BP40/30*(IFERROR(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$BP40*BE40,
$DH40="неделя",
$BP40*BE40/7*(ROUNDUP((DAY(EOMONTH(BE$15,0)))/4,0))),
0)</f>
        <v/>
      </c>
      <c r="BW40" s="125">
        <f t="array" ref="BW40">
IFERROR(
_xlfn.IFS(
$DH40="день_1",
$BP40*$BL40/($AX40-$AW40+1)*BF40*(DAY(EOMONTH(BF$15,0))),
$DH40="день_2",
$BP40/30*MAX(MIN($AX40,EOMONTH(BF$15,0))-MAX($AW40,BF$15)+1,),
$DH40="раб.день",
$BP40/30*(IFERROR(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$BP40*BF40,
$DH40="неделя",
$BP40*BF40/7*(ROUNDUP((DAY(EOMONTH(BF$15,0)))/4,0))),
0)</f>
        <v/>
      </c>
      <c r="BX40" s="125">
        <f t="array" ref="BX40">
IFERROR(
_xlfn.IFS(
$DH40="день_1",
$BP40*$BL40/($AX40-$AW40+1)*BG40*(DAY(EOMONTH(BG$15,0))),
$DH40="день_2",
$BP40/30*MAX(MIN($AX40,EOMONTH(BG$15,0))-MAX($AW40,BG$15)+1,),
$DH40="раб.день",
$BP40/30*(IFERROR(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$BP40*BG40,
$DH40="неделя",
$BP40*BG40/7*(ROUNDUP((DAY(EOMONTH(BG$15,0)))/4,0))),
0)</f>
        <v/>
      </c>
      <c r="BY40" s="125">
        <f t="array" ref="BY40">
IFERROR(
_xlfn.IFS(
$DH40="день_1",
$BP40*$BL40/($AX40-$AW40+1)*BH40*(DAY(EOMONTH(BH$15,0))),
$DH40="день_2",
$BP40/30*MAX(MIN($AX40,EOMONTH(BH$15,0))-MAX($AW40,BH$15)+1,),
$DH40="раб.день",
$BP40/30*(IFERROR(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$BP40*BH40,
$DH40="неделя",
$BP40*BH40/7*(ROUNDUP((DAY(EOMONTH(BH$15,0)))/4,0))),
0)</f>
        <v/>
      </c>
      <c r="BZ40" s="125">
        <f t="array" ref="BZ40">
IFERROR(
_xlfn.IFS(
$DH40="день_1",
$BP40*$BL40/($AX40-$AW40+1)*BI40*(DAY(EOMONTH(BI$15,0))),
$DH40="день_2",
$BP40/30*MAX(MIN($AX40,EOMONTH(BI$15,0))-MAX($AW40,BI$15)+1,),
$DH40="раб.день",
$BP40/30*(IFERROR(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$BP40*BI40,
$DH40="неделя",
$BP40*BI40/7*(ROUNDUP((DAY(EOMONTH(BI$15,0)))/4,0))),
0)</f>
        <v/>
      </c>
      <c r="CA40" s="125">
        <f t="array" ref="CA40">
IFERROR(
_xlfn.IFS(
$DH40="день_1",
$BP40*$BL40/($AX40-$AW40+1)*BJ40*(DAY(EOMONTH(BJ$15,0))),
$DH40="день_2",
$BP40/30*MAX(MIN($AX40,EOMONTH(BJ$15,0))-MAX($AW40,BJ$15)+1,),
$DH40="раб.день",
$BP40/30*(IFERROR(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$BP40*BJ40,
$DH40="неделя",
$BP40*BJ40/7*(ROUNDUP((DAY(EOMONTH(BJ$15,0)))/4,0))),
0)</f>
        <v/>
      </c>
      <c r="CB40" s="125">
        <f t="array" ref="CB40">
IFERROR(
_xlfn.IFS(
$DH40="день_1",
$BP40*$BL40/($AX40-$AW40+1)*BK40*(DAY(EOMONTH(BK$15,0))),
$DH40="день_2",
$BP40/30*MAX(MIN($AX40,EOMONTH(BK$15,0))-MAX($AW40,BK$15)+1,),
$DH40="раб.день",
$BP40/30*(IFERROR(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$BP40*BK40,
$DH40="неделя",
$BP40*BK40/7*(ROUNDUP((DAY(EOMONTH(BK$15,0)))/4,0))),
0)</f>
        <v/>
      </c>
      <c r="CC40" s="125">
        <f>SUM($BQ40:$CB40)</f>
        <v/>
      </c>
      <c r="CD40" s="126">
        <f>SUM($EH40:$EH40)</f>
        <v/>
      </c>
      <c r="CE40" s="126">
        <f>$CD40*$AB40</f>
        <v/>
      </c>
      <c r="CF40" s="126">
        <f>SUM($EK40:$EK40)</f>
        <v/>
      </c>
      <c r="CG40" s="126">
        <f>$CF40*$AB40</f>
        <v/>
      </c>
      <c r="CH40" s="126">
        <f>SUM($CC40,$CE40,$CG40)</f>
        <v/>
      </c>
      <c r="CI40" s="126">
        <f>$CH40*(1+$CM40)</f>
        <v/>
      </c>
      <c r="CJ40" s="127" t="n">
        <v>0</v>
      </c>
      <c r="CK40" s="126">
        <f>SUM($CH40:$CH40)*(1+$CJ40)</f>
        <v/>
      </c>
      <c r="CL40" s="126">
        <f>SUM($CH40:$CH40)*(1+$CM40)</f>
        <v/>
      </c>
      <c r="CM40" s="59" t="n"/>
      <c r="CN40" s="59" t="n"/>
      <c r="CO40" s="72" t="inlineStr">
        <is>
          <t>https://onlineapi.russoutdoor.ru/api/Panel/DownloadPanelProhibition/540/ТИ_ЖД.PDF</t>
        </is>
      </c>
      <c r="CP40" s="59" t="inlineStr">
        <is>
          <t>https://onlineapi.russoutdoor.ru/api/Panel/DownloadPosterAndMaketRequirement/1735/1/2,80х1,30 брандмауэр Самара.pdf</t>
        </is>
      </c>
      <c r="CQ40" s="73" t="n"/>
      <c r="CR40" s="73" t="n"/>
      <c r="CS40" s="73" t="n"/>
      <c r="CT40" s="72" t="n"/>
      <c r="CU40" s="79" t="inlineStr">
        <is>
          <t> </t>
        </is>
      </c>
      <c r="CV40" s="60" t="n"/>
      <c r="CW40" s="60" t="n"/>
      <c r="CX40" s="60" t="n"/>
      <c r="CY40" s="127">
        <f>IFERROR(($CC40-$EE40)/($EE40/(1-$DQ40)),0)</f>
        <v/>
      </c>
      <c r="CZ40" s="127">
        <f>IFERROR(1-$EI40/($CE40),0)</f>
        <v/>
      </c>
      <c r="DA40" s="127">
        <f>IFERROR(1-$EL40/($CG40),0)</f>
        <v/>
      </c>
      <c r="DB40" s="126">
        <f>ROUND(IFERROR(($CI40/(1+$CM40)-$EN40),0),2)</f>
        <v/>
      </c>
      <c r="DC40" s="128" t="n"/>
      <c r="DD40" s="125" t="n"/>
      <c r="DE40" s="75" t="n">
        <v>0</v>
      </c>
      <c r="DF40" s="128" t="n"/>
      <c r="DG40" s="125">
        <f>IF($DC40=0,0,$DD40*($DC40*100%-$DE40*$DF40))*SUM($AB40:$AB40)</f>
        <v/>
      </c>
      <c r="DH40" s="129" t="inlineStr">
        <is>
          <t>месяц</t>
        </is>
      </c>
      <c r="DI40" s="130" t="n">
        <v>25100</v>
      </c>
      <c r="DJ40" s="130">
        <f>
_xlfn.LET(_xlpm.X,
IFERROR(
IF($ES40="НовиковТВ",
(_xlfn.LET(_xlpm.NTV,
_xlfn.LET(_xlpm.MIN,350000,
IF(SUMIFS($DI:$DI,$ES:$ES,"НовиковТВ")&lt;=_xlpm.MIN,
(SUMIFS($DI:$DI,$ES:$ES,"НовиковТВ")/(COUNTIFS($ES:$ES,"НовиковТВ")))*_xlpm.MIN/SUMIFS($DI:$DI,$ES:$ES,"НовиковТВ"),
DI40)),
_xlpm.NTV+$DG40/(1-(1-(_xlpm.NTV)*(1-$DL40)*(1-$DM40)*(1-$DN40)*(1-$DO40)*(1-$DP40)/_xlpm.NTV))))/(1+$EP40),
$DI40+$DG40/(1-(1-($DI40)*(1-$DL40)*(1-$DM40)*(1-$DN40)*(1-$DO40)*(1-$DP40)/$DI40))),
0),
_xlpm.X*(1+$CM40)*(1+$CW40)-_xlpm.X*(1+$CM40)+_xlpm.X)</f>
        <v/>
      </c>
      <c r="DK40" s="125" t="inlineStr">
        <is>
          <t>послед.</t>
        </is>
      </c>
      <c r="DL40" s="63" t="n">
        <v>0</v>
      </c>
      <c r="DM40" s="63" t="n">
        <v>0</v>
      </c>
      <c r="DN40" s="63" t="n">
        <v>0</v>
      </c>
      <c r="DO40" s="63" t="n">
        <v>0</v>
      </c>
      <c r="DP40" s="63" t="n">
        <v>0</v>
      </c>
      <c r="DQ40" s="63">
        <f t="array" ref="DQ40">IFERROR(_xlfn.IFS(
$DK40="послед.",1-(1-$DL40)*(1-$DM40)*(1-$DN40)*(1-$DO40)*(1-$DP40),
$DK40="сумм.",$DL40+$DM40+$DN40+$DO40+$DP40),
0)</f>
        <v/>
      </c>
      <c r="DR40" s="125">
        <f t="array" ref="DR40">
IFERROR(
_xlfn.IFS(
$BL40=0,
0,
$BL40&gt;0,
_xlfn.IFS($DK40="послед.",
$DJ40*(1-$DL40)*(1-$DM40)*(1-$DN40)*(1-$DO40)*(1-$DP40),
$DK40="сумм.",
$DJ40*(1-($DL40+$DM40+$DN40+$DO40+$DP40)))),0)</f>
        <v/>
      </c>
      <c r="DS40" s="125">
        <f t="array" ref="DS40">
IFERROR(_xlfn.IFS(
$DH40="день_1",
$DR40*$BL40/($AX40-$AW40+1)*AZ40*(DAY(EOMONTH(AZ$15,0))),
$DH40="день_2",
$DR40/30*MAX(MIN($AX40,EOMONTH(AZ$15,0))-MAX($AW40,AZ$15)+1,),
$DH40="раб.день",
$DR40/30*(IFERROR(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$DR40*AZ40,
$DH40="неделя",
$DR40*AZ40/7*(ROUNDUP((DAY(EOMONTH(AZ$15,0)))/4,0))),
0)</f>
        <v/>
      </c>
      <c r="DT40" s="125">
        <f t="array" ref="DT40">
IFERROR(_xlfn.IFS(
$DH40="день_1",
$DR40*$BL40/($AX40-$AW40+1)*BA40*(DAY(EOMONTH(BA$15,0))),
$DH40="день_2",
$DR40/30*MAX(MIN($AX40,EOMONTH(BA$15,0))-MAX($AW40,BA$15)+1,),
$DH40="раб.день",
$DR40/30*(IFERROR(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$DR40*BA40,
$DH40="неделя",
$DR40*BA40/7*(ROUNDUP((DAY(EOMONTH(BA$15,0)))/4,0))),
0)</f>
        <v/>
      </c>
      <c r="DU40" s="125">
        <f t="array" ref="DU40">
IFERROR(_xlfn.IFS(
$DH40="день_1",
$DR40*$BL40/($AX40-$AW40+1)*BB40*(DAY(EOMONTH(BB$15,0))),
$DH40="день_2",
$DR40/30*MAX(MIN($AX40,EOMONTH(BB$15,0))-MAX($AW40,BB$15)+1,),
$DH40="раб.день",
$DR40/30*(IFERROR(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$DR40*BB40,
$DH40="неделя",
$DR40*BB40/7*(ROUNDUP((DAY(EOMONTH(BB$15,0)))/4,0))),
0)</f>
        <v/>
      </c>
      <c r="DV40" s="125">
        <f t="array" ref="DV40">
IFERROR(_xlfn.IFS(
$DH40="день_1",
$DR40*$BL40/($AX40-$AW40+1)*BC40*(DAY(EOMONTH(BC$15,0))),
$DH40="день_2",
$DR40/30*MAX(MIN($AX40,EOMONTH(BC$15,0))-MAX($AW40,BC$15)+1,),
$DH40="раб.день",
$DR40/30*(IFERROR(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$DR40*BC40,
$DH40="неделя",
$DR40*BC40/7*(ROUNDUP((DAY(EOMONTH(BC$15,0)))/4,0))),
0)</f>
        <v/>
      </c>
      <c r="DW40" s="125">
        <f t="array" ref="DW40">
IFERROR(_xlfn.IFS(
$DH40="день_1",
$DR40*$BL40/($AX40-$AW40+1)*BD40*(DAY(EOMONTH(BD$15,0))),
$DH40="день_2",
$DR40/30*MAX(MIN($AX40,EOMONTH(BD$15,0))-MAX($AW40,BD$15)+1,),
$DH40="раб.день",
$DR40/30*(IFERROR(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$DR40*BD40,
$DH40="неделя",
$DR40*BD40/7*(ROUNDUP((DAY(EOMONTH(BD$15,0)))/4,0))),
0)</f>
        <v/>
      </c>
      <c r="DX40" s="125">
        <f t="array" ref="DX40">
IFERROR(_xlfn.IFS(
$DH40="день_1",
$DR40*$BL40/($AX40-$AW40+1)*BE40*(DAY(EOMONTH(BE$15,0))),
$DH40="день_2",
$DR40/30*MAX(MIN($AX40,EOMONTH(BE$15,0))-MAX($AW40,BE$15)+1,),
$DH40="раб.день",
$DR40/30*(IFERROR(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$DR40*BE40,
$DH40="неделя",
$DR40*BE40/7*(ROUNDUP((DAY(EOMONTH(BE$15,0)))/4,0))),
0)</f>
        <v/>
      </c>
      <c r="DY40" s="125">
        <f t="array" ref="DY40">
IFERROR(_xlfn.IFS(
$DH40="день_1",
$DR40*$BL40/($AX40-$AW40+1)*BF40*(DAY(EOMONTH(BF$15,0))),
$DH40="день_2",
$DR40/30*MAX(MIN($AX40,EOMONTH(BF$15,0))-MAX($AW40,BF$15)+1,),
$DH40="раб.день",
$DR40/30*(IFERROR(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$DR40*BF40,
$DH40="неделя",
$DR40*BF40/7*(ROUNDUP((DAY(EOMONTH(BF$15,0)))/4,0))),
0)</f>
        <v/>
      </c>
      <c r="DZ40" s="125">
        <f t="array" ref="DZ40">
IFERROR(_xlfn.IFS(
$DH40="день_1",
$DR40*$BL40/($AX40-$AW40+1)*BG40*(DAY(EOMONTH(BG$15,0))),
$DH40="день_2",
$DR40/30*MAX(MIN($AX40,EOMONTH(BG$15,0))-MAX($AW40,BG$15)+1,),
$DH40="раб.день",
$DR40/30*(IFERROR(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$DR40*BG40,
$DH40="неделя",
$DR40*BG40/7*(ROUNDUP((DAY(EOMONTH(BG$15,0)))/4,0))),
0)</f>
        <v/>
      </c>
      <c r="EA40" s="125">
        <f t="array" ref="EA40">
IFERROR(_xlfn.IFS(
$DH40="день_1",
$DR40*$BL40/($AX40-$AW40+1)*BH40*(DAY(EOMONTH(BH$15,0))),
$DH40="день_2",
$DR40/30*MAX(MIN($AX40,EOMONTH(BH$15,0))-MAX($AW40,BH$15)+1,),
$DH40="раб.день",
$DR40/30*(IFERROR(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$DR40*BH40,
$DH40="неделя",
$DR40*BH40/7*(ROUNDUP((DAY(EOMONTH(BH$15,0)))/4,0))),
0)</f>
        <v/>
      </c>
      <c r="EB40" s="125">
        <f t="array" ref="EB40">
IFERROR(_xlfn.IFS(
$DH40="день_1",
$DR40*$BL40/($AX40-$AW40+1)*BI40*(DAY(EOMONTH(BI$15,0))),
$DH40="день_2",
$DR40/30*MAX(MIN($AX40,EOMONTH(BI$15,0))-MAX($AW40,BI$15)+1,),
$DH40="раб.день",
$DR40/30*(IFERROR(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$DR40*BI40,
$DH40="неделя",
$DR40*BI40/7*(ROUNDUP((DAY(EOMONTH(BI$15,0)))/4,0))),
0)</f>
        <v/>
      </c>
      <c r="EC40" s="125">
        <f t="array" ref="EC40">
IFERROR(_xlfn.IFS(
$DH40="день_1",
$DR40*$BL40/($AX40-$AW40+1)*BJ40*(DAY(EOMONTH(BJ$15,0))),
$DH40="день_2",
$DR40/30*MAX(MIN($AX40,EOMONTH(BJ$15,0))-MAX($AW40,BJ$15)+1,),
$DH40="раб.день",
$DR40/30*(IFERROR(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$DR40*BJ40,
$DH40="неделя",
$DR40*BJ40/7*(ROUNDUP((DAY(EOMONTH(BJ$15,0)))/4,0))),
0)</f>
        <v/>
      </c>
      <c r="ED40" s="125">
        <f t="array" ref="ED40">
IFERROR(_xlfn.IFS(
$DH40="день_1",
$DR40*$BL40/($AX40-$AW40+1)*BK40*(DAY(EOMONTH(BK$15,0))),
$DH40="день_2",
$DR40/30*MAX(MIN($AX40,EOMONTH(BK$15,0))-MAX($AW40,BK$15)+1,),
$DH40="раб.день",
$DR40/30*(IFERROR(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$DR40*BK40,
$DH40="неделя",
$DR40*BK40/7*(ROUNDUP((DAY(EOMONTH(BK$15,0)))/4,0))),
0)</f>
        <v/>
      </c>
      <c r="EE40" s="125">
        <f>SUM($DS40,$DT40,$DU40,$DV40,$DW40,$DX40,$DY40,$DZ40,$EA40,$EB40,$EC40,$ED40)</f>
        <v/>
      </c>
      <c r="EF40" s="125">
        <f>IFERROR(ROUND($EE40*(1+$EP40),2),0)</f>
        <v/>
      </c>
      <c r="EG40" s="128" t="n">
        <v>1</v>
      </c>
      <c r="EH40" s="126" t="n">
        <v>0</v>
      </c>
      <c r="EI40" s="126">
        <f>ROUND(SUM($EH40:$EH40)*SUM($AB40:$AB40)*$EG40,2)</f>
        <v/>
      </c>
      <c r="EJ40" s="126">
        <f>ROUND($EI40*(1+$EP40),2)</f>
        <v/>
      </c>
      <c r="EK40" s="126" t="n">
        <v>0</v>
      </c>
      <c r="EL40" s="126">
        <f>ROUND(SUM($EK40:$EK40)*SUM($AB40:$AB40)*$EG40,2)</f>
        <v/>
      </c>
      <c r="EM40" s="126">
        <f>ROUND($EL40*(1+$EP40),2)</f>
        <v/>
      </c>
      <c r="EN40" s="126">
        <f>SUM($EE40,$EI40,$EL40)</f>
        <v/>
      </c>
      <c r="EO40" s="126">
        <f>SUM($EF40,$EJ40,$EM40)</f>
        <v/>
      </c>
      <c r="EP40" s="59" t="n"/>
      <c r="EQ40" s="59" t="n"/>
      <c r="ER40" s="60">
        <f t="array" ref="ER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MATCH(ES40,
{"AMS";"RussOutdoor";"HD Outdoor";"Ingroup";"IQ";"Ledproduction";"LisChannel";"Logic";"Media-PPL";"NovikovTV | НовиковТВ";"SMA";"SOK";"КрокусТВ | CrocusTV | IndoorTV";"Сити";"ТЯК Москва"},
0)),"")</f>
        <v/>
      </c>
      <c r="ES40" s="60" t="n"/>
      <c r="ET40" s="60">
        <f t="array" ref="ET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MATCH(ES40,
{"AMS";"RussOutdoor";"HD Outdoor";"Ingroup";"IQ";"Ledproduction";"LisChannel";"Logic";"Media-PPL";"NovikovTV | НовиковТВ";"SMA";"SOK";"КрокусТВ | CrocusTV | IndoorTV";"Сити";"ТЯК Москва"},
0)),"")</f>
        <v/>
      </c>
      <c r="EU40" s="60" t="n"/>
      <c r="EV40" s="60" t="n"/>
      <c r="EX40" s="110">
        <f t="array" ref="EX40">
($AR40/30
+N("ТРАФИК ПЛОЩАДКИ"))*
(IFERROR(
_xlfn.LET(
_xlpm.GPR,
HLOOKUP($L40,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IF($Q40="цифровой",_xlpm.GPR/$AG40,_xlpm.GPR/60)),
0)
+N("DWELL TIME"))*
(IF($AB40=0,0,IF($AB40=1,0.3,IF($AB40=2,0.5,IF($AB40&gt;2,1))))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_xlfn.IFS($AC40="да",1.2,$AC40="нет",1)*
_xlfn.IFS($AD40="да",1.2,$AD40="нет",1)*
IF(R40="статический",1,1.2)*
$X40*
INDEX(
{1.2;1;1.2;1.2;1;1.2;1.2;1.2;1.2;1.2;1.2;1;1.2;1.2;1.2;1.2;1;1;1.2;1.2;1.2;1;1;1;1;1.2;1.2;1.2;1.2;1;1;1;1;1.2;1.2;1.2;1.2;1.2;1.2;1.2;1.2;1;1;1.2;1;1;1;1;1.5;1;1;1.5;1.5;1.2},
MATCH($Q40,_xlpm.MI,0)))&gt;{0.02;0.04;0.06;0.1;0.2;0.4;0.6;0.8;1;2;4;6})),
{0;1;2;3;4;5;6;7;8;9;10;11;12},
0)))
+N("КОЭФФИЦИЕНТ КОНТАКТА"))))*
(_xlfn.IFS($X40&lt;0.1,$X40/1000,$X40&gt;25,5.2,AND($X40&gt;=0.1,$X40&lt;=25),(($X40*2+0.1)/10)*($X40/10)))*
IFERROR((_xlfn.LET(
_xlpm.MA,
{0;0.8;0.85;0.9;0.95;1},
_xlpm.MAA,
{0;1;2;3;4;5},
INDEX(_xlpm.MA,MATCH(SUMPRODUCT(--((IF(ROUND(_xlpm.MAA,1)&gt;5,5,ROUND($AB40,1)))&gt;{0;1;2;3;4;5})),_xlpm.MAA,0)))
+N("КОЭФФИЦИЕНТ КОЛ-ВО КОНСТРУКЦИЙ")),1)*
$AB40,0))*
(IF($Q40="цифровой",$AG40/15*$AI40,1)
+N("ДЛЯ ЦИФРЫ"))</f>
        <v/>
      </c>
      <c r="EY40" s="110">
        <f>IFERROR(EX40*AY40,0)</f>
        <v/>
      </c>
      <c r="EZ40" s="131">
        <f>IFERROR(DP40/EY40*1000,0)</f>
        <v/>
      </c>
      <c r="FA40" s="112">
        <f>IFERROR(FC40/FB40,0)</f>
        <v/>
      </c>
      <c r="FB40" s="112">
        <f>IFERROR((FC40/(EY40/FF40*#REF!))*0.825,0)</f>
        <v/>
      </c>
      <c r="FC40" s="112">
        <f>IFERROR(((EX40*30/AR40)*100)/30,0)</f>
        <v/>
      </c>
      <c r="FD40" s="112">
        <f>IFERROR(EY40/G40*100%,0)</f>
        <v/>
      </c>
      <c r="FE40" s="112">
        <f>IFERROR(FD40/FC40*100%,0)</f>
        <v/>
      </c>
      <c r="FF40" s="110">
        <f>IFERROR(AR40/30*AY40,0)</f>
        <v/>
      </c>
    </row>
    <row r="41" ht="12.75" customHeight="1">
      <c r="A41" s="59" t="n"/>
      <c r="B41" s="60" t="n"/>
      <c r="C41" s="60" t="n"/>
      <c r="D41" s="60">
        <f t="array" ref="D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1" s="60">
        <f t="array" ref="E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1" s="60" t="n"/>
      <c r="G41" s="60" t="n"/>
      <c r="H41" s="60">
        <f t="array" ref="H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1" s="60" t="n"/>
      <c r="J41" s="60" t="n"/>
      <c r="K41" s="60" t="n"/>
      <c r="L41" s="60" t="n"/>
      <c r="M41" s="60" t="n"/>
      <c r="N41" s="60" t="n"/>
      <c r="O41" s="60" t="n"/>
      <c r="P41" s="60">
        <f t="array" ref="P41">
_xlfn.IFS(
ISNUMBER(MATCH($Q41,{"шелфбаннер","разделитель","монетница","чековая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ISNUMBER(MATCH($Q41,{"каталог","журнал"},)),
"Пресса",
$Q41="","")</f>
        <v/>
      </c>
      <c r="Q41" s="60" t="n"/>
      <c r="R41" s="60">
        <f t="array" ref="R41">
IFERROR(
_xlfn.IFS(
OR(ISNUMBER(MATCH($Q41,{"экспозиция","макет","стенд","автостенд","авто стенд","выставочное пространство","выставочные стенды","модульные выставочные стенды","3Д конструкция","3D конструкция"},)),P41="Экспонирование"),
"нестандартный",
ISNUMBER(MATCH($Q41,{"скроллер","призматрон"},)),
"динамический",
$P41="Видео",
"цифровой",
OR($P41="Пресса",$P41="Щит",$P41="POSm",$P41="Подвес",$P41="Брендирование/оклейка"),
"статический"),"")</f>
        <v/>
      </c>
      <c r="S41" s="59" t="n"/>
      <c r="T41" s="60" t="n"/>
      <c r="U41" s="60" t="n"/>
      <c r="V41" s="60" t="n"/>
      <c r="W41" s="59" t="n"/>
      <c r="X41" s="59" t="n"/>
      <c r="Y41" s="59" t="n"/>
      <c r="Z41" s="61" t="n"/>
      <c r="AA41" s="61" t="n"/>
      <c r="AB41" s="61">
        <f>IF(BL41&gt;0,Z41,0)</f>
        <v/>
      </c>
      <c r="AC41" s="59" t="n"/>
      <c r="AD41" s="59" t="n"/>
      <c r="AE41" s="59" t="n"/>
      <c r="AF41" s="59" t="n"/>
      <c r="AG41" s="59" t="n"/>
      <c r="AH41" s="59" t="n"/>
      <c r="AI41" s="59" t="n"/>
      <c r="AJ41" s="59" t="n"/>
      <c r="AK41" s="59" t="n"/>
      <c r="AL41" s="62">
        <f>IFERROR(IF(OR(R41="статический",R41="динамический",R41="нестандартный",R41="",R41=""),"-",IF(AND(AH41="-",AI41="-"),"-",AK41*3600/AH41*AI41)),"-")</f>
        <v/>
      </c>
      <c r="AM41" s="62">
        <f>IFERROR(IF(OR(R41="статический",R41="динамический",R41="",R41="", R41="BTL",R41="нестандартный"),"-",AG41*AI41*AL41/60),"-")</f>
        <v/>
      </c>
      <c r="AN41" s="63">
        <f>IFERROR(IF(AH41="","-",AG41*AI41/AH41),"-")</f>
        <v/>
      </c>
      <c r="AO41" s="59">
        <f>IFERROR(IF(OR($R41="статический",$R41="динамический",$R41="",$R41="",$R41="BTL",$R41="нестандартный"),"-",$AL41*$AY41),"-")</f>
        <v/>
      </c>
      <c r="AP41" s="62">
        <f>IFERROR(IF(OR($R41="статический",$R41="динамический",$R41="",$R41="",$R41="BTL",$R41="нестандартный"),"-",$AM41*AY41),"-")</f>
        <v/>
      </c>
      <c r="AQ41" s="64" t="n"/>
      <c r="AR41" s="61" t="n"/>
      <c r="AS41" s="61" t="n"/>
      <c r="AT41" s="61" t="n"/>
      <c r="AU41" s="65" t="n"/>
      <c r="AV41" s="124">
        <f>IFERROR(DR41/AT41*1000,"n/a")</f>
        <v/>
      </c>
      <c r="AW41" s="67" t="n"/>
      <c r="AX41" s="67" t="n"/>
      <c r="AY41" s="43">
        <f>IFERROR(IF(OR($AW41="",$AX41=""),"",_xlfn.DAYS($AX41+1,$AW41)),"")</f>
        <v/>
      </c>
      <c r="AZ41" s="68">
        <f t="array" ref="AZ41">
_xlfn.LET(_xlpm.COEFF,
IF($AW41+$AX41=0,0,IF(MAX(MIN($AX41,EOMONTH(AZ$15,0))-MAX($AW41,AZ$15)+1,)&gt;0,1,0)),
_xlfn.IFS(
$ES41="LisChannel",
_xlpm.COEFF*
INDEX({1;1;1.2;1.2;1;1;1;1;1.2;1.2;1.2;1.2},
MATCH(MONTH(AZ$15),
{1,2,3,4,5,6,7,8,9,10,11,12})),
CONCATENATE($ES41," ",$L41)="RussOutdoor метро",
_xlpm.COEFF*
INDEX({0.8;0.9;1.1;1.1;1;1;1;1;1.1;1.1;1.1;1.1},
MATCH(MONTH(AZ$15),
{1,2,3,4,5,6,7,8,9,10,11,12})),
$ES41&lt;&gt;"LisChannel",
_xlpm.COEFF,
$ES41&lt;&gt;"RussOutdoor",
_xlpm.COEFF))</f>
        <v/>
      </c>
      <c r="BA41" s="68">
        <f t="array" ref="BA41">
_xlfn.LET(_xlpm.COEFF,
IF($AW41+$AX41=0,0,IF(MAX(MIN($AX41,EOMONTH(BA$15,0))-MAX($AW41,BA$15)+1,)&gt;0,1,0)),
_xlfn.IFS(
$ES41="LisChannel",
_xlpm.COEFF*
INDEX({1;1;1.2;1.2;1;1;1;1;1.2;1.2;1.2;1.2},
MATCH(MONTH(BA$15),
{1,2,3,4,5,6,7,8,9,10,11,12})),
CONCATENATE($ES41," ",$L41)="RussOutdoor метро",
_xlpm.COEFF*
INDEX({0.8;0.9;1.1;1.1;1;1;1;1;1.1;1.1;1.1;1.1},
MATCH(MONTH(BA$15),
{1,2,3,4,5,6,7,8,9,10,11,12})),
$ES41&lt;&gt;"LisChannel",
_xlpm.COEFF,
$ES41&lt;&gt;"RussOutdoor",
_xlpm.COEFF))</f>
        <v/>
      </c>
      <c r="BB41" s="68">
        <f t="array" ref="BB41">
_xlfn.LET(_xlpm.COEFF,
IF($AW41+$AX41=0,0,IF(MAX(MIN($AX41,EOMONTH(BB$15,0))-MAX($AW41,BB$15)+1,)&gt;0,1,0)),
_xlfn.IFS(
$ES41="LisChannel",
_xlpm.COEFF*
INDEX({1;1;1.2;1.2;1;1;1;1;1.2;1.2;1.2;1.2},
MATCH(MONTH(BB$15),
{1,2,3,4,5,6,7,8,9,10,11,12})),
CONCATENATE($ES41," ",$L41)="RussOutdoor метро",
_xlpm.COEFF*
INDEX({0.8;0.9;1.1;1.1;1;1;1;1;1.1;1.1;1.1;1.1},
MATCH(MONTH(BB$15),
{1,2,3,4,5,6,7,8,9,10,11,12})),
$ES41&lt;&gt;"LisChannel",
_xlpm.COEFF,
$ES41&lt;&gt;"RussOutdoor",
_xlpm.COEFF))</f>
        <v/>
      </c>
      <c r="BC41" s="68">
        <f t="array" ref="BC41">
_xlfn.LET(_xlpm.COEFF,
IF($AW41+$AX41=0,0,IF(MAX(MIN($AX41,EOMONTH(BC$15,0))-MAX($AW41,BC$15)+1,)&gt;0,1,0)),
_xlfn.IFS(
$ES41="LisChannel",
_xlpm.COEFF*
INDEX({1;1;1.2;1.2;1;1;1;1;1.2;1.2;1.2;1.2},
MATCH(MONTH(BC$15),
{1,2,3,4,5,6,7,8,9,10,11,12})),
CONCATENATE($ES41," ",$L41)="RussOutdoor метро",
_xlpm.COEFF*
INDEX({0.8;0.9;1.1;1.1;1;1;1;1;1.1;1.1;1.1;1.1},
MATCH(MONTH(BC$15),
{1,2,3,4,5,6,7,8,9,10,11,12})),
$ES41&lt;&gt;"LisChannel",
_xlpm.COEFF,
$ES41&lt;&gt;"RussOutdoor",
_xlpm.COEFF))</f>
        <v/>
      </c>
      <c r="BD41" s="68">
        <f t="array" ref="BD41">
_xlfn.LET(_xlpm.COEFF,
IF($AW41+$AX41=0,0,IF(MAX(MIN($AX41,EOMONTH(BD$15,0))-MAX($AW41,BD$15)+1,)&gt;0,1,0)),
_xlfn.IFS(
$ES41="LisChannel",
_xlpm.COEFF*
INDEX({1;1;1.2;1.2;1;1;1;1;1.2;1.2;1.2;1.2},
MATCH(MONTH(BD$15),
{1,2,3,4,5,6,7,8,9,10,11,12})),
CONCATENATE($ES41," ",$L41)="RussOutdoor метро",
_xlpm.COEFF*
INDEX({0.8;0.9;1.1;1.1;1;1;1;1;1.1;1.1;1.1;1.1},
MATCH(MONTH(BD$15),
{1,2,3,4,5,6,7,8,9,10,11,12})),
$ES41&lt;&gt;"LisChannel",
_xlpm.COEFF,
$ES41&lt;&gt;"RussOutdoor",
_xlpm.COEFF))</f>
        <v/>
      </c>
      <c r="BE41" s="68">
        <f t="array" ref="BE41">
_xlfn.LET(_xlpm.COEFF,
IF($AW41+$AX41=0,0,IF(MAX(MIN($AX41,EOMONTH(BE$15,0))-MAX($AW41,BE$15)+1,)&gt;0,1,0)),
_xlfn.IFS(
$ES41="LisChannel",
_xlpm.COEFF*
INDEX({1;1;1.2;1.2;1;1;1;1;1.2;1.2;1.2;1.2},
MATCH(MONTH(BE$15),
{1,2,3,4,5,6,7,8,9,10,11,12})),
CONCATENATE($ES41," ",$L41)="RussOutdoor метро",
_xlpm.COEFF*
INDEX({0.8;0.9;1.1;1.1;1;1;1;1;1.1;1.1;1.1;1.1},
MATCH(MONTH(BE$15),
{1,2,3,4,5,6,7,8,9,10,11,12})),
$ES41&lt;&gt;"LisChannel",
_xlpm.COEFF,
$ES41&lt;&gt;"RussOutdoor",
_xlpm.COEFF))</f>
        <v/>
      </c>
      <c r="BF41" s="68">
        <f t="array" ref="BF41">
_xlfn.LET(_xlpm.COEFF,
IF($AW41+$AX41=0,0,IF(MAX(MIN($AX41,EOMONTH(BF$15,0))-MAX($AW41,BF$15)+1,)&gt;0,1,0)),
_xlfn.IFS(
$ES41="LisChannel",
_xlpm.COEFF*
INDEX({1;1;1.2;1.2;1;1;1;1;1.2;1.2;1.2;1.2},
MATCH(MONTH(BF$15),
{1,2,3,4,5,6,7,8,9,10,11,12})),
CONCATENATE($ES41," ",$L41)="RussOutdoor метро",
_xlpm.COEFF*
INDEX({0.8;0.9;1.1;1.1;1;1;1;1;1.1;1.1;1.1;1.1},
MATCH(MONTH(BF$15),
{1,2,3,4,5,6,7,8,9,10,11,12})),
$ES41&lt;&gt;"LisChannel",
_xlpm.COEFF,
$ES41&lt;&gt;"RussOutdoor",
_xlpm.COEFF))</f>
        <v/>
      </c>
      <c r="BG41" s="68">
        <f t="array" ref="BG41">
_xlfn.LET(_xlpm.COEFF,
IF($AW41+$AX41=0,0,IF(MAX(MIN($AX41,EOMONTH(BG$15,0))-MAX($AW41,BG$15)+1,)&gt;0,1,0)),
_xlfn.IFS(
$ES41="LisChannel",
_xlpm.COEFF*
INDEX({1;1;1.2;1.2;1;1;1;1;1.2;1.2;1.2;1.2},
MATCH(MONTH(BG$15),
{1,2,3,4,5,6,7,8,9,10,11,12})),
CONCATENATE($ES41," ",$L41)="RussOutdoor метро",
_xlpm.COEFF*
INDEX({0.8;0.9;1.1;1.1;1;1;1;1;1.1;1.1;1.1;1.1},
MATCH(MONTH(BG$15),
{1,2,3,4,5,6,7,8,9,10,11,12})),
$ES41&lt;&gt;"LisChannel",
_xlpm.COEFF,
$ES41&lt;&gt;"RussOutdoor",
_xlpm.COEFF))</f>
        <v/>
      </c>
      <c r="BH41" s="68">
        <f t="array" ref="BH41">
_xlfn.LET(_xlpm.COEFF,
IF($AW41+$AX41=0,0,IF(MAX(MIN($AX41,EOMONTH(BH$15,0))-MAX($AW41,BH$15)+1,)&gt;0,1,0)),
_xlfn.IFS(
$ES41="LisChannel",
_xlpm.COEFF*
INDEX({1;1;1.2;1.2;1;1;1;1;1.2;1.2;1.2;1.2},
MATCH(MONTH(BH$15),
{1,2,3,4,5,6,7,8,9,10,11,12})),
CONCATENATE($ES41," ",$L41)="RussOutdoor метро",
_xlpm.COEFF*
INDEX({0.8;0.9;1.1;1.1;1;1;1;1;1.1;1.1;1.1;1.1},
MATCH(MONTH(BH$15),
{1,2,3,4,5,6,7,8,9,10,11,12})),
$ES41&lt;&gt;"LisChannel",
_xlpm.COEFF,
$ES41&lt;&gt;"RussOutdoor",
_xlpm.COEFF))</f>
        <v/>
      </c>
      <c r="BI41" s="68">
        <f t="array" ref="BI41">
_xlfn.LET(_xlpm.COEFF,
IF($AW41+$AX41=0,0,IF(MAX(MIN($AX41,EOMONTH(BI$15,0))-MAX($AW41,BI$15)+1,)&gt;0,1,0)),
_xlfn.IFS(
$ES41="LisChannel",
_xlpm.COEFF*
INDEX({1;1;1.2;1.2;1;1;1;1;1.2;1.2;1.2;1.2},
MATCH(MONTH(BI$15),
{1,2,3,4,5,6,7,8,9,10,11,12})),
CONCATENATE($ES41," ",$L41)="RussOutdoor метро",
_xlpm.COEFF*
INDEX({0.8;0.9;1.1;1.1;1;1;1;1;1.1;1.1;1.1;1.1},
MATCH(MONTH(BI$15),
{1,2,3,4,5,6,7,8,9,10,11,12})),
$ES41&lt;&gt;"LisChannel",
_xlpm.COEFF,
$ES41&lt;&gt;"RussOutdoor",
_xlpm.COEFF))</f>
        <v/>
      </c>
      <c r="BJ41" s="68">
        <f t="array" ref="BJ41">
_xlfn.LET(_xlpm.COEFF,
IF($AW41+$AX41=0,0,IF(MAX(MIN($AX41,EOMONTH(BJ$15,0))-MAX($AW41,BJ$15)+1,)&gt;0,1,0)),
_xlfn.IFS(
$ES41="LisChannel",
_xlpm.COEFF*
INDEX({1;1;1.2;1.2;1;1;1;1;1.2;1.2;1.2;1.2},
MATCH(MONTH(BJ$15),
{1,2,3,4,5,6,7,8,9,10,11,12})),
CONCATENATE($ES41," ",$L41)="RussOutdoor метро",
_xlpm.COEFF*
INDEX({0.8;0.9;1.1;1.1;1;1;1;1;1.1;1.1;1.1;1.1},
MATCH(MONTH(BJ$15),
{1,2,3,4,5,6,7,8,9,10,11,12})),
$ES41&lt;&gt;"LisChannel",
_xlpm.COEFF,
$ES41&lt;&gt;"RussOutdoor",
_xlpm.COEFF))</f>
        <v/>
      </c>
      <c r="BK41" s="68">
        <f t="array" ref="BK41">
_xlfn.LET(_xlpm.COEFF,
IF($AW41+$AX41=0,0,IF(MAX(MIN($AX41,EOMONTH(BK$15,0))-MAX($AW41,BK$15)+1,)&gt;0,1,0)),
_xlfn.IFS(
$ES41="LisChannel",
_xlpm.COEFF*
INDEX({1;1;1.2;1.2;1;1;1;1;1.2;1.2;1.2;1.2},
MATCH(MONTH(BK$15),
{1,2,3,4,5,6,7,8,9,10,11,12})),
CONCATENATE($ES41," ",$L41)="RussOutdoor метро",
_xlpm.COEFF*
INDEX({0.8;0.9;1.1;1.1;1;1;1;1;1.1;1.1;1.1;1.1},
MATCH(MONTH(BK$15),
{1,2,3,4,5,6,7,8,9,10,11,12})),
$ES41&lt;&gt;"LisChannel",
_xlpm.COEFF,
$ES41&lt;&gt;"RussOutdoor",
_xlpm.COEFF))</f>
        <v/>
      </c>
      <c r="BL41" s="62">
        <f>COUNTIFS($AZ41:$BK41,"&gt;0")</f>
        <v/>
      </c>
      <c r="BM41" s="65" t="n"/>
      <c r="BN41" s="125">
        <f>$DJ41</f>
        <v/>
      </c>
      <c r="BO41" s="63">
        <f>$DQ41</f>
        <v/>
      </c>
      <c r="BP41" s="125">
        <f>
IFERROR(
IF($BL41=0,0,
$BN41*(1-$BO41)),
0)</f>
        <v/>
      </c>
      <c r="BQ41" s="125">
        <f t="array" ref="BQ41">
IFERROR(
_xlfn.IFS(
$DH41="день_1",
$BP41*$BL41/($AX41-$AW41+1)*AZ41*(DAY(EOMONTH(AZ$15,0))),
$DH41="день_2",
$BP41/30*MAX(MIN($AX41,EOMONTH(AZ$15,0))-MAX($AW41,AZ$15)+1,),
$DH41="раб.день",
$BP41/30*(IFERROR(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$BP41*AZ41,
$DH41="неделя",
$BP41*AZ41/7*(ROUNDUP((DAY(EOMONTH(AZ$15,0)))/4,0))),
0)</f>
        <v/>
      </c>
      <c r="BR41" s="125">
        <f t="array" ref="BR41">
IFERROR(
_xlfn.IFS(
$DH41="день_1",
$BP41*$BL41/($AX41-$AW41+1)*BA41*(DAY(EOMONTH(BA$15,0))),
$DH41="день_2",
$BP41/30*MAX(MIN($AX41,EOMONTH(BA$15,0))-MAX($AW41,BA$15)+1,),
$DH41="раб.день",
$BP41/30*(IFERROR(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$BP41*BA41,
$DH41="неделя",
$BP41*BA41/7*(ROUNDUP((DAY(EOMONTH(BA$15,0)))/4,0))),
0)</f>
        <v/>
      </c>
      <c r="BS41" s="125">
        <f t="array" ref="BS41">
IFERROR(
_xlfn.IFS(
$DH41="день_1",
$BP41*$BL41/($AX41-$AW41+1)*BB41*(DAY(EOMONTH(BB$15,0))),
$DH41="день_2",
$BP41/30*MAX(MIN($AX41,EOMONTH(BB$15,0))-MAX($AW41,BB$15)+1,),
$DH41="раб.день",
$BP41/30*(IFERROR(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$BP41*BB41,
$DH41="неделя",
$BP41*BB41/7*(ROUNDUP((DAY(EOMONTH(BB$15,0)))/4,0))),
0)</f>
        <v/>
      </c>
      <c r="BT41" s="125">
        <f t="array" ref="BT41">
IFERROR(
_xlfn.IFS(
$DH41="день_1",
$BP41*$BL41/($AX41-$AW41+1)*BC41*(DAY(EOMONTH(BC$15,0))),
$DH41="день_2",
$BP41/30*MAX(MIN($AX41,EOMONTH(BC$15,0))-MAX($AW41,BC$15)+1,),
$DH41="раб.день",
$BP41/30*(IFERROR(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$BP41*BC41,
$DH41="неделя",
$BP41*BC41/7*(ROUNDUP((DAY(EOMONTH(BC$15,0)))/4,0))),
0)</f>
        <v/>
      </c>
      <c r="BU41" s="125">
        <f t="array" ref="BU41">
IFERROR(
_xlfn.IFS(
$DH41="день_1",
$BP41*$BL41/($AX41-$AW41+1)*BD41*(DAY(EOMONTH(BD$15,0))),
$DH41="день_2",
$BP41/30*MAX(MIN($AX41,EOMONTH(BD$15,0))-MAX($AW41,BD$15)+1,),
$DH41="раб.день",
$BP41/30*(IFERROR(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$BP41*BD41,
$DH41="неделя",
$BP41*BD41/7*(ROUNDUP((DAY(EOMONTH(BD$15,0)))/4,0))),
0)</f>
        <v/>
      </c>
      <c r="BV41" s="125">
        <f t="array" ref="BV41">
IFERROR(
_xlfn.IFS(
$DH41="день_1",
$BP41*$BL41/($AX41-$AW41+1)*BE41*(DAY(EOMONTH(BE$15,0))),
$DH41="день_2",
$BP41/30*MAX(MIN($AX41,EOMONTH(BE$15,0))-MAX($AW41,BE$15)+1,),
$DH41="раб.день",
$BP41/30*(IFERROR(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$BP41*BE41,
$DH41="неделя",
$BP41*BE41/7*(ROUNDUP((DAY(EOMONTH(BE$15,0)))/4,0))),
0)</f>
        <v/>
      </c>
      <c r="BW41" s="125">
        <f t="array" ref="BW41">
IFERROR(
_xlfn.IFS(
$DH41="день_1",
$BP41*$BL41/($AX41-$AW41+1)*BF41*(DAY(EOMONTH(BF$15,0))),
$DH41="день_2",
$BP41/30*MAX(MIN($AX41,EOMONTH(BF$15,0))-MAX($AW41,BF$15)+1,),
$DH41="раб.день",
$BP41/30*(IFERROR(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$BP41*BF41,
$DH41="неделя",
$BP41*BF41/7*(ROUNDUP((DAY(EOMONTH(BF$15,0)))/4,0))),
0)</f>
        <v/>
      </c>
      <c r="BX41" s="125">
        <f t="array" ref="BX41">
IFERROR(
_xlfn.IFS(
$DH41="день_1",
$BP41*$BL41/($AX41-$AW41+1)*BG41*(DAY(EOMONTH(BG$15,0))),
$DH41="день_2",
$BP41/30*MAX(MIN($AX41,EOMONTH(BG$15,0))-MAX($AW41,BG$15)+1,),
$DH41="раб.день",
$BP41/30*(IFERROR(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$BP41*BG41,
$DH41="неделя",
$BP41*BG41/7*(ROUNDUP((DAY(EOMONTH(BG$15,0)))/4,0))),
0)</f>
        <v/>
      </c>
      <c r="BY41" s="125">
        <f t="array" ref="BY41">
IFERROR(
_xlfn.IFS(
$DH41="день_1",
$BP41*$BL41/($AX41-$AW41+1)*BH41*(DAY(EOMONTH(BH$15,0))),
$DH41="день_2",
$BP41/30*MAX(MIN($AX41,EOMONTH(BH$15,0))-MAX($AW41,BH$15)+1,),
$DH41="раб.день",
$BP41/30*(IFERROR(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$BP41*BH41,
$DH41="неделя",
$BP41*BH41/7*(ROUNDUP((DAY(EOMONTH(BH$15,0)))/4,0))),
0)</f>
        <v/>
      </c>
      <c r="BZ41" s="125">
        <f t="array" ref="BZ41">
IFERROR(
_xlfn.IFS(
$DH41="день_1",
$BP41*$BL41/($AX41-$AW41+1)*BI41*(DAY(EOMONTH(BI$15,0))),
$DH41="день_2",
$BP41/30*MAX(MIN($AX41,EOMONTH(BI$15,0))-MAX($AW41,BI$15)+1,),
$DH41="раб.день",
$BP41/30*(IFERROR(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$BP41*BI41,
$DH41="неделя",
$BP41*BI41/7*(ROUNDUP((DAY(EOMONTH(BI$15,0)))/4,0))),
0)</f>
        <v/>
      </c>
      <c r="CA41" s="125">
        <f t="array" ref="CA41">
IFERROR(
_xlfn.IFS(
$DH41="день_1",
$BP41*$BL41/($AX41-$AW41+1)*BJ41*(DAY(EOMONTH(BJ$15,0))),
$DH41="день_2",
$BP41/30*MAX(MIN($AX41,EOMONTH(BJ$15,0))-MAX($AW41,BJ$15)+1,),
$DH41="раб.день",
$BP41/30*(IFERROR(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$BP41*BJ41,
$DH41="неделя",
$BP41*BJ41/7*(ROUNDUP((DAY(EOMONTH(BJ$15,0)))/4,0))),
0)</f>
        <v/>
      </c>
      <c r="CB41" s="125">
        <f t="array" ref="CB41">
IFERROR(
_xlfn.IFS(
$DH41="день_1",
$BP41*$BL41/($AX41-$AW41+1)*BK41*(DAY(EOMONTH(BK$15,0))),
$DH41="день_2",
$BP41/30*MAX(MIN($AX41,EOMONTH(BK$15,0))-MAX($AW41,BK$15)+1,),
$DH41="раб.день",
$BP41/30*(IFERROR(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$BP41*BK41,
$DH41="неделя",
$BP41*BK41/7*(ROUNDUP((DAY(EOMONTH(BK$15,0)))/4,0))),
0)</f>
        <v/>
      </c>
      <c r="CC41" s="125">
        <f>SUM($BQ41:$CB41)</f>
        <v/>
      </c>
      <c r="CD41" s="126">
        <f>SUM($EH41:$EH41)</f>
        <v/>
      </c>
      <c r="CE41" s="126">
        <f>$CD41*$AB41</f>
        <v/>
      </c>
      <c r="CF41" s="126">
        <f>SUM($EK41:$EK41)</f>
        <v/>
      </c>
      <c r="CG41" s="126">
        <f>$CF41*$AB41</f>
        <v/>
      </c>
      <c r="CH41" s="126">
        <f>SUM($CC41,$CE41,$CG41)</f>
        <v/>
      </c>
      <c r="CI41" s="126">
        <f>$CH41*(1+$CM41)</f>
        <v/>
      </c>
      <c r="CJ41" s="127" t="n">
        <v>0</v>
      </c>
      <c r="CK41" s="126">
        <f>SUM($CH41:$CH41)*(1+$CJ41)</f>
        <v/>
      </c>
      <c r="CL41" s="126">
        <f>SUM($CH41:$CH41)*(1+$CM41)</f>
        <v/>
      </c>
      <c r="CM41" s="59" t="n"/>
      <c r="CN41" s="59" t="n"/>
      <c r="CO41" s="72" t="n"/>
      <c r="CP41" s="59" t="n"/>
      <c r="CQ41" s="73" t="n"/>
      <c r="CR41" s="73" t="n"/>
      <c r="CS41" s="73" t="n"/>
      <c r="CT41" s="72" t="n"/>
      <c r="CU41" s="79" t="inlineStr">
        <is>
          <t> </t>
        </is>
      </c>
      <c r="CV41" s="60" t="n"/>
      <c r="CW41" s="60" t="n"/>
      <c r="CX41" s="60" t="n"/>
      <c r="CY41" s="127">
        <f>IFERROR(($CC41-$EE41)/($EE41/(1-$DQ41)),0)</f>
        <v/>
      </c>
      <c r="CZ41" s="127">
        <f>IFERROR(1-$EI41/($CE41),0)</f>
        <v/>
      </c>
      <c r="DA41" s="127">
        <f>IFERROR(1-$EL41/($CG41),0)</f>
        <v/>
      </c>
      <c r="DB41" s="126">
        <f>ROUND(IFERROR(($CI41/(1+$CM41)-$EN41),0),2)</f>
        <v/>
      </c>
      <c r="DC41" s="128" t="n"/>
      <c r="DD41" s="125" t="n"/>
      <c r="DE41" s="75" t="n">
        <v>0</v>
      </c>
      <c r="DF41" s="128" t="n"/>
      <c r="DG41" s="125">
        <f>IF($DC41=0,0,$DD41*($DC41*100%-$DE41*$DF41))*SUM($AB41:$AB41)</f>
        <v/>
      </c>
      <c r="DH41" s="129" t="inlineStr">
        <is>
          <t>месяц</t>
        </is>
      </c>
      <c r="DI41" s="130" t="n"/>
      <c r="DJ41" s="130">
        <f>
_xlfn.LET(_xlpm.X,
IFERROR(
IF($ES41="НовиковТВ",
(_xlfn.LET(_xlpm.NTV,
_xlfn.LET(_xlpm.MIN,350000,
IF(SUMIFS($DI:$DI,$ES:$ES,"НовиковТВ")&lt;=_xlpm.MIN,
(SUMIFS($DI:$DI,$ES:$ES,"НовиковТВ")/(COUNTIFS($ES:$ES,"НовиковТВ")))*_xlpm.MIN/SUMIFS($DI:$DI,$ES:$ES,"НовиковТВ"),
DI41)),
_xlpm.NTV+$DG41/(1-(1-(_xlpm.NTV)*(1-$DL41)*(1-$DM41)*(1-$DN41)*(1-$DO41)*(1-$DP41)/_xlpm.NTV))))/(1+$EP41),
$DI41+$DG41/(1-(1-($DI41)*(1-$DL41)*(1-$DM41)*(1-$DN41)*(1-$DO41)*(1-$DP41)/$DI41))),
0),
_xlpm.X*(1+$CM41)*(1+$CW41)-_xlpm.X*(1+$CM41)+_xlpm.X)</f>
        <v/>
      </c>
      <c r="DK41" s="125" t="inlineStr">
        <is>
          <t>послед.</t>
        </is>
      </c>
      <c r="DL41" s="63" t="n">
        <v>0</v>
      </c>
      <c r="DM41" s="63" t="n">
        <v>0</v>
      </c>
      <c r="DN41" s="63" t="n">
        <v>0</v>
      </c>
      <c r="DO41" s="63" t="n">
        <v>0</v>
      </c>
      <c r="DP41" s="63" t="n">
        <v>0</v>
      </c>
      <c r="DQ41" s="63">
        <f t="array" ref="DQ41">IFERROR(_xlfn.IFS(
$DK41="послед.",1-(1-$DL41)*(1-$DM41)*(1-$DN41)*(1-$DO41)*(1-$DP41),
$DK41="сумм.",$DL41+$DM41+$DN41+$DO41+$DP41),
0)</f>
        <v/>
      </c>
      <c r="DR41" s="125">
        <f t="array" ref="DR41">
IFERROR(
_xlfn.IFS(
$BL41=0,
0,
$BL41&gt;0,
_xlfn.IFS($DK41="послед.",
$DJ41*(1-$DL41)*(1-$DM41)*(1-$DN41)*(1-$DO41)*(1-$DP41),
$DK41="сумм.",
$DJ41*(1-($DL41+$DM41+$DN41+$DO41+$DP41)))),0)</f>
        <v/>
      </c>
      <c r="DS41" s="125">
        <f t="array" ref="DS41">
IFERROR(_xlfn.IFS(
$DH41="день_1",
$DR41*$BL41/($AX41-$AW41+1)*AZ41*(DAY(EOMONTH(AZ$15,0))),
$DH41="день_2",
$DR41/30*MAX(MIN($AX41,EOMONTH(AZ$15,0))-MAX($AW41,AZ$15)+1,),
$DH41="раб.день",
$DR41/30*(IFERROR(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$DR41*AZ41,
$DH41="неделя",
$DR41*AZ41/7*(ROUNDUP((DAY(EOMONTH(AZ$15,0)))/4,0))),
0)</f>
        <v/>
      </c>
      <c r="DT41" s="125">
        <f t="array" ref="DT41">
IFERROR(_xlfn.IFS(
$DH41="день_1",
$DR41*$BL41/($AX41-$AW41+1)*BA41*(DAY(EOMONTH(BA$15,0))),
$DH41="день_2",
$DR41/30*MAX(MIN($AX41,EOMONTH(BA$15,0))-MAX($AW41,BA$15)+1,),
$DH41="раб.день",
$DR41/30*(IFERROR(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$DR41*BA41,
$DH41="неделя",
$DR41*BA41/7*(ROUNDUP((DAY(EOMONTH(BA$15,0)))/4,0))),
0)</f>
        <v/>
      </c>
      <c r="DU41" s="125">
        <f t="array" ref="DU41">
IFERROR(_xlfn.IFS(
$DH41="день_1",
$DR41*$BL41/($AX41-$AW41+1)*BB41*(DAY(EOMONTH(BB$15,0))),
$DH41="день_2",
$DR41/30*MAX(MIN($AX41,EOMONTH(BB$15,0))-MAX($AW41,BB$15)+1,),
$DH41="раб.день",
$DR41/30*(IFERROR(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$DR41*BB41,
$DH41="неделя",
$DR41*BB41/7*(ROUNDUP((DAY(EOMONTH(BB$15,0)))/4,0))),
0)</f>
        <v/>
      </c>
      <c r="DV41" s="125">
        <f t="array" ref="DV41">
IFERROR(_xlfn.IFS(
$DH41="день_1",
$DR41*$BL41/($AX41-$AW41+1)*BC41*(DAY(EOMONTH(BC$15,0))),
$DH41="день_2",
$DR41/30*MAX(MIN($AX41,EOMONTH(BC$15,0))-MAX($AW41,BC$15)+1,),
$DH41="раб.день",
$DR41/30*(IFERROR(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$DR41*BC41,
$DH41="неделя",
$DR41*BC41/7*(ROUNDUP((DAY(EOMONTH(BC$15,0)))/4,0))),
0)</f>
        <v/>
      </c>
      <c r="DW41" s="125">
        <f t="array" ref="DW41">
IFERROR(_xlfn.IFS(
$DH41="день_1",
$DR41*$BL41/($AX41-$AW41+1)*BD41*(DAY(EOMONTH(BD$15,0))),
$DH41="день_2",
$DR41/30*MAX(MIN($AX41,EOMONTH(BD$15,0))-MAX($AW41,BD$15)+1,),
$DH41="раб.день",
$DR41/30*(IFERROR(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$DR41*BD41,
$DH41="неделя",
$DR41*BD41/7*(ROUNDUP((DAY(EOMONTH(BD$15,0)))/4,0))),
0)</f>
        <v/>
      </c>
      <c r="DX41" s="125">
        <f t="array" ref="DX41">
IFERROR(_xlfn.IFS(
$DH41="день_1",
$DR41*$BL41/($AX41-$AW41+1)*BE41*(DAY(EOMONTH(BE$15,0))),
$DH41="день_2",
$DR41/30*MAX(MIN($AX41,EOMONTH(BE$15,0))-MAX($AW41,BE$15)+1,),
$DH41="раб.день",
$DR41/30*(IFERROR(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$DR41*BE41,
$DH41="неделя",
$DR41*BE41/7*(ROUNDUP((DAY(EOMONTH(BE$15,0)))/4,0))),
0)</f>
        <v/>
      </c>
      <c r="DY41" s="125">
        <f t="array" ref="DY41">
IFERROR(_xlfn.IFS(
$DH41="день_1",
$DR41*$BL41/($AX41-$AW41+1)*BF41*(DAY(EOMONTH(BF$15,0))),
$DH41="день_2",
$DR41/30*MAX(MIN($AX41,EOMONTH(BF$15,0))-MAX($AW41,BF$15)+1,),
$DH41="раб.день",
$DR41/30*(IFERROR(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$DR41*BF41,
$DH41="неделя",
$DR41*BF41/7*(ROUNDUP((DAY(EOMONTH(BF$15,0)))/4,0))),
0)</f>
        <v/>
      </c>
      <c r="DZ41" s="125">
        <f t="array" ref="DZ41">
IFERROR(_xlfn.IFS(
$DH41="день_1",
$DR41*$BL41/($AX41-$AW41+1)*BG41*(DAY(EOMONTH(BG$15,0))),
$DH41="день_2",
$DR41/30*MAX(MIN($AX41,EOMONTH(BG$15,0))-MAX($AW41,BG$15)+1,),
$DH41="раб.день",
$DR41/30*(IFERROR(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$DR41*BG41,
$DH41="неделя",
$DR41*BG41/7*(ROUNDUP((DAY(EOMONTH(BG$15,0)))/4,0))),
0)</f>
        <v/>
      </c>
      <c r="EA41" s="125">
        <f t="array" ref="EA41">
IFERROR(_xlfn.IFS(
$DH41="день_1",
$DR41*$BL41/($AX41-$AW41+1)*BH41*(DAY(EOMONTH(BH$15,0))),
$DH41="день_2",
$DR41/30*MAX(MIN($AX41,EOMONTH(BH$15,0))-MAX($AW41,BH$15)+1,),
$DH41="раб.день",
$DR41/30*(IFERROR(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$DR41*BH41,
$DH41="неделя",
$DR41*BH41/7*(ROUNDUP((DAY(EOMONTH(BH$15,0)))/4,0))),
0)</f>
        <v/>
      </c>
      <c r="EB41" s="125">
        <f t="array" ref="EB41">
IFERROR(_xlfn.IFS(
$DH41="день_1",
$DR41*$BL41/($AX41-$AW41+1)*BI41*(DAY(EOMONTH(BI$15,0))),
$DH41="день_2",
$DR41/30*MAX(MIN($AX41,EOMONTH(BI$15,0))-MAX($AW41,BI$15)+1,),
$DH41="раб.день",
$DR41/30*(IFERROR(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$DR41*BI41,
$DH41="неделя",
$DR41*BI41/7*(ROUNDUP((DAY(EOMONTH(BI$15,0)))/4,0))),
0)</f>
        <v/>
      </c>
      <c r="EC41" s="125">
        <f t="array" ref="EC41">
IFERROR(_xlfn.IFS(
$DH41="день_1",
$DR41*$BL41/($AX41-$AW41+1)*BJ41*(DAY(EOMONTH(BJ$15,0))),
$DH41="день_2",
$DR41/30*MAX(MIN($AX41,EOMONTH(BJ$15,0))-MAX($AW41,BJ$15)+1,),
$DH41="раб.день",
$DR41/30*(IFERROR(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$DR41*BJ41,
$DH41="неделя",
$DR41*BJ41/7*(ROUNDUP((DAY(EOMONTH(BJ$15,0)))/4,0))),
0)</f>
        <v/>
      </c>
      <c r="ED41" s="125">
        <f t="array" ref="ED41">
IFERROR(_xlfn.IFS(
$DH41="день_1",
$DR41*$BL41/($AX41-$AW41+1)*BK41*(DAY(EOMONTH(BK$15,0))),
$DH41="день_2",
$DR41/30*MAX(MIN($AX41,EOMONTH(BK$15,0))-MAX($AW41,BK$15)+1,),
$DH41="раб.день",
$DR41/30*(IFERROR(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$DR41*BK41,
$DH41="неделя",
$DR41*BK41/7*(ROUNDUP((DAY(EOMONTH(BK$15,0)))/4,0))),
0)</f>
        <v/>
      </c>
      <c r="EE41" s="125">
        <f>SUM($DS41,$DT41,$DU41,$DV41,$DW41,$DX41,$DY41,$DZ41,$EA41,$EB41,$EC41,$ED41)</f>
        <v/>
      </c>
      <c r="EF41" s="125">
        <f>IFERROR(ROUND($EE41*(1+$EP41),2),0)</f>
        <v/>
      </c>
      <c r="EG41" s="128" t="n">
        <v>1</v>
      </c>
      <c r="EH41" s="126" t="n">
        <v>0</v>
      </c>
      <c r="EI41" s="126">
        <f>ROUND(SUM($EH41:$EH41)*SUM($AB41:$AB41)*$EG41,2)</f>
        <v/>
      </c>
      <c r="EJ41" s="126">
        <f>ROUND($EI41*(1+$EP41),2)</f>
        <v/>
      </c>
      <c r="EK41" s="126" t="n">
        <v>0</v>
      </c>
      <c r="EL41" s="126">
        <f>ROUND(SUM($EK41:$EK41)*SUM($AB41:$AB41)*$EG41,2)</f>
        <v/>
      </c>
      <c r="EM41" s="126">
        <f>ROUND($EL41*(1+$EP41),2)</f>
        <v/>
      </c>
      <c r="EN41" s="126">
        <f>SUM($EE41,$EI41,$EL41)</f>
        <v/>
      </c>
      <c r="EO41" s="126">
        <f>SUM($EF41,$EJ41,$EM41)</f>
        <v/>
      </c>
      <c r="EP41" s="59" t="n"/>
      <c r="EQ41" s="59" t="n"/>
      <c r="ER41" s="60">
        <f t="array" ref="ER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MATCH(ES41,
{"AMS";"RussOutdoor";"HD Outdoor";"Ingroup";"IQ";"Ledproduction";"LisChannel";"Logic";"Media-PPL";"NovikovTV | НовиковТВ";"SMA";"SOK";"КрокусТВ | CrocusTV | IndoorTV";"Сити";"ТЯК Москва"},
0)),"")</f>
        <v/>
      </c>
      <c r="ES41" s="60" t="n"/>
      <c r="ET41" s="60">
        <f t="array" ref="ET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MATCH(ES41,
{"AMS";"RussOutdoor";"HD Outdoor";"Ingroup";"IQ";"Ledproduction";"LisChannel";"Logic";"Media-PPL";"NovikovTV | НовиковТВ";"SMA";"SOK";"КрокусТВ | CrocusTV | IndoorTV";"Сити";"ТЯК Москва"},
0)),"")</f>
        <v/>
      </c>
      <c r="EU41" s="60" t="n"/>
      <c r="EV41" s="60" t="n"/>
      <c r="EX41" s="110">
        <f t="array" ref="EX41">
($AR41/30
+N("ТРАФИК ПЛОЩАДКИ"))*
(IFERROR(
_xlfn.LET(
_xlpm.GPR,
HLOOKUP($L41,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IF($Q41="цифровой",_xlpm.GPR/$AG41,_xlpm.GPR/60)),
0)
+N("DWELL TIME"))*
(IF($AB41=0,0,IF($AB41=1,0.3,IF($AB41=2,0.5,IF($AB41&gt;2,1))))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_xlfn.IFS($AC41="да",1.2,$AC41="нет",1)*
_xlfn.IFS($AD41="да",1.2,$AD41="нет",1)*
IF(R41="статический",1,1.2)*
$X41*
INDEX(
{1.2;1;1.2;1.2;1;1.2;1.2;1.2;1.2;1.2;1.2;1;1.2;1.2;1.2;1.2;1;1;1.2;1.2;1.2;1;1;1;1;1.2;1.2;1.2;1.2;1;1;1;1;1.2;1.2;1.2;1.2;1.2;1.2;1.2;1.2;1;1;1.2;1;1;1;1;1.5;1;1;1.5;1.5;1.2},
MATCH($Q41,_xlpm.MI,0)))&gt;{0.02;0.04;0.06;0.1;0.2;0.4;0.6;0.8;1;2;4;6})),
{0;1;2;3;4;5;6;7;8;9;10;11;12},
0)))
+N("КОЭФФИЦИЕНТ КОНТАКТА"))))*
(_xlfn.IFS($X41&lt;0.1,$X41/1000,$X41&gt;25,5.2,AND($X41&gt;=0.1,$X41&lt;=25),(($X41*2+0.1)/10)*($X41/10)))*
IFERROR((_xlfn.LET(
_xlpm.MA,
{0;0.8;0.85;0.9;0.95;1},
_xlpm.MAA,
{0;1;2;3;4;5},
INDEX(_xlpm.MA,MATCH(SUMPRODUCT(--((IF(ROUND(_xlpm.MAA,1)&gt;5,5,ROUND($AB41,1)))&gt;{0;1;2;3;4;5})),_xlpm.MAA,0)))
+N("КОЭФФИЦИЕНТ КОЛ-ВО КОНСТРУКЦИЙ")),1)*
$AB41,0))*
(IF($Q41="цифровой",$AG41/15*$AI41,1)
+N("ДЛЯ ЦИФРЫ"))</f>
        <v/>
      </c>
      <c r="EY41" s="110">
        <f>IFERROR(EX41*AY41,0)</f>
        <v/>
      </c>
      <c r="EZ41" s="131">
        <f>IFERROR(DP41/EY41*1000,0)</f>
        <v/>
      </c>
      <c r="FA41" s="112">
        <f>IFERROR(FC41/FB41,0)</f>
        <v/>
      </c>
      <c r="FB41" s="112">
        <f>IFERROR((FC41/(EY41/FF41*#REF!))*0.825,0)</f>
        <v/>
      </c>
      <c r="FC41" s="112">
        <f>IFERROR(((EX41*30/AR41)*100)/30,0)</f>
        <v/>
      </c>
      <c r="FD41" s="112">
        <f>IFERROR(EY41/G41*100%,0)</f>
        <v/>
      </c>
      <c r="FE41" s="112">
        <f>IFERROR(FD41/FC41*100%,0)</f>
        <v/>
      </c>
      <c r="FF41" s="110">
        <f>IFERROR(AR41/30*AY41,0)</f>
        <v/>
      </c>
    </row>
    <row r="42" ht="12.75" customHeight="1">
      <c r="A42" s="59" t="n"/>
      <c r="B42" s="60" t="n"/>
      <c r="C42" s="60" t="n"/>
      <c r="D42" s="60">
        <f t="array" ref="D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2" s="60">
        <f t="array" ref="E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2" s="60" t="n"/>
      <c r="G42" s="60" t="n"/>
      <c r="H42" s="60">
        <f t="array" ref="H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2" s="60" t="n"/>
      <c r="J42" s="60" t="n"/>
      <c r="K42" s="60" t="n"/>
      <c r="L42" s="60" t="n"/>
      <c r="M42" s="60" t="n"/>
      <c r="N42" s="60" t="n"/>
      <c r="O42" s="60" t="n"/>
      <c r="P42" s="60">
        <f t="array" ref="P42">
_xlfn.IFS(
ISNUMBER(MATCH($Q42,{"шелфбаннер","разделитель","монетница","чековая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ISNUMBER(MATCH($Q42,{"каталог","журнал"},)),
"Пресса",
$Q42="","")</f>
        <v/>
      </c>
      <c r="Q42" s="60" t="n"/>
      <c r="R42" s="60">
        <f t="array" ref="R42">
IFERROR(
_xlfn.IFS(
OR(ISNUMBER(MATCH($Q42,{"экспозиция","макет","стенд","автостенд","авто стенд","выставочное пространство","выставочные стенды","модульные выставочные стенды","3Д конструкция","3D конструкция"},)),P42="Экспонирование"),
"нестандартный",
ISNUMBER(MATCH($Q42,{"скроллер","призматрон"},)),
"динамический",
$P42="Видео",
"цифровой",
OR($P42="Пресса",$P42="Щит",$P42="POSm",$P42="Подвес",$P42="Брендирование/оклейка"),
"статический"),"")</f>
        <v/>
      </c>
      <c r="S42" s="59" t="n"/>
      <c r="T42" s="60" t="n"/>
      <c r="U42" s="60" t="n"/>
      <c r="V42" s="60" t="n"/>
      <c r="W42" s="59" t="n"/>
      <c r="X42" s="59" t="n"/>
      <c r="Y42" s="59" t="n"/>
      <c r="Z42" s="61" t="n"/>
      <c r="AA42" s="61" t="n"/>
      <c r="AB42" s="61">
        <f>IF(BL42&gt;0,Z42,0)</f>
        <v/>
      </c>
      <c r="AC42" s="59" t="n"/>
      <c r="AD42" s="59" t="n"/>
      <c r="AE42" s="59" t="n"/>
      <c r="AF42" s="59" t="n"/>
      <c r="AG42" s="59" t="n"/>
      <c r="AH42" s="59" t="n"/>
      <c r="AI42" s="59" t="n"/>
      <c r="AJ42" s="59" t="n"/>
      <c r="AK42" s="59" t="n"/>
      <c r="AL42" s="62">
        <f>IFERROR(IF(OR(R42="статический",R42="динамический",R42="нестандартный",R42="",R42=""),"-",IF(AND(AH42="-",AI42="-"),"-",AK42*3600/AH42*AI42)),"-")</f>
        <v/>
      </c>
      <c r="AM42" s="62">
        <f>IFERROR(IF(OR(R42="статический",R42="динамический",R42="",R42="", R42="BTL",R42="нестандартный"),"-",AG42*AI42*AL42/60),"-")</f>
        <v/>
      </c>
      <c r="AN42" s="63">
        <f>IFERROR(IF(AH42="","-",AG42*AI42/AH42),"-")</f>
        <v/>
      </c>
      <c r="AO42" s="59">
        <f>IFERROR(IF(OR($R42="статический",$R42="динамический",$R42="",$R42="",$R42="BTL",$R42="нестандартный"),"-",$AL42*$AY42),"-")</f>
        <v/>
      </c>
      <c r="AP42" s="62">
        <f>IFERROR(IF(OR($R42="статический",$R42="динамический",$R42="",$R42="",$R42="BTL",$R42="нестандартный"),"-",$AM42*AY42),"-")</f>
        <v/>
      </c>
      <c r="AQ42" s="64" t="n"/>
      <c r="AR42" s="61" t="n"/>
      <c r="AS42" s="61" t="n"/>
      <c r="AT42" s="61" t="n"/>
      <c r="AU42" s="65" t="n"/>
      <c r="AV42" s="124">
        <f>IFERROR(DR42/AT42*1000,"n/a")</f>
        <v/>
      </c>
      <c r="AW42" s="67" t="n"/>
      <c r="AX42" s="67" t="n"/>
      <c r="AY42" s="43">
        <f>IFERROR(IF(OR($AW42="",$AX42=""),"",_xlfn.DAYS($AX42+1,$AW42)),"")</f>
        <v/>
      </c>
      <c r="AZ42" s="68">
        <f t="array" ref="AZ42">
_xlfn.LET(_xlpm.COEFF,
IF($AW42+$AX42=0,0,IF(MAX(MIN($AX42,EOMONTH(AZ$15,0))-MAX($AW42,AZ$15)+1,)&gt;0,1,0)),
_xlfn.IFS(
$ES42="LisChannel",
_xlpm.COEFF*
INDEX({1;1;1.2;1.2;1;1;1;1;1.2;1.2;1.2;1.2},
MATCH(MONTH(AZ$15),
{1,2,3,4,5,6,7,8,9,10,11,12})),
CONCATENATE($ES42," ",$L42)="RussOutdoor метро",
_xlpm.COEFF*
INDEX({0.8;0.9;1.1;1.1;1;1;1;1;1.1;1.1;1.1;1.1},
MATCH(MONTH(AZ$15),
{1,2,3,4,5,6,7,8,9,10,11,12})),
$ES42&lt;&gt;"LisChannel",
_xlpm.COEFF,
$ES42&lt;&gt;"RussOutdoor",
_xlpm.COEFF))</f>
        <v/>
      </c>
      <c r="BA42" s="68">
        <f t="array" ref="BA42">
_xlfn.LET(_xlpm.COEFF,
IF($AW42+$AX42=0,0,IF(MAX(MIN($AX42,EOMONTH(BA$15,0))-MAX($AW42,BA$15)+1,)&gt;0,1,0)),
_xlfn.IFS(
$ES42="LisChannel",
_xlpm.COEFF*
INDEX({1;1;1.2;1.2;1;1;1;1;1.2;1.2;1.2;1.2},
MATCH(MONTH(BA$15),
{1,2,3,4,5,6,7,8,9,10,11,12})),
CONCATENATE($ES42," ",$L42)="RussOutdoor метро",
_xlpm.COEFF*
INDEX({0.8;0.9;1.1;1.1;1;1;1;1;1.1;1.1;1.1;1.1},
MATCH(MONTH(BA$15),
{1,2,3,4,5,6,7,8,9,10,11,12})),
$ES42&lt;&gt;"LisChannel",
_xlpm.COEFF,
$ES42&lt;&gt;"RussOutdoor",
_xlpm.COEFF))</f>
        <v/>
      </c>
      <c r="BB42" s="68">
        <f t="array" ref="BB42">
_xlfn.LET(_xlpm.COEFF,
IF($AW42+$AX42=0,0,IF(MAX(MIN($AX42,EOMONTH(BB$15,0))-MAX($AW42,BB$15)+1,)&gt;0,1,0)),
_xlfn.IFS(
$ES42="LisChannel",
_xlpm.COEFF*
INDEX({1;1;1.2;1.2;1;1;1;1;1.2;1.2;1.2;1.2},
MATCH(MONTH(BB$15),
{1,2,3,4,5,6,7,8,9,10,11,12})),
CONCATENATE($ES42," ",$L42)="RussOutdoor метро",
_xlpm.COEFF*
INDEX({0.8;0.9;1.1;1.1;1;1;1;1;1.1;1.1;1.1;1.1},
MATCH(MONTH(BB$15),
{1,2,3,4,5,6,7,8,9,10,11,12})),
$ES42&lt;&gt;"LisChannel",
_xlpm.COEFF,
$ES42&lt;&gt;"RussOutdoor",
_xlpm.COEFF))</f>
        <v/>
      </c>
      <c r="BC42" s="68">
        <f t="array" ref="BC42">
_xlfn.LET(_xlpm.COEFF,
IF($AW42+$AX42=0,0,IF(MAX(MIN($AX42,EOMONTH(BC$15,0))-MAX($AW42,BC$15)+1,)&gt;0,1,0)),
_xlfn.IFS(
$ES42="LisChannel",
_xlpm.COEFF*
INDEX({1;1;1.2;1.2;1;1;1;1;1.2;1.2;1.2;1.2},
MATCH(MONTH(BC$15),
{1,2,3,4,5,6,7,8,9,10,11,12})),
CONCATENATE($ES42," ",$L42)="RussOutdoor метро",
_xlpm.COEFF*
INDEX({0.8;0.9;1.1;1.1;1;1;1;1;1.1;1.1;1.1;1.1},
MATCH(MONTH(BC$15),
{1,2,3,4,5,6,7,8,9,10,11,12})),
$ES42&lt;&gt;"LisChannel",
_xlpm.COEFF,
$ES42&lt;&gt;"RussOutdoor",
_xlpm.COEFF))</f>
        <v/>
      </c>
      <c r="BD42" s="68">
        <f t="array" ref="BD42">
_xlfn.LET(_xlpm.COEFF,
IF($AW42+$AX42=0,0,IF(MAX(MIN($AX42,EOMONTH(BD$15,0))-MAX($AW42,BD$15)+1,)&gt;0,1,0)),
_xlfn.IFS(
$ES42="LisChannel",
_xlpm.COEFF*
INDEX({1;1;1.2;1.2;1;1;1;1;1.2;1.2;1.2;1.2},
MATCH(MONTH(BD$15),
{1,2,3,4,5,6,7,8,9,10,11,12})),
CONCATENATE($ES42," ",$L42)="RussOutdoor метро",
_xlpm.COEFF*
INDEX({0.8;0.9;1.1;1.1;1;1;1;1;1.1;1.1;1.1;1.1},
MATCH(MONTH(BD$15),
{1,2,3,4,5,6,7,8,9,10,11,12})),
$ES42&lt;&gt;"LisChannel",
_xlpm.COEFF,
$ES42&lt;&gt;"RussOutdoor",
_xlpm.COEFF))</f>
        <v/>
      </c>
      <c r="BE42" s="68">
        <f t="array" ref="BE42">
_xlfn.LET(_xlpm.COEFF,
IF($AW42+$AX42=0,0,IF(MAX(MIN($AX42,EOMONTH(BE$15,0))-MAX($AW42,BE$15)+1,)&gt;0,1,0)),
_xlfn.IFS(
$ES42="LisChannel",
_xlpm.COEFF*
INDEX({1;1;1.2;1.2;1;1;1;1;1.2;1.2;1.2;1.2},
MATCH(MONTH(BE$15),
{1,2,3,4,5,6,7,8,9,10,11,12})),
CONCATENATE($ES42," ",$L42)="RussOutdoor метро",
_xlpm.COEFF*
INDEX({0.8;0.9;1.1;1.1;1;1;1;1;1.1;1.1;1.1;1.1},
MATCH(MONTH(BE$15),
{1,2,3,4,5,6,7,8,9,10,11,12})),
$ES42&lt;&gt;"LisChannel",
_xlpm.COEFF,
$ES42&lt;&gt;"RussOutdoor",
_xlpm.COEFF))</f>
        <v/>
      </c>
      <c r="BF42" s="68">
        <f t="array" ref="BF42">
_xlfn.LET(_xlpm.COEFF,
IF($AW42+$AX42=0,0,IF(MAX(MIN($AX42,EOMONTH(BF$15,0))-MAX($AW42,BF$15)+1,)&gt;0,1,0)),
_xlfn.IFS(
$ES42="LisChannel",
_xlpm.COEFF*
INDEX({1;1;1.2;1.2;1;1;1;1;1.2;1.2;1.2;1.2},
MATCH(MONTH(BF$15),
{1,2,3,4,5,6,7,8,9,10,11,12})),
CONCATENATE($ES42," ",$L42)="RussOutdoor метро",
_xlpm.COEFF*
INDEX({0.8;0.9;1.1;1.1;1;1;1;1;1.1;1.1;1.1;1.1},
MATCH(MONTH(BF$15),
{1,2,3,4,5,6,7,8,9,10,11,12})),
$ES42&lt;&gt;"LisChannel",
_xlpm.COEFF,
$ES42&lt;&gt;"RussOutdoor",
_xlpm.COEFF))</f>
        <v/>
      </c>
      <c r="BG42" s="68">
        <f t="array" ref="BG42">
_xlfn.LET(_xlpm.COEFF,
IF($AW42+$AX42=0,0,IF(MAX(MIN($AX42,EOMONTH(BG$15,0))-MAX($AW42,BG$15)+1,)&gt;0,1,0)),
_xlfn.IFS(
$ES42="LisChannel",
_xlpm.COEFF*
INDEX({1;1;1.2;1.2;1;1;1;1;1.2;1.2;1.2;1.2},
MATCH(MONTH(BG$15),
{1,2,3,4,5,6,7,8,9,10,11,12})),
CONCATENATE($ES42," ",$L42)="RussOutdoor метро",
_xlpm.COEFF*
INDEX({0.8;0.9;1.1;1.1;1;1;1;1;1.1;1.1;1.1;1.1},
MATCH(MONTH(BG$15),
{1,2,3,4,5,6,7,8,9,10,11,12})),
$ES42&lt;&gt;"LisChannel",
_xlpm.COEFF,
$ES42&lt;&gt;"RussOutdoor",
_xlpm.COEFF))</f>
        <v/>
      </c>
      <c r="BH42" s="68">
        <f t="array" ref="BH42">
_xlfn.LET(_xlpm.COEFF,
IF($AW42+$AX42=0,0,IF(MAX(MIN($AX42,EOMONTH(BH$15,0))-MAX($AW42,BH$15)+1,)&gt;0,1,0)),
_xlfn.IFS(
$ES42="LisChannel",
_xlpm.COEFF*
INDEX({1;1;1.2;1.2;1;1;1;1;1.2;1.2;1.2;1.2},
MATCH(MONTH(BH$15),
{1,2,3,4,5,6,7,8,9,10,11,12})),
CONCATENATE($ES42," ",$L42)="RussOutdoor метро",
_xlpm.COEFF*
INDEX({0.8;0.9;1.1;1.1;1;1;1;1;1.1;1.1;1.1;1.1},
MATCH(MONTH(BH$15),
{1,2,3,4,5,6,7,8,9,10,11,12})),
$ES42&lt;&gt;"LisChannel",
_xlpm.COEFF,
$ES42&lt;&gt;"RussOutdoor",
_xlpm.COEFF))</f>
        <v/>
      </c>
      <c r="BI42" s="68">
        <f t="array" ref="BI42">
_xlfn.LET(_xlpm.COEFF,
IF($AW42+$AX42=0,0,IF(MAX(MIN($AX42,EOMONTH(BI$15,0))-MAX($AW42,BI$15)+1,)&gt;0,1,0)),
_xlfn.IFS(
$ES42="LisChannel",
_xlpm.COEFF*
INDEX({1;1;1.2;1.2;1;1;1;1;1.2;1.2;1.2;1.2},
MATCH(MONTH(BI$15),
{1,2,3,4,5,6,7,8,9,10,11,12})),
CONCATENATE($ES42," ",$L42)="RussOutdoor метро",
_xlpm.COEFF*
INDEX({0.8;0.9;1.1;1.1;1;1;1;1;1.1;1.1;1.1;1.1},
MATCH(MONTH(BI$15),
{1,2,3,4,5,6,7,8,9,10,11,12})),
$ES42&lt;&gt;"LisChannel",
_xlpm.COEFF,
$ES42&lt;&gt;"RussOutdoor",
_xlpm.COEFF))</f>
        <v/>
      </c>
      <c r="BJ42" s="68">
        <f t="array" ref="BJ42">
_xlfn.LET(_xlpm.COEFF,
IF($AW42+$AX42=0,0,IF(MAX(MIN($AX42,EOMONTH(BJ$15,0))-MAX($AW42,BJ$15)+1,)&gt;0,1,0)),
_xlfn.IFS(
$ES42="LisChannel",
_xlpm.COEFF*
INDEX({1;1;1.2;1.2;1;1;1;1;1.2;1.2;1.2;1.2},
MATCH(MONTH(BJ$15),
{1,2,3,4,5,6,7,8,9,10,11,12})),
CONCATENATE($ES42," ",$L42)="RussOutdoor метро",
_xlpm.COEFF*
INDEX({0.8;0.9;1.1;1.1;1;1;1;1;1.1;1.1;1.1;1.1},
MATCH(MONTH(BJ$15),
{1,2,3,4,5,6,7,8,9,10,11,12})),
$ES42&lt;&gt;"LisChannel",
_xlpm.COEFF,
$ES42&lt;&gt;"RussOutdoor",
_xlpm.COEFF))</f>
        <v/>
      </c>
      <c r="BK42" s="68">
        <f t="array" ref="BK42">
_xlfn.LET(_xlpm.COEFF,
IF($AW42+$AX42=0,0,IF(MAX(MIN($AX42,EOMONTH(BK$15,0))-MAX($AW42,BK$15)+1,)&gt;0,1,0)),
_xlfn.IFS(
$ES42="LisChannel",
_xlpm.COEFF*
INDEX({1;1;1.2;1.2;1;1;1;1;1.2;1.2;1.2;1.2},
MATCH(MONTH(BK$15),
{1,2,3,4,5,6,7,8,9,10,11,12})),
CONCATENATE($ES42," ",$L42)="RussOutdoor метро",
_xlpm.COEFF*
INDEX({0.8;0.9;1.1;1.1;1;1;1;1;1.1;1.1;1.1;1.1},
MATCH(MONTH(BK$15),
{1,2,3,4,5,6,7,8,9,10,11,12})),
$ES42&lt;&gt;"LisChannel",
_xlpm.COEFF,
$ES42&lt;&gt;"RussOutdoor",
_xlpm.COEFF))</f>
        <v/>
      </c>
      <c r="BL42" s="62">
        <f>COUNTIFS($AZ42:$BK42,"&gt;0")</f>
        <v/>
      </c>
      <c r="BM42" s="65" t="n"/>
      <c r="BN42" s="125">
        <f>$DJ42</f>
        <v/>
      </c>
      <c r="BO42" s="63">
        <f>$DQ42</f>
        <v/>
      </c>
      <c r="BP42" s="125">
        <f>
IFERROR(
IF($BL42=0,0,
$BN42*(1-$BO42)),
0)</f>
        <v/>
      </c>
      <c r="BQ42" s="125">
        <f t="array" ref="BQ42">
IFERROR(
_xlfn.IFS(
$DH42="день_1",
$BP42*$BL42/($AX42-$AW42+1)*AZ42*(DAY(EOMONTH(AZ$15,0))),
$DH42="день_2",
$BP42/30*MAX(MIN($AX42,EOMONTH(AZ$15,0))-MAX($AW42,AZ$15)+1,),
$DH42="раб.день",
$BP42/30*(IFERROR(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$BP42*AZ42,
$DH42="неделя",
$BP42*AZ42/7*(ROUNDUP((DAY(EOMONTH(AZ$15,0)))/4,0))),
0)</f>
        <v/>
      </c>
      <c r="BR42" s="125">
        <f t="array" ref="BR42">
IFERROR(
_xlfn.IFS(
$DH42="день_1",
$BP42*$BL42/($AX42-$AW42+1)*BA42*(DAY(EOMONTH(BA$15,0))),
$DH42="день_2",
$BP42/30*MAX(MIN($AX42,EOMONTH(BA$15,0))-MAX($AW42,BA$15)+1,),
$DH42="раб.день",
$BP42/30*(IFERROR(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$BP42*BA42,
$DH42="неделя",
$BP42*BA42/7*(ROUNDUP((DAY(EOMONTH(BA$15,0)))/4,0))),
0)</f>
        <v/>
      </c>
      <c r="BS42" s="125">
        <f t="array" ref="BS42">
IFERROR(
_xlfn.IFS(
$DH42="день_1",
$BP42*$BL42/($AX42-$AW42+1)*BB42*(DAY(EOMONTH(BB$15,0))),
$DH42="день_2",
$BP42/30*MAX(MIN($AX42,EOMONTH(BB$15,0))-MAX($AW42,BB$15)+1,),
$DH42="раб.день",
$BP42/30*(IFERROR(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$BP42*BB42,
$DH42="неделя",
$BP42*BB42/7*(ROUNDUP((DAY(EOMONTH(BB$15,0)))/4,0))),
0)</f>
        <v/>
      </c>
      <c r="BT42" s="125">
        <f t="array" ref="BT42">
IFERROR(
_xlfn.IFS(
$DH42="день_1",
$BP42*$BL42/($AX42-$AW42+1)*BC42*(DAY(EOMONTH(BC$15,0))),
$DH42="день_2",
$BP42/30*MAX(MIN($AX42,EOMONTH(BC$15,0))-MAX($AW42,BC$15)+1,),
$DH42="раб.день",
$BP42/30*(IFERROR(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$BP42*BC42,
$DH42="неделя",
$BP42*BC42/7*(ROUNDUP((DAY(EOMONTH(BC$15,0)))/4,0))),
0)</f>
        <v/>
      </c>
      <c r="BU42" s="125">
        <f t="array" ref="BU42">
IFERROR(
_xlfn.IFS(
$DH42="день_1",
$BP42*$BL42/($AX42-$AW42+1)*BD42*(DAY(EOMONTH(BD$15,0))),
$DH42="день_2",
$BP42/30*MAX(MIN($AX42,EOMONTH(BD$15,0))-MAX($AW42,BD$15)+1,),
$DH42="раб.день",
$BP42/30*(IFERROR(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$BP42*BD42,
$DH42="неделя",
$BP42*BD42/7*(ROUNDUP((DAY(EOMONTH(BD$15,0)))/4,0))),
0)</f>
        <v/>
      </c>
      <c r="BV42" s="125">
        <f t="array" ref="BV42">
IFERROR(
_xlfn.IFS(
$DH42="день_1",
$BP42*$BL42/($AX42-$AW42+1)*BE42*(DAY(EOMONTH(BE$15,0))),
$DH42="день_2",
$BP42/30*MAX(MIN($AX42,EOMONTH(BE$15,0))-MAX($AW42,BE$15)+1,),
$DH42="раб.день",
$BP42/30*(IFERROR(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$BP42*BE42,
$DH42="неделя",
$BP42*BE42/7*(ROUNDUP((DAY(EOMONTH(BE$15,0)))/4,0))),
0)</f>
        <v/>
      </c>
      <c r="BW42" s="125">
        <f t="array" ref="BW42">
IFERROR(
_xlfn.IFS(
$DH42="день_1",
$BP42*$BL42/($AX42-$AW42+1)*BF42*(DAY(EOMONTH(BF$15,0))),
$DH42="день_2",
$BP42/30*MAX(MIN($AX42,EOMONTH(BF$15,0))-MAX($AW42,BF$15)+1,),
$DH42="раб.день",
$BP42/30*(IFERROR(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$BP42*BF42,
$DH42="неделя",
$BP42*BF42/7*(ROUNDUP((DAY(EOMONTH(BF$15,0)))/4,0))),
0)</f>
        <v/>
      </c>
      <c r="BX42" s="125">
        <f t="array" ref="BX42">
IFERROR(
_xlfn.IFS(
$DH42="день_1",
$BP42*$BL42/($AX42-$AW42+1)*BG42*(DAY(EOMONTH(BG$15,0))),
$DH42="день_2",
$BP42/30*MAX(MIN($AX42,EOMONTH(BG$15,0))-MAX($AW42,BG$15)+1,),
$DH42="раб.день",
$BP42/30*(IFERROR(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$BP42*BG42,
$DH42="неделя",
$BP42*BG42/7*(ROUNDUP((DAY(EOMONTH(BG$15,0)))/4,0))),
0)</f>
        <v/>
      </c>
      <c r="BY42" s="125">
        <f t="array" ref="BY42">
IFERROR(
_xlfn.IFS(
$DH42="день_1",
$BP42*$BL42/($AX42-$AW42+1)*BH42*(DAY(EOMONTH(BH$15,0))),
$DH42="день_2",
$BP42/30*MAX(MIN($AX42,EOMONTH(BH$15,0))-MAX($AW42,BH$15)+1,),
$DH42="раб.день",
$BP42/30*(IFERROR(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$BP42*BH42,
$DH42="неделя",
$BP42*BH42/7*(ROUNDUP((DAY(EOMONTH(BH$15,0)))/4,0))),
0)</f>
        <v/>
      </c>
      <c r="BZ42" s="125">
        <f t="array" ref="BZ42">
IFERROR(
_xlfn.IFS(
$DH42="день_1",
$BP42*$BL42/($AX42-$AW42+1)*BI42*(DAY(EOMONTH(BI$15,0))),
$DH42="день_2",
$BP42/30*MAX(MIN($AX42,EOMONTH(BI$15,0))-MAX($AW42,BI$15)+1,),
$DH42="раб.день",
$BP42/30*(IFERROR(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$BP42*BI42,
$DH42="неделя",
$BP42*BI42/7*(ROUNDUP((DAY(EOMONTH(BI$15,0)))/4,0))),
0)</f>
        <v/>
      </c>
      <c r="CA42" s="125">
        <f t="array" ref="CA42">
IFERROR(
_xlfn.IFS(
$DH42="день_1",
$BP42*$BL42/($AX42-$AW42+1)*BJ42*(DAY(EOMONTH(BJ$15,0))),
$DH42="день_2",
$BP42/30*MAX(MIN($AX42,EOMONTH(BJ$15,0))-MAX($AW42,BJ$15)+1,),
$DH42="раб.день",
$BP42/30*(IFERROR(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$BP42*BJ42,
$DH42="неделя",
$BP42*BJ42/7*(ROUNDUP((DAY(EOMONTH(BJ$15,0)))/4,0))),
0)</f>
        <v/>
      </c>
      <c r="CB42" s="125">
        <f t="array" ref="CB42">
IFERROR(
_xlfn.IFS(
$DH42="день_1",
$BP42*$BL42/($AX42-$AW42+1)*BK42*(DAY(EOMONTH(BK$15,0))),
$DH42="день_2",
$BP42/30*MAX(MIN($AX42,EOMONTH(BK$15,0))-MAX($AW42,BK$15)+1,),
$DH42="раб.день",
$BP42/30*(IFERROR(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$BP42*BK42,
$DH42="неделя",
$BP42*BK42/7*(ROUNDUP((DAY(EOMONTH(BK$15,0)))/4,0))),
0)</f>
        <v/>
      </c>
      <c r="CC42" s="125">
        <f>SUM($BQ42:$CB42)</f>
        <v/>
      </c>
      <c r="CD42" s="126">
        <f>SUM($EH42:$EH42)</f>
        <v/>
      </c>
      <c r="CE42" s="126">
        <f>$CD42*$AB42</f>
        <v/>
      </c>
      <c r="CF42" s="126">
        <f>SUM($EK42:$EK42)</f>
        <v/>
      </c>
      <c r="CG42" s="126">
        <f>$CF42*$AB42</f>
        <v/>
      </c>
      <c r="CH42" s="126">
        <f>SUM($CC42,$CE42,$CG42)</f>
        <v/>
      </c>
      <c r="CI42" s="126">
        <f>$CH42*(1+$CM42)</f>
        <v/>
      </c>
      <c r="CJ42" s="127" t="n">
        <v>0</v>
      </c>
      <c r="CK42" s="126">
        <f>SUM($CH42:$CH42)*(1+$CJ42)</f>
        <v/>
      </c>
      <c r="CL42" s="126">
        <f>SUM($CH42:$CH42)*(1+$CM42)</f>
        <v/>
      </c>
      <c r="CM42" s="59" t="n"/>
      <c r="CN42" s="59" t="n"/>
      <c r="CO42" s="72" t="n"/>
      <c r="CP42" s="59" t="n"/>
      <c r="CQ42" s="73" t="n"/>
      <c r="CR42" s="73" t="n"/>
      <c r="CS42" s="73" t="n"/>
      <c r="CT42" s="72" t="n"/>
      <c r="CU42" s="79" t="inlineStr">
        <is>
          <t> </t>
        </is>
      </c>
      <c r="CV42" s="60" t="n"/>
      <c r="CW42" s="60" t="n"/>
      <c r="CX42" s="60" t="n"/>
      <c r="CY42" s="127">
        <f>IFERROR(($CC42-$EE42)/($EE42/(1-$DQ42)),0)</f>
        <v/>
      </c>
      <c r="CZ42" s="127">
        <f>IFERROR(1-$EI42/($CE42),0)</f>
        <v/>
      </c>
      <c r="DA42" s="127">
        <f>IFERROR(1-$EL42/($CG42),0)</f>
        <v/>
      </c>
      <c r="DB42" s="126">
        <f>ROUND(IFERROR(($CI42/(1+$CM42)-$EN42),0),2)</f>
        <v/>
      </c>
      <c r="DC42" s="128" t="n"/>
      <c r="DD42" s="125" t="n"/>
      <c r="DE42" s="75" t="n">
        <v>0</v>
      </c>
      <c r="DF42" s="128" t="n"/>
      <c r="DG42" s="125">
        <f>IF($DC42=0,0,$DD42*($DC42*100%-$DE42*$DF42))*SUM($AB42:$AB42)</f>
        <v/>
      </c>
      <c r="DH42" s="129" t="inlineStr">
        <is>
          <t>месяц</t>
        </is>
      </c>
      <c r="DI42" s="130" t="n"/>
      <c r="DJ42" s="130">
        <f>
_xlfn.LET(_xlpm.X,
IFERROR(
IF($ES42="НовиковТВ",
(_xlfn.LET(_xlpm.NTV,
_xlfn.LET(_xlpm.MIN,350000,
IF(SUMIFS($DI:$DI,$ES:$ES,"НовиковТВ")&lt;=_xlpm.MIN,
(SUMIFS($DI:$DI,$ES:$ES,"НовиковТВ")/(COUNTIFS($ES:$ES,"НовиковТВ")))*_xlpm.MIN/SUMIFS($DI:$DI,$ES:$ES,"НовиковТВ"),
DI42)),
_xlpm.NTV+$DG42/(1-(1-(_xlpm.NTV)*(1-$DL42)*(1-$DM42)*(1-$DN42)*(1-$DO42)*(1-$DP42)/_xlpm.NTV))))/(1+$EP42),
$DI42+$DG42/(1-(1-($DI42)*(1-$DL42)*(1-$DM42)*(1-$DN42)*(1-$DO42)*(1-$DP42)/$DI42))),
0),
_xlpm.X*(1+$CM42)*(1+$CW42)-_xlpm.X*(1+$CM42)+_xlpm.X)</f>
        <v/>
      </c>
      <c r="DK42" s="125" t="inlineStr">
        <is>
          <t>послед.</t>
        </is>
      </c>
      <c r="DL42" s="63" t="n">
        <v>0</v>
      </c>
      <c r="DM42" s="63" t="n">
        <v>0</v>
      </c>
      <c r="DN42" s="63" t="n">
        <v>0</v>
      </c>
      <c r="DO42" s="63" t="n">
        <v>0</v>
      </c>
      <c r="DP42" s="63" t="n">
        <v>0</v>
      </c>
      <c r="DQ42" s="63">
        <f t="array" ref="DQ42">IFERROR(_xlfn.IFS(
$DK42="послед.",1-(1-$DL42)*(1-$DM42)*(1-$DN42)*(1-$DO42)*(1-$DP42),
$DK42="сумм.",$DL42+$DM42+$DN42+$DO42+$DP42),
0)</f>
        <v/>
      </c>
      <c r="DR42" s="125">
        <f t="array" ref="DR42">
IFERROR(
_xlfn.IFS(
$BL42=0,
0,
$BL42&gt;0,
_xlfn.IFS($DK42="послед.",
$DJ42*(1-$DL42)*(1-$DM42)*(1-$DN42)*(1-$DO42)*(1-$DP42),
$DK42="сумм.",
$DJ42*(1-($DL42+$DM42+$DN42+$DO42+$DP42)))),0)</f>
        <v/>
      </c>
      <c r="DS42" s="125">
        <f t="array" ref="DS42">
IFERROR(_xlfn.IFS(
$DH42="день_1",
$DR42*$BL42/($AX42-$AW42+1)*AZ42*(DAY(EOMONTH(AZ$15,0))),
$DH42="день_2",
$DR42/30*MAX(MIN($AX42,EOMONTH(AZ$15,0))-MAX($AW42,AZ$15)+1,),
$DH42="раб.день",
$DR42/30*(IFERROR(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$DR42*AZ42,
$DH42="неделя",
$DR42*AZ42/7*(ROUNDUP((DAY(EOMONTH(AZ$15,0)))/4,0))),
0)</f>
        <v/>
      </c>
      <c r="DT42" s="125">
        <f t="array" ref="DT42">
IFERROR(_xlfn.IFS(
$DH42="день_1",
$DR42*$BL42/($AX42-$AW42+1)*BA42*(DAY(EOMONTH(BA$15,0))),
$DH42="день_2",
$DR42/30*MAX(MIN($AX42,EOMONTH(BA$15,0))-MAX($AW42,BA$15)+1,),
$DH42="раб.день",
$DR42/30*(IFERROR(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$DR42*BA42,
$DH42="неделя",
$DR42*BA42/7*(ROUNDUP((DAY(EOMONTH(BA$15,0)))/4,0))),
0)</f>
        <v/>
      </c>
      <c r="DU42" s="125">
        <f t="array" ref="DU42">
IFERROR(_xlfn.IFS(
$DH42="день_1",
$DR42*$BL42/($AX42-$AW42+1)*BB42*(DAY(EOMONTH(BB$15,0))),
$DH42="день_2",
$DR42/30*MAX(MIN($AX42,EOMONTH(BB$15,0))-MAX($AW42,BB$15)+1,),
$DH42="раб.день",
$DR42/30*(IFERROR(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$DR42*BB42,
$DH42="неделя",
$DR42*BB42/7*(ROUNDUP((DAY(EOMONTH(BB$15,0)))/4,0))),
0)</f>
        <v/>
      </c>
      <c r="DV42" s="125">
        <f t="array" ref="DV42">
IFERROR(_xlfn.IFS(
$DH42="день_1",
$DR42*$BL42/($AX42-$AW42+1)*BC42*(DAY(EOMONTH(BC$15,0))),
$DH42="день_2",
$DR42/30*MAX(MIN($AX42,EOMONTH(BC$15,0))-MAX($AW42,BC$15)+1,),
$DH42="раб.день",
$DR42/30*(IFERROR(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$DR42*BC42,
$DH42="неделя",
$DR42*BC42/7*(ROUNDUP((DAY(EOMONTH(BC$15,0)))/4,0))),
0)</f>
        <v/>
      </c>
      <c r="DW42" s="125">
        <f t="array" ref="DW42">
IFERROR(_xlfn.IFS(
$DH42="день_1",
$DR42*$BL42/($AX42-$AW42+1)*BD42*(DAY(EOMONTH(BD$15,0))),
$DH42="день_2",
$DR42/30*MAX(MIN($AX42,EOMONTH(BD$15,0))-MAX($AW42,BD$15)+1,),
$DH42="раб.день",
$DR42/30*(IFERROR(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$DR42*BD42,
$DH42="неделя",
$DR42*BD42/7*(ROUNDUP((DAY(EOMONTH(BD$15,0)))/4,0))),
0)</f>
        <v/>
      </c>
      <c r="DX42" s="125">
        <f t="array" ref="DX42">
IFERROR(_xlfn.IFS(
$DH42="день_1",
$DR42*$BL42/($AX42-$AW42+1)*BE42*(DAY(EOMONTH(BE$15,0))),
$DH42="день_2",
$DR42/30*MAX(MIN($AX42,EOMONTH(BE$15,0))-MAX($AW42,BE$15)+1,),
$DH42="раб.день",
$DR42/30*(IFERROR(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$DR42*BE42,
$DH42="неделя",
$DR42*BE42/7*(ROUNDUP((DAY(EOMONTH(BE$15,0)))/4,0))),
0)</f>
        <v/>
      </c>
      <c r="DY42" s="125">
        <f t="array" ref="DY42">
IFERROR(_xlfn.IFS(
$DH42="день_1",
$DR42*$BL42/($AX42-$AW42+1)*BF42*(DAY(EOMONTH(BF$15,0))),
$DH42="день_2",
$DR42/30*MAX(MIN($AX42,EOMONTH(BF$15,0))-MAX($AW42,BF$15)+1,),
$DH42="раб.день",
$DR42/30*(IFERROR(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$DR42*BF42,
$DH42="неделя",
$DR42*BF42/7*(ROUNDUP((DAY(EOMONTH(BF$15,0)))/4,0))),
0)</f>
        <v/>
      </c>
      <c r="DZ42" s="125">
        <f t="array" ref="DZ42">
IFERROR(_xlfn.IFS(
$DH42="день_1",
$DR42*$BL42/($AX42-$AW42+1)*BG42*(DAY(EOMONTH(BG$15,0))),
$DH42="день_2",
$DR42/30*MAX(MIN($AX42,EOMONTH(BG$15,0))-MAX($AW42,BG$15)+1,),
$DH42="раб.день",
$DR42/30*(IFERROR(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$DR42*BG42,
$DH42="неделя",
$DR42*BG42/7*(ROUNDUP((DAY(EOMONTH(BG$15,0)))/4,0))),
0)</f>
        <v/>
      </c>
      <c r="EA42" s="125">
        <f t="array" ref="EA42">
IFERROR(_xlfn.IFS(
$DH42="день_1",
$DR42*$BL42/($AX42-$AW42+1)*BH42*(DAY(EOMONTH(BH$15,0))),
$DH42="день_2",
$DR42/30*MAX(MIN($AX42,EOMONTH(BH$15,0))-MAX($AW42,BH$15)+1,),
$DH42="раб.день",
$DR42/30*(IFERROR(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$DR42*BH42,
$DH42="неделя",
$DR42*BH42/7*(ROUNDUP((DAY(EOMONTH(BH$15,0)))/4,0))),
0)</f>
        <v/>
      </c>
      <c r="EB42" s="125">
        <f t="array" ref="EB42">
IFERROR(_xlfn.IFS(
$DH42="день_1",
$DR42*$BL42/($AX42-$AW42+1)*BI42*(DAY(EOMONTH(BI$15,0))),
$DH42="день_2",
$DR42/30*MAX(MIN($AX42,EOMONTH(BI$15,0))-MAX($AW42,BI$15)+1,),
$DH42="раб.день",
$DR42/30*(IFERROR(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$DR42*BI42,
$DH42="неделя",
$DR42*BI42/7*(ROUNDUP((DAY(EOMONTH(BI$15,0)))/4,0))),
0)</f>
        <v/>
      </c>
      <c r="EC42" s="125">
        <f t="array" ref="EC42">
IFERROR(_xlfn.IFS(
$DH42="день_1",
$DR42*$BL42/($AX42-$AW42+1)*BJ42*(DAY(EOMONTH(BJ$15,0))),
$DH42="день_2",
$DR42/30*MAX(MIN($AX42,EOMONTH(BJ$15,0))-MAX($AW42,BJ$15)+1,),
$DH42="раб.день",
$DR42/30*(IFERROR(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$DR42*BJ42,
$DH42="неделя",
$DR42*BJ42/7*(ROUNDUP((DAY(EOMONTH(BJ$15,0)))/4,0))),
0)</f>
        <v/>
      </c>
      <c r="ED42" s="125">
        <f t="array" ref="ED42">
IFERROR(_xlfn.IFS(
$DH42="день_1",
$DR42*$BL42/($AX42-$AW42+1)*BK42*(DAY(EOMONTH(BK$15,0))),
$DH42="день_2",
$DR42/30*MAX(MIN($AX42,EOMONTH(BK$15,0))-MAX($AW42,BK$15)+1,),
$DH42="раб.день",
$DR42/30*(IFERROR(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$DR42*BK42,
$DH42="неделя",
$DR42*BK42/7*(ROUNDUP((DAY(EOMONTH(BK$15,0)))/4,0))),
0)</f>
        <v/>
      </c>
      <c r="EE42" s="125">
        <f>SUM($DS42,$DT42,$DU42,$DV42,$DW42,$DX42,$DY42,$DZ42,$EA42,$EB42,$EC42,$ED42)</f>
        <v/>
      </c>
      <c r="EF42" s="125">
        <f>IFERROR(ROUND($EE42*(1+$EP42),2),0)</f>
        <v/>
      </c>
      <c r="EG42" s="128" t="n">
        <v>1</v>
      </c>
      <c r="EH42" s="126" t="n">
        <v>0</v>
      </c>
      <c r="EI42" s="126">
        <f>ROUND(SUM($EH42:$EH42)*SUM($AB42:$AB42)*$EG42,2)</f>
        <v/>
      </c>
      <c r="EJ42" s="126">
        <f>ROUND($EI42*(1+$EP42),2)</f>
        <v/>
      </c>
      <c r="EK42" s="126" t="n">
        <v>0</v>
      </c>
      <c r="EL42" s="126">
        <f>ROUND(SUM($EK42:$EK42)*SUM($AB42:$AB42)*$EG42,2)</f>
        <v/>
      </c>
      <c r="EM42" s="126">
        <f>ROUND($EL42*(1+$EP42),2)</f>
        <v/>
      </c>
      <c r="EN42" s="126">
        <f>SUM($EE42,$EI42,$EL42)</f>
        <v/>
      </c>
      <c r="EO42" s="126">
        <f>SUM($EF42,$EJ42,$EM42)</f>
        <v/>
      </c>
      <c r="EP42" s="59" t="n"/>
      <c r="EQ42" s="59" t="n"/>
      <c r="ER42" s="60">
        <f t="array" ref="ER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MATCH(ES42,
{"AMS";"RussOutdoor";"HD Outdoor";"Ingroup";"IQ";"Ledproduction";"LisChannel";"Logic";"Media-PPL";"NovikovTV | НовиковТВ";"SMA";"SOK";"КрокусТВ | CrocusTV | IndoorTV";"Сити";"ТЯК Москва"},
0)),"")</f>
        <v/>
      </c>
      <c r="ES42" s="60" t="n"/>
      <c r="ET42" s="60">
        <f t="array" ref="ET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MATCH(ES42,
{"AMS";"RussOutdoor";"HD Outdoor";"Ingroup";"IQ";"Ledproduction";"LisChannel";"Logic";"Media-PPL";"NovikovTV | НовиковТВ";"SMA";"SOK";"КрокусТВ | CrocusTV | IndoorTV";"Сити";"ТЯК Москва"},
0)),"")</f>
        <v/>
      </c>
      <c r="EU42" s="60" t="n"/>
      <c r="EV42" s="60" t="n"/>
      <c r="EX42" s="110">
        <f t="array" ref="EX42">
($AR42/30
+N("ТРАФИК ПЛОЩАДКИ"))*
(IFERROR(
_xlfn.LET(
_xlpm.GPR,
HLOOKUP($L42,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IF($Q42="цифровой",_xlpm.GPR/$AG42,_xlpm.GPR/60)),
0)
+N("DWELL TIME"))*
(IF($AB42=0,0,IF($AB42=1,0.3,IF($AB42=2,0.5,IF($AB42&gt;2,1))))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_xlfn.IFS($AC42="да",1.2,$AC42="нет",1)*
_xlfn.IFS($AD42="да",1.2,$AD42="нет",1)*
IF(R42="статический",1,1.2)*
$X42*
INDEX(
{1.2;1;1.2;1.2;1;1.2;1.2;1.2;1.2;1.2;1.2;1;1.2;1.2;1.2;1.2;1;1;1.2;1.2;1.2;1;1;1;1;1.2;1.2;1.2;1.2;1;1;1;1;1.2;1.2;1.2;1.2;1.2;1.2;1.2;1.2;1;1;1.2;1;1;1;1;1.5;1;1;1.5;1.5;1.2},
MATCH($Q42,_xlpm.MI,0)))&gt;{0.02;0.04;0.06;0.1;0.2;0.4;0.6;0.8;1;2;4;6})),
{0;1;2;3;4;5;6;7;8;9;10;11;12},
0)))
+N("КОЭФФИЦИЕНТ КОНТАКТА"))))*
(_xlfn.IFS($X42&lt;0.1,$X42/1000,$X42&gt;25,5.2,AND($X42&gt;=0.1,$X42&lt;=25),(($X42*2+0.1)/10)*($X42/10)))*
IFERROR((_xlfn.LET(
_xlpm.MA,
{0;0.8;0.85;0.9;0.95;1},
_xlpm.MAA,
{0;1;2;3;4;5},
INDEX(_xlpm.MA,MATCH(SUMPRODUCT(--((IF(ROUND(_xlpm.MAA,1)&gt;5,5,ROUND($AB42,1)))&gt;{0;1;2;3;4;5})),_xlpm.MAA,0)))
+N("КОЭФФИЦИЕНТ КОЛ-ВО КОНСТРУКЦИЙ")),1)*
$AB42,0))*
(IF($Q42="цифровой",$AG42/15*$AI42,1)
+N("ДЛЯ ЦИФРЫ"))</f>
        <v/>
      </c>
      <c r="EY42" s="110">
        <f>IFERROR(EX42*AY42,0)</f>
        <v/>
      </c>
      <c r="EZ42" s="131">
        <f>IFERROR(DP42/EY42*1000,0)</f>
        <v/>
      </c>
      <c r="FA42" s="112">
        <f>IFERROR(FC42/FB42,0)</f>
        <v/>
      </c>
      <c r="FB42" s="112">
        <f>IFERROR((FC42/(EY42/FF42*#REF!))*0.825,0)</f>
        <v/>
      </c>
      <c r="FC42" s="112">
        <f>IFERROR(((EX42*30/AR42)*100)/30,0)</f>
        <v/>
      </c>
      <c r="FD42" s="112">
        <f>IFERROR(EY42/G42*100%,0)</f>
        <v/>
      </c>
      <c r="FE42" s="112">
        <f>IFERROR(FD42/FC42*100%,0)</f>
        <v/>
      </c>
      <c r="FF42" s="110">
        <f>IFERROR(AR42/30*AY42,0)</f>
        <v/>
      </c>
    </row>
    <row r="43" ht="12.75" customHeight="1">
      <c r="A43" s="59" t="n"/>
      <c r="B43" s="60" t="n"/>
      <c r="C43" s="60" t="n"/>
      <c r="D43" s="60">
        <f t="array" ref="D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3" s="60">
        <f t="array" ref="E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3" s="60" t="n"/>
      <c r="G43" s="60" t="n"/>
      <c r="H43" s="60">
        <f t="array" ref="H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3" s="60" t="n"/>
      <c r="J43" s="60" t="n"/>
      <c r="K43" s="60" t="n"/>
      <c r="L43" s="60" t="n"/>
      <c r="M43" s="60" t="n"/>
      <c r="N43" s="60" t="n"/>
      <c r="O43" s="60" t="n"/>
      <c r="P43" s="60">
        <f t="array" ref="P43">
_xlfn.IFS(
ISNUMBER(MATCH($Q43,{"шелфбаннер","разделитель","монетница","чековая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ISNUMBER(MATCH($Q43,{"каталог","журнал"},)),
"Пресса",
$Q43="","")</f>
        <v/>
      </c>
      <c r="Q43" s="60" t="n"/>
      <c r="R43" s="60">
        <f t="array" ref="R43">
IFERROR(
_xlfn.IFS(
OR(ISNUMBER(MATCH($Q43,{"экспозиция","макет","стенд","автостенд","авто стенд","выставочное пространство","выставочные стенды","модульные выставочные стенды","3Д конструкция","3D конструкция"},)),P43="Экспонирование"),
"нестандартный",
ISNUMBER(MATCH($Q43,{"скроллер","призматрон"},)),
"динамический",
$P43="Видео",
"цифровой",
OR($P43="Пресса",$P43="Щит",$P43="POSm",$P43="Подвес",$P43="Брендирование/оклейка"),
"статический"),"")</f>
        <v/>
      </c>
      <c r="S43" s="59" t="n"/>
      <c r="T43" s="60" t="n"/>
      <c r="U43" s="60" t="n"/>
      <c r="V43" s="60" t="n"/>
      <c r="W43" s="59" t="n"/>
      <c r="X43" s="59" t="n"/>
      <c r="Y43" s="59" t="n"/>
      <c r="Z43" s="61" t="n"/>
      <c r="AA43" s="61" t="n"/>
      <c r="AB43" s="61">
        <f>IF(BL43&gt;0,Z43,0)</f>
        <v/>
      </c>
      <c r="AC43" s="59" t="n"/>
      <c r="AD43" s="59" t="n"/>
      <c r="AE43" s="59" t="n"/>
      <c r="AF43" s="59" t="n"/>
      <c r="AG43" s="59" t="n"/>
      <c r="AH43" s="59" t="n"/>
      <c r="AI43" s="59" t="n"/>
      <c r="AJ43" s="59" t="n"/>
      <c r="AK43" s="59" t="n"/>
      <c r="AL43" s="62">
        <f>IFERROR(IF(OR(R43="статический",R43="динамический",R43="нестандартный",R43="",R43=""),"-",IF(AND(AH43="-",AI43="-"),"-",AK43*3600/AH43*AI43)),"-")</f>
        <v/>
      </c>
      <c r="AM43" s="62">
        <f>IFERROR(IF(OR(R43="статический",R43="динамический",R43="",R43="", R43="BTL",R43="нестандартный"),"-",AG43*AI43*AL43/60),"-")</f>
        <v/>
      </c>
      <c r="AN43" s="63">
        <f>IFERROR(IF(AH43="","-",AG43*AI43/AH43),"-")</f>
        <v/>
      </c>
      <c r="AO43" s="59">
        <f>IFERROR(IF(OR($R43="статический",$R43="динамический",$R43="",$R43="",$R43="BTL",$R43="нестандартный"),"-",$AL43*$AY43),"-")</f>
        <v/>
      </c>
      <c r="AP43" s="62">
        <f>IFERROR(IF(OR($R43="статический",$R43="динамический",$R43="",$R43="",$R43="BTL",$R43="нестандартный"),"-",$AM43*AY43),"-")</f>
        <v/>
      </c>
      <c r="AQ43" s="64" t="n"/>
      <c r="AR43" s="61" t="n"/>
      <c r="AS43" s="61" t="n"/>
      <c r="AT43" s="61" t="n"/>
      <c r="AU43" s="65" t="n"/>
      <c r="AV43" s="124">
        <f>IFERROR(DR43/AT43*1000,"n/a")</f>
        <v/>
      </c>
      <c r="AW43" s="67" t="n"/>
      <c r="AX43" s="67" t="n"/>
      <c r="AY43" s="43">
        <f>IFERROR(IF(OR($AW43="",$AX43=""),"",_xlfn.DAYS($AX43+1,$AW43)),"")</f>
        <v/>
      </c>
      <c r="AZ43" s="68">
        <f t="array" ref="AZ43">
_xlfn.LET(_xlpm.COEFF,
IF($AW43+$AX43=0,0,IF(MAX(MIN($AX43,EOMONTH(AZ$15,0))-MAX($AW43,AZ$15)+1,)&gt;0,1,0)),
_xlfn.IFS(
$ES43="LisChannel",
_xlpm.COEFF*
INDEX({1;1;1.2;1.2;1;1;1;1;1.2;1.2;1.2;1.2},
MATCH(MONTH(AZ$15),
{1,2,3,4,5,6,7,8,9,10,11,12})),
CONCATENATE($ES43," ",$L43)="RussOutdoor метро",
_xlpm.COEFF*
INDEX({0.8;0.9;1.1;1.1;1;1;1;1;1.1;1.1;1.1;1.1},
MATCH(MONTH(AZ$15),
{1,2,3,4,5,6,7,8,9,10,11,12})),
$ES43&lt;&gt;"LisChannel",
_xlpm.COEFF,
$ES43&lt;&gt;"RussOutdoor",
_xlpm.COEFF))</f>
        <v/>
      </c>
      <c r="BA43" s="68">
        <f t="array" ref="BA43">
_xlfn.LET(_xlpm.COEFF,
IF($AW43+$AX43=0,0,IF(MAX(MIN($AX43,EOMONTH(BA$15,0))-MAX($AW43,BA$15)+1,)&gt;0,1,0)),
_xlfn.IFS(
$ES43="LisChannel",
_xlpm.COEFF*
INDEX({1;1;1.2;1.2;1;1;1;1;1.2;1.2;1.2;1.2},
MATCH(MONTH(BA$15),
{1,2,3,4,5,6,7,8,9,10,11,12})),
CONCATENATE($ES43," ",$L43)="RussOutdoor метро",
_xlpm.COEFF*
INDEX({0.8;0.9;1.1;1.1;1;1;1;1;1.1;1.1;1.1;1.1},
MATCH(MONTH(BA$15),
{1,2,3,4,5,6,7,8,9,10,11,12})),
$ES43&lt;&gt;"LisChannel",
_xlpm.COEFF,
$ES43&lt;&gt;"RussOutdoor",
_xlpm.COEFF))</f>
        <v/>
      </c>
      <c r="BB43" s="68">
        <f t="array" ref="BB43">
_xlfn.LET(_xlpm.COEFF,
IF($AW43+$AX43=0,0,IF(MAX(MIN($AX43,EOMONTH(BB$15,0))-MAX($AW43,BB$15)+1,)&gt;0,1,0)),
_xlfn.IFS(
$ES43="LisChannel",
_xlpm.COEFF*
INDEX({1;1;1.2;1.2;1;1;1;1;1.2;1.2;1.2;1.2},
MATCH(MONTH(BB$15),
{1,2,3,4,5,6,7,8,9,10,11,12})),
CONCATENATE($ES43," ",$L43)="RussOutdoor метро",
_xlpm.COEFF*
INDEX({0.8;0.9;1.1;1.1;1;1;1;1;1.1;1.1;1.1;1.1},
MATCH(MONTH(BB$15),
{1,2,3,4,5,6,7,8,9,10,11,12})),
$ES43&lt;&gt;"LisChannel",
_xlpm.COEFF,
$ES43&lt;&gt;"RussOutdoor",
_xlpm.COEFF))</f>
        <v/>
      </c>
      <c r="BC43" s="68">
        <f t="array" ref="BC43">
_xlfn.LET(_xlpm.COEFF,
IF($AW43+$AX43=0,0,IF(MAX(MIN($AX43,EOMONTH(BC$15,0))-MAX($AW43,BC$15)+1,)&gt;0,1,0)),
_xlfn.IFS(
$ES43="LisChannel",
_xlpm.COEFF*
INDEX({1;1;1.2;1.2;1;1;1;1;1.2;1.2;1.2;1.2},
MATCH(MONTH(BC$15),
{1,2,3,4,5,6,7,8,9,10,11,12})),
CONCATENATE($ES43," ",$L43)="RussOutdoor метро",
_xlpm.COEFF*
INDEX({0.8;0.9;1.1;1.1;1;1;1;1;1.1;1.1;1.1;1.1},
MATCH(MONTH(BC$15),
{1,2,3,4,5,6,7,8,9,10,11,12})),
$ES43&lt;&gt;"LisChannel",
_xlpm.COEFF,
$ES43&lt;&gt;"RussOutdoor",
_xlpm.COEFF))</f>
        <v/>
      </c>
      <c r="BD43" s="68">
        <f t="array" ref="BD43">
_xlfn.LET(_xlpm.COEFF,
IF($AW43+$AX43=0,0,IF(MAX(MIN($AX43,EOMONTH(BD$15,0))-MAX($AW43,BD$15)+1,)&gt;0,1,0)),
_xlfn.IFS(
$ES43="LisChannel",
_xlpm.COEFF*
INDEX({1;1;1.2;1.2;1;1;1;1;1.2;1.2;1.2;1.2},
MATCH(MONTH(BD$15),
{1,2,3,4,5,6,7,8,9,10,11,12})),
CONCATENATE($ES43," ",$L43)="RussOutdoor метро",
_xlpm.COEFF*
INDEX({0.8;0.9;1.1;1.1;1;1;1;1;1.1;1.1;1.1;1.1},
MATCH(MONTH(BD$15),
{1,2,3,4,5,6,7,8,9,10,11,12})),
$ES43&lt;&gt;"LisChannel",
_xlpm.COEFF,
$ES43&lt;&gt;"RussOutdoor",
_xlpm.COEFF))</f>
        <v/>
      </c>
      <c r="BE43" s="68">
        <f t="array" ref="BE43">
_xlfn.LET(_xlpm.COEFF,
IF($AW43+$AX43=0,0,IF(MAX(MIN($AX43,EOMONTH(BE$15,0))-MAX($AW43,BE$15)+1,)&gt;0,1,0)),
_xlfn.IFS(
$ES43="LisChannel",
_xlpm.COEFF*
INDEX({1;1;1.2;1.2;1;1;1;1;1.2;1.2;1.2;1.2},
MATCH(MONTH(BE$15),
{1,2,3,4,5,6,7,8,9,10,11,12})),
CONCATENATE($ES43," ",$L43)="RussOutdoor метро",
_xlpm.COEFF*
INDEX({0.8;0.9;1.1;1.1;1;1;1;1;1.1;1.1;1.1;1.1},
MATCH(MONTH(BE$15),
{1,2,3,4,5,6,7,8,9,10,11,12})),
$ES43&lt;&gt;"LisChannel",
_xlpm.COEFF,
$ES43&lt;&gt;"RussOutdoor",
_xlpm.COEFF))</f>
        <v/>
      </c>
      <c r="BF43" s="68">
        <f t="array" ref="BF43">
_xlfn.LET(_xlpm.COEFF,
IF($AW43+$AX43=0,0,IF(MAX(MIN($AX43,EOMONTH(BF$15,0))-MAX($AW43,BF$15)+1,)&gt;0,1,0)),
_xlfn.IFS(
$ES43="LisChannel",
_xlpm.COEFF*
INDEX({1;1;1.2;1.2;1;1;1;1;1.2;1.2;1.2;1.2},
MATCH(MONTH(BF$15),
{1,2,3,4,5,6,7,8,9,10,11,12})),
CONCATENATE($ES43," ",$L43)="RussOutdoor метро",
_xlpm.COEFF*
INDEX({0.8;0.9;1.1;1.1;1;1;1;1;1.1;1.1;1.1;1.1},
MATCH(MONTH(BF$15),
{1,2,3,4,5,6,7,8,9,10,11,12})),
$ES43&lt;&gt;"LisChannel",
_xlpm.COEFF,
$ES43&lt;&gt;"RussOutdoor",
_xlpm.COEFF))</f>
        <v/>
      </c>
      <c r="BG43" s="68">
        <f t="array" ref="BG43">
_xlfn.LET(_xlpm.COEFF,
IF($AW43+$AX43=0,0,IF(MAX(MIN($AX43,EOMONTH(BG$15,0))-MAX($AW43,BG$15)+1,)&gt;0,1,0)),
_xlfn.IFS(
$ES43="LisChannel",
_xlpm.COEFF*
INDEX({1;1;1.2;1.2;1;1;1;1;1.2;1.2;1.2;1.2},
MATCH(MONTH(BG$15),
{1,2,3,4,5,6,7,8,9,10,11,12})),
CONCATENATE($ES43," ",$L43)="RussOutdoor метро",
_xlpm.COEFF*
INDEX({0.8;0.9;1.1;1.1;1;1;1;1;1.1;1.1;1.1;1.1},
MATCH(MONTH(BG$15),
{1,2,3,4,5,6,7,8,9,10,11,12})),
$ES43&lt;&gt;"LisChannel",
_xlpm.COEFF,
$ES43&lt;&gt;"RussOutdoor",
_xlpm.COEFF))</f>
        <v/>
      </c>
      <c r="BH43" s="68">
        <f t="array" ref="BH43">
_xlfn.LET(_xlpm.COEFF,
IF($AW43+$AX43=0,0,IF(MAX(MIN($AX43,EOMONTH(BH$15,0))-MAX($AW43,BH$15)+1,)&gt;0,1,0)),
_xlfn.IFS(
$ES43="LisChannel",
_xlpm.COEFF*
INDEX({1;1;1.2;1.2;1;1;1;1;1.2;1.2;1.2;1.2},
MATCH(MONTH(BH$15),
{1,2,3,4,5,6,7,8,9,10,11,12})),
CONCATENATE($ES43," ",$L43)="RussOutdoor метро",
_xlpm.COEFF*
INDEX({0.8;0.9;1.1;1.1;1;1;1;1;1.1;1.1;1.1;1.1},
MATCH(MONTH(BH$15),
{1,2,3,4,5,6,7,8,9,10,11,12})),
$ES43&lt;&gt;"LisChannel",
_xlpm.COEFF,
$ES43&lt;&gt;"RussOutdoor",
_xlpm.COEFF))</f>
        <v/>
      </c>
      <c r="BI43" s="68">
        <f t="array" ref="BI43">
_xlfn.LET(_xlpm.COEFF,
IF($AW43+$AX43=0,0,IF(MAX(MIN($AX43,EOMONTH(BI$15,0))-MAX($AW43,BI$15)+1,)&gt;0,1,0)),
_xlfn.IFS(
$ES43="LisChannel",
_xlpm.COEFF*
INDEX({1;1;1.2;1.2;1;1;1;1;1.2;1.2;1.2;1.2},
MATCH(MONTH(BI$15),
{1,2,3,4,5,6,7,8,9,10,11,12})),
CONCATENATE($ES43," ",$L43)="RussOutdoor метро",
_xlpm.COEFF*
INDEX({0.8;0.9;1.1;1.1;1;1;1;1;1.1;1.1;1.1;1.1},
MATCH(MONTH(BI$15),
{1,2,3,4,5,6,7,8,9,10,11,12})),
$ES43&lt;&gt;"LisChannel",
_xlpm.COEFF,
$ES43&lt;&gt;"RussOutdoor",
_xlpm.COEFF))</f>
        <v/>
      </c>
      <c r="BJ43" s="68">
        <f t="array" ref="BJ43">
_xlfn.LET(_xlpm.COEFF,
IF($AW43+$AX43=0,0,IF(MAX(MIN($AX43,EOMONTH(BJ$15,0))-MAX($AW43,BJ$15)+1,)&gt;0,1,0)),
_xlfn.IFS(
$ES43="LisChannel",
_xlpm.COEFF*
INDEX({1;1;1.2;1.2;1;1;1;1;1.2;1.2;1.2;1.2},
MATCH(MONTH(BJ$15),
{1,2,3,4,5,6,7,8,9,10,11,12})),
CONCATENATE($ES43," ",$L43)="RussOutdoor метро",
_xlpm.COEFF*
INDEX({0.8;0.9;1.1;1.1;1;1;1;1;1.1;1.1;1.1;1.1},
MATCH(MONTH(BJ$15),
{1,2,3,4,5,6,7,8,9,10,11,12})),
$ES43&lt;&gt;"LisChannel",
_xlpm.COEFF,
$ES43&lt;&gt;"RussOutdoor",
_xlpm.COEFF))</f>
        <v/>
      </c>
      <c r="BK43" s="68">
        <f t="array" ref="BK43">
_xlfn.LET(_xlpm.COEFF,
IF($AW43+$AX43=0,0,IF(MAX(MIN($AX43,EOMONTH(BK$15,0))-MAX($AW43,BK$15)+1,)&gt;0,1,0)),
_xlfn.IFS(
$ES43="LisChannel",
_xlpm.COEFF*
INDEX({1;1;1.2;1.2;1;1;1;1;1.2;1.2;1.2;1.2},
MATCH(MONTH(BK$15),
{1,2,3,4,5,6,7,8,9,10,11,12})),
CONCATENATE($ES43," ",$L43)="RussOutdoor метро",
_xlpm.COEFF*
INDEX({0.8;0.9;1.1;1.1;1;1;1;1;1.1;1.1;1.1;1.1},
MATCH(MONTH(BK$15),
{1,2,3,4,5,6,7,8,9,10,11,12})),
$ES43&lt;&gt;"LisChannel",
_xlpm.COEFF,
$ES43&lt;&gt;"RussOutdoor",
_xlpm.COEFF))</f>
        <v/>
      </c>
      <c r="BL43" s="62">
        <f>COUNTIFS($AZ43:$BK43,"&gt;0")</f>
        <v/>
      </c>
      <c r="BM43" s="65" t="n"/>
      <c r="BN43" s="125">
        <f>$DJ43</f>
        <v/>
      </c>
      <c r="BO43" s="63">
        <f>$DQ43</f>
        <v/>
      </c>
      <c r="BP43" s="125">
        <f>
IFERROR(
IF($BL43=0,0,
$BN43*(1-$BO43)),
0)</f>
        <v/>
      </c>
      <c r="BQ43" s="125">
        <f t="array" ref="BQ43">
IFERROR(
_xlfn.IFS(
$DH43="день_1",
$BP43*$BL43/($AX43-$AW43+1)*AZ43*(DAY(EOMONTH(AZ$15,0))),
$DH43="день_2",
$BP43/30*MAX(MIN($AX43,EOMONTH(AZ$15,0))-MAX($AW43,AZ$15)+1,),
$DH43="раб.день",
$BP43/30*(IFERROR(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$BP43*AZ43,
$DH43="неделя",
$BP43*AZ43/7*(ROUNDUP((DAY(EOMONTH(AZ$15,0)))/4,0))),
0)</f>
        <v/>
      </c>
      <c r="BR43" s="125">
        <f t="array" ref="BR43">
IFERROR(
_xlfn.IFS(
$DH43="день_1",
$BP43*$BL43/($AX43-$AW43+1)*BA43*(DAY(EOMONTH(BA$15,0))),
$DH43="день_2",
$BP43/30*MAX(MIN($AX43,EOMONTH(BA$15,0))-MAX($AW43,BA$15)+1,),
$DH43="раб.день",
$BP43/30*(IFERROR(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$BP43*BA43,
$DH43="неделя",
$BP43*BA43/7*(ROUNDUP((DAY(EOMONTH(BA$15,0)))/4,0))),
0)</f>
        <v/>
      </c>
      <c r="BS43" s="125">
        <f t="array" ref="BS43">
IFERROR(
_xlfn.IFS(
$DH43="день_1",
$BP43*$BL43/($AX43-$AW43+1)*BB43*(DAY(EOMONTH(BB$15,0))),
$DH43="день_2",
$BP43/30*MAX(MIN($AX43,EOMONTH(BB$15,0))-MAX($AW43,BB$15)+1,),
$DH43="раб.день",
$BP43/30*(IFERROR(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$BP43*BB43,
$DH43="неделя",
$BP43*BB43/7*(ROUNDUP((DAY(EOMONTH(BB$15,0)))/4,0))),
0)</f>
        <v/>
      </c>
      <c r="BT43" s="125">
        <f t="array" ref="BT43">
IFERROR(
_xlfn.IFS(
$DH43="день_1",
$BP43*$BL43/($AX43-$AW43+1)*BC43*(DAY(EOMONTH(BC$15,0))),
$DH43="день_2",
$BP43/30*MAX(MIN($AX43,EOMONTH(BC$15,0))-MAX($AW43,BC$15)+1,),
$DH43="раб.день",
$BP43/30*(IFERROR(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$BP43*BC43,
$DH43="неделя",
$BP43*BC43/7*(ROUNDUP((DAY(EOMONTH(BC$15,0)))/4,0))),
0)</f>
        <v/>
      </c>
      <c r="BU43" s="125">
        <f t="array" ref="BU43">
IFERROR(
_xlfn.IFS(
$DH43="день_1",
$BP43*$BL43/($AX43-$AW43+1)*BD43*(DAY(EOMONTH(BD$15,0))),
$DH43="день_2",
$BP43/30*MAX(MIN($AX43,EOMONTH(BD$15,0))-MAX($AW43,BD$15)+1,),
$DH43="раб.день",
$BP43/30*(IFERROR(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$BP43*BD43,
$DH43="неделя",
$BP43*BD43/7*(ROUNDUP((DAY(EOMONTH(BD$15,0)))/4,0))),
0)</f>
        <v/>
      </c>
      <c r="BV43" s="125">
        <f t="array" ref="BV43">
IFERROR(
_xlfn.IFS(
$DH43="день_1",
$BP43*$BL43/($AX43-$AW43+1)*BE43*(DAY(EOMONTH(BE$15,0))),
$DH43="день_2",
$BP43/30*MAX(MIN($AX43,EOMONTH(BE$15,0))-MAX($AW43,BE$15)+1,),
$DH43="раб.день",
$BP43/30*(IFERROR(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$BP43*BE43,
$DH43="неделя",
$BP43*BE43/7*(ROUNDUP((DAY(EOMONTH(BE$15,0)))/4,0))),
0)</f>
        <v/>
      </c>
      <c r="BW43" s="125">
        <f t="array" ref="BW43">
IFERROR(
_xlfn.IFS(
$DH43="день_1",
$BP43*$BL43/($AX43-$AW43+1)*BF43*(DAY(EOMONTH(BF$15,0))),
$DH43="день_2",
$BP43/30*MAX(MIN($AX43,EOMONTH(BF$15,0))-MAX($AW43,BF$15)+1,),
$DH43="раб.день",
$BP43/30*(IFERROR(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$BP43*BF43,
$DH43="неделя",
$BP43*BF43/7*(ROUNDUP((DAY(EOMONTH(BF$15,0)))/4,0))),
0)</f>
        <v/>
      </c>
      <c r="BX43" s="125">
        <f t="array" ref="BX43">
IFERROR(
_xlfn.IFS(
$DH43="день_1",
$BP43*$BL43/($AX43-$AW43+1)*BG43*(DAY(EOMONTH(BG$15,0))),
$DH43="день_2",
$BP43/30*MAX(MIN($AX43,EOMONTH(BG$15,0))-MAX($AW43,BG$15)+1,),
$DH43="раб.день",
$BP43/30*(IFERROR(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$BP43*BG43,
$DH43="неделя",
$BP43*BG43/7*(ROUNDUP((DAY(EOMONTH(BG$15,0)))/4,0))),
0)</f>
        <v/>
      </c>
      <c r="BY43" s="125">
        <f t="array" ref="BY43">
IFERROR(
_xlfn.IFS(
$DH43="день_1",
$BP43*$BL43/($AX43-$AW43+1)*BH43*(DAY(EOMONTH(BH$15,0))),
$DH43="день_2",
$BP43/30*MAX(MIN($AX43,EOMONTH(BH$15,0))-MAX($AW43,BH$15)+1,),
$DH43="раб.день",
$BP43/30*(IFERROR(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$BP43*BH43,
$DH43="неделя",
$BP43*BH43/7*(ROUNDUP((DAY(EOMONTH(BH$15,0)))/4,0))),
0)</f>
        <v/>
      </c>
      <c r="BZ43" s="125">
        <f t="array" ref="BZ43">
IFERROR(
_xlfn.IFS(
$DH43="день_1",
$BP43*$BL43/($AX43-$AW43+1)*BI43*(DAY(EOMONTH(BI$15,0))),
$DH43="день_2",
$BP43/30*MAX(MIN($AX43,EOMONTH(BI$15,0))-MAX($AW43,BI$15)+1,),
$DH43="раб.день",
$BP43/30*(IFERROR(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$BP43*BI43,
$DH43="неделя",
$BP43*BI43/7*(ROUNDUP((DAY(EOMONTH(BI$15,0)))/4,0))),
0)</f>
        <v/>
      </c>
      <c r="CA43" s="125">
        <f t="array" ref="CA43">
IFERROR(
_xlfn.IFS(
$DH43="день_1",
$BP43*$BL43/($AX43-$AW43+1)*BJ43*(DAY(EOMONTH(BJ$15,0))),
$DH43="день_2",
$BP43/30*MAX(MIN($AX43,EOMONTH(BJ$15,0))-MAX($AW43,BJ$15)+1,),
$DH43="раб.день",
$BP43/30*(IFERROR(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$BP43*BJ43,
$DH43="неделя",
$BP43*BJ43/7*(ROUNDUP((DAY(EOMONTH(BJ$15,0)))/4,0))),
0)</f>
        <v/>
      </c>
      <c r="CB43" s="125">
        <f t="array" ref="CB43">
IFERROR(
_xlfn.IFS(
$DH43="день_1",
$BP43*$BL43/($AX43-$AW43+1)*BK43*(DAY(EOMONTH(BK$15,0))),
$DH43="день_2",
$BP43/30*MAX(MIN($AX43,EOMONTH(BK$15,0))-MAX($AW43,BK$15)+1,),
$DH43="раб.день",
$BP43/30*(IFERROR(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$BP43*BK43,
$DH43="неделя",
$BP43*BK43/7*(ROUNDUP((DAY(EOMONTH(BK$15,0)))/4,0))),
0)</f>
        <v/>
      </c>
      <c r="CC43" s="125">
        <f>SUM($BQ43:$CB43)</f>
        <v/>
      </c>
      <c r="CD43" s="126">
        <f>SUM($EH43:$EH43)</f>
        <v/>
      </c>
      <c r="CE43" s="126">
        <f>$CD43*$AB43</f>
        <v/>
      </c>
      <c r="CF43" s="126">
        <f>SUM($EK43:$EK43)</f>
        <v/>
      </c>
      <c r="CG43" s="126">
        <f>$CF43*$AB43</f>
        <v/>
      </c>
      <c r="CH43" s="126">
        <f>SUM($CC43,$CE43,$CG43)</f>
        <v/>
      </c>
      <c r="CI43" s="126">
        <f>$CH43*(1+$CM43)</f>
        <v/>
      </c>
      <c r="CJ43" s="127" t="n">
        <v>0</v>
      </c>
      <c r="CK43" s="126">
        <f>SUM($CH43:$CH43)*(1+$CJ43)</f>
        <v/>
      </c>
      <c r="CL43" s="126">
        <f>SUM($CH43:$CH43)*(1+$CM43)</f>
        <v/>
      </c>
      <c r="CM43" s="59" t="n"/>
      <c r="CN43" s="59" t="n"/>
      <c r="CO43" s="72" t="n"/>
      <c r="CP43" s="59" t="n"/>
      <c r="CQ43" s="73" t="n"/>
      <c r="CR43" s="73" t="n"/>
      <c r="CS43" s="73" t="n"/>
      <c r="CT43" s="72" t="n"/>
      <c r="CU43" s="79" t="inlineStr">
        <is>
          <t> </t>
        </is>
      </c>
      <c r="CV43" s="60" t="n"/>
      <c r="CW43" s="60" t="n"/>
      <c r="CX43" s="60" t="n"/>
      <c r="CY43" s="127">
        <f>IFERROR(($CC43-$EE43)/($EE43/(1-$DQ43)),0)</f>
        <v/>
      </c>
      <c r="CZ43" s="127">
        <f>IFERROR(1-$EI43/($CE43),0)</f>
        <v/>
      </c>
      <c r="DA43" s="127">
        <f>IFERROR(1-$EL43/($CG43),0)</f>
        <v/>
      </c>
      <c r="DB43" s="126">
        <f>ROUND(IFERROR(($CI43/(1+$CM43)-$EN43),0),2)</f>
        <v/>
      </c>
      <c r="DC43" s="128" t="n"/>
      <c r="DD43" s="125" t="n"/>
      <c r="DE43" s="75" t="n">
        <v>0</v>
      </c>
      <c r="DF43" s="128" t="n"/>
      <c r="DG43" s="125">
        <f>IF($DC43=0,0,$DD43*($DC43*100%-$DE43*$DF43))*SUM($AB43:$AB43)</f>
        <v/>
      </c>
      <c r="DH43" s="129" t="inlineStr">
        <is>
          <t>месяц</t>
        </is>
      </c>
      <c r="DI43" s="130" t="n"/>
      <c r="DJ43" s="130">
        <f>
_xlfn.LET(_xlpm.X,
IFERROR(
IF($ES43="НовиковТВ",
(_xlfn.LET(_xlpm.NTV,
_xlfn.LET(_xlpm.MIN,350000,
IF(SUMIFS($DI:$DI,$ES:$ES,"НовиковТВ")&lt;=_xlpm.MIN,
(SUMIFS($DI:$DI,$ES:$ES,"НовиковТВ")/(COUNTIFS($ES:$ES,"НовиковТВ")))*_xlpm.MIN/SUMIFS($DI:$DI,$ES:$ES,"НовиковТВ"),
DI43)),
_xlpm.NTV+$DG43/(1-(1-(_xlpm.NTV)*(1-$DL43)*(1-$DM43)*(1-$DN43)*(1-$DO43)*(1-$DP43)/_xlpm.NTV))))/(1+$EP43),
$DI43+$DG43/(1-(1-($DI43)*(1-$DL43)*(1-$DM43)*(1-$DN43)*(1-$DO43)*(1-$DP43)/$DI43))),
0),
_xlpm.X*(1+$CM43)*(1+$CW43)-_xlpm.X*(1+$CM43)+_xlpm.X)</f>
        <v/>
      </c>
      <c r="DK43" s="125" t="inlineStr">
        <is>
          <t>послед.</t>
        </is>
      </c>
      <c r="DL43" s="63" t="n">
        <v>0</v>
      </c>
      <c r="DM43" s="63" t="n">
        <v>0</v>
      </c>
      <c r="DN43" s="63" t="n">
        <v>0</v>
      </c>
      <c r="DO43" s="63" t="n">
        <v>0</v>
      </c>
      <c r="DP43" s="63" t="n">
        <v>0</v>
      </c>
      <c r="DQ43" s="63">
        <f t="array" ref="DQ43">IFERROR(_xlfn.IFS(
$DK43="послед.",1-(1-$DL43)*(1-$DM43)*(1-$DN43)*(1-$DO43)*(1-$DP43),
$DK43="сумм.",$DL43+$DM43+$DN43+$DO43+$DP43),
0)</f>
        <v/>
      </c>
      <c r="DR43" s="125">
        <f t="array" ref="DR43">
IFERROR(
_xlfn.IFS(
$BL43=0,
0,
$BL43&gt;0,
_xlfn.IFS($DK43="послед.",
$DJ43*(1-$DL43)*(1-$DM43)*(1-$DN43)*(1-$DO43)*(1-$DP43),
$DK43="сумм.",
$DJ43*(1-($DL43+$DM43+$DN43+$DO43+$DP43)))),0)</f>
        <v/>
      </c>
      <c r="DS43" s="125">
        <f t="array" ref="DS43">
IFERROR(_xlfn.IFS(
$DH43="день_1",
$DR43*$BL43/($AX43-$AW43+1)*AZ43*(DAY(EOMONTH(AZ$15,0))),
$DH43="день_2",
$DR43/30*MAX(MIN($AX43,EOMONTH(AZ$15,0))-MAX($AW43,AZ$15)+1,),
$DH43="раб.день",
$DR43/30*(IFERROR(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$DR43*AZ43,
$DH43="неделя",
$DR43*AZ43/7*(ROUNDUP((DAY(EOMONTH(AZ$15,0)))/4,0))),
0)</f>
        <v/>
      </c>
      <c r="DT43" s="125">
        <f t="array" ref="DT43">
IFERROR(_xlfn.IFS(
$DH43="день_1",
$DR43*$BL43/($AX43-$AW43+1)*BA43*(DAY(EOMONTH(BA$15,0))),
$DH43="день_2",
$DR43/30*MAX(MIN($AX43,EOMONTH(BA$15,0))-MAX($AW43,BA$15)+1,),
$DH43="раб.день",
$DR43/30*(IFERROR(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$DR43*BA43,
$DH43="неделя",
$DR43*BA43/7*(ROUNDUP((DAY(EOMONTH(BA$15,0)))/4,0))),
0)</f>
        <v/>
      </c>
      <c r="DU43" s="125">
        <f t="array" ref="DU43">
IFERROR(_xlfn.IFS(
$DH43="день_1",
$DR43*$BL43/($AX43-$AW43+1)*BB43*(DAY(EOMONTH(BB$15,0))),
$DH43="день_2",
$DR43/30*MAX(MIN($AX43,EOMONTH(BB$15,0))-MAX($AW43,BB$15)+1,),
$DH43="раб.день",
$DR43/30*(IFERROR(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$DR43*BB43,
$DH43="неделя",
$DR43*BB43/7*(ROUNDUP((DAY(EOMONTH(BB$15,0)))/4,0))),
0)</f>
        <v/>
      </c>
      <c r="DV43" s="125">
        <f t="array" ref="DV43">
IFERROR(_xlfn.IFS(
$DH43="день_1",
$DR43*$BL43/($AX43-$AW43+1)*BC43*(DAY(EOMONTH(BC$15,0))),
$DH43="день_2",
$DR43/30*MAX(MIN($AX43,EOMONTH(BC$15,0))-MAX($AW43,BC$15)+1,),
$DH43="раб.день",
$DR43/30*(IFERROR(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$DR43*BC43,
$DH43="неделя",
$DR43*BC43/7*(ROUNDUP((DAY(EOMONTH(BC$15,0)))/4,0))),
0)</f>
        <v/>
      </c>
      <c r="DW43" s="125">
        <f t="array" ref="DW43">
IFERROR(_xlfn.IFS(
$DH43="день_1",
$DR43*$BL43/($AX43-$AW43+1)*BD43*(DAY(EOMONTH(BD$15,0))),
$DH43="день_2",
$DR43/30*MAX(MIN($AX43,EOMONTH(BD$15,0))-MAX($AW43,BD$15)+1,),
$DH43="раб.день",
$DR43/30*(IFERROR(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$DR43*BD43,
$DH43="неделя",
$DR43*BD43/7*(ROUNDUP((DAY(EOMONTH(BD$15,0)))/4,0))),
0)</f>
        <v/>
      </c>
      <c r="DX43" s="125">
        <f t="array" ref="DX43">
IFERROR(_xlfn.IFS(
$DH43="день_1",
$DR43*$BL43/($AX43-$AW43+1)*BE43*(DAY(EOMONTH(BE$15,0))),
$DH43="день_2",
$DR43/30*MAX(MIN($AX43,EOMONTH(BE$15,0))-MAX($AW43,BE$15)+1,),
$DH43="раб.день",
$DR43/30*(IFERROR(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$DR43*BE43,
$DH43="неделя",
$DR43*BE43/7*(ROUNDUP((DAY(EOMONTH(BE$15,0)))/4,0))),
0)</f>
        <v/>
      </c>
      <c r="DY43" s="125">
        <f t="array" ref="DY43">
IFERROR(_xlfn.IFS(
$DH43="день_1",
$DR43*$BL43/($AX43-$AW43+1)*BF43*(DAY(EOMONTH(BF$15,0))),
$DH43="день_2",
$DR43/30*MAX(MIN($AX43,EOMONTH(BF$15,0))-MAX($AW43,BF$15)+1,),
$DH43="раб.день",
$DR43/30*(IFERROR(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$DR43*BF43,
$DH43="неделя",
$DR43*BF43/7*(ROUNDUP((DAY(EOMONTH(BF$15,0)))/4,0))),
0)</f>
        <v/>
      </c>
      <c r="DZ43" s="125">
        <f t="array" ref="DZ43">
IFERROR(_xlfn.IFS(
$DH43="день_1",
$DR43*$BL43/($AX43-$AW43+1)*BG43*(DAY(EOMONTH(BG$15,0))),
$DH43="день_2",
$DR43/30*MAX(MIN($AX43,EOMONTH(BG$15,0))-MAX($AW43,BG$15)+1,),
$DH43="раб.день",
$DR43/30*(IFERROR(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$DR43*BG43,
$DH43="неделя",
$DR43*BG43/7*(ROUNDUP((DAY(EOMONTH(BG$15,0)))/4,0))),
0)</f>
        <v/>
      </c>
      <c r="EA43" s="125">
        <f t="array" ref="EA43">
IFERROR(_xlfn.IFS(
$DH43="день_1",
$DR43*$BL43/($AX43-$AW43+1)*BH43*(DAY(EOMONTH(BH$15,0))),
$DH43="день_2",
$DR43/30*MAX(MIN($AX43,EOMONTH(BH$15,0))-MAX($AW43,BH$15)+1,),
$DH43="раб.день",
$DR43/30*(IFERROR(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$DR43*BH43,
$DH43="неделя",
$DR43*BH43/7*(ROUNDUP((DAY(EOMONTH(BH$15,0)))/4,0))),
0)</f>
        <v/>
      </c>
      <c r="EB43" s="125">
        <f t="array" ref="EB43">
IFERROR(_xlfn.IFS(
$DH43="день_1",
$DR43*$BL43/($AX43-$AW43+1)*BI43*(DAY(EOMONTH(BI$15,0))),
$DH43="день_2",
$DR43/30*MAX(MIN($AX43,EOMONTH(BI$15,0))-MAX($AW43,BI$15)+1,),
$DH43="раб.день",
$DR43/30*(IFERROR(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$DR43*BI43,
$DH43="неделя",
$DR43*BI43/7*(ROUNDUP((DAY(EOMONTH(BI$15,0)))/4,0))),
0)</f>
        <v/>
      </c>
      <c r="EC43" s="125">
        <f t="array" ref="EC43">
IFERROR(_xlfn.IFS(
$DH43="день_1",
$DR43*$BL43/($AX43-$AW43+1)*BJ43*(DAY(EOMONTH(BJ$15,0))),
$DH43="день_2",
$DR43/30*MAX(MIN($AX43,EOMONTH(BJ$15,0))-MAX($AW43,BJ$15)+1,),
$DH43="раб.день",
$DR43/30*(IFERROR(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$DR43*BJ43,
$DH43="неделя",
$DR43*BJ43/7*(ROUNDUP((DAY(EOMONTH(BJ$15,0)))/4,0))),
0)</f>
        <v/>
      </c>
      <c r="ED43" s="125">
        <f t="array" ref="ED43">
IFERROR(_xlfn.IFS(
$DH43="день_1",
$DR43*$BL43/($AX43-$AW43+1)*BK43*(DAY(EOMONTH(BK$15,0))),
$DH43="день_2",
$DR43/30*MAX(MIN($AX43,EOMONTH(BK$15,0))-MAX($AW43,BK$15)+1,),
$DH43="раб.день",
$DR43/30*(IFERROR(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$DR43*BK43,
$DH43="неделя",
$DR43*BK43/7*(ROUNDUP((DAY(EOMONTH(BK$15,0)))/4,0))),
0)</f>
        <v/>
      </c>
      <c r="EE43" s="125">
        <f>SUM($DS43,$DT43,$DU43,$DV43,$DW43,$DX43,$DY43,$DZ43,$EA43,$EB43,$EC43,$ED43)</f>
        <v/>
      </c>
      <c r="EF43" s="125">
        <f>IFERROR(ROUND($EE43*(1+$EP43),2),0)</f>
        <v/>
      </c>
      <c r="EG43" s="128" t="n">
        <v>1</v>
      </c>
      <c r="EH43" s="126" t="n">
        <v>0</v>
      </c>
      <c r="EI43" s="126">
        <f>ROUND(SUM($EH43:$EH43)*SUM($AB43:$AB43)*$EG43,2)</f>
        <v/>
      </c>
      <c r="EJ43" s="126">
        <f>ROUND($EI43*(1+$EP43),2)</f>
        <v/>
      </c>
      <c r="EK43" s="126" t="n">
        <v>0</v>
      </c>
      <c r="EL43" s="126">
        <f>ROUND(SUM($EK43:$EK43)*SUM($AB43:$AB43)*$EG43,2)</f>
        <v/>
      </c>
      <c r="EM43" s="126">
        <f>ROUND($EL43*(1+$EP43),2)</f>
        <v/>
      </c>
      <c r="EN43" s="126">
        <f>SUM($EE43,$EI43,$EL43)</f>
        <v/>
      </c>
      <c r="EO43" s="126">
        <f>SUM($EF43,$EJ43,$EM43)</f>
        <v/>
      </c>
      <c r="EP43" s="59" t="n"/>
      <c r="EQ43" s="59" t="n"/>
      <c r="ER43" s="60">
        <f t="array" ref="ER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MATCH(ES43,
{"AMS";"RussOutdoor";"HD Outdoor";"Ingroup";"IQ";"Ledproduction";"LisChannel";"Logic";"Media-PPL";"NovikovTV | НовиковТВ";"SMA";"SOK";"КрокусТВ | CrocusTV | IndoorTV";"Сити";"ТЯК Москва"},
0)),"")</f>
        <v/>
      </c>
      <c r="ES43" s="60" t="n"/>
      <c r="ET43" s="60">
        <f t="array" ref="ET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MATCH(ES43,
{"AMS";"RussOutdoor";"HD Outdoor";"Ingroup";"IQ";"Ledproduction";"LisChannel";"Logic";"Media-PPL";"NovikovTV | НовиковТВ";"SMA";"SOK";"КрокусТВ | CrocusTV | IndoorTV";"Сити";"ТЯК Москва"},
0)),"")</f>
        <v/>
      </c>
      <c r="EU43" s="60" t="n"/>
      <c r="EV43" s="60" t="n"/>
      <c r="EX43" s="110">
        <f t="array" ref="EX43">
($AR43/30
+N("ТРАФИК ПЛОЩАДКИ"))*
(IFERROR(
_xlfn.LET(
_xlpm.GPR,
HLOOKUP($L43,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IF($Q43="цифровой",_xlpm.GPR/$AG43,_xlpm.GPR/60)),
0)
+N("DWELL TIME"))*
(IF($AB43=0,0,IF($AB43=1,0.3,IF($AB43=2,0.5,IF($AB43&gt;2,1))))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_xlfn.IFS($AC43="да",1.2,$AC43="нет",1)*
_xlfn.IFS($AD43="да",1.2,$AD43="нет",1)*
IF(R43="статический",1,1.2)*
$X43*
INDEX(
{1.2;1;1.2;1.2;1;1.2;1.2;1.2;1.2;1.2;1.2;1;1.2;1.2;1.2;1.2;1;1;1.2;1.2;1.2;1;1;1;1;1.2;1.2;1.2;1.2;1;1;1;1;1.2;1.2;1.2;1.2;1.2;1.2;1.2;1.2;1;1;1.2;1;1;1;1;1.5;1;1;1.5;1.5;1.2},
MATCH($Q43,_xlpm.MI,0)))&gt;{0.02;0.04;0.06;0.1;0.2;0.4;0.6;0.8;1;2;4;6})),
{0;1;2;3;4;5;6;7;8;9;10;11;12},
0)))
+N("КОЭФФИЦИЕНТ КОНТАКТА"))))*
(_xlfn.IFS($X43&lt;0.1,$X43/1000,$X43&gt;25,5.2,AND($X43&gt;=0.1,$X43&lt;=25),(($X43*2+0.1)/10)*($X43/10)))*
IFERROR((_xlfn.LET(
_xlpm.MA,
{0;0.8;0.85;0.9;0.95;1},
_xlpm.MAA,
{0;1;2;3;4;5},
INDEX(_xlpm.MA,MATCH(SUMPRODUCT(--((IF(ROUND(_xlpm.MAA,1)&gt;5,5,ROUND($AB43,1)))&gt;{0;1;2;3;4;5})),_xlpm.MAA,0)))
+N("КОЭФФИЦИЕНТ КОЛ-ВО КОНСТРУКЦИЙ")),1)*
$AB43,0))*
(IF($Q43="цифровой",$AG43/15*$AI43,1)
+N("ДЛЯ ЦИФРЫ"))</f>
        <v/>
      </c>
      <c r="EY43" s="110">
        <f>IFERROR(EX43*AY43,0)</f>
        <v/>
      </c>
      <c r="EZ43" s="131">
        <f>IFERROR(DP43/EY43*1000,0)</f>
        <v/>
      </c>
      <c r="FA43" s="112">
        <f>IFERROR(FC43/FB43,0)</f>
        <v/>
      </c>
      <c r="FB43" s="112">
        <f>IFERROR((FC43/(EY43/FF43*#REF!))*0.825,0)</f>
        <v/>
      </c>
      <c r="FC43" s="112">
        <f>IFERROR(((EX43*30/AR43)*100)/30,0)</f>
        <v/>
      </c>
      <c r="FD43" s="112">
        <f>IFERROR(EY43/G43*100%,0)</f>
        <v/>
      </c>
      <c r="FE43" s="112">
        <f>IFERROR(FD43/FC43*100%,0)</f>
        <v/>
      </c>
      <c r="FF43" s="110">
        <f>IFERROR(AR43/30*AY43,0)</f>
        <v/>
      </c>
    </row>
    <row r="44" ht="12.75" customHeight="1">
      <c r="A44" s="59" t="n"/>
      <c r="B44" s="60" t="n"/>
      <c r="C44" s="60" t="n"/>
      <c r="D44" s="60">
        <f t="array" ref="D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4" s="60">
        <f t="array" ref="E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4" s="60" t="n"/>
      <c r="G44" s="60" t="n"/>
      <c r="H44" s="60">
        <f t="array" ref="H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4" s="60" t="n"/>
      <c r="J44" s="60" t="n"/>
      <c r="K44" s="60" t="n"/>
      <c r="L44" s="60" t="n"/>
      <c r="M44" s="60" t="n"/>
      <c r="N44" s="60" t="n"/>
      <c r="O44" s="60" t="n"/>
      <c r="P44" s="60">
        <f t="array" ref="P44">
_xlfn.IFS(
ISNUMBER(MATCH($Q44,{"шелфбаннер","разделитель","монетница","чековая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ISNUMBER(MATCH($Q44,{"каталог","журнал"},)),
"Пресса",
$Q44="","")</f>
        <v/>
      </c>
      <c r="Q44" s="60" t="n"/>
      <c r="R44" s="60">
        <f t="array" ref="R44">
IFERROR(
_xlfn.IFS(
OR(ISNUMBER(MATCH($Q44,{"экспозиция","макет","стенд","автостенд","авто стенд","выставочное пространство","выставочные стенды","модульные выставочные стенды","3Д конструкция","3D конструкция"},)),P44="Экспонирование"),
"нестандартный",
ISNUMBER(MATCH($Q44,{"скроллер","призматрон"},)),
"динамический",
$P44="Видео",
"цифровой",
OR($P44="Пресса",$P44="Щит",$P44="POSm",$P44="Подвес",$P44="Брендирование/оклейка"),
"статический"),"")</f>
        <v/>
      </c>
      <c r="S44" s="59" t="n"/>
      <c r="T44" s="60" t="n"/>
      <c r="U44" s="60" t="n"/>
      <c r="V44" s="60" t="n"/>
      <c r="W44" s="59" t="n"/>
      <c r="X44" s="59" t="n"/>
      <c r="Y44" s="59" t="n"/>
      <c r="Z44" s="61" t="n"/>
      <c r="AA44" s="61" t="n"/>
      <c r="AB44" s="61">
        <f>IF(BL44&gt;0,Z44,0)</f>
        <v/>
      </c>
      <c r="AC44" s="59" t="n"/>
      <c r="AD44" s="59" t="n"/>
      <c r="AE44" s="59" t="n"/>
      <c r="AF44" s="59" t="n"/>
      <c r="AG44" s="59" t="n"/>
      <c r="AH44" s="59" t="n"/>
      <c r="AI44" s="59" t="n"/>
      <c r="AJ44" s="59" t="n"/>
      <c r="AK44" s="59" t="n"/>
      <c r="AL44" s="62">
        <f>IFERROR(IF(OR(R44="статический",R44="динамический",R44="нестандартный",R44="",R44=""),"-",IF(AND(AH44="-",AI44="-"),"-",AK44*3600/AH44*AI44)),"-")</f>
        <v/>
      </c>
      <c r="AM44" s="62">
        <f>IFERROR(IF(OR(R44="статический",R44="динамический",R44="",R44="", R44="BTL",R44="нестандартный"),"-",AG44*AI44*AL44/60),"-")</f>
        <v/>
      </c>
      <c r="AN44" s="63">
        <f>IFERROR(IF(AH44="","-",AG44*AI44/AH44),"-")</f>
        <v/>
      </c>
      <c r="AO44" s="59">
        <f>IFERROR(IF(OR($R44="статический",$R44="динамический",$R44="",$R44="",$R44="BTL",$R44="нестандартный"),"-",$AL44*$AY44),"-")</f>
        <v/>
      </c>
      <c r="AP44" s="62">
        <f>IFERROR(IF(OR($R44="статический",$R44="динамический",$R44="",$R44="",$R44="BTL",$R44="нестандартный"),"-",$AM44*AY44),"-")</f>
        <v/>
      </c>
      <c r="AQ44" s="64" t="n"/>
      <c r="AR44" s="61" t="n"/>
      <c r="AS44" s="61" t="n"/>
      <c r="AT44" s="61" t="n"/>
      <c r="AU44" s="65" t="n"/>
      <c r="AV44" s="124">
        <f>IFERROR(DR44/AT44*1000,"n/a")</f>
        <v/>
      </c>
      <c r="AW44" s="67" t="n"/>
      <c r="AX44" s="67" t="n"/>
      <c r="AY44" s="43">
        <f>IFERROR(IF(OR($AW44="",$AX44=""),"",_xlfn.DAYS($AX44+1,$AW44)),"")</f>
        <v/>
      </c>
      <c r="AZ44" s="68">
        <f t="array" ref="AZ44">
_xlfn.LET(_xlpm.COEFF,
IF($AW44+$AX44=0,0,IF(MAX(MIN($AX44,EOMONTH(AZ$15,0))-MAX($AW44,AZ$15)+1,)&gt;0,1,0)),
_xlfn.IFS(
$ES44="LisChannel",
_xlpm.COEFF*
INDEX({1;1;1.2;1.2;1;1;1;1;1.2;1.2;1.2;1.2},
MATCH(MONTH(AZ$15),
{1,2,3,4,5,6,7,8,9,10,11,12})),
CONCATENATE($ES44," ",$L44)="RussOutdoor метро",
_xlpm.COEFF*
INDEX({0.8;0.9;1.1;1.1;1;1;1;1;1.1;1.1;1.1;1.1},
MATCH(MONTH(AZ$15),
{1,2,3,4,5,6,7,8,9,10,11,12})),
$ES44&lt;&gt;"LisChannel",
_xlpm.COEFF,
$ES44&lt;&gt;"RussOutdoor",
_xlpm.COEFF))</f>
        <v/>
      </c>
      <c r="BA44" s="68">
        <f t="array" ref="BA44">
_xlfn.LET(_xlpm.COEFF,
IF($AW44+$AX44=0,0,IF(MAX(MIN($AX44,EOMONTH(BA$15,0))-MAX($AW44,BA$15)+1,)&gt;0,1,0)),
_xlfn.IFS(
$ES44="LisChannel",
_xlpm.COEFF*
INDEX({1;1;1.2;1.2;1;1;1;1;1.2;1.2;1.2;1.2},
MATCH(MONTH(BA$15),
{1,2,3,4,5,6,7,8,9,10,11,12})),
CONCATENATE($ES44," ",$L44)="RussOutdoor метро",
_xlpm.COEFF*
INDEX({0.8;0.9;1.1;1.1;1;1;1;1;1.1;1.1;1.1;1.1},
MATCH(MONTH(BA$15),
{1,2,3,4,5,6,7,8,9,10,11,12})),
$ES44&lt;&gt;"LisChannel",
_xlpm.COEFF,
$ES44&lt;&gt;"RussOutdoor",
_xlpm.COEFF))</f>
        <v/>
      </c>
      <c r="BB44" s="68">
        <f t="array" ref="BB44">
_xlfn.LET(_xlpm.COEFF,
IF($AW44+$AX44=0,0,IF(MAX(MIN($AX44,EOMONTH(BB$15,0))-MAX($AW44,BB$15)+1,)&gt;0,1,0)),
_xlfn.IFS(
$ES44="LisChannel",
_xlpm.COEFF*
INDEX({1;1;1.2;1.2;1;1;1;1;1.2;1.2;1.2;1.2},
MATCH(MONTH(BB$15),
{1,2,3,4,5,6,7,8,9,10,11,12})),
CONCATENATE($ES44," ",$L44)="RussOutdoor метро",
_xlpm.COEFF*
INDEX({0.8;0.9;1.1;1.1;1;1;1;1;1.1;1.1;1.1;1.1},
MATCH(MONTH(BB$15),
{1,2,3,4,5,6,7,8,9,10,11,12})),
$ES44&lt;&gt;"LisChannel",
_xlpm.COEFF,
$ES44&lt;&gt;"RussOutdoor",
_xlpm.COEFF))</f>
        <v/>
      </c>
      <c r="BC44" s="68">
        <f t="array" ref="BC44">
_xlfn.LET(_xlpm.COEFF,
IF($AW44+$AX44=0,0,IF(MAX(MIN($AX44,EOMONTH(BC$15,0))-MAX($AW44,BC$15)+1,)&gt;0,1,0)),
_xlfn.IFS(
$ES44="LisChannel",
_xlpm.COEFF*
INDEX({1;1;1.2;1.2;1;1;1;1;1.2;1.2;1.2;1.2},
MATCH(MONTH(BC$15),
{1,2,3,4,5,6,7,8,9,10,11,12})),
CONCATENATE($ES44," ",$L44)="RussOutdoor метро",
_xlpm.COEFF*
INDEX({0.8;0.9;1.1;1.1;1;1;1;1;1.1;1.1;1.1;1.1},
MATCH(MONTH(BC$15),
{1,2,3,4,5,6,7,8,9,10,11,12})),
$ES44&lt;&gt;"LisChannel",
_xlpm.COEFF,
$ES44&lt;&gt;"RussOutdoor",
_xlpm.COEFF))</f>
        <v/>
      </c>
      <c r="BD44" s="68">
        <f t="array" ref="BD44">
_xlfn.LET(_xlpm.COEFF,
IF($AW44+$AX44=0,0,IF(MAX(MIN($AX44,EOMONTH(BD$15,0))-MAX($AW44,BD$15)+1,)&gt;0,1,0)),
_xlfn.IFS(
$ES44="LisChannel",
_xlpm.COEFF*
INDEX({1;1;1.2;1.2;1;1;1;1;1.2;1.2;1.2;1.2},
MATCH(MONTH(BD$15),
{1,2,3,4,5,6,7,8,9,10,11,12})),
CONCATENATE($ES44," ",$L44)="RussOutdoor метро",
_xlpm.COEFF*
INDEX({0.8;0.9;1.1;1.1;1;1;1;1;1.1;1.1;1.1;1.1},
MATCH(MONTH(BD$15),
{1,2,3,4,5,6,7,8,9,10,11,12})),
$ES44&lt;&gt;"LisChannel",
_xlpm.COEFF,
$ES44&lt;&gt;"RussOutdoor",
_xlpm.COEFF))</f>
        <v/>
      </c>
      <c r="BE44" s="68">
        <f t="array" ref="BE44">
_xlfn.LET(_xlpm.COEFF,
IF($AW44+$AX44=0,0,IF(MAX(MIN($AX44,EOMONTH(BE$15,0))-MAX($AW44,BE$15)+1,)&gt;0,1,0)),
_xlfn.IFS(
$ES44="LisChannel",
_xlpm.COEFF*
INDEX({1;1;1.2;1.2;1;1;1;1;1.2;1.2;1.2;1.2},
MATCH(MONTH(BE$15),
{1,2,3,4,5,6,7,8,9,10,11,12})),
CONCATENATE($ES44," ",$L44)="RussOutdoor метро",
_xlpm.COEFF*
INDEX({0.8;0.9;1.1;1.1;1;1;1;1;1.1;1.1;1.1;1.1},
MATCH(MONTH(BE$15),
{1,2,3,4,5,6,7,8,9,10,11,12})),
$ES44&lt;&gt;"LisChannel",
_xlpm.COEFF,
$ES44&lt;&gt;"RussOutdoor",
_xlpm.COEFF))</f>
        <v/>
      </c>
      <c r="BF44" s="68">
        <f t="array" ref="BF44">
_xlfn.LET(_xlpm.COEFF,
IF($AW44+$AX44=0,0,IF(MAX(MIN($AX44,EOMONTH(BF$15,0))-MAX($AW44,BF$15)+1,)&gt;0,1,0)),
_xlfn.IFS(
$ES44="LisChannel",
_xlpm.COEFF*
INDEX({1;1;1.2;1.2;1;1;1;1;1.2;1.2;1.2;1.2},
MATCH(MONTH(BF$15),
{1,2,3,4,5,6,7,8,9,10,11,12})),
CONCATENATE($ES44," ",$L44)="RussOutdoor метро",
_xlpm.COEFF*
INDEX({0.8;0.9;1.1;1.1;1;1;1;1;1.1;1.1;1.1;1.1},
MATCH(MONTH(BF$15),
{1,2,3,4,5,6,7,8,9,10,11,12})),
$ES44&lt;&gt;"LisChannel",
_xlpm.COEFF,
$ES44&lt;&gt;"RussOutdoor",
_xlpm.COEFF))</f>
        <v/>
      </c>
      <c r="BG44" s="68">
        <f t="array" ref="BG44">
_xlfn.LET(_xlpm.COEFF,
IF($AW44+$AX44=0,0,IF(MAX(MIN($AX44,EOMONTH(BG$15,0))-MAX($AW44,BG$15)+1,)&gt;0,1,0)),
_xlfn.IFS(
$ES44="LisChannel",
_xlpm.COEFF*
INDEX({1;1;1.2;1.2;1;1;1;1;1.2;1.2;1.2;1.2},
MATCH(MONTH(BG$15),
{1,2,3,4,5,6,7,8,9,10,11,12})),
CONCATENATE($ES44," ",$L44)="RussOutdoor метро",
_xlpm.COEFF*
INDEX({0.8;0.9;1.1;1.1;1;1;1;1;1.1;1.1;1.1;1.1},
MATCH(MONTH(BG$15),
{1,2,3,4,5,6,7,8,9,10,11,12})),
$ES44&lt;&gt;"LisChannel",
_xlpm.COEFF,
$ES44&lt;&gt;"RussOutdoor",
_xlpm.COEFF))</f>
        <v/>
      </c>
      <c r="BH44" s="68">
        <f t="array" ref="BH44">
_xlfn.LET(_xlpm.COEFF,
IF($AW44+$AX44=0,0,IF(MAX(MIN($AX44,EOMONTH(BH$15,0))-MAX($AW44,BH$15)+1,)&gt;0,1,0)),
_xlfn.IFS(
$ES44="LisChannel",
_xlpm.COEFF*
INDEX({1;1;1.2;1.2;1;1;1;1;1.2;1.2;1.2;1.2},
MATCH(MONTH(BH$15),
{1,2,3,4,5,6,7,8,9,10,11,12})),
CONCATENATE($ES44," ",$L44)="RussOutdoor метро",
_xlpm.COEFF*
INDEX({0.8;0.9;1.1;1.1;1;1;1;1;1.1;1.1;1.1;1.1},
MATCH(MONTH(BH$15),
{1,2,3,4,5,6,7,8,9,10,11,12})),
$ES44&lt;&gt;"LisChannel",
_xlpm.COEFF,
$ES44&lt;&gt;"RussOutdoor",
_xlpm.COEFF))</f>
        <v/>
      </c>
      <c r="BI44" s="68">
        <f t="array" ref="BI44">
_xlfn.LET(_xlpm.COEFF,
IF($AW44+$AX44=0,0,IF(MAX(MIN($AX44,EOMONTH(BI$15,0))-MAX($AW44,BI$15)+1,)&gt;0,1,0)),
_xlfn.IFS(
$ES44="LisChannel",
_xlpm.COEFF*
INDEX({1;1;1.2;1.2;1;1;1;1;1.2;1.2;1.2;1.2},
MATCH(MONTH(BI$15),
{1,2,3,4,5,6,7,8,9,10,11,12})),
CONCATENATE($ES44," ",$L44)="RussOutdoor метро",
_xlpm.COEFF*
INDEX({0.8;0.9;1.1;1.1;1;1;1;1;1.1;1.1;1.1;1.1},
MATCH(MONTH(BI$15),
{1,2,3,4,5,6,7,8,9,10,11,12})),
$ES44&lt;&gt;"LisChannel",
_xlpm.COEFF,
$ES44&lt;&gt;"RussOutdoor",
_xlpm.COEFF))</f>
        <v/>
      </c>
      <c r="BJ44" s="68">
        <f t="array" ref="BJ44">
_xlfn.LET(_xlpm.COEFF,
IF($AW44+$AX44=0,0,IF(MAX(MIN($AX44,EOMONTH(BJ$15,0))-MAX($AW44,BJ$15)+1,)&gt;0,1,0)),
_xlfn.IFS(
$ES44="LisChannel",
_xlpm.COEFF*
INDEX({1;1;1.2;1.2;1;1;1;1;1.2;1.2;1.2;1.2},
MATCH(MONTH(BJ$15),
{1,2,3,4,5,6,7,8,9,10,11,12})),
CONCATENATE($ES44," ",$L44)="RussOutdoor метро",
_xlpm.COEFF*
INDEX({0.8;0.9;1.1;1.1;1;1;1;1;1.1;1.1;1.1;1.1},
MATCH(MONTH(BJ$15),
{1,2,3,4,5,6,7,8,9,10,11,12})),
$ES44&lt;&gt;"LisChannel",
_xlpm.COEFF,
$ES44&lt;&gt;"RussOutdoor",
_xlpm.COEFF))</f>
        <v/>
      </c>
      <c r="BK44" s="68">
        <f t="array" ref="BK44">
_xlfn.LET(_xlpm.COEFF,
IF($AW44+$AX44=0,0,IF(MAX(MIN($AX44,EOMONTH(BK$15,0))-MAX($AW44,BK$15)+1,)&gt;0,1,0)),
_xlfn.IFS(
$ES44="LisChannel",
_xlpm.COEFF*
INDEX({1;1;1.2;1.2;1;1;1;1;1.2;1.2;1.2;1.2},
MATCH(MONTH(BK$15),
{1,2,3,4,5,6,7,8,9,10,11,12})),
CONCATENATE($ES44," ",$L44)="RussOutdoor метро",
_xlpm.COEFF*
INDEX({0.8;0.9;1.1;1.1;1;1;1;1;1.1;1.1;1.1;1.1},
MATCH(MONTH(BK$15),
{1,2,3,4,5,6,7,8,9,10,11,12})),
$ES44&lt;&gt;"LisChannel",
_xlpm.COEFF,
$ES44&lt;&gt;"RussOutdoor",
_xlpm.COEFF))</f>
        <v/>
      </c>
      <c r="BL44" s="62">
        <f>COUNTIFS($AZ44:$BK44,"&gt;0")</f>
        <v/>
      </c>
      <c r="BM44" s="65" t="n"/>
      <c r="BN44" s="125">
        <f>$DJ44</f>
        <v/>
      </c>
      <c r="BO44" s="63">
        <f>$DQ44</f>
        <v/>
      </c>
      <c r="BP44" s="125">
        <f>
IFERROR(
IF($BL44=0,0,
$BN44*(1-$BO44)),
0)</f>
        <v/>
      </c>
      <c r="BQ44" s="125">
        <f t="array" ref="BQ44">
IFERROR(
_xlfn.IFS(
$DH44="день_1",
$BP44*$BL44/($AX44-$AW44+1)*AZ44*(DAY(EOMONTH(AZ$15,0))),
$DH44="день_2",
$BP44/30*MAX(MIN($AX44,EOMONTH(AZ$15,0))-MAX($AW44,AZ$15)+1,),
$DH44="раб.день",
$BP44/30*(IFERROR(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$BP44*AZ44,
$DH44="неделя",
$BP44*AZ44/7*(ROUNDUP((DAY(EOMONTH(AZ$15,0)))/4,0))),
0)</f>
        <v/>
      </c>
      <c r="BR44" s="125">
        <f t="array" ref="BR44">
IFERROR(
_xlfn.IFS(
$DH44="день_1",
$BP44*$BL44/($AX44-$AW44+1)*BA44*(DAY(EOMONTH(BA$15,0))),
$DH44="день_2",
$BP44/30*MAX(MIN($AX44,EOMONTH(BA$15,0))-MAX($AW44,BA$15)+1,),
$DH44="раб.день",
$BP44/30*(IFERROR(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$BP44*BA44,
$DH44="неделя",
$BP44*BA44/7*(ROUNDUP((DAY(EOMONTH(BA$15,0)))/4,0))),
0)</f>
        <v/>
      </c>
      <c r="BS44" s="125">
        <f t="array" ref="BS44">
IFERROR(
_xlfn.IFS(
$DH44="день_1",
$BP44*$BL44/($AX44-$AW44+1)*BB44*(DAY(EOMONTH(BB$15,0))),
$DH44="день_2",
$BP44/30*MAX(MIN($AX44,EOMONTH(BB$15,0))-MAX($AW44,BB$15)+1,),
$DH44="раб.день",
$BP44/30*(IFERROR(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$BP44*BB44,
$DH44="неделя",
$BP44*BB44/7*(ROUNDUP((DAY(EOMONTH(BB$15,0)))/4,0))),
0)</f>
        <v/>
      </c>
      <c r="BT44" s="125">
        <f t="array" ref="BT44">
IFERROR(
_xlfn.IFS(
$DH44="день_1",
$BP44*$BL44/($AX44-$AW44+1)*BC44*(DAY(EOMONTH(BC$15,0))),
$DH44="день_2",
$BP44/30*MAX(MIN($AX44,EOMONTH(BC$15,0))-MAX($AW44,BC$15)+1,),
$DH44="раб.день",
$BP44/30*(IFERROR(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$BP44*BC44,
$DH44="неделя",
$BP44*BC44/7*(ROUNDUP((DAY(EOMONTH(BC$15,0)))/4,0))),
0)</f>
        <v/>
      </c>
      <c r="BU44" s="125">
        <f t="array" ref="BU44">
IFERROR(
_xlfn.IFS(
$DH44="день_1",
$BP44*$BL44/($AX44-$AW44+1)*BD44*(DAY(EOMONTH(BD$15,0))),
$DH44="день_2",
$BP44/30*MAX(MIN($AX44,EOMONTH(BD$15,0))-MAX($AW44,BD$15)+1,),
$DH44="раб.день",
$BP44/30*(IFERROR(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$BP44*BD44,
$DH44="неделя",
$BP44*BD44/7*(ROUNDUP((DAY(EOMONTH(BD$15,0)))/4,0))),
0)</f>
        <v/>
      </c>
      <c r="BV44" s="125">
        <f t="array" ref="BV44">
IFERROR(
_xlfn.IFS(
$DH44="день_1",
$BP44*$BL44/($AX44-$AW44+1)*BE44*(DAY(EOMONTH(BE$15,0))),
$DH44="день_2",
$BP44/30*MAX(MIN($AX44,EOMONTH(BE$15,0))-MAX($AW44,BE$15)+1,),
$DH44="раб.день",
$BP44/30*(IFERROR(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$BP44*BE44,
$DH44="неделя",
$BP44*BE44/7*(ROUNDUP((DAY(EOMONTH(BE$15,0)))/4,0))),
0)</f>
        <v/>
      </c>
      <c r="BW44" s="125">
        <f t="array" ref="BW44">
IFERROR(
_xlfn.IFS(
$DH44="день_1",
$BP44*$BL44/($AX44-$AW44+1)*BF44*(DAY(EOMONTH(BF$15,0))),
$DH44="день_2",
$BP44/30*MAX(MIN($AX44,EOMONTH(BF$15,0))-MAX($AW44,BF$15)+1,),
$DH44="раб.день",
$BP44/30*(IFERROR(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$BP44*BF44,
$DH44="неделя",
$BP44*BF44/7*(ROUNDUP((DAY(EOMONTH(BF$15,0)))/4,0))),
0)</f>
        <v/>
      </c>
      <c r="BX44" s="125">
        <f t="array" ref="BX44">
IFERROR(
_xlfn.IFS(
$DH44="день_1",
$BP44*$BL44/($AX44-$AW44+1)*BG44*(DAY(EOMONTH(BG$15,0))),
$DH44="день_2",
$BP44/30*MAX(MIN($AX44,EOMONTH(BG$15,0))-MAX($AW44,BG$15)+1,),
$DH44="раб.день",
$BP44/30*(IFERROR(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$BP44*BG44,
$DH44="неделя",
$BP44*BG44/7*(ROUNDUP((DAY(EOMONTH(BG$15,0)))/4,0))),
0)</f>
        <v/>
      </c>
      <c r="BY44" s="125">
        <f t="array" ref="BY44">
IFERROR(
_xlfn.IFS(
$DH44="день_1",
$BP44*$BL44/($AX44-$AW44+1)*BH44*(DAY(EOMONTH(BH$15,0))),
$DH44="день_2",
$BP44/30*MAX(MIN($AX44,EOMONTH(BH$15,0))-MAX($AW44,BH$15)+1,),
$DH44="раб.день",
$BP44/30*(IFERROR(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$BP44*BH44,
$DH44="неделя",
$BP44*BH44/7*(ROUNDUP((DAY(EOMONTH(BH$15,0)))/4,0))),
0)</f>
        <v/>
      </c>
      <c r="BZ44" s="125">
        <f t="array" ref="BZ44">
IFERROR(
_xlfn.IFS(
$DH44="день_1",
$BP44*$BL44/($AX44-$AW44+1)*BI44*(DAY(EOMONTH(BI$15,0))),
$DH44="день_2",
$BP44/30*MAX(MIN($AX44,EOMONTH(BI$15,0))-MAX($AW44,BI$15)+1,),
$DH44="раб.день",
$BP44/30*(IFERROR(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$BP44*BI44,
$DH44="неделя",
$BP44*BI44/7*(ROUNDUP((DAY(EOMONTH(BI$15,0)))/4,0))),
0)</f>
        <v/>
      </c>
      <c r="CA44" s="125">
        <f t="array" ref="CA44">
IFERROR(
_xlfn.IFS(
$DH44="день_1",
$BP44*$BL44/($AX44-$AW44+1)*BJ44*(DAY(EOMONTH(BJ$15,0))),
$DH44="день_2",
$BP44/30*MAX(MIN($AX44,EOMONTH(BJ$15,0))-MAX($AW44,BJ$15)+1,),
$DH44="раб.день",
$BP44/30*(IFERROR(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$BP44*BJ44,
$DH44="неделя",
$BP44*BJ44/7*(ROUNDUP((DAY(EOMONTH(BJ$15,0)))/4,0))),
0)</f>
        <v/>
      </c>
      <c r="CB44" s="125">
        <f t="array" ref="CB44">
IFERROR(
_xlfn.IFS(
$DH44="день_1",
$BP44*$BL44/($AX44-$AW44+1)*BK44*(DAY(EOMONTH(BK$15,0))),
$DH44="день_2",
$BP44/30*MAX(MIN($AX44,EOMONTH(BK$15,0))-MAX($AW44,BK$15)+1,),
$DH44="раб.день",
$BP44/30*(IFERROR(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$BP44*BK44,
$DH44="неделя",
$BP44*BK44/7*(ROUNDUP((DAY(EOMONTH(BK$15,0)))/4,0))),
0)</f>
        <v/>
      </c>
      <c r="CC44" s="125">
        <f>SUM($BQ44:$CB44)</f>
        <v/>
      </c>
      <c r="CD44" s="126">
        <f>SUM($EH44:$EH44)</f>
        <v/>
      </c>
      <c r="CE44" s="126">
        <f>$CD44*$AB44</f>
        <v/>
      </c>
      <c r="CF44" s="126">
        <f>SUM($EK44:$EK44)</f>
        <v/>
      </c>
      <c r="CG44" s="126">
        <f>$CF44*$AB44</f>
        <v/>
      </c>
      <c r="CH44" s="126">
        <f>SUM($CC44,$CE44,$CG44)</f>
        <v/>
      </c>
      <c r="CI44" s="126">
        <f>$CH44*(1+$CM44)</f>
        <v/>
      </c>
      <c r="CJ44" s="127" t="n">
        <v>0</v>
      </c>
      <c r="CK44" s="126">
        <f>SUM($CH44:$CH44)*(1+$CJ44)</f>
        <v/>
      </c>
      <c r="CL44" s="126">
        <f>SUM($CH44:$CH44)*(1+$CM44)</f>
        <v/>
      </c>
      <c r="CM44" s="59" t="n"/>
      <c r="CN44" s="59" t="n"/>
      <c r="CO44" s="72" t="n"/>
      <c r="CP44" s="59" t="n"/>
      <c r="CQ44" s="73" t="n"/>
      <c r="CR44" s="73" t="n"/>
      <c r="CS44" s="73" t="n"/>
      <c r="CT44" s="72" t="n"/>
      <c r="CU44" s="79" t="inlineStr">
        <is>
          <t> </t>
        </is>
      </c>
      <c r="CV44" s="60" t="n"/>
      <c r="CW44" s="60" t="n"/>
      <c r="CX44" s="60" t="n"/>
      <c r="CY44" s="127">
        <f>IFERROR(($CC44-$EE44)/($EE44/(1-$DQ44)),0)</f>
        <v/>
      </c>
      <c r="CZ44" s="127">
        <f>IFERROR(1-$EI44/($CE44),0)</f>
        <v/>
      </c>
      <c r="DA44" s="127">
        <f>IFERROR(1-$EL44/($CG44),0)</f>
        <v/>
      </c>
      <c r="DB44" s="126">
        <f>ROUND(IFERROR(($CI44/(1+$CM44)-$EN44),0),2)</f>
        <v/>
      </c>
      <c r="DC44" s="128" t="n"/>
      <c r="DD44" s="125" t="n"/>
      <c r="DE44" s="75" t="n">
        <v>0</v>
      </c>
      <c r="DF44" s="128" t="n"/>
      <c r="DG44" s="125">
        <f>IF($DC44=0,0,$DD44*($DC44*100%-$DE44*$DF44))*SUM($AB44:$AB44)</f>
        <v/>
      </c>
      <c r="DH44" s="129" t="inlineStr">
        <is>
          <t>месяц</t>
        </is>
      </c>
      <c r="DI44" s="130" t="n"/>
      <c r="DJ44" s="130">
        <f>
_xlfn.LET(_xlpm.X,
IFERROR(
IF($ES44="НовиковТВ",
(_xlfn.LET(_xlpm.NTV,
_xlfn.LET(_xlpm.MIN,350000,
IF(SUMIFS($DI:$DI,$ES:$ES,"НовиковТВ")&lt;=_xlpm.MIN,
(SUMIFS($DI:$DI,$ES:$ES,"НовиковТВ")/(COUNTIFS($ES:$ES,"НовиковТВ")))*_xlpm.MIN/SUMIFS($DI:$DI,$ES:$ES,"НовиковТВ"),
DI44)),
_xlpm.NTV+$DG44/(1-(1-(_xlpm.NTV)*(1-$DL44)*(1-$DM44)*(1-$DN44)*(1-$DO44)*(1-$DP44)/_xlpm.NTV))))/(1+$EP44),
$DI44+$DG44/(1-(1-($DI44)*(1-$DL44)*(1-$DM44)*(1-$DN44)*(1-$DO44)*(1-$DP44)/$DI44))),
0),
_xlpm.X*(1+$CM44)*(1+$CW44)-_xlpm.X*(1+$CM44)+_xlpm.X)</f>
        <v/>
      </c>
      <c r="DK44" s="125" t="inlineStr">
        <is>
          <t>послед.</t>
        </is>
      </c>
      <c r="DL44" s="63" t="n">
        <v>0</v>
      </c>
      <c r="DM44" s="63" t="n">
        <v>0</v>
      </c>
      <c r="DN44" s="63" t="n">
        <v>0</v>
      </c>
      <c r="DO44" s="63" t="n">
        <v>0</v>
      </c>
      <c r="DP44" s="63" t="n">
        <v>0</v>
      </c>
      <c r="DQ44" s="63">
        <f t="array" ref="DQ44">IFERROR(_xlfn.IFS(
$DK44="послед.",1-(1-$DL44)*(1-$DM44)*(1-$DN44)*(1-$DO44)*(1-$DP44),
$DK44="сумм.",$DL44+$DM44+$DN44+$DO44+$DP44),
0)</f>
        <v/>
      </c>
      <c r="DR44" s="125">
        <f t="array" ref="DR44">
IFERROR(
_xlfn.IFS(
$BL44=0,
0,
$BL44&gt;0,
_xlfn.IFS($DK44="послед.",
$DJ44*(1-$DL44)*(1-$DM44)*(1-$DN44)*(1-$DO44)*(1-$DP44),
$DK44="сумм.",
$DJ44*(1-($DL44+$DM44+$DN44+$DO44+$DP44)))),0)</f>
        <v/>
      </c>
      <c r="DS44" s="125">
        <f t="array" ref="DS44">
IFERROR(_xlfn.IFS(
$DH44="день_1",
$DR44*$BL44/($AX44-$AW44+1)*AZ44*(DAY(EOMONTH(AZ$15,0))),
$DH44="день_2",
$DR44/30*MAX(MIN($AX44,EOMONTH(AZ$15,0))-MAX($AW44,AZ$15)+1,),
$DH44="раб.день",
$DR44/30*(IFERROR(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$DR44*AZ44,
$DH44="неделя",
$DR44*AZ44/7*(ROUNDUP((DAY(EOMONTH(AZ$15,0)))/4,0))),
0)</f>
        <v/>
      </c>
      <c r="DT44" s="125">
        <f t="array" ref="DT44">
IFERROR(_xlfn.IFS(
$DH44="день_1",
$DR44*$BL44/($AX44-$AW44+1)*BA44*(DAY(EOMONTH(BA$15,0))),
$DH44="день_2",
$DR44/30*MAX(MIN($AX44,EOMONTH(BA$15,0))-MAX($AW44,BA$15)+1,),
$DH44="раб.день",
$DR44/30*(IFERROR(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$DR44*BA44,
$DH44="неделя",
$DR44*BA44/7*(ROUNDUP((DAY(EOMONTH(BA$15,0)))/4,0))),
0)</f>
        <v/>
      </c>
      <c r="DU44" s="125">
        <f t="array" ref="DU44">
IFERROR(_xlfn.IFS(
$DH44="день_1",
$DR44*$BL44/($AX44-$AW44+1)*BB44*(DAY(EOMONTH(BB$15,0))),
$DH44="день_2",
$DR44/30*MAX(MIN($AX44,EOMONTH(BB$15,0))-MAX($AW44,BB$15)+1,),
$DH44="раб.день",
$DR44/30*(IFERROR(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$DR44*BB44,
$DH44="неделя",
$DR44*BB44/7*(ROUNDUP((DAY(EOMONTH(BB$15,0)))/4,0))),
0)</f>
        <v/>
      </c>
      <c r="DV44" s="125">
        <f t="array" ref="DV44">
IFERROR(_xlfn.IFS(
$DH44="день_1",
$DR44*$BL44/($AX44-$AW44+1)*BC44*(DAY(EOMONTH(BC$15,0))),
$DH44="день_2",
$DR44/30*MAX(MIN($AX44,EOMONTH(BC$15,0))-MAX($AW44,BC$15)+1,),
$DH44="раб.день",
$DR44/30*(IFERROR(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$DR44*BC44,
$DH44="неделя",
$DR44*BC44/7*(ROUNDUP((DAY(EOMONTH(BC$15,0)))/4,0))),
0)</f>
        <v/>
      </c>
      <c r="DW44" s="125">
        <f t="array" ref="DW44">
IFERROR(_xlfn.IFS(
$DH44="день_1",
$DR44*$BL44/($AX44-$AW44+1)*BD44*(DAY(EOMONTH(BD$15,0))),
$DH44="день_2",
$DR44/30*MAX(MIN($AX44,EOMONTH(BD$15,0))-MAX($AW44,BD$15)+1,),
$DH44="раб.день",
$DR44/30*(IFERROR(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$DR44*BD44,
$DH44="неделя",
$DR44*BD44/7*(ROUNDUP((DAY(EOMONTH(BD$15,0)))/4,0))),
0)</f>
        <v/>
      </c>
      <c r="DX44" s="125">
        <f t="array" ref="DX44">
IFERROR(_xlfn.IFS(
$DH44="день_1",
$DR44*$BL44/($AX44-$AW44+1)*BE44*(DAY(EOMONTH(BE$15,0))),
$DH44="день_2",
$DR44/30*MAX(MIN($AX44,EOMONTH(BE$15,0))-MAX($AW44,BE$15)+1,),
$DH44="раб.день",
$DR44/30*(IFERROR(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$DR44*BE44,
$DH44="неделя",
$DR44*BE44/7*(ROUNDUP((DAY(EOMONTH(BE$15,0)))/4,0))),
0)</f>
        <v/>
      </c>
      <c r="DY44" s="125">
        <f t="array" ref="DY44">
IFERROR(_xlfn.IFS(
$DH44="день_1",
$DR44*$BL44/($AX44-$AW44+1)*BF44*(DAY(EOMONTH(BF$15,0))),
$DH44="день_2",
$DR44/30*MAX(MIN($AX44,EOMONTH(BF$15,0))-MAX($AW44,BF$15)+1,),
$DH44="раб.день",
$DR44/30*(IFERROR(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$DR44*BF44,
$DH44="неделя",
$DR44*BF44/7*(ROUNDUP((DAY(EOMONTH(BF$15,0)))/4,0))),
0)</f>
        <v/>
      </c>
      <c r="DZ44" s="125">
        <f t="array" ref="DZ44">
IFERROR(_xlfn.IFS(
$DH44="день_1",
$DR44*$BL44/($AX44-$AW44+1)*BG44*(DAY(EOMONTH(BG$15,0))),
$DH44="день_2",
$DR44/30*MAX(MIN($AX44,EOMONTH(BG$15,0))-MAX($AW44,BG$15)+1,),
$DH44="раб.день",
$DR44/30*(IFERROR(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$DR44*BG44,
$DH44="неделя",
$DR44*BG44/7*(ROUNDUP((DAY(EOMONTH(BG$15,0)))/4,0))),
0)</f>
        <v/>
      </c>
      <c r="EA44" s="125">
        <f t="array" ref="EA44">
IFERROR(_xlfn.IFS(
$DH44="день_1",
$DR44*$BL44/($AX44-$AW44+1)*BH44*(DAY(EOMONTH(BH$15,0))),
$DH44="день_2",
$DR44/30*MAX(MIN($AX44,EOMONTH(BH$15,0))-MAX($AW44,BH$15)+1,),
$DH44="раб.день",
$DR44/30*(IFERROR(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$DR44*BH44,
$DH44="неделя",
$DR44*BH44/7*(ROUNDUP((DAY(EOMONTH(BH$15,0)))/4,0))),
0)</f>
        <v/>
      </c>
      <c r="EB44" s="125">
        <f t="array" ref="EB44">
IFERROR(_xlfn.IFS(
$DH44="день_1",
$DR44*$BL44/($AX44-$AW44+1)*BI44*(DAY(EOMONTH(BI$15,0))),
$DH44="день_2",
$DR44/30*MAX(MIN($AX44,EOMONTH(BI$15,0))-MAX($AW44,BI$15)+1,),
$DH44="раб.день",
$DR44/30*(IFERROR(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$DR44*BI44,
$DH44="неделя",
$DR44*BI44/7*(ROUNDUP((DAY(EOMONTH(BI$15,0)))/4,0))),
0)</f>
        <v/>
      </c>
      <c r="EC44" s="125">
        <f t="array" ref="EC44">
IFERROR(_xlfn.IFS(
$DH44="день_1",
$DR44*$BL44/($AX44-$AW44+1)*BJ44*(DAY(EOMONTH(BJ$15,0))),
$DH44="день_2",
$DR44/30*MAX(MIN($AX44,EOMONTH(BJ$15,0))-MAX($AW44,BJ$15)+1,),
$DH44="раб.день",
$DR44/30*(IFERROR(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$DR44*BJ44,
$DH44="неделя",
$DR44*BJ44/7*(ROUNDUP((DAY(EOMONTH(BJ$15,0)))/4,0))),
0)</f>
        <v/>
      </c>
      <c r="ED44" s="125">
        <f t="array" ref="ED44">
IFERROR(_xlfn.IFS(
$DH44="день_1",
$DR44*$BL44/($AX44-$AW44+1)*BK44*(DAY(EOMONTH(BK$15,0))),
$DH44="день_2",
$DR44/30*MAX(MIN($AX44,EOMONTH(BK$15,0))-MAX($AW44,BK$15)+1,),
$DH44="раб.день",
$DR44/30*(IFERROR(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$DR44*BK44,
$DH44="неделя",
$DR44*BK44/7*(ROUNDUP((DAY(EOMONTH(BK$15,0)))/4,0))),
0)</f>
        <v/>
      </c>
      <c r="EE44" s="125">
        <f>SUM($DS44,$DT44,$DU44,$DV44,$DW44,$DX44,$DY44,$DZ44,$EA44,$EB44,$EC44,$ED44)</f>
        <v/>
      </c>
      <c r="EF44" s="125">
        <f>IFERROR(ROUND($EE44*(1+$EP44),2),0)</f>
        <v/>
      </c>
      <c r="EG44" s="128" t="n">
        <v>1</v>
      </c>
      <c r="EH44" s="126" t="n">
        <v>0</v>
      </c>
      <c r="EI44" s="126">
        <f>ROUND(SUM($EH44:$EH44)*SUM($AB44:$AB44)*$EG44,2)</f>
        <v/>
      </c>
      <c r="EJ44" s="126">
        <f>ROUND($EI44*(1+$EP44),2)</f>
        <v/>
      </c>
      <c r="EK44" s="126" t="n">
        <v>0</v>
      </c>
      <c r="EL44" s="126">
        <f>ROUND(SUM($EK44:$EK44)*SUM($AB44:$AB44)*$EG44,2)</f>
        <v/>
      </c>
      <c r="EM44" s="126">
        <f>ROUND($EL44*(1+$EP44),2)</f>
        <v/>
      </c>
      <c r="EN44" s="126">
        <f>SUM($EE44,$EI44,$EL44)</f>
        <v/>
      </c>
      <c r="EO44" s="126">
        <f>SUM($EF44,$EJ44,$EM44)</f>
        <v/>
      </c>
      <c r="EP44" s="59" t="n"/>
      <c r="EQ44" s="59" t="n"/>
      <c r="ER44" s="60">
        <f t="array" ref="ER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MATCH(ES44,
{"AMS";"RussOutdoor";"HD Outdoor";"Ingroup";"IQ";"Ledproduction";"LisChannel";"Logic";"Media-PPL";"NovikovTV | НовиковТВ";"SMA";"SOK";"КрокусТВ | CrocusTV | IndoorTV";"Сити";"ТЯК Москва"},
0)),"")</f>
        <v/>
      </c>
      <c r="ES44" s="60" t="n"/>
      <c r="ET44" s="60">
        <f t="array" ref="ET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MATCH(ES44,
{"AMS";"RussOutdoor";"HD Outdoor";"Ingroup";"IQ";"Ledproduction";"LisChannel";"Logic";"Media-PPL";"NovikovTV | НовиковТВ";"SMA";"SOK";"КрокусТВ | CrocusTV | IndoorTV";"Сити";"ТЯК Москва"},
0)),"")</f>
        <v/>
      </c>
      <c r="EU44" s="60" t="n"/>
      <c r="EV44" s="60" t="n"/>
      <c r="EX44" s="110">
        <f t="array" ref="EX44">
($AR44/30
+N("ТРАФИК ПЛОЩАДКИ"))*
(IFERROR(
_xlfn.LET(
_xlpm.GPR,
HLOOKUP($L44,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IF($Q44="цифровой",_xlpm.GPR/$AG44,_xlpm.GPR/60)),
0)
+N("DWELL TIME"))*
(IF($AB44=0,0,IF($AB44=1,0.3,IF($AB44=2,0.5,IF($AB44&gt;2,1))))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_xlfn.IFS($AC44="да",1.2,$AC44="нет",1)*
_xlfn.IFS($AD44="да",1.2,$AD44="нет",1)*
IF(R44="статический",1,1.2)*
$X44*
INDEX(
{1.2;1;1.2;1.2;1;1.2;1.2;1.2;1.2;1.2;1.2;1;1.2;1.2;1.2;1.2;1;1;1.2;1.2;1.2;1;1;1;1;1.2;1.2;1.2;1.2;1;1;1;1;1.2;1.2;1.2;1.2;1.2;1.2;1.2;1.2;1;1;1.2;1;1;1;1;1.5;1;1;1.5;1.5;1.2},
MATCH($Q44,_xlpm.MI,0)))&gt;{0.02;0.04;0.06;0.1;0.2;0.4;0.6;0.8;1;2;4;6})),
{0;1;2;3;4;5;6;7;8;9;10;11;12},
0)))
+N("КОЭФФИЦИЕНТ КОНТАКТА"))))*
(_xlfn.IFS($X44&lt;0.1,$X44/1000,$X44&gt;25,5.2,AND($X44&gt;=0.1,$X44&lt;=25),(($X44*2+0.1)/10)*($X44/10)))*
IFERROR((_xlfn.LET(
_xlpm.MA,
{0;0.8;0.85;0.9;0.95;1},
_xlpm.MAA,
{0;1;2;3;4;5},
INDEX(_xlpm.MA,MATCH(SUMPRODUCT(--((IF(ROUND(_xlpm.MAA,1)&gt;5,5,ROUND($AB44,1)))&gt;{0;1;2;3;4;5})),_xlpm.MAA,0)))
+N("КОЭФФИЦИЕНТ КОЛ-ВО КОНСТРУКЦИЙ")),1)*
$AB44,0))*
(IF($Q44="цифровой",$AG44/15*$AI44,1)
+N("ДЛЯ ЦИФРЫ"))</f>
        <v/>
      </c>
      <c r="EY44" s="110">
        <f>IFERROR(EX44*AY44,0)</f>
        <v/>
      </c>
      <c r="EZ44" s="131">
        <f>IFERROR(DP44/EY44*1000,0)</f>
        <v/>
      </c>
      <c r="FA44" s="112">
        <f>IFERROR(FC44/FB44,0)</f>
        <v/>
      </c>
      <c r="FB44" s="112">
        <f>IFERROR((FC44/(EY44/FF44*#REF!))*0.825,0)</f>
        <v/>
      </c>
      <c r="FC44" s="112">
        <f>IFERROR(((EX44*30/AR44)*100)/30,0)</f>
        <v/>
      </c>
      <c r="FD44" s="112">
        <f>IFERROR(EY44/G44*100%,0)</f>
        <v/>
      </c>
      <c r="FE44" s="112">
        <f>IFERROR(FD44/FC44*100%,0)</f>
        <v/>
      </c>
      <c r="FF44" s="110">
        <f>IFERROR(AR44/30*AY44,0)</f>
        <v/>
      </c>
    </row>
    <row r="45" ht="12.75" customHeight="1">
      <c r="A45" s="59" t="n"/>
      <c r="B45" s="60" t="n"/>
      <c r="C45" s="60" t="n"/>
      <c r="D45" s="60">
        <f t="array" ref="D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5" s="60">
        <f t="array" ref="E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5" s="60" t="n"/>
      <c r="G45" s="60" t="n"/>
      <c r="H45" s="60">
        <f t="array" ref="H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5" s="60" t="n"/>
      <c r="J45" s="60" t="n"/>
      <c r="K45" s="60" t="n"/>
      <c r="L45" s="60" t="n"/>
      <c r="M45" s="60" t="n"/>
      <c r="N45" s="60" t="n"/>
      <c r="O45" s="60" t="n"/>
      <c r="P45" s="60">
        <f t="array" ref="P45">
_xlfn.IFS(
ISNUMBER(MATCH($Q45,{"шелфбаннер","разделитель","монетница","чековая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ISNUMBER(MATCH($Q45,{"каталог","журнал"},)),
"Пресса",
$Q45="","")</f>
        <v/>
      </c>
      <c r="Q45" s="60" t="n"/>
      <c r="R45" s="60">
        <f t="array" ref="R45">
IFERROR(
_xlfn.IFS(
OR(ISNUMBER(MATCH($Q45,{"экспозиция","макет","стенд","автостенд","авто стенд","выставочное пространство","выставочные стенды","модульные выставочные стенды","3Д конструкция","3D конструкция"},)),P45="Экспонирование"),
"нестандартный",
ISNUMBER(MATCH($Q45,{"скроллер","призматрон"},)),
"динамический",
$P45="Видео",
"цифровой",
OR($P45="Пресса",$P45="Щит",$P45="POSm",$P45="Подвес",$P45="Брендирование/оклейка"),
"статический"),"")</f>
        <v/>
      </c>
      <c r="S45" s="59" t="n"/>
      <c r="T45" s="60" t="n"/>
      <c r="U45" s="60" t="n"/>
      <c r="V45" s="60" t="n"/>
      <c r="W45" s="59" t="n"/>
      <c r="X45" s="59" t="n"/>
      <c r="Y45" s="59" t="n"/>
      <c r="Z45" s="61" t="n"/>
      <c r="AA45" s="61" t="n"/>
      <c r="AB45" s="61">
        <f>IF(BL45&gt;0,Z45,0)</f>
        <v/>
      </c>
      <c r="AC45" s="59" t="n"/>
      <c r="AD45" s="59" t="n"/>
      <c r="AE45" s="59" t="n"/>
      <c r="AF45" s="59" t="n"/>
      <c r="AG45" s="59" t="n"/>
      <c r="AH45" s="59" t="n"/>
      <c r="AI45" s="59" t="n"/>
      <c r="AJ45" s="59" t="n"/>
      <c r="AK45" s="59" t="n"/>
      <c r="AL45" s="62">
        <f>IFERROR(IF(OR(R45="статический",R45="динамический",R45="нестандартный",R45="",R45=""),"-",IF(AND(AH45="-",AI45="-"),"-",AK45*3600/AH45*AI45)),"-")</f>
        <v/>
      </c>
      <c r="AM45" s="62">
        <f>IFERROR(IF(OR(R45="статический",R45="динамический",R45="",R45="", R45="BTL",R45="нестандартный"),"-",AG45*AI45*AL45/60),"-")</f>
        <v/>
      </c>
      <c r="AN45" s="63">
        <f>IFERROR(IF(AH45="","-",AG45*AI45/AH45),"-")</f>
        <v/>
      </c>
      <c r="AO45" s="59">
        <f>IFERROR(IF(OR($R45="статический",$R45="динамический",$R45="",$R45="",$R45="BTL",$R45="нестандартный"),"-",$AL45*$AY45),"-")</f>
        <v/>
      </c>
      <c r="AP45" s="62">
        <f>IFERROR(IF(OR($R45="статический",$R45="динамический",$R45="",$R45="",$R45="BTL",$R45="нестандартный"),"-",$AM45*AY45),"-")</f>
        <v/>
      </c>
      <c r="AQ45" s="64" t="n"/>
      <c r="AR45" s="61" t="n"/>
      <c r="AS45" s="61" t="n"/>
      <c r="AT45" s="61" t="n"/>
      <c r="AU45" s="65" t="n"/>
      <c r="AV45" s="124">
        <f>IFERROR(DR45/AT45*1000,"n/a")</f>
        <v/>
      </c>
      <c r="AW45" s="67" t="n"/>
      <c r="AX45" s="67" t="n"/>
      <c r="AY45" s="43">
        <f>IFERROR(IF(OR($AW45="",$AX45=""),"",_xlfn.DAYS($AX45+1,$AW45)),"")</f>
        <v/>
      </c>
      <c r="AZ45" s="68">
        <f t="array" ref="AZ45">
_xlfn.LET(_xlpm.COEFF,
IF($AW45+$AX45=0,0,IF(MAX(MIN($AX45,EOMONTH(AZ$15,0))-MAX($AW45,AZ$15)+1,)&gt;0,1,0)),
_xlfn.IFS(
$ES45="LisChannel",
_xlpm.COEFF*
INDEX({1;1;1.2;1.2;1;1;1;1;1.2;1.2;1.2;1.2},
MATCH(MONTH(AZ$15),
{1,2,3,4,5,6,7,8,9,10,11,12})),
CONCATENATE($ES45," ",$L45)="RussOutdoor метро",
_xlpm.COEFF*
INDEX({0.8;0.9;1.1;1.1;1;1;1;1;1.1;1.1;1.1;1.1},
MATCH(MONTH(AZ$15),
{1,2,3,4,5,6,7,8,9,10,11,12})),
$ES45&lt;&gt;"LisChannel",
_xlpm.COEFF,
$ES45&lt;&gt;"RussOutdoor",
_xlpm.COEFF))</f>
        <v/>
      </c>
      <c r="BA45" s="68">
        <f t="array" ref="BA45">
_xlfn.LET(_xlpm.COEFF,
IF($AW45+$AX45=0,0,IF(MAX(MIN($AX45,EOMONTH(BA$15,0))-MAX($AW45,BA$15)+1,)&gt;0,1,0)),
_xlfn.IFS(
$ES45="LisChannel",
_xlpm.COEFF*
INDEX({1;1;1.2;1.2;1;1;1;1;1.2;1.2;1.2;1.2},
MATCH(MONTH(BA$15),
{1,2,3,4,5,6,7,8,9,10,11,12})),
CONCATENATE($ES45," ",$L45)="RussOutdoor метро",
_xlpm.COEFF*
INDEX({0.8;0.9;1.1;1.1;1;1;1;1;1.1;1.1;1.1;1.1},
MATCH(MONTH(BA$15),
{1,2,3,4,5,6,7,8,9,10,11,12})),
$ES45&lt;&gt;"LisChannel",
_xlpm.COEFF,
$ES45&lt;&gt;"RussOutdoor",
_xlpm.COEFF))</f>
        <v/>
      </c>
      <c r="BB45" s="68">
        <f t="array" ref="BB45">
_xlfn.LET(_xlpm.COEFF,
IF($AW45+$AX45=0,0,IF(MAX(MIN($AX45,EOMONTH(BB$15,0))-MAX($AW45,BB$15)+1,)&gt;0,1,0)),
_xlfn.IFS(
$ES45="LisChannel",
_xlpm.COEFF*
INDEX({1;1;1.2;1.2;1;1;1;1;1.2;1.2;1.2;1.2},
MATCH(MONTH(BB$15),
{1,2,3,4,5,6,7,8,9,10,11,12})),
CONCATENATE($ES45," ",$L45)="RussOutdoor метро",
_xlpm.COEFF*
INDEX({0.8;0.9;1.1;1.1;1;1;1;1;1.1;1.1;1.1;1.1},
MATCH(MONTH(BB$15),
{1,2,3,4,5,6,7,8,9,10,11,12})),
$ES45&lt;&gt;"LisChannel",
_xlpm.COEFF,
$ES45&lt;&gt;"RussOutdoor",
_xlpm.COEFF))</f>
        <v/>
      </c>
      <c r="BC45" s="68">
        <f t="array" ref="BC45">
_xlfn.LET(_xlpm.COEFF,
IF($AW45+$AX45=0,0,IF(MAX(MIN($AX45,EOMONTH(BC$15,0))-MAX($AW45,BC$15)+1,)&gt;0,1,0)),
_xlfn.IFS(
$ES45="LisChannel",
_xlpm.COEFF*
INDEX({1;1;1.2;1.2;1;1;1;1;1.2;1.2;1.2;1.2},
MATCH(MONTH(BC$15),
{1,2,3,4,5,6,7,8,9,10,11,12})),
CONCATENATE($ES45," ",$L45)="RussOutdoor метро",
_xlpm.COEFF*
INDEX({0.8;0.9;1.1;1.1;1;1;1;1;1.1;1.1;1.1;1.1},
MATCH(MONTH(BC$15),
{1,2,3,4,5,6,7,8,9,10,11,12})),
$ES45&lt;&gt;"LisChannel",
_xlpm.COEFF,
$ES45&lt;&gt;"RussOutdoor",
_xlpm.COEFF))</f>
        <v/>
      </c>
      <c r="BD45" s="68">
        <f t="array" ref="BD45">
_xlfn.LET(_xlpm.COEFF,
IF($AW45+$AX45=0,0,IF(MAX(MIN($AX45,EOMONTH(BD$15,0))-MAX($AW45,BD$15)+1,)&gt;0,1,0)),
_xlfn.IFS(
$ES45="LisChannel",
_xlpm.COEFF*
INDEX({1;1;1.2;1.2;1;1;1;1;1.2;1.2;1.2;1.2},
MATCH(MONTH(BD$15),
{1,2,3,4,5,6,7,8,9,10,11,12})),
CONCATENATE($ES45," ",$L45)="RussOutdoor метро",
_xlpm.COEFF*
INDEX({0.8;0.9;1.1;1.1;1;1;1;1;1.1;1.1;1.1;1.1},
MATCH(MONTH(BD$15),
{1,2,3,4,5,6,7,8,9,10,11,12})),
$ES45&lt;&gt;"LisChannel",
_xlpm.COEFF,
$ES45&lt;&gt;"RussOutdoor",
_xlpm.COEFF))</f>
        <v/>
      </c>
      <c r="BE45" s="68">
        <f t="array" ref="BE45">
_xlfn.LET(_xlpm.COEFF,
IF($AW45+$AX45=0,0,IF(MAX(MIN($AX45,EOMONTH(BE$15,0))-MAX($AW45,BE$15)+1,)&gt;0,1,0)),
_xlfn.IFS(
$ES45="LisChannel",
_xlpm.COEFF*
INDEX({1;1;1.2;1.2;1;1;1;1;1.2;1.2;1.2;1.2},
MATCH(MONTH(BE$15),
{1,2,3,4,5,6,7,8,9,10,11,12})),
CONCATENATE($ES45," ",$L45)="RussOutdoor метро",
_xlpm.COEFF*
INDEX({0.8;0.9;1.1;1.1;1;1;1;1;1.1;1.1;1.1;1.1},
MATCH(MONTH(BE$15),
{1,2,3,4,5,6,7,8,9,10,11,12})),
$ES45&lt;&gt;"LisChannel",
_xlpm.COEFF,
$ES45&lt;&gt;"RussOutdoor",
_xlpm.COEFF))</f>
        <v/>
      </c>
      <c r="BF45" s="68">
        <f t="array" ref="BF45">
_xlfn.LET(_xlpm.COEFF,
IF($AW45+$AX45=0,0,IF(MAX(MIN($AX45,EOMONTH(BF$15,0))-MAX($AW45,BF$15)+1,)&gt;0,1,0)),
_xlfn.IFS(
$ES45="LisChannel",
_xlpm.COEFF*
INDEX({1;1;1.2;1.2;1;1;1;1;1.2;1.2;1.2;1.2},
MATCH(MONTH(BF$15),
{1,2,3,4,5,6,7,8,9,10,11,12})),
CONCATENATE($ES45," ",$L45)="RussOutdoor метро",
_xlpm.COEFF*
INDEX({0.8;0.9;1.1;1.1;1;1;1;1;1.1;1.1;1.1;1.1},
MATCH(MONTH(BF$15),
{1,2,3,4,5,6,7,8,9,10,11,12})),
$ES45&lt;&gt;"LisChannel",
_xlpm.COEFF,
$ES45&lt;&gt;"RussOutdoor",
_xlpm.COEFF))</f>
        <v/>
      </c>
      <c r="BG45" s="68">
        <f t="array" ref="BG45">
_xlfn.LET(_xlpm.COEFF,
IF($AW45+$AX45=0,0,IF(MAX(MIN($AX45,EOMONTH(BG$15,0))-MAX($AW45,BG$15)+1,)&gt;0,1,0)),
_xlfn.IFS(
$ES45="LisChannel",
_xlpm.COEFF*
INDEX({1;1;1.2;1.2;1;1;1;1;1.2;1.2;1.2;1.2},
MATCH(MONTH(BG$15),
{1,2,3,4,5,6,7,8,9,10,11,12})),
CONCATENATE($ES45," ",$L45)="RussOutdoor метро",
_xlpm.COEFF*
INDEX({0.8;0.9;1.1;1.1;1;1;1;1;1.1;1.1;1.1;1.1},
MATCH(MONTH(BG$15),
{1,2,3,4,5,6,7,8,9,10,11,12})),
$ES45&lt;&gt;"LisChannel",
_xlpm.COEFF,
$ES45&lt;&gt;"RussOutdoor",
_xlpm.COEFF))</f>
        <v/>
      </c>
      <c r="BH45" s="68">
        <f t="array" ref="BH45">
_xlfn.LET(_xlpm.COEFF,
IF($AW45+$AX45=0,0,IF(MAX(MIN($AX45,EOMONTH(BH$15,0))-MAX($AW45,BH$15)+1,)&gt;0,1,0)),
_xlfn.IFS(
$ES45="LisChannel",
_xlpm.COEFF*
INDEX({1;1;1.2;1.2;1;1;1;1;1.2;1.2;1.2;1.2},
MATCH(MONTH(BH$15),
{1,2,3,4,5,6,7,8,9,10,11,12})),
CONCATENATE($ES45," ",$L45)="RussOutdoor метро",
_xlpm.COEFF*
INDEX({0.8;0.9;1.1;1.1;1;1;1;1;1.1;1.1;1.1;1.1},
MATCH(MONTH(BH$15),
{1,2,3,4,5,6,7,8,9,10,11,12})),
$ES45&lt;&gt;"LisChannel",
_xlpm.COEFF,
$ES45&lt;&gt;"RussOutdoor",
_xlpm.COEFF))</f>
        <v/>
      </c>
      <c r="BI45" s="68">
        <f t="array" ref="BI45">
_xlfn.LET(_xlpm.COEFF,
IF($AW45+$AX45=0,0,IF(MAX(MIN($AX45,EOMONTH(BI$15,0))-MAX($AW45,BI$15)+1,)&gt;0,1,0)),
_xlfn.IFS(
$ES45="LisChannel",
_xlpm.COEFF*
INDEX({1;1;1.2;1.2;1;1;1;1;1.2;1.2;1.2;1.2},
MATCH(MONTH(BI$15),
{1,2,3,4,5,6,7,8,9,10,11,12})),
CONCATENATE($ES45," ",$L45)="RussOutdoor метро",
_xlpm.COEFF*
INDEX({0.8;0.9;1.1;1.1;1;1;1;1;1.1;1.1;1.1;1.1},
MATCH(MONTH(BI$15),
{1,2,3,4,5,6,7,8,9,10,11,12})),
$ES45&lt;&gt;"LisChannel",
_xlpm.COEFF,
$ES45&lt;&gt;"RussOutdoor",
_xlpm.COEFF))</f>
        <v/>
      </c>
      <c r="BJ45" s="68">
        <f t="array" ref="BJ45">
_xlfn.LET(_xlpm.COEFF,
IF($AW45+$AX45=0,0,IF(MAX(MIN($AX45,EOMONTH(BJ$15,0))-MAX($AW45,BJ$15)+1,)&gt;0,1,0)),
_xlfn.IFS(
$ES45="LisChannel",
_xlpm.COEFF*
INDEX({1;1;1.2;1.2;1;1;1;1;1.2;1.2;1.2;1.2},
MATCH(MONTH(BJ$15),
{1,2,3,4,5,6,7,8,9,10,11,12})),
CONCATENATE($ES45," ",$L45)="RussOutdoor метро",
_xlpm.COEFF*
INDEX({0.8;0.9;1.1;1.1;1;1;1;1;1.1;1.1;1.1;1.1},
MATCH(MONTH(BJ$15),
{1,2,3,4,5,6,7,8,9,10,11,12})),
$ES45&lt;&gt;"LisChannel",
_xlpm.COEFF,
$ES45&lt;&gt;"RussOutdoor",
_xlpm.COEFF))</f>
        <v/>
      </c>
      <c r="BK45" s="68">
        <f t="array" ref="BK45">
_xlfn.LET(_xlpm.COEFF,
IF($AW45+$AX45=0,0,IF(MAX(MIN($AX45,EOMONTH(BK$15,0))-MAX($AW45,BK$15)+1,)&gt;0,1,0)),
_xlfn.IFS(
$ES45="LisChannel",
_xlpm.COEFF*
INDEX({1;1;1.2;1.2;1;1;1;1;1.2;1.2;1.2;1.2},
MATCH(MONTH(BK$15),
{1,2,3,4,5,6,7,8,9,10,11,12})),
CONCATENATE($ES45," ",$L45)="RussOutdoor метро",
_xlpm.COEFF*
INDEX({0.8;0.9;1.1;1.1;1;1;1;1;1.1;1.1;1.1;1.1},
MATCH(MONTH(BK$15),
{1,2,3,4,5,6,7,8,9,10,11,12})),
$ES45&lt;&gt;"LisChannel",
_xlpm.COEFF,
$ES45&lt;&gt;"RussOutdoor",
_xlpm.COEFF))</f>
        <v/>
      </c>
      <c r="BL45" s="62">
        <f>COUNTIFS($AZ45:$BK45,"&gt;0")</f>
        <v/>
      </c>
      <c r="BM45" s="65" t="n"/>
      <c r="BN45" s="125">
        <f>$DJ45</f>
        <v/>
      </c>
      <c r="BO45" s="63">
        <f>$DQ45</f>
        <v/>
      </c>
      <c r="BP45" s="125">
        <f>
IFERROR(
IF($BL45=0,0,
$BN45*(1-$BO45)),
0)</f>
        <v/>
      </c>
      <c r="BQ45" s="125">
        <f t="array" ref="BQ45">
IFERROR(
_xlfn.IFS(
$DH45="день_1",
$BP45*$BL45/($AX45-$AW45+1)*AZ45*(DAY(EOMONTH(AZ$15,0))),
$DH45="день_2",
$BP45/30*MAX(MIN($AX45,EOMONTH(AZ$15,0))-MAX($AW45,AZ$15)+1,),
$DH45="раб.день",
$BP45/30*(IFERROR(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$BP45*AZ45,
$DH45="неделя",
$BP45*AZ45/7*(ROUNDUP((DAY(EOMONTH(AZ$15,0)))/4,0))),
0)</f>
        <v/>
      </c>
      <c r="BR45" s="125">
        <f t="array" ref="BR45">
IFERROR(
_xlfn.IFS(
$DH45="день_1",
$BP45*$BL45/($AX45-$AW45+1)*BA45*(DAY(EOMONTH(BA$15,0))),
$DH45="день_2",
$BP45/30*MAX(MIN($AX45,EOMONTH(BA$15,0))-MAX($AW45,BA$15)+1,),
$DH45="раб.день",
$BP45/30*(IFERROR(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$BP45*BA45,
$DH45="неделя",
$BP45*BA45/7*(ROUNDUP((DAY(EOMONTH(BA$15,0)))/4,0))),
0)</f>
        <v/>
      </c>
      <c r="BS45" s="125">
        <f t="array" ref="BS45">
IFERROR(
_xlfn.IFS(
$DH45="день_1",
$BP45*$BL45/($AX45-$AW45+1)*BB45*(DAY(EOMONTH(BB$15,0))),
$DH45="день_2",
$BP45/30*MAX(MIN($AX45,EOMONTH(BB$15,0))-MAX($AW45,BB$15)+1,),
$DH45="раб.день",
$BP45/30*(IFERROR(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$BP45*BB45,
$DH45="неделя",
$BP45*BB45/7*(ROUNDUP((DAY(EOMONTH(BB$15,0)))/4,0))),
0)</f>
        <v/>
      </c>
      <c r="BT45" s="125">
        <f t="array" ref="BT45">
IFERROR(
_xlfn.IFS(
$DH45="день_1",
$BP45*$BL45/($AX45-$AW45+1)*BC45*(DAY(EOMONTH(BC$15,0))),
$DH45="день_2",
$BP45/30*MAX(MIN($AX45,EOMONTH(BC$15,0))-MAX($AW45,BC$15)+1,),
$DH45="раб.день",
$BP45/30*(IFERROR(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$BP45*BC45,
$DH45="неделя",
$BP45*BC45/7*(ROUNDUP((DAY(EOMONTH(BC$15,0)))/4,0))),
0)</f>
        <v/>
      </c>
      <c r="BU45" s="125">
        <f t="array" ref="BU45">
IFERROR(
_xlfn.IFS(
$DH45="день_1",
$BP45*$BL45/($AX45-$AW45+1)*BD45*(DAY(EOMONTH(BD$15,0))),
$DH45="день_2",
$BP45/30*MAX(MIN($AX45,EOMONTH(BD$15,0))-MAX($AW45,BD$15)+1,),
$DH45="раб.день",
$BP45/30*(IFERROR(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$BP45*BD45,
$DH45="неделя",
$BP45*BD45/7*(ROUNDUP((DAY(EOMONTH(BD$15,0)))/4,0))),
0)</f>
        <v/>
      </c>
      <c r="BV45" s="125">
        <f t="array" ref="BV45">
IFERROR(
_xlfn.IFS(
$DH45="день_1",
$BP45*$BL45/($AX45-$AW45+1)*BE45*(DAY(EOMONTH(BE$15,0))),
$DH45="день_2",
$BP45/30*MAX(MIN($AX45,EOMONTH(BE$15,0))-MAX($AW45,BE$15)+1,),
$DH45="раб.день",
$BP45/30*(IFERROR(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$BP45*BE45,
$DH45="неделя",
$BP45*BE45/7*(ROUNDUP((DAY(EOMONTH(BE$15,0)))/4,0))),
0)</f>
        <v/>
      </c>
      <c r="BW45" s="125">
        <f t="array" ref="BW45">
IFERROR(
_xlfn.IFS(
$DH45="день_1",
$BP45*$BL45/($AX45-$AW45+1)*BF45*(DAY(EOMONTH(BF$15,0))),
$DH45="день_2",
$BP45/30*MAX(MIN($AX45,EOMONTH(BF$15,0))-MAX($AW45,BF$15)+1,),
$DH45="раб.день",
$BP45/30*(IFERROR(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$BP45*BF45,
$DH45="неделя",
$BP45*BF45/7*(ROUNDUP((DAY(EOMONTH(BF$15,0)))/4,0))),
0)</f>
        <v/>
      </c>
      <c r="BX45" s="125">
        <f t="array" ref="BX45">
IFERROR(
_xlfn.IFS(
$DH45="день_1",
$BP45*$BL45/($AX45-$AW45+1)*BG45*(DAY(EOMONTH(BG$15,0))),
$DH45="день_2",
$BP45/30*MAX(MIN($AX45,EOMONTH(BG$15,0))-MAX($AW45,BG$15)+1,),
$DH45="раб.день",
$BP45/30*(IFERROR(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$BP45*BG45,
$DH45="неделя",
$BP45*BG45/7*(ROUNDUP((DAY(EOMONTH(BG$15,0)))/4,0))),
0)</f>
        <v/>
      </c>
      <c r="BY45" s="125">
        <f t="array" ref="BY45">
IFERROR(
_xlfn.IFS(
$DH45="день_1",
$BP45*$BL45/($AX45-$AW45+1)*BH45*(DAY(EOMONTH(BH$15,0))),
$DH45="день_2",
$BP45/30*MAX(MIN($AX45,EOMONTH(BH$15,0))-MAX($AW45,BH$15)+1,),
$DH45="раб.день",
$BP45/30*(IFERROR(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$BP45*BH45,
$DH45="неделя",
$BP45*BH45/7*(ROUNDUP((DAY(EOMONTH(BH$15,0)))/4,0))),
0)</f>
        <v/>
      </c>
      <c r="BZ45" s="125">
        <f t="array" ref="BZ45">
IFERROR(
_xlfn.IFS(
$DH45="день_1",
$BP45*$BL45/($AX45-$AW45+1)*BI45*(DAY(EOMONTH(BI$15,0))),
$DH45="день_2",
$BP45/30*MAX(MIN($AX45,EOMONTH(BI$15,0))-MAX($AW45,BI$15)+1,),
$DH45="раб.день",
$BP45/30*(IFERROR(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$BP45*BI45,
$DH45="неделя",
$BP45*BI45/7*(ROUNDUP((DAY(EOMONTH(BI$15,0)))/4,0))),
0)</f>
        <v/>
      </c>
      <c r="CA45" s="125">
        <f t="array" ref="CA45">
IFERROR(
_xlfn.IFS(
$DH45="день_1",
$BP45*$BL45/($AX45-$AW45+1)*BJ45*(DAY(EOMONTH(BJ$15,0))),
$DH45="день_2",
$BP45/30*MAX(MIN($AX45,EOMONTH(BJ$15,0))-MAX($AW45,BJ$15)+1,),
$DH45="раб.день",
$BP45/30*(IFERROR(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$BP45*BJ45,
$DH45="неделя",
$BP45*BJ45/7*(ROUNDUP((DAY(EOMONTH(BJ$15,0)))/4,0))),
0)</f>
        <v/>
      </c>
      <c r="CB45" s="125">
        <f t="array" ref="CB45">
IFERROR(
_xlfn.IFS(
$DH45="день_1",
$BP45*$BL45/($AX45-$AW45+1)*BK45*(DAY(EOMONTH(BK$15,0))),
$DH45="день_2",
$BP45/30*MAX(MIN($AX45,EOMONTH(BK$15,0))-MAX($AW45,BK$15)+1,),
$DH45="раб.день",
$BP45/30*(IFERROR(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$BP45*BK45,
$DH45="неделя",
$BP45*BK45/7*(ROUNDUP((DAY(EOMONTH(BK$15,0)))/4,0))),
0)</f>
        <v/>
      </c>
      <c r="CC45" s="125">
        <f>SUM($BQ45:$CB45)</f>
        <v/>
      </c>
      <c r="CD45" s="126">
        <f>SUM($EH45:$EH45)</f>
        <v/>
      </c>
      <c r="CE45" s="126">
        <f>$CD45*$AB45</f>
        <v/>
      </c>
      <c r="CF45" s="126">
        <f>SUM($EK45:$EK45)</f>
        <v/>
      </c>
      <c r="CG45" s="126">
        <f>$CF45*$AB45</f>
        <v/>
      </c>
      <c r="CH45" s="126">
        <f>SUM($CC45,$CE45,$CG45)</f>
        <v/>
      </c>
      <c r="CI45" s="126">
        <f>$CH45*(1+$CM45)</f>
        <v/>
      </c>
      <c r="CJ45" s="127" t="n">
        <v>0</v>
      </c>
      <c r="CK45" s="126">
        <f>SUM($CH45:$CH45)*(1+$CJ45)</f>
        <v/>
      </c>
      <c r="CL45" s="126">
        <f>SUM($CH45:$CH45)*(1+$CM45)</f>
        <v/>
      </c>
      <c r="CM45" s="59" t="n"/>
      <c r="CN45" s="59" t="n"/>
      <c r="CO45" s="72" t="n"/>
      <c r="CP45" s="59" t="n"/>
      <c r="CQ45" s="73" t="n"/>
      <c r="CR45" s="73" t="n"/>
      <c r="CS45" s="73" t="n"/>
      <c r="CT45" s="72" t="n"/>
      <c r="CU45" s="79" t="inlineStr">
        <is>
          <t> </t>
        </is>
      </c>
      <c r="CV45" s="60" t="n"/>
      <c r="CW45" s="60" t="n"/>
      <c r="CX45" s="60" t="n"/>
      <c r="CY45" s="127">
        <f>IFERROR(($CC45-$EE45)/($EE45/(1-$DQ45)),0)</f>
        <v/>
      </c>
      <c r="CZ45" s="127">
        <f>IFERROR(1-$EI45/($CE45),0)</f>
        <v/>
      </c>
      <c r="DA45" s="127">
        <f>IFERROR(1-$EL45/($CG45),0)</f>
        <v/>
      </c>
      <c r="DB45" s="126">
        <f>ROUND(IFERROR(($CI45/(1+$CM45)-$EN45),0),2)</f>
        <v/>
      </c>
      <c r="DC45" s="128" t="n"/>
      <c r="DD45" s="125" t="n"/>
      <c r="DE45" s="75" t="n">
        <v>0</v>
      </c>
      <c r="DF45" s="128" t="n"/>
      <c r="DG45" s="125">
        <f>IF($DC45=0,0,$DD45*($DC45*100%-$DE45*$DF45))*SUM($AB45:$AB45)</f>
        <v/>
      </c>
      <c r="DH45" s="129" t="inlineStr">
        <is>
          <t>месяц</t>
        </is>
      </c>
      <c r="DI45" s="130" t="n"/>
      <c r="DJ45" s="130">
        <f>
_xlfn.LET(_xlpm.X,
IFERROR(
IF($ES45="НовиковТВ",
(_xlfn.LET(_xlpm.NTV,
_xlfn.LET(_xlpm.MIN,350000,
IF(SUMIFS($DI:$DI,$ES:$ES,"НовиковТВ")&lt;=_xlpm.MIN,
(SUMIFS($DI:$DI,$ES:$ES,"НовиковТВ")/(COUNTIFS($ES:$ES,"НовиковТВ")))*_xlpm.MIN/SUMIFS($DI:$DI,$ES:$ES,"НовиковТВ"),
DI45)),
_xlpm.NTV+$DG45/(1-(1-(_xlpm.NTV)*(1-$DL45)*(1-$DM45)*(1-$DN45)*(1-$DO45)*(1-$DP45)/_xlpm.NTV))))/(1+$EP45),
$DI45+$DG45/(1-(1-($DI45)*(1-$DL45)*(1-$DM45)*(1-$DN45)*(1-$DO45)*(1-$DP45)/$DI45))),
0),
_xlpm.X*(1+$CM45)*(1+$CW45)-_xlpm.X*(1+$CM45)+_xlpm.X)</f>
        <v/>
      </c>
      <c r="DK45" s="125" t="inlineStr">
        <is>
          <t>послед.</t>
        </is>
      </c>
      <c r="DL45" s="63" t="n">
        <v>0</v>
      </c>
      <c r="DM45" s="63" t="n">
        <v>0</v>
      </c>
      <c r="DN45" s="63" t="n">
        <v>0</v>
      </c>
      <c r="DO45" s="63" t="n">
        <v>0</v>
      </c>
      <c r="DP45" s="63" t="n">
        <v>0</v>
      </c>
      <c r="DQ45" s="63">
        <f t="array" ref="DQ45">IFERROR(_xlfn.IFS(
$DK45="послед.",1-(1-$DL45)*(1-$DM45)*(1-$DN45)*(1-$DO45)*(1-$DP45),
$DK45="сумм.",$DL45+$DM45+$DN45+$DO45+$DP45),
0)</f>
        <v/>
      </c>
      <c r="DR45" s="125">
        <f t="array" ref="DR45">
IFERROR(
_xlfn.IFS(
$BL45=0,
0,
$BL45&gt;0,
_xlfn.IFS($DK45="послед.",
$DJ45*(1-$DL45)*(1-$DM45)*(1-$DN45)*(1-$DO45)*(1-$DP45),
$DK45="сумм.",
$DJ45*(1-($DL45+$DM45+$DN45+$DO45+$DP45)))),0)</f>
        <v/>
      </c>
      <c r="DS45" s="125">
        <f t="array" ref="DS45">
IFERROR(_xlfn.IFS(
$DH45="день_1",
$DR45*$BL45/($AX45-$AW45+1)*AZ45*(DAY(EOMONTH(AZ$15,0))),
$DH45="день_2",
$DR45/30*MAX(MIN($AX45,EOMONTH(AZ$15,0))-MAX($AW45,AZ$15)+1,),
$DH45="раб.день",
$DR45/30*(IFERROR(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$DR45*AZ45,
$DH45="неделя",
$DR45*AZ45/7*(ROUNDUP((DAY(EOMONTH(AZ$15,0)))/4,0))),
0)</f>
        <v/>
      </c>
      <c r="DT45" s="125">
        <f t="array" ref="DT45">
IFERROR(_xlfn.IFS(
$DH45="день_1",
$DR45*$BL45/($AX45-$AW45+1)*BA45*(DAY(EOMONTH(BA$15,0))),
$DH45="день_2",
$DR45/30*MAX(MIN($AX45,EOMONTH(BA$15,0))-MAX($AW45,BA$15)+1,),
$DH45="раб.день",
$DR45/30*(IFERROR(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$DR45*BA45,
$DH45="неделя",
$DR45*BA45/7*(ROUNDUP((DAY(EOMONTH(BA$15,0)))/4,0))),
0)</f>
        <v/>
      </c>
      <c r="DU45" s="125">
        <f t="array" ref="DU45">
IFERROR(_xlfn.IFS(
$DH45="день_1",
$DR45*$BL45/($AX45-$AW45+1)*BB45*(DAY(EOMONTH(BB$15,0))),
$DH45="день_2",
$DR45/30*MAX(MIN($AX45,EOMONTH(BB$15,0))-MAX($AW45,BB$15)+1,),
$DH45="раб.день",
$DR45/30*(IFERROR(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$DR45*BB45,
$DH45="неделя",
$DR45*BB45/7*(ROUNDUP((DAY(EOMONTH(BB$15,0)))/4,0))),
0)</f>
        <v/>
      </c>
      <c r="DV45" s="125">
        <f t="array" ref="DV45">
IFERROR(_xlfn.IFS(
$DH45="день_1",
$DR45*$BL45/($AX45-$AW45+1)*BC45*(DAY(EOMONTH(BC$15,0))),
$DH45="день_2",
$DR45/30*MAX(MIN($AX45,EOMONTH(BC$15,0))-MAX($AW45,BC$15)+1,),
$DH45="раб.день",
$DR45/30*(IFERROR(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$DR45*BC45,
$DH45="неделя",
$DR45*BC45/7*(ROUNDUP((DAY(EOMONTH(BC$15,0)))/4,0))),
0)</f>
        <v/>
      </c>
      <c r="DW45" s="125">
        <f t="array" ref="DW45">
IFERROR(_xlfn.IFS(
$DH45="день_1",
$DR45*$BL45/($AX45-$AW45+1)*BD45*(DAY(EOMONTH(BD$15,0))),
$DH45="день_2",
$DR45/30*MAX(MIN($AX45,EOMONTH(BD$15,0))-MAX($AW45,BD$15)+1,),
$DH45="раб.день",
$DR45/30*(IFERROR(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$DR45*BD45,
$DH45="неделя",
$DR45*BD45/7*(ROUNDUP((DAY(EOMONTH(BD$15,0)))/4,0))),
0)</f>
        <v/>
      </c>
      <c r="DX45" s="125">
        <f t="array" ref="DX45">
IFERROR(_xlfn.IFS(
$DH45="день_1",
$DR45*$BL45/($AX45-$AW45+1)*BE45*(DAY(EOMONTH(BE$15,0))),
$DH45="день_2",
$DR45/30*MAX(MIN($AX45,EOMONTH(BE$15,0))-MAX($AW45,BE$15)+1,),
$DH45="раб.день",
$DR45/30*(IFERROR(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$DR45*BE45,
$DH45="неделя",
$DR45*BE45/7*(ROUNDUP((DAY(EOMONTH(BE$15,0)))/4,0))),
0)</f>
        <v/>
      </c>
      <c r="DY45" s="125">
        <f t="array" ref="DY45">
IFERROR(_xlfn.IFS(
$DH45="день_1",
$DR45*$BL45/($AX45-$AW45+1)*BF45*(DAY(EOMONTH(BF$15,0))),
$DH45="день_2",
$DR45/30*MAX(MIN($AX45,EOMONTH(BF$15,0))-MAX($AW45,BF$15)+1,),
$DH45="раб.день",
$DR45/30*(IFERROR(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$DR45*BF45,
$DH45="неделя",
$DR45*BF45/7*(ROUNDUP((DAY(EOMONTH(BF$15,0)))/4,0))),
0)</f>
        <v/>
      </c>
      <c r="DZ45" s="125">
        <f t="array" ref="DZ45">
IFERROR(_xlfn.IFS(
$DH45="день_1",
$DR45*$BL45/($AX45-$AW45+1)*BG45*(DAY(EOMONTH(BG$15,0))),
$DH45="день_2",
$DR45/30*MAX(MIN($AX45,EOMONTH(BG$15,0))-MAX($AW45,BG$15)+1,),
$DH45="раб.день",
$DR45/30*(IFERROR(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$DR45*BG45,
$DH45="неделя",
$DR45*BG45/7*(ROUNDUP((DAY(EOMONTH(BG$15,0)))/4,0))),
0)</f>
        <v/>
      </c>
      <c r="EA45" s="125">
        <f t="array" ref="EA45">
IFERROR(_xlfn.IFS(
$DH45="день_1",
$DR45*$BL45/($AX45-$AW45+1)*BH45*(DAY(EOMONTH(BH$15,0))),
$DH45="день_2",
$DR45/30*MAX(MIN($AX45,EOMONTH(BH$15,0))-MAX($AW45,BH$15)+1,),
$DH45="раб.день",
$DR45/30*(IFERROR(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$DR45*BH45,
$DH45="неделя",
$DR45*BH45/7*(ROUNDUP((DAY(EOMONTH(BH$15,0)))/4,0))),
0)</f>
        <v/>
      </c>
      <c r="EB45" s="125">
        <f t="array" ref="EB45">
IFERROR(_xlfn.IFS(
$DH45="день_1",
$DR45*$BL45/($AX45-$AW45+1)*BI45*(DAY(EOMONTH(BI$15,0))),
$DH45="день_2",
$DR45/30*MAX(MIN($AX45,EOMONTH(BI$15,0))-MAX($AW45,BI$15)+1,),
$DH45="раб.день",
$DR45/30*(IFERROR(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$DR45*BI45,
$DH45="неделя",
$DR45*BI45/7*(ROUNDUP((DAY(EOMONTH(BI$15,0)))/4,0))),
0)</f>
        <v/>
      </c>
      <c r="EC45" s="125">
        <f t="array" ref="EC45">
IFERROR(_xlfn.IFS(
$DH45="день_1",
$DR45*$BL45/($AX45-$AW45+1)*BJ45*(DAY(EOMONTH(BJ$15,0))),
$DH45="день_2",
$DR45/30*MAX(MIN($AX45,EOMONTH(BJ$15,0))-MAX($AW45,BJ$15)+1,),
$DH45="раб.день",
$DR45/30*(IFERROR(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$DR45*BJ45,
$DH45="неделя",
$DR45*BJ45/7*(ROUNDUP((DAY(EOMONTH(BJ$15,0)))/4,0))),
0)</f>
        <v/>
      </c>
      <c r="ED45" s="125">
        <f t="array" ref="ED45">
IFERROR(_xlfn.IFS(
$DH45="день_1",
$DR45*$BL45/($AX45-$AW45+1)*BK45*(DAY(EOMONTH(BK$15,0))),
$DH45="день_2",
$DR45/30*MAX(MIN($AX45,EOMONTH(BK$15,0))-MAX($AW45,BK$15)+1,),
$DH45="раб.день",
$DR45/30*(IFERROR(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$DR45*BK45,
$DH45="неделя",
$DR45*BK45/7*(ROUNDUP((DAY(EOMONTH(BK$15,0)))/4,0))),
0)</f>
        <v/>
      </c>
      <c r="EE45" s="125">
        <f>SUM($DS45,$DT45,$DU45,$DV45,$DW45,$DX45,$DY45,$DZ45,$EA45,$EB45,$EC45,$ED45)</f>
        <v/>
      </c>
      <c r="EF45" s="125">
        <f>IFERROR(ROUND($EE45*(1+$EP45),2),0)</f>
        <v/>
      </c>
      <c r="EG45" s="128" t="n">
        <v>1</v>
      </c>
      <c r="EH45" s="126" t="n">
        <v>0</v>
      </c>
      <c r="EI45" s="126">
        <f>ROUND(SUM($EH45:$EH45)*SUM($AB45:$AB45)*$EG45,2)</f>
        <v/>
      </c>
      <c r="EJ45" s="126">
        <f>ROUND($EI45*(1+$EP45),2)</f>
        <v/>
      </c>
      <c r="EK45" s="126" t="n">
        <v>0</v>
      </c>
      <c r="EL45" s="126">
        <f>ROUND(SUM($EK45:$EK45)*SUM($AB45:$AB45)*$EG45,2)</f>
        <v/>
      </c>
      <c r="EM45" s="126">
        <f>ROUND($EL45*(1+$EP45),2)</f>
        <v/>
      </c>
      <c r="EN45" s="126">
        <f>SUM($EE45,$EI45,$EL45)</f>
        <v/>
      </c>
      <c r="EO45" s="126">
        <f>SUM($EF45,$EJ45,$EM45)</f>
        <v/>
      </c>
      <c r="EP45" s="59" t="n"/>
      <c r="EQ45" s="59" t="n"/>
      <c r="ER45" s="60">
        <f t="array" ref="ER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MATCH(ES45,
{"AMS";"RussOutdoor";"HD Outdoor";"Ingroup";"IQ";"Ledproduction";"LisChannel";"Logic";"Media-PPL";"NovikovTV | НовиковТВ";"SMA";"SOK";"КрокусТВ | CrocusTV | IndoorTV";"Сити";"ТЯК Москва"},
0)),"")</f>
        <v/>
      </c>
      <c r="ES45" s="60" t="n"/>
      <c r="ET45" s="60">
        <f t="array" ref="ET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MATCH(ES45,
{"AMS";"RussOutdoor";"HD Outdoor";"Ingroup";"IQ";"Ledproduction";"LisChannel";"Logic";"Media-PPL";"NovikovTV | НовиковТВ";"SMA";"SOK";"КрокусТВ | CrocusTV | IndoorTV";"Сити";"ТЯК Москва"},
0)),"")</f>
        <v/>
      </c>
      <c r="EU45" s="60" t="n"/>
      <c r="EV45" s="60" t="n"/>
      <c r="EX45" s="110">
        <f t="array" ref="EX45">
($AR45/30
+N("ТРАФИК ПЛОЩАДКИ"))*
(IFERROR(
_xlfn.LET(
_xlpm.GPR,
HLOOKUP($L45,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IF($Q45="цифровой",_xlpm.GPR/$AG45,_xlpm.GPR/60)),
0)
+N("DWELL TIME"))*
(IF($AB45=0,0,IF($AB45=1,0.3,IF($AB45=2,0.5,IF($AB45&gt;2,1))))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_xlfn.IFS($AC45="да",1.2,$AC45="нет",1)*
_xlfn.IFS($AD45="да",1.2,$AD45="нет",1)*
IF(R45="статический",1,1.2)*
$X45*
INDEX(
{1.2;1;1.2;1.2;1;1.2;1.2;1.2;1.2;1.2;1.2;1;1.2;1.2;1.2;1.2;1;1;1.2;1.2;1.2;1;1;1;1;1.2;1.2;1.2;1.2;1;1;1;1;1.2;1.2;1.2;1.2;1.2;1.2;1.2;1.2;1;1;1.2;1;1;1;1;1.5;1;1;1.5;1.5;1.2},
MATCH($Q45,_xlpm.MI,0)))&gt;{0.02;0.04;0.06;0.1;0.2;0.4;0.6;0.8;1;2;4;6})),
{0;1;2;3;4;5;6;7;8;9;10;11;12},
0)))
+N("КОЭФФИЦИЕНТ КОНТАКТА"))))*
(_xlfn.IFS($X45&lt;0.1,$X45/1000,$X45&gt;25,5.2,AND($X45&gt;=0.1,$X45&lt;=25),(($X45*2+0.1)/10)*($X45/10)))*
IFERROR((_xlfn.LET(
_xlpm.MA,
{0;0.8;0.85;0.9;0.95;1},
_xlpm.MAA,
{0;1;2;3;4;5},
INDEX(_xlpm.MA,MATCH(SUMPRODUCT(--((IF(ROUND(_xlpm.MAA,1)&gt;5,5,ROUND($AB45,1)))&gt;{0;1;2;3;4;5})),_xlpm.MAA,0)))
+N("КОЭФФИЦИЕНТ КОЛ-ВО КОНСТРУКЦИЙ")),1)*
$AB45,0))*
(IF($Q45="цифровой",$AG45/15*$AI45,1)
+N("ДЛЯ ЦИФРЫ"))</f>
        <v/>
      </c>
      <c r="EY45" s="110">
        <f>IFERROR(EX45*AY45,0)</f>
        <v/>
      </c>
      <c r="EZ45" s="131">
        <f>IFERROR(DP45/EY45*1000,0)</f>
        <v/>
      </c>
      <c r="FA45" s="112">
        <f>IFERROR(FC45/FB45,0)</f>
        <v/>
      </c>
      <c r="FB45" s="112">
        <f>IFERROR((FC45/(EY45/FF45*#REF!))*0.825,0)</f>
        <v/>
      </c>
      <c r="FC45" s="112">
        <f>IFERROR(((EX45*30/AR45)*100)/30,0)</f>
        <v/>
      </c>
      <c r="FD45" s="112">
        <f>IFERROR(EY45/G45*100%,0)</f>
        <v/>
      </c>
      <c r="FE45" s="112">
        <f>IFERROR(FD45/FC45*100%,0)</f>
        <v/>
      </c>
      <c r="FF45" s="110">
        <f>IFERROR(AR45/30*AY45,0)</f>
        <v/>
      </c>
    </row>
    <row r="46" ht="12.75" customHeight="1">
      <c r="A46" s="59" t="n"/>
      <c r="B46" s="60" t="n"/>
      <c r="C46" s="60" t="n"/>
      <c r="D46" s="60">
        <f t="array" ref="D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6" s="60">
        <f t="array" ref="E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6" s="60" t="n"/>
      <c r="G46" s="60" t="n"/>
      <c r="H46" s="60">
        <f t="array" ref="H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6" s="60" t="n"/>
      <c r="J46" s="60" t="n"/>
      <c r="K46" s="60" t="n"/>
      <c r="L46" s="60" t="n"/>
      <c r="M46" s="60" t="n"/>
      <c r="N46" s="60" t="n"/>
      <c r="O46" s="60" t="n"/>
      <c r="P46" s="60">
        <f t="array" ref="P46">
_xlfn.IFS(
ISNUMBER(MATCH($Q46,{"шелфбаннер","разделитель","монетница","чековая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ISNUMBER(MATCH($Q46,{"каталог","журнал"},)),
"Пресса",
$Q46="","")</f>
        <v/>
      </c>
      <c r="Q46" s="60" t="n"/>
      <c r="R46" s="60">
        <f t="array" ref="R46">
IFERROR(
_xlfn.IFS(
OR(ISNUMBER(MATCH($Q46,{"экспозиция","макет","стенд","автостенд","авто стенд","выставочное пространство","выставочные стенды","модульные выставочные стенды","3Д конструкция","3D конструкция"},)),P46="Экспонирование"),
"нестандартный",
ISNUMBER(MATCH($Q46,{"скроллер","призматрон"},)),
"динамический",
$P46="Видео",
"цифровой",
OR($P46="Пресса",$P46="Щит",$P46="POSm",$P46="Подвес",$P46="Брендирование/оклейка"),
"статический"),"")</f>
        <v/>
      </c>
      <c r="S46" s="59" t="n"/>
      <c r="T46" s="60" t="n"/>
      <c r="U46" s="60" t="n"/>
      <c r="V46" s="60" t="n"/>
      <c r="W46" s="59" t="n"/>
      <c r="X46" s="59" t="n"/>
      <c r="Y46" s="59" t="n"/>
      <c r="Z46" s="61" t="n"/>
      <c r="AA46" s="61" t="n"/>
      <c r="AB46" s="61">
        <f>IF(BL46&gt;0,Z46,0)</f>
        <v/>
      </c>
      <c r="AC46" s="59" t="n"/>
      <c r="AD46" s="59" t="n"/>
      <c r="AE46" s="59" t="n"/>
      <c r="AF46" s="59" t="n"/>
      <c r="AG46" s="59" t="n"/>
      <c r="AH46" s="59" t="n"/>
      <c r="AI46" s="59" t="n"/>
      <c r="AJ46" s="59" t="n"/>
      <c r="AK46" s="59" t="n"/>
      <c r="AL46" s="62">
        <f>IFERROR(IF(OR(R46="статический",R46="динамический",R46="нестандартный",R46="",R46=""),"-",IF(AND(AH46="-",AI46="-"),"-",AK46*3600/AH46*AI46)),"-")</f>
        <v/>
      </c>
      <c r="AM46" s="62">
        <f>IFERROR(IF(OR(R46="статический",R46="динамический",R46="",R46="", R46="BTL",R46="нестандартный"),"-",AG46*AI46*AL46/60),"-")</f>
        <v/>
      </c>
      <c r="AN46" s="63">
        <f>IFERROR(IF(AH46="","-",AG46*AI46/AH46),"-")</f>
        <v/>
      </c>
      <c r="AO46" s="59">
        <f>IFERROR(IF(OR($R46="статический",$R46="динамический",$R46="",$R46="",$R46="BTL",$R46="нестандартный"),"-",$AL46*$AY46),"-")</f>
        <v/>
      </c>
      <c r="AP46" s="62">
        <f>IFERROR(IF(OR($R46="статический",$R46="динамический",$R46="",$R46="",$R46="BTL",$R46="нестандартный"),"-",$AM46*AY46),"-")</f>
        <v/>
      </c>
      <c r="AQ46" s="64" t="n"/>
      <c r="AR46" s="61" t="n"/>
      <c r="AS46" s="61" t="n"/>
      <c r="AT46" s="61" t="n"/>
      <c r="AU46" s="65" t="n"/>
      <c r="AV46" s="124">
        <f>IFERROR(DR46/AT46*1000,"n/a")</f>
        <v/>
      </c>
      <c r="AW46" s="67" t="n"/>
      <c r="AX46" s="67" t="n"/>
      <c r="AY46" s="43">
        <f>IFERROR(IF(OR($AW46="",$AX46=""),"",_xlfn.DAYS($AX46+1,$AW46)),"")</f>
        <v/>
      </c>
      <c r="AZ46" s="68">
        <f t="array" ref="AZ46">
_xlfn.LET(_xlpm.COEFF,
IF($AW46+$AX46=0,0,IF(MAX(MIN($AX46,EOMONTH(AZ$15,0))-MAX($AW46,AZ$15)+1,)&gt;0,1,0)),
_xlfn.IFS(
$ES46="LisChannel",
_xlpm.COEFF*
INDEX({1;1;1.2;1.2;1;1;1;1;1.2;1.2;1.2;1.2},
MATCH(MONTH(AZ$15),
{1,2,3,4,5,6,7,8,9,10,11,12})),
CONCATENATE($ES46," ",$L46)="RussOutdoor метро",
_xlpm.COEFF*
INDEX({0.8;0.9;1.1;1.1;1;1;1;1;1.1;1.1;1.1;1.1},
MATCH(MONTH(AZ$15),
{1,2,3,4,5,6,7,8,9,10,11,12})),
$ES46&lt;&gt;"LisChannel",
_xlpm.COEFF,
$ES46&lt;&gt;"RussOutdoor",
_xlpm.COEFF))</f>
        <v/>
      </c>
      <c r="BA46" s="68">
        <f t="array" ref="BA46">
_xlfn.LET(_xlpm.COEFF,
IF($AW46+$AX46=0,0,IF(MAX(MIN($AX46,EOMONTH(BA$15,0))-MAX($AW46,BA$15)+1,)&gt;0,1,0)),
_xlfn.IFS(
$ES46="LisChannel",
_xlpm.COEFF*
INDEX({1;1;1.2;1.2;1;1;1;1;1.2;1.2;1.2;1.2},
MATCH(MONTH(BA$15),
{1,2,3,4,5,6,7,8,9,10,11,12})),
CONCATENATE($ES46," ",$L46)="RussOutdoor метро",
_xlpm.COEFF*
INDEX({0.8;0.9;1.1;1.1;1;1;1;1;1.1;1.1;1.1;1.1},
MATCH(MONTH(BA$15),
{1,2,3,4,5,6,7,8,9,10,11,12})),
$ES46&lt;&gt;"LisChannel",
_xlpm.COEFF,
$ES46&lt;&gt;"RussOutdoor",
_xlpm.COEFF))</f>
        <v/>
      </c>
      <c r="BB46" s="68">
        <f t="array" ref="BB46">
_xlfn.LET(_xlpm.COEFF,
IF($AW46+$AX46=0,0,IF(MAX(MIN($AX46,EOMONTH(BB$15,0))-MAX($AW46,BB$15)+1,)&gt;0,1,0)),
_xlfn.IFS(
$ES46="LisChannel",
_xlpm.COEFF*
INDEX({1;1;1.2;1.2;1;1;1;1;1.2;1.2;1.2;1.2},
MATCH(MONTH(BB$15),
{1,2,3,4,5,6,7,8,9,10,11,12})),
CONCATENATE($ES46," ",$L46)="RussOutdoor метро",
_xlpm.COEFF*
INDEX({0.8;0.9;1.1;1.1;1;1;1;1;1.1;1.1;1.1;1.1},
MATCH(MONTH(BB$15),
{1,2,3,4,5,6,7,8,9,10,11,12})),
$ES46&lt;&gt;"LisChannel",
_xlpm.COEFF,
$ES46&lt;&gt;"RussOutdoor",
_xlpm.COEFF))</f>
        <v/>
      </c>
      <c r="BC46" s="68">
        <f t="array" ref="BC46">
_xlfn.LET(_xlpm.COEFF,
IF($AW46+$AX46=0,0,IF(MAX(MIN($AX46,EOMONTH(BC$15,0))-MAX($AW46,BC$15)+1,)&gt;0,1,0)),
_xlfn.IFS(
$ES46="LisChannel",
_xlpm.COEFF*
INDEX({1;1;1.2;1.2;1;1;1;1;1.2;1.2;1.2;1.2},
MATCH(MONTH(BC$15),
{1,2,3,4,5,6,7,8,9,10,11,12})),
CONCATENATE($ES46," ",$L46)="RussOutdoor метро",
_xlpm.COEFF*
INDEX({0.8;0.9;1.1;1.1;1;1;1;1;1.1;1.1;1.1;1.1},
MATCH(MONTH(BC$15),
{1,2,3,4,5,6,7,8,9,10,11,12})),
$ES46&lt;&gt;"LisChannel",
_xlpm.COEFF,
$ES46&lt;&gt;"RussOutdoor",
_xlpm.COEFF))</f>
        <v/>
      </c>
      <c r="BD46" s="68">
        <f t="array" ref="BD46">
_xlfn.LET(_xlpm.COEFF,
IF($AW46+$AX46=0,0,IF(MAX(MIN($AX46,EOMONTH(BD$15,0))-MAX($AW46,BD$15)+1,)&gt;0,1,0)),
_xlfn.IFS(
$ES46="LisChannel",
_xlpm.COEFF*
INDEX({1;1;1.2;1.2;1;1;1;1;1.2;1.2;1.2;1.2},
MATCH(MONTH(BD$15),
{1,2,3,4,5,6,7,8,9,10,11,12})),
CONCATENATE($ES46," ",$L46)="RussOutdoor метро",
_xlpm.COEFF*
INDEX({0.8;0.9;1.1;1.1;1;1;1;1;1.1;1.1;1.1;1.1},
MATCH(MONTH(BD$15),
{1,2,3,4,5,6,7,8,9,10,11,12})),
$ES46&lt;&gt;"LisChannel",
_xlpm.COEFF,
$ES46&lt;&gt;"RussOutdoor",
_xlpm.COEFF))</f>
        <v/>
      </c>
      <c r="BE46" s="68">
        <f t="array" ref="BE46">
_xlfn.LET(_xlpm.COEFF,
IF($AW46+$AX46=0,0,IF(MAX(MIN($AX46,EOMONTH(BE$15,0))-MAX($AW46,BE$15)+1,)&gt;0,1,0)),
_xlfn.IFS(
$ES46="LisChannel",
_xlpm.COEFF*
INDEX({1;1;1.2;1.2;1;1;1;1;1.2;1.2;1.2;1.2},
MATCH(MONTH(BE$15),
{1,2,3,4,5,6,7,8,9,10,11,12})),
CONCATENATE($ES46," ",$L46)="RussOutdoor метро",
_xlpm.COEFF*
INDEX({0.8;0.9;1.1;1.1;1;1;1;1;1.1;1.1;1.1;1.1},
MATCH(MONTH(BE$15),
{1,2,3,4,5,6,7,8,9,10,11,12})),
$ES46&lt;&gt;"LisChannel",
_xlpm.COEFF,
$ES46&lt;&gt;"RussOutdoor",
_xlpm.COEFF))</f>
        <v/>
      </c>
      <c r="BF46" s="68">
        <f t="array" ref="BF46">
_xlfn.LET(_xlpm.COEFF,
IF($AW46+$AX46=0,0,IF(MAX(MIN($AX46,EOMONTH(BF$15,0))-MAX($AW46,BF$15)+1,)&gt;0,1,0)),
_xlfn.IFS(
$ES46="LisChannel",
_xlpm.COEFF*
INDEX({1;1;1.2;1.2;1;1;1;1;1.2;1.2;1.2;1.2},
MATCH(MONTH(BF$15),
{1,2,3,4,5,6,7,8,9,10,11,12})),
CONCATENATE($ES46," ",$L46)="RussOutdoor метро",
_xlpm.COEFF*
INDEX({0.8;0.9;1.1;1.1;1;1;1;1;1.1;1.1;1.1;1.1},
MATCH(MONTH(BF$15),
{1,2,3,4,5,6,7,8,9,10,11,12})),
$ES46&lt;&gt;"LisChannel",
_xlpm.COEFF,
$ES46&lt;&gt;"RussOutdoor",
_xlpm.COEFF))</f>
        <v/>
      </c>
      <c r="BG46" s="68">
        <f t="array" ref="BG46">
_xlfn.LET(_xlpm.COEFF,
IF($AW46+$AX46=0,0,IF(MAX(MIN($AX46,EOMONTH(BG$15,0))-MAX($AW46,BG$15)+1,)&gt;0,1,0)),
_xlfn.IFS(
$ES46="LisChannel",
_xlpm.COEFF*
INDEX({1;1;1.2;1.2;1;1;1;1;1.2;1.2;1.2;1.2},
MATCH(MONTH(BG$15),
{1,2,3,4,5,6,7,8,9,10,11,12})),
CONCATENATE($ES46," ",$L46)="RussOutdoor метро",
_xlpm.COEFF*
INDEX({0.8;0.9;1.1;1.1;1;1;1;1;1.1;1.1;1.1;1.1},
MATCH(MONTH(BG$15),
{1,2,3,4,5,6,7,8,9,10,11,12})),
$ES46&lt;&gt;"LisChannel",
_xlpm.COEFF,
$ES46&lt;&gt;"RussOutdoor",
_xlpm.COEFF))</f>
        <v/>
      </c>
      <c r="BH46" s="68">
        <f t="array" ref="BH46">
_xlfn.LET(_xlpm.COEFF,
IF($AW46+$AX46=0,0,IF(MAX(MIN($AX46,EOMONTH(BH$15,0))-MAX($AW46,BH$15)+1,)&gt;0,1,0)),
_xlfn.IFS(
$ES46="LisChannel",
_xlpm.COEFF*
INDEX({1;1;1.2;1.2;1;1;1;1;1.2;1.2;1.2;1.2},
MATCH(MONTH(BH$15),
{1,2,3,4,5,6,7,8,9,10,11,12})),
CONCATENATE($ES46," ",$L46)="RussOutdoor метро",
_xlpm.COEFF*
INDEX({0.8;0.9;1.1;1.1;1;1;1;1;1.1;1.1;1.1;1.1},
MATCH(MONTH(BH$15),
{1,2,3,4,5,6,7,8,9,10,11,12})),
$ES46&lt;&gt;"LisChannel",
_xlpm.COEFF,
$ES46&lt;&gt;"RussOutdoor",
_xlpm.COEFF))</f>
        <v/>
      </c>
      <c r="BI46" s="68">
        <f t="array" ref="BI46">
_xlfn.LET(_xlpm.COEFF,
IF($AW46+$AX46=0,0,IF(MAX(MIN($AX46,EOMONTH(BI$15,0))-MAX($AW46,BI$15)+1,)&gt;0,1,0)),
_xlfn.IFS(
$ES46="LisChannel",
_xlpm.COEFF*
INDEX({1;1;1.2;1.2;1;1;1;1;1.2;1.2;1.2;1.2},
MATCH(MONTH(BI$15),
{1,2,3,4,5,6,7,8,9,10,11,12})),
CONCATENATE($ES46," ",$L46)="RussOutdoor метро",
_xlpm.COEFF*
INDEX({0.8;0.9;1.1;1.1;1;1;1;1;1.1;1.1;1.1;1.1},
MATCH(MONTH(BI$15),
{1,2,3,4,5,6,7,8,9,10,11,12})),
$ES46&lt;&gt;"LisChannel",
_xlpm.COEFF,
$ES46&lt;&gt;"RussOutdoor",
_xlpm.COEFF))</f>
        <v/>
      </c>
      <c r="BJ46" s="68">
        <f t="array" ref="BJ46">
_xlfn.LET(_xlpm.COEFF,
IF($AW46+$AX46=0,0,IF(MAX(MIN($AX46,EOMONTH(BJ$15,0))-MAX($AW46,BJ$15)+1,)&gt;0,1,0)),
_xlfn.IFS(
$ES46="LisChannel",
_xlpm.COEFF*
INDEX({1;1;1.2;1.2;1;1;1;1;1.2;1.2;1.2;1.2},
MATCH(MONTH(BJ$15),
{1,2,3,4,5,6,7,8,9,10,11,12})),
CONCATENATE($ES46," ",$L46)="RussOutdoor метро",
_xlpm.COEFF*
INDEX({0.8;0.9;1.1;1.1;1;1;1;1;1.1;1.1;1.1;1.1},
MATCH(MONTH(BJ$15),
{1,2,3,4,5,6,7,8,9,10,11,12})),
$ES46&lt;&gt;"LisChannel",
_xlpm.COEFF,
$ES46&lt;&gt;"RussOutdoor",
_xlpm.COEFF))</f>
        <v/>
      </c>
      <c r="BK46" s="68">
        <f t="array" ref="BK46">
_xlfn.LET(_xlpm.COEFF,
IF($AW46+$AX46=0,0,IF(MAX(MIN($AX46,EOMONTH(BK$15,0))-MAX($AW46,BK$15)+1,)&gt;0,1,0)),
_xlfn.IFS(
$ES46="LisChannel",
_xlpm.COEFF*
INDEX({1;1;1.2;1.2;1;1;1;1;1.2;1.2;1.2;1.2},
MATCH(MONTH(BK$15),
{1,2,3,4,5,6,7,8,9,10,11,12})),
CONCATENATE($ES46," ",$L46)="RussOutdoor метро",
_xlpm.COEFF*
INDEX({0.8;0.9;1.1;1.1;1;1;1;1;1.1;1.1;1.1;1.1},
MATCH(MONTH(BK$15),
{1,2,3,4,5,6,7,8,9,10,11,12})),
$ES46&lt;&gt;"LisChannel",
_xlpm.COEFF,
$ES46&lt;&gt;"RussOutdoor",
_xlpm.COEFF))</f>
        <v/>
      </c>
      <c r="BL46" s="62">
        <f>COUNTIFS($AZ46:$BK46,"&gt;0")</f>
        <v/>
      </c>
      <c r="BM46" s="65" t="n"/>
      <c r="BN46" s="125">
        <f>$DJ46</f>
        <v/>
      </c>
      <c r="BO46" s="63">
        <f>$DQ46</f>
        <v/>
      </c>
      <c r="BP46" s="125">
        <f>
IFERROR(
IF($BL46=0,0,
$BN46*(1-$BO46)),
0)</f>
        <v/>
      </c>
      <c r="BQ46" s="125">
        <f t="array" ref="BQ46">
IFERROR(
_xlfn.IFS(
$DH46="день_1",
$BP46*$BL46/($AX46-$AW46+1)*AZ46*(DAY(EOMONTH(AZ$15,0))),
$DH46="день_2",
$BP46/30*MAX(MIN($AX46,EOMONTH(AZ$15,0))-MAX($AW46,AZ$15)+1,),
$DH46="раб.день",
$BP46/30*(IFERROR(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$BP46*AZ46,
$DH46="неделя",
$BP46*AZ46/7*(ROUNDUP((DAY(EOMONTH(AZ$15,0)))/4,0))),
0)</f>
        <v/>
      </c>
      <c r="BR46" s="125">
        <f t="array" ref="BR46">
IFERROR(
_xlfn.IFS(
$DH46="день_1",
$BP46*$BL46/($AX46-$AW46+1)*BA46*(DAY(EOMONTH(BA$15,0))),
$DH46="день_2",
$BP46/30*MAX(MIN($AX46,EOMONTH(BA$15,0))-MAX($AW46,BA$15)+1,),
$DH46="раб.день",
$BP46/30*(IFERROR(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$BP46*BA46,
$DH46="неделя",
$BP46*BA46/7*(ROUNDUP((DAY(EOMONTH(BA$15,0)))/4,0))),
0)</f>
        <v/>
      </c>
      <c r="BS46" s="125">
        <f t="array" ref="BS46">
IFERROR(
_xlfn.IFS(
$DH46="день_1",
$BP46*$BL46/($AX46-$AW46+1)*BB46*(DAY(EOMONTH(BB$15,0))),
$DH46="день_2",
$BP46/30*MAX(MIN($AX46,EOMONTH(BB$15,0))-MAX($AW46,BB$15)+1,),
$DH46="раб.день",
$BP46/30*(IFERROR(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$BP46*BB46,
$DH46="неделя",
$BP46*BB46/7*(ROUNDUP((DAY(EOMONTH(BB$15,0)))/4,0))),
0)</f>
        <v/>
      </c>
      <c r="BT46" s="125">
        <f t="array" ref="BT46">
IFERROR(
_xlfn.IFS(
$DH46="день_1",
$BP46*$BL46/($AX46-$AW46+1)*BC46*(DAY(EOMONTH(BC$15,0))),
$DH46="день_2",
$BP46/30*MAX(MIN($AX46,EOMONTH(BC$15,0))-MAX($AW46,BC$15)+1,),
$DH46="раб.день",
$BP46/30*(IFERROR(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$BP46*BC46,
$DH46="неделя",
$BP46*BC46/7*(ROUNDUP((DAY(EOMONTH(BC$15,0)))/4,0))),
0)</f>
        <v/>
      </c>
      <c r="BU46" s="125">
        <f t="array" ref="BU46">
IFERROR(
_xlfn.IFS(
$DH46="день_1",
$BP46*$BL46/($AX46-$AW46+1)*BD46*(DAY(EOMONTH(BD$15,0))),
$DH46="день_2",
$BP46/30*MAX(MIN($AX46,EOMONTH(BD$15,0))-MAX($AW46,BD$15)+1,),
$DH46="раб.день",
$BP46/30*(IFERROR(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$BP46*BD46,
$DH46="неделя",
$BP46*BD46/7*(ROUNDUP((DAY(EOMONTH(BD$15,0)))/4,0))),
0)</f>
        <v/>
      </c>
      <c r="BV46" s="125">
        <f t="array" ref="BV46">
IFERROR(
_xlfn.IFS(
$DH46="день_1",
$BP46*$BL46/($AX46-$AW46+1)*BE46*(DAY(EOMONTH(BE$15,0))),
$DH46="день_2",
$BP46/30*MAX(MIN($AX46,EOMONTH(BE$15,0))-MAX($AW46,BE$15)+1,),
$DH46="раб.день",
$BP46/30*(IFERROR(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$BP46*BE46,
$DH46="неделя",
$BP46*BE46/7*(ROUNDUP((DAY(EOMONTH(BE$15,0)))/4,0))),
0)</f>
        <v/>
      </c>
      <c r="BW46" s="125">
        <f t="array" ref="BW46">
IFERROR(
_xlfn.IFS(
$DH46="день_1",
$BP46*$BL46/($AX46-$AW46+1)*BF46*(DAY(EOMONTH(BF$15,0))),
$DH46="день_2",
$BP46/30*MAX(MIN($AX46,EOMONTH(BF$15,0))-MAX($AW46,BF$15)+1,),
$DH46="раб.день",
$BP46/30*(IFERROR(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$BP46*BF46,
$DH46="неделя",
$BP46*BF46/7*(ROUNDUP((DAY(EOMONTH(BF$15,0)))/4,0))),
0)</f>
        <v/>
      </c>
      <c r="BX46" s="125">
        <f t="array" ref="BX46">
IFERROR(
_xlfn.IFS(
$DH46="день_1",
$BP46*$BL46/($AX46-$AW46+1)*BG46*(DAY(EOMONTH(BG$15,0))),
$DH46="день_2",
$BP46/30*MAX(MIN($AX46,EOMONTH(BG$15,0))-MAX($AW46,BG$15)+1,),
$DH46="раб.день",
$BP46/30*(IFERROR(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$BP46*BG46,
$DH46="неделя",
$BP46*BG46/7*(ROUNDUP((DAY(EOMONTH(BG$15,0)))/4,0))),
0)</f>
        <v/>
      </c>
      <c r="BY46" s="125">
        <f t="array" ref="BY46">
IFERROR(
_xlfn.IFS(
$DH46="день_1",
$BP46*$BL46/($AX46-$AW46+1)*BH46*(DAY(EOMONTH(BH$15,0))),
$DH46="день_2",
$BP46/30*MAX(MIN($AX46,EOMONTH(BH$15,0))-MAX($AW46,BH$15)+1,),
$DH46="раб.день",
$BP46/30*(IFERROR(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$BP46*BH46,
$DH46="неделя",
$BP46*BH46/7*(ROUNDUP((DAY(EOMONTH(BH$15,0)))/4,0))),
0)</f>
        <v/>
      </c>
      <c r="BZ46" s="125">
        <f t="array" ref="BZ46">
IFERROR(
_xlfn.IFS(
$DH46="день_1",
$BP46*$BL46/($AX46-$AW46+1)*BI46*(DAY(EOMONTH(BI$15,0))),
$DH46="день_2",
$BP46/30*MAX(MIN($AX46,EOMONTH(BI$15,0))-MAX($AW46,BI$15)+1,),
$DH46="раб.день",
$BP46/30*(IFERROR(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$BP46*BI46,
$DH46="неделя",
$BP46*BI46/7*(ROUNDUP((DAY(EOMONTH(BI$15,0)))/4,0))),
0)</f>
        <v/>
      </c>
      <c r="CA46" s="125">
        <f t="array" ref="CA46">
IFERROR(
_xlfn.IFS(
$DH46="день_1",
$BP46*$BL46/($AX46-$AW46+1)*BJ46*(DAY(EOMONTH(BJ$15,0))),
$DH46="день_2",
$BP46/30*MAX(MIN($AX46,EOMONTH(BJ$15,0))-MAX($AW46,BJ$15)+1,),
$DH46="раб.день",
$BP46/30*(IFERROR(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$BP46*BJ46,
$DH46="неделя",
$BP46*BJ46/7*(ROUNDUP((DAY(EOMONTH(BJ$15,0)))/4,0))),
0)</f>
        <v/>
      </c>
      <c r="CB46" s="125">
        <f t="array" ref="CB46">
IFERROR(
_xlfn.IFS(
$DH46="день_1",
$BP46*$BL46/($AX46-$AW46+1)*BK46*(DAY(EOMONTH(BK$15,0))),
$DH46="день_2",
$BP46/30*MAX(MIN($AX46,EOMONTH(BK$15,0))-MAX($AW46,BK$15)+1,),
$DH46="раб.день",
$BP46/30*(IFERROR(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$BP46*BK46,
$DH46="неделя",
$BP46*BK46/7*(ROUNDUP((DAY(EOMONTH(BK$15,0)))/4,0))),
0)</f>
        <v/>
      </c>
      <c r="CC46" s="125">
        <f>SUM($BQ46:$CB46)</f>
        <v/>
      </c>
      <c r="CD46" s="126">
        <f>SUM($EH46:$EH46)</f>
        <v/>
      </c>
      <c r="CE46" s="126">
        <f>$CD46*$AB46</f>
        <v/>
      </c>
      <c r="CF46" s="126">
        <f>SUM($EK46:$EK46)</f>
        <v/>
      </c>
      <c r="CG46" s="126">
        <f>$CF46*$AB46</f>
        <v/>
      </c>
      <c r="CH46" s="126">
        <f>SUM($CC46,$CE46,$CG46)</f>
        <v/>
      </c>
      <c r="CI46" s="126">
        <f>$CH46*(1+$CM46)</f>
        <v/>
      </c>
      <c r="CJ46" s="127" t="n">
        <v>0</v>
      </c>
      <c r="CK46" s="126">
        <f>SUM($CH46:$CH46)*(1+$CJ46)</f>
        <v/>
      </c>
      <c r="CL46" s="126">
        <f>SUM($CH46:$CH46)*(1+$CM46)</f>
        <v/>
      </c>
      <c r="CM46" s="59" t="n"/>
      <c r="CN46" s="59" t="n"/>
      <c r="CO46" s="72" t="n"/>
      <c r="CP46" s="59" t="n"/>
      <c r="CQ46" s="73" t="n"/>
      <c r="CR46" s="73" t="n"/>
      <c r="CS46" s="73" t="n"/>
      <c r="CT46" s="72" t="n"/>
      <c r="CU46" s="79" t="inlineStr">
        <is>
          <t> </t>
        </is>
      </c>
      <c r="CV46" s="60" t="n"/>
      <c r="CW46" s="60" t="n"/>
      <c r="CX46" s="60" t="n"/>
      <c r="CY46" s="127">
        <f>IFERROR(($CC46-$EE46)/($EE46/(1-$DQ46)),0)</f>
        <v/>
      </c>
      <c r="CZ46" s="127">
        <f>IFERROR(1-$EI46/($CE46),0)</f>
        <v/>
      </c>
      <c r="DA46" s="127">
        <f>IFERROR(1-$EL46/($CG46),0)</f>
        <v/>
      </c>
      <c r="DB46" s="126">
        <f>ROUND(IFERROR(($CI46/(1+$CM46)-$EN46),0),2)</f>
        <v/>
      </c>
      <c r="DC46" s="128" t="n"/>
      <c r="DD46" s="125" t="n"/>
      <c r="DE46" s="75" t="n">
        <v>0</v>
      </c>
      <c r="DF46" s="128" t="n"/>
      <c r="DG46" s="125">
        <f>IF($DC46=0,0,$DD46*($DC46*100%-$DE46*$DF46))*SUM($AB46:$AB46)</f>
        <v/>
      </c>
      <c r="DH46" s="129" t="inlineStr">
        <is>
          <t>месяц</t>
        </is>
      </c>
      <c r="DI46" s="130" t="n"/>
      <c r="DJ46" s="130">
        <f>
_xlfn.LET(_xlpm.X,
IFERROR(
IF($ES46="НовиковТВ",
(_xlfn.LET(_xlpm.NTV,
_xlfn.LET(_xlpm.MIN,350000,
IF(SUMIFS($DI:$DI,$ES:$ES,"НовиковТВ")&lt;=_xlpm.MIN,
(SUMIFS($DI:$DI,$ES:$ES,"НовиковТВ")/(COUNTIFS($ES:$ES,"НовиковТВ")))*_xlpm.MIN/SUMIFS($DI:$DI,$ES:$ES,"НовиковТВ"),
DI46)),
_xlpm.NTV+$DG46/(1-(1-(_xlpm.NTV)*(1-$DL46)*(1-$DM46)*(1-$DN46)*(1-$DO46)*(1-$DP46)/_xlpm.NTV))))/(1+$EP46),
$DI46+$DG46/(1-(1-($DI46)*(1-$DL46)*(1-$DM46)*(1-$DN46)*(1-$DO46)*(1-$DP46)/$DI46))),
0),
_xlpm.X*(1+$CM46)*(1+$CW46)-_xlpm.X*(1+$CM46)+_xlpm.X)</f>
        <v/>
      </c>
      <c r="DK46" s="125" t="inlineStr">
        <is>
          <t>послед.</t>
        </is>
      </c>
      <c r="DL46" s="63" t="n">
        <v>0</v>
      </c>
      <c r="DM46" s="63" t="n">
        <v>0</v>
      </c>
      <c r="DN46" s="63" t="n">
        <v>0</v>
      </c>
      <c r="DO46" s="63" t="n">
        <v>0</v>
      </c>
      <c r="DP46" s="63" t="n">
        <v>0</v>
      </c>
      <c r="DQ46" s="63">
        <f t="array" ref="DQ46">IFERROR(_xlfn.IFS(
$DK46="послед.",1-(1-$DL46)*(1-$DM46)*(1-$DN46)*(1-$DO46)*(1-$DP46),
$DK46="сумм.",$DL46+$DM46+$DN46+$DO46+$DP46),
0)</f>
        <v/>
      </c>
      <c r="DR46" s="125">
        <f t="array" ref="DR46">
IFERROR(
_xlfn.IFS(
$BL46=0,
0,
$BL46&gt;0,
_xlfn.IFS($DK46="послед.",
$DJ46*(1-$DL46)*(1-$DM46)*(1-$DN46)*(1-$DO46)*(1-$DP46),
$DK46="сумм.",
$DJ46*(1-($DL46+$DM46+$DN46+$DO46+$DP46)))),0)</f>
        <v/>
      </c>
      <c r="DS46" s="125">
        <f t="array" ref="DS46">
IFERROR(_xlfn.IFS(
$DH46="день_1",
$DR46*$BL46/($AX46-$AW46+1)*AZ46*(DAY(EOMONTH(AZ$15,0))),
$DH46="день_2",
$DR46/30*MAX(MIN($AX46,EOMONTH(AZ$15,0))-MAX($AW46,AZ$15)+1,),
$DH46="раб.день",
$DR46/30*(IFERROR(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$DR46*AZ46,
$DH46="неделя",
$DR46*AZ46/7*(ROUNDUP((DAY(EOMONTH(AZ$15,0)))/4,0))),
0)</f>
        <v/>
      </c>
      <c r="DT46" s="125">
        <f t="array" ref="DT46">
IFERROR(_xlfn.IFS(
$DH46="день_1",
$DR46*$BL46/($AX46-$AW46+1)*BA46*(DAY(EOMONTH(BA$15,0))),
$DH46="день_2",
$DR46/30*MAX(MIN($AX46,EOMONTH(BA$15,0))-MAX($AW46,BA$15)+1,),
$DH46="раб.день",
$DR46/30*(IFERROR(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$DR46*BA46,
$DH46="неделя",
$DR46*BA46/7*(ROUNDUP((DAY(EOMONTH(BA$15,0)))/4,0))),
0)</f>
        <v/>
      </c>
      <c r="DU46" s="125">
        <f t="array" ref="DU46">
IFERROR(_xlfn.IFS(
$DH46="день_1",
$DR46*$BL46/($AX46-$AW46+1)*BB46*(DAY(EOMONTH(BB$15,0))),
$DH46="день_2",
$DR46/30*MAX(MIN($AX46,EOMONTH(BB$15,0))-MAX($AW46,BB$15)+1,),
$DH46="раб.день",
$DR46/30*(IFERROR(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$DR46*BB46,
$DH46="неделя",
$DR46*BB46/7*(ROUNDUP((DAY(EOMONTH(BB$15,0)))/4,0))),
0)</f>
        <v/>
      </c>
      <c r="DV46" s="125">
        <f t="array" ref="DV46">
IFERROR(_xlfn.IFS(
$DH46="день_1",
$DR46*$BL46/($AX46-$AW46+1)*BC46*(DAY(EOMONTH(BC$15,0))),
$DH46="день_2",
$DR46/30*MAX(MIN($AX46,EOMONTH(BC$15,0))-MAX($AW46,BC$15)+1,),
$DH46="раб.день",
$DR46/30*(IFERROR(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$DR46*BC46,
$DH46="неделя",
$DR46*BC46/7*(ROUNDUP((DAY(EOMONTH(BC$15,0)))/4,0))),
0)</f>
        <v/>
      </c>
      <c r="DW46" s="125">
        <f t="array" ref="DW46">
IFERROR(_xlfn.IFS(
$DH46="день_1",
$DR46*$BL46/($AX46-$AW46+1)*BD46*(DAY(EOMONTH(BD$15,0))),
$DH46="день_2",
$DR46/30*MAX(MIN($AX46,EOMONTH(BD$15,0))-MAX($AW46,BD$15)+1,),
$DH46="раб.день",
$DR46/30*(IFERROR(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$DR46*BD46,
$DH46="неделя",
$DR46*BD46/7*(ROUNDUP((DAY(EOMONTH(BD$15,0)))/4,0))),
0)</f>
        <v/>
      </c>
      <c r="DX46" s="125">
        <f t="array" ref="DX46">
IFERROR(_xlfn.IFS(
$DH46="день_1",
$DR46*$BL46/($AX46-$AW46+1)*BE46*(DAY(EOMONTH(BE$15,0))),
$DH46="день_2",
$DR46/30*MAX(MIN($AX46,EOMONTH(BE$15,0))-MAX($AW46,BE$15)+1,),
$DH46="раб.день",
$DR46/30*(IFERROR(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$DR46*BE46,
$DH46="неделя",
$DR46*BE46/7*(ROUNDUP((DAY(EOMONTH(BE$15,0)))/4,0))),
0)</f>
        <v/>
      </c>
      <c r="DY46" s="125">
        <f t="array" ref="DY46">
IFERROR(_xlfn.IFS(
$DH46="день_1",
$DR46*$BL46/($AX46-$AW46+1)*BF46*(DAY(EOMONTH(BF$15,0))),
$DH46="день_2",
$DR46/30*MAX(MIN($AX46,EOMONTH(BF$15,0))-MAX($AW46,BF$15)+1,),
$DH46="раб.день",
$DR46/30*(IFERROR(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$DR46*BF46,
$DH46="неделя",
$DR46*BF46/7*(ROUNDUP((DAY(EOMONTH(BF$15,0)))/4,0))),
0)</f>
        <v/>
      </c>
      <c r="DZ46" s="125">
        <f t="array" ref="DZ46">
IFERROR(_xlfn.IFS(
$DH46="день_1",
$DR46*$BL46/($AX46-$AW46+1)*BG46*(DAY(EOMONTH(BG$15,0))),
$DH46="день_2",
$DR46/30*MAX(MIN($AX46,EOMONTH(BG$15,0))-MAX($AW46,BG$15)+1,),
$DH46="раб.день",
$DR46/30*(IFERROR(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$DR46*BG46,
$DH46="неделя",
$DR46*BG46/7*(ROUNDUP((DAY(EOMONTH(BG$15,0)))/4,0))),
0)</f>
        <v/>
      </c>
      <c r="EA46" s="125">
        <f t="array" ref="EA46">
IFERROR(_xlfn.IFS(
$DH46="день_1",
$DR46*$BL46/($AX46-$AW46+1)*BH46*(DAY(EOMONTH(BH$15,0))),
$DH46="день_2",
$DR46/30*MAX(MIN($AX46,EOMONTH(BH$15,0))-MAX($AW46,BH$15)+1,),
$DH46="раб.день",
$DR46/30*(IFERROR(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$DR46*BH46,
$DH46="неделя",
$DR46*BH46/7*(ROUNDUP((DAY(EOMONTH(BH$15,0)))/4,0))),
0)</f>
        <v/>
      </c>
      <c r="EB46" s="125">
        <f t="array" ref="EB46">
IFERROR(_xlfn.IFS(
$DH46="день_1",
$DR46*$BL46/($AX46-$AW46+1)*BI46*(DAY(EOMONTH(BI$15,0))),
$DH46="день_2",
$DR46/30*MAX(MIN($AX46,EOMONTH(BI$15,0))-MAX($AW46,BI$15)+1,),
$DH46="раб.день",
$DR46/30*(IFERROR(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$DR46*BI46,
$DH46="неделя",
$DR46*BI46/7*(ROUNDUP((DAY(EOMONTH(BI$15,0)))/4,0))),
0)</f>
        <v/>
      </c>
      <c r="EC46" s="125">
        <f t="array" ref="EC46">
IFERROR(_xlfn.IFS(
$DH46="день_1",
$DR46*$BL46/($AX46-$AW46+1)*BJ46*(DAY(EOMONTH(BJ$15,0))),
$DH46="день_2",
$DR46/30*MAX(MIN($AX46,EOMONTH(BJ$15,0))-MAX($AW46,BJ$15)+1,),
$DH46="раб.день",
$DR46/30*(IFERROR(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$DR46*BJ46,
$DH46="неделя",
$DR46*BJ46/7*(ROUNDUP((DAY(EOMONTH(BJ$15,0)))/4,0))),
0)</f>
        <v/>
      </c>
      <c r="ED46" s="125">
        <f t="array" ref="ED46">
IFERROR(_xlfn.IFS(
$DH46="день_1",
$DR46*$BL46/($AX46-$AW46+1)*BK46*(DAY(EOMONTH(BK$15,0))),
$DH46="день_2",
$DR46/30*MAX(MIN($AX46,EOMONTH(BK$15,0))-MAX($AW46,BK$15)+1,),
$DH46="раб.день",
$DR46/30*(IFERROR(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$DR46*BK46,
$DH46="неделя",
$DR46*BK46/7*(ROUNDUP((DAY(EOMONTH(BK$15,0)))/4,0))),
0)</f>
        <v/>
      </c>
      <c r="EE46" s="125">
        <f>SUM($DS46,$DT46,$DU46,$DV46,$DW46,$DX46,$DY46,$DZ46,$EA46,$EB46,$EC46,$ED46)</f>
        <v/>
      </c>
      <c r="EF46" s="125">
        <f>IFERROR(ROUND($EE46*(1+$EP46),2),0)</f>
        <v/>
      </c>
      <c r="EG46" s="128" t="n">
        <v>1</v>
      </c>
      <c r="EH46" s="126" t="n">
        <v>0</v>
      </c>
      <c r="EI46" s="126">
        <f>ROUND(SUM($EH46:$EH46)*SUM($AB46:$AB46)*$EG46,2)</f>
        <v/>
      </c>
      <c r="EJ46" s="126">
        <f>ROUND($EI46*(1+$EP46),2)</f>
        <v/>
      </c>
      <c r="EK46" s="126" t="n">
        <v>0</v>
      </c>
      <c r="EL46" s="126">
        <f>ROUND(SUM($EK46:$EK46)*SUM($AB46:$AB46)*$EG46,2)</f>
        <v/>
      </c>
      <c r="EM46" s="126">
        <f>ROUND($EL46*(1+$EP46),2)</f>
        <v/>
      </c>
      <c r="EN46" s="126">
        <f>SUM($EE46,$EI46,$EL46)</f>
        <v/>
      </c>
      <c r="EO46" s="126">
        <f>SUM($EF46,$EJ46,$EM46)</f>
        <v/>
      </c>
      <c r="EP46" s="59" t="n"/>
      <c r="EQ46" s="59" t="n"/>
      <c r="ER46" s="60">
        <f t="array" ref="ER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MATCH(ES46,
{"AMS";"RussOutdoor";"HD Outdoor";"Ingroup";"IQ";"Ledproduction";"LisChannel";"Logic";"Media-PPL";"NovikovTV | НовиковТВ";"SMA";"SOK";"КрокусТВ | CrocusTV | IndoorTV";"Сити";"ТЯК Москва"},
0)),"")</f>
        <v/>
      </c>
      <c r="ES46" s="60" t="n"/>
      <c r="ET46" s="60">
        <f t="array" ref="ET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MATCH(ES46,
{"AMS";"RussOutdoor";"HD Outdoor";"Ingroup";"IQ";"Ledproduction";"LisChannel";"Logic";"Media-PPL";"NovikovTV | НовиковТВ";"SMA";"SOK";"КрокусТВ | CrocusTV | IndoorTV";"Сити";"ТЯК Москва"},
0)),"")</f>
        <v/>
      </c>
      <c r="EU46" s="60" t="n"/>
      <c r="EV46" s="60" t="n"/>
      <c r="EX46" s="110">
        <f t="array" ref="EX46">
($AR46/30
+N("ТРАФИК ПЛОЩАДКИ"))*
(IFERROR(
_xlfn.LET(
_xlpm.GPR,
HLOOKUP($L46,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IF($Q46="цифровой",_xlpm.GPR/$AG46,_xlpm.GPR/60)),
0)
+N("DWELL TIME"))*
(IF($AB46=0,0,IF($AB46=1,0.3,IF($AB46=2,0.5,IF($AB46&gt;2,1))))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_xlfn.IFS($AC46="да",1.2,$AC46="нет",1)*
_xlfn.IFS($AD46="да",1.2,$AD46="нет",1)*
IF(R46="статический",1,1.2)*
$X46*
INDEX(
{1.2;1;1.2;1.2;1;1.2;1.2;1.2;1.2;1.2;1.2;1;1.2;1.2;1.2;1.2;1;1;1.2;1.2;1.2;1;1;1;1;1.2;1.2;1.2;1.2;1;1;1;1;1.2;1.2;1.2;1.2;1.2;1.2;1.2;1.2;1;1;1.2;1;1;1;1;1.5;1;1;1.5;1.5;1.2},
MATCH($Q46,_xlpm.MI,0)))&gt;{0.02;0.04;0.06;0.1;0.2;0.4;0.6;0.8;1;2;4;6})),
{0;1;2;3;4;5;6;7;8;9;10;11;12},
0)))
+N("КОЭФФИЦИЕНТ КОНТАКТА"))))*
(_xlfn.IFS($X46&lt;0.1,$X46/1000,$X46&gt;25,5.2,AND($X46&gt;=0.1,$X46&lt;=25),(($X46*2+0.1)/10)*($X46/10)))*
IFERROR((_xlfn.LET(
_xlpm.MA,
{0;0.8;0.85;0.9;0.95;1},
_xlpm.MAA,
{0;1;2;3;4;5},
INDEX(_xlpm.MA,MATCH(SUMPRODUCT(--((IF(ROUND(_xlpm.MAA,1)&gt;5,5,ROUND($AB46,1)))&gt;{0;1;2;3;4;5})),_xlpm.MAA,0)))
+N("КОЭФФИЦИЕНТ КОЛ-ВО КОНСТРУКЦИЙ")),1)*
$AB46,0))*
(IF($Q46="цифровой",$AG46/15*$AI46,1)
+N("ДЛЯ ЦИФРЫ"))</f>
        <v/>
      </c>
      <c r="EY46" s="110">
        <f>IFERROR(EX46*AY46,0)</f>
        <v/>
      </c>
      <c r="EZ46" s="131">
        <f>IFERROR(DP46/EY46*1000,0)</f>
        <v/>
      </c>
      <c r="FA46" s="112">
        <f>IFERROR(FC46/FB46,0)</f>
        <v/>
      </c>
      <c r="FB46" s="112">
        <f>IFERROR((FC46/(EY46/FF46*#REF!))*0.825,0)</f>
        <v/>
      </c>
      <c r="FC46" s="112">
        <f>IFERROR(((EX46*30/AR46)*100)/30,0)</f>
        <v/>
      </c>
      <c r="FD46" s="112">
        <f>IFERROR(EY46/G46*100%,0)</f>
        <v/>
      </c>
      <c r="FE46" s="112">
        <f>IFERROR(FD46/FC46*100%,0)</f>
        <v/>
      </c>
      <c r="FF46" s="110">
        <f>IFERROR(AR46/30*AY46,0)</f>
        <v/>
      </c>
    </row>
    <row r="47" ht="12.75" customHeight="1">
      <c r="A47" s="59" t="n"/>
      <c r="B47" s="60" t="n"/>
      <c r="C47" s="60" t="n"/>
      <c r="D47" s="60">
        <f t="array" ref="D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7" s="60">
        <f t="array" ref="E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7" s="60" t="n"/>
      <c r="G47" s="60" t="n"/>
      <c r="H47" s="60">
        <f t="array" ref="H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7" s="60" t="n"/>
      <c r="J47" s="60" t="n"/>
      <c r="K47" s="60" t="n"/>
      <c r="L47" s="60" t="n"/>
      <c r="M47" s="60" t="n"/>
      <c r="N47" s="60" t="n"/>
      <c r="O47" s="60" t="n"/>
      <c r="P47" s="60">
        <f t="array" ref="P47">
_xlfn.IFS(
ISNUMBER(MATCH($Q47,{"шелфбаннер","разделитель","монетница","чековая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ISNUMBER(MATCH($Q47,{"каталог","журнал"},)),
"Пресса",
$Q47="","")</f>
        <v/>
      </c>
      <c r="Q47" s="60" t="n"/>
      <c r="R47" s="60">
        <f t="array" ref="R47">
IFERROR(
_xlfn.IFS(
OR(ISNUMBER(MATCH($Q47,{"экспозиция","макет","стенд","автостенд","авто стенд","выставочное пространство","выставочные стенды","модульные выставочные стенды","3Д конструкция","3D конструкция"},)),P47="Экспонирование"),
"нестандартный",
ISNUMBER(MATCH($Q47,{"скроллер","призматрон"},)),
"динамический",
$P47="Видео",
"цифровой",
OR($P47="Пресса",$P47="Щит",$P47="POSm",$P47="Подвес",$P47="Брендирование/оклейка"),
"статический"),"")</f>
        <v/>
      </c>
      <c r="S47" s="59" t="n"/>
      <c r="T47" s="60" t="n"/>
      <c r="U47" s="60" t="n"/>
      <c r="V47" s="60" t="n"/>
      <c r="W47" s="59" t="n"/>
      <c r="X47" s="59" t="n"/>
      <c r="Y47" s="59" t="n"/>
      <c r="Z47" s="61" t="n"/>
      <c r="AA47" s="61" t="n"/>
      <c r="AB47" s="61">
        <f>IF(BL47&gt;0,Z47,0)</f>
        <v/>
      </c>
      <c r="AC47" s="59" t="n"/>
      <c r="AD47" s="59" t="n"/>
      <c r="AE47" s="59" t="n"/>
      <c r="AF47" s="59" t="n"/>
      <c r="AG47" s="59" t="n"/>
      <c r="AH47" s="59" t="n"/>
      <c r="AI47" s="59" t="n"/>
      <c r="AJ47" s="59" t="n"/>
      <c r="AK47" s="59" t="n"/>
      <c r="AL47" s="62">
        <f>IFERROR(IF(OR(R47="статический",R47="динамический",R47="нестандартный",R47="",R47=""),"-",IF(AND(AH47="-",AI47="-"),"-",AK47*3600/AH47*AI47)),"-")</f>
        <v/>
      </c>
      <c r="AM47" s="62">
        <f>IFERROR(IF(OR(R47="статический",R47="динамический",R47="",R47="", R47="BTL",R47="нестандартный"),"-",AG47*AI47*AL47/60),"-")</f>
        <v/>
      </c>
      <c r="AN47" s="63">
        <f>IFERROR(IF(AH47="","-",AG47*AI47/AH47),"-")</f>
        <v/>
      </c>
      <c r="AO47" s="59">
        <f>IFERROR(IF(OR($R47="статический",$R47="динамический",$R47="",$R47="",$R47="BTL",$R47="нестандартный"),"-",$AL47*$AY47),"-")</f>
        <v/>
      </c>
      <c r="AP47" s="62">
        <f>IFERROR(IF(OR($R47="статический",$R47="динамический",$R47="",$R47="",$R47="BTL",$R47="нестандартный"),"-",$AM47*AY47),"-")</f>
        <v/>
      </c>
      <c r="AQ47" s="64" t="n"/>
      <c r="AR47" s="61" t="n"/>
      <c r="AS47" s="61" t="n"/>
      <c r="AT47" s="61" t="n"/>
      <c r="AU47" s="65" t="n"/>
      <c r="AV47" s="124">
        <f>IFERROR(DR47/AT47*1000,"n/a")</f>
        <v/>
      </c>
      <c r="AW47" s="67" t="n"/>
      <c r="AX47" s="67" t="n"/>
      <c r="AY47" s="43">
        <f>IFERROR(IF(OR($AW47="",$AX47=""),"",_xlfn.DAYS($AX47+1,$AW47)),"")</f>
        <v/>
      </c>
      <c r="AZ47" s="68">
        <f t="array" ref="AZ47">
_xlfn.LET(_xlpm.COEFF,
IF($AW47+$AX47=0,0,IF(MAX(MIN($AX47,EOMONTH(AZ$15,0))-MAX($AW47,AZ$15)+1,)&gt;0,1,0)),
_xlfn.IFS(
$ES47="LisChannel",
_xlpm.COEFF*
INDEX({1;1;1.2;1.2;1;1;1;1;1.2;1.2;1.2;1.2},
MATCH(MONTH(AZ$15),
{1,2,3,4,5,6,7,8,9,10,11,12})),
CONCATENATE($ES47," ",$L47)="RussOutdoor метро",
_xlpm.COEFF*
INDEX({0.8;0.9;1.1;1.1;1;1;1;1;1.1;1.1;1.1;1.1},
MATCH(MONTH(AZ$15),
{1,2,3,4,5,6,7,8,9,10,11,12})),
$ES47&lt;&gt;"LisChannel",
_xlpm.COEFF,
$ES47&lt;&gt;"RussOutdoor",
_xlpm.COEFF))</f>
        <v/>
      </c>
      <c r="BA47" s="68">
        <f t="array" ref="BA47">
_xlfn.LET(_xlpm.COEFF,
IF($AW47+$AX47=0,0,IF(MAX(MIN($AX47,EOMONTH(BA$15,0))-MAX($AW47,BA$15)+1,)&gt;0,1,0)),
_xlfn.IFS(
$ES47="LisChannel",
_xlpm.COEFF*
INDEX({1;1;1.2;1.2;1;1;1;1;1.2;1.2;1.2;1.2},
MATCH(MONTH(BA$15),
{1,2,3,4,5,6,7,8,9,10,11,12})),
CONCATENATE($ES47," ",$L47)="RussOutdoor метро",
_xlpm.COEFF*
INDEX({0.8;0.9;1.1;1.1;1;1;1;1;1.1;1.1;1.1;1.1},
MATCH(MONTH(BA$15),
{1,2,3,4,5,6,7,8,9,10,11,12})),
$ES47&lt;&gt;"LisChannel",
_xlpm.COEFF,
$ES47&lt;&gt;"RussOutdoor",
_xlpm.COEFF))</f>
        <v/>
      </c>
      <c r="BB47" s="68">
        <f t="array" ref="BB47">
_xlfn.LET(_xlpm.COEFF,
IF($AW47+$AX47=0,0,IF(MAX(MIN($AX47,EOMONTH(BB$15,0))-MAX($AW47,BB$15)+1,)&gt;0,1,0)),
_xlfn.IFS(
$ES47="LisChannel",
_xlpm.COEFF*
INDEX({1;1;1.2;1.2;1;1;1;1;1.2;1.2;1.2;1.2},
MATCH(MONTH(BB$15),
{1,2,3,4,5,6,7,8,9,10,11,12})),
CONCATENATE($ES47," ",$L47)="RussOutdoor метро",
_xlpm.COEFF*
INDEX({0.8;0.9;1.1;1.1;1;1;1;1;1.1;1.1;1.1;1.1},
MATCH(MONTH(BB$15),
{1,2,3,4,5,6,7,8,9,10,11,12})),
$ES47&lt;&gt;"LisChannel",
_xlpm.COEFF,
$ES47&lt;&gt;"RussOutdoor",
_xlpm.COEFF))</f>
        <v/>
      </c>
      <c r="BC47" s="68">
        <f t="array" ref="BC47">
_xlfn.LET(_xlpm.COEFF,
IF($AW47+$AX47=0,0,IF(MAX(MIN($AX47,EOMONTH(BC$15,0))-MAX($AW47,BC$15)+1,)&gt;0,1,0)),
_xlfn.IFS(
$ES47="LisChannel",
_xlpm.COEFF*
INDEX({1;1;1.2;1.2;1;1;1;1;1.2;1.2;1.2;1.2},
MATCH(MONTH(BC$15),
{1,2,3,4,5,6,7,8,9,10,11,12})),
CONCATENATE($ES47," ",$L47)="RussOutdoor метро",
_xlpm.COEFF*
INDEX({0.8;0.9;1.1;1.1;1;1;1;1;1.1;1.1;1.1;1.1},
MATCH(MONTH(BC$15),
{1,2,3,4,5,6,7,8,9,10,11,12})),
$ES47&lt;&gt;"LisChannel",
_xlpm.COEFF,
$ES47&lt;&gt;"RussOutdoor",
_xlpm.COEFF))</f>
        <v/>
      </c>
      <c r="BD47" s="68">
        <f t="array" ref="BD47">
_xlfn.LET(_xlpm.COEFF,
IF($AW47+$AX47=0,0,IF(MAX(MIN($AX47,EOMONTH(BD$15,0))-MAX($AW47,BD$15)+1,)&gt;0,1,0)),
_xlfn.IFS(
$ES47="LisChannel",
_xlpm.COEFF*
INDEX({1;1;1.2;1.2;1;1;1;1;1.2;1.2;1.2;1.2},
MATCH(MONTH(BD$15),
{1,2,3,4,5,6,7,8,9,10,11,12})),
CONCATENATE($ES47," ",$L47)="RussOutdoor метро",
_xlpm.COEFF*
INDEX({0.8;0.9;1.1;1.1;1;1;1;1;1.1;1.1;1.1;1.1},
MATCH(MONTH(BD$15),
{1,2,3,4,5,6,7,8,9,10,11,12})),
$ES47&lt;&gt;"LisChannel",
_xlpm.COEFF,
$ES47&lt;&gt;"RussOutdoor",
_xlpm.COEFF))</f>
        <v/>
      </c>
      <c r="BE47" s="68">
        <f t="array" ref="BE47">
_xlfn.LET(_xlpm.COEFF,
IF($AW47+$AX47=0,0,IF(MAX(MIN($AX47,EOMONTH(BE$15,0))-MAX($AW47,BE$15)+1,)&gt;0,1,0)),
_xlfn.IFS(
$ES47="LisChannel",
_xlpm.COEFF*
INDEX({1;1;1.2;1.2;1;1;1;1;1.2;1.2;1.2;1.2},
MATCH(MONTH(BE$15),
{1,2,3,4,5,6,7,8,9,10,11,12})),
CONCATENATE($ES47," ",$L47)="RussOutdoor метро",
_xlpm.COEFF*
INDEX({0.8;0.9;1.1;1.1;1;1;1;1;1.1;1.1;1.1;1.1},
MATCH(MONTH(BE$15),
{1,2,3,4,5,6,7,8,9,10,11,12})),
$ES47&lt;&gt;"LisChannel",
_xlpm.COEFF,
$ES47&lt;&gt;"RussOutdoor",
_xlpm.COEFF))</f>
        <v/>
      </c>
      <c r="BF47" s="68">
        <f t="array" ref="BF47">
_xlfn.LET(_xlpm.COEFF,
IF($AW47+$AX47=0,0,IF(MAX(MIN($AX47,EOMONTH(BF$15,0))-MAX($AW47,BF$15)+1,)&gt;0,1,0)),
_xlfn.IFS(
$ES47="LisChannel",
_xlpm.COEFF*
INDEX({1;1;1.2;1.2;1;1;1;1;1.2;1.2;1.2;1.2},
MATCH(MONTH(BF$15),
{1,2,3,4,5,6,7,8,9,10,11,12})),
CONCATENATE($ES47," ",$L47)="RussOutdoor метро",
_xlpm.COEFF*
INDEX({0.8;0.9;1.1;1.1;1;1;1;1;1.1;1.1;1.1;1.1},
MATCH(MONTH(BF$15),
{1,2,3,4,5,6,7,8,9,10,11,12})),
$ES47&lt;&gt;"LisChannel",
_xlpm.COEFF,
$ES47&lt;&gt;"RussOutdoor",
_xlpm.COEFF))</f>
        <v/>
      </c>
      <c r="BG47" s="68">
        <f t="array" ref="BG47">
_xlfn.LET(_xlpm.COEFF,
IF($AW47+$AX47=0,0,IF(MAX(MIN($AX47,EOMONTH(BG$15,0))-MAX($AW47,BG$15)+1,)&gt;0,1,0)),
_xlfn.IFS(
$ES47="LisChannel",
_xlpm.COEFF*
INDEX({1;1;1.2;1.2;1;1;1;1;1.2;1.2;1.2;1.2},
MATCH(MONTH(BG$15),
{1,2,3,4,5,6,7,8,9,10,11,12})),
CONCATENATE($ES47," ",$L47)="RussOutdoor метро",
_xlpm.COEFF*
INDEX({0.8;0.9;1.1;1.1;1;1;1;1;1.1;1.1;1.1;1.1},
MATCH(MONTH(BG$15),
{1,2,3,4,5,6,7,8,9,10,11,12})),
$ES47&lt;&gt;"LisChannel",
_xlpm.COEFF,
$ES47&lt;&gt;"RussOutdoor",
_xlpm.COEFF))</f>
        <v/>
      </c>
      <c r="BH47" s="68">
        <f t="array" ref="BH47">
_xlfn.LET(_xlpm.COEFF,
IF($AW47+$AX47=0,0,IF(MAX(MIN($AX47,EOMONTH(BH$15,0))-MAX($AW47,BH$15)+1,)&gt;0,1,0)),
_xlfn.IFS(
$ES47="LisChannel",
_xlpm.COEFF*
INDEX({1;1;1.2;1.2;1;1;1;1;1.2;1.2;1.2;1.2},
MATCH(MONTH(BH$15),
{1,2,3,4,5,6,7,8,9,10,11,12})),
CONCATENATE($ES47," ",$L47)="RussOutdoor метро",
_xlpm.COEFF*
INDEX({0.8;0.9;1.1;1.1;1;1;1;1;1.1;1.1;1.1;1.1},
MATCH(MONTH(BH$15),
{1,2,3,4,5,6,7,8,9,10,11,12})),
$ES47&lt;&gt;"LisChannel",
_xlpm.COEFF,
$ES47&lt;&gt;"RussOutdoor",
_xlpm.COEFF))</f>
        <v/>
      </c>
      <c r="BI47" s="68">
        <f t="array" ref="BI47">
_xlfn.LET(_xlpm.COEFF,
IF($AW47+$AX47=0,0,IF(MAX(MIN($AX47,EOMONTH(BI$15,0))-MAX($AW47,BI$15)+1,)&gt;0,1,0)),
_xlfn.IFS(
$ES47="LisChannel",
_xlpm.COEFF*
INDEX({1;1;1.2;1.2;1;1;1;1;1.2;1.2;1.2;1.2},
MATCH(MONTH(BI$15),
{1,2,3,4,5,6,7,8,9,10,11,12})),
CONCATENATE($ES47," ",$L47)="RussOutdoor метро",
_xlpm.COEFF*
INDEX({0.8;0.9;1.1;1.1;1;1;1;1;1.1;1.1;1.1;1.1},
MATCH(MONTH(BI$15),
{1,2,3,4,5,6,7,8,9,10,11,12})),
$ES47&lt;&gt;"LisChannel",
_xlpm.COEFF,
$ES47&lt;&gt;"RussOutdoor",
_xlpm.COEFF))</f>
        <v/>
      </c>
      <c r="BJ47" s="68">
        <f t="array" ref="BJ47">
_xlfn.LET(_xlpm.COEFF,
IF($AW47+$AX47=0,0,IF(MAX(MIN($AX47,EOMONTH(BJ$15,0))-MAX($AW47,BJ$15)+1,)&gt;0,1,0)),
_xlfn.IFS(
$ES47="LisChannel",
_xlpm.COEFF*
INDEX({1;1;1.2;1.2;1;1;1;1;1.2;1.2;1.2;1.2},
MATCH(MONTH(BJ$15),
{1,2,3,4,5,6,7,8,9,10,11,12})),
CONCATENATE($ES47," ",$L47)="RussOutdoor метро",
_xlpm.COEFF*
INDEX({0.8;0.9;1.1;1.1;1;1;1;1;1.1;1.1;1.1;1.1},
MATCH(MONTH(BJ$15),
{1,2,3,4,5,6,7,8,9,10,11,12})),
$ES47&lt;&gt;"LisChannel",
_xlpm.COEFF,
$ES47&lt;&gt;"RussOutdoor",
_xlpm.COEFF))</f>
        <v/>
      </c>
      <c r="BK47" s="68">
        <f t="array" ref="BK47">
_xlfn.LET(_xlpm.COEFF,
IF($AW47+$AX47=0,0,IF(MAX(MIN($AX47,EOMONTH(BK$15,0))-MAX($AW47,BK$15)+1,)&gt;0,1,0)),
_xlfn.IFS(
$ES47="LisChannel",
_xlpm.COEFF*
INDEX({1;1;1.2;1.2;1;1;1;1;1.2;1.2;1.2;1.2},
MATCH(MONTH(BK$15),
{1,2,3,4,5,6,7,8,9,10,11,12})),
CONCATENATE($ES47," ",$L47)="RussOutdoor метро",
_xlpm.COEFF*
INDEX({0.8;0.9;1.1;1.1;1;1;1;1;1.1;1.1;1.1;1.1},
MATCH(MONTH(BK$15),
{1,2,3,4,5,6,7,8,9,10,11,12})),
$ES47&lt;&gt;"LisChannel",
_xlpm.COEFF,
$ES47&lt;&gt;"RussOutdoor",
_xlpm.COEFF))</f>
        <v/>
      </c>
      <c r="BL47" s="62">
        <f>COUNTIFS($AZ47:$BK47,"&gt;0")</f>
        <v/>
      </c>
      <c r="BM47" s="65" t="n"/>
      <c r="BN47" s="125">
        <f>$DJ47</f>
        <v/>
      </c>
      <c r="BO47" s="63">
        <f>$DQ47</f>
        <v/>
      </c>
      <c r="BP47" s="125">
        <f>
IFERROR(
IF($BL47=0,0,
$BN47*(1-$BO47)),
0)</f>
        <v/>
      </c>
      <c r="BQ47" s="125">
        <f t="array" ref="BQ47">
IFERROR(
_xlfn.IFS(
$DH47="день_1",
$BP47*$BL47/($AX47-$AW47+1)*AZ47*(DAY(EOMONTH(AZ$15,0))),
$DH47="день_2",
$BP47/30*MAX(MIN($AX47,EOMONTH(AZ$15,0))-MAX($AW47,AZ$15)+1,),
$DH47="раб.день",
$BP47/30*(IFERROR(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$BP47*AZ47,
$DH47="неделя",
$BP47*AZ47/7*(ROUNDUP((DAY(EOMONTH(AZ$15,0)))/4,0))),
0)</f>
        <v/>
      </c>
      <c r="BR47" s="125">
        <f t="array" ref="BR47">
IFERROR(
_xlfn.IFS(
$DH47="день_1",
$BP47*$BL47/($AX47-$AW47+1)*BA47*(DAY(EOMONTH(BA$15,0))),
$DH47="день_2",
$BP47/30*MAX(MIN($AX47,EOMONTH(BA$15,0))-MAX($AW47,BA$15)+1,),
$DH47="раб.день",
$BP47/30*(IFERROR(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$BP47*BA47,
$DH47="неделя",
$BP47*BA47/7*(ROUNDUP((DAY(EOMONTH(BA$15,0)))/4,0))),
0)</f>
        <v/>
      </c>
      <c r="BS47" s="125">
        <f t="array" ref="BS47">
IFERROR(
_xlfn.IFS(
$DH47="день_1",
$BP47*$BL47/($AX47-$AW47+1)*BB47*(DAY(EOMONTH(BB$15,0))),
$DH47="день_2",
$BP47/30*MAX(MIN($AX47,EOMONTH(BB$15,0))-MAX($AW47,BB$15)+1,),
$DH47="раб.день",
$BP47/30*(IFERROR(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$BP47*BB47,
$DH47="неделя",
$BP47*BB47/7*(ROUNDUP((DAY(EOMONTH(BB$15,0)))/4,0))),
0)</f>
        <v/>
      </c>
      <c r="BT47" s="125">
        <f t="array" ref="BT47">
IFERROR(
_xlfn.IFS(
$DH47="день_1",
$BP47*$BL47/($AX47-$AW47+1)*BC47*(DAY(EOMONTH(BC$15,0))),
$DH47="день_2",
$BP47/30*MAX(MIN($AX47,EOMONTH(BC$15,0))-MAX($AW47,BC$15)+1,),
$DH47="раб.день",
$BP47/30*(IFERROR(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$BP47*BC47,
$DH47="неделя",
$BP47*BC47/7*(ROUNDUP((DAY(EOMONTH(BC$15,0)))/4,0))),
0)</f>
        <v/>
      </c>
      <c r="BU47" s="125">
        <f t="array" ref="BU47">
IFERROR(
_xlfn.IFS(
$DH47="день_1",
$BP47*$BL47/($AX47-$AW47+1)*BD47*(DAY(EOMONTH(BD$15,0))),
$DH47="день_2",
$BP47/30*MAX(MIN($AX47,EOMONTH(BD$15,0))-MAX($AW47,BD$15)+1,),
$DH47="раб.день",
$BP47/30*(IFERROR(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$BP47*BD47,
$DH47="неделя",
$BP47*BD47/7*(ROUNDUP((DAY(EOMONTH(BD$15,0)))/4,0))),
0)</f>
        <v/>
      </c>
      <c r="BV47" s="125">
        <f t="array" ref="BV47">
IFERROR(
_xlfn.IFS(
$DH47="день_1",
$BP47*$BL47/($AX47-$AW47+1)*BE47*(DAY(EOMONTH(BE$15,0))),
$DH47="день_2",
$BP47/30*MAX(MIN($AX47,EOMONTH(BE$15,0))-MAX($AW47,BE$15)+1,),
$DH47="раб.день",
$BP47/30*(IFERROR(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$BP47*BE47,
$DH47="неделя",
$BP47*BE47/7*(ROUNDUP((DAY(EOMONTH(BE$15,0)))/4,0))),
0)</f>
        <v/>
      </c>
      <c r="BW47" s="125">
        <f t="array" ref="BW47">
IFERROR(
_xlfn.IFS(
$DH47="день_1",
$BP47*$BL47/($AX47-$AW47+1)*BF47*(DAY(EOMONTH(BF$15,0))),
$DH47="день_2",
$BP47/30*MAX(MIN($AX47,EOMONTH(BF$15,0))-MAX($AW47,BF$15)+1,),
$DH47="раб.день",
$BP47/30*(IFERROR(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$BP47*BF47,
$DH47="неделя",
$BP47*BF47/7*(ROUNDUP((DAY(EOMONTH(BF$15,0)))/4,0))),
0)</f>
        <v/>
      </c>
      <c r="BX47" s="125">
        <f t="array" ref="BX47">
IFERROR(
_xlfn.IFS(
$DH47="день_1",
$BP47*$BL47/($AX47-$AW47+1)*BG47*(DAY(EOMONTH(BG$15,0))),
$DH47="день_2",
$BP47/30*MAX(MIN($AX47,EOMONTH(BG$15,0))-MAX($AW47,BG$15)+1,),
$DH47="раб.день",
$BP47/30*(IFERROR(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$BP47*BG47,
$DH47="неделя",
$BP47*BG47/7*(ROUNDUP((DAY(EOMONTH(BG$15,0)))/4,0))),
0)</f>
        <v/>
      </c>
      <c r="BY47" s="125">
        <f t="array" ref="BY47">
IFERROR(
_xlfn.IFS(
$DH47="день_1",
$BP47*$BL47/($AX47-$AW47+1)*BH47*(DAY(EOMONTH(BH$15,0))),
$DH47="день_2",
$BP47/30*MAX(MIN($AX47,EOMONTH(BH$15,0))-MAX($AW47,BH$15)+1,),
$DH47="раб.день",
$BP47/30*(IFERROR(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$BP47*BH47,
$DH47="неделя",
$BP47*BH47/7*(ROUNDUP((DAY(EOMONTH(BH$15,0)))/4,0))),
0)</f>
        <v/>
      </c>
      <c r="BZ47" s="125">
        <f t="array" ref="BZ47">
IFERROR(
_xlfn.IFS(
$DH47="день_1",
$BP47*$BL47/($AX47-$AW47+1)*BI47*(DAY(EOMONTH(BI$15,0))),
$DH47="день_2",
$BP47/30*MAX(MIN($AX47,EOMONTH(BI$15,0))-MAX($AW47,BI$15)+1,),
$DH47="раб.день",
$BP47/30*(IFERROR(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$BP47*BI47,
$DH47="неделя",
$BP47*BI47/7*(ROUNDUP((DAY(EOMONTH(BI$15,0)))/4,0))),
0)</f>
        <v/>
      </c>
      <c r="CA47" s="125">
        <f t="array" ref="CA47">
IFERROR(
_xlfn.IFS(
$DH47="день_1",
$BP47*$BL47/($AX47-$AW47+1)*BJ47*(DAY(EOMONTH(BJ$15,0))),
$DH47="день_2",
$BP47/30*MAX(MIN($AX47,EOMONTH(BJ$15,0))-MAX($AW47,BJ$15)+1,),
$DH47="раб.день",
$BP47/30*(IFERROR(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$BP47*BJ47,
$DH47="неделя",
$BP47*BJ47/7*(ROUNDUP((DAY(EOMONTH(BJ$15,0)))/4,0))),
0)</f>
        <v/>
      </c>
      <c r="CB47" s="125">
        <f t="array" ref="CB47">
IFERROR(
_xlfn.IFS(
$DH47="день_1",
$BP47*$BL47/($AX47-$AW47+1)*BK47*(DAY(EOMONTH(BK$15,0))),
$DH47="день_2",
$BP47/30*MAX(MIN($AX47,EOMONTH(BK$15,0))-MAX($AW47,BK$15)+1,),
$DH47="раб.день",
$BP47/30*(IFERROR(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$BP47*BK47,
$DH47="неделя",
$BP47*BK47/7*(ROUNDUP((DAY(EOMONTH(BK$15,0)))/4,0))),
0)</f>
        <v/>
      </c>
      <c r="CC47" s="125">
        <f>SUM($BQ47:$CB47)</f>
        <v/>
      </c>
      <c r="CD47" s="126">
        <f>SUM($EH47:$EH47)</f>
        <v/>
      </c>
      <c r="CE47" s="126">
        <f>$CD47*$AB47</f>
        <v/>
      </c>
      <c r="CF47" s="126">
        <f>SUM($EK47:$EK47)</f>
        <v/>
      </c>
      <c r="CG47" s="126">
        <f>$CF47*$AB47</f>
        <v/>
      </c>
      <c r="CH47" s="126">
        <f>SUM($CC47,$CE47,$CG47)</f>
        <v/>
      </c>
      <c r="CI47" s="126">
        <f>$CH47*(1+$CM47)</f>
        <v/>
      </c>
      <c r="CJ47" s="127" t="n">
        <v>0</v>
      </c>
      <c r="CK47" s="126">
        <f>SUM($CH47:$CH47)*(1+$CJ47)</f>
        <v/>
      </c>
      <c r="CL47" s="126">
        <f>SUM($CH47:$CH47)*(1+$CM47)</f>
        <v/>
      </c>
      <c r="CM47" s="59" t="n"/>
      <c r="CN47" s="59" t="n"/>
      <c r="CO47" s="72" t="n"/>
      <c r="CP47" s="59" t="n"/>
      <c r="CQ47" s="73" t="n"/>
      <c r="CR47" s="73" t="n"/>
      <c r="CS47" s="73" t="n"/>
      <c r="CT47" s="72" t="n"/>
      <c r="CU47" s="79" t="inlineStr">
        <is>
          <t> </t>
        </is>
      </c>
      <c r="CV47" s="60" t="n"/>
      <c r="CW47" s="60" t="n"/>
      <c r="CX47" s="60" t="n"/>
      <c r="CY47" s="127">
        <f>IFERROR(($CC47-$EE47)/($EE47/(1-$DQ47)),0)</f>
        <v/>
      </c>
      <c r="CZ47" s="127">
        <f>IFERROR(1-$EI47/($CE47),0)</f>
        <v/>
      </c>
      <c r="DA47" s="127">
        <f>IFERROR(1-$EL47/($CG47),0)</f>
        <v/>
      </c>
      <c r="DB47" s="126">
        <f>ROUND(IFERROR(($CI47/(1+$CM47)-$EN47),0),2)</f>
        <v/>
      </c>
      <c r="DC47" s="128" t="n"/>
      <c r="DD47" s="125" t="n"/>
      <c r="DE47" s="75" t="n">
        <v>0</v>
      </c>
      <c r="DF47" s="128" t="n"/>
      <c r="DG47" s="125">
        <f>IF($DC47=0,0,$DD47*($DC47*100%-$DE47*$DF47))*SUM($AB47:$AB47)</f>
        <v/>
      </c>
      <c r="DH47" s="129" t="inlineStr">
        <is>
          <t>месяц</t>
        </is>
      </c>
      <c r="DI47" s="130" t="n"/>
      <c r="DJ47" s="130">
        <f>
_xlfn.LET(_xlpm.X,
IFERROR(
IF($ES47="НовиковТВ",
(_xlfn.LET(_xlpm.NTV,
_xlfn.LET(_xlpm.MIN,350000,
IF(SUMIFS($DI:$DI,$ES:$ES,"НовиковТВ")&lt;=_xlpm.MIN,
(SUMIFS($DI:$DI,$ES:$ES,"НовиковТВ")/(COUNTIFS($ES:$ES,"НовиковТВ")))*_xlpm.MIN/SUMIFS($DI:$DI,$ES:$ES,"НовиковТВ"),
DI47)),
_xlpm.NTV+$DG47/(1-(1-(_xlpm.NTV)*(1-$DL47)*(1-$DM47)*(1-$DN47)*(1-$DO47)*(1-$DP47)/_xlpm.NTV))))/(1+$EP47),
$DI47+$DG47/(1-(1-($DI47)*(1-$DL47)*(1-$DM47)*(1-$DN47)*(1-$DO47)*(1-$DP47)/$DI47))),
0),
_xlpm.X*(1+$CM47)*(1+$CW47)-_xlpm.X*(1+$CM47)+_xlpm.X)</f>
        <v/>
      </c>
      <c r="DK47" s="125" t="inlineStr">
        <is>
          <t>послед.</t>
        </is>
      </c>
      <c r="DL47" s="63" t="n">
        <v>0</v>
      </c>
      <c r="DM47" s="63" t="n">
        <v>0</v>
      </c>
      <c r="DN47" s="63" t="n">
        <v>0</v>
      </c>
      <c r="DO47" s="63" t="n">
        <v>0</v>
      </c>
      <c r="DP47" s="63" t="n">
        <v>0</v>
      </c>
      <c r="DQ47" s="63">
        <f t="array" ref="DQ47">IFERROR(_xlfn.IFS(
$DK47="послед.",1-(1-$DL47)*(1-$DM47)*(1-$DN47)*(1-$DO47)*(1-$DP47),
$DK47="сумм.",$DL47+$DM47+$DN47+$DO47+$DP47),
0)</f>
        <v/>
      </c>
      <c r="DR47" s="125">
        <f t="array" ref="DR47">
IFERROR(
_xlfn.IFS(
$BL47=0,
0,
$BL47&gt;0,
_xlfn.IFS($DK47="послед.",
$DJ47*(1-$DL47)*(1-$DM47)*(1-$DN47)*(1-$DO47)*(1-$DP47),
$DK47="сумм.",
$DJ47*(1-($DL47+$DM47+$DN47+$DO47+$DP47)))),0)</f>
        <v/>
      </c>
      <c r="DS47" s="125">
        <f t="array" ref="DS47">
IFERROR(_xlfn.IFS(
$DH47="день_1",
$DR47*$BL47/($AX47-$AW47+1)*AZ47*(DAY(EOMONTH(AZ$15,0))),
$DH47="день_2",
$DR47/30*MAX(MIN($AX47,EOMONTH(AZ$15,0))-MAX($AW47,AZ$15)+1,),
$DH47="раб.день",
$DR47/30*(IFERROR(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$DR47*AZ47,
$DH47="неделя",
$DR47*AZ47/7*(ROUNDUP((DAY(EOMONTH(AZ$15,0)))/4,0))),
0)</f>
        <v/>
      </c>
      <c r="DT47" s="125">
        <f t="array" ref="DT47">
IFERROR(_xlfn.IFS(
$DH47="день_1",
$DR47*$BL47/($AX47-$AW47+1)*BA47*(DAY(EOMONTH(BA$15,0))),
$DH47="день_2",
$DR47/30*MAX(MIN($AX47,EOMONTH(BA$15,0))-MAX($AW47,BA$15)+1,),
$DH47="раб.день",
$DR47/30*(IFERROR(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$DR47*BA47,
$DH47="неделя",
$DR47*BA47/7*(ROUNDUP((DAY(EOMONTH(BA$15,0)))/4,0))),
0)</f>
        <v/>
      </c>
      <c r="DU47" s="125">
        <f t="array" ref="DU47">
IFERROR(_xlfn.IFS(
$DH47="день_1",
$DR47*$BL47/($AX47-$AW47+1)*BB47*(DAY(EOMONTH(BB$15,0))),
$DH47="день_2",
$DR47/30*MAX(MIN($AX47,EOMONTH(BB$15,0))-MAX($AW47,BB$15)+1,),
$DH47="раб.день",
$DR47/30*(IFERROR(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$DR47*BB47,
$DH47="неделя",
$DR47*BB47/7*(ROUNDUP((DAY(EOMONTH(BB$15,0)))/4,0))),
0)</f>
        <v/>
      </c>
      <c r="DV47" s="125">
        <f t="array" ref="DV47">
IFERROR(_xlfn.IFS(
$DH47="день_1",
$DR47*$BL47/($AX47-$AW47+1)*BC47*(DAY(EOMONTH(BC$15,0))),
$DH47="день_2",
$DR47/30*MAX(MIN($AX47,EOMONTH(BC$15,0))-MAX($AW47,BC$15)+1,),
$DH47="раб.день",
$DR47/30*(IFERROR(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$DR47*BC47,
$DH47="неделя",
$DR47*BC47/7*(ROUNDUP((DAY(EOMONTH(BC$15,0)))/4,0))),
0)</f>
        <v/>
      </c>
      <c r="DW47" s="125">
        <f t="array" ref="DW47">
IFERROR(_xlfn.IFS(
$DH47="день_1",
$DR47*$BL47/($AX47-$AW47+1)*BD47*(DAY(EOMONTH(BD$15,0))),
$DH47="день_2",
$DR47/30*MAX(MIN($AX47,EOMONTH(BD$15,0))-MAX($AW47,BD$15)+1,),
$DH47="раб.день",
$DR47/30*(IFERROR(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$DR47*BD47,
$DH47="неделя",
$DR47*BD47/7*(ROUNDUP((DAY(EOMONTH(BD$15,0)))/4,0))),
0)</f>
        <v/>
      </c>
      <c r="DX47" s="125">
        <f t="array" ref="DX47">
IFERROR(_xlfn.IFS(
$DH47="день_1",
$DR47*$BL47/($AX47-$AW47+1)*BE47*(DAY(EOMONTH(BE$15,0))),
$DH47="день_2",
$DR47/30*MAX(MIN($AX47,EOMONTH(BE$15,0))-MAX($AW47,BE$15)+1,),
$DH47="раб.день",
$DR47/30*(IFERROR(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$DR47*BE47,
$DH47="неделя",
$DR47*BE47/7*(ROUNDUP((DAY(EOMONTH(BE$15,0)))/4,0))),
0)</f>
        <v/>
      </c>
      <c r="DY47" s="125">
        <f t="array" ref="DY47">
IFERROR(_xlfn.IFS(
$DH47="день_1",
$DR47*$BL47/($AX47-$AW47+1)*BF47*(DAY(EOMONTH(BF$15,0))),
$DH47="день_2",
$DR47/30*MAX(MIN($AX47,EOMONTH(BF$15,0))-MAX($AW47,BF$15)+1,),
$DH47="раб.день",
$DR47/30*(IFERROR(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$DR47*BF47,
$DH47="неделя",
$DR47*BF47/7*(ROUNDUP((DAY(EOMONTH(BF$15,0)))/4,0))),
0)</f>
        <v/>
      </c>
      <c r="DZ47" s="125">
        <f t="array" ref="DZ47">
IFERROR(_xlfn.IFS(
$DH47="день_1",
$DR47*$BL47/($AX47-$AW47+1)*BG47*(DAY(EOMONTH(BG$15,0))),
$DH47="день_2",
$DR47/30*MAX(MIN($AX47,EOMONTH(BG$15,0))-MAX($AW47,BG$15)+1,),
$DH47="раб.день",
$DR47/30*(IFERROR(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$DR47*BG47,
$DH47="неделя",
$DR47*BG47/7*(ROUNDUP((DAY(EOMONTH(BG$15,0)))/4,0))),
0)</f>
        <v/>
      </c>
      <c r="EA47" s="125">
        <f t="array" ref="EA47">
IFERROR(_xlfn.IFS(
$DH47="день_1",
$DR47*$BL47/($AX47-$AW47+1)*BH47*(DAY(EOMONTH(BH$15,0))),
$DH47="день_2",
$DR47/30*MAX(MIN($AX47,EOMONTH(BH$15,0))-MAX($AW47,BH$15)+1,),
$DH47="раб.день",
$DR47/30*(IFERROR(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$DR47*BH47,
$DH47="неделя",
$DR47*BH47/7*(ROUNDUP((DAY(EOMONTH(BH$15,0)))/4,0))),
0)</f>
        <v/>
      </c>
      <c r="EB47" s="125">
        <f t="array" ref="EB47">
IFERROR(_xlfn.IFS(
$DH47="день_1",
$DR47*$BL47/($AX47-$AW47+1)*BI47*(DAY(EOMONTH(BI$15,0))),
$DH47="день_2",
$DR47/30*MAX(MIN($AX47,EOMONTH(BI$15,0))-MAX($AW47,BI$15)+1,),
$DH47="раб.день",
$DR47/30*(IFERROR(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$DR47*BI47,
$DH47="неделя",
$DR47*BI47/7*(ROUNDUP((DAY(EOMONTH(BI$15,0)))/4,0))),
0)</f>
        <v/>
      </c>
      <c r="EC47" s="125">
        <f t="array" ref="EC47">
IFERROR(_xlfn.IFS(
$DH47="день_1",
$DR47*$BL47/($AX47-$AW47+1)*BJ47*(DAY(EOMONTH(BJ$15,0))),
$DH47="день_2",
$DR47/30*MAX(MIN($AX47,EOMONTH(BJ$15,0))-MAX($AW47,BJ$15)+1,),
$DH47="раб.день",
$DR47/30*(IFERROR(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$DR47*BJ47,
$DH47="неделя",
$DR47*BJ47/7*(ROUNDUP((DAY(EOMONTH(BJ$15,0)))/4,0))),
0)</f>
        <v/>
      </c>
      <c r="ED47" s="125">
        <f t="array" ref="ED47">
IFERROR(_xlfn.IFS(
$DH47="день_1",
$DR47*$BL47/($AX47-$AW47+1)*BK47*(DAY(EOMONTH(BK$15,0))),
$DH47="день_2",
$DR47/30*MAX(MIN($AX47,EOMONTH(BK$15,0))-MAX($AW47,BK$15)+1,),
$DH47="раб.день",
$DR47/30*(IFERROR(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$DR47*BK47,
$DH47="неделя",
$DR47*BK47/7*(ROUNDUP((DAY(EOMONTH(BK$15,0)))/4,0))),
0)</f>
        <v/>
      </c>
      <c r="EE47" s="125">
        <f>SUM($DS47,$DT47,$DU47,$DV47,$DW47,$DX47,$DY47,$DZ47,$EA47,$EB47,$EC47,$ED47)</f>
        <v/>
      </c>
      <c r="EF47" s="125">
        <f>IFERROR(ROUND($EE47*(1+$EP47),2),0)</f>
        <v/>
      </c>
      <c r="EG47" s="128" t="n">
        <v>1</v>
      </c>
      <c r="EH47" s="126" t="n">
        <v>0</v>
      </c>
      <c r="EI47" s="126">
        <f>ROUND(SUM($EH47:$EH47)*SUM($AB47:$AB47)*$EG47,2)</f>
        <v/>
      </c>
      <c r="EJ47" s="126">
        <f>ROUND($EI47*(1+$EP47),2)</f>
        <v/>
      </c>
      <c r="EK47" s="126" t="n">
        <v>0</v>
      </c>
      <c r="EL47" s="126">
        <f>ROUND(SUM($EK47:$EK47)*SUM($AB47:$AB47)*$EG47,2)</f>
        <v/>
      </c>
      <c r="EM47" s="126">
        <f>ROUND($EL47*(1+$EP47),2)</f>
        <v/>
      </c>
      <c r="EN47" s="126">
        <f>SUM($EE47,$EI47,$EL47)</f>
        <v/>
      </c>
      <c r="EO47" s="126">
        <f>SUM($EF47,$EJ47,$EM47)</f>
        <v/>
      </c>
      <c r="EP47" s="59" t="n"/>
      <c r="EQ47" s="59" t="n"/>
      <c r="ER47" s="60">
        <f t="array" ref="ER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MATCH(ES47,
{"AMS";"RussOutdoor";"HD Outdoor";"Ingroup";"IQ";"Ledproduction";"LisChannel";"Logic";"Media-PPL";"NovikovTV | НовиковТВ";"SMA";"SOK";"КрокусТВ | CrocusTV | IndoorTV";"Сити";"ТЯК Москва"},
0)),"")</f>
        <v/>
      </c>
      <c r="ES47" s="60" t="n"/>
      <c r="ET47" s="60">
        <f t="array" ref="ET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MATCH(ES47,
{"AMS";"RussOutdoor";"HD Outdoor";"Ingroup";"IQ";"Ledproduction";"LisChannel";"Logic";"Media-PPL";"NovikovTV | НовиковТВ";"SMA";"SOK";"КрокусТВ | CrocusTV | IndoorTV";"Сити";"ТЯК Москва"},
0)),"")</f>
        <v/>
      </c>
      <c r="EU47" s="60" t="n"/>
      <c r="EV47" s="60" t="n"/>
      <c r="EX47" s="110">
        <f t="array" ref="EX47">
($AR47/30
+N("ТРАФИК ПЛОЩАДКИ"))*
(IFERROR(
_xlfn.LET(
_xlpm.GPR,
HLOOKUP($L47,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IF($Q47="цифровой",_xlpm.GPR/$AG47,_xlpm.GPR/60)),
0)
+N("DWELL TIME"))*
(IF($AB47=0,0,IF($AB47=1,0.3,IF($AB47=2,0.5,IF($AB47&gt;2,1))))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_xlfn.IFS($AC47="да",1.2,$AC47="нет",1)*
_xlfn.IFS($AD47="да",1.2,$AD47="нет",1)*
IF(R47="статический",1,1.2)*
$X47*
INDEX(
{1.2;1;1.2;1.2;1;1.2;1.2;1.2;1.2;1.2;1.2;1;1.2;1.2;1.2;1.2;1;1;1.2;1.2;1.2;1;1;1;1;1.2;1.2;1.2;1.2;1;1;1;1;1.2;1.2;1.2;1.2;1.2;1.2;1.2;1.2;1;1;1.2;1;1;1;1;1.5;1;1;1.5;1.5;1.2},
MATCH($Q47,_xlpm.MI,0)))&gt;{0.02;0.04;0.06;0.1;0.2;0.4;0.6;0.8;1;2;4;6})),
{0;1;2;3;4;5;6;7;8;9;10;11;12},
0)))
+N("КОЭФФИЦИЕНТ КОНТАКТА"))))*
(_xlfn.IFS($X47&lt;0.1,$X47/1000,$X47&gt;25,5.2,AND($X47&gt;=0.1,$X47&lt;=25),(($X47*2+0.1)/10)*($X47/10)))*
IFERROR((_xlfn.LET(
_xlpm.MA,
{0;0.8;0.85;0.9;0.95;1},
_xlpm.MAA,
{0;1;2;3;4;5},
INDEX(_xlpm.MA,MATCH(SUMPRODUCT(--((IF(ROUND(_xlpm.MAA,1)&gt;5,5,ROUND($AB47,1)))&gt;{0;1;2;3;4;5})),_xlpm.MAA,0)))
+N("КОЭФФИЦИЕНТ КОЛ-ВО КОНСТРУКЦИЙ")),1)*
$AB47,0))*
(IF($Q47="цифровой",$AG47/15*$AI47,1)
+N("ДЛЯ ЦИФРЫ"))</f>
        <v/>
      </c>
      <c r="EY47" s="110">
        <f>IFERROR(EX47*AY47,0)</f>
        <v/>
      </c>
      <c r="EZ47" s="131">
        <f>IFERROR(DP47/EY47*1000,0)</f>
        <v/>
      </c>
      <c r="FA47" s="112">
        <f>IFERROR(FC47/FB47,0)</f>
        <v/>
      </c>
      <c r="FB47" s="112">
        <f>IFERROR((FC47/(EY47/FF47*#REF!))*0.825,0)</f>
        <v/>
      </c>
      <c r="FC47" s="112">
        <f>IFERROR(((EX47*30/AR47)*100)/30,0)</f>
        <v/>
      </c>
      <c r="FD47" s="112">
        <f>IFERROR(EY47/G47*100%,0)</f>
        <v/>
      </c>
      <c r="FE47" s="112">
        <f>IFERROR(FD47/FC47*100%,0)</f>
        <v/>
      </c>
      <c r="FF47" s="110">
        <f>IFERROR(AR47/30*AY47,0)</f>
        <v/>
      </c>
    </row>
    <row r="48" ht="12.75" customHeight="1">
      <c r="A48" s="59" t="n"/>
      <c r="B48" s="60" t="n"/>
      <c r="C48" s="60" t="n"/>
      <c r="D48" s="60">
        <f t="array" ref="D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8" s="60">
        <f t="array" ref="E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8" s="60" t="n"/>
      <c r="G48" s="60" t="n"/>
      <c r="H48" s="60">
        <f t="array" ref="H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8" s="60" t="n"/>
      <c r="J48" s="60" t="n"/>
      <c r="K48" s="60" t="n"/>
      <c r="L48" s="60" t="n"/>
      <c r="M48" s="60" t="n"/>
      <c r="N48" s="60" t="n"/>
      <c r="O48" s="60" t="n"/>
      <c r="P48" s="60">
        <f t="array" ref="P48">
_xlfn.IFS(
ISNUMBER(MATCH($Q48,{"шелфбаннер","разделитель","монетница","чековая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ISNUMBER(MATCH($Q48,{"каталог","журнал"},)),
"Пресса",
$Q48="","")</f>
        <v/>
      </c>
      <c r="Q48" s="60" t="n"/>
      <c r="R48" s="60">
        <f t="array" ref="R48">
IFERROR(
_xlfn.IFS(
OR(ISNUMBER(MATCH($Q48,{"экспозиция","макет","стенд","автостенд","авто стенд","выставочное пространство","выставочные стенды","модульные выставочные стенды","3Д конструкция","3D конструкция"},)),P48="Экспонирование"),
"нестандартный",
ISNUMBER(MATCH($Q48,{"скроллер","призматрон"},)),
"динамический",
$P48="Видео",
"цифровой",
OR($P48="Пресса",$P48="Щит",$P48="POSm",$P48="Подвес",$P48="Брендирование/оклейка"),
"статический"),"")</f>
        <v/>
      </c>
      <c r="S48" s="59" t="n"/>
      <c r="T48" s="60" t="n"/>
      <c r="U48" s="60" t="n"/>
      <c r="V48" s="60" t="n"/>
      <c r="W48" s="59" t="n"/>
      <c r="X48" s="59" t="n"/>
      <c r="Y48" s="59" t="n"/>
      <c r="Z48" s="61" t="n"/>
      <c r="AA48" s="61" t="n"/>
      <c r="AB48" s="61">
        <f>IF(BL48&gt;0,Z48,0)</f>
        <v/>
      </c>
      <c r="AC48" s="59" t="n"/>
      <c r="AD48" s="59" t="n"/>
      <c r="AE48" s="59" t="n"/>
      <c r="AF48" s="59" t="n"/>
      <c r="AG48" s="59" t="n"/>
      <c r="AH48" s="59" t="n"/>
      <c r="AI48" s="59" t="n"/>
      <c r="AJ48" s="59" t="n"/>
      <c r="AK48" s="59" t="n"/>
      <c r="AL48" s="62">
        <f>IFERROR(IF(OR(R48="статический",R48="динамический",R48="нестандартный",R48="",R48=""),"-",IF(AND(AH48="-",AI48="-"),"-",AK48*3600/AH48*AI48)),"-")</f>
        <v/>
      </c>
      <c r="AM48" s="62">
        <f>IFERROR(IF(OR(R48="статический",R48="динамический",R48="",R48="", R48="BTL",R48="нестандартный"),"-",AG48*AI48*AL48/60),"-")</f>
        <v/>
      </c>
      <c r="AN48" s="63">
        <f>IFERROR(IF(AH48="","-",AG48*AI48/AH48),"-")</f>
        <v/>
      </c>
      <c r="AO48" s="59">
        <f>IFERROR(IF(OR($R48="статический",$R48="динамический",$R48="",$R48="",$R48="BTL",$R48="нестандартный"),"-",$AL48*$AY48),"-")</f>
        <v/>
      </c>
      <c r="AP48" s="62">
        <f>IFERROR(IF(OR($R48="статический",$R48="динамический",$R48="",$R48="",$R48="BTL",$R48="нестандартный"),"-",$AM48*AY48),"-")</f>
        <v/>
      </c>
      <c r="AQ48" s="64" t="n"/>
      <c r="AR48" s="61" t="n"/>
      <c r="AS48" s="61" t="n"/>
      <c r="AT48" s="61" t="n"/>
      <c r="AU48" s="65" t="n"/>
      <c r="AV48" s="124">
        <f>IFERROR(DR48/AT48*1000,"n/a")</f>
        <v/>
      </c>
      <c r="AW48" s="67" t="n"/>
      <c r="AX48" s="67" t="n"/>
      <c r="AY48" s="43">
        <f>IFERROR(IF(OR($AW48="",$AX48=""),"",_xlfn.DAYS($AX48+1,$AW48)),"")</f>
        <v/>
      </c>
      <c r="AZ48" s="68">
        <f t="array" ref="AZ48">
_xlfn.LET(_xlpm.COEFF,
IF($AW48+$AX48=0,0,IF(MAX(MIN($AX48,EOMONTH(AZ$15,0))-MAX($AW48,AZ$15)+1,)&gt;0,1,0)),
_xlfn.IFS(
$ES48="LisChannel",
_xlpm.COEFF*
INDEX({1;1;1.2;1.2;1;1;1;1;1.2;1.2;1.2;1.2},
MATCH(MONTH(AZ$15),
{1,2,3,4,5,6,7,8,9,10,11,12})),
CONCATENATE($ES48," ",$L48)="RussOutdoor метро",
_xlpm.COEFF*
INDEX({0.8;0.9;1.1;1.1;1;1;1;1;1.1;1.1;1.1;1.1},
MATCH(MONTH(AZ$15),
{1,2,3,4,5,6,7,8,9,10,11,12})),
$ES48&lt;&gt;"LisChannel",
_xlpm.COEFF,
$ES48&lt;&gt;"RussOutdoor",
_xlpm.COEFF))</f>
        <v/>
      </c>
      <c r="BA48" s="68">
        <f t="array" ref="BA48">
_xlfn.LET(_xlpm.COEFF,
IF($AW48+$AX48=0,0,IF(MAX(MIN($AX48,EOMONTH(BA$15,0))-MAX($AW48,BA$15)+1,)&gt;0,1,0)),
_xlfn.IFS(
$ES48="LisChannel",
_xlpm.COEFF*
INDEX({1;1;1.2;1.2;1;1;1;1;1.2;1.2;1.2;1.2},
MATCH(MONTH(BA$15),
{1,2,3,4,5,6,7,8,9,10,11,12})),
CONCATENATE($ES48," ",$L48)="RussOutdoor метро",
_xlpm.COEFF*
INDEX({0.8;0.9;1.1;1.1;1;1;1;1;1.1;1.1;1.1;1.1},
MATCH(MONTH(BA$15),
{1,2,3,4,5,6,7,8,9,10,11,12})),
$ES48&lt;&gt;"LisChannel",
_xlpm.COEFF,
$ES48&lt;&gt;"RussOutdoor",
_xlpm.COEFF))</f>
        <v/>
      </c>
      <c r="BB48" s="68">
        <f t="array" ref="BB48">
_xlfn.LET(_xlpm.COEFF,
IF($AW48+$AX48=0,0,IF(MAX(MIN($AX48,EOMONTH(BB$15,0))-MAX($AW48,BB$15)+1,)&gt;0,1,0)),
_xlfn.IFS(
$ES48="LisChannel",
_xlpm.COEFF*
INDEX({1;1;1.2;1.2;1;1;1;1;1.2;1.2;1.2;1.2},
MATCH(MONTH(BB$15),
{1,2,3,4,5,6,7,8,9,10,11,12})),
CONCATENATE($ES48," ",$L48)="RussOutdoor метро",
_xlpm.COEFF*
INDEX({0.8;0.9;1.1;1.1;1;1;1;1;1.1;1.1;1.1;1.1},
MATCH(MONTH(BB$15),
{1,2,3,4,5,6,7,8,9,10,11,12})),
$ES48&lt;&gt;"LisChannel",
_xlpm.COEFF,
$ES48&lt;&gt;"RussOutdoor",
_xlpm.COEFF))</f>
        <v/>
      </c>
      <c r="BC48" s="68">
        <f t="array" ref="BC48">
_xlfn.LET(_xlpm.COEFF,
IF($AW48+$AX48=0,0,IF(MAX(MIN($AX48,EOMONTH(BC$15,0))-MAX($AW48,BC$15)+1,)&gt;0,1,0)),
_xlfn.IFS(
$ES48="LisChannel",
_xlpm.COEFF*
INDEX({1;1;1.2;1.2;1;1;1;1;1.2;1.2;1.2;1.2},
MATCH(MONTH(BC$15),
{1,2,3,4,5,6,7,8,9,10,11,12})),
CONCATENATE($ES48," ",$L48)="RussOutdoor метро",
_xlpm.COEFF*
INDEX({0.8;0.9;1.1;1.1;1;1;1;1;1.1;1.1;1.1;1.1},
MATCH(MONTH(BC$15),
{1,2,3,4,5,6,7,8,9,10,11,12})),
$ES48&lt;&gt;"LisChannel",
_xlpm.COEFF,
$ES48&lt;&gt;"RussOutdoor",
_xlpm.COEFF))</f>
        <v/>
      </c>
      <c r="BD48" s="68">
        <f t="array" ref="BD48">
_xlfn.LET(_xlpm.COEFF,
IF($AW48+$AX48=0,0,IF(MAX(MIN($AX48,EOMONTH(BD$15,0))-MAX($AW48,BD$15)+1,)&gt;0,1,0)),
_xlfn.IFS(
$ES48="LisChannel",
_xlpm.COEFF*
INDEX({1;1;1.2;1.2;1;1;1;1;1.2;1.2;1.2;1.2},
MATCH(MONTH(BD$15),
{1,2,3,4,5,6,7,8,9,10,11,12})),
CONCATENATE($ES48," ",$L48)="RussOutdoor метро",
_xlpm.COEFF*
INDEX({0.8;0.9;1.1;1.1;1;1;1;1;1.1;1.1;1.1;1.1},
MATCH(MONTH(BD$15),
{1,2,3,4,5,6,7,8,9,10,11,12})),
$ES48&lt;&gt;"LisChannel",
_xlpm.COEFF,
$ES48&lt;&gt;"RussOutdoor",
_xlpm.COEFF))</f>
        <v/>
      </c>
      <c r="BE48" s="68">
        <f t="array" ref="BE48">
_xlfn.LET(_xlpm.COEFF,
IF($AW48+$AX48=0,0,IF(MAX(MIN($AX48,EOMONTH(BE$15,0))-MAX($AW48,BE$15)+1,)&gt;0,1,0)),
_xlfn.IFS(
$ES48="LisChannel",
_xlpm.COEFF*
INDEX({1;1;1.2;1.2;1;1;1;1;1.2;1.2;1.2;1.2},
MATCH(MONTH(BE$15),
{1,2,3,4,5,6,7,8,9,10,11,12})),
CONCATENATE($ES48," ",$L48)="RussOutdoor метро",
_xlpm.COEFF*
INDEX({0.8;0.9;1.1;1.1;1;1;1;1;1.1;1.1;1.1;1.1},
MATCH(MONTH(BE$15),
{1,2,3,4,5,6,7,8,9,10,11,12})),
$ES48&lt;&gt;"LisChannel",
_xlpm.COEFF,
$ES48&lt;&gt;"RussOutdoor",
_xlpm.COEFF))</f>
        <v/>
      </c>
      <c r="BF48" s="68">
        <f t="array" ref="BF48">
_xlfn.LET(_xlpm.COEFF,
IF($AW48+$AX48=0,0,IF(MAX(MIN($AX48,EOMONTH(BF$15,0))-MAX($AW48,BF$15)+1,)&gt;0,1,0)),
_xlfn.IFS(
$ES48="LisChannel",
_xlpm.COEFF*
INDEX({1;1;1.2;1.2;1;1;1;1;1.2;1.2;1.2;1.2},
MATCH(MONTH(BF$15),
{1,2,3,4,5,6,7,8,9,10,11,12})),
CONCATENATE($ES48," ",$L48)="RussOutdoor метро",
_xlpm.COEFF*
INDEX({0.8;0.9;1.1;1.1;1;1;1;1;1.1;1.1;1.1;1.1},
MATCH(MONTH(BF$15),
{1,2,3,4,5,6,7,8,9,10,11,12})),
$ES48&lt;&gt;"LisChannel",
_xlpm.COEFF,
$ES48&lt;&gt;"RussOutdoor",
_xlpm.COEFF))</f>
        <v/>
      </c>
      <c r="BG48" s="68">
        <f t="array" ref="BG48">
_xlfn.LET(_xlpm.COEFF,
IF($AW48+$AX48=0,0,IF(MAX(MIN($AX48,EOMONTH(BG$15,0))-MAX($AW48,BG$15)+1,)&gt;0,1,0)),
_xlfn.IFS(
$ES48="LisChannel",
_xlpm.COEFF*
INDEX({1;1;1.2;1.2;1;1;1;1;1.2;1.2;1.2;1.2},
MATCH(MONTH(BG$15),
{1,2,3,4,5,6,7,8,9,10,11,12})),
CONCATENATE($ES48," ",$L48)="RussOutdoor метро",
_xlpm.COEFF*
INDEX({0.8;0.9;1.1;1.1;1;1;1;1;1.1;1.1;1.1;1.1},
MATCH(MONTH(BG$15),
{1,2,3,4,5,6,7,8,9,10,11,12})),
$ES48&lt;&gt;"LisChannel",
_xlpm.COEFF,
$ES48&lt;&gt;"RussOutdoor",
_xlpm.COEFF))</f>
        <v/>
      </c>
      <c r="BH48" s="68">
        <f t="array" ref="BH48">
_xlfn.LET(_xlpm.COEFF,
IF($AW48+$AX48=0,0,IF(MAX(MIN($AX48,EOMONTH(BH$15,0))-MAX($AW48,BH$15)+1,)&gt;0,1,0)),
_xlfn.IFS(
$ES48="LisChannel",
_xlpm.COEFF*
INDEX({1;1;1.2;1.2;1;1;1;1;1.2;1.2;1.2;1.2},
MATCH(MONTH(BH$15),
{1,2,3,4,5,6,7,8,9,10,11,12})),
CONCATENATE($ES48," ",$L48)="RussOutdoor метро",
_xlpm.COEFF*
INDEX({0.8;0.9;1.1;1.1;1;1;1;1;1.1;1.1;1.1;1.1},
MATCH(MONTH(BH$15),
{1,2,3,4,5,6,7,8,9,10,11,12})),
$ES48&lt;&gt;"LisChannel",
_xlpm.COEFF,
$ES48&lt;&gt;"RussOutdoor",
_xlpm.COEFF))</f>
        <v/>
      </c>
      <c r="BI48" s="68">
        <f t="array" ref="BI48">
_xlfn.LET(_xlpm.COEFF,
IF($AW48+$AX48=0,0,IF(MAX(MIN($AX48,EOMONTH(BI$15,0))-MAX($AW48,BI$15)+1,)&gt;0,1,0)),
_xlfn.IFS(
$ES48="LisChannel",
_xlpm.COEFF*
INDEX({1;1;1.2;1.2;1;1;1;1;1.2;1.2;1.2;1.2},
MATCH(MONTH(BI$15),
{1,2,3,4,5,6,7,8,9,10,11,12})),
CONCATENATE($ES48," ",$L48)="RussOutdoor метро",
_xlpm.COEFF*
INDEX({0.8;0.9;1.1;1.1;1;1;1;1;1.1;1.1;1.1;1.1},
MATCH(MONTH(BI$15),
{1,2,3,4,5,6,7,8,9,10,11,12})),
$ES48&lt;&gt;"LisChannel",
_xlpm.COEFF,
$ES48&lt;&gt;"RussOutdoor",
_xlpm.COEFF))</f>
        <v/>
      </c>
      <c r="BJ48" s="68">
        <f t="array" ref="BJ48">
_xlfn.LET(_xlpm.COEFF,
IF($AW48+$AX48=0,0,IF(MAX(MIN($AX48,EOMONTH(BJ$15,0))-MAX($AW48,BJ$15)+1,)&gt;0,1,0)),
_xlfn.IFS(
$ES48="LisChannel",
_xlpm.COEFF*
INDEX({1;1;1.2;1.2;1;1;1;1;1.2;1.2;1.2;1.2},
MATCH(MONTH(BJ$15),
{1,2,3,4,5,6,7,8,9,10,11,12})),
CONCATENATE($ES48," ",$L48)="RussOutdoor метро",
_xlpm.COEFF*
INDEX({0.8;0.9;1.1;1.1;1;1;1;1;1.1;1.1;1.1;1.1},
MATCH(MONTH(BJ$15),
{1,2,3,4,5,6,7,8,9,10,11,12})),
$ES48&lt;&gt;"LisChannel",
_xlpm.COEFF,
$ES48&lt;&gt;"RussOutdoor",
_xlpm.COEFF))</f>
        <v/>
      </c>
      <c r="BK48" s="68">
        <f t="array" ref="BK48">
_xlfn.LET(_xlpm.COEFF,
IF($AW48+$AX48=0,0,IF(MAX(MIN($AX48,EOMONTH(BK$15,0))-MAX($AW48,BK$15)+1,)&gt;0,1,0)),
_xlfn.IFS(
$ES48="LisChannel",
_xlpm.COEFF*
INDEX({1;1;1.2;1.2;1;1;1;1;1.2;1.2;1.2;1.2},
MATCH(MONTH(BK$15),
{1,2,3,4,5,6,7,8,9,10,11,12})),
CONCATENATE($ES48," ",$L48)="RussOutdoor метро",
_xlpm.COEFF*
INDEX({0.8;0.9;1.1;1.1;1;1;1;1;1.1;1.1;1.1;1.1},
MATCH(MONTH(BK$15),
{1,2,3,4,5,6,7,8,9,10,11,12})),
$ES48&lt;&gt;"LisChannel",
_xlpm.COEFF,
$ES48&lt;&gt;"RussOutdoor",
_xlpm.COEFF))</f>
        <v/>
      </c>
      <c r="BL48" s="62">
        <f>COUNTIFS($AZ48:$BK48,"&gt;0")</f>
        <v/>
      </c>
      <c r="BM48" s="65" t="n"/>
      <c r="BN48" s="125">
        <f>$DJ48</f>
        <v/>
      </c>
      <c r="BO48" s="63">
        <f>$DQ48</f>
        <v/>
      </c>
      <c r="BP48" s="125">
        <f>
IFERROR(
IF($BL48=0,0,
$BN48*(1-$BO48)),
0)</f>
        <v/>
      </c>
      <c r="BQ48" s="125">
        <f t="array" ref="BQ48">
IFERROR(
_xlfn.IFS(
$DH48="день_1",
$BP48*$BL48/($AX48-$AW48+1)*AZ48*(DAY(EOMONTH(AZ$15,0))),
$DH48="день_2",
$BP48/30*MAX(MIN($AX48,EOMONTH(AZ$15,0))-MAX($AW48,AZ$15)+1,),
$DH48="раб.день",
$BP48/30*(IFERROR(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$BP48*AZ48,
$DH48="неделя",
$BP48*AZ48/7*(ROUNDUP((DAY(EOMONTH(AZ$15,0)))/4,0))),
0)</f>
        <v/>
      </c>
      <c r="BR48" s="125">
        <f t="array" ref="BR48">
IFERROR(
_xlfn.IFS(
$DH48="день_1",
$BP48*$BL48/($AX48-$AW48+1)*BA48*(DAY(EOMONTH(BA$15,0))),
$DH48="день_2",
$BP48/30*MAX(MIN($AX48,EOMONTH(BA$15,0))-MAX($AW48,BA$15)+1,),
$DH48="раб.день",
$BP48/30*(IFERROR(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$BP48*BA48,
$DH48="неделя",
$BP48*BA48/7*(ROUNDUP((DAY(EOMONTH(BA$15,0)))/4,0))),
0)</f>
        <v/>
      </c>
      <c r="BS48" s="125">
        <f t="array" ref="BS48">
IFERROR(
_xlfn.IFS(
$DH48="день_1",
$BP48*$BL48/($AX48-$AW48+1)*BB48*(DAY(EOMONTH(BB$15,0))),
$DH48="день_2",
$BP48/30*MAX(MIN($AX48,EOMONTH(BB$15,0))-MAX($AW48,BB$15)+1,),
$DH48="раб.день",
$BP48/30*(IFERROR(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$BP48*BB48,
$DH48="неделя",
$BP48*BB48/7*(ROUNDUP((DAY(EOMONTH(BB$15,0)))/4,0))),
0)</f>
        <v/>
      </c>
      <c r="BT48" s="125">
        <f t="array" ref="BT48">
IFERROR(
_xlfn.IFS(
$DH48="день_1",
$BP48*$BL48/($AX48-$AW48+1)*BC48*(DAY(EOMONTH(BC$15,0))),
$DH48="день_2",
$BP48/30*MAX(MIN($AX48,EOMONTH(BC$15,0))-MAX($AW48,BC$15)+1,),
$DH48="раб.день",
$BP48/30*(IFERROR(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$BP48*BC48,
$DH48="неделя",
$BP48*BC48/7*(ROUNDUP((DAY(EOMONTH(BC$15,0)))/4,0))),
0)</f>
        <v/>
      </c>
      <c r="BU48" s="125">
        <f t="array" ref="BU48">
IFERROR(
_xlfn.IFS(
$DH48="день_1",
$BP48*$BL48/($AX48-$AW48+1)*BD48*(DAY(EOMONTH(BD$15,0))),
$DH48="день_2",
$BP48/30*MAX(MIN($AX48,EOMONTH(BD$15,0))-MAX($AW48,BD$15)+1,),
$DH48="раб.день",
$BP48/30*(IFERROR(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$BP48*BD48,
$DH48="неделя",
$BP48*BD48/7*(ROUNDUP((DAY(EOMONTH(BD$15,0)))/4,0))),
0)</f>
        <v/>
      </c>
      <c r="BV48" s="125">
        <f t="array" ref="BV48">
IFERROR(
_xlfn.IFS(
$DH48="день_1",
$BP48*$BL48/($AX48-$AW48+1)*BE48*(DAY(EOMONTH(BE$15,0))),
$DH48="день_2",
$BP48/30*MAX(MIN($AX48,EOMONTH(BE$15,0))-MAX($AW48,BE$15)+1,),
$DH48="раб.день",
$BP48/30*(IFERROR(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$BP48*BE48,
$DH48="неделя",
$BP48*BE48/7*(ROUNDUP((DAY(EOMONTH(BE$15,0)))/4,0))),
0)</f>
        <v/>
      </c>
      <c r="BW48" s="125">
        <f t="array" ref="BW48">
IFERROR(
_xlfn.IFS(
$DH48="день_1",
$BP48*$BL48/($AX48-$AW48+1)*BF48*(DAY(EOMONTH(BF$15,0))),
$DH48="день_2",
$BP48/30*MAX(MIN($AX48,EOMONTH(BF$15,0))-MAX($AW48,BF$15)+1,),
$DH48="раб.день",
$BP48/30*(IFERROR(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$BP48*BF48,
$DH48="неделя",
$BP48*BF48/7*(ROUNDUP((DAY(EOMONTH(BF$15,0)))/4,0))),
0)</f>
        <v/>
      </c>
      <c r="BX48" s="125">
        <f t="array" ref="BX48">
IFERROR(
_xlfn.IFS(
$DH48="день_1",
$BP48*$BL48/($AX48-$AW48+1)*BG48*(DAY(EOMONTH(BG$15,0))),
$DH48="день_2",
$BP48/30*MAX(MIN($AX48,EOMONTH(BG$15,0))-MAX($AW48,BG$15)+1,),
$DH48="раб.день",
$BP48/30*(IFERROR(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$BP48*BG48,
$DH48="неделя",
$BP48*BG48/7*(ROUNDUP((DAY(EOMONTH(BG$15,0)))/4,0))),
0)</f>
        <v/>
      </c>
      <c r="BY48" s="125">
        <f t="array" ref="BY48">
IFERROR(
_xlfn.IFS(
$DH48="день_1",
$BP48*$BL48/($AX48-$AW48+1)*BH48*(DAY(EOMONTH(BH$15,0))),
$DH48="день_2",
$BP48/30*MAX(MIN($AX48,EOMONTH(BH$15,0))-MAX($AW48,BH$15)+1,),
$DH48="раб.день",
$BP48/30*(IFERROR(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$BP48*BH48,
$DH48="неделя",
$BP48*BH48/7*(ROUNDUP((DAY(EOMONTH(BH$15,0)))/4,0))),
0)</f>
        <v/>
      </c>
      <c r="BZ48" s="125">
        <f t="array" ref="BZ48">
IFERROR(
_xlfn.IFS(
$DH48="день_1",
$BP48*$BL48/($AX48-$AW48+1)*BI48*(DAY(EOMONTH(BI$15,0))),
$DH48="день_2",
$BP48/30*MAX(MIN($AX48,EOMONTH(BI$15,0))-MAX($AW48,BI$15)+1,),
$DH48="раб.день",
$BP48/30*(IFERROR(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$BP48*BI48,
$DH48="неделя",
$BP48*BI48/7*(ROUNDUP((DAY(EOMONTH(BI$15,0)))/4,0))),
0)</f>
        <v/>
      </c>
      <c r="CA48" s="125">
        <f t="array" ref="CA48">
IFERROR(
_xlfn.IFS(
$DH48="день_1",
$BP48*$BL48/($AX48-$AW48+1)*BJ48*(DAY(EOMONTH(BJ$15,0))),
$DH48="день_2",
$BP48/30*MAX(MIN($AX48,EOMONTH(BJ$15,0))-MAX($AW48,BJ$15)+1,),
$DH48="раб.день",
$BP48/30*(IFERROR(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$BP48*BJ48,
$DH48="неделя",
$BP48*BJ48/7*(ROUNDUP((DAY(EOMONTH(BJ$15,0)))/4,0))),
0)</f>
        <v/>
      </c>
      <c r="CB48" s="125">
        <f t="array" ref="CB48">
IFERROR(
_xlfn.IFS(
$DH48="день_1",
$BP48*$BL48/($AX48-$AW48+1)*BK48*(DAY(EOMONTH(BK$15,0))),
$DH48="день_2",
$BP48/30*MAX(MIN($AX48,EOMONTH(BK$15,0))-MAX($AW48,BK$15)+1,),
$DH48="раб.день",
$BP48/30*(IFERROR(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$BP48*BK48,
$DH48="неделя",
$BP48*BK48/7*(ROUNDUP((DAY(EOMONTH(BK$15,0)))/4,0))),
0)</f>
        <v/>
      </c>
      <c r="CC48" s="125">
        <f>SUM($BQ48:$CB48)</f>
        <v/>
      </c>
      <c r="CD48" s="126">
        <f>SUM($EH48:$EH48)</f>
        <v/>
      </c>
      <c r="CE48" s="126">
        <f>$CD48*$AB48</f>
        <v/>
      </c>
      <c r="CF48" s="126">
        <f>SUM($EK48:$EK48)</f>
        <v/>
      </c>
      <c r="CG48" s="126">
        <f>$CF48*$AB48</f>
        <v/>
      </c>
      <c r="CH48" s="126">
        <f>SUM($CC48,$CE48,$CG48)</f>
        <v/>
      </c>
      <c r="CI48" s="126">
        <f>$CH48*(1+$CM48)</f>
        <v/>
      </c>
      <c r="CJ48" s="127" t="n">
        <v>0</v>
      </c>
      <c r="CK48" s="126">
        <f>SUM($CH48:$CH48)*(1+$CJ48)</f>
        <v/>
      </c>
      <c r="CL48" s="126">
        <f>SUM($CH48:$CH48)*(1+$CM48)</f>
        <v/>
      </c>
      <c r="CM48" s="59" t="n"/>
      <c r="CN48" s="59" t="n"/>
      <c r="CO48" s="72" t="n"/>
      <c r="CP48" s="59" t="n"/>
      <c r="CQ48" s="73" t="n"/>
      <c r="CR48" s="73" t="n"/>
      <c r="CS48" s="73" t="n"/>
      <c r="CT48" s="72" t="n"/>
      <c r="CU48" s="79" t="inlineStr">
        <is>
          <t> </t>
        </is>
      </c>
      <c r="CV48" s="60" t="n"/>
      <c r="CW48" s="60" t="n"/>
      <c r="CX48" s="60" t="n"/>
      <c r="CY48" s="127">
        <f>IFERROR(($CC48-$EE48)/($EE48/(1-$DQ48)),0)</f>
        <v/>
      </c>
      <c r="CZ48" s="127">
        <f>IFERROR(1-$EI48/($CE48),0)</f>
        <v/>
      </c>
      <c r="DA48" s="127">
        <f>IFERROR(1-$EL48/($CG48),0)</f>
        <v/>
      </c>
      <c r="DB48" s="126">
        <f>ROUND(IFERROR(($CI48/(1+$CM48)-$EN48),0),2)</f>
        <v/>
      </c>
      <c r="DC48" s="128" t="n"/>
      <c r="DD48" s="125" t="n"/>
      <c r="DE48" s="75" t="n">
        <v>0</v>
      </c>
      <c r="DF48" s="128" t="n"/>
      <c r="DG48" s="125">
        <f>IF($DC48=0,0,$DD48*($DC48*100%-$DE48*$DF48))*SUM($AB48:$AB48)</f>
        <v/>
      </c>
      <c r="DH48" s="129" t="inlineStr">
        <is>
          <t>месяц</t>
        </is>
      </c>
      <c r="DI48" s="130" t="n"/>
      <c r="DJ48" s="130">
        <f>
_xlfn.LET(_xlpm.X,
IFERROR(
IF($ES48="НовиковТВ",
(_xlfn.LET(_xlpm.NTV,
_xlfn.LET(_xlpm.MIN,350000,
IF(SUMIFS($DI:$DI,$ES:$ES,"НовиковТВ")&lt;=_xlpm.MIN,
(SUMIFS($DI:$DI,$ES:$ES,"НовиковТВ")/(COUNTIFS($ES:$ES,"НовиковТВ")))*_xlpm.MIN/SUMIFS($DI:$DI,$ES:$ES,"НовиковТВ"),
DI48)),
_xlpm.NTV+$DG48/(1-(1-(_xlpm.NTV)*(1-$DL48)*(1-$DM48)*(1-$DN48)*(1-$DO48)*(1-$DP48)/_xlpm.NTV))))/(1+$EP48),
$DI48+$DG48/(1-(1-($DI48)*(1-$DL48)*(1-$DM48)*(1-$DN48)*(1-$DO48)*(1-$DP48)/$DI48))),
0),
_xlpm.X*(1+$CM48)*(1+$CW48)-_xlpm.X*(1+$CM48)+_xlpm.X)</f>
        <v/>
      </c>
      <c r="DK48" s="125" t="inlineStr">
        <is>
          <t>послед.</t>
        </is>
      </c>
      <c r="DL48" s="63" t="n">
        <v>0</v>
      </c>
      <c r="DM48" s="63" t="n">
        <v>0</v>
      </c>
      <c r="DN48" s="63" t="n">
        <v>0</v>
      </c>
      <c r="DO48" s="63" t="n">
        <v>0</v>
      </c>
      <c r="DP48" s="63" t="n">
        <v>0</v>
      </c>
      <c r="DQ48" s="63">
        <f t="array" ref="DQ48">IFERROR(_xlfn.IFS(
$DK48="послед.",1-(1-$DL48)*(1-$DM48)*(1-$DN48)*(1-$DO48)*(1-$DP48),
$DK48="сумм.",$DL48+$DM48+$DN48+$DO48+$DP48),
0)</f>
        <v/>
      </c>
      <c r="DR48" s="125">
        <f t="array" ref="DR48">
IFERROR(
_xlfn.IFS(
$BL48=0,
0,
$BL48&gt;0,
_xlfn.IFS($DK48="послед.",
$DJ48*(1-$DL48)*(1-$DM48)*(1-$DN48)*(1-$DO48)*(1-$DP48),
$DK48="сумм.",
$DJ48*(1-($DL48+$DM48+$DN48+$DO48+$DP48)))),0)</f>
        <v/>
      </c>
      <c r="DS48" s="125">
        <f t="array" ref="DS48">
IFERROR(_xlfn.IFS(
$DH48="день_1",
$DR48*$BL48/($AX48-$AW48+1)*AZ48*(DAY(EOMONTH(AZ$15,0))),
$DH48="день_2",
$DR48/30*MAX(MIN($AX48,EOMONTH(AZ$15,0))-MAX($AW48,AZ$15)+1,),
$DH48="раб.день",
$DR48/30*(IFERROR(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$DR48*AZ48,
$DH48="неделя",
$DR48*AZ48/7*(ROUNDUP((DAY(EOMONTH(AZ$15,0)))/4,0))),
0)</f>
        <v/>
      </c>
      <c r="DT48" s="125">
        <f t="array" ref="DT48">
IFERROR(_xlfn.IFS(
$DH48="день_1",
$DR48*$BL48/($AX48-$AW48+1)*BA48*(DAY(EOMONTH(BA$15,0))),
$DH48="день_2",
$DR48/30*MAX(MIN($AX48,EOMONTH(BA$15,0))-MAX($AW48,BA$15)+1,),
$DH48="раб.день",
$DR48/30*(IFERROR(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$DR48*BA48,
$DH48="неделя",
$DR48*BA48/7*(ROUNDUP((DAY(EOMONTH(BA$15,0)))/4,0))),
0)</f>
        <v/>
      </c>
      <c r="DU48" s="125">
        <f t="array" ref="DU48">
IFERROR(_xlfn.IFS(
$DH48="день_1",
$DR48*$BL48/($AX48-$AW48+1)*BB48*(DAY(EOMONTH(BB$15,0))),
$DH48="день_2",
$DR48/30*MAX(MIN($AX48,EOMONTH(BB$15,0))-MAX($AW48,BB$15)+1,),
$DH48="раб.день",
$DR48/30*(IFERROR(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$DR48*BB48,
$DH48="неделя",
$DR48*BB48/7*(ROUNDUP((DAY(EOMONTH(BB$15,0)))/4,0))),
0)</f>
        <v/>
      </c>
      <c r="DV48" s="125">
        <f t="array" ref="DV48">
IFERROR(_xlfn.IFS(
$DH48="день_1",
$DR48*$BL48/($AX48-$AW48+1)*BC48*(DAY(EOMONTH(BC$15,0))),
$DH48="день_2",
$DR48/30*MAX(MIN($AX48,EOMONTH(BC$15,0))-MAX($AW48,BC$15)+1,),
$DH48="раб.день",
$DR48/30*(IFERROR(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$DR48*BC48,
$DH48="неделя",
$DR48*BC48/7*(ROUNDUP((DAY(EOMONTH(BC$15,0)))/4,0))),
0)</f>
        <v/>
      </c>
      <c r="DW48" s="125">
        <f t="array" ref="DW48">
IFERROR(_xlfn.IFS(
$DH48="день_1",
$DR48*$BL48/($AX48-$AW48+1)*BD48*(DAY(EOMONTH(BD$15,0))),
$DH48="день_2",
$DR48/30*MAX(MIN($AX48,EOMONTH(BD$15,0))-MAX($AW48,BD$15)+1,),
$DH48="раб.день",
$DR48/30*(IFERROR(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$DR48*BD48,
$DH48="неделя",
$DR48*BD48/7*(ROUNDUP((DAY(EOMONTH(BD$15,0)))/4,0))),
0)</f>
        <v/>
      </c>
      <c r="DX48" s="125">
        <f t="array" ref="DX48">
IFERROR(_xlfn.IFS(
$DH48="день_1",
$DR48*$BL48/($AX48-$AW48+1)*BE48*(DAY(EOMONTH(BE$15,0))),
$DH48="день_2",
$DR48/30*MAX(MIN($AX48,EOMONTH(BE$15,0))-MAX($AW48,BE$15)+1,),
$DH48="раб.день",
$DR48/30*(IFERROR(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$DR48*BE48,
$DH48="неделя",
$DR48*BE48/7*(ROUNDUP((DAY(EOMONTH(BE$15,0)))/4,0))),
0)</f>
        <v/>
      </c>
      <c r="DY48" s="125">
        <f t="array" ref="DY48">
IFERROR(_xlfn.IFS(
$DH48="день_1",
$DR48*$BL48/($AX48-$AW48+1)*BF48*(DAY(EOMONTH(BF$15,0))),
$DH48="день_2",
$DR48/30*MAX(MIN($AX48,EOMONTH(BF$15,0))-MAX($AW48,BF$15)+1,),
$DH48="раб.день",
$DR48/30*(IFERROR(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$DR48*BF48,
$DH48="неделя",
$DR48*BF48/7*(ROUNDUP((DAY(EOMONTH(BF$15,0)))/4,0))),
0)</f>
        <v/>
      </c>
      <c r="DZ48" s="125">
        <f t="array" ref="DZ48">
IFERROR(_xlfn.IFS(
$DH48="день_1",
$DR48*$BL48/($AX48-$AW48+1)*BG48*(DAY(EOMONTH(BG$15,0))),
$DH48="день_2",
$DR48/30*MAX(MIN($AX48,EOMONTH(BG$15,0))-MAX($AW48,BG$15)+1,),
$DH48="раб.день",
$DR48/30*(IFERROR(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$DR48*BG48,
$DH48="неделя",
$DR48*BG48/7*(ROUNDUP((DAY(EOMONTH(BG$15,0)))/4,0))),
0)</f>
        <v/>
      </c>
      <c r="EA48" s="125">
        <f t="array" ref="EA48">
IFERROR(_xlfn.IFS(
$DH48="день_1",
$DR48*$BL48/($AX48-$AW48+1)*BH48*(DAY(EOMONTH(BH$15,0))),
$DH48="день_2",
$DR48/30*MAX(MIN($AX48,EOMONTH(BH$15,0))-MAX($AW48,BH$15)+1,),
$DH48="раб.день",
$DR48/30*(IFERROR(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$DR48*BH48,
$DH48="неделя",
$DR48*BH48/7*(ROUNDUP((DAY(EOMONTH(BH$15,0)))/4,0))),
0)</f>
        <v/>
      </c>
      <c r="EB48" s="125">
        <f t="array" ref="EB48">
IFERROR(_xlfn.IFS(
$DH48="день_1",
$DR48*$BL48/($AX48-$AW48+1)*BI48*(DAY(EOMONTH(BI$15,0))),
$DH48="день_2",
$DR48/30*MAX(MIN($AX48,EOMONTH(BI$15,0))-MAX($AW48,BI$15)+1,),
$DH48="раб.день",
$DR48/30*(IFERROR(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$DR48*BI48,
$DH48="неделя",
$DR48*BI48/7*(ROUNDUP((DAY(EOMONTH(BI$15,0)))/4,0))),
0)</f>
        <v/>
      </c>
      <c r="EC48" s="125">
        <f t="array" ref="EC48">
IFERROR(_xlfn.IFS(
$DH48="день_1",
$DR48*$BL48/($AX48-$AW48+1)*BJ48*(DAY(EOMONTH(BJ$15,0))),
$DH48="день_2",
$DR48/30*MAX(MIN($AX48,EOMONTH(BJ$15,0))-MAX($AW48,BJ$15)+1,),
$DH48="раб.день",
$DR48/30*(IFERROR(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$DR48*BJ48,
$DH48="неделя",
$DR48*BJ48/7*(ROUNDUP((DAY(EOMONTH(BJ$15,0)))/4,0))),
0)</f>
        <v/>
      </c>
      <c r="ED48" s="125">
        <f t="array" ref="ED48">
IFERROR(_xlfn.IFS(
$DH48="день_1",
$DR48*$BL48/($AX48-$AW48+1)*BK48*(DAY(EOMONTH(BK$15,0))),
$DH48="день_2",
$DR48/30*MAX(MIN($AX48,EOMONTH(BK$15,0))-MAX($AW48,BK$15)+1,),
$DH48="раб.день",
$DR48/30*(IFERROR(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$DR48*BK48,
$DH48="неделя",
$DR48*BK48/7*(ROUNDUP((DAY(EOMONTH(BK$15,0)))/4,0))),
0)</f>
        <v/>
      </c>
      <c r="EE48" s="125">
        <f>SUM($DS48,$DT48,$DU48,$DV48,$DW48,$DX48,$DY48,$DZ48,$EA48,$EB48,$EC48,$ED48)</f>
        <v/>
      </c>
      <c r="EF48" s="125">
        <f>IFERROR(ROUND($EE48*(1+$EP48),2),0)</f>
        <v/>
      </c>
      <c r="EG48" s="128" t="n">
        <v>1</v>
      </c>
      <c r="EH48" s="126" t="n">
        <v>0</v>
      </c>
      <c r="EI48" s="126">
        <f>ROUND(SUM($EH48:$EH48)*SUM($AB48:$AB48)*$EG48,2)</f>
        <v/>
      </c>
      <c r="EJ48" s="126">
        <f>ROUND($EI48*(1+$EP48),2)</f>
        <v/>
      </c>
      <c r="EK48" s="126" t="n">
        <v>0</v>
      </c>
      <c r="EL48" s="126">
        <f>ROUND(SUM($EK48:$EK48)*SUM($AB48:$AB48)*$EG48,2)</f>
        <v/>
      </c>
      <c r="EM48" s="126">
        <f>ROUND($EL48*(1+$EP48),2)</f>
        <v/>
      </c>
      <c r="EN48" s="126">
        <f>SUM($EE48,$EI48,$EL48)</f>
        <v/>
      </c>
      <c r="EO48" s="126">
        <f>SUM($EF48,$EJ48,$EM48)</f>
        <v/>
      </c>
      <c r="EP48" s="59" t="n"/>
      <c r="EQ48" s="59" t="n"/>
      <c r="ER48" s="60">
        <f t="array" ref="ER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MATCH(ES48,
{"AMS";"RussOutdoor";"HD Outdoor";"Ingroup";"IQ";"Ledproduction";"LisChannel";"Logic";"Media-PPL";"NovikovTV | НовиковТВ";"SMA";"SOK";"КрокусТВ | CrocusTV | IndoorTV";"Сити";"ТЯК Москва"},
0)),"")</f>
        <v/>
      </c>
      <c r="ES48" s="60" t="n"/>
      <c r="ET48" s="60">
        <f t="array" ref="ET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MATCH(ES48,
{"AMS";"RussOutdoor";"HD Outdoor";"Ingroup";"IQ";"Ledproduction";"LisChannel";"Logic";"Media-PPL";"NovikovTV | НовиковТВ";"SMA";"SOK";"КрокусТВ | CrocusTV | IndoorTV";"Сити";"ТЯК Москва"},
0)),"")</f>
        <v/>
      </c>
      <c r="EU48" s="60" t="n"/>
      <c r="EV48" s="60" t="n"/>
      <c r="EX48" s="110">
        <f t="array" ref="EX48">
($AR48/30
+N("ТРАФИК ПЛОЩАДКИ"))*
(IFERROR(
_xlfn.LET(
_xlpm.GPR,
HLOOKUP($L48,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IF($Q48="цифровой",_xlpm.GPR/$AG48,_xlpm.GPR/60)),
0)
+N("DWELL TIME"))*
(IF($AB48=0,0,IF($AB48=1,0.3,IF($AB48=2,0.5,IF($AB48&gt;2,1))))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_xlfn.IFS($AC48="да",1.2,$AC48="нет",1)*
_xlfn.IFS($AD48="да",1.2,$AD48="нет",1)*
IF(R48="статический",1,1.2)*
$X48*
INDEX(
{1.2;1;1.2;1.2;1;1.2;1.2;1.2;1.2;1.2;1.2;1;1.2;1.2;1.2;1.2;1;1;1.2;1.2;1.2;1;1;1;1;1.2;1.2;1.2;1.2;1;1;1;1;1.2;1.2;1.2;1.2;1.2;1.2;1.2;1.2;1;1;1.2;1;1;1;1;1.5;1;1;1.5;1.5;1.2},
MATCH($Q48,_xlpm.MI,0)))&gt;{0.02;0.04;0.06;0.1;0.2;0.4;0.6;0.8;1;2;4;6})),
{0;1;2;3;4;5;6;7;8;9;10;11;12},
0)))
+N("КОЭФФИЦИЕНТ КОНТАКТА"))))*
(_xlfn.IFS($X48&lt;0.1,$X48/1000,$X48&gt;25,5.2,AND($X48&gt;=0.1,$X48&lt;=25),(($X48*2+0.1)/10)*($X48/10)))*
IFERROR((_xlfn.LET(
_xlpm.MA,
{0;0.8;0.85;0.9;0.95;1},
_xlpm.MAA,
{0;1;2;3;4;5},
INDEX(_xlpm.MA,MATCH(SUMPRODUCT(--((IF(ROUND(_xlpm.MAA,1)&gt;5,5,ROUND($AB48,1)))&gt;{0;1;2;3;4;5})),_xlpm.MAA,0)))
+N("КОЭФФИЦИЕНТ КОЛ-ВО КОНСТРУКЦИЙ")),1)*
$AB48,0))*
(IF($Q48="цифровой",$AG48/15*$AI48,1)
+N("ДЛЯ ЦИФРЫ"))</f>
        <v/>
      </c>
      <c r="EY48" s="110">
        <f>IFERROR(EX48*AY48,0)</f>
        <v/>
      </c>
      <c r="EZ48" s="131">
        <f>IFERROR(DP48/EY48*1000,0)</f>
        <v/>
      </c>
      <c r="FA48" s="112">
        <f>IFERROR(FC48/FB48,0)</f>
        <v/>
      </c>
      <c r="FB48" s="112">
        <f>IFERROR((FC48/(EY48/FF48*#REF!))*0.825,0)</f>
        <v/>
      </c>
      <c r="FC48" s="112">
        <f>IFERROR(((EX48*30/AR48)*100)/30,0)</f>
        <v/>
      </c>
      <c r="FD48" s="112">
        <f>IFERROR(EY48/G48*100%,0)</f>
        <v/>
      </c>
      <c r="FE48" s="112">
        <f>IFERROR(FD48/FC48*100%,0)</f>
        <v/>
      </c>
      <c r="FF48" s="110">
        <f>IFERROR(AR48/30*AY48,0)</f>
        <v/>
      </c>
    </row>
    <row r="49" ht="12.75" customHeight="1">
      <c r="A49" s="59" t="n"/>
      <c r="B49" s="60" t="n"/>
      <c r="C49" s="60" t="n"/>
      <c r="D49" s="60">
        <f t="array" ref="D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9" s="60">
        <f t="array" ref="E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9" s="60" t="n"/>
      <c r="G49" s="60" t="n"/>
      <c r="H49" s="60">
        <f t="array" ref="H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9" s="60" t="n"/>
      <c r="J49" s="60" t="n"/>
      <c r="K49" s="60" t="n"/>
      <c r="L49" s="60" t="n"/>
      <c r="M49" s="60" t="n"/>
      <c r="N49" s="60" t="n"/>
      <c r="O49" s="60" t="n"/>
      <c r="P49" s="60">
        <f t="array" ref="P49">
_xlfn.IFS(
ISNUMBER(MATCH($Q49,{"шелфбаннер","разделитель","монетница","чековая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ISNUMBER(MATCH($Q49,{"каталог","журнал"},)),
"Пресса",
$Q49="","")</f>
        <v/>
      </c>
      <c r="Q49" s="60" t="n"/>
      <c r="R49" s="60">
        <f t="array" ref="R49">
IFERROR(
_xlfn.IFS(
OR(ISNUMBER(MATCH($Q49,{"экспозиция","макет","стенд","автостенд","авто стенд","выставочное пространство","выставочные стенды","модульные выставочные стенды","3Д конструкция","3D конструкция"},)),P49="Экспонирование"),
"нестандартный",
ISNUMBER(MATCH($Q49,{"скроллер","призматрон"},)),
"динамический",
$P49="Видео",
"цифровой",
OR($P49="Пресса",$P49="Щит",$P49="POSm",$P49="Подвес",$P49="Брендирование/оклейка"),
"статический"),"")</f>
        <v/>
      </c>
      <c r="S49" s="59" t="n"/>
      <c r="T49" s="60" t="n"/>
      <c r="U49" s="60" t="n"/>
      <c r="V49" s="60" t="n"/>
      <c r="W49" s="59" t="n"/>
      <c r="X49" s="59" t="n"/>
      <c r="Y49" s="59" t="n"/>
      <c r="Z49" s="61" t="n"/>
      <c r="AA49" s="61" t="n"/>
      <c r="AB49" s="61">
        <f>IF(BL49&gt;0,Z49,0)</f>
        <v/>
      </c>
      <c r="AC49" s="59" t="n"/>
      <c r="AD49" s="59" t="n"/>
      <c r="AE49" s="59" t="n"/>
      <c r="AF49" s="59" t="n"/>
      <c r="AG49" s="59" t="n"/>
      <c r="AH49" s="59" t="n"/>
      <c r="AI49" s="59" t="n"/>
      <c r="AJ49" s="59" t="n"/>
      <c r="AK49" s="59" t="n"/>
      <c r="AL49" s="62">
        <f>IFERROR(IF(OR(R49="статический",R49="динамический",R49="нестандартный",R49="",R49=""),"-",IF(AND(AH49="-",AI49="-"),"-",AK49*3600/AH49*AI49)),"-")</f>
        <v/>
      </c>
      <c r="AM49" s="62">
        <f>IFERROR(IF(OR(R49="статический",R49="динамический",R49="",R49="", R49="BTL",R49="нестандартный"),"-",AG49*AI49*AL49/60),"-")</f>
        <v/>
      </c>
      <c r="AN49" s="63">
        <f>IFERROR(IF(AH49="","-",AG49*AI49/AH49),"-")</f>
        <v/>
      </c>
      <c r="AO49" s="59">
        <f>IFERROR(IF(OR($R49="статический",$R49="динамический",$R49="",$R49="",$R49="BTL",$R49="нестандартный"),"-",$AL49*$AY49),"-")</f>
        <v/>
      </c>
      <c r="AP49" s="62">
        <f>IFERROR(IF(OR($R49="статический",$R49="динамический",$R49="",$R49="",$R49="BTL",$R49="нестандартный"),"-",$AM49*AY49),"-")</f>
        <v/>
      </c>
      <c r="AQ49" s="64" t="n"/>
      <c r="AR49" s="61" t="n"/>
      <c r="AS49" s="61" t="n"/>
      <c r="AT49" s="61" t="n"/>
      <c r="AU49" s="65" t="n"/>
      <c r="AV49" s="124">
        <f>IFERROR(DR49/AT49*1000,"n/a")</f>
        <v/>
      </c>
      <c r="AW49" s="67" t="n"/>
      <c r="AX49" s="67" t="n"/>
      <c r="AY49" s="43">
        <f>IFERROR(IF(OR($AW49="",$AX49=""),"",_xlfn.DAYS($AX49+1,$AW49)),"")</f>
        <v/>
      </c>
      <c r="AZ49" s="68">
        <f t="array" ref="AZ49">
_xlfn.LET(_xlpm.COEFF,
IF($AW49+$AX49=0,0,IF(MAX(MIN($AX49,EOMONTH(AZ$15,0))-MAX($AW49,AZ$15)+1,)&gt;0,1,0)),
_xlfn.IFS(
$ES49="LisChannel",
_xlpm.COEFF*
INDEX({1;1;1.2;1.2;1;1;1;1;1.2;1.2;1.2;1.2},
MATCH(MONTH(AZ$15),
{1,2,3,4,5,6,7,8,9,10,11,12})),
CONCATENATE($ES49," ",$L49)="RussOutdoor метро",
_xlpm.COEFF*
INDEX({0.8;0.9;1.1;1.1;1;1;1;1;1.1;1.1;1.1;1.1},
MATCH(MONTH(AZ$15),
{1,2,3,4,5,6,7,8,9,10,11,12})),
$ES49&lt;&gt;"LisChannel",
_xlpm.COEFF,
$ES49&lt;&gt;"RussOutdoor",
_xlpm.COEFF))</f>
        <v/>
      </c>
      <c r="BA49" s="68">
        <f t="array" ref="BA49">
_xlfn.LET(_xlpm.COEFF,
IF($AW49+$AX49=0,0,IF(MAX(MIN($AX49,EOMONTH(BA$15,0))-MAX($AW49,BA$15)+1,)&gt;0,1,0)),
_xlfn.IFS(
$ES49="LisChannel",
_xlpm.COEFF*
INDEX({1;1;1.2;1.2;1;1;1;1;1.2;1.2;1.2;1.2},
MATCH(MONTH(BA$15),
{1,2,3,4,5,6,7,8,9,10,11,12})),
CONCATENATE($ES49," ",$L49)="RussOutdoor метро",
_xlpm.COEFF*
INDEX({0.8;0.9;1.1;1.1;1;1;1;1;1.1;1.1;1.1;1.1},
MATCH(MONTH(BA$15),
{1,2,3,4,5,6,7,8,9,10,11,12})),
$ES49&lt;&gt;"LisChannel",
_xlpm.COEFF,
$ES49&lt;&gt;"RussOutdoor",
_xlpm.COEFF))</f>
        <v/>
      </c>
      <c r="BB49" s="68">
        <f t="array" ref="BB49">
_xlfn.LET(_xlpm.COEFF,
IF($AW49+$AX49=0,0,IF(MAX(MIN($AX49,EOMONTH(BB$15,0))-MAX($AW49,BB$15)+1,)&gt;0,1,0)),
_xlfn.IFS(
$ES49="LisChannel",
_xlpm.COEFF*
INDEX({1;1;1.2;1.2;1;1;1;1;1.2;1.2;1.2;1.2},
MATCH(MONTH(BB$15),
{1,2,3,4,5,6,7,8,9,10,11,12})),
CONCATENATE($ES49," ",$L49)="RussOutdoor метро",
_xlpm.COEFF*
INDEX({0.8;0.9;1.1;1.1;1;1;1;1;1.1;1.1;1.1;1.1},
MATCH(MONTH(BB$15),
{1,2,3,4,5,6,7,8,9,10,11,12})),
$ES49&lt;&gt;"LisChannel",
_xlpm.COEFF,
$ES49&lt;&gt;"RussOutdoor",
_xlpm.COEFF))</f>
        <v/>
      </c>
      <c r="BC49" s="68">
        <f t="array" ref="BC49">
_xlfn.LET(_xlpm.COEFF,
IF($AW49+$AX49=0,0,IF(MAX(MIN($AX49,EOMONTH(BC$15,0))-MAX($AW49,BC$15)+1,)&gt;0,1,0)),
_xlfn.IFS(
$ES49="LisChannel",
_xlpm.COEFF*
INDEX({1;1;1.2;1.2;1;1;1;1;1.2;1.2;1.2;1.2},
MATCH(MONTH(BC$15),
{1,2,3,4,5,6,7,8,9,10,11,12})),
CONCATENATE($ES49," ",$L49)="RussOutdoor метро",
_xlpm.COEFF*
INDEX({0.8;0.9;1.1;1.1;1;1;1;1;1.1;1.1;1.1;1.1},
MATCH(MONTH(BC$15),
{1,2,3,4,5,6,7,8,9,10,11,12})),
$ES49&lt;&gt;"LisChannel",
_xlpm.COEFF,
$ES49&lt;&gt;"RussOutdoor",
_xlpm.COEFF))</f>
        <v/>
      </c>
      <c r="BD49" s="68">
        <f t="array" ref="BD49">
_xlfn.LET(_xlpm.COEFF,
IF($AW49+$AX49=0,0,IF(MAX(MIN($AX49,EOMONTH(BD$15,0))-MAX($AW49,BD$15)+1,)&gt;0,1,0)),
_xlfn.IFS(
$ES49="LisChannel",
_xlpm.COEFF*
INDEX({1;1;1.2;1.2;1;1;1;1;1.2;1.2;1.2;1.2},
MATCH(MONTH(BD$15),
{1,2,3,4,5,6,7,8,9,10,11,12})),
CONCATENATE($ES49," ",$L49)="RussOutdoor метро",
_xlpm.COEFF*
INDEX({0.8;0.9;1.1;1.1;1;1;1;1;1.1;1.1;1.1;1.1},
MATCH(MONTH(BD$15),
{1,2,3,4,5,6,7,8,9,10,11,12})),
$ES49&lt;&gt;"LisChannel",
_xlpm.COEFF,
$ES49&lt;&gt;"RussOutdoor",
_xlpm.COEFF))</f>
        <v/>
      </c>
      <c r="BE49" s="68">
        <f t="array" ref="BE49">
_xlfn.LET(_xlpm.COEFF,
IF($AW49+$AX49=0,0,IF(MAX(MIN($AX49,EOMONTH(BE$15,0))-MAX($AW49,BE$15)+1,)&gt;0,1,0)),
_xlfn.IFS(
$ES49="LisChannel",
_xlpm.COEFF*
INDEX({1;1;1.2;1.2;1;1;1;1;1.2;1.2;1.2;1.2},
MATCH(MONTH(BE$15),
{1,2,3,4,5,6,7,8,9,10,11,12})),
CONCATENATE($ES49," ",$L49)="RussOutdoor метро",
_xlpm.COEFF*
INDEX({0.8;0.9;1.1;1.1;1;1;1;1;1.1;1.1;1.1;1.1},
MATCH(MONTH(BE$15),
{1,2,3,4,5,6,7,8,9,10,11,12})),
$ES49&lt;&gt;"LisChannel",
_xlpm.COEFF,
$ES49&lt;&gt;"RussOutdoor",
_xlpm.COEFF))</f>
        <v/>
      </c>
      <c r="BF49" s="68">
        <f t="array" ref="BF49">
_xlfn.LET(_xlpm.COEFF,
IF($AW49+$AX49=0,0,IF(MAX(MIN($AX49,EOMONTH(BF$15,0))-MAX($AW49,BF$15)+1,)&gt;0,1,0)),
_xlfn.IFS(
$ES49="LisChannel",
_xlpm.COEFF*
INDEX({1;1;1.2;1.2;1;1;1;1;1.2;1.2;1.2;1.2},
MATCH(MONTH(BF$15),
{1,2,3,4,5,6,7,8,9,10,11,12})),
CONCATENATE($ES49," ",$L49)="RussOutdoor метро",
_xlpm.COEFF*
INDEX({0.8;0.9;1.1;1.1;1;1;1;1;1.1;1.1;1.1;1.1},
MATCH(MONTH(BF$15),
{1,2,3,4,5,6,7,8,9,10,11,12})),
$ES49&lt;&gt;"LisChannel",
_xlpm.COEFF,
$ES49&lt;&gt;"RussOutdoor",
_xlpm.COEFF))</f>
        <v/>
      </c>
      <c r="BG49" s="68">
        <f t="array" ref="BG49">
_xlfn.LET(_xlpm.COEFF,
IF($AW49+$AX49=0,0,IF(MAX(MIN($AX49,EOMONTH(BG$15,0))-MAX($AW49,BG$15)+1,)&gt;0,1,0)),
_xlfn.IFS(
$ES49="LisChannel",
_xlpm.COEFF*
INDEX({1;1;1.2;1.2;1;1;1;1;1.2;1.2;1.2;1.2},
MATCH(MONTH(BG$15),
{1,2,3,4,5,6,7,8,9,10,11,12})),
CONCATENATE($ES49," ",$L49)="RussOutdoor метро",
_xlpm.COEFF*
INDEX({0.8;0.9;1.1;1.1;1;1;1;1;1.1;1.1;1.1;1.1},
MATCH(MONTH(BG$15),
{1,2,3,4,5,6,7,8,9,10,11,12})),
$ES49&lt;&gt;"LisChannel",
_xlpm.COEFF,
$ES49&lt;&gt;"RussOutdoor",
_xlpm.COEFF))</f>
        <v/>
      </c>
      <c r="BH49" s="68">
        <f t="array" ref="BH49">
_xlfn.LET(_xlpm.COEFF,
IF($AW49+$AX49=0,0,IF(MAX(MIN($AX49,EOMONTH(BH$15,0))-MAX($AW49,BH$15)+1,)&gt;0,1,0)),
_xlfn.IFS(
$ES49="LisChannel",
_xlpm.COEFF*
INDEX({1;1;1.2;1.2;1;1;1;1;1.2;1.2;1.2;1.2},
MATCH(MONTH(BH$15),
{1,2,3,4,5,6,7,8,9,10,11,12})),
CONCATENATE($ES49," ",$L49)="RussOutdoor метро",
_xlpm.COEFF*
INDEX({0.8;0.9;1.1;1.1;1;1;1;1;1.1;1.1;1.1;1.1},
MATCH(MONTH(BH$15),
{1,2,3,4,5,6,7,8,9,10,11,12})),
$ES49&lt;&gt;"LisChannel",
_xlpm.COEFF,
$ES49&lt;&gt;"RussOutdoor",
_xlpm.COEFF))</f>
        <v/>
      </c>
      <c r="BI49" s="68">
        <f t="array" ref="BI49">
_xlfn.LET(_xlpm.COEFF,
IF($AW49+$AX49=0,0,IF(MAX(MIN($AX49,EOMONTH(BI$15,0))-MAX($AW49,BI$15)+1,)&gt;0,1,0)),
_xlfn.IFS(
$ES49="LisChannel",
_xlpm.COEFF*
INDEX({1;1;1.2;1.2;1;1;1;1;1.2;1.2;1.2;1.2},
MATCH(MONTH(BI$15),
{1,2,3,4,5,6,7,8,9,10,11,12})),
CONCATENATE($ES49," ",$L49)="RussOutdoor метро",
_xlpm.COEFF*
INDEX({0.8;0.9;1.1;1.1;1;1;1;1;1.1;1.1;1.1;1.1},
MATCH(MONTH(BI$15),
{1,2,3,4,5,6,7,8,9,10,11,12})),
$ES49&lt;&gt;"LisChannel",
_xlpm.COEFF,
$ES49&lt;&gt;"RussOutdoor",
_xlpm.COEFF))</f>
        <v/>
      </c>
      <c r="BJ49" s="68">
        <f t="array" ref="BJ49">
_xlfn.LET(_xlpm.COEFF,
IF($AW49+$AX49=0,0,IF(MAX(MIN($AX49,EOMONTH(BJ$15,0))-MAX($AW49,BJ$15)+1,)&gt;0,1,0)),
_xlfn.IFS(
$ES49="LisChannel",
_xlpm.COEFF*
INDEX({1;1;1.2;1.2;1;1;1;1;1.2;1.2;1.2;1.2},
MATCH(MONTH(BJ$15),
{1,2,3,4,5,6,7,8,9,10,11,12})),
CONCATENATE($ES49," ",$L49)="RussOutdoor метро",
_xlpm.COEFF*
INDEX({0.8;0.9;1.1;1.1;1;1;1;1;1.1;1.1;1.1;1.1},
MATCH(MONTH(BJ$15),
{1,2,3,4,5,6,7,8,9,10,11,12})),
$ES49&lt;&gt;"LisChannel",
_xlpm.COEFF,
$ES49&lt;&gt;"RussOutdoor",
_xlpm.COEFF))</f>
        <v/>
      </c>
      <c r="BK49" s="68">
        <f t="array" ref="BK49">
_xlfn.LET(_xlpm.COEFF,
IF($AW49+$AX49=0,0,IF(MAX(MIN($AX49,EOMONTH(BK$15,0))-MAX($AW49,BK$15)+1,)&gt;0,1,0)),
_xlfn.IFS(
$ES49="LisChannel",
_xlpm.COEFF*
INDEX({1;1;1.2;1.2;1;1;1;1;1.2;1.2;1.2;1.2},
MATCH(MONTH(BK$15),
{1,2,3,4,5,6,7,8,9,10,11,12})),
CONCATENATE($ES49," ",$L49)="RussOutdoor метро",
_xlpm.COEFF*
INDEX({0.8;0.9;1.1;1.1;1;1;1;1;1.1;1.1;1.1;1.1},
MATCH(MONTH(BK$15),
{1,2,3,4,5,6,7,8,9,10,11,12})),
$ES49&lt;&gt;"LisChannel",
_xlpm.COEFF,
$ES49&lt;&gt;"RussOutdoor",
_xlpm.COEFF))</f>
        <v/>
      </c>
      <c r="BL49" s="62">
        <f>COUNTIFS($AZ49:$BK49,"&gt;0")</f>
        <v/>
      </c>
      <c r="BM49" s="65" t="n"/>
      <c r="BN49" s="125">
        <f>$DJ49</f>
        <v/>
      </c>
      <c r="BO49" s="63">
        <f>$DQ49</f>
        <v/>
      </c>
      <c r="BP49" s="125">
        <f>
IFERROR(
IF($BL49=0,0,
$BN49*(1-$BO49)),
0)</f>
        <v/>
      </c>
      <c r="BQ49" s="125">
        <f t="array" ref="BQ49">
IFERROR(
_xlfn.IFS(
$DH49="день_1",
$BP49*$BL49/($AX49-$AW49+1)*AZ49*(DAY(EOMONTH(AZ$15,0))),
$DH49="день_2",
$BP49/30*MAX(MIN($AX49,EOMONTH(AZ$15,0))-MAX($AW49,AZ$15)+1,),
$DH49="раб.день",
$BP49/30*(IFERROR(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$BP49*AZ49,
$DH49="неделя",
$BP49*AZ49/7*(ROUNDUP((DAY(EOMONTH(AZ$15,0)))/4,0))),
0)</f>
        <v/>
      </c>
      <c r="BR49" s="125">
        <f t="array" ref="BR49">
IFERROR(
_xlfn.IFS(
$DH49="день_1",
$BP49*$BL49/($AX49-$AW49+1)*BA49*(DAY(EOMONTH(BA$15,0))),
$DH49="день_2",
$BP49/30*MAX(MIN($AX49,EOMONTH(BA$15,0))-MAX($AW49,BA$15)+1,),
$DH49="раб.день",
$BP49/30*(IFERROR(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$BP49*BA49,
$DH49="неделя",
$BP49*BA49/7*(ROUNDUP((DAY(EOMONTH(BA$15,0)))/4,0))),
0)</f>
        <v/>
      </c>
      <c r="BS49" s="125">
        <f t="array" ref="BS49">
IFERROR(
_xlfn.IFS(
$DH49="день_1",
$BP49*$BL49/($AX49-$AW49+1)*BB49*(DAY(EOMONTH(BB$15,0))),
$DH49="день_2",
$BP49/30*MAX(MIN($AX49,EOMONTH(BB$15,0))-MAX($AW49,BB$15)+1,),
$DH49="раб.день",
$BP49/30*(IFERROR(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$BP49*BB49,
$DH49="неделя",
$BP49*BB49/7*(ROUNDUP((DAY(EOMONTH(BB$15,0)))/4,0))),
0)</f>
        <v/>
      </c>
      <c r="BT49" s="125">
        <f t="array" ref="BT49">
IFERROR(
_xlfn.IFS(
$DH49="день_1",
$BP49*$BL49/($AX49-$AW49+1)*BC49*(DAY(EOMONTH(BC$15,0))),
$DH49="день_2",
$BP49/30*MAX(MIN($AX49,EOMONTH(BC$15,0))-MAX($AW49,BC$15)+1,),
$DH49="раб.день",
$BP49/30*(IFERROR(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$BP49*BC49,
$DH49="неделя",
$BP49*BC49/7*(ROUNDUP((DAY(EOMONTH(BC$15,0)))/4,0))),
0)</f>
        <v/>
      </c>
      <c r="BU49" s="125">
        <f t="array" ref="BU49">
IFERROR(
_xlfn.IFS(
$DH49="день_1",
$BP49*$BL49/($AX49-$AW49+1)*BD49*(DAY(EOMONTH(BD$15,0))),
$DH49="день_2",
$BP49/30*MAX(MIN($AX49,EOMONTH(BD$15,0))-MAX($AW49,BD$15)+1,),
$DH49="раб.день",
$BP49/30*(IFERROR(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$BP49*BD49,
$DH49="неделя",
$BP49*BD49/7*(ROUNDUP((DAY(EOMONTH(BD$15,0)))/4,0))),
0)</f>
        <v/>
      </c>
      <c r="BV49" s="125">
        <f t="array" ref="BV49">
IFERROR(
_xlfn.IFS(
$DH49="день_1",
$BP49*$BL49/($AX49-$AW49+1)*BE49*(DAY(EOMONTH(BE$15,0))),
$DH49="день_2",
$BP49/30*MAX(MIN($AX49,EOMONTH(BE$15,0))-MAX($AW49,BE$15)+1,),
$DH49="раб.день",
$BP49/30*(IFERROR(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$BP49*BE49,
$DH49="неделя",
$BP49*BE49/7*(ROUNDUP((DAY(EOMONTH(BE$15,0)))/4,0))),
0)</f>
        <v/>
      </c>
      <c r="BW49" s="125">
        <f t="array" ref="BW49">
IFERROR(
_xlfn.IFS(
$DH49="день_1",
$BP49*$BL49/($AX49-$AW49+1)*BF49*(DAY(EOMONTH(BF$15,0))),
$DH49="день_2",
$BP49/30*MAX(MIN($AX49,EOMONTH(BF$15,0))-MAX($AW49,BF$15)+1,),
$DH49="раб.день",
$BP49/30*(IFERROR(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$BP49*BF49,
$DH49="неделя",
$BP49*BF49/7*(ROUNDUP((DAY(EOMONTH(BF$15,0)))/4,0))),
0)</f>
        <v/>
      </c>
      <c r="BX49" s="125">
        <f t="array" ref="BX49">
IFERROR(
_xlfn.IFS(
$DH49="день_1",
$BP49*$BL49/($AX49-$AW49+1)*BG49*(DAY(EOMONTH(BG$15,0))),
$DH49="день_2",
$BP49/30*MAX(MIN($AX49,EOMONTH(BG$15,0))-MAX($AW49,BG$15)+1,),
$DH49="раб.день",
$BP49/30*(IFERROR(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$BP49*BG49,
$DH49="неделя",
$BP49*BG49/7*(ROUNDUP((DAY(EOMONTH(BG$15,0)))/4,0))),
0)</f>
        <v/>
      </c>
      <c r="BY49" s="125">
        <f t="array" ref="BY49">
IFERROR(
_xlfn.IFS(
$DH49="день_1",
$BP49*$BL49/($AX49-$AW49+1)*BH49*(DAY(EOMONTH(BH$15,0))),
$DH49="день_2",
$BP49/30*MAX(MIN($AX49,EOMONTH(BH$15,0))-MAX($AW49,BH$15)+1,),
$DH49="раб.день",
$BP49/30*(IFERROR(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$BP49*BH49,
$DH49="неделя",
$BP49*BH49/7*(ROUNDUP((DAY(EOMONTH(BH$15,0)))/4,0))),
0)</f>
        <v/>
      </c>
      <c r="BZ49" s="125">
        <f t="array" ref="BZ49">
IFERROR(
_xlfn.IFS(
$DH49="день_1",
$BP49*$BL49/($AX49-$AW49+1)*BI49*(DAY(EOMONTH(BI$15,0))),
$DH49="день_2",
$BP49/30*MAX(MIN($AX49,EOMONTH(BI$15,0))-MAX($AW49,BI$15)+1,),
$DH49="раб.день",
$BP49/30*(IFERROR(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$BP49*BI49,
$DH49="неделя",
$BP49*BI49/7*(ROUNDUP((DAY(EOMONTH(BI$15,0)))/4,0))),
0)</f>
        <v/>
      </c>
      <c r="CA49" s="125">
        <f t="array" ref="CA49">
IFERROR(
_xlfn.IFS(
$DH49="день_1",
$BP49*$BL49/($AX49-$AW49+1)*BJ49*(DAY(EOMONTH(BJ$15,0))),
$DH49="день_2",
$BP49/30*MAX(MIN($AX49,EOMONTH(BJ$15,0))-MAX($AW49,BJ$15)+1,),
$DH49="раб.день",
$BP49/30*(IFERROR(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$BP49*BJ49,
$DH49="неделя",
$BP49*BJ49/7*(ROUNDUP((DAY(EOMONTH(BJ$15,0)))/4,0))),
0)</f>
        <v/>
      </c>
      <c r="CB49" s="125">
        <f t="array" ref="CB49">
IFERROR(
_xlfn.IFS(
$DH49="день_1",
$BP49*$BL49/($AX49-$AW49+1)*BK49*(DAY(EOMONTH(BK$15,0))),
$DH49="день_2",
$BP49/30*MAX(MIN($AX49,EOMONTH(BK$15,0))-MAX($AW49,BK$15)+1,),
$DH49="раб.день",
$BP49/30*(IFERROR(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$BP49*BK49,
$DH49="неделя",
$BP49*BK49/7*(ROUNDUP((DAY(EOMONTH(BK$15,0)))/4,0))),
0)</f>
        <v/>
      </c>
      <c r="CC49" s="125">
        <f>SUM($BQ49:$CB49)</f>
        <v/>
      </c>
      <c r="CD49" s="126">
        <f>SUM($EH49:$EH49)</f>
        <v/>
      </c>
      <c r="CE49" s="126">
        <f>$CD49*$AB49</f>
        <v/>
      </c>
      <c r="CF49" s="126">
        <f>SUM($EK49:$EK49)</f>
        <v/>
      </c>
      <c r="CG49" s="126">
        <f>$CF49*$AB49</f>
        <v/>
      </c>
      <c r="CH49" s="126">
        <f>SUM($CC49,$CE49,$CG49)</f>
        <v/>
      </c>
      <c r="CI49" s="126">
        <f>$CH49*(1+$CM49)</f>
        <v/>
      </c>
      <c r="CJ49" s="127" t="n">
        <v>0</v>
      </c>
      <c r="CK49" s="126">
        <f>SUM($CH49:$CH49)*(1+$CJ49)</f>
        <v/>
      </c>
      <c r="CL49" s="126">
        <f>SUM($CH49:$CH49)*(1+$CM49)</f>
        <v/>
      </c>
      <c r="CM49" s="59" t="n"/>
      <c r="CN49" s="59" t="n"/>
      <c r="CO49" s="72" t="n"/>
      <c r="CP49" s="59" t="n"/>
      <c r="CQ49" s="73" t="n"/>
      <c r="CR49" s="73" t="n"/>
      <c r="CS49" s="73" t="n"/>
      <c r="CT49" s="72" t="n"/>
      <c r="CU49" s="79" t="inlineStr">
        <is>
          <t> </t>
        </is>
      </c>
      <c r="CV49" s="60" t="n"/>
      <c r="CW49" s="60" t="n"/>
      <c r="CX49" s="60" t="n"/>
      <c r="CY49" s="127">
        <f>IFERROR(($CC49-$EE49)/($EE49/(1-$DQ49)),0)</f>
        <v/>
      </c>
      <c r="CZ49" s="127">
        <f>IFERROR(1-$EI49/($CE49),0)</f>
        <v/>
      </c>
      <c r="DA49" s="127">
        <f>IFERROR(1-$EL49/($CG49),0)</f>
        <v/>
      </c>
      <c r="DB49" s="126">
        <f>ROUND(IFERROR(($CI49/(1+$CM49)-$EN49),0),2)</f>
        <v/>
      </c>
      <c r="DC49" s="128" t="n"/>
      <c r="DD49" s="125" t="n"/>
      <c r="DE49" s="75" t="n">
        <v>0</v>
      </c>
      <c r="DF49" s="128" t="n"/>
      <c r="DG49" s="125">
        <f>IF($DC49=0,0,$DD49*($DC49*100%-$DE49*$DF49))*SUM($AB49:$AB49)</f>
        <v/>
      </c>
      <c r="DH49" s="129" t="inlineStr">
        <is>
          <t>месяц</t>
        </is>
      </c>
      <c r="DI49" s="130" t="n"/>
      <c r="DJ49" s="130">
        <f>
_xlfn.LET(_xlpm.X,
IFERROR(
IF($ES49="НовиковТВ",
(_xlfn.LET(_xlpm.NTV,
_xlfn.LET(_xlpm.MIN,350000,
IF(SUMIFS($DI:$DI,$ES:$ES,"НовиковТВ")&lt;=_xlpm.MIN,
(SUMIFS($DI:$DI,$ES:$ES,"НовиковТВ")/(COUNTIFS($ES:$ES,"НовиковТВ")))*_xlpm.MIN/SUMIFS($DI:$DI,$ES:$ES,"НовиковТВ"),
DI49)),
_xlpm.NTV+$DG49/(1-(1-(_xlpm.NTV)*(1-$DL49)*(1-$DM49)*(1-$DN49)*(1-$DO49)*(1-$DP49)/_xlpm.NTV))))/(1+$EP49),
$DI49+$DG49/(1-(1-($DI49)*(1-$DL49)*(1-$DM49)*(1-$DN49)*(1-$DO49)*(1-$DP49)/$DI49))),
0),
_xlpm.X*(1+$CM49)*(1+$CW49)-_xlpm.X*(1+$CM49)+_xlpm.X)</f>
        <v/>
      </c>
      <c r="DK49" s="125" t="inlineStr">
        <is>
          <t>послед.</t>
        </is>
      </c>
      <c r="DL49" s="63" t="n">
        <v>0</v>
      </c>
      <c r="DM49" s="63" t="n">
        <v>0</v>
      </c>
      <c r="DN49" s="63" t="n">
        <v>0</v>
      </c>
      <c r="DO49" s="63" t="n">
        <v>0</v>
      </c>
      <c r="DP49" s="63" t="n">
        <v>0</v>
      </c>
      <c r="DQ49" s="63">
        <f t="array" ref="DQ49">IFERROR(_xlfn.IFS(
$DK49="послед.",1-(1-$DL49)*(1-$DM49)*(1-$DN49)*(1-$DO49)*(1-$DP49),
$DK49="сумм.",$DL49+$DM49+$DN49+$DO49+$DP49),
0)</f>
        <v/>
      </c>
      <c r="DR49" s="125">
        <f t="array" ref="DR49">
IFERROR(
_xlfn.IFS(
$BL49=0,
0,
$BL49&gt;0,
_xlfn.IFS($DK49="послед.",
$DJ49*(1-$DL49)*(1-$DM49)*(1-$DN49)*(1-$DO49)*(1-$DP49),
$DK49="сумм.",
$DJ49*(1-($DL49+$DM49+$DN49+$DO49+$DP49)))),0)</f>
        <v/>
      </c>
      <c r="DS49" s="125">
        <f t="array" ref="DS49">
IFERROR(_xlfn.IFS(
$DH49="день_1",
$DR49*$BL49/($AX49-$AW49+1)*AZ49*(DAY(EOMONTH(AZ$15,0))),
$DH49="день_2",
$DR49/30*MAX(MIN($AX49,EOMONTH(AZ$15,0))-MAX($AW49,AZ$15)+1,),
$DH49="раб.день",
$DR49/30*(IFERROR(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$DR49*AZ49,
$DH49="неделя",
$DR49*AZ49/7*(ROUNDUP((DAY(EOMONTH(AZ$15,0)))/4,0))),
0)</f>
        <v/>
      </c>
      <c r="DT49" s="125">
        <f t="array" ref="DT49">
IFERROR(_xlfn.IFS(
$DH49="день_1",
$DR49*$BL49/($AX49-$AW49+1)*BA49*(DAY(EOMONTH(BA$15,0))),
$DH49="день_2",
$DR49/30*MAX(MIN($AX49,EOMONTH(BA$15,0))-MAX($AW49,BA$15)+1,),
$DH49="раб.день",
$DR49/30*(IFERROR(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$DR49*BA49,
$DH49="неделя",
$DR49*BA49/7*(ROUNDUP((DAY(EOMONTH(BA$15,0)))/4,0))),
0)</f>
        <v/>
      </c>
      <c r="DU49" s="125">
        <f t="array" ref="DU49">
IFERROR(_xlfn.IFS(
$DH49="день_1",
$DR49*$BL49/($AX49-$AW49+1)*BB49*(DAY(EOMONTH(BB$15,0))),
$DH49="день_2",
$DR49/30*MAX(MIN($AX49,EOMONTH(BB$15,0))-MAX($AW49,BB$15)+1,),
$DH49="раб.день",
$DR49/30*(IFERROR(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$DR49*BB49,
$DH49="неделя",
$DR49*BB49/7*(ROUNDUP((DAY(EOMONTH(BB$15,0)))/4,0))),
0)</f>
        <v/>
      </c>
      <c r="DV49" s="125">
        <f t="array" ref="DV49">
IFERROR(_xlfn.IFS(
$DH49="день_1",
$DR49*$BL49/($AX49-$AW49+1)*BC49*(DAY(EOMONTH(BC$15,0))),
$DH49="день_2",
$DR49/30*MAX(MIN($AX49,EOMONTH(BC$15,0))-MAX($AW49,BC$15)+1,),
$DH49="раб.день",
$DR49/30*(IFERROR(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$DR49*BC49,
$DH49="неделя",
$DR49*BC49/7*(ROUNDUP((DAY(EOMONTH(BC$15,0)))/4,0))),
0)</f>
        <v/>
      </c>
      <c r="DW49" s="125">
        <f t="array" ref="DW49">
IFERROR(_xlfn.IFS(
$DH49="день_1",
$DR49*$BL49/($AX49-$AW49+1)*BD49*(DAY(EOMONTH(BD$15,0))),
$DH49="день_2",
$DR49/30*MAX(MIN($AX49,EOMONTH(BD$15,0))-MAX($AW49,BD$15)+1,),
$DH49="раб.день",
$DR49/30*(IFERROR(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$DR49*BD49,
$DH49="неделя",
$DR49*BD49/7*(ROUNDUP((DAY(EOMONTH(BD$15,0)))/4,0))),
0)</f>
        <v/>
      </c>
      <c r="DX49" s="125">
        <f t="array" ref="DX49">
IFERROR(_xlfn.IFS(
$DH49="день_1",
$DR49*$BL49/($AX49-$AW49+1)*BE49*(DAY(EOMONTH(BE$15,0))),
$DH49="день_2",
$DR49/30*MAX(MIN($AX49,EOMONTH(BE$15,0))-MAX($AW49,BE$15)+1,),
$DH49="раб.день",
$DR49/30*(IFERROR(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$DR49*BE49,
$DH49="неделя",
$DR49*BE49/7*(ROUNDUP((DAY(EOMONTH(BE$15,0)))/4,0))),
0)</f>
        <v/>
      </c>
      <c r="DY49" s="125">
        <f t="array" ref="DY49">
IFERROR(_xlfn.IFS(
$DH49="день_1",
$DR49*$BL49/($AX49-$AW49+1)*BF49*(DAY(EOMONTH(BF$15,0))),
$DH49="день_2",
$DR49/30*MAX(MIN($AX49,EOMONTH(BF$15,0))-MAX($AW49,BF$15)+1,),
$DH49="раб.день",
$DR49/30*(IFERROR(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$DR49*BF49,
$DH49="неделя",
$DR49*BF49/7*(ROUNDUP((DAY(EOMONTH(BF$15,0)))/4,0))),
0)</f>
        <v/>
      </c>
      <c r="DZ49" s="125">
        <f t="array" ref="DZ49">
IFERROR(_xlfn.IFS(
$DH49="день_1",
$DR49*$BL49/($AX49-$AW49+1)*BG49*(DAY(EOMONTH(BG$15,0))),
$DH49="день_2",
$DR49/30*MAX(MIN($AX49,EOMONTH(BG$15,0))-MAX($AW49,BG$15)+1,),
$DH49="раб.день",
$DR49/30*(IFERROR(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$DR49*BG49,
$DH49="неделя",
$DR49*BG49/7*(ROUNDUP((DAY(EOMONTH(BG$15,0)))/4,0))),
0)</f>
        <v/>
      </c>
      <c r="EA49" s="125">
        <f t="array" ref="EA49">
IFERROR(_xlfn.IFS(
$DH49="день_1",
$DR49*$BL49/($AX49-$AW49+1)*BH49*(DAY(EOMONTH(BH$15,0))),
$DH49="день_2",
$DR49/30*MAX(MIN($AX49,EOMONTH(BH$15,0))-MAX($AW49,BH$15)+1,),
$DH49="раб.день",
$DR49/30*(IFERROR(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$DR49*BH49,
$DH49="неделя",
$DR49*BH49/7*(ROUNDUP((DAY(EOMONTH(BH$15,0)))/4,0))),
0)</f>
        <v/>
      </c>
      <c r="EB49" s="125">
        <f t="array" ref="EB49">
IFERROR(_xlfn.IFS(
$DH49="день_1",
$DR49*$BL49/($AX49-$AW49+1)*BI49*(DAY(EOMONTH(BI$15,0))),
$DH49="день_2",
$DR49/30*MAX(MIN($AX49,EOMONTH(BI$15,0))-MAX($AW49,BI$15)+1,),
$DH49="раб.день",
$DR49/30*(IFERROR(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$DR49*BI49,
$DH49="неделя",
$DR49*BI49/7*(ROUNDUP((DAY(EOMONTH(BI$15,0)))/4,0))),
0)</f>
        <v/>
      </c>
      <c r="EC49" s="125">
        <f t="array" ref="EC49">
IFERROR(_xlfn.IFS(
$DH49="день_1",
$DR49*$BL49/($AX49-$AW49+1)*BJ49*(DAY(EOMONTH(BJ$15,0))),
$DH49="день_2",
$DR49/30*MAX(MIN($AX49,EOMONTH(BJ$15,0))-MAX($AW49,BJ$15)+1,),
$DH49="раб.день",
$DR49/30*(IFERROR(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$DR49*BJ49,
$DH49="неделя",
$DR49*BJ49/7*(ROUNDUP((DAY(EOMONTH(BJ$15,0)))/4,0))),
0)</f>
        <v/>
      </c>
      <c r="ED49" s="125">
        <f t="array" ref="ED49">
IFERROR(_xlfn.IFS(
$DH49="день_1",
$DR49*$BL49/($AX49-$AW49+1)*BK49*(DAY(EOMONTH(BK$15,0))),
$DH49="день_2",
$DR49/30*MAX(MIN($AX49,EOMONTH(BK$15,0))-MAX($AW49,BK$15)+1,),
$DH49="раб.день",
$DR49/30*(IFERROR(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$DR49*BK49,
$DH49="неделя",
$DR49*BK49/7*(ROUNDUP((DAY(EOMONTH(BK$15,0)))/4,0))),
0)</f>
        <v/>
      </c>
      <c r="EE49" s="125">
        <f>SUM($DS49,$DT49,$DU49,$DV49,$DW49,$DX49,$DY49,$DZ49,$EA49,$EB49,$EC49,$ED49)</f>
        <v/>
      </c>
      <c r="EF49" s="125">
        <f>IFERROR(ROUND($EE49*(1+$EP49),2),0)</f>
        <v/>
      </c>
      <c r="EG49" s="128" t="n">
        <v>1</v>
      </c>
      <c r="EH49" s="126" t="n">
        <v>0</v>
      </c>
      <c r="EI49" s="126">
        <f>ROUND(SUM($EH49:$EH49)*SUM($AB49:$AB49)*$EG49,2)</f>
        <v/>
      </c>
      <c r="EJ49" s="126">
        <f>ROUND($EI49*(1+$EP49),2)</f>
        <v/>
      </c>
      <c r="EK49" s="126" t="n">
        <v>0</v>
      </c>
      <c r="EL49" s="126">
        <f>ROUND(SUM($EK49:$EK49)*SUM($AB49:$AB49)*$EG49,2)</f>
        <v/>
      </c>
      <c r="EM49" s="126">
        <f>ROUND($EL49*(1+$EP49),2)</f>
        <v/>
      </c>
      <c r="EN49" s="126">
        <f>SUM($EE49,$EI49,$EL49)</f>
        <v/>
      </c>
      <c r="EO49" s="126">
        <f>SUM($EF49,$EJ49,$EM49)</f>
        <v/>
      </c>
      <c r="EP49" s="59" t="n"/>
      <c r="EQ49" s="59" t="n"/>
      <c r="ER49" s="60">
        <f t="array" ref="ER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MATCH(ES49,
{"AMS";"RussOutdoor";"HD Outdoor";"Ingroup";"IQ";"Ledproduction";"LisChannel";"Logic";"Media-PPL";"NovikovTV | НовиковТВ";"SMA";"SOK";"КрокусТВ | CrocusTV | IndoorTV";"Сити";"ТЯК Москва"},
0)),"")</f>
        <v/>
      </c>
      <c r="ES49" s="60" t="n"/>
      <c r="ET49" s="60">
        <f t="array" ref="ET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MATCH(ES49,
{"AMS";"RussOutdoor";"HD Outdoor";"Ingroup";"IQ";"Ledproduction";"LisChannel";"Logic";"Media-PPL";"NovikovTV | НовиковТВ";"SMA";"SOK";"КрокусТВ | CrocusTV | IndoorTV";"Сити";"ТЯК Москва"},
0)),"")</f>
        <v/>
      </c>
      <c r="EU49" s="60" t="n"/>
      <c r="EV49" s="60" t="n"/>
      <c r="EX49" s="110">
        <f t="array" ref="EX49">
($AR49/30
+N("ТРАФИК ПЛОЩАДКИ"))*
(IFERROR(
_xlfn.LET(
_xlpm.GPR,
HLOOKUP($L49,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IF($Q49="цифровой",_xlpm.GPR/$AG49,_xlpm.GPR/60)),
0)
+N("DWELL TIME"))*
(IF($AB49=0,0,IF($AB49=1,0.3,IF($AB49=2,0.5,IF($AB49&gt;2,1))))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_xlfn.IFS($AC49="да",1.2,$AC49="нет",1)*
_xlfn.IFS($AD49="да",1.2,$AD49="нет",1)*
IF(R49="статический",1,1.2)*
$X49*
INDEX(
{1.2;1;1.2;1.2;1;1.2;1.2;1.2;1.2;1.2;1.2;1;1.2;1.2;1.2;1.2;1;1;1.2;1.2;1.2;1;1;1;1;1.2;1.2;1.2;1.2;1;1;1;1;1.2;1.2;1.2;1.2;1.2;1.2;1.2;1.2;1;1;1.2;1;1;1;1;1.5;1;1;1.5;1.5;1.2},
MATCH($Q49,_xlpm.MI,0)))&gt;{0.02;0.04;0.06;0.1;0.2;0.4;0.6;0.8;1;2;4;6})),
{0;1;2;3;4;5;6;7;8;9;10;11;12},
0)))
+N("КОЭФФИЦИЕНТ КОНТАКТА"))))*
(_xlfn.IFS($X49&lt;0.1,$X49/1000,$X49&gt;25,5.2,AND($X49&gt;=0.1,$X49&lt;=25),(($X49*2+0.1)/10)*($X49/10)))*
IFERROR((_xlfn.LET(
_xlpm.MA,
{0;0.8;0.85;0.9;0.95;1},
_xlpm.MAA,
{0;1;2;3;4;5},
INDEX(_xlpm.MA,MATCH(SUMPRODUCT(--((IF(ROUND(_xlpm.MAA,1)&gt;5,5,ROUND($AB49,1)))&gt;{0;1;2;3;4;5})),_xlpm.MAA,0)))
+N("КОЭФФИЦИЕНТ КОЛ-ВО КОНСТРУКЦИЙ")),1)*
$AB49,0))*
(IF($Q49="цифровой",$AG49/15*$AI49,1)
+N("ДЛЯ ЦИФРЫ"))</f>
        <v/>
      </c>
      <c r="EY49" s="110">
        <f>IFERROR(EX49*AY49,0)</f>
        <v/>
      </c>
      <c r="EZ49" s="131">
        <f>IFERROR(DP49/EY49*1000,0)</f>
        <v/>
      </c>
      <c r="FA49" s="112">
        <f>IFERROR(FC49/FB49,0)</f>
        <v/>
      </c>
      <c r="FB49" s="112">
        <f>IFERROR((FC49/(EY49/FF49*#REF!))*0.825,0)</f>
        <v/>
      </c>
      <c r="FC49" s="112">
        <f>IFERROR(((EX49*30/AR49)*100)/30,0)</f>
        <v/>
      </c>
      <c r="FD49" s="112">
        <f>IFERROR(EY49/G49*100%,0)</f>
        <v/>
      </c>
      <c r="FE49" s="112">
        <f>IFERROR(FD49/FC49*100%,0)</f>
        <v/>
      </c>
      <c r="FF49" s="110">
        <f>IFERROR(AR49/30*AY49,0)</f>
        <v/>
      </c>
    </row>
    <row r="50" ht="12.75" customHeight="1">
      <c r="A50" s="59" t="n"/>
      <c r="B50" s="60" t="n"/>
      <c r="C50" s="60" t="n"/>
      <c r="D50" s="60">
        <f t="array" ref="D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0" s="60">
        <f t="array" ref="E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0" s="60" t="n"/>
      <c r="G50" s="60" t="n"/>
      <c r="H50" s="60">
        <f t="array" ref="H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0" s="60" t="n"/>
      <c r="J50" s="60" t="n"/>
      <c r="K50" s="60" t="n"/>
      <c r="L50" s="60" t="n"/>
      <c r="M50" s="60" t="n"/>
      <c r="N50" s="60" t="n"/>
      <c r="O50" s="60" t="n"/>
      <c r="P50" s="60">
        <f t="array" ref="P50">
_xlfn.IFS(
ISNUMBER(MATCH($Q50,{"шелфбаннер","разделитель","монетница","чековая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ISNUMBER(MATCH($Q50,{"каталог","журнал"},)),
"Пресса",
$Q50="","")</f>
        <v/>
      </c>
      <c r="Q50" s="60" t="n"/>
      <c r="R50" s="60">
        <f t="array" ref="R50">
IFERROR(
_xlfn.IFS(
OR(ISNUMBER(MATCH($Q50,{"экспозиция","макет","стенд","автостенд","авто стенд","выставочное пространство","выставочные стенды","модульные выставочные стенды","3Д конструкция","3D конструкция"},)),P50="Экспонирование"),
"нестандартный",
ISNUMBER(MATCH($Q50,{"скроллер","призматрон"},)),
"динамический",
$P50="Видео",
"цифровой",
OR($P50="Пресса",$P50="Щит",$P50="POSm",$P50="Подвес",$P50="Брендирование/оклейка"),
"статический"),"")</f>
        <v/>
      </c>
      <c r="S50" s="59" t="n"/>
      <c r="T50" s="60" t="n"/>
      <c r="U50" s="60" t="n"/>
      <c r="V50" s="60" t="n"/>
      <c r="W50" s="59" t="n"/>
      <c r="X50" s="59" t="n"/>
      <c r="Y50" s="59" t="n"/>
      <c r="Z50" s="61" t="n"/>
      <c r="AA50" s="61" t="n"/>
      <c r="AB50" s="61">
        <f>IF(BL50&gt;0,Z50,0)</f>
        <v/>
      </c>
      <c r="AC50" s="59" t="n"/>
      <c r="AD50" s="59" t="n"/>
      <c r="AE50" s="59" t="n"/>
      <c r="AF50" s="59" t="n"/>
      <c r="AG50" s="59" t="n"/>
      <c r="AH50" s="59" t="n"/>
      <c r="AI50" s="59" t="n"/>
      <c r="AJ50" s="59" t="n"/>
      <c r="AK50" s="59" t="n"/>
      <c r="AL50" s="62">
        <f>IFERROR(IF(OR(R50="статический",R50="динамический",R50="нестандартный",R50="",R50=""),"-",IF(AND(AH50="-",AI50="-"),"-",AK50*3600/AH50*AI50)),"-")</f>
        <v/>
      </c>
      <c r="AM50" s="62">
        <f>IFERROR(IF(OR(R50="статический",R50="динамический",R50="",R50="", R50="BTL",R50="нестандартный"),"-",AG50*AI50*AL50/60),"-")</f>
        <v/>
      </c>
      <c r="AN50" s="63">
        <f>IFERROR(IF(AH50="","-",AG50*AI50/AH50),"-")</f>
        <v/>
      </c>
      <c r="AO50" s="59">
        <f>IFERROR(IF(OR($R50="статический",$R50="динамический",$R50="",$R50="",$R50="BTL",$R50="нестандартный"),"-",$AL50*$AY50),"-")</f>
        <v/>
      </c>
      <c r="AP50" s="62">
        <f>IFERROR(IF(OR($R50="статический",$R50="динамический",$R50="",$R50="",$R50="BTL",$R50="нестандартный"),"-",$AM50*AY50),"-")</f>
        <v/>
      </c>
      <c r="AQ50" s="64" t="n"/>
      <c r="AR50" s="61" t="n"/>
      <c r="AS50" s="61" t="n"/>
      <c r="AT50" s="61" t="n"/>
      <c r="AU50" s="65" t="n"/>
      <c r="AV50" s="124">
        <f>IFERROR(DR50/AT50*1000,"n/a")</f>
        <v/>
      </c>
      <c r="AW50" s="67" t="n"/>
      <c r="AX50" s="67" t="n"/>
      <c r="AY50" s="43">
        <f>IFERROR(IF(OR($AW50="",$AX50=""),"",_xlfn.DAYS($AX50+1,$AW50)),"")</f>
        <v/>
      </c>
      <c r="AZ50" s="68">
        <f t="array" ref="AZ50">
_xlfn.LET(_xlpm.COEFF,
IF($AW50+$AX50=0,0,IF(MAX(MIN($AX50,EOMONTH(AZ$15,0))-MAX($AW50,AZ$15)+1,)&gt;0,1,0)),
_xlfn.IFS(
$ES50="LisChannel",
_xlpm.COEFF*
INDEX({1;1;1.2;1.2;1;1;1;1;1.2;1.2;1.2;1.2},
MATCH(MONTH(AZ$15),
{1,2,3,4,5,6,7,8,9,10,11,12})),
CONCATENATE($ES50," ",$L50)="RussOutdoor метро",
_xlpm.COEFF*
INDEX({0.8;0.9;1.1;1.1;1;1;1;1;1.1;1.1;1.1;1.1},
MATCH(MONTH(AZ$15),
{1,2,3,4,5,6,7,8,9,10,11,12})),
$ES50&lt;&gt;"LisChannel",
_xlpm.COEFF,
$ES50&lt;&gt;"RussOutdoor",
_xlpm.COEFF))</f>
        <v/>
      </c>
      <c r="BA50" s="68">
        <f t="array" ref="BA50">
_xlfn.LET(_xlpm.COEFF,
IF($AW50+$AX50=0,0,IF(MAX(MIN($AX50,EOMONTH(BA$15,0))-MAX($AW50,BA$15)+1,)&gt;0,1,0)),
_xlfn.IFS(
$ES50="LisChannel",
_xlpm.COEFF*
INDEX({1;1;1.2;1.2;1;1;1;1;1.2;1.2;1.2;1.2},
MATCH(MONTH(BA$15),
{1,2,3,4,5,6,7,8,9,10,11,12})),
CONCATENATE($ES50," ",$L50)="RussOutdoor метро",
_xlpm.COEFF*
INDEX({0.8;0.9;1.1;1.1;1;1;1;1;1.1;1.1;1.1;1.1},
MATCH(MONTH(BA$15),
{1,2,3,4,5,6,7,8,9,10,11,12})),
$ES50&lt;&gt;"LisChannel",
_xlpm.COEFF,
$ES50&lt;&gt;"RussOutdoor",
_xlpm.COEFF))</f>
        <v/>
      </c>
      <c r="BB50" s="68">
        <f t="array" ref="BB50">
_xlfn.LET(_xlpm.COEFF,
IF($AW50+$AX50=0,0,IF(MAX(MIN($AX50,EOMONTH(BB$15,0))-MAX($AW50,BB$15)+1,)&gt;0,1,0)),
_xlfn.IFS(
$ES50="LisChannel",
_xlpm.COEFF*
INDEX({1;1;1.2;1.2;1;1;1;1;1.2;1.2;1.2;1.2},
MATCH(MONTH(BB$15),
{1,2,3,4,5,6,7,8,9,10,11,12})),
CONCATENATE($ES50," ",$L50)="RussOutdoor метро",
_xlpm.COEFF*
INDEX({0.8;0.9;1.1;1.1;1;1;1;1;1.1;1.1;1.1;1.1},
MATCH(MONTH(BB$15),
{1,2,3,4,5,6,7,8,9,10,11,12})),
$ES50&lt;&gt;"LisChannel",
_xlpm.COEFF,
$ES50&lt;&gt;"RussOutdoor",
_xlpm.COEFF))</f>
        <v/>
      </c>
      <c r="BC50" s="68">
        <f t="array" ref="BC50">
_xlfn.LET(_xlpm.COEFF,
IF($AW50+$AX50=0,0,IF(MAX(MIN($AX50,EOMONTH(BC$15,0))-MAX($AW50,BC$15)+1,)&gt;0,1,0)),
_xlfn.IFS(
$ES50="LisChannel",
_xlpm.COEFF*
INDEX({1;1;1.2;1.2;1;1;1;1;1.2;1.2;1.2;1.2},
MATCH(MONTH(BC$15),
{1,2,3,4,5,6,7,8,9,10,11,12})),
CONCATENATE($ES50," ",$L50)="RussOutdoor метро",
_xlpm.COEFF*
INDEX({0.8;0.9;1.1;1.1;1;1;1;1;1.1;1.1;1.1;1.1},
MATCH(MONTH(BC$15),
{1,2,3,4,5,6,7,8,9,10,11,12})),
$ES50&lt;&gt;"LisChannel",
_xlpm.COEFF,
$ES50&lt;&gt;"RussOutdoor",
_xlpm.COEFF))</f>
        <v/>
      </c>
      <c r="BD50" s="68">
        <f t="array" ref="BD50">
_xlfn.LET(_xlpm.COEFF,
IF($AW50+$AX50=0,0,IF(MAX(MIN($AX50,EOMONTH(BD$15,0))-MAX($AW50,BD$15)+1,)&gt;0,1,0)),
_xlfn.IFS(
$ES50="LisChannel",
_xlpm.COEFF*
INDEX({1;1;1.2;1.2;1;1;1;1;1.2;1.2;1.2;1.2},
MATCH(MONTH(BD$15),
{1,2,3,4,5,6,7,8,9,10,11,12})),
CONCATENATE($ES50," ",$L50)="RussOutdoor метро",
_xlpm.COEFF*
INDEX({0.8;0.9;1.1;1.1;1;1;1;1;1.1;1.1;1.1;1.1},
MATCH(MONTH(BD$15),
{1,2,3,4,5,6,7,8,9,10,11,12})),
$ES50&lt;&gt;"LisChannel",
_xlpm.COEFF,
$ES50&lt;&gt;"RussOutdoor",
_xlpm.COEFF))</f>
        <v/>
      </c>
      <c r="BE50" s="68">
        <f t="array" ref="BE50">
_xlfn.LET(_xlpm.COEFF,
IF($AW50+$AX50=0,0,IF(MAX(MIN($AX50,EOMONTH(BE$15,0))-MAX($AW50,BE$15)+1,)&gt;0,1,0)),
_xlfn.IFS(
$ES50="LisChannel",
_xlpm.COEFF*
INDEX({1;1;1.2;1.2;1;1;1;1;1.2;1.2;1.2;1.2},
MATCH(MONTH(BE$15),
{1,2,3,4,5,6,7,8,9,10,11,12})),
CONCATENATE($ES50," ",$L50)="RussOutdoor метро",
_xlpm.COEFF*
INDEX({0.8;0.9;1.1;1.1;1;1;1;1;1.1;1.1;1.1;1.1},
MATCH(MONTH(BE$15),
{1,2,3,4,5,6,7,8,9,10,11,12})),
$ES50&lt;&gt;"LisChannel",
_xlpm.COEFF,
$ES50&lt;&gt;"RussOutdoor",
_xlpm.COEFF))</f>
        <v/>
      </c>
      <c r="BF50" s="68">
        <f t="array" ref="BF50">
_xlfn.LET(_xlpm.COEFF,
IF($AW50+$AX50=0,0,IF(MAX(MIN($AX50,EOMONTH(BF$15,0))-MAX($AW50,BF$15)+1,)&gt;0,1,0)),
_xlfn.IFS(
$ES50="LisChannel",
_xlpm.COEFF*
INDEX({1;1;1.2;1.2;1;1;1;1;1.2;1.2;1.2;1.2},
MATCH(MONTH(BF$15),
{1,2,3,4,5,6,7,8,9,10,11,12})),
CONCATENATE($ES50," ",$L50)="RussOutdoor метро",
_xlpm.COEFF*
INDEX({0.8;0.9;1.1;1.1;1;1;1;1;1.1;1.1;1.1;1.1},
MATCH(MONTH(BF$15),
{1,2,3,4,5,6,7,8,9,10,11,12})),
$ES50&lt;&gt;"LisChannel",
_xlpm.COEFF,
$ES50&lt;&gt;"RussOutdoor",
_xlpm.COEFF))</f>
        <v/>
      </c>
      <c r="BG50" s="68">
        <f t="array" ref="BG50">
_xlfn.LET(_xlpm.COEFF,
IF($AW50+$AX50=0,0,IF(MAX(MIN($AX50,EOMONTH(BG$15,0))-MAX($AW50,BG$15)+1,)&gt;0,1,0)),
_xlfn.IFS(
$ES50="LisChannel",
_xlpm.COEFF*
INDEX({1;1;1.2;1.2;1;1;1;1;1.2;1.2;1.2;1.2},
MATCH(MONTH(BG$15),
{1,2,3,4,5,6,7,8,9,10,11,12})),
CONCATENATE($ES50," ",$L50)="RussOutdoor метро",
_xlpm.COEFF*
INDEX({0.8;0.9;1.1;1.1;1;1;1;1;1.1;1.1;1.1;1.1},
MATCH(MONTH(BG$15),
{1,2,3,4,5,6,7,8,9,10,11,12})),
$ES50&lt;&gt;"LisChannel",
_xlpm.COEFF,
$ES50&lt;&gt;"RussOutdoor",
_xlpm.COEFF))</f>
        <v/>
      </c>
      <c r="BH50" s="68">
        <f t="array" ref="BH50">
_xlfn.LET(_xlpm.COEFF,
IF($AW50+$AX50=0,0,IF(MAX(MIN($AX50,EOMONTH(BH$15,0))-MAX($AW50,BH$15)+1,)&gt;0,1,0)),
_xlfn.IFS(
$ES50="LisChannel",
_xlpm.COEFF*
INDEX({1;1;1.2;1.2;1;1;1;1;1.2;1.2;1.2;1.2},
MATCH(MONTH(BH$15),
{1,2,3,4,5,6,7,8,9,10,11,12})),
CONCATENATE($ES50," ",$L50)="RussOutdoor метро",
_xlpm.COEFF*
INDEX({0.8;0.9;1.1;1.1;1;1;1;1;1.1;1.1;1.1;1.1},
MATCH(MONTH(BH$15),
{1,2,3,4,5,6,7,8,9,10,11,12})),
$ES50&lt;&gt;"LisChannel",
_xlpm.COEFF,
$ES50&lt;&gt;"RussOutdoor",
_xlpm.COEFF))</f>
        <v/>
      </c>
      <c r="BI50" s="68">
        <f t="array" ref="BI50">
_xlfn.LET(_xlpm.COEFF,
IF($AW50+$AX50=0,0,IF(MAX(MIN($AX50,EOMONTH(BI$15,0))-MAX($AW50,BI$15)+1,)&gt;0,1,0)),
_xlfn.IFS(
$ES50="LisChannel",
_xlpm.COEFF*
INDEX({1;1;1.2;1.2;1;1;1;1;1.2;1.2;1.2;1.2},
MATCH(MONTH(BI$15),
{1,2,3,4,5,6,7,8,9,10,11,12})),
CONCATENATE($ES50," ",$L50)="RussOutdoor метро",
_xlpm.COEFF*
INDEX({0.8;0.9;1.1;1.1;1;1;1;1;1.1;1.1;1.1;1.1},
MATCH(MONTH(BI$15),
{1,2,3,4,5,6,7,8,9,10,11,12})),
$ES50&lt;&gt;"LisChannel",
_xlpm.COEFF,
$ES50&lt;&gt;"RussOutdoor",
_xlpm.COEFF))</f>
        <v/>
      </c>
      <c r="BJ50" s="68">
        <f t="array" ref="BJ50">
_xlfn.LET(_xlpm.COEFF,
IF($AW50+$AX50=0,0,IF(MAX(MIN($AX50,EOMONTH(BJ$15,0))-MAX($AW50,BJ$15)+1,)&gt;0,1,0)),
_xlfn.IFS(
$ES50="LisChannel",
_xlpm.COEFF*
INDEX({1;1;1.2;1.2;1;1;1;1;1.2;1.2;1.2;1.2},
MATCH(MONTH(BJ$15),
{1,2,3,4,5,6,7,8,9,10,11,12})),
CONCATENATE($ES50," ",$L50)="RussOutdoor метро",
_xlpm.COEFF*
INDEX({0.8;0.9;1.1;1.1;1;1;1;1;1.1;1.1;1.1;1.1},
MATCH(MONTH(BJ$15),
{1,2,3,4,5,6,7,8,9,10,11,12})),
$ES50&lt;&gt;"LisChannel",
_xlpm.COEFF,
$ES50&lt;&gt;"RussOutdoor",
_xlpm.COEFF))</f>
        <v/>
      </c>
      <c r="BK50" s="68">
        <f t="array" ref="BK50">
_xlfn.LET(_xlpm.COEFF,
IF($AW50+$AX50=0,0,IF(MAX(MIN($AX50,EOMONTH(BK$15,0))-MAX($AW50,BK$15)+1,)&gt;0,1,0)),
_xlfn.IFS(
$ES50="LisChannel",
_xlpm.COEFF*
INDEX({1;1;1.2;1.2;1;1;1;1;1.2;1.2;1.2;1.2},
MATCH(MONTH(BK$15),
{1,2,3,4,5,6,7,8,9,10,11,12})),
CONCATENATE($ES50," ",$L50)="RussOutdoor метро",
_xlpm.COEFF*
INDEX({0.8;0.9;1.1;1.1;1;1;1;1;1.1;1.1;1.1;1.1},
MATCH(MONTH(BK$15),
{1,2,3,4,5,6,7,8,9,10,11,12})),
$ES50&lt;&gt;"LisChannel",
_xlpm.COEFF,
$ES50&lt;&gt;"RussOutdoor",
_xlpm.COEFF))</f>
        <v/>
      </c>
      <c r="BL50" s="62">
        <f>COUNTIFS($AZ50:$BK50,"&gt;0")</f>
        <v/>
      </c>
      <c r="BM50" s="65" t="n"/>
      <c r="BN50" s="125">
        <f>$DJ50</f>
        <v/>
      </c>
      <c r="BO50" s="63">
        <f>$DQ50</f>
        <v/>
      </c>
      <c r="BP50" s="125">
        <f>
IFERROR(
IF($BL50=0,0,
$BN50*(1-$BO50)),
0)</f>
        <v/>
      </c>
      <c r="BQ50" s="125">
        <f t="array" ref="BQ50">
IFERROR(
_xlfn.IFS(
$DH50="день_1",
$BP50*$BL50/($AX50-$AW50+1)*AZ50*(DAY(EOMONTH(AZ$15,0))),
$DH50="день_2",
$BP50/30*MAX(MIN($AX50,EOMONTH(AZ$15,0))-MAX($AW50,AZ$15)+1,),
$DH50="раб.день",
$BP50/30*(IFERROR(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$BP50*AZ50,
$DH50="неделя",
$BP50*AZ50/7*(ROUNDUP((DAY(EOMONTH(AZ$15,0)))/4,0))),
0)</f>
        <v/>
      </c>
      <c r="BR50" s="125">
        <f t="array" ref="BR50">
IFERROR(
_xlfn.IFS(
$DH50="день_1",
$BP50*$BL50/($AX50-$AW50+1)*BA50*(DAY(EOMONTH(BA$15,0))),
$DH50="день_2",
$BP50/30*MAX(MIN($AX50,EOMONTH(BA$15,0))-MAX($AW50,BA$15)+1,),
$DH50="раб.день",
$BP50/30*(IFERROR(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$BP50*BA50,
$DH50="неделя",
$BP50*BA50/7*(ROUNDUP((DAY(EOMONTH(BA$15,0)))/4,0))),
0)</f>
        <v/>
      </c>
      <c r="BS50" s="125">
        <f t="array" ref="BS50">
IFERROR(
_xlfn.IFS(
$DH50="день_1",
$BP50*$BL50/($AX50-$AW50+1)*BB50*(DAY(EOMONTH(BB$15,0))),
$DH50="день_2",
$BP50/30*MAX(MIN($AX50,EOMONTH(BB$15,0))-MAX($AW50,BB$15)+1,),
$DH50="раб.день",
$BP50/30*(IFERROR(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$BP50*BB50,
$DH50="неделя",
$BP50*BB50/7*(ROUNDUP((DAY(EOMONTH(BB$15,0)))/4,0))),
0)</f>
        <v/>
      </c>
      <c r="BT50" s="125">
        <f t="array" ref="BT50">
IFERROR(
_xlfn.IFS(
$DH50="день_1",
$BP50*$BL50/($AX50-$AW50+1)*BC50*(DAY(EOMONTH(BC$15,0))),
$DH50="день_2",
$BP50/30*MAX(MIN($AX50,EOMONTH(BC$15,0))-MAX($AW50,BC$15)+1,),
$DH50="раб.день",
$BP50/30*(IFERROR(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$BP50*BC50,
$DH50="неделя",
$BP50*BC50/7*(ROUNDUP((DAY(EOMONTH(BC$15,0)))/4,0))),
0)</f>
        <v/>
      </c>
      <c r="BU50" s="125">
        <f t="array" ref="BU50">
IFERROR(
_xlfn.IFS(
$DH50="день_1",
$BP50*$BL50/($AX50-$AW50+1)*BD50*(DAY(EOMONTH(BD$15,0))),
$DH50="день_2",
$BP50/30*MAX(MIN($AX50,EOMONTH(BD$15,0))-MAX($AW50,BD$15)+1,),
$DH50="раб.день",
$BP50/30*(IFERROR(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$BP50*BD50,
$DH50="неделя",
$BP50*BD50/7*(ROUNDUP((DAY(EOMONTH(BD$15,0)))/4,0))),
0)</f>
        <v/>
      </c>
      <c r="BV50" s="125">
        <f t="array" ref="BV50">
IFERROR(
_xlfn.IFS(
$DH50="день_1",
$BP50*$BL50/($AX50-$AW50+1)*BE50*(DAY(EOMONTH(BE$15,0))),
$DH50="день_2",
$BP50/30*MAX(MIN($AX50,EOMONTH(BE$15,0))-MAX($AW50,BE$15)+1,),
$DH50="раб.день",
$BP50/30*(IFERROR(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$BP50*BE50,
$DH50="неделя",
$BP50*BE50/7*(ROUNDUP((DAY(EOMONTH(BE$15,0)))/4,0))),
0)</f>
        <v/>
      </c>
      <c r="BW50" s="125">
        <f t="array" ref="BW50">
IFERROR(
_xlfn.IFS(
$DH50="день_1",
$BP50*$BL50/($AX50-$AW50+1)*BF50*(DAY(EOMONTH(BF$15,0))),
$DH50="день_2",
$BP50/30*MAX(MIN($AX50,EOMONTH(BF$15,0))-MAX($AW50,BF$15)+1,),
$DH50="раб.день",
$BP50/30*(IFERROR(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$BP50*BF50,
$DH50="неделя",
$BP50*BF50/7*(ROUNDUP((DAY(EOMONTH(BF$15,0)))/4,0))),
0)</f>
        <v/>
      </c>
      <c r="BX50" s="125">
        <f t="array" ref="BX50">
IFERROR(
_xlfn.IFS(
$DH50="день_1",
$BP50*$BL50/($AX50-$AW50+1)*BG50*(DAY(EOMONTH(BG$15,0))),
$DH50="день_2",
$BP50/30*MAX(MIN($AX50,EOMONTH(BG$15,0))-MAX($AW50,BG$15)+1,),
$DH50="раб.день",
$BP50/30*(IFERROR(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$BP50*BG50,
$DH50="неделя",
$BP50*BG50/7*(ROUNDUP((DAY(EOMONTH(BG$15,0)))/4,0))),
0)</f>
        <v/>
      </c>
      <c r="BY50" s="125">
        <f t="array" ref="BY50">
IFERROR(
_xlfn.IFS(
$DH50="день_1",
$BP50*$BL50/($AX50-$AW50+1)*BH50*(DAY(EOMONTH(BH$15,0))),
$DH50="день_2",
$BP50/30*MAX(MIN($AX50,EOMONTH(BH$15,0))-MAX($AW50,BH$15)+1,),
$DH50="раб.день",
$BP50/30*(IFERROR(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$BP50*BH50,
$DH50="неделя",
$BP50*BH50/7*(ROUNDUP((DAY(EOMONTH(BH$15,0)))/4,0))),
0)</f>
        <v/>
      </c>
      <c r="BZ50" s="125">
        <f t="array" ref="BZ50">
IFERROR(
_xlfn.IFS(
$DH50="день_1",
$BP50*$BL50/($AX50-$AW50+1)*BI50*(DAY(EOMONTH(BI$15,0))),
$DH50="день_2",
$BP50/30*MAX(MIN($AX50,EOMONTH(BI$15,0))-MAX($AW50,BI$15)+1,),
$DH50="раб.день",
$BP50/30*(IFERROR(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$BP50*BI50,
$DH50="неделя",
$BP50*BI50/7*(ROUNDUP((DAY(EOMONTH(BI$15,0)))/4,0))),
0)</f>
        <v/>
      </c>
      <c r="CA50" s="125">
        <f t="array" ref="CA50">
IFERROR(
_xlfn.IFS(
$DH50="день_1",
$BP50*$BL50/($AX50-$AW50+1)*BJ50*(DAY(EOMONTH(BJ$15,0))),
$DH50="день_2",
$BP50/30*MAX(MIN($AX50,EOMONTH(BJ$15,0))-MAX($AW50,BJ$15)+1,),
$DH50="раб.день",
$BP50/30*(IFERROR(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$BP50*BJ50,
$DH50="неделя",
$BP50*BJ50/7*(ROUNDUP((DAY(EOMONTH(BJ$15,0)))/4,0))),
0)</f>
        <v/>
      </c>
      <c r="CB50" s="125">
        <f t="array" ref="CB50">
IFERROR(
_xlfn.IFS(
$DH50="день_1",
$BP50*$BL50/($AX50-$AW50+1)*BK50*(DAY(EOMONTH(BK$15,0))),
$DH50="день_2",
$BP50/30*MAX(MIN($AX50,EOMONTH(BK$15,0))-MAX($AW50,BK$15)+1,),
$DH50="раб.день",
$BP50/30*(IFERROR(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$BP50*BK50,
$DH50="неделя",
$BP50*BK50/7*(ROUNDUP((DAY(EOMONTH(BK$15,0)))/4,0))),
0)</f>
        <v/>
      </c>
      <c r="CC50" s="125">
        <f>SUM($BQ50:$CB50)</f>
        <v/>
      </c>
      <c r="CD50" s="126">
        <f>SUM($EH50:$EH50)</f>
        <v/>
      </c>
      <c r="CE50" s="126">
        <f>$CD50*$AB50</f>
        <v/>
      </c>
      <c r="CF50" s="126">
        <f>SUM($EK50:$EK50)</f>
        <v/>
      </c>
      <c r="CG50" s="126">
        <f>$CF50*$AB50</f>
        <v/>
      </c>
      <c r="CH50" s="126">
        <f>SUM($CC50,$CE50,$CG50)</f>
        <v/>
      </c>
      <c r="CI50" s="126">
        <f>$CH50*(1+$CM50)</f>
        <v/>
      </c>
      <c r="CJ50" s="127" t="n">
        <v>0</v>
      </c>
      <c r="CK50" s="126">
        <f>SUM($CH50:$CH50)*(1+$CJ50)</f>
        <v/>
      </c>
      <c r="CL50" s="126">
        <f>SUM($CH50:$CH50)*(1+$CM50)</f>
        <v/>
      </c>
      <c r="CM50" s="59" t="n"/>
      <c r="CN50" s="59" t="n"/>
      <c r="CO50" s="72" t="n"/>
      <c r="CP50" s="59" t="n"/>
      <c r="CQ50" s="73" t="n"/>
      <c r="CR50" s="73" t="n"/>
      <c r="CS50" s="73" t="n"/>
      <c r="CT50" s="72" t="n"/>
      <c r="CU50" s="79" t="inlineStr">
        <is>
          <t> </t>
        </is>
      </c>
      <c r="CV50" s="60" t="n"/>
      <c r="CW50" s="60" t="n"/>
      <c r="CX50" s="60" t="n"/>
      <c r="CY50" s="127">
        <f>IFERROR(($CC50-$EE50)/($EE50/(1-$DQ50)),0)</f>
        <v/>
      </c>
      <c r="CZ50" s="127">
        <f>IFERROR(1-$EI50/($CE50),0)</f>
        <v/>
      </c>
      <c r="DA50" s="127">
        <f>IFERROR(1-$EL50/($CG50),0)</f>
        <v/>
      </c>
      <c r="DB50" s="126">
        <f>ROUND(IFERROR(($CI50/(1+$CM50)-$EN50),0),2)</f>
        <v/>
      </c>
      <c r="DC50" s="128" t="n"/>
      <c r="DD50" s="125" t="n"/>
      <c r="DE50" s="75" t="n">
        <v>0</v>
      </c>
      <c r="DF50" s="128" t="n"/>
      <c r="DG50" s="125">
        <f>IF($DC50=0,0,$DD50*($DC50*100%-$DE50*$DF50))*SUM($AB50:$AB50)</f>
        <v/>
      </c>
      <c r="DH50" s="129" t="inlineStr">
        <is>
          <t>месяц</t>
        </is>
      </c>
      <c r="DI50" s="130" t="n"/>
      <c r="DJ50" s="130">
        <f>
_xlfn.LET(_xlpm.X,
IFERROR(
IF($ES50="НовиковТВ",
(_xlfn.LET(_xlpm.NTV,
_xlfn.LET(_xlpm.MIN,350000,
IF(SUMIFS($DI:$DI,$ES:$ES,"НовиковТВ")&lt;=_xlpm.MIN,
(SUMIFS($DI:$DI,$ES:$ES,"НовиковТВ")/(COUNTIFS($ES:$ES,"НовиковТВ")))*_xlpm.MIN/SUMIFS($DI:$DI,$ES:$ES,"НовиковТВ"),
DI50)),
_xlpm.NTV+$DG50/(1-(1-(_xlpm.NTV)*(1-$DL50)*(1-$DM50)*(1-$DN50)*(1-$DO50)*(1-$DP50)/_xlpm.NTV))))/(1+$EP50),
$DI50+$DG50/(1-(1-($DI50)*(1-$DL50)*(1-$DM50)*(1-$DN50)*(1-$DO50)*(1-$DP50)/$DI50))),
0),
_xlpm.X*(1+$CM50)*(1+$CW50)-_xlpm.X*(1+$CM50)+_xlpm.X)</f>
        <v/>
      </c>
      <c r="DK50" s="125" t="inlineStr">
        <is>
          <t>послед.</t>
        </is>
      </c>
      <c r="DL50" s="63" t="n">
        <v>0</v>
      </c>
      <c r="DM50" s="63" t="n">
        <v>0</v>
      </c>
      <c r="DN50" s="63" t="n">
        <v>0</v>
      </c>
      <c r="DO50" s="63" t="n">
        <v>0</v>
      </c>
      <c r="DP50" s="63" t="n">
        <v>0</v>
      </c>
      <c r="DQ50" s="63">
        <f t="array" ref="DQ50">IFERROR(_xlfn.IFS(
$DK50="послед.",1-(1-$DL50)*(1-$DM50)*(1-$DN50)*(1-$DO50)*(1-$DP50),
$DK50="сумм.",$DL50+$DM50+$DN50+$DO50+$DP50),
0)</f>
        <v/>
      </c>
      <c r="DR50" s="125">
        <f t="array" ref="DR50">
IFERROR(
_xlfn.IFS(
$BL50=0,
0,
$BL50&gt;0,
_xlfn.IFS($DK50="послед.",
$DJ50*(1-$DL50)*(1-$DM50)*(1-$DN50)*(1-$DO50)*(1-$DP50),
$DK50="сумм.",
$DJ50*(1-($DL50+$DM50+$DN50+$DO50+$DP50)))),0)</f>
        <v/>
      </c>
      <c r="DS50" s="125">
        <f t="array" ref="DS50">
IFERROR(_xlfn.IFS(
$DH50="день_1",
$DR50*$BL50/($AX50-$AW50+1)*AZ50*(DAY(EOMONTH(AZ$15,0))),
$DH50="день_2",
$DR50/30*MAX(MIN($AX50,EOMONTH(AZ$15,0))-MAX($AW50,AZ$15)+1,),
$DH50="раб.день",
$DR50/30*(IFERROR(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$DR50*AZ50,
$DH50="неделя",
$DR50*AZ50/7*(ROUNDUP((DAY(EOMONTH(AZ$15,0)))/4,0))),
0)</f>
        <v/>
      </c>
      <c r="DT50" s="125">
        <f t="array" ref="DT50">
IFERROR(_xlfn.IFS(
$DH50="день_1",
$DR50*$BL50/($AX50-$AW50+1)*BA50*(DAY(EOMONTH(BA$15,0))),
$DH50="день_2",
$DR50/30*MAX(MIN($AX50,EOMONTH(BA$15,0))-MAX($AW50,BA$15)+1,),
$DH50="раб.день",
$DR50/30*(IFERROR(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$DR50*BA50,
$DH50="неделя",
$DR50*BA50/7*(ROUNDUP((DAY(EOMONTH(BA$15,0)))/4,0))),
0)</f>
        <v/>
      </c>
      <c r="DU50" s="125">
        <f t="array" ref="DU50">
IFERROR(_xlfn.IFS(
$DH50="день_1",
$DR50*$BL50/($AX50-$AW50+1)*BB50*(DAY(EOMONTH(BB$15,0))),
$DH50="день_2",
$DR50/30*MAX(MIN($AX50,EOMONTH(BB$15,0))-MAX($AW50,BB$15)+1,),
$DH50="раб.день",
$DR50/30*(IFERROR(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$DR50*BB50,
$DH50="неделя",
$DR50*BB50/7*(ROUNDUP((DAY(EOMONTH(BB$15,0)))/4,0))),
0)</f>
        <v/>
      </c>
      <c r="DV50" s="125">
        <f t="array" ref="DV50">
IFERROR(_xlfn.IFS(
$DH50="день_1",
$DR50*$BL50/($AX50-$AW50+1)*BC50*(DAY(EOMONTH(BC$15,0))),
$DH50="день_2",
$DR50/30*MAX(MIN($AX50,EOMONTH(BC$15,0))-MAX($AW50,BC$15)+1,),
$DH50="раб.день",
$DR50/30*(IFERROR(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$DR50*BC50,
$DH50="неделя",
$DR50*BC50/7*(ROUNDUP((DAY(EOMONTH(BC$15,0)))/4,0))),
0)</f>
        <v/>
      </c>
      <c r="DW50" s="125">
        <f t="array" ref="DW50">
IFERROR(_xlfn.IFS(
$DH50="день_1",
$DR50*$BL50/($AX50-$AW50+1)*BD50*(DAY(EOMONTH(BD$15,0))),
$DH50="день_2",
$DR50/30*MAX(MIN($AX50,EOMONTH(BD$15,0))-MAX($AW50,BD$15)+1,),
$DH50="раб.день",
$DR50/30*(IFERROR(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$DR50*BD50,
$DH50="неделя",
$DR50*BD50/7*(ROUNDUP((DAY(EOMONTH(BD$15,0)))/4,0))),
0)</f>
        <v/>
      </c>
      <c r="DX50" s="125">
        <f t="array" ref="DX50">
IFERROR(_xlfn.IFS(
$DH50="день_1",
$DR50*$BL50/($AX50-$AW50+1)*BE50*(DAY(EOMONTH(BE$15,0))),
$DH50="день_2",
$DR50/30*MAX(MIN($AX50,EOMONTH(BE$15,0))-MAX($AW50,BE$15)+1,),
$DH50="раб.день",
$DR50/30*(IFERROR(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$DR50*BE50,
$DH50="неделя",
$DR50*BE50/7*(ROUNDUP((DAY(EOMONTH(BE$15,0)))/4,0))),
0)</f>
        <v/>
      </c>
      <c r="DY50" s="125">
        <f t="array" ref="DY50">
IFERROR(_xlfn.IFS(
$DH50="день_1",
$DR50*$BL50/($AX50-$AW50+1)*BF50*(DAY(EOMONTH(BF$15,0))),
$DH50="день_2",
$DR50/30*MAX(MIN($AX50,EOMONTH(BF$15,0))-MAX($AW50,BF$15)+1,),
$DH50="раб.день",
$DR50/30*(IFERROR(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$DR50*BF50,
$DH50="неделя",
$DR50*BF50/7*(ROUNDUP((DAY(EOMONTH(BF$15,0)))/4,0))),
0)</f>
        <v/>
      </c>
      <c r="DZ50" s="125">
        <f t="array" ref="DZ50">
IFERROR(_xlfn.IFS(
$DH50="день_1",
$DR50*$BL50/($AX50-$AW50+1)*BG50*(DAY(EOMONTH(BG$15,0))),
$DH50="день_2",
$DR50/30*MAX(MIN($AX50,EOMONTH(BG$15,0))-MAX($AW50,BG$15)+1,),
$DH50="раб.день",
$DR50/30*(IFERROR(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$DR50*BG50,
$DH50="неделя",
$DR50*BG50/7*(ROUNDUP((DAY(EOMONTH(BG$15,0)))/4,0))),
0)</f>
        <v/>
      </c>
      <c r="EA50" s="125">
        <f t="array" ref="EA50">
IFERROR(_xlfn.IFS(
$DH50="день_1",
$DR50*$BL50/($AX50-$AW50+1)*BH50*(DAY(EOMONTH(BH$15,0))),
$DH50="день_2",
$DR50/30*MAX(MIN($AX50,EOMONTH(BH$15,0))-MAX($AW50,BH$15)+1,),
$DH50="раб.день",
$DR50/30*(IFERROR(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$DR50*BH50,
$DH50="неделя",
$DR50*BH50/7*(ROUNDUP((DAY(EOMONTH(BH$15,0)))/4,0))),
0)</f>
        <v/>
      </c>
      <c r="EB50" s="125">
        <f t="array" ref="EB50">
IFERROR(_xlfn.IFS(
$DH50="день_1",
$DR50*$BL50/($AX50-$AW50+1)*BI50*(DAY(EOMONTH(BI$15,0))),
$DH50="день_2",
$DR50/30*MAX(MIN($AX50,EOMONTH(BI$15,0))-MAX($AW50,BI$15)+1,),
$DH50="раб.день",
$DR50/30*(IFERROR(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$DR50*BI50,
$DH50="неделя",
$DR50*BI50/7*(ROUNDUP((DAY(EOMONTH(BI$15,0)))/4,0))),
0)</f>
        <v/>
      </c>
      <c r="EC50" s="125">
        <f t="array" ref="EC50">
IFERROR(_xlfn.IFS(
$DH50="день_1",
$DR50*$BL50/($AX50-$AW50+1)*BJ50*(DAY(EOMONTH(BJ$15,0))),
$DH50="день_2",
$DR50/30*MAX(MIN($AX50,EOMONTH(BJ$15,0))-MAX($AW50,BJ$15)+1,),
$DH50="раб.день",
$DR50/30*(IFERROR(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$DR50*BJ50,
$DH50="неделя",
$DR50*BJ50/7*(ROUNDUP((DAY(EOMONTH(BJ$15,0)))/4,0))),
0)</f>
        <v/>
      </c>
      <c r="ED50" s="125">
        <f t="array" ref="ED50">
IFERROR(_xlfn.IFS(
$DH50="день_1",
$DR50*$BL50/($AX50-$AW50+1)*BK50*(DAY(EOMONTH(BK$15,0))),
$DH50="день_2",
$DR50/30*MAX(MIN($AX50,EOMONTH(BK$15,0))-MAX($AW50,BK$15)+1,),
$DH50="раб.день",
$DR50/30*(IFERROR(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$DR50*BK50,
$DH50="неделя",
$DR50*BK50/7*(ROUNDUP((DAY(EOMONTH(BK$15,0)))/4,0))),
0)</f>
        <v/>
      </c>
      <c r="EE50" s="125">
        <f>SUM($DS50,$DT50,$DU50,$DV50,$DW50,$DX50,$DY50,$DZ50,$EA50,$EB50,$EC50,$ED50)</f>
        <v/>
      </c>
      <c r="EF50" s="125">
        <f>IFERROR(ROUND($EE50*(1+$EP50),2),0)</f>
        <v/>
      </c>
      <c r="EG50" s="128" t="n">
        <v>1</v>
      </c>
      <c r="EH50" s="126" t="n">
        <v>0</v>
      </c>
      <c r="EI50" s="126">
        <f>ROUND(SUM($EH50:$EH50)*SUM($AB50:$AB50)*$EG50,2)</f>
        <v/>
      </c>
      <c r="EJ50" s="126">
        <f>ROUND($EI50*(1+$EP50),2)</f>
        <v/>
      </c>
      <c r="EK50" s="126" t="n">
        <v>0</v>
      </c>
      <c r="EL50" s="126">
        <f>ROUND(SUM($EK50:$EK50)*SUM($AB50:$AB50)*$EG50,2)</f>
        <v/>
      </c>
      <c r="EM50" s="126">
        <f>ROUND($EL50*(1+$EP50),2)</f>
        <v/>
      </c>
      <c r="EN50" s="126">
        <f>SUM($EE50,$EI50,$EL50)</f>
        <v/>
      </c>
      <c r="EO50" s="126">
        <f>SUM($EF50,$EJ50,$EM50)</f>
        <v/>
      </c>
      <c r="EP50" s="59" t="n"/>
      <c r="EQ50" s="59" t="n"/>
      <c r="ER50" s="60">
        <f t="array" ref="ER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MATCH(ES50,
{"AMS";"RussOutdoor";"HD Outdoor";"Ingroup";"IQ";"Ledproduction";"LisChannel";"Logic";"Media-PPL";"NovikovTV | НовиковТВ";"SMA";"SOK";"КрокусТВ | CrocusTV | IndoorTV";"Сити";"ТЯК Москва"},
0)),"")</f>
        <v/>
      </c>
      <c r="ES50" s="60" t="n"/>
      <c r="ET50" s="60">
        <f t="array" ref="ET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MATCH(ES50,
{"AMS";"RussOutdoor";"HD Outdoor";"Ingroup";"IQ";"Ledproduction";"LisChannel";"Logic";"Media-PPL";"NovikovTV | НовиковТВ";"SMA";"SOK";"КрокусТВ | CrocusTV | IndoorTV";"Сити";"ТЯК Москва"},
0)),"")</f>
        <v/>
      </c>
      <c r="EU50" s="60" t="n"/>
      <c r="EV50" s="60" t="n"/>
      <c r="EX50" s="110">
        <f t="array" ref="EX50">
($AR50/30
+N("ТРАФИК ПЛОЩАДКИ"))*
(IFERROR(
_xlfn.LET(
_xlpm.GPR,
HLOOKUP($L50,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IF($Q50="цифровой",_xlpm.GPR/$AG50,_xlpm.GPR/60)),
0)
+N("DWELL TIME"))*
(IF($AB50=0,0,IF($AB50=1,0.3,IF($AB50=2,0.5,IF($AB50&gt;2,1))))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_xlfn.IFS($AC50="да",1.2,$AC50="нет",1)*
_xlfn.IFS($AD50="да",1.2,$AD50="нет",1)*
IF(R50="статический",1,1.2)*
$X50*
INDEX(
{1.2;1;1.2;1.2;1;1.2;1.2;1.2;1.2;1.2;1.2;1;1.2;1.2;1.2;1.2;1;1;1.2;1.2;1.2;1;1;1;1;1.2;1.2;1.2;1.2;1;1;1;1;1.2;1.2;1.2;1.2;1.2;1.2;1.2;1.2;1;1;1.2;1;1;1;1;1.5;1;1;1.5;1.5;1.2},
MATCH($Q50,_xlpm.MI,0)))&gt;{0.02;0.04;0.06;0.1;0.2;0.4;0.6;0.8;1;2;4;6})),
{0;1;2;3;4;5;6;7;8;9;10;11;12},
0)))
+N("КОЭФФИЦИЕНТ КОНТАКТА"))))*
(_xlfn.IFS($X50&lt;0.1,$X50/1000,$X50&gt;25,5.2,AND($X50&gt;=0.1,$X50&lt;=25),(($X50*2+0.1)/10)*($X50/10)))*
IFERROR((_xlfn.LET(
_xlpm.MA,
{0;0.8;0.85;0.9;0.95;1},
_xlpm.MAA,
{0;1;2;3;4;5},
INDEX(_xlpm.MA,MATCH(SUMPRODUCT(--((IF(ROUND(_xlpm.MAA,1)&gt;5,5,ROUND($AB50,1)))&gt;{0;1;2;3;4;5})),_xlpm.MAA,0)))
+N("КОЭФФИЦИЕНТ КОЛ-ВО КОНСТРУКЦИЙ")),1)*
$AB50,0))*
(IF($Q50="цифровой",$AG50/15*$AI50,1)
+N("ДЛЯ ЦИФРЫ"))</f>
        <v/>
      </c>
      <c r="EY50" s="110">
        <f>IFERROR(EX50*AY50,0)</f>
        <v/>
      </c>
      <c r="EZ50" s="131">
        <f>IFERROR(DP50/EY50*1000,0)</f>
        <v/>
      </c>
      <c r="FA50" s="112">
        <f>IFERROR(FC50/FB50,0)</f>
        <v/>
      </c>
      <c r="FB50" s="112">
        <f>IFERROR((FC50/(EY50/FF50*#REF!))*0.825,0)</f>
        <v/>
      </c>
      <c r="FC50" s="112">
        <f>IFERROR(((EX50*30/AR50)*100)/30,0)</f>
        <v/>
      </c>
      <c r="FD50" s="112">
        <f>IFERROR(EY50/G50*100%,0)</f>
        <v/>
      </c>
      <c r="FE50" s="112">
        <f>IFERROR(FD50/FC50*100%,0)</f>
        <v/>
      </c>
      <c r="FF50" s="110">
        <f>IFERROR(AR50/30*AY50,0)</f>
        <v/>
      </c>
    </row>
    <row r="51" ht="12.75" customHeight="1">
      <c r="A51" s="59" t="n"/>
      <c r="B51" s="60" t="n"/>
      <c r="C51" s="60" t="n"/>
      <c r="D51" s="60">
        <f t="array" ref="D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1" s="60">
        <f t="array" ref="E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1" s="60" t="n"/>
      <c r="G51" s="60" t="n"/>
      <c r="H51" s="60">
        <f t="array" ref="H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1" s="60" t="n"/>
      <c r="J51" s="60" t="n"/>
      <c r="K51" s="60" t="n"/>
      <c r="L51" s="60" t="n"/>
      <c r="M51" s="60" t="n"/>
      <c r="N51" s="60" t="n"/>
      <c r="O51" s="60" t="n"/>
      <c r="P51" s="60">
        <f t="array" ref="P51">
_xlfn.IFS(
ISNUMBER(MATCH($Q51,{"шелфбаннер","разделитель","монетница","чековая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ISNUMBER(MATCH($Q51,{"каталог","журнал"},)),
"Пресса",
$Q51="","")</f>
        <v/>
      </c>
      <c r="Q51" s="60" t="n"/>
      <c r="R51" s="60">
        <f t="array" ref="R51">
IFERROR(
_xlfn.IFS(
OR(ISNUMBER(MATCH($Q51,{"экспозиция","макет","стенд","автостенд","авто стенд","выставочное пространство","выставочные стенды","модульные выставочные стенды","3Д конструкция","3D конструкция"},)),P51="Экспонирование"),
"нестандартный",
ISNUMBER(MATCH($Q51,{"скроллер","призматрон"},)),
"динамический",
$P51="Видео",
"цифровой",
OR($P51="Пресса",$P51="Щит",$P51="POSm",$P51="Подвес",$P51="Брендирование/оклейка"),
"статический"),"")</f>
        <v/>
      </c>
      <c r="S51" s="59" t="n"/>
      <c r="T51" s="60" t="n"/>
      <c r="U51" s="60" t="n"/>
      <c r="V51" s="60" t="n"/>
      <c r="W51" s="59" t="n"/>
      <c r="X51" s="59" t="n"/>
      <c r="Y51" s="59" t="n"/>
      <c r="Z51" s="61" t="n"/>
      <c r="AA51" s="61" t="n"/>
      <c r="AB51" s="61">
        <f>IF(BL51&gt;0,Z51,0)</f>
        <v/>
      </c>
      <c r="AC51" s="59" t="n"/>
      <c r="AD51" s="59" t="n"/>
      <c r="AE51" s="59" t="n"/>
      <c r="AF51" s="59" t="n"/>
      <c r="AG51" s="59" t="n"/>
      <c r="AH51" s="59" t="n"/>
      <c r="AI51" s="59" t="n"/>
      <c r="AJ51" s="59" t="n"/>
      <c r="AK51" s="59" t="n"/>
      <c r="AL51" s="62">
        <f>IFERROR(IF(OR(R51="статический",R51="динамический",R51="нестандартный",R51="",R51=""),"-",IF(AND(AH51="-",AI51="-"),"-",AK51*3600/AH51*AI51)),"-")</f>
        <v/>
      </c>
      <c r="AM51" s="62">
        <f>IFERROR(IF(OR(R51="статический",R51="динамический",R51="",R51="", R51="BTL",R51="нестандартный"),"-",AG51*AI51*AL51/60),"-")</f>
        <v/>
      </c>
      <c r="AN51" s="63">
        <f>IFERROR(IF(AH51="","-",AG51*AI51/AH51),"-")</f>
        <v/>
      </c>
      <c r="AO51" s="59">
        <f>IFERROR(IF(OR($R51="статический",$R51="динамический",$R51="",$R51="",$R51="BTL",$R51="нестандартный"),"-",$AL51*$AY51),"-")</f>
        <v/>
      </c>
      <c r="AP51" s="62">
        <f>IFERROR(IF(OR($R51="статический",$R51="динамический",$R51="",$R51="",$R51="BTL",$R51="нестандартный"),"-",$AM51*AY51),"-")</f>
        <v/>
      </c>
      <c r="AQ51" s="64" t="n"/>
      <c r="AR51" s="61" t="n"/>
      <c r="AS51" s="61" t="n"/>
      <c r="AT51" s="61" t="n"/>
      <c r="AU51" s="65" t="n"/>
      <c r="AV51" s="124">
        <f>IFERROR(DR51/AT51*1000,"n/a")</f>
        <v/>
      </c>
      <c r="AW51" s="67" t="n"/>
      <c r="AX51" s="67" t="n"/>
      <c r="AY51" s="43">
        <f>IFERROR(IF(OR($AW51="",$AX51=""),"",_xlfn.DAYS($AX51+1,$AW51)),"")</f>
        <v/>
      </c>
      <c r="AZ51" s="68">
        <f t="array" ref="AZ51">
_xlfn.LET(_xlpm.COEFF,
IF($AW51+$AX51=0,0,IF(MAX(MIN($AX51,EOMONTH(AZ$15,0))-MAX($AW51,AZ$15)+1,)&gt;0,1,0)),
_xlfn.IFS(
$ES51="LisChannel",
_xlpm.COEFF*
INDEX({1;1;1.2;1.2;1;1;1;1;1.2;1.2;1.2;1.2},
MATCH(MONTH(AZ$15),
{1,2,3,4,5,6,7,8,9,10,11,12})),
CONCATENATE($ES51," ",$L51)="RussOutdoor метро",
_xlpm.COEFF*
INDEX({0.8;0.9;1.1;1.1;1;1;1;1;1.1;1.1;1.1;1.1},
MATCH(MONTH(AZ$15),
{1,2,3,4,5,6,7,8,9,10,11,12})),
$ES51&lt;&gt;"LisChannel",
_xlpm.COEFF,
$ES51&lt;&gt;"RussOutdoor",
_xlpm.COEFF))</f>
        <v/>
      </c>
      <c r="BA51" s="68">
        <f t="array" ref="BA51">
_xlfn.LET(_xlpm.COEFF,
IF($AW51+$AX51=0,0,IF(MAX(MIN($AX51,EOMONTH(BA$15,0))-MAX($AW51,BA$15)+1,)&gt;0,1,0)),
_xlfn.IFS(
$ES51="LisChannel",
_xlpm.COEFF*
INDEX({1;1;1.2;1.2;1;1;1;1;1.2;1.2;1.2;1.2},
MATCH(MONTH(BA$15),
{1,2,3,4,5,6,7,8,9,10,11,12})),
CONCATENATE($ES51," ",$L51)="RussOutdoor метро",
_xlpm.COEFF*
INDEX({0.8;0.9;1.1;1.1;1;1;1;1;1.1;1.1;1.1;1.1},
MATCH(MONTH(BA$15),
{1,2,3,4,5,6,7,8,9,10,11,12})),
$ES51&lt;&gt;"LisChannel",
_xlpm.COEFF,
$ES51&lt;&gt;"RussOutdoor",
_xlpm.COEFF))</f>
        <v/>
      </c>
      <c r="BB51" s="68">
        <f t="array" ref="BB51">
_xlfn.LET(_xlpm.COEFF,
IF($AW51+$AX51=0,0,IF(MAX(MIN($AX51,EOMONTH(BB$15,0))-MAX($AW51,BB$15)+1,)&gt;0,1,0)),
_xlfn.IFS(
$ES51="LisChannel",
_xlpm.COEFF*
INDEX({1;1;1.2;1.2;1;1;1;1;1.2;1.2;1.2;1.2},
MATCH(MONTH(BB$15),
{1,2,3,4,5,6,7,8,9,10,11,12})),
CONCATENATE($ES51," ",$L51)="RussOutdoor метро",
_xlpm.COEFF*
INDEX({0.8;0.9;1.1;1.1;1;1;1;1;1.1;1.1;1.1;1.1},
MATCH(MONTH(BB$15),
{1,2,3,4,5,6,7,8,9,10,11,12})),
$ES51&lt;&gt;"LisChannel",
_xlpm.COEFF,
$ES51&lt;&gt;"RussOutdoor",
_xlpm.COEFF))</f>
        <v/>
      </c>
      <c r="BC51" s="68">
        <f t="array" ref="BC51">
_xlfn.LET(_xlpm.COEFF,
IF($AW51+$AX51=0,0,IF(MAX(MIN($AX51,EOMONTH(BC$15,0))-MAX($AW51,BC$15)+1,)&gt;0,1,0)),
_xlfn.IFS(
$ES51="LisChannel",
_xlpm.COEFF*
INDEX({1;1;1.2;1.2;1;1;1;1;1.2;1.2;1.2;1.2},
MATCH(MONTH(BC$15),
{1,2,3,4,5,6,7,8,9,10,11,12})),
CONCATENATE($ES51," ",$L51)="RussOutdoor метро",
_xlpm.COEFF*
INDEX({0.8;0.9;1.1;1.1;1;1;1;1;1.1;1.1;1.1;1.1},
MATCH(MONTH(BC$15),
{1,2,3,4,5,6,7,8,9,10,11,12})),
$ES51&lt;&gt;"LisChannel",
_xlpm.COEFF,
$ES51&lt;&gt;"RussOutdoor",
_xlpm.COEFF))</f>
        <v/>
      </c>
      <c r="BD51" s="68">
        <f t="array" ref="BD51">
_xlfn.LET(_xlpm.COEFF,
IF($AW51+$AX51=0,0,IF(MAX(MIN($AX51,EOMONTH(BD$15,0))-MAX($AW51,BD$15)+1,)&gt;0,1,0)),
_xlfn.IFS(
$ES51="LisChannel",
_xlpm.COEFF*
INDEX({1;1;1.2;1.2;1;1;1;1;1.2;1.2;1.2;1.2},
MATCH(MONTH(BD$15),
{1,2,3,4,5,6,7,8,9,10,11,12})),
CONCATENATE($ES51," ",$L51)="RussOutdoor метро",
_xlpm.COEFF*
INDEX({0.8;0.9;1.1;1.1;1;1;1;1;1.1;1.1;1.1;1.1},
MATCH(MONTH(BD$15),
{1,2,3,4,5,6,7,8,9,10,11,12})),
$ES51&lt;&gt;"LisChannel",
_xlpm.COEFF,
$ES51&lt;&gt;"RussOutdoor",
_xlpm.COEFF))</f>
        <v/>
      </c>
      <c r="BE51" s="68">
        <f t="array" ref="BE51">
_xlfn.LET(_xlpm.COEFF,
IF($AW51+$AX51=0,0,IF(MAX(MIN($AX51,EOMONTH(BE$15,0))-MAX($AW51,BE$15)+1,)&gt;0,1,0)),
_xlfn.IFS(
$ES51="LisChannel",
_xlpm.COEFF*
INDEX({1;1;1.2;1.2;1;1;1;1;1.2;1.2;1.2;1.2},
MATCH(MONTH(BE$15),
{1,2,3,4,5,6,7,8,9,10,11,12})),
CONCATENATE($ES51," ",$L51)="RussOutdoor метро",
_xlpm.COEFF*
INDEX({0.8;0.9;1.1;1.1;1;1;1;1;1.1;1.1;1.1;1.1},
MATCH(MONTH(BE$15),
{1,2,3,4,5,6,7,8,9,10,11,12})),
$ES51&lt;&gt;"LisChannel",
_xlpm.COEFF,
$ES51&lt;&gt;"RussOutdoor",
_xlpm.COEFF))</f>
        <v/>
      </c>
      <c r="BF51" s="68">
        <f t="array" ref="BF51">
_xlfn.LET(_xlpm.COEFF,
IF($AW51+$AX51=0,0,IF(MAX(MIN($AX51,EOMONTH(BF$15,0))-MAX($AW51,BF$15)+1,)&gt;0,1,0)),
_xlfn.IFS(
$ES51="LisChannel",
_xlpm.COEFF*
INDEX({1;1;1.2;1.2;1;1;1;1;1.2;1.2;1.2;1.2},
MATCH(MONTH(BF$15),
{1,2,3,4,5,6,7,8,9,10,11,12})),
CONCATENATE($ES51," ",$L51)="RussOutdoor метро",
_xlpm.COEFF*
INDEX({0.8;0.9;1.1;1.1;1;1;1;1;1.1;1.1;1.1;1.1},
MATCH(MONTH(BF$15),
{1,2,3,4,5,6,7,8,9,10,11,12})),
$ES51&lt;&gt;"LisChannel",
_xlpm.COEFF,
$ES51&lt;&gt;"RussOutdoor",
_xlpm.COEFF))</f>
        <v/>
      </c>
      <c r="BG51" s="68">
        <f t="array" ref="BG51">
_xlfn.LET(_xlpm.COEFF,
IF($AW51+$AX51=0,0,IF(MAX(MIN($AX51,EOMONTH(BG$15,0))-MAX($AW51,BG$15)+1,)&gt;0,1,0)),
_xlfn.IFS(
$ES51="LisChannel",
_xlpm.COEFF*
INDEX({1;1;1.2;1.2;1;1;1;1;1.2;1.2;1.2;1.2},
MATCH(MONTH(BG$15),
{1,2,3,4,5,6,7,8,9,10,11,12})),
CONCATENATE($ES51," ",$L51)="RussOutdoor метро",
_xlpm.COEFF*
INDEX({0.8;0.9;1.1;1.1;1;1;1;1;1.1;1.1;1.1;1.1},
MATCH(MONTH(BG$15),
{1,2,3,4,5,6,7,8,9,10,11,12})),
$ES51&lt;&gt;"LisChannel",
_xlpm.COEFF,
$ES51&lt;&gt;"RussOutdoor",
_xlpm.COEFF))</f>
        <v/>
      </c>
      <c r="BH51" s="68">
        <f t="array" ref="BH51">
_xlfn.LET(_xlpm.COEFF,
IF($AW51+$AX51=0,0,IF(MAX(MIN($AX51,EOMONTH(BH$15,0))-MAX($AW51,BH$15)+1,)&gt;0,1,0)),
_xlfn.IFS(
$ES51="LisChannel",
_xlpm.COEFF*
INDEX({1;1;1.2;1.2;1;1;1;1;1.2;1.2;1.2;1.2},
MATCH(MONTH(BH$15),
{1,2,3,4,5,6,7,8,9,10,11,12})),
CONCATENATE($ES51," ",$L51)="RussOutdoor метро",
_xlpm.COEFF*
INDEX({0.8;0.9;1.1;1.1;1;1;1;1;1.1;1.1;1.1;1.1},
MATCH(MONTH(BH$15),
{1,2,3,4,5,6,7,8,9,10,11,12})),
$ES51&lt;&gt;"LisChannel",
_xlpm.COEFF,
$ES51&lt;&gt;"RussOutdoor",
_xlpm.COEFF))</f>
        <v/>
      </c>
      <c r="BI51" s="68">
        <f t="array" ref="BI51">
_xlfn.LET(_xlpm.COEFF,
IF($AW51+$AX51=0,0,IF(MAX(MIN($AX51,EOMONTH(BI$15,0))-MAX($AW51,BI$15)+1,)&gt;0,1,0)),
_xlfn.IFS(
$ES51="LisChannel",
_xlpm.COEFF*
INDEX({1;1;1.2;1.2;1;1;1;1;1.2;1.2;1.2;1.2},
MATCH(MONTH(BI$15),
{1,2,3,4,5,6,7,8,9,10,11,12})),
CONCATENATE($ES51," ",$L51)="RussOutdoor метро",
_xlpm.COEFF*
INDEX({0.8;0.9;1.1;1.1;1;1;1;1;1.1;1.1;1.1;1.1},
MATCH(MONTH(BI$15),
{1,2,3,4,5,6,7,8,9,10,11,12})),
$ES51&lt;&gt;"LisChannel",
_xlpm.COEFF,
$ES51&lt;&gt;"RussOutdoor",
_xlpm.COEFF))</f>
        <v/>
      </c>
      <c r="BJ51" s="68">
        <f t="array" ref="BJ51">
_xlfn.LET(_xlpm.COEFF,
IF($AW51+$AX51=0,0,IF(MAX(MIN($AX51,EOMONTH(BJ$15,0))-MAX($AW51,BJ$15)+1,)&gt;0,1,0)),
_xlfn.IFS(
$ES51="LisChannel",
_xlpm.COEFF*
INDEX({1;1;1.2;1.2;1;1;1;1;1.2;1.2;1.2;1.2},
MATCH(MONTH(BJ$15),
{1,2,3,4,5,6,7,8,9,10,11,12})),
CONCATENATE($ES51," ",$L51)="RussOutdoor метро",
_xlpm.COEFF*
INDEX({0.8;0.9;1.1;1.1;1;1;1;1;1.1;1.1;1.1;1.1},
MATCH(MONTH(BJ$15),
{1,2,3,4,5,6,7,8,9,10,11,12})),
$ES51&lt;&gt;"LisChannel",
_xlpm.COEFF,
$ES51&lt;&gt;"RussOutdoor",
_xlpm.COEFF))</f>
        <v/>
      </c>
      <c r="BK51" s="68">
        <f t="array" ref="BK51">
_xlfn.LET(_xlpm.COEFF,
IF($AW51+$AX51=0,0,IF(MAX(MIN($AX51,EOMONTH(BK$15,0))-MAX($AW51,BK$15)+1,)&gt;0,1,0)),
_xlfn.IFS(
$ES51="LisChannel",
_xlpm.COEFF*
INDEX({1;1;1.2;1.2;1;1;1;1;1.2;1.2;1.2;1.2},
MATCH(MONTH(BK$15),
{1,2,3,4,5,6,7,8,9,10,11,12})),
CONCATENATE($ES51," ",$L51)="RussOutdoor метро",
_xlpm.COEFF*
INDEX({0.8;0.9;1.1;1.1;1;1;1;1;1.1;1.1;1.1;1.1},
MATCH(MONTH(BK$15),
{1,2,3,4,5,6,7,8,9,10,11,12})),
$ES51&lt;&gt;"LisChannel",
_xlpm.COEFF,
$ES51&lt;&gt;"RussOutdoor",
_xlpm.COEFF))</f>
        <v/>
      </c>
      <c r="BL51" s="62">
        <f>COUNTIFS($AZ51:$BK51,"&gt;0")</f>
        <v/>
      </c>
      <c r="BM51" s="65" t="n"/>
      <c r="BN51" s="125">
        <f>$DJ51</f>
        <v/>
      </c>
      <c r="BO51" s="63">
        <f>$DQ51</f>
        <v/>
      </c>
      <c r="BP51" s="125">
        <f>
IFERROR(
IF($BL51=0,0,
$BN51*(1-$BO51)),
0)</f>
        <v/>
      </c>
      <c r="BQ51" s="125">
        <f t="array" ref="BQ51">
IFERROR(
_xlfn.IFS(
$DH51="день_1",
$BP51*$BL51/($AX51-$AW51+1)*AZ51*(DAY(EOMONTH(AZ$15,0))),
$DH51="день_2",
$BP51/30*MAX(MIN($AX51,EOMONTH(AZ$15,0))-MAX($AW51,AZ$15)+1,),
$DH51="раб.день",
$BP51/30*(IFERROR(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$BP51*AZ51,
$DH51="неделя",
$BP51*AZ51/7*(ROUNDUP((DAY(EOMONTH(AZ$15,0)))/4,0))),
0)</f>
        <v/>
      </c>
      <c r="BR51" s="125">
        <f t="array" ref="BR51">
IFERROR(
_xlfn.IFS(
$DH51="день_1",
$BP51*$BL51/($AX51-$AW51+1)*BA51*(DAY(EOMONTH(BA$15,0))),
$DH51="день_2",
$BP51/30*MAX(MIN($AX51,EOMONTH(BA$15,0))-MAX($AW51,BA$15)+1,),
$DH51="раб.день",
$BP51/30*(IFERROR(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$BP51*BA51,
$DH51="неделя",
$BP51*BA51/7*(ROUNDUP((DAY(EOMONTH(BA$15,0)))/4,0))),
0)</f>
        <v/>
      </c>
      <c r="BS51" s="125">
        <f t="array" ref="BS51">
IFERROR(
_xlfn.IFS(
$DH51="день_1",
$BP51*$BL51/($AX51-$AW51+1)*BB51*(DAY(EOMONTH(BB$15,0))),
$DH51="день_2",
$BP51/30*MAX(MIN($AX51,EOMONTH(BB$15,0))-MAX($AW51,BB$15)+1,),
$DH51="раб.день",
$BP51/30*(IFERROR(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$BP51*BB51,
$DH51="неделя",
$BP51*BB51/7*(ROUNDUP((DAY(EOMONTH(BB$15,0)))/4,0))),
0)</f>
        <v/>
      </c>
      <c r="BT51" s="125">
        <f t="array" ref="BT51">
IFERROR(
_xlfn.IFS(
$DH51="день_1",
$BP51*$BL51/($AX51-$AW51+1)*BC51*(DAY(EOMONTH(BC$15,0))),
$DH51="день_2",
$BP51/30*MAX(MIN($AX51,EOMONTH(BC$15,0))-MAX($AW51,BC$15)+1,),
$DH51="раб.день",
$BP51/30*(IFERROR(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$BP51*BC51,
$DH51="неделя",
$BP51*BC51/7*(ROUNDUP((DAY(EOMONTH(BC$15,0)))/4,0))),
0)</f>
        <v/>
      </c>
      <c r="BU51" s="125">
        <f t="array" ref="BU51">
IFERROR(
_xlfn.IFS(
$DH51="день_1",
$BP51*$BL51/($AX51-$AW51+1)*BD51*(DAY(EOMONTH(BD$15,0))),
$DH51="день_2",
$BP51/30*MAX(MIN($AX51,EOMONTH(BD$15,0))-MAX($AW51,BD$15)+1,),
$DH51="раб.день",
$BP51/30*(IFERROR(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$BP51*BD51,
$DH51="неделя",
$BP51*BD51/7*(ROUNDUP((DAY(EOMONTH(BD$15,0)))/4,0))),
0)</f>
        <v/>
      </c>
      <c r="BV51" s="125">
        <f t="array" ref="BV51">
IFERROR(
_xlfn.IFS(
$DH51="день_1",
$BP51*$BL51/($AX51-$AW51+1)*BE51*(DAY(EOMONTH(BE$15,0))),
$DH51="день_2",
$BP51/30*MAX(MIN($AX51,EOMONTH(BE$15,0))-MAX($AW51,BE$15)+1,),
$DH51="раб.день",
$BP51/30*(IFERROR(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$BP51*BE51,
$DH51="неделя",
$BP51*BE51/7*(ROUNDUP((DAY(EOMONTH(BE$15,0)))/4,0))),
0)</f>
        <v/>
      </c>
      <c r="BW51" s="125">
        <f t="array" ref="BW51">
IFERROR(
_xlfn.IFS(
$DH51="день_1",
$BP51*$BL51/($AX51-$AW51+1)*BF51*(DAY(EOMONTH(BF$15,0))),
$DH51="день_2",
$BP51/30*MAX(MIN($AX51,EOMONTH(BF$15,0))-MAX($AW51,BF$15)+1,),
$DH51="раб.день",
$BP51/30*(IFERROR(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$BP51*BF51,
$DH51="неделя",
$BP51*BF51/7*(ROUNDUP((DAY(EOMONTH(BF$15,0)))/4,0))),
0)</f>
        <v/>
      </c>
      <c r="BX51" s="125">
        <f t="array" ref="BX51">
IFERROR(
_xlfn.IFS(
$DH51="день_1",
$BP51*$BL51/($AX51-$AW51+1)*BG51*(DAY(EOMONTH(BG$15,0))),
$DH51="день_2",
$BP51/30*MAX(MIN($AX51,EOMONTH(BG$15,0))-MAX($AW51,BG$15)+1,),
$DH51="раб.день",
$BP51/30*(IFERROR(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$BP51*BG51,
$DH51="неделя",
$BP51*BG51/7*(ROUNDUP((DAY(EOMONTH(BG$15,0)))/4,0))),
0)</f>
        <v/>
      </c>
      <c r="BY51" s="125">
        <f t="array" ref="BY51">
IFERROR(
_xlfn.IFS(
$DH51="день_1",
$BP51*$BL51/($AX51-$AW51+1)*BH51*(DAY(EOMONTH(BH$15,0))),
$DH51="день_2",
$BP51/30*MAX(MIN($AX51,EOMONTH(BH$15,0))-MAX($AW51,BH$15)+1,),
$DH51="раб.день",
$BP51/30*(IFERROR(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$BP51*BH51,
$DH51="неделя",
$BP51*BH51/7*(ROUNDUP((DAY(EOMONTH(BH$15,0)))/4,0))),
0)</f>
        <v/>
      </c>
      <c r="BZ51" s="125">
        <f t="array" ref="BZ51">
IFERROR(
_xlfn.IFS(
$DH51="день_1",
$BP51*$BL51/($AX51-$AW51+1)*BI51*(DAY(EOMONTH(BI$15,0))),
$DH51="день_2",
$BP51/30*MAX(MIN($AX51,EOMONTH(BI$15,0))-MAX($AW51,BI$15)+1,),
$DH51="раб.день",
$BP51/30*(IFERROR(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$BP51*BI51,
$DH51="неделя",
$BP51*BI51/7*(ROUNDUP((DAY(EOMONTH(BI$15,0)))/4,0))),
0)</f>
        <v/>
      </c>
      <c r="CA51" s="125">
        <f t="array" ref="CA51">
IFERROR(
_xlfn.IFS(
$DH51="день_1",
$BP51*$BL51/($AX51-$AW51+1)*BJ51*(DAY(EOMONTH(BJ$15,0))),
$DH51="день_2",
$BP51/30*MAX(MIN($AX51,EOMONTH(BJ$15,0))-MAX($AW51,BJ$15)+1,),
$DH51="раб.день",
$BP51/30*(IFERROR(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$BP51*BJ51,
$DH51="неделя",
$BP51*BJ51/7*(ROUNDUP((DAY(EOMONTH(BJ$15,0)))/4,0))),
0)</f>
        <v/>
      </c>
      <c r="CB51" s="125">
        <f t="array" ref="CB51">
IFERROR(
_xlfn.IFS(
$DH51="день_1",
$BP51*$BL51/($AX51-$AW51+1)*BK51*(DAY(EOMONTH(BK$15,0))),
$DH51="день_2",
$BP51/30*MAX(MIN($AX51,EOMONTH(BK$15,0))-MAX($AW51,BK$15)+1,),
$DH51="раб.день",
$BP51/30*(IFERROR(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$BP51*BK51,
$DH51="неделя",
$BP51*BK51/7*(ROUNDUP((DAY(EOMONTH(BK$15,0)))/4,0))),
0)</f>
        <v/>
      </c>
      <c r="CC51" s="125">
        <f>SUM($BQ51:$CB51)</f>
        <v/>
      </c>
      <c r="CD51" s="126">
        <f>SUM($EH51:$EH51)</f>
        <v/>
      </c>
      <c r="CE51" s="126">
        <f>$CD51*$AB51</f>
        <v/>
      </c>
      <c r="CF51" s="126">
        <f>SUM($EK51:$EK51)</f>
        <v/>
      </c>
      <c r="CG51" s="126">
        <f>$CF51*$AB51</f>
        <v/>
      </c>
      <c r="CH51" s="126">
        <f>SUM($CC51,$CE51,$CG51)</f>
        <v/>
      </c>
      <c r="CI51" s="126">
        <f>$CH51*(1+$CM51)</f>
        <v/>
      </c>
      <c r="CJ51" s="127" t="n">
        <v>0</v>
      </c>
      <c r="CK51" s="126">
        <f>SUM($CH51:$CH51)*(1+$CJ51)</f>
        <v/>
      </c>
      <c r="CL51" s="126">
        <f>SUM($CH51:$CH51)*(1+$CM51)</f>
        <v/>
      </c>
      <c r="CM51" s="59" t="n"/>
      <c r="CN51" s="59" t="n"/>
      <c r="CO51" s="72" t="n"/>
      <c r="CP51" s="59" t="n"/>
      <c r="CQ51" s="73" t="n"/>
      <c r="CR51" s="73" t="n"/>
      <c r="CS51" s="73" t="n"/>
      <c r="CT51" s="72" t="n"/>
      <c r="CU51" s="79" t="inlineStr">
        <is>
          <t> </t>
        </is>
      </c>
      <c r="CV51" s="60" t="n"/>
      <c r="CW51" s="60" t="n"/>
      <c r="CX51" s="60" t="n"/>
      <c r="CY51" s="127">
        <f>IFERROR(($CC51-$EE51)/($EE51/(1-$DQ51)),0)</f>
        <v/>
      </c>
      <c r="CZ51" s="127">
        <f>IFERROR(1-$EI51/($CE51),0)</f>
        <v/>
      </c>
      <c r="DA51" s="127">
        <f>IFERROR(1-$EL51/($CG51),0)</f>
        <v/>
      </c>
      <c r="DB51" s="126">
        <f>ROUND(IFERROR(($CI51/(1+$CM51)-$EN51),0),2)</f>
        <v/>
      </c>
      <c r="DC51" s="128" t="n"/>
      <c r="DD51" s="125" t="n"/>
      <c r="DE51" s="75" t="n">
        <v>0</v>
      </c>
      <c r="DF51" s="128" t="n"/>
      <c r="DG51" s="125">
        <f>IF($DC51=0,0,$DD51*($DC51*100%-$DE51*$DF51))*SUM($AB51:$AB51)</f>
        <v/>
      </c>
      <c r="DH51" s="129" t="inlineStr">
        <is>
          <t>месяц</t>
        </is>
      </c>
      <c r="DI51" s="130" t="n"/>
      <c r="DJ51" s="130">
        <f>
_xlfn.LET(_xlpm.X,
IFERROR(
IF($ES51="НовиковТВ",
(_xlfn.LET(_xlpm.NTV,
_xlfn.LET(_xlpm.MIN,350000,
IF(SUMIFS($DI:$DI,$ES:$ES,"НовиковТВ")&lt;=_xlpm.MIN,
(SUMIFS($DI:$DI,$ES:$ES,"НовиковТВ")/(COUNTIFS($ES:$ES,"НовиковТВ")))*_xlpm.MIN/SUMIFS($DI:$DI,$ES:$ES,"НовиковТВ"),
DI51)),
_xlpm.NTV+$DG51/(1-(1-(_xlpm.NTV)*(1-$DL51)*(1-$DM51)*(1-$DN51)*(1-$DO51)*(1-$DP51)/_xlpm.NTV))))/(1+$EP51),
$DI51+$DG51/(1-(1-($DI51)*(1-$DL51)*(1-$DM51)*(1-$DN51)*(1-$DO51)*(1-$DP51)/$DI51))),
0),
_xlpm.X*(1+$CM51)*(1+$CW51)-_xlpm.X*(1+$CM51)+_xlpm.X)</f>
        <v/>
      </c>
      <c r="DK51" s="125" t="inlineStr">
        <is>
          <t>послед.</t>
        </is>
      </c>
      <c r="DL51" s="63" t="n">
        <v>0</v>
      </c>
      <c r="DM51" s="63" t="n">
        <v>0</v>
      </c>
      <c r="DN51" s="63" t="n">
        <v>0</v>
      </c>
      <c r="DO51" s="63" t="n">
        <v>0</v>
      </c>
      <c r="DP51" s="63" t="n">
        <v>0</v>
      </c>
      <c r="DQ51" s="63">
        <f t="array" ref="DQ51">IFERROR(_xlfn.IFS(
$DK51="послед.",1-(1-$DL51)*(1-$DM51)*(1-$DN51)*(1-$DO51)*(1-$DP51),
$DK51="сумм.",$DL51+$DM51+$DN51+$DO51+$DP51),
0)</f>
        <v/>
      </c>
      <c r="DR51" s="125">
        <f t="array" ref="DR51">
IFERROR(
_xlfn.IFS(
$BL51=0,
0,
$BL51&gt;0,
_xlfn.IFS($DK51="послед.",
$DJ51*(1-$DL51)*(1-$DM51)*(1-$DN51)*(1-$DO51)*(1-$DP51),
$DK51="сумм.",
$DJ51*(1-($DL51+$DM51+$DN51+$DO51+$DP51)))),0)</f>
        <v/>
      </c>
      <c r="DS51" s="125">
        <f t="array" ref="DS51">
IFERROR(_xlfn.IFS(
$DH51="день_1",
$DR51*$BL51/($AX51-$AW51+1)*AZ51*(DAY(EOMONTH(AZ$15,0))),
$DH51="день_2",
$DR51/30*MAX(MIN($AX51,EOMONTH(AZ$15,0))-MAX($AW51,AZ$15)+1,),
$DH51="раб.день",
$DR51/30*(IFERROR(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$DR51*AZ51,
$DH51="неделя",
$DR51*AZ51/7*(ROUNDUP((DAY(EOMONTH(AZ$15,0)))/4,0))),
0)</f>
        <v/>
      </c>
      <c r="DT51" s="125">
        <f t="array" ref="DT51">
IFERROR(_xlfn.IFS(
$DH51="день_1",
$DR51*$BL51/($AX51-$AW51+1)*BA51*(DAY(EOMONTH(BA$15,0))),
$DH51="день_2",
$DR51/30*MAX(MIN($AX51,EOMONTH(BA$15,0))-MAX($AW51,BA$15)+1,),
$DH51="раб.день",
$DR51/30*(IFERROR(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$DR51*BA51,
$DH51="неделя",
$DR51*BA51/7*(ROUNDUP((DAY(EOMONTH(BA$15,0)))/4,0))),
0)</f>
        <v/>
      </c>
      <c r="DU51" s="125">
        <f t="array" ref="DU51">
IFERROR(_xlfn.IFS(
$DH51="день_1",
$DR51*$BL51/($AX51-$AW51+1)*BB51*(DAY(EOMONTH(BB$15,0))),
$DH51="день_2",
$DR51/30*MAX(MIN($AX51,EOMONTH(BB$15,0))-MAX($AW51,BB$15)+1,),
$DH51="раб.день",
$DR51/30*(IFERROR(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$DR51*BB51,
$DH51="неделя",
$DR51*BB51/7*(ROUNDUP((DAY(EOMONTH(BB$15,0)))/4,0))),
0)</f>
        <v/>
      </c>
      <c r="DV51" s="125">
        <f t="array" ref="DV51">
IFERROR(_xlfn.IFS(
$DH51="день_1",
$DR51*$BL51/($AX51-$AW51+1)*BC51*(DAY(EOMONTH(BC$15,0))),
$DH51="день_2",
$DR51/30*MAX(MIN($AX51,EOMONTH(BC$15,0))-MAX($AW51,BC$15)+1,),
$DH51="раб.день",
$DR51/30*(IFERROR(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$DR51*BC51,
$DH51="неделя",
$DR51*BC51/7*(ROUNDUP((DAY(EOMONTH(BC$15,0)))/4,0))),
0)</f>
        <v/>
      </c>
      <c r="DW51" s="125">
        <f t="array" ref="DW51">
IFERROR(_xlfn.IFS(
$DH51="день_1",
$DR51*$BL51/($AX51-$AW51+1)*BD51*(DAY(EOMONTH(BD$15,0))),
$DH51="день_2",
$DR51/30*MAX(MIN($AX51,EOMONTH(BD$15,0))-MAX($AW51,BD$15)+1,),
$DH51="раб.день",
$DR51/30*(IFERROR(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$DR51*BD51,
$DH51="неделя",
$DR51*BD51/7*(ROUNDUP((DAY(EOMONTH(BD$15,0)))/4,0))),
0)</f>
        <v/>
      </c>
      <c r="DX51" s="125">
        <f t="array" ref="DX51">
IFERROR(_xlfn.IFS(
$DH51="день_1",
$DR51*$BL51/($AX51-$AW51+1)*BE51*(DAY(EOMONTH(BE$15,0))),
$DH51="день_2",
$DR51/30*MAX(MIN($AX51,EOMONTH(BE$15,0))-MAX($AW51,BE$15)+1,),
$DH51="раб.день",
$DR51/30*(IFERROR(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$DR51*BE51,
$DH51="неделя",
$DR51*BE51/7*(ROUNDUP((DAY(EOMONTH(BE$15,0)))/4,0))),
0)</f>
        <v/>
      </c>
      <c r="DY51" s="125">
        <f t="array" ref="DY51">
IFERROR(_xlfn.IFS(
$DH51="день_1",
$DR51*$BL51/($AX51-$AW51+1)*BF51*(DAY(EOMONTH(BF$15,0))),
$DH51="день_2",
$DR51/30*MAX(MIN($AX51,EOMONTH(BF$15,0))-MAX($AW51,BF$15)+1,),
$DH51="раб.день",
$DR51/30*(IFERROR(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$DR51*BF51,
$DH51="неделя",
$DR51*BF51/7*(ROUNDUP((DAY(EOMONTH(BF$15,0)))/4,0))),
0)</f>
        <v/>
      </c>
      <c r="DZ51" s="125">
        <f t="array" ref="DZ51">
IFERROR(_xlfn.IFS(
$DH51="день_1",
$DR51*$BL51/($AX51-$AW51+1)*BG51*(DAY(EOMONTH(BG$15,0))),
$DH51="день_2",
$DR51/30*MAX(MIN($AX51,EOMONTH(BG$15,0))-MAX($AW51,BG$15)+1,),
$DH51="раб.день",
$DR51/30*(IFERROR(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$DR51*BG51,
$DH51="неделя",
$DR51*BG51/7*(ROUNDUP((DAY(EOMONTH(BG$15,0)))/4,0))),
0)</f>
        <v/>
      </c>
      <c r="EA51" s="125">
        <f t="array" ref="EA51">
IFERROR(_xlfn.IFS(
$DH51="день_1",
$DR51*$BL51/($AX51-$AW51+1)*BH51*(DAY(EOMONTH(BH$15,0))),
$DH51="день_2",
$DR51/30*MAX(MIN($AX51,EOMONTH(BH$15,0))-MAX($AW51,BH$15)+1,),
$DH51="раб.день",
$DR51/30*(IFERROR(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$DR51*BH51,
$DH51="неделя",
$DR51*BH51/7*(ROUNDUP((DAY(EOMONTH(BH$15,0)))/4,0))),
0)</f>
        <v/>
      </c>
      <c r="EB51" s="125">
        <f t="array" ref="EB51">
IFERROR(_xlfn.IFS(
$DH51="день_1",
$DR51*$BL51/($AX51-$AW51+1)*BI51*(DAY(EOMONTH(BI$15,0))),
$DH51="день_2",
$DR51/30*MAX(MIN($AX51,EOMONTH(BI$15,0))-MAX($AW51,BI$15)+1,),
$DH51="раб.день",
$DR51/30*(IFERROR(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$DR51*BI51,
$DH51="неделя",
$DR51*BI51/7*(ROUNDUP((DAY(EOMONTH(BI$15,0)))/4,0))),
0)</f>
        <v/>
      </c>
      <c r="EC51" s="125">
        <f t="array" ref="EC51">
IFERROR(_xlfn.IFS(
$DH51="день_1",
$DR51*$BL51/($AX51-$AW51+1)*BJ51*(DAY(EOMONTH(BJ$15,0))),
$DH51="день_2",
$DR51/30*MAX(MIN($AX51,EOMONTH(BJ$15,0))-MAX($AW51,BJ$15)+1,),
$DH51="раб.день",
$DR51/30*(IFERROR(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$DR51*BJ51,
$DH51="неделя",
$DR51*BJ51/7*(ROUNDUP((DAY(EOMONTH(BJ$15,0)))/4,0))),
0)</f>
        <v/>
      </c>
      <c r="ED51" s="125">
        <f t="array" ref="ED51">
IFERROR(_xlfn.IFS(
$DH51="день_1",
$DR51*$BL51/($AX51-$AW51+1)*BK51*(DAY(EOMONTH(BK$15,0))),
$DH51="день_2",
$DR51/30*MAX(MIN($AX51,EOMONTH(BK$15,0))-MAX($AW51,BK$15)+1,),
$DH51="раб.день",
$DR51/30*(IFERROR(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$DR51*BK51,
$DH51="неделя",
$DR51*BK51/7*(ROUNDUP((DAY(EOMONTH(BK$15,0)))/4,0))),
0)</f>
        <v/>
      </c>
      <c r="EE51" s="125">
        <f>SUM($DS51,$DT51,$DU51,$DV51,$DW51,$DX51,$DY51,$DZ51,$EA51,$EB51,$EC51,$ED51)</f>
        <v/>
      </c>
      <c r="EF51" s="125">
        <f>IFERROR(ROUND($EE51*(1+$EP51),2),0)</f>
        <v/>
      </c>
      <c r="EG51" s="128" t="n">
        <v>1</v>
      </c>
      <c r="EH51" s="126" t="n">
        <v>0</v>
      </c>
      <c r="EI51" s="126">
        <f>ROUND(SUM($EH51:$EH51)*SUM($AB51:$AB51)*$EG51,2)</f>
        <v/>
      </c>
      <c r="EJ51" s="126">
        <f>ROUND($EI51*(1+$EP51),2)</f>
        <v/>
      </c>
      <c r="EK51" s="126" t="n">
        <v>0</v>
      </c>
      <c r="EL51" s="126">
        <f>ROUND(SUM($EK51:$EK51)*SUM($AB51:$AB51)*$EG51,2)</f>
        <v/>
      </c>
      <c r="EM51" s="126">
        <f>ROUND($EL51*(1+$EP51),2)</f>
        <v/>
      </c>
      <c r="EN51" s="126">
        <f>SUM($EE51,$EI51,$EL51)</f>
        <v/>
      </c>
      <c r="EO51" s="126">
        <f>SUM($EF51,$EJ51,$EM51)</f>
        <v/>
      </c>
      <c r="EP51" s="59" t="n"/>
      <c r="EQ51" s="59" t="n"/>
      <c r="ER51" s="60">
        <f t="array" ref="ER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MATCH(ES51,
{"AMS";"RussOutdoor";"HD Outdoor";"Ingroup";"IQ";"Ledproduction";"LisChannel";"Logic";"Media-PPL";"NovikovTV | НовиковТВ";"SMA";"SOK";"КрокусТВ | CrocusTV | IndoorTV";"Сити";"ТЯК Москва"},
0)),"")</f>
        <v/>
      </c>
      <c r="ES51" s="60" t="n"/>
      <c r="ET51" s="60">
        <f t="array" ref="ET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MATCH(ES51,
{"AMS";"RussOutdoor";"HD Outdoor";"Ingroup";"IQ";"Ledproduction";"LisChannel";"Logic";"Media-PPL";"NovikovTV | НовиковТВ";"SMA";"SOK";"КрокусТВ | CrocusTV | IndoorTV";"Сити";"ТЯК Москва"},
0)),"")</f>
        <v/>
      </c>
      <c r="EU51" s="60" t="n"/>
      <c r="EV51" s="60" t="n"/>
      <c r="EX51" s="110">
        <f t="array" ref="EX51">
($AR51/30
+N("ТРАФИК ПЛОЩАДКИ"))*
(IFERROR(
_xlfn.LET(
_xlpm.GPR,
HLOOKUP($L51,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IF($Q51="цифровой",_xlpm.GPR/$AG51,_xlpm.GPR/60)),
0)
+N("DWELL TIME"))*
(IF($AB51=0,0,IF($AB51=1,0.3,IF($AB51=2,0.5,IF($AB51&gt;2,1))))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_xlfn.IFS($AC51="да",1.2,$AC51="нет",1)*
_xlfn.IFS($AD51="да",1.2,$AD51="нет",1)*
IF(R51="статический",1,1.2)*
$X51*
INDEX(
{1.2;1;1.2;1.2;1;1.2;1.2;1.2;1.2;1.2;1.2;1;1.2;1.2;1.2;1.2;1;1;1.2;1.2;1.2;1;1;1;1;1.2;1.2;1.2;1.2;1;1;1;1;1.2;1.2;1.2;1.2;1.2;1.2;1.2;1.2;1;1;1.2;1;1;1;1;1.5;1;1;1.5;1.5;1.2},
MATCH($Q51,_xlpm.MI,0)))&gt;{0.02;0.04;0.06;0.1;0.2;0.4;0.6;0.8;1;2;4;6})),
{0;1;2;3;4;5;6;7;8;9;10;11;12},
0)))
+N("КОЭФФИЦИЕНТ КОНТАКТА"))))*
(_xlfn.IFS($X51&lt;0.1,$X51/1000,$X51&gt;25,5.2,AND($X51&gt;=0.1,$X51&lt;=25),(($X51*2+0.1)/10)*($X51/10)))*
IFERROR((_xlfn.LET(
_xlpm.MA,
{0;0.8;0.85;0.9;0.95;1},
_xlpm.MAA,
{0;1;2;3;4;5},
INDEX(_xlpm.MA,MATCH(SUMPRODUCT(--((IF(ROUND(_xlpm.MAA,1)&gt;5,5,ROUND($AB51,1)))&gt;{0;1;2;3;4;5})),_xlpm.MAA,0)))
+N("КОЭФФИЦИЕНТ КОЛ-ВО КОНСТРУКЦИЙ")),1)*
$AB51,0))*
(IF($Q51="цифровой",$AG51/15*$AI51,1)
+N("ДЛЯ ЦИФРЫ"))</f>
        <v/>
      </c>
      <c r="EY51" s="110">
        <f>IFERROR(EX51*AY51,0)</f>
        <v/>
      </c>
      <c r="EZ51" s="131">
        <f>IFERROR(DP51/EY51*1000,0)</f>
        <v/>
      </c>
      <c r="FA51" s="112">
        <f>IFERROR(FC51/FB51,0)</f>
        <v/>
      </c>
      <c r="FB51" s="112">
        <f>IFERROR((FC51/(EY51/FF51*#REF!))*0.825,0)</f>
        <v/>
      </c>
      <c r="FC51" s="112">
        <f>IFERROR(((EX51*30/AR51)*100)/30,0)</f>
        <v/>
      </c>
      <c r="FD51" s="112">
        <f>IFERROR(EY51/G51*100%,0)</f>
        <v/>
      </c>
      <c r="FE51" s="112">
        <f>IFERROR(FD51/FC51*100%,0)</f>
        <v/>
      </c>
      <c r="FF51" s="110">
        <f>IFERROR(AR51/30*AY51,0)</f>
        <v/>
      </c>
    </row>
    <row r="52" ht="12.75" customHeight="1">
      <c r="A52" s="59" t="n"/>
      <c r="B52" s="60" t="n"/>
      <c r="C52" s="60" t="n"/>
      <c r="D52" s="60">
        <f t="array" ref="D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2" s="60">
        <f t="array" ref="E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2" s="60" t="n"/>
      <c r="G52" s="60" t="n"/>
      <c r="H52" s="60">
        <f t="array" ref="H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2" s="60" t="n"/>
      <c r="J52" s="60" t="n"/>
      <c r="K52" s="60" t="n"/>
      <c r="L52" s="60" t="n"/>
      <c r="M52" s="60" t="n"/>
      <c r="N52" s="60" t="n"/>
      <c r="O52" s="60" t="n"/>
      <c r="P52" s="60">
        <f t="array" ref="P52">
_xlfn.IFS(
ISNUMBER(MATCH($Q52,{"шелфбаннер","разделитель","монетница","чековая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ISNUMBER(MATCH($Q52,{"каталог","журнал"},)),
"Пресса",
$Q52="","")</f>
        <v/>
      </c>
      <c r="Q52" s="60" t="n"/>
      <c r="R52" s="60">
        <f t="array" ref="R52">
IFERROR(
_xlfn.IFS(
OR(ISNUMBER(MATCH($Q52,{"экспозиция","макет","стенд","автостенд","авто стенд","выставочное пространство","выставочные стенды","модульные выставочные стенды","3Д конструкция","3D конструкция"},)),P52="Экспонирование"),
"нестандартный",
ISNUMBER(MATCH($Q52,{"скроллер","призматрон"},)),
"динамический",
$P52="Видео",
"цифровой",
OR($P52="Пресса",$P52="Щит",$P52="POSm",$P52="Подвес",$P52="Брендирование/оклейка"),
"статический"),"")</f>
        <v/>
      </c>
      <c r="S52" s="59" t="n"/>
      <c r="T52" s="60" t="n"/>
      <c r="U52" s="60" t="n"/>
      <c r="V52" s="60" t="n"/>
      <c r="W52" s="59" t="n"/>
      <c r="X52" s="59" t="n"/>
      <c r="Y52" s="59" t="n"/>
      <c r="Z52" s="61" t="n"/>
      <c r="AA52" s="61" t="n"/>
      <c r="AB52" s="61">
        <f>IF(BL52&gt;0,Z52,0)</f>
        <v/>
      </c>
      <c r="AC52" s="59" t="n"/>
      <c r="AD52" s="59" t="n"/>
      <c r="AE52" s="59" t="n"/>
      <c r="AF52" s="59" t="n"/>
      <c r="AG52" s="59" t="n"/>
      <c r="AH52" s="59" t="n"/>
      <c r="AI52" s="59" t="n"/>
      <c r="AJ52" s="59" t="n"/>
      <c r="AK52" s="59" t="n"/>
      <c r="AL52" s="62">
        <f>IFERROR(IF(OR(R52="статический",R52="динамический",R52="нестандартный",R52="",R52=""),"-",IF(AND(AH52="-",AI52="-"),"-",AK52*3600/AH52*AI52)),"-")</f>
        <v/>
      </c>
      <c r="AM52" s="62">
        <f>IFERROR(IF(OR(R52="статический",R52="динамический",R52="",R52="", R52="BTL",R52="нестандартный"),"-",AG52*AI52*AL52/60),"-")</f>
        <v/>
      </c>
      <c r="AN52" s="63">
        <f>IFERROR(IF(AH52="","-",AG52*AI52/AH52),"-")</f>
        <v/>
      </c>
      <c r="AO52" s="59">
        <f>IFERROR(IF(OR($R52="статический",$R52="динамический",$R52="",$R52="",$R52="BTL",$R52="нестандартный"),"-",$AL52*$AY52),"-")</f>
        <v/>
      </c>
      <c r="AP52" s="62">
        <f>IFERROR(IF(OR($R52="статический",$R52="динамический",$R52="",$R52="",$R52="BTL",$R52="нестандартный"),"-",$AM52*AY52),"-")</f>
        <v/>
      </c>
      <c r="AQ52" s="64" t="n"/>
      <c r="AR52" s="61" t="n"/>
      <c r="AS52" s="61" t="n"/>
      <c r="AT52" s="61" t="n"/>
      <c r="AU52" s="65" t="n"/>
      <c r="AV52" s="124">
        <f>IFERROR(DR52/AT52*1000,"n/a")</f>
        <v/>
      </c>
      <c r="AW52" s="67" t="n"/>
      <c r="AX52" s="67" t="n"/>
      <c r="AY52" s="43">
        <f>IFERROR(IF(OR($AW52="",$AX52=""),"",_xlfn.DAYS($AX52+1,$AW52)),"")</f>
        <v/>
      </c>
      <c r="AZ52" s="68">
        <f t="array" ref="AZ52">
_xlfn.LET(_xlpm.COEFF,
IF($AW52+$AX52=0,0,IF(MAX(MIN($AX52,EOMONTH(AZ$15,0))-MAX($AW52,AZ$15)+1,)&gt;0,1,0)),
_xlfn.IFS(
$ES52="LisChannel",
_xlpm.COEFF*
INDEX({1;1;1.2;1.2;1;1;1;1;1.2;1.2;1.2;1.2},
MATCH(MONTH(AZ$15),
{1,2,3,4,5,6,7,8,9,10,11,12})),
CONCATENATE($ES52," ",$L52)="RussOutdoor метро",
_xlpm.COEFF*
INDEX({0.8;0.9;1.1;1.1;1;1;1;1;1.1;1.1;1.1;1.1},
MATCH(MONTH(AZ$15),
{1,2,3,4,5,6,7,8,9,10,11,12})),
$ES52&lt;&gt;"LisChannel",
_xlpm.COEFF,
$ES52&lt;&gt;"RussOutdoor",
_xlpm.COEFF))</f>
        <v/>
      </c>
      <c r="BA52" s="68">
        <f t="array" ref="BA52">
_xlfn.LET(_xlpm.COEFF,
IF($AW52+$AX52=0,0,IF(MAX(MIN($AX52,EOMONTH(BA$15,0))-MAX($AW52,BA$15)+1,)&gt;0,1,0)),
_xlfn.IFS(
$ES52="LisChannel",
_xlpm.COEFF*
INDEX({1;1;1.2;1.2;1;1;1;1;1.2;1.2;1.2;1.2},
MATCH(MONTH(BA$15),
{1,2,3,4,5,6,7,8,9,10,11,12})),
CONCATENATE($ES52," ",$L52)="RussOutdoor метро",
_xlpm.COEFF*
INDEX({0.8;0.9;1.1;1.1;1;1;1;1;1.1;1.1;1.1;1.1},
MATCH(MONTH(BA$15),
{1,2,3,4,5,6,7,8,9,10,11,12})),
$ES52&lt;&gt;"LisChannel",
_xlpm.COEFF,
$ES52&lt;&gt;"RussOutdoor",
_xlpm.COEFF))</f>
        <v/>
      </c>
      <c r="BB52" s="68">
        <f t="array" ref="BB52">
_xlfn.LET(_xlpm.COEFF,
IF($AW52+$AX52=0,0,IF(MAX(MIN($AX52,EOMONTH(BB$15,0))-MAX($AW52,BB$15)+1,)&gt;0,1,0)),
_xlfn.IFS(
$ES52="LisChannel",
_xlpm.COEFF*
INDEX({1;1;1.2;1.2;1;1;1;1;1.2;1.2;1.2;1.2},
MATCH(MONTH(BB$15),
{1,2,3,4,5,6,7,8,9,10,11,12})),
CONCATENATE($ES52," ",$L52)="RussOutdoor метро",
_xlpm.COEFF*
INDEX({0.8;0.9;1.1;1.1;1;1;1;1;1.1;1.1;1.1;1.1},
MATCH(MONTH(BB$15),
{1,2,3,4,5,6,7,8,9,10,11,12})),
$ES52&lt;&gt;"LisChannel",
_xlpm.COEFF,
$ES52&lt;&gt;"RussOutdoor",
_xlpm.COEFF))</f>
        <v/>
      </c>
      <c r="BC52" s="68">
        <f t="array" ref="BC52">
_xlfn.LET(_xlpm.COEFF,
IF($AW52+$AX52=0,0,IF(MAX(MIN($AX52,EOMONTH(BC$15,0))-MAX($AW52,BC$15)+1,)&gt;0,1,0)),
_xlfn.IFS(
$ES52="LisChannel",
_xlpm.COEFF*
INDEX({1;1;1.2;1.2;1;1;1;1;1.2;1.2;1.2;1.2},
MATCH(MONTH(BC$15),
{1,2,3,4,5,6,7,8,9,10,11,12})),
CONCATENATE($ES52," ",$L52)="RussOutdoor метро",
_xlpm.COEFF*
INDEX({0.8;0.9;1.1;1.1;1;1;1;1;1.1;1.1;1.1;1.1},
MATCH(MONTH(BC$15),
{1,2,3,4,5,6,7,8,9,10,11,12})),
$ES52&lt;&gt;"LisChannel",
_xlpm.COEFF,
$ES52&lt;&gt;"RussOutdoor",
_xlpm.COEFF))</f>
        <v/>
      </c>
      <c r="BD52" s="68">
        <f t="array" ref="BD52">
_xlfn.LET(_xlpm.COEFF,
IF($AW52+$AX52=0,0,IF(MAX(MIN($AX52,EOMONTH(BD$15,0))-MAX($AW52,BD$15)+1,)&gt;0,1,0)),
_xlfn.IFS(
$ES52="LisChannel",
_xlpm.COEFF*
INDEX({1;1;1.2;1.2;1;1;1;1;1.2;1.2;1.2;1.2},
MATCH(MONTH(BD$15),
{1,2,3,4,5,6,7,8,9,10,11,12})),
CONCATENATE($ES52," ",$L52)="RussOutdoor метро",
_xlpm.COEFF*
INDEX({0.8;0.9;1.1;1.1;1;1;1;1;1.1;1.1;1.1;1.1},
MATCH(MONTH(BD$15),
{1,2,3,4,5,6,7,8,9,10,11,12})),
$ES52&lt;&gt;"LisChannel",
_xlpm.COEFF,
$ES52&lt;&gt;"RussOutdoor",
_xlpm.COEFF))</f>
        <v/>
      </c>
      <c r="BE52" s="68">
        <f t="array" ref="BE52">
_xlfn.LET(_xlpm.COEFF,
IF($AW52+$AX52=0,0,IF(MAX(MIN($AX52,EOMONTH(BE$15,0))-MAX($AW52,BE$15)+1,)&gt;0,1,0)),
_xlfn.IFS(
$ES52="LisChannel",
_xlpm.COEFF*
INDEX({1;1;1.2;1.2;1;1;1;1;1.2;1.2;1.2;1.2},
MATCH(MONTH(BE$15),
{1,2,3,4,5,6,7,8,9,10,11,12})),
CONCATENATE($ES52," ",$L52)="RussOutdoor метро",
_xlpm.COEFF*
INDEX({0.8;0.9;1.1;1.1;1;1;1;1;1.1;1.1;1.1;1.1},
MATCH(MONTH(BE$15),
{1,2,3,4,5,6,7,8,9,10,11,12})),
$ES52&lt;&gt;"LisChannel",
_xlpm.COEFF,
$ES52&lt;&gt;"RussOutdoor",
_xlpm.COEFF))</f>
        <v/>
      </c>
      <c r="BF52" s="68">
        <f t="array" ref="BF52">
_xlfn.LET(_xlpm.COEFF,
IF($AW52+$AX52=0,0,IF(MAX(MIN($AX52,EOMONTH(BF$15,0))-MAX($AW52,BF$15)+1,)&gt;0,1,0)),
_xlfn.IFS(
$ES52="LisChannel",
_xlpm.COEFF*
INDEX({1;1;1.2;1.2;1;1;1;1;1.2;1.2;1.2;1.2},
MATCH(MONTH(BF$15),
{1,2,3,4,5,6,7,8,9,10,11,12})),
CONCATENATE($ES52," ",$L52)="RussOutdoor метро",
_xlpm.COEFF*
INDEX({0.8;0.9;1.1;1.1;1;1;1;1;1.1;1.1;1.1;1.1},
MATCH(MONTH(BF$15),
{1,2,3,4,5,6,7,8,9,10,11,12})),
$ES52&lt;&gt;"LisChannel",
_xlpm.COEFF,
$ES52&lt;&gt;"RussOutdoor",
_xlpm.COEFF))</f>
        <v/>
      </c>
      <c r="BG52" s="68">
        <f t="array" ref="BG52">
_xlfn.LET(_xlpm.COEFF,
IF($AW52+$AX52=0,0,IF(MAX(MIN($AX52,EOMONTH(BG$15,0))-MAX($AW52,BG$15)+1,)&gt;0,1,0)),
_xlfn.IFS(
$ES52="LisChannel",
_xlpm.COEFF*
INDEX({1;1;1.2;1.2;1;1;1;1;1.2;1.2;1.2;1.2},
MATCH(MONTH(BG$15),
{1,2,3,4,5,6,7,8,9,10,11,12})),
CONCATENATE($ES52," ",$L52)="RussOutdoor метро",
_xlpm.COEFF*
INDEX({0.8;0.9;1.1;1.1;1;1;1;1;1.1;1.1;1.1;1.1},
MATCH(MONTH(BG$15),
{1,2,3,4,5,6,7,8,9,10,11,12})),
$ES52&lt;&gt;"LisChannel",
_xlpm.COEFF,
$ES52&lt;&gt;"RussOutdoor",
_xlpm.COEFF))</f>
        <v/>
      </c>
      <c r="BH52" s="68">
        <f t="array" ref="BH52">
_xlfn.LET(_xlpm.COEFF,
IF($AW52+$AX52=0,0,IF(MAX(MIN($AX52,EOMONTH(BH$15,0))-MAX($AW52,BH$15)+1,)&gt;0,1,0)),
_xlfn.IFS(
$ES52="LisChannel",
_xlpm.COEFF*
INDEX({1;1;1.2;1.2;1;1;1;1;1.2;1.2;1.2;1.2},
MATCH(MONTH(BH$15),
{1,2,3,4,5,6,7,8,9,10,11,12})),
CONCATENATE($ES52," ",$L52)="RussOutdoor метро",
_xlpm.COEFF*
INDEX({0.8;0.9;1.1;1.1;1;1;1;1;1.1;1.1;1.1;1.1},
MATCH(MONTH(BH$15),
{1,2,3,4,5,6,7,8,9,10,11,12})),
$ES52&lt;&gt;"LisChannel",
_xlpm.COEFF,
$ES52&lt;&gt;"RussOutdoor",
_xlpm.COEFF))</f>
        <v/>
      </c>
      <c r="BI52" s="68">
        <f t="array" ref="BI52">
_xlfn.LET(_xlpm.COEFF,
IF($AW52+$AX52=0,0,IF(MAX(MIN($AX52,EOMONTH(BI$15,0))-MAX($AW52,BI$15)+1,)&gt;0,1,0)),
_xlfn.IFS(
$ES52="LisChannel",
_xlpm.COEFF*
INDEX({1;1;1.2;1.2;1;1;1;1;1.2;1.2;1.2;1.2},
MATCH(MONTH(BI$15),
{1,2,3,4,5,6,7,8,9,10,11,12})),
CONCATENATE($ES52," ",$L52)="RussOutdoor метро",
_xlpm.COEFF*
INDEX({0.8;0.9;1.1;1.1;1;1;1;1;1.1;1.1;1.1;1.1},
MATCH(MONTH(BI$15),
{1,2,3,4,5,6,7,8,9,10,11,12})),
$ES52&lt;&gt;"LisChannel",
_xlpm.COEFF,
$ES52&lt;&gt;"RussOutdoor",
_xlpm.COEFF))</f>
        <v/>
      </c>
      <c r="BJ52" s="68">
        <f t="array" ref="BJ52">
_xlfn.LET(_xlpm.COEFF,
IF($AW52+$AX52=0,0,IF(MAX(MIN($AX52,EOMONTH(BJ$15,0))-MAX($AW52,BJ$15)+1,)&gt;0,1,0)),
_xlfn.IFS(
$ES52="LisChannel",
_xlpm.COEFF*
INDEX({1;1;1.2;1.2;1;1;1;1;1.2;1.2;1.2;1.2},
MATCH(MONTH(BJ$15),
{1,2,3,4,5,6,7,8,9,10,11,12})),
CONCATENATE($ES52," ",$L52)="RussOutdoor метро",
_xlpm.COEFF*
INDEX({0.8;0.9;1.1;1.1;1;1;1;1;1.1;1.1;1.1;1.1},
MATCH(MONTH(BJ$15),
{1,2,3,4,5,6,7,8,9,10,11,12})),
$ES52&lt;&gt;"LisChannel",
_xlpm.COEFF,
$ES52&lt;&gt;"RussOutdoor",
_xlpm.COEFF))</f>
        <v/>
      </c>
      <c r="BK52" s="68">
        <f t="array" ref="BK52">
_xlfn.LET(_xlpm.COEFF,
IF($AW52+$AX52=0,0,IF(MAX(MIN($AX52,EOMONTH(BK$15,0))-MAX($AW52,BK$15)+1,)&gt;0,1,0)),
_xlfn.IFS(
$ES52="LisChannel",
_xlpm.COEFF*
INDEX({1;1;1.2;1.2;1;1;1;1;1.2;1.2;1.2;1.2},
MATCH(MONTH(BK$15),
{1,2,3,4,5,6,7,8,9,10,11,12})),
CONCATENATE($ES52," ",$L52)="RussOutdoor метро",
_xlpm.COEFF*
INDEX({0.8;0.9;1.1;1.1;1;1;1;1;1.1;1.1;1.1;1.1},
MATCH(MONTH(BK$15),
{1,2,3,4,5,6,7,8,9,10,11,12})),
$ES52&lt;&gt;"LisChannel",
_xlpm.COEFF,
$ES52&lt;&gt;"RussOutdoor",
_xlpm.COEFF))</f>
        <v/>
      </c>
      <c r="BL52" s="62">
        <f>COUNTIFS($AZ52:$BK52,"&gt;0")</f>
        <v/>
      </c>
      <c r="BM52" s="65" t="n"/>
      <c r="BN52" s="125">
        <f>$DJ52</f>
        <v/>
      </c>
      <c r="BO52" s="63">
        <f>$DQ52</f>
        <v/>
      </c>
      <c r="BP52" s="125">
        <f>
IFERROR(
IF($BL52=0,0,
$BN52*(1-$BO52)),
0)</f>
        <v/>
      </c>
      <c r="BQ52" s="125">
        <f t="array" ref="BQ52">
IFERROR(
_xlfn.IFS(
$DH52="день_1",
$BP52*$BL52/($AX52-$AW52+1)*AZ52*(DAY(EOMONTH(AZ$15,0))),
$DH52="день_2",
$BP52/30*MAX(MIN($AX52,EOMONTH(AZ$15,0))-MAX($AW52,AZ$15)+1,),
$DH52="раб.день",
$BP52/30*(IFERROR(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$BP52*AZ52,
$DH52="неделя",
$BP52*AZ52/7*(ROUNDUP((DAY(EOMONTH(AZ$15,0)))/4,0))),
0)</f>
        <v/>
      </c>
      <c r="BR52" s="125">
        <f t="array" ref="BR52">
IFERROR(
_xlfn.IFS(
$DH52="день_1",
$BP52*$BL52/($AX52-$AW52+1)*BA52*(DAY(EOMONTH(BA$15,0))),
$DH52="день_2",
$BP52/30*MAX(MIN($AX52,EOMONTH(BA$15,0))-MAX($AW52,BA$15)+1,),
$DH52="раб.день",
$BP52/30*(IFERROR(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$BP52*BA52,
$DH52="неделя",
$BP52*BA52/7*(ROUNDUP((DAY(EOMONTH(BA$15,0)))/4,0))),
0)</f>
        <v/>
      </c>
      <c r="BS52" s="125">
        <f t="array" ref="BS52">
IFERROR(
_xlfn.IFS(
$DH52="день_1",
$BP52*$BL52/($AX52-$AW52+1)*BB52*(DAY(EOMONTH(BB$15,0))),
$DH52="день_2",
$BP52/30*MAX(MIN($AX52,EOMONTH(BB$15,0))-MAX($AW52,BB$15)+1,),
$DH52="раб.день",
$BP52/30*(IFERROR(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$BP52*BB52,
$DH52="неделя",
$BP52*BB52/7*(ROUNDUP((DAY(EOMONTH(BB$15,0)))/4,0))),
0)</f>
        <v/>
      </c>
      <c r="BT52" s="125">
        <f t="array" ref="BT52">
IFERROR(
_xlfn.IFS(
$DH52="день_1",
$BP52*$BL52/($AX52-$AW52+1)*BC52*(DAY(EOMONTH(BC$15,0))),
$DH52="день_2",
$BP52/30*MAX(MIN($AX52,EOMONTH(BC$15,0))-MAX($AW52,BC$15)+1,),
$DH52="раб.день",
$BP52/30*(IFERROR(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$BP52*BC52,
$DH52="неделя",
$BP52*BC52/7*(ROUNDUP((DAY(EOMONTH(BC$15,0)))/4,0))),
0)</f>
        <v/>
      </c>
      <c r="BU52" s="125">
        <f t="array" ref="BU52">
IFERROR(
_xlfn.IFS(
$DH52="день_1",
$BP52*$BL52/($AX52-$AW52+1)*BD52*(DAY(EOMONTH(BD$15,0))),
$DH52="день_2",
$BP52/30*MAX(MIN($AX52,EOMONTH(BD$15,0))-MAX($AW52,BD$15)+1,),
$DH52="раб.день",
$BP52/30*(IFERROR(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$BP52*BD52,
$DH52="неделя",
$BP52*BD52/7*(ROUNDUP((DAY(EOMONTH(BD$15,0)))/4,0))),
0)</f>
        <v/>
      </c>
      <c r="BV52" s="125">
        <f t="array" ref="BV52">
IFERROR(
_xlfn.IFS(
$DH52="день_1",
$BP52*$BL52/($AX52-$AW52+1)*BE52*(DAY(EOMONTH(BE$15,0))),
$DH52="день_2",
$BP52/30*MAX(MIN($AX52,EOMONTH(BE$15,0))-MAX($AW52,BE$15)+1,),
$DH52="раб.день",
$BP52/30*(IFERROR(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$BP52*BE52,
$DH52="неделя",
$BP52*BE52/7*(ROUNDUP((DAY(EOMONTH(BE$15,0)))/4,0))),
0)</f>
        <v/>
      </c>
      <c r="BW52" s="125">
        <f t="array" ref="BW52">
IFERROR(
_xlfn.IFS(
$DH52="день_1",
$BP52*$BL52/($AX52-$AW52+1)*BF52*(DAY(EOMONTH(BF$15,0))),
$DH52="день_2",
$BP52/30*MAX(MIN($AX52,EOMONTH(BF$15,0))-MAX($AW52,BF$15)+1,),
$DH52="раб.день",
$BP52/30*(IFERROR(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$BP52*BF52,
$DH52="неделя",
$BP52*BF52/7*(ROUNDUP((DAY(EOMONTH(BF$15,0)))/4,0))),
0)</f>
        <v/>
      </c>
      <c r="BX52" s="125">
        <f t="array" ref="BX52">
IFERROR(
_xlfn.IFS(
$DH52="день_1",
$BP52*$BL52/($AX52-$AW52+1)*BG52*(DAY(EOMONTH(BG$15,0))),
$DH52="день_2",
$BP52/30*MAX(MIN($AX52,EOMONTH(BG$15,0))-MAX($AW52,BG$15)+1,),
$DH52="раб.день",
$BP52/30*(IFERROR(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$BP52*BG52,
$DH52="неделя",
$BP52*BG52/7*(ROUNDUP((DAY(EOMONTH(BG$15,0)))/4,0))),
0)</f>
        <v/>
      </c>
      <c r="BY52" s="125">
        <f t="array" ref="BY52">
IFERROR(
_xlfn.IFS(
$DH52="день_1",
$BP52*$BL52/($AX52-$AW52+1)*BH52*(DAY(EOMONTH(BH$15,0))),
$DH52="день_2",
$BP52/30*MAX(MIN($AX52,EOMONTH(BH$15,0))-MAX($AW52,BH$15)+1,),
$DH52="раб.день",
$BP52/30*(IFERROR(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$BP52*BH52,
$DH52="неделя",
$BP52*BH52/7*(ROUNDUP((DAY(EOMONTH(BH$15,0)))/4,0))),
0)</f>
        <v/>
      </c>
      <c r="BZ52" s="125">
        <f t="array" ref="BZ52">
IFERROR(
_xlfn.IFS(
$DH52="день_1",
$BP52*$BL52/($AX52-$AW52+1)*BI52*(DAY(EOMONTH(BI$15,0))),
$DH52="день_2",
$BP52/30*MAX(MIN($AX52,EOMONTH(BI$15,0))-MAX($AW52,BI$15)+1,),
$DH52="раб.день",
$BP52/30*(IFERROR(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$BP52*BI52,
$DH52="неделя",
$BP52*BI52/7*(ROUNDUP((DAY(EOMONTH(BI$15,0)))/4,0))),
0)</f>
        <v/>
      </c>
      <c r="CA52" s="125">
        <f t="array" ref="CA52">
IFERROR(
_xlfn.IFS(
$DH52="день_1",
$BP52*$BL52/($AX52-$AW52+1)*BJ52*(DAY(EOMONTH(BJ$15,0))),
$DH52="день_2",
$BP52/30*MAX(MIN($AX52,EOMONTH(BJ$15,0))-MAX($AW52,BJ$15)+1,),
$DH52="раб.день",
$BP52/30*(IFERROR(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$BP52*BJ52,
$DH52="неделя",
$BP52*BJ52/7*(ROUNDUP((DAY(EOMONTH(BJ$15,0)))/4,0))),
0)</f>
        <v/>
      </c>
      <c r="CB52" s="125">
        <f t="array" ref="CB52">
IFERROR(
_xlfn.IFS(
$DH52="день_1",
$BP52*$BL52/($AX52-$AW52+1)*BK52*(DAY(EOMONTH(BK$15,0))),
$DH52="день_2",
$BP52/30*MAX(MIN($AX52,EOMONTH(BK$15,0))-MAX($AW52,BK$15)+1,),
$DH52="раб.день",
$BP52/30*(IFERROR(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$BP52*BK52,
$DH52="неделя",
$BP52*BK52/7*(ROUNDUP((DAY(EOMONTH(BK$15,0)))/4,0))),
0)</f>
        <v/>
      </c>
      <c r="CC52" s="125">
        <f>SUM($BQ52:$CB52)</f>
        <v/>
      </c>
      <c r="CD52" s="126">
        <f>SUM($EH52:$EH52)</f>
        <v/>
      </c>
      <c r="CE52" s="126">
        <f>$CD52*$AB52</f>
        <v/>
      </c>
      <c r="CF52" s="126">
        <f>SUM($EK52:$EK52)</f>
        <v/>
      </c>
      <c r="CG52" s="126">
        <f>$CF52*$AB52</f>
        <v/>
      </c>
      <c r="CH52" s="126">
        <f>SUM($CC52,$CE52,$CG52)</f>
        <v/>
      </c>
      <c r="CI52" s="126">
        <f>$CH52*(1+$CM52)</f>
        <v/>
      </c>
      <c r="CJ52" s="127" t="n">
        <v>0</v>
      </c>
      <c r="CK52" s="126">
        <f>SUM($CH52:$CH52)*(1+$CJ52)</f>
        <v/>
      </c>
      <c r="CL52" s="126">
        <f>SUM($CH52:$CH52)*(1+$CM52)</f>
        <v/>
      </c>
      <c r="CM52" s="59" t="n"/>
      <c r="CN52" s="59" t="n"/>
      <c r="CO52" s="72" t="n"/>
      <c r="CP52" s="59" t="n"/>
      <c r="CQ52" s="73" t="n"/>
      <c r="CR52" s="73" t="n"/>
      <c r="CS52" s="73" t="n"/>
      <c r="CT52" s="72" t="n"/>
      <c r="CU52" s="79" t="inlineStr">
        <is>
          <t> </t>
        </is>
      </c>
      <c r="CV52" s="60" t="n"/>
      <c r="CW52" s="60" t="n"/>
      <c r="CX52" s="60" t="n"/>
      <c r="CY52" s="127">
        <f>IFERROR(($CC52-$EE52)/($EE52/(1-$DQ52)),0)</f>
        <v/>
      </c>
      <c r="CZ52" s="127">
        <f>IFERROR(1-$EI52/($CE52),0)</f>
        <v/>
      </c>
      <c r="DA52" s="127">
        <f>IFERROR(1-$EL52/($CG52),0)</f>
        <v/>
      </c>
      <c r="DB52" s="126">
        <f>ROUND(IFERROR(($CI52/(1+$CM52)-$EN52),0),2)</f>
        <v/>
      </c>
      <c r="DC52" s="128" t="n"/>
      <c r="DD52" s="125" t="n"/>
      <c r="DE52" s="75" t="n">
        <v>0</v>
      </c>
      <c r="DF52" s="128" t="n"/>
      <c r="DG52" s="125">
        <f>IF($DC52=0,0,$DD52*($DC52*100%-$DE52*$DF52))*SUM($AB52:$AB52)</f>
        <v/>
      </c>
      <c r="DH52" s="129" t="inlineStr">
        <is>
          <t>месяц</t>
        </is>
      </c>
      <c r="DI52" s="130" t="n"/>
      <c r="DJ52" s="130">
        <f>
_xlfn.LET(_xlpm.X,
IFERROR(
IF($ES52="НовиковТВ",
(_xlfn.LET(_xlpm.NTV,
_xlfn.LET(_xlpm.MIN,350000,
IF(SUMIFS($DI:$DI,$ES:$ES,"НовиковТВ")&lt;=_xlpm.MIN,
(SUMIFS($DI:$DI,$ES:$ES,"НовиковТВ")/(COUNTIFS($ES:$ES,"НовиковТВ")))*_xlpm.MIN/SUMIFS($DI:$DI,$ES:$ES,"НовиковТВ"),
DI52)),
_xlpm.NTV+$DG52/(1-(1-(_xlpm.NTV)*(1-$DL52)*(1-$DM52)*(1-$DN52)*(1-$DO52)*(1-$DP52)/_xlpm.NTV))))/(1+$EP52),
$DI52+$DG52/(1-(1-($DI52)*(1-$DL52)*(1-$DM52)*(1-$DN52)*(1-$DO52)*(1-$DP52)/$DI52))),
0),
_xlpm.X*(1+$CM52)*(1+$CW52)-_xlpm.X*(1+$CM52)+_xlpm.X)</f>
        <v/>
      </c>
      <c r="DK52" s="125" t="inlineStr">
        <is>
          <t>послед.</t>
        </is>
      </c>
      <c r="DL52" s="63" t="n">
        <v>0</v>
      </c>
      <c r="DM52" s="63" t="n">
        <v>0</v>
      </c>
      <c r="DN52" s="63" t="n">
        <v>0</v>
      </c>
      <c r="DO52" s="63" t="n">
        <v>0</v>
      </c>
      <c r="DP52" s="63" t="n">
        <v>0</v>
      </c>
      <c r="DQ52" s="63">
        <f t="array" ref="DQ52">IFERROR(_xlfn.IFS(
$DK52="послед.",1-(1-$DL52)*(1-$DM52)*(1-$DN52)*(1-$DO52)*(1-$DP52),
$DK52="сумм.",$DL52+$DM52+$DN52+$DO52+$DP52),
0)</f>
        <v/>
      </c>
      <c r="DR52" s="125">
        <f t="array" ref="DR52">
IFERROR(
_xlfn.IFS(
$BL52=0,
0,
$BL52&gt;0,
_xlfn.IFS($DK52="послед.",
$DJ52*(1-$DL52)*(1-$DM52)*(1-$DN52)*(1-$DO52)*(1-$DP52),
$DK52="сумм.",
$DJ52*(1-($DL52+$DM52+$DN52+$DO52+$DP52)))),0)</f>
        <v/>
      </c>
      <c r="DS52" s="125">
        <f t="array" ref="DS52">
IFERROR(_xlfn.IFS(
$DH52="день_1",
$DR52*$BL52/($AX52-$AW52+1)*AZ52*(DAY(EOMONTH(AZ$15,0))),
$DH52="день_2",
$DR52/30*MAX(MIN($AX52,EOMONTH(AZ$15,0))-MAX($AW52,AZ$15)+1,),
$DH52="раб.день",
$DR52/30*(IFERROR(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$DR52*AZ52,
$DH52="неделя",
$DR52*AZ52/7*(ROUNDUP((DAY(EOMONTH(AZ$15,0)))/4,0))),
0)</f>
        <v/>
      </c>
      <c r="DT52" s="125">
        <f t="array" ref="DT52">
IFERROR(_xlfn.IFS(
$DH52="день_1",
$DR52*$BL52/($AX52-$AW52+1)*BA52*(DAY(EOMONTH(BA$15,0))),
$DH52="день_2",
$DR52/30*MAX(MIN($AX52,EOMONTH(BA$15,0))-MAX($AW52,BA$15)+1,),
$DH52="раб.день",
$DR52/30*(IFERROR(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$DR52*BA52,
$DH52="неделя",
$DR52*BA52/7*(ROUNDUP((DAY(EOMONTH(BA$15,0)))/4,0))),
0)</f>
        <v/>
      </c>
      <c r="DU52" s="125">
        <f t="array" ref="DU52">
IFERROR(_xlfn.IFS(
$DH52="день_1",
$DR52*$BL52/($AX52-$AW52+1)*BB52*(DAY(EOMONTH(BB$15,0))),
$DH52="день_2",
$DR52/30*MAX(MIN($AX52,EOMONTH(BB$15,0))-MAX($AW52,BB$15)+1,),
$DH52="раб.день",
$DR52/30*(IFERROR(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$DR52*BB52,
$DH52="неделя",
$DR52*BB52/7*(ROUNDUP((DAY(EOMONTH(BB$15,0)))/4,0))),
0)</f>
        <v/>
      </c>
      <c r="DV52" s="125">
        <f t="array" ref="DV52">
IFERROR(_xlfn.IFS(
$DH52="день_1",
$DR52*$BL52/($AX52-$AW52+1)*BC52*(DAY(EOMONTH(BC$15,0))),
$DH52="день_2",
$DR52/30*MAX(MIN($AX52,EOMONTH(BC$15,0))-MAX($AW52,BC$15)+1,),
$DH52="раб.день",
$DR52/30*(IFERROR(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$DR52*BC52,
$DH52="неделя",
$DR52*BC52/7*(ROUNDUP((DAY(EOMONTH(BC$15,0)))/4,0))),
0)</f>
        <v/>
      </c>
      <c r="DW52" s="125">
        <f t="array" ref="DW52">
IFERROR(_xlfn.IFS(
$DH52="день_1",
$DR52*$BL52/($AX52-$AW52+1)*BD52*(DAY(EOMONTH(BD$15,0))),
$DH52="день_2",
$DR52/30*MAX(MIN($AX52,EOMONTH(BD$15,0))-MAX($AW52,BD$15)+1,),
$DH52="раб.день",
$DR52/30*(IFERROR(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$DR52*BD52,
$DH52="неделя",
$DR52*BD52/7*(ROUNDUP((DAY(EOMONTH(BD$15,0)))/4,0))),
0)</f>
        <v/>
      </c>
      <c r="DX52" s="125">
        <f t="array" ref="DX52">
IFERROR(_xlfn.IFS(
$DH52="день_1",
$DR52*$BL52/($AX52-$AW52+1)*BE52*(DAY(EOMONTH(BE$15,0))),
$DH52="день_2",
$DR52/30*MAX(MIN($AX52,EOMONTH(BE$15,0))-MAX($AW52,BE$15)+1,),
$DH52="раб.день",
$DR52/30*(IFERROR(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$DR52*BE52,
$DH52="неделя",
$DR52*BE52/7*(ROUNDUP((DAY(EOMONTH(BE$15,0)))/4,0))),
0)</f>
        <v/>
      </c>
      <c r="DY52" s="125">
        <f t="array" ref="DY52">
IFERROR(_xlfn.IFS(
$DH52="день_1",
$DR52*$BL52/($AX52-$AW52+1)*BF52*(DAY(EOMONTH(BF$15,0))),
$DH52="день_2",
$DR52/30*MAX(MIN($AX52,EOMONTH(BF$15,0))-MAX($AW52,BF$15)+1,),
$DH52="раб.день",
$DR52/30*(IFERROR(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$DR52*BF52,
$DH52="неделя",
$DR52*BF52/7*(ROUNDUP((DAY(EOMONTH(BF$15,0)))/4,0))),
0)</f>
        <v/>
      </c>
      <c r="DZ52" s="125">
        <f t="array" ref="DZ52">
IFERROR(_xlfn.IFS(
$DH52="день_1",
$DR52*$BL52/($AX52-$AW52+1)*BG52*(DAY(EOMONTH(BG$15,0))),
$DH52="день_2",
$DR52/30*MAX(MIN($AX52,EOMONTH(BG$15,0))-MAX($AW52,BG$15)+1,),
$DH52="раб.день",
$DR52/30*(IFERROR(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$DR52*BG52,
$DH52="неделя",
$DR52*BG52/7*(ROUNDUP((DAY(EOMONTH(BG$15,0)))/4,0))),
0)</f>
        <v/>
      </c>
      <c r="EA52" s="125">
        <f t="array" ref="EA52">
IFERROR(_xlfn.IFS(
$DH52="день_1",
$DR52*$BL52/($AX52-$AW52+1)*BH52*(DAY(EOMONTH(BH$15,0))),
$DH52="день_2",
$DR52/30*MAX(MIN($AX52,EOMONTH(BH$15,0))-MAX($AW52,BH$15)+1,),
$DH52="раб.день",
$DR52/30*(IFERROR(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$DR52*BH52,
$DH52="неделя",
$DR52*BH52/7*(ROUNDUP((DAY(EOMONTH(BH$15,0)))/4,0))),
0)</f>
        <v/>
      </c>
      <c r="EB52" s="125">
        <f t="array" ref="EB52">
IFERROR(_xlfn.IFS(
$DH52="день_1",
$DR52*$BL52/($AX52-$AW52+1)*BI52*(DAY(EOMONTH(BI$15,0))),
$DH52="день_2",
$DR52/30*MAX(MIN($AX52,EOMONTH(BI$15,0))-MAX($AW52,BI$15)+1,),
$DH52="раб.день",
$DR52/30*(IFERROR(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$DR52*BI52,
$DH52="неделя",
$DR52*BI52/7*(ROUNDUP((DAY(EOMONTH(BI$15,0)))/4,0))),
0)</f>
        <v/>
      </c>
      <c r="EC52" s="125">
        <f t="array" ref="EC52">
IFERROR(_xlfn.IFS(
$DH52="день_1",
$DR52*$BL52/($AX52-$AW52+1)*BJ52*(DAY(EOMONTH(BJ$15,0))),
$DH52="день_2",
$DR52/30*MAX(MIN($AX52,EOMONTH(BJ$15,0))-MAX($AW52,BJ$15)+1,),
$DH52="раб.день",
$DR52/30*(IFERROR(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$DR52*BJ52,
$DH52="неделя",
$DR52*BJ52/7*(ROUNDUP((DAY(EOMONTH(BJ$15,0)))/4,0))),
0)</f>
        <v/>
      </c>
      <c r="ED52" s="125">
        <f t="array" ref="ED52">
IFERROR(_xlfn.IFS(
$DH52="день_1",
$DR52*$BL52/($AX52-$AW52+1)*BK52*(DAY(EOMONTH(BK$15,0))),
$DH52="день_2",
$DR52/30*MAX(MIN($AX52,EOMONTH(BK$15,0))-MAX($AW52,BK$15)+1,),
$DH52="раб.день",
$DR52/30*(IFERROR(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$DR52*BK52,
$DH52="неделя",
$DR52*BK52/7*(ROUNDUP((DAY(EOMONTH(BK$15,0)))/4,0))),
0)</f>
        <v/>
      </c>
      <c r="EE52" s="125">
        <f>SUM($DS52,$DT52,$DU52,$DV52,$DW52,$DX52,$DY52,$DZ52,$EA52,$EB52,$EC52,$ED52)</f>
        <v/>
      </c>
      <c r="EF52" s="125">
        <f>IFERROR(ROUND($EE52*(1+$EP52),2),0)</f>
        <v/>
      </c>
      <c r="EG52" s="128" t="n">
        <v>1</v>
      </c>
      <c r="EH52" s="126" t="n">
        <v>0</v>
      </c>
      <c r="EI52" s="126">
        <f>ROUND(SUM($EH52:$EH52)*SUM($AB52:$AB52)*$EG52,2)</f>
        <v/>
      </c>
      <c r="EJ52" s="126">
        <f>ROUND($EI52*(1+$EP52),2)</f>
        <v/>
      </c>
      <c r="EK52" s="126" t="n">
        <v>0</v>
      </c>
      <c r="EL52" s="126">
        <f>ROUND(SUM($EK52:$EK52)*SUM($AB52:$AB52)*$EG52,2)</f>
        <v/>
      </c>
      <c r="EM52" s="126">
        <f>ROUND($EL52*(1+$EP52),2)</f>
        <v/>
      </c>
      <c r="EN52" s="126">
        <f>SUM($EE52,$EI52,$EL52)</f>
        <v/>
      </c>
      <c r="EO52" s="126">
        <f>SUM($EF52,$EJ52,$EM52)</f>
        <v/>
      </c>
      <c r="EP52" s="59" t="n"/>
      <c r="EQ52" s="59" t="n"/>
      <c r="ER52" s="60">
        <f t="array" ref="ER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MATCH(ES52,
{"AMS";"RussOutdoor";"HD Outdoor";"Ingroup";"IQ";"Ledproduction";"LisChannel";"Logic";"Media-PPL";"NovikovTV | НовиковТВ";"SMA";"SOK";"КрокусТВ | CrocusTV | IndoorTV";"Сити";"ТЯК Москва"},
0)),"")</f>
        <v/>
      </c>
      <c r="ES52" s="60" t="n"/>
      <c r="ET52" s="60">
        <f t="array" ref="ET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MATCH(ES52,
{"AMS";"RussOutdoor";"HD Outdoor";"Ingroup";"IQ";"Ledproduction";"LisChannel";"Logic";"Media-PPL";"NovikovTV | НовиковТВ";"SMA";"SOK";"КрокусТВ | CrocusTV | IndoorTV";"Сити";"ТЯК Москва"},
0)),"")</f>
        <v/>
      </c>
      <c r="EU52" s="60" t="n"/>
      <c r="EV52" s="60" t="n"/>
      <c r="EX52" s="110">
        <f t="array" ref="EX52">
($AR52/30
+N("ТРАФИК ПЛОЩАДКИ"))*
(IFERROR(
_xlfn.LET(
_xlpm.GPR,
HLOOKUP($L52,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IF($Q52="цифровой",_xlpm.GPR/$AG52,_xlpm.GPR/60)),
0)
+N("DWELL TIME"))*
(IF($AB52=0,0,IF($AB52=1,0.3,IF($AB52=2,0.5,IF($AB52&gt;2,1))))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_xlfn.IFS($AC52="да",1.2,$AC52="нет",1)*
_xlfn.IFS($AD52="да",1.2,$AD52="нет",1)*
IF(R52="статический",1,1.2)*
$X52*
INDEX(
{1.2;1;1.2;1.2;1;1.2;1.2;1.2;1.2;1.2;1.2;1;1.2;1.2;1.2;1.2;1;1;1.2;1.2;1.2;1;1;1;1;1.2;1.2;1.2;1.2;1;1;1;1;1.2;1.2;1.2;1.2;1.2;1.2;1.2;1.2;1;1;1.2;1;1;1;1;1.5;1;1;1.5;1.5;1.2},
MATCH($Q52,_xlpm.MI,0)))&gt;{0.02;0.04;0.06;0.1;0.2;0.4;0.6;0.8;1;2;4;6})),
{0;1;2;3;4;5;6;7;8;9;10;11;12},
0)))
+N("КОЭФФИЦИЕНТ КОНТАКТА"))))*
(_xlfn.IFS($X52&lt;0.1,$X52/1000,$X52&gt;25,5.2,AND($X52&gt;=0.1,$X52&lt;=25),(($X52*2+0.1)/10)*($X52/10)))*
IFERROR((_xlfn.LET(
_xlpm.MA,
{0;0.8;0.85;0.9;0.95;1},
_xlpm.MAA,
{0;1;2;3;4;5},
INDEX(_xlpm.MA,MATCH(SUMPRODUCT(--((IF(ROUND(_xlpm.MAA,1)&gt;5,5,ROUND($AB52,1)))&gt;{0;1;2;3;4;5})),_xlpm.MAA,0)))
+N("КОЭФФИЦИЕНТ КОЛ-ВО КОНСТРУКЦИЙ")),1)*
$AB52,0))*
(IF($Q52="цифровой",$AG52/15*$AI52,1)
+N("ДЛЯ ЦИФРЫ"))</f>
        <v/>
      </c>
      <c r="EY52" s="110">
        <f>IFERROR(EX52*AY52,0)</f>
        <v/>
      </c>
      <c r="EZ52" s="131">
        <f>IFERROR(DP52/EY52*1000,0)</f>
        <v/>
      </c>
      <c r="FA52" s="112">
        <f>IFERROR(FC52/FB52,0)</f>
        <v/>
      </c>
      <c r="FB52" s="112">
        <f>IFERROR((FC52/(EY52/FF52*#REF!))*0.825,0)</f>
        <v/>
      </c>
      <c r="FC52" s="112">
        <f>IFERROR(((EX52*30/AR52)*100)/30,0)</f>
        <v/>
      </c>
      <c r="FD52" s="112">
        <f>IFERROR(EY52/G52*100%,0)</f>
        <v/>
      </c>
      <c r="FE52" s="112">
        <f>IFERROR(FD52/FC52*100%,0)</f>
        <v/>
      </c>
      <c r="FF52" s="110">
        <f>IFERROR(AR52/30*AY52,0)</f>
        <v/>
      </c>
    </row>
    <row r="53" ht="12.75" customHeight="1">
      <c r="A53" s="59" t="n"/>
      <c r="B53" s="60" t="n"/>
      <c r="C53" s="60" t="n"/>
      <c r="D53" s="60">
        <f t="array" ref="D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3" s="60">
        <f t="array" ref="E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3" s="60" t="n"/>
      <c r="G53" s="60" t="n"/>
      <c r="H53" s="60">
        <f t="array" ref="H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3" s="60" t="n"/>
      <c r="J53" s="60" t="n"/>
      <c r="K53" s="60" t="n"/>
      <c r="L53" s="60" t="n"/>
      <c r="M53" s="60" t="n"/>
      <c r="N53" s="60" t="n"/>
      <c r="O53" s="60" t="n"/>
      <c r="P53" s="60">
        <f t="array" ref="P53">
_xlfn.IFS(
ISNUMBER(MATCH($Q53,{"шелфбаннер","разделитель","монетница","чековая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ISNUMBER(MATCH($Q53,{"каталог","журнал"},)),
"Пресса",
$Q53="","")</f>
        <v/>
      </c>
      <c r="Q53" s="60" t="n"/>
      <c r="R53" s="60">
        <f t="array" ref="R53">
IFERROR(
_xlfn.IFS(
OR(ISNUMBER(MATCH($Q53,{"экспозиция","макет","стенд","автостенд","авто стенд","выставочное пространство","выставочные стенды","модульные выставочные стенды","3Д конструкция","3D конструкция"},)),P53="Экспонирование"),
"нестандартный",
ISNUMBER(MATCH($Q53,{"скроллер","призматрон"},)),
"динамический",
$P53="Видео",
"цифровой",
OR($P53="Пресса",$P53="Щит",$P53="POSm",$P53="Подвес",$P53="Брендирование/оклейка"),
"статический"),"")</f>
        <v/>
      </c>
      <c r="S53" s="59" t="n"/>
      <c r="T53" s="60" t="n"/>
      <c r="U53" s="60" t="n"/>
      <c r="V53" s="60" t="n"/>
      <c r="W53" s="59" t="n"/>
      <c r="X53" s="59" t="n"/>
      <c r="Y53" s="59" t="n"/>
      <c r="Z53" s="61" t="n"/>
      <c r="AA53" s="61" t="n"/>
      <c r="AB53" s="61">
        <f>IF(BL53&gt;0,Z53,0)</f>
        <v/>
      </c>
      <c r="AC53" s="59" t="n"/>
      <c r="AD53" s="59" t="n"/>
      <c r="AE53" s="59" t="n"/>
      <c r="AF53" s="59" t="n"/>
      <c r="AG53" s="59" t="n"/>
      <c r="AH53" s="59" t="n"/>
      <c r="AI53" s="59" t="n"/>
      <c r="AJ53" s="59" t="n"/>
      <c r="AK53" s="59" t="n"/>
      <c r="AL53" s="62">
        <f>IFERROR(IF(OR(R53="статический",R53="динамический",R53="нестандартный",R53="",R53=""),"-",IF(AND(AH53="-",AI53="-"),"-",AK53*3600/AH53*AI53)),"-")</f>
        <v/>
      </c>
      <c r="AM53" s="62">
        <f>IFERROR(IF(OR(R53="статический",R53="динамический",R53="",R53="", R53="BTL",R53="нестандартный"),"-",AG53*AI53*AL53/60),"-")</f>
        <v/>
      </c>
      <c r="AN53" s="63">
        <f>IFERROR(IF(AH53="","-",AG53*AI53/AH53),"-")</f>
        <v/>
      </c>
      <c r="AO53" s="59">
        <f>IFERROR(IF(OR($R53="статический",$R53="динамический",$R53="",$R53="",$R53="BTL",$R53="нестандартный"),"-",$AL53*$AY53),"-")</f>
        <v/>
      </c>
      <c r="AP53" s="62">
        <f>IFERROR(IF(OR($R53="статический",$R53="динамический",$R53="",$R53="",$R53="BTL",$R53="нестандартный"),"-",$AM53*AY53),"-")</f>
        <v/>
      </c>
      <c r="AQ53" s="64" t="n"/>
      <c r="AR53" s="61" t="n"/>
      <c r="AS53" s="61" t="n"/>
      <c r="AT53" s="61" t="n"/>
      <c r="AU53" s="65" t="n"/>
      <c r="AV53" s="124">
        <f>IFERROR(DR53/AT53*1000,"n/a")</f>
        <v/>
      </c>
      <c r="AW53" s="67" t="n"/>
      <c r="AX53" s="67" t="n"/>
      <c r="AY53" s="43">
        <f>IFERROR(IF(OR($AW53="",$AX53=""),"",_xlfn.DAYS($AX53+1,$AW53)),"")</f>
        <v/>
      </c>
      <c r="AZ53" s="68">
        <f t="array" ref="AZ53">
_xlfn.LET(_xlpm.COEFF,
IF($AW53+$AX53=0,0,IF(MAX(MIN($AX53,EOMONTH(AZ$15,0))-MAX($AW53,AZ$15)+1,)&gt;0,1,0)),
_xlfn.IFS(
$ES53="LisChannel",
_xlpm.COEFF*
INDEX({1;1;1.2;1.2;1;1;1;1;1.2;1.2;1.2;1.2},
MATCH(MONTH(AZ$15),
{1,2,3,4,5,6,7,8,9,10,11,12})),
CONCATENATE($ES53," ",$L53)="RussOutdoor метро",
_xlpm.COEFF*
INDEX({0.8;0.9;1.1;1.1;1;1;1;1;1.1;1.1;1.1;1.1},
MATCH(MONTH(AZ$15),
{1,2,3,4,5,6,7,8,9,10,11,12})),
$ES53&lt;&gt;"LisChannel",
_xlpm.COEFF,
$ES53&lt;&gt;"RussOutdoor",
_xlpm.COEFF))</f>
        <v/>
      </c>
      <c r="BA53" s="68">
        <f t="array" ref="BA53">
_xlfn.LET(_xlpm.COEFF,
IF($AW53+$AX53=0,0,IF(MAX(MIN($AX53,EOMONTH(BA$15,0))-MAX($AW53,BA$15)+1,)&gt;0,1,0)),
_xlfn.IFS(
$ES53="LisChannel",
_xlpm.COEFF*
INDEX({1;1;1.2;1.2;1;1;1;1;1.2;1.2;1.2;1.2},
MATCH(MONTH(BA$15),
{1,2,3,4,5,6,7,8,9,10,11,12})),
CONCATENATE($ES53," ",$L53)="RussOutdoor метро",
_xlpm.COEFF*
INDEX({0.8;0.9;1.1;1.1;1;1;1;1;1.1;1.1;1.1;1.1},
MATCH(MONTH(BA$15),
{1,2,3,4,5,6,7,8,9,10,11,12})),
$ES53&lt;&gt;"LisChannel",
_xlpm.COEFF,
$ES53&lt;&gt;"RussOutdoor",
_xlpm.COEFF))</f>
        <v/>
      </c>
      <c r="BB53" s="68">
        <f t="array" ref="BB53">
_xlfn.LET(_xlpm.COEFF,
IF($AW53+$AX53=0,0,IF(MAX(MIN($AX53,EOMONTH(BB$15,0))-MAX($AW53,BB$15)+1,)&gt;0,1,0)),
_xlfn.IFS(
$ES53="LisChannel",
_xlpm.COEFF*
INDEX({1;1;1.2;1.2;1;1;1;1;1.2;1.2;1.2;1.2},
MATCH(MONTH(BB$15),
{1,2,3,4,5,6,7,8,9,10,11,12})),
CONCATENATE($ES53," ",$L53)="RussOutdoor метро",
_xlpm.COEFF*
INDEX({0.8;0.9;1.1;1.1;1;1;1;1;1.1;1.1;1.1;1.1},
MATCH(MONTH(BB$15),
{1,2,3,4,5,6,7,8,9,10,11,12})),
$ES53&lt;&gt;"LisChannel",
_xlpm.COEFF,
$ES53&lt;&gt;"RussOutdoor",
_xlpm.COEFF))</f>
        <v/>
      </c>
      <c r="BC53" s="68">
        <f t="array" ref="BC53">
_xlfn.LET(_xlpm.COEFF,
IF($AW53+$AX53=0,0,IF(MAX(MIN($AX53,EOMONTH(BC$15,0))-MAX($AW53,BC$15)+1,)&gt;0,1,0)),
_xlfn.IFS(
$ES53="LisChannel",
_xlpm.COEFF*
INDEX({1;1;1.2;1.2;1;1;1;1;1.2;1.2;1.2;1.2},
MATCH(MONTH(BC$15),
{1,2,3,4,5,6,7,8,9,10,11,12})),
CONCATENATE($ES53," ",$L53)="RussOutdoor метро",
_xlpm.COEFF*
INDEX({0.8;0.9;1.1;1.1;1;1;1;1;1.1;1.1;1.1;1.1},
MATCH(MONTH(BC$15),
{1,2,3,4,5,6,7,8,9,10,11,12})),
$ES53&lt;&gt;"LisChannel",
_xlpm.COEFF,
$ES53&lt;&gt;"RussOutdoor",
_xlpm.COEFF))</f>
        <v/>
      </c>
      <c r="BD53" s="68">
        <f t="array" ref="BD53">
_xlfn.LET(_xlpm.COEFF,
IF($AW53+$AX53=0,0,IF(MAX(MIN($AX53,EOMONTH(BD$15,0))-MAX($AW53,BD$15)+1,)&gt;0,1,0)),
_xlfn.IFS(
$ES53="LisChannel",
_xlpm.COEFF*
INDEX({1;1;1.2;1.2;1;1;1;1;1.2;1.2;1.2;1.2},
MATCH(MONTH(BD$15),
{1,2,3,4,5,6,7,8,9,10,11,12})),
CONCATENATE($ES53," ",$L53)="RussOutdoor метро",
_xlpm.COEFF*
INDEX({0.8;0.9;1.1;1.1;1;1;1;1;1.1;1.1;1.1;1.1},
MATCH(MONTH(BD$15),
{1,2,3,4,5,6,7,8,9,10,11,12})),
$ES53&lt;&gt;"LisChannel",
_xlpm.COEFF,
$ES53&lt;&gt;"RussOutdoor",
_xlpm.COEFF))</f>
        <v/>
      </c>
      <c r="BE53" s="68">
        <f t="array" ref="BE53">
_xlfn.LET(_xlpm.COEFF,
IF($AW53+$AX53=0,0,IF(MAX(MIN($AX53,EOMONTH(BE$15,0))-MAX($AW53,BE$15)+1,)&gt;0,1,0)),
_xlfn.IFS(
$ES53="LisChannel",
_xlpm.COEFF*
INDEX({1;1;1.2;1.2;1;1;1;1;1.2;1.2;1.2;1.2},
MATCH(MONTH(BE$15),
{1,2,3,4,5,6,7,8,9,10,11,12})),
CONCATENATE($ES53," ",$L53)="RussOutdoor метро",
_xlpm.COEFF*
INDEX({0.8;0.9;1.1;1.1;1;1;1;1;1.1;1.1;1.1;1.1},
MATCH(MONTH(BE$15),
{1,2,3,4,5,6,7,8,9,10,11,12})),
$ES53&lt;&gt;"LisChannel",
_xlpm.COEFF,
$ES53&lt;&gt;"RussOutdoor",
_xlpm.COEFF))</f>
        <v/>
      </c>
      <c r="BF53" s="68">
        <f t="array" ref="BF53">
_xlfn.LET(_xlpm.COEFF,
IF($AW53+$AX53=0,0,IF(MAX(MIN($AX53,EOMONTH(BF$15,0))-MAX($AW53,BF$15)+1,)&gt;0,1,0)),
_xlfn.IFS(
$ES53="LisChannel",
_xlpm.COEFF*
INDEX({1;1;1.2;1.2;1;1;1;1;1.2;1.2;1.2;1.2},
MATCH(MONTH(BF$15),
{1,2,3,4,5,6,7,8,9,10,11,12})),
CONCATENATE($ES53," ",$L53)="RussOutdoor метро",
_xlpm.COEFF*
INDEX({0.8;0.9;1.1;1.1;1;1;1;1;1.1;1.1;1.1;1.1},
MATCH(MONTH(BF$15),
{1,2,3,4,5,6,7,8,9,10,11,12})),
$ES53&lt;&gt;"LisChannel",
_xlpm.COEFF,
$ES53&lt;&gt;"RussOutdoor",
_xlpm.COEFF))</f>
        <v/>
      </c>
      <c r="BG53" s="68">
        <f t="array" ref="BG53">
_xlfn.LET(_xlpm.COEFF,
IF($AW53+$AX53=0,0,IF(MAX(MIN($AX53,EOMONTH(BG$15,0))-MAX($AW53,BG$15)+1,)&gt;0,1,0)),
_xlfn.IFS(
$ES53="LisChannel",
_xlpm.COEFF*
INDEX({1;1;1.2;1.2;1;1;1;1;1.2;1.2;1.2;1.2},
MATCH(MONTH(BG$15),
{1,2,3,4,5,6,7,8,9,10,11,12})),
CONCATENATE($ES53," ",$L53)="RussOutdoor метро",
_xlpm.COEFF*
INDEX({0.8;0.9;1.1;1.1;1;1;1;1;1.1;1.1;1.1;1.1},
MATCH(MONTH(BG$15),
{1,2,3,4,5,6,7,8,9,10,11,12})),
$ES53&lt;&gt;"LisChannel",
_xlpm.COEFF,
$ES53&lt;&gt;"RussOutdoor",
_xlpm.COEFF))</f>
        <v/>
      </c>
      <c r="BH53" s="68">
        <f t="array" ref="BH53">
_xlfn.LET(_xlpm.COEFF,
IF($AW53+$AX53=0,0,IF(MAX(MIN($AX53,EOMONTH(BH$15,0))-MAX($AW53,BH$15)+1,)&gt;0,1,0)),
_xlfn.IFS(
$ES53="LisChannel",
_xlpm.COEFF*
INDEX({1;1;1.2;1.2;1;1;1;1;1.2;1.2;1.2;1.2},
MATCH(MONTH(BH$15),
{1,2,3,4,5,6,7,8,9,10,11,12})),
CONCATENATE($ES53," ",$L53)="RussOutdoor метро",
_xlpm.COEFF*
INDEX({0.8;0.9;1.1;1.1;1;1;1;1;1.1;1.1;1.1;1.1},
MATCH(MONTH(BH$15),
{1,2,3,4,5,6,7,8,9,10,11,12})),
$ES53&lt;&gt;"LisChannel",
_xlpm.COEFF,
$ES53&lt;&gt;"RussOutdoor",
_xlpm.COEFF))</f>
        <v/>
      </c>
      <c r="BI53" s="68">
        <f t="array" ref="BI53">
_xlfn.LET(_xlpm.COEFF,
IF($AW53+$AX53=0,0,IF(MAX(MIN($AX53,EOMONTH(BI$15,0))-MAX($AW53,BI$15)+1,)&gt;0,1,0)),
_xlfn.IFS(
$ES53="LisChannel",
_xlpm.COEFF*
INDEX({1;1;1.2;1.2;1;1;1;1;1.2;1.2;1.2;1.2},
MATCH(MONTH(BI$15),
{1,2,3,4,5,6,7,8,9,10,11,12})),
CONCATENATE($ES53," ",$L53)="RussOutdoor метро",
_xlpm.COEFF*
INDEX({0.8;0.9;1.1;1.1;1;1;1;1;1.1;1.1;1.1;1.1},
MATCH(MONTH(BI$15),
{1,2,3,4,5,6,7,8,9,10,11,12})),
$ES53&lt;&gt;"LisChannel",
_xlpm.COEFF,
$ES53&lt;&gt;"RussOutdoor",
_xlpm.COEFF))</f>
        <v/>
      </c>
      <c r="BJ53" s="68">
        <f t="array" ref="BJ53">
_xlfn.LET(_xlpm.COEFF,
IF($AW53+$AX53=0,0,IF(MAX(MIN($AX53,EOMONTH(BJ$15,0))-MAX($AW53,BJ$15)+1,)&gt;0,1,0)),
_xlfn.IFS(
$ES53="LisChannel",
_xlpm.COEFF*
INDEX({1;1;1.2;1.2;1;1;1;1;1.2;1.2;1.2;1.2},
MATCH(MONTH(BJ$15),
{1,2,3,4,5,6,7,8,9,10,11,12})),
CONCATENATE($ES53," ",$L53)="RussOutdoor метро",
_xlpm.COEFF*
INDEX({0.8;0.9;1.1;1.1;1;1;1;1;1.1;1.1;1.1;1.1},
MATCH(MONTH(BJ$15),
{1,2,3,4,5,6,7,8,9,10,11,12})),
$ES53&lt;&gt;"LisChannel",
_xlpm.COEFF,
$ES53&lt;&gt;"RussOutdoor",
_xlpm.COEFF))</f>
        <v/>
      </c>
      <c r="BK53" s="68">
        <f t="array" ref="BK53">
_xlfn.LET(_xlpm.COEFF,
IF($AW53+$AX53=0,0,IF(MAX(MIN($AX53,EOMONTH(BK$15,0))-MAX($AW53,BK$15)+1,)&gt;0,1,0)),
_xlfn.IFS(
$ES53="LisChannel",
_xlpm.COEFF*
INDEX({1;1;1.2;1.2;1;1;1;1;1.2;1.2;1.2;1.2},
MATCH(MONTH(BK$15),
{1,2,3,4,5,6,7,8,9,10,11,12})),
CONCATENATE($ES53," ",$L53)="RussOutdoor метро",
_xlpm.COEFF*
INDEX({0.8;0.9;1.1;1.1;1;1;1;1;1.1;1.1;1.1;1.1},
MATCH(MONTH(BK$15),
{1,2,3,4,5,6,7,8,9,10,11,12})),
$ES53&lt;&gt;"LisChannel",
_xlpm.COEFF,
$ES53&lt;&gt;"RussOutdoor",
_xlpm.COEFF))</f>
        <v/>
      </c>
      <c r="BL53" s="62">
        <f>COUNTIFS($AZ53:$BK53,"&gt;0")</f>
        <v/>
      </c>
      <c r="BM53" s="65" t="n"/>
      <c r="BN53" s="125">
        <f>$DJ53</f>
        <v/>
      </c>
      <c r="BO53" s="63">
        <f>$DQ53</f>
        <v/>
      </c>
      <c r="BP53" s="125">
        <f>
IFERROR(
IF($BL53=0,0,
$BN53*(1-$BO53)),
0)</f>
        <v/>
      </c>
      <c r="BQ53" s="125">
        <f t="array" ref="BQ53">
IFERROR(
_xlfn.IFS(
$DH53="день_1",
$BP53*$BL53/($AX53-$AW53+1)*AZ53*(DAY(EOMONTH(AZ$15,0))),
$DH53="день_2",
$BP53/30*MAX(MIN($AX53,EOMONTH(AZ$15,0))-MAX($AW53,AZ$15)+1,),
$DH53="раб.день",
$BP53/30*(IFERROR(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$BP53*AZ53,
$DH53="неделя",
$BP53*AZ53/7*(ROUNDUP((DAY(EOMONTH(AZ$15,0)))/4,0))),
0)</f>
        <v/>
      </c>
      <c r="BR53" s="125">
        <f t="array" ref="BR53">
IFERROR(
_xlfn.IFS(
$DH53="день_1",
$BP53*$BL53/($AX53-$AW53+1)*BA53*(DAY(EOMONTH(BA$15,0))),
$DH53="день_2",
$BP53/30*MAX(MIN($AX53,EOMONTH(BA$15,0))-MAX($AW53,BA$15)+1,),
$DH53="раб.день",
$BP53/30*(IFERROR(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$BP53*BA53,
$DH53="неделя",
$BP53*BA53/7*(ROUNDUP((DAY(EOMONTH(BA$15,0)))/4,0))),
0)</f>
        <v/>
      </c>
      <c r="BS53" s="125">
        <f t="array" ref="BS53">
IFERROR(
_xlfn.IFS(
$DH53="день_1",
$BP53*$BL53/($AX53-$AW53+1)*BB53*(DAY(EOMONTH(BB$15,0))),
$DH53="день_2",
$BP53/30*MAX(MIN($AX53,EOMONTH(BB$15,0))-MAX($AW53,BB$15)+1,),
$DH53="раб.день",
$BP53/30*(IFERROR(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$BP53*BB53,
$DH53="неделя",
$BP53*BB53/7*(ROUNDUP((DAY(EOMONTH(BB$15,0)))/4,0))),
0)</f>
        <v/>
      </c>
      <c r="BT53" s="125">
        <f t="array" ref="BT53">
IFERROR(
_xlfn.IFS(
$DH53="день_1",
$BP53*$BL53/($AX53-$AW53+1)*BC53*(DAY(EOMONTH(BC$15,0))),
$DH53="день_2",
$BP53/30*MAX(MIN($AX53,EOMONTH(BC$15,0))-MAX($AW53,BC$15)+1,),
$DH53="раб.день",
$BP53/30*(IFERROR(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$BP53*BC53,
$DH53="неделя",
$BP53*BC53/7*(ROUNDUP((DAY(EOMONTH(BC$15,0)))/4,0))),
0)</f>
        <v/>
      </c>
      <c r="BU53" s="125">
        <f t="array" ref="BU53">
IFERROR(
_xlfn.IFS(
$DH53="день_1",
$BP53*$BL53/($AX53-$AW53+1)*BD53*(DAY(EOMONTH(BD$15,0))),
$DH53="день_2",
$BP53/30*MAX(MIN($AX53,EOMONTH(BD$15,0))-MAX($AW53,BD$15)+1,),
$DH53="раб.день",
$BP53/30*(IFERROR(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$BP53*BD53,
$DH53="неделя",
$BP53*BD53/7*(ROUNDUP((DAY(EOMONTH(BD$15,0)))/4,0))),
0)</f>
        <v/>
      </c>
      <c r="BV53" s="125">
        <f t="array" ref="BV53">
IFERROR(
_xlfn.IFS(
$DH53="день_1",
$BP53*$BL53/($AX53-$AW53+1)*BE53*(DAY(EOMONTH(BE$15,0))),
$DH53="день_2",
$BP53/30*MAX(MIN($AX53,EOMONTH(BE$15,0))-MAX($AW53,BE$15)+1,),
$DH53="раб.день",
$BP53/30*(IFERROR(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$BP53*BE53,
$DH53="неделя",
$BP53*BE53/7*(ROUNDUP((DAY(EOMONTH(BE$15,0)))/4,0))),
0)</f>
        <v/>
      </c>
      <c r="BW53" s="125">
        <f t="array" ref="BW53">
IFERROR(
_xlfn.IFS(
$DH53="день_1",
$BP53*$BL53/($AX53-$AW53+1)*BF53*(DAY(EOMONTH(BF$15,0))),
$DH53="день_2",
$BP53/30*MAX(MIN($AX53,EOMONTH(BF$15,0))-MAX($AW53,BF$15)+1,),
$DH53="раб.день",
$BP53/30*(IFERROR(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$BP53*BF53,
$DH53="неделя",
$BP53*BF53/7*(ROUNDUP((DAY(EOMONTH(BF$15,0)))/4,0))),
0)</f>
        <v/>
      </c>
      <c r="BX53" s="125">
        <f t="array" ref="BX53">
IFERROR(
_xlfn.IFS(
$DH53="день_1",
$BP53*$BL53/($AX53-$AW53+1)*BG53*(DAY(EOMONTH(BG$15,0))),
$DH53="день_2",
$BP53/30*MAX(MIN($AX53,EOMONTH(BG$15,0))-MAX($AW53,BG$15)+1,),
$DH53="раб.день",
$BP53/30*(IFERROR(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$BP53*BG53,
$DH53="неделя",
$BP53*BG53/7*(ROUNDUP((DAY(EOMONTH(BG$15,0)))/4,0))),
0)</f>
        <v/>
      </c>
      <c r="BY53" s="125">
        <f t="array" ref="BY53">
IFERROR(
_xlfn.IFS(
$DH53="день_1",
$BP53*$BL53/($AX53-$AW53+1)*BH53*(DAY(EOMONTH(BH$15,0))),
$DH53="день_2",
$BP53/30*MAX(MIN($AX53,EOMONTH(BH$15,0))-MAX($AW53,BH$15)+1,),
$DH53="раб.день",
$BP53/30*(IFERROR(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$BP53*BH53,
$DH53="неделя",
$BP53*BH53/7*(ROUNDUP((DAY(EOMONTH(BH$15,0)))/4,0))),
0)</f>
        <v/>
      </c>
      <c r="BZ53" s="125">
        <f t="array" ref="BZ53">
IFERROR(
_xlfn.IFS(
$DH53="день_1",
$BP53*$BL53/($AX53-$AW53+1)*BI53*(DAY(EOMONTH(BI$15,0))),
$DH53="день_2",
$BP53/30*MAX(MIN($AX53,EOMONTH(BI$15,0))-MAX($AW53,BI$15)+1,),
$DH53="раб.день",
$BP53/30*(IFERROR(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$BP53*BI53,
$DH53="неделя",
$BP53*BI53/7*(ROUNDUP((DAY(EOMONTH(BI$15,0)))/4,0))),
0)</f>
        <v/>
      </c>
      <c r="CA53" s="125">
        <f t="array" ref="CA53">
IFERROR(
_xlfn.IFS(
$DH53="день_1",
$BP53*$BL53/($AX53-$AW53+1)*BJ53*(DAY(EOMONTH(BJ$15,0))),
$DH53="день_2",
$BP53/30*MAX(MIN($AX53,EOMONTH(BJ$15,0))-MAX($AW53,BJ$15)+1,),
$DH53="раб.день",
$BP53/30*(IFERROR(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$BP53*BJ53,
$DH53="неделя",
$BP53*BJ53/7*(ROUNDUP((DAY(EOMONTH(BJ$15,0)))/4,0))),
0)</f>
        <v/>
      </c>
      <c r="CB53" s="125">
        <f t="array" ref="CB53">
IFERROR(
_xlfn.IFS(
$DH53="день_1",
$BP53*$BL53/($AX53-$AW53+1)*BK53*(DAY(EOMONTH(BK$15,0))),
$DH53="день_2",
$BP53/30*MAX(MIN($AX53,EOMONTH(BK$15,0))-MAX($AW53,BK$15)+1,),
$DH53="раб.день",
$BP53/30*(IFERROR(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$BP53*BK53,
$DH53="неделя",
$BP53*BK53/7*(ROUNDUP((DAY(EOMONTH(BK$15,0)))/4,0))),
0)</f>
        <v/>
      </c>
      <c r="CC53" s="125">
        <f>SUM($BQ53:$CB53)</f>
        <v/>
      </c>
      <c r="CD53" s="126">
        <f>SUM($EH53:$EH53)</f>
        <v/>
      </c>
      <c r="CE53" s="126">
        <f>$CD53*$AB53</f>
        <v/>
      </c>
      <c r="CF53" s="126">
        <f>SUM($EK53:$EK53)</f>
        <v/>
      </c>
      <c r="CG53" s="126">
        <f>$CF53*$AB53</f>
        <v/>
      </c>
      <c r="CH53" s="126">
        <f>SUM($CC53,$CE53,$CG53)</f>
        <v/>
      </c>
      <c r="CI53" s="126">
        <f>$CH53*(1+$CM53)</f>
        <v/>
      </c>
      <c r="CJ53" s="127" t="n">
        <v>0</v>
      </c>
      <c r="CK53" s="126">
        <f>SUM($CH53:$CH53)*(1+$CJ53)</f>
        <v/>
      </c>
      <c r="CL53" s="126">
        <f>SUM($CH53:$CH53)*(1+$CM53)</f>
        <v/>
      </c>
      <c r="CM53" s="59" t="n"/>
      <c r="CN53" s="59" t="n"/>
      <c r="CO53" s="72" t="n"/>
      <c r="CP53" s="59" t="n"/>
      <c r="CQ53" s="73" t="n"/>
      <c r="CR53" s="73" t="n"/>
      <c r="CS53" s="73" t="n"/>
      <c r="CT53" s="72" t="n"/>
      <c r="CU53" s="79" t="inlineStr">
        <is>
          <t> </t>
        </is>
      </c>
      <c r="CV53" s="60" t="n"/>
      <c r="CW53" s="60" t="n"/>
      <c r="CX53" s="60" t="n"/>
      <c r="CY53" s="127">
        <f>IFERROR(($CC53-$EE53)/($EE53/(1-$DQ53)),0)</f>
        <v/>
      </c>
      <c r="CZ53" s="127">
        <f>IFERROR(1-$EI53/($CE53),0)</f>
        <v/>
      </c>
      <c r="DA53" s="127">
        <f>IFERROR(1-$EL53/($CG53),0)</f>
        <v/>
      </c>
      <c r="DB53" s="126">
        <f>ROUND(IFERROR(($CI53/(1+$CM53)-$EN53),0),2)</f>
        <v/>
      </c>
      <c r="DC53" s="128" t="n"/>
      <c r="DD53" s="125" t="n"/>
      <c r="DE53" s="75" t="n">
        <v>0</v>
      </c>
      <c r="DF53" s="128" t="n"/>
      <c r="DG53" s="125">
        <f>IF($DC53=0,0,$DD53*($DC53*100%-$DE53*$DF53))*SUM($AB53:$AB53)</f>
        <v/>
      </c>
      <c r="DH53" s="129" t="inlineStr">
        <is>
          <t>месяц</t>
        </is>
      </c>
      <c r="DI53" s="130" t="n"/>
      <c r="DJ53" s="130">
        <f>
_xlfn.LET(_xlpm.X,
IFERROR(
IF($ES53="НовиковТВ",
(_xlfn.LET(_xlpm.NTV,
_xlfn.LET(_xlpm.MIN,350000,
IF(SUMIFS($DI:$DI,$ES:$ES,"НовиковТВ")&lt;=_xlpm.MIN,
(SUMIFS($DI:$DI,$ES:$ES,"НовиковТВ")/(COUNTIFS($ES:$ES,"НовиковТВ")))*_xlpm.MIN/SUMIFS($DI:$DI,$ES:$ES,"НовиковТВ"),
DI53)),
_xlpm.NTV+$DG53/(1-(1-(_xlpm.NTV)*(1-$DL53)*(1-$DM53)*(1-$DN53)*(1-$DO53)*(1-$DP53)/_xlpm.NTV))))/(1+$EP53),
$DI53+$DG53/(1-(1-($DI53)*(1-$DL53)*(1-$DM53)*(1-$DN53)*(1-$DO53)*(1-$DP53)/$DI53))),
0),
_xlpm.X*(1+$CM53)*(1+$CW53)-_xlpm.X*(1+$CM53)+_xlpm.X)</f>
        <v/>
      </c>
      <c r="DK53" s="125" t="inlineStr">
        <is>
          <t>послед.</t>
        </is>
      </c>
      <c r="DL53" s="63" t="n">
        <v>0</v>
      </c>
      <c r="DM53" s="63" t="n">
        <v>0</v>
      </c>
      <c r="DN53" s="63" t="n">
        <v>0</v>
      </c>
      <c r="DO53" s="63" t="n">
        <v>0</v>
      </c>
      <c r="DP53" s="63" t="n">
        <v>0</v>
      </c>
      <c r="DQ53" s="63">
        <f t="array" ref="DQ53">IFERROR(_xlfn.IFS(
$DK53="послед.",1-(1-$DL53)*(1-$DM53)*(1-$DN53)*(1-$DO53)*(1-$DP53),
$DK53="сумм.",$DL53+$DM53+$DN53+$DO53+$DP53),
0)</f>
        <v/>
      </c>
      <c r="DR53" s="125">
        <f t="array" ref="DR53">
IFERROR(
_xlfn.IFS(
$BL53=0,
0,
$BL53&gt;0,
_xlfn.IFS($DK53="послед.",
$DJ53*(1-$DL53)*(1-$DM53)*(1-$DN53)*(1-$DO53)*(1-$DP53),
$DK53="сумм.",
$DJ53*(1-($DL53+$DM53+$DN53+$DO53+$DP53)))),0)</f>
        <v/>
      </c>
      <c r="DS53" s="125">
        <f t="array" ref="DS53">
IFERROR(_xlfn.IFS(
$DH53="день_1",
$DR53*$BL53/($AX53-$AW53+1)*AZ53*(DAY(EOMONTH(AZ$15,0))),
$DH53="день_2",
$DR53/30*MAX(MIN($AX53,EOMONTH(AZ$15,0))-MAX($AW53,AZ$15)+1,),
$DH53="раб.день",
$DR53/30*(IFERROR(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$DR53*AZ53,
$DH53="неделя",
$DR53*AZ53/7*(ROUNDUP((DAY(EOMONTH(AZ$15,0)))/4,0))),
0)</f>
        <v/>
      </c>
      <c r="DT53" s="125">
        <f t="array" ref="DT53">
IFERROR(_xlfn.IFS(
$DH53="день_1",
$DR53*$BL53/($AX53-$AW53+1)*BA53*(DAY(EOMONTH(BA$15,0))),
$DH53="день_2",
$DR53/30*MAX(MIN($AX53,EOMONTH(BA$15,0))-MAX($AW53,BA$15)+1,),
$DH53="раб.день",
$DR53/30*(IFERROR(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$DR53*BA53,
$DH53="неделя",
$DR53*BA53/7*(ROUNDUP((DAY(EOMONTH(BA$15,0)))/4,0))),
0)</f>
        <v/>
      </c>
      <c r="DU53" s="125">
        <f t="array" ref="DU53">
IFERROR(_xlfn.IFS(
$DH53="день_1",
$DR53*$BL53/($AX53-$AW53+1)*BB53*(DAY(EOMONTH(BB$15,0))),
$DH53="день_2",
$DR53/30*MAX(MIN($AX53,EOMONTH(BB$15,0))-MAX($AW53,BB$15)+1,),
$DH53="раб.день",
$DR53/30*(IFERROR(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$DR53*BB53,
$DH53="неделя",
$DR53*BB53/7*(ROUNDUP((DAY(EOMONTH(BB$15,0)))/4,0))),
0)</f>
        <v/>
      </c>
      <c r="DV53" s="125">
        <f t="array" ref="DV53">
IFERROR(_xlfn.IFS(
$DH53="день_1",
$DR53*$BL53/($AX53-$AW53+1)*BC53*(DAY(EOMONTH(BC$15,0))),
$DH53="день_2",
$DR53/30*MAX(MIN($AX53,EOMONTH(BC$15,0))-MAX($AW53,BC$15)+1,),
$DH53="раб.день",
$DR53/30*(IFERROR(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$DR53*BC53,
$DH53="неделя",
$DR53*BC53/7*(ROUNDUP((DAY(EOMONTH(BC$15,0)))/4,0))),
0)</f>
        <v/>
      </c>
      <c r="DW53" s="125">
        <f t="array" ref="DW53">
IFERROR(_xlfn.IFS(
$DH53="день_1",
$DR53*$BL53/($AX53-$AW53+1)*BD53*(DAY(EOMONTH(BD$15,0))),
$DH53="день_2",
$DR53/30*MAX(MIN($AX53,EOMONTH(BD$15,0))-MAX($AW53,BD$15)+1,),
$DH53="раб.день",
$DR53/30*(IFERROR(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$DR53*BD53,
$DH53="неделя",
$DR53*BD53/7*(ROUNDUP((DAY(EOMONTH(BD$15,0)))/4,0))),
0)</f>
        <v/>
      </c>
      <c r="DX53" s="125">
        <f t="array" ref="DX53">
IFERROR(_xlfn.IFS(
$DH53="день_1",
$DR53*$BL53/($AX53-$AW53+1)*BE53*(DAY(EOMONTH(BE$15,0))),
$DH53="день_2",
$DR53/30*MAX(MIN($AX53,EOMONTH(BE$15,0))-MAX($AW53,BE$15)+1,),
$DH53="раб.день",
$DR53/30*(IFERROR(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$DR53*BE53,
$DH53="неделя",
$DR53*BE53/7*(ROUNDUP((DAY(EOMONTH(BE$15,0)))/4,0))),
0)</f>
        <v/>
      </c>
      <c r="DY53" s="125">
        <f t="array" ref="DY53">
IFERROR(_xlfn.IFS(
$DH53="день_1",
$DR53*$BL53/($AX53-$AW53+1)*BF53*(DAY(EOMONTH(BF$15,0))),
$DH53="день_2",
$DR53/30*MAX(MIN($AX53,EOMONTH(BF$15,0))-MAX($AW53,BF$15)+1,),
$DH53="раб.день",
$DR53/30*(IFERROR(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$DR53*BF53,
$DH53="неделя",
$DR53*BF53/7*(ROUNDUP((DAY(EOMONTH(BF$15,0)))/4,0))),
0)</f>
        <v/>
      </c>
      <c r="DZ53" s="125">
        <f t="array" ref="DZ53">
IFERROR(_xlfn.IFS(
$DH53="день_1",
$DR53*$BL53/($AX53-$AW53+1)*BG53*(DAY(EOMONTH(BG$15,0))),
$DH53="день_2",
$DR53/30*MAX(MIN($AX53,EOMONTH(BG$15,0))-MAX($AW53,BG$15)+1,),
$DH53="раб.день",
$DR53/30*(IFERROR(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$DR53*BG53,
$DH53="неделя",
$DR53*BG53/7*(ROUNDUP((DAY(EOMONTH(BG$15,0)))/4,0))),
0)</f>
        <v/>
      </c>
      <c r="EA53" s="125">
        <f t="array" ref="EA53">
IFERROR(_xlfn.IFS(
$DH53="день_1",
$DR53*$BL53/($AX53-$AW53+1)*BH53*(DAY(EOMONTH(BH$15,0))),
$DH53="день_2",
$DR53/30*MAX(MIN($AX53,EOMONTH(BH$15,0))-MAX($AW53,BH$15)+1,),
$DH53="раб.день",
$DR53/30*(IFERROR(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$DR53*BH53,
$DH53="неделя",
$DR53*BH53/7*(ROUNDUP((DAY(EOMONTH(BH$15,0)))/4,0))),
0)</f>
        <v/>
      </c>
      <c r="EB53" s="125">
        <f t="array" ref="EB53">
IFERROR(_xlfn.IFS(
$DH53="день_1",
$DR53*$BL53/($AX53-$AW53+1)*BI53*(DAY(EOMONTH(BI$15,0))),
$DH53="день_2",
$DR53/30*MAX(MIN($AX53,EOMONTH(BI$15,0))-MAX($AW53,BI$15)+1,),
$DH53="раб.день",
$DR53/30*(IFERROR(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$DR53*BI53,
$DH53="неделя",
$DR53*BI53/7*(ROUNDUP((DAY(EOMONTH(BI$15,0)))/4,0))),
0)</f>
        <v/>
      </c>
      <c r="EC53" s="125">
        <f t="array" ref="EC53">
IFERROR(_xlfn.IFS(
$DH53="день_1",
$DR53*$BL53/($AX53-$AW53+1)*BJ53*(DAY(EOMONTH(BJ$15,0))),
$DH53="день_2",
$DR53/30*MAX(MIN($AX53,EOMONTH(BJ$15,0))-MAX($AW53,BJ$15)+1,),
$DH53="раб.день",
$DR53/30*(IFERROR(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$DR53*BJ53,
$DH53="неделя",
$DR53*BJ53/7*(ROUNDUP((DAY(EOMONTH(BJ$15,0)))/4,0))),
0)</f>
        <v/>
      </c>
      <c r="ED53" s="125">
        <f t="array" ref="ED53">
IFERROR(_xlfn.IFS(
$DH53="день_1",
$DR53*$BL53/($AX53-$AW53+1)*BK53*(DAY(EOMONTH(BK$15,0))),
$DH53="день_2",
$DR53/30*MAX(MIN($AX53,EOMONTH(BK$15,0))-MAX($AW53,BK$15)+1,),
$DH53="раб.день",
$DR53/30*(IFERROR(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$DR53*BK53,
$DH53="неделя",
$DR53*BK53/7*(ROUNDUP((DAY(EOMONTH(BK$15,0)))/4,0))),
0)</f>
        <v/>
      </c>
      <c r="EE53" s="125">
        <f>SUM($DS53,$DT53,$DU53,$DV53,$DW53,$DX53,$DY53,$DZ53,$EA53,$EB53,$EC53,$ED53)</f>
        <v/>
      </c>
      <c r="EF53" s="125">
        <f>IFERROR(ROUND($EE53*(1+$EP53),2),0)</f>
        <v/>
      </c>
      <c r="EG53" s="128" t="n">
        <v>1</v>
      </c>
      <c r="EH53" s="126" t="n">
        <v>0</v>
      </c>
      <c r="EI53" s="126">
        <f>ROUND(SUM($EH53:$EH53)*SUM($AB53:$AB53)*$EG53,2)</f>
        <v/>
      </c>
      <c r="EJ53" s="126">
        <f>ROUND($EI53*(1+$EP53),2)</f>
        <v/>
      </c>
      <c r="EK53" s="126" t="n">
        <v>0</v>
      </c>
      <c r="EL53" s="126">
        <f>ROUND(SUM($EK53:$EK53)*SUM($AB53:$AB53)*$EG53,2)</f>
        <v/>
      </c>
      <c r="EM53" s="126">
        <f>ROUND($EL53*(1+$EP53),2)</f>
        <v/>
      </c>
      <c r="EN53" s="126">
        <f>SUM($EE53,$EI53,$EL53)</f>
        <v/>
      </c>
      <c r="EO53" s="126">
        <f>SUM($EF53,$EJ53,$EM53)</f>
        <v/>
      </c>
      <c r="EP53" s="59" t="n"/>
      <c r="EQ53" s="59" t="n"/>
      <c r="ER53" s="60">
        <f t="array" ref="ER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MATCH(ES53,
{"AMS";"RussOutdoor";"HD Outdoor";"Ingroup";"IQ";"Ledproduction";"LisChannel";"Logic";"Media-PPL";"NovikovTV | НовиковТВ";"SMA";"SOK";"КрокусТВ | CrocusTV | IndoorTV";"Сити";"ТЯК Москва"},
0)),"")</f>
        <v/>
      </c>
      <c r="ES53" s="60" t="n"/>
      <c r="ET53" s="60">
        <f t="array" ref="ET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MATCH(ES53,
{"AMS";"RussOutdoor";"HD Outdoor";"Ingroup";"IQ";"Ledproduction";"LisChannel";"Logic";"Media-PPL";"NovikovTV | НовиковТВ";"SMA";"SOK";"КрокусТВ | CrocusTV | IndoorTV";"Сити";"ТЯК Москва"},
0)),"")</f>
        <v/>
      </c>
      <c r="EU53" s="60" t="n"/>
      <c r="EV53" s="60" t="n"/>
      <c r="EX53" s="110">
        <f t="array" ref="EX53">
($AR53/30
+N("ТРАФИК ПЛОЩАДКИ"))*
(IFERROR(
_xlfn.LET(
_xlpm.GPR,
HLOOKUP($L53,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IF($Q53="цифровой",_xlpm.GPR/$AG53,_xlpm.GPR/60)),
0)
+N("DWELL TIME"))*
(IF($AB53=0,0,IF($AB53=1,0.3,IF($AB53=2,0.5,IF($AB53&gt;2,1))))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_xlfn.IFS($AC53="да",1.2,$AC53="нет",1)*
_xlfn.IFS($AD53="да",1.2,$AD53="нет",1)*
IF(R53="статический",1,1.2)*
$X53*
INDEX(
{1.2;1;1.2;1.2;1;1.2;1.2;1.2;1.2;1.2;1.2;1;1.2;1.2;1.2;1.2;1;1;1.2;1.2;1.2;1;1;1;1;1.2;1.2;1.2;1.2;1;1;1;1;1.2;1.2;1.2;1.2;1.2;1.2;1.2;1.2;1;1;1.2;1;1;1;1;1.5;1;1;1.5;1.5;1.2},
MATCH($Q53,_xlpm.MI,0)))&gt;{0.02;0.04;0.06;0.1;0.2;0.4;0.6;0.8;1;2;4;6})),
{0;1;2;3;4;5;6;7;8;9;10;11;12},
0)))
+N("КОЭФФИЦИЕНТ КОНТАКТА"))))*
(_xlfn.IFS($X53&lt;0.1,$X53/1000,$X53&gt;25,5.2,AND($X53&gt;=0.1,$X53&lt;=25),(($X53*2+0.1)/10)*($X53/10)))*
IFERROR((_xlfn.LET(
_xlpm.MA,
{0;0.8;0.85;0.9;0.95;1},
_xlpm.MAA,
{0;1;2;3;4;5},
INDEX(_xlpm.MA,MATCH(SUMPRODUCT(--((IF(ROUND(_xlpm.MAA,1)&gt;5,5,ROUND($AB53,1)))&gt;{0;1;2;3;4;5})),_xlpm.MAA,0)))
+N("КОЭФФИЦИЕНТ КОЛ-ВО КОНСТРУКЦИЙ")),1)*
$AB53,0))*
(IF($Q53="цифровой",$AG53/15*$AI53,1)
+N("ДЛЯ ЦИФРЫ"))</f>
        <v/>
      </c>
      <c r="EY53" s="110">
        <f>IFERROR(EX53*AY53,0)</f>
        <v/>
      </c>
      <c r="EZ53" s="131">
        <f>IFERROR(DP53/EY53*1000,0)</f>
        <v/>
      </c>
      <c r="FA53" s="112">
        <f>IFERROR(FC53/FB53,0)</f>
        <v/>
      </c>
      <c r="FB53" s="112">
        <f>IFERROR((FC53/(EY53/FF53*#REF!))*0.825,0)</f>
        <v/>
      </c>
      <c r="FC53" s="112">
        <f>IFERROR(((EX53*30/AR53)*100)/30,0)</f>
        <v/>
      </c>
      <c r="FD53" s="112">
        <f>IFERROR(EY53/G53*100%,0)</f>
        <v/>
      </c>
      <c r="FE53" s="112">
        <f>IFERROR(FD53/FC53*100%,0)</f>
        <v/>
      </c>
      <c r="FF53" s="110">
        <f>IFERROR(AR53/30*AY53,0)</f>
        <v/>
      </c>
    </row>
    <row r="54" ht="12.75" customHeight="1">
      <c r="A54" s="59" t="n"/>
      <c r="B54" s="60" t="n"/>
      <c r="C54" s="60" t="n"/>
      <c r="D54" s="60">
        <f t="array" ref="D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4" s="60">
        <f t="array" ref="E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4" s="60" t="n"/>
      <c r="G54" s="60" t="n"/>
      <c r="H54" s="60">
        <f t="array" ref="H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4" s="60" t="n"/>
      <c r="J54" s="60" t="n"/>
      <c r="K54" s="60" t="n"/>
      <c r="L54" s="60" t="n"/>
      <c r="M54" s="60" t="n"/>
      <c r="N54" s="60" t="n"/>
      <c r="O54" s="60" t="n"/>
      <c r="P54" s="60">
        <f t="array" ref="P54">
_xlfn.IFS(
ISNUMBER(MATCH($Q54,{"шелфбаннер","разделитель","монетница","чековая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ISNUMBER(MATCH($Q54,{"каталог","журнал"},)),
"Пресса",
$Q54="","")</f>
        <v/>
      </c>
      <c r="Q54" s="60" t="n"/>
      <c r="R54" s="60">
        <f t="array" ref="R54">
IFERROR(
_xlfn.IFS(
OR(ISNUMBER(MATCH($Q54,{"экспозиция","макет","стенд","автостенд","авто стенд","выставочное пространство","выставочные стенды","модульные выставочные стенды","3Д конструкция","3D конструкция"},)),P54="Экспонирование"),
"нестандартный",
ISNUMBER(MATCH($Q54,{"скроллер","призматрон"},)),
"динамический",
$P54="Видео",
"цифровой",
OR($P54="Пресса",$P54="Щит",$P54="POSm",$P54="Подвес",$P54="Брендирование/оклейка"),
"статический"),"")</f>
        <v/>
      </c>
      <c r="S54" s="59" t="n"/>
      <c r="T54" s="60" t="n"/>
      <c r="U54" s="60" t="n"/>
      <c r="V54" s="60" t="n"/>
      <c r="W54" s="59" t="n"/>
      <c r="X54" s="59" t="n"/>
      <c r="Y54" s="59" t="n"/>
      <c r="Z54" s="61" t="n"/>
      <c r="AA54" s="61" t="n"/>
      <c r="AB54" s="61">
        <f>IF(BL54&gt;0,Z54,0)</f>
        <v/>
      </c>
      <c r="AC54" s="59" t="n"/>
      <c r="AD54" s="59" t="n"/>
      <c r="AE54" s="59" t="n"/>
      <c r="AF54" s="59" t="n"/>
      <c r="AG54" s="59" t="n"/>
      <c r="AH54" s="59" t="n"/>
      <c r="AI54" s="59" t="n"/>
      <c r="AJ54" s="59" t="n"/>
      <c r="AK54" s="59" t="n"/>
      <c r="AL54" s="62">
        <f>IFERROR(IF(OR(R54="статический",R54="динамический",R54="нестандартный",R54="",R54=""),"-",IF(AND(AH54="-",AI54="-"),"-",AK54*3600/AH54*AI54)),"-")</f>
        <v/>
      </c>
      <c r="AM54" s="62">
        <f>IFERROR(IF(OR(R54="статический",R54="динамический",R54="",R54="", R54="BTL",R54="нестандартный"),"-",AG54*AI54*AL54/60),"-")</f>
        <v/>
      </c>
      <c r="AN54" s="63">
        <f>IFERROR(IF(AH54="","-",AG54*AI54/AH54),"-")</f>
        <v/>
      </c>
      <c r="AO54" s="59">
        <f>IFERROR(IF(OR($R54="статический",$R54="динамический",$R54="",$R54="",$R54="BTL",$R54="нестандартный"),"-",$AL54*$AY54),"-")</f>
        <v/>
      </c>
      <c r="AP54" s="62">
        <f>IFERROR(IF(OR($R54="статический",$R54="динамический",$R54="",$R54="",$R54="BTL",$R54="нестандартный"),"-",$AM54*AY54),"-")</f>
        <v/>
      </c>
      <c r="AQ54" s="64" t="n"/>
      <c r="AR54" s="61" t="n"/>
      <c r="AS54" s="61" t="n"/>
      <c r="AT54" s="61" t="n"/>
      <c r="AU54" s="65" t="n"/>
      <c r="AV54" s="124">
        <f>IFERROR(DR54/AT54*1000,"n/a")</f>
        <v/>
      </c>
      <c r="AW54" s="67" t="n"/>
      <c r="AX54" s="67" t="n"/>
      <c r="AY54" s="43">
        <f>IFERROR(IF(OR($AW54="",$AX54=""),"",_xlfn.DAYS($AX54+1,$AW54)),"")</f>
        <v/>
      </c>
      <c r="AZ54" s="68">
        <f t="array" ref="AZ54">
_xlfn.LET(_xlpm.COEFF,
IF($AW54+$AX54=0,0,IF(MAX(MIN($AX54,EOMONTH(AZ$15,0))-MAX($AW54,AZ$15)+1,)&gt;0,1,0)),
_xlfn.IFS(
$ES54="LisChannel",
_xlpm.COEFF*
INDEX({1;1;1.2;1.2;1;1;1;1;1.2;1.2;1.2;1.2},
MATCH(MONTH(AZ$15),
{1,2,3,4,5,6,7,8,9,10,11,12})),
CONCATENATE($ES54," ",$L54)="RussOutdoor метро",
_xlpm.COEFF*
INDEX({0.8;0.9;1.1;1.1;1;1;1;1;1.1;1.1;1.1;1.1},
MATCH(MONTH(AZ$15),
{1,2,3,4,5,6,7,8,9,10,11,12})),
$ES54&lt;&gt;"LisChannel",
_xlpm.COEFF,
$ES54&lt;&gt;"RussOutdoor",
_xlpm.COEFF))</f>
        <v/>
      </c>
      <c r="BA54" s="68">
        <f t="array" ref="BA54">
_xlfn.LET(_xlpm.COEFF,
IF($AW54+$AX54=0,0,IF(MAX(MIN($AX54,EOMONTH(BA$15,0))-MAX($AW54,BA$15)+1,)&gt;0,1,0)),
_xlfn.IFS(
$ES54="LisChannel",
_xlpm.COEFF*
INDEX({1;1;1.2;1.2;1;1;1;1;1.2;1.2;1.2;1.2},
MATCH(MONTH(BA$15),
{1,2,3,4,5,6,7,8,9,10,11,12})),
CONCATENATE($ES54," ",$L54)="RussOutdoor метро",
_xlpm.COEFF*
INDEX({0.8;0.9;1.1;1.1;1;1;1;1;1.1;1.1;1.1;1.1},
MATCH(MONTH(BA$15),
{1,2,3,4,5,6,7,8,9,10,11,12})),
$ES54&lt;&gt;"LisChannel",
_xlpm.COEFF,
$ES54&lt;&gt;"RussOutdoor",
_xlpm.COEFF))</f>
        <v/>
      </c>
      <c r="BB54" s="68">
        <f t="array" ref="BB54">
_xlfn.LET(_xlpm.COEFF,
IF($AW54+$AX54=0,0,IF(MAX(MIN($AX54,EOMONTH(BB$15,0))-MAX($AW54,BB$15)+1,)&gt;0,1,0)),
_xlfn.IFS(
$ES54="LisChannel",
_xlpm.COEFF*
INDEX({1;1;1.2;1.2;1;1;1;1;1.2;1.2;1.2;1.2},
MATCH(MONTH(BB$15),
{1,2,3,4,5,6,7,8,9,10,11,12})),
CONCATENATE($ES54," ",$L54)="RussOutdoor метро",
_xlpm.COEFF*
INDEX({0.8;0.9;1.1;1.1;1;1;1;1;1.1;1.1;1.1;1.1},
MATCH(MONTH(BB$15),
{1,2,3,4,5,6,7,8,9,10,11,12})),
$ES54&lt;&gt;"LisChannel",
_xlpm.COEFF,
$ES54&lt;&gt;"RussOutdoor",
_xlpm.COEFF))</f>
        <v/>
      </c>
      <c r="BC54" s="68">
        <f t="array" ref="BC54">
_xlfn.LET(_xlpm.COEFF,
IF($AW54+$AX54=0,0,IF(MAX(MIN($AX54,EOMONTH(BC$15,0))-MAX($AW54,BC$15)+1,)&gt;0,1,0)),
_xlfn.IFS(
$ES54="LisChannel",
_xlpm.COEFF*
INDEX({1;1;1.2;1.2;1;1;1;1;1.2;1.2;1.2;1.2},
MATCH(MONTH(BC$15),
{1,2,3,4,5,6,7,8,9,10,11,12})),
CONCATENATE($ES54," ",$L54)="RussOutdoor метро",
_xlpm.COEFF*
INDEX({0.8;0.9;1.1;1.1;1;1;1;1;1.1;1.1;1.1;1.1},
MATCH(MONTH(BC$15),
{1,2,3,4,5,6,7,8,9,10,11,12})),
$ES54&lt;&gt;"LisChannel",
_xlpm.COEFF,
$ES54&lt;&gt;"RussOutdoor",
_xlpm.COEFF))</f>
        <v/>
      </c>
      <c r="BD54" s="68">
        <f t="array" ref="BD54">
_xlfn.LET(_xlpm.COEFF,
IF($AW54+$AX54=0,0,IF(MAX(MIN($AX54,EOMONTH(BD$15,0))-MAX($AW54,BD$15)+1,)&gt;0,1,0)),
_xlfn.IFS(
$ES54="LisChannel",
_xlpm.COEFF*
INDEX({1;1;1.2;1.2;1;1;1;1;1.2;1.2;1.2;1.2},
MATCH(MONTH(BD$15),
{1,2,3,4,5,6,7,8,9,10,11,12})),
CONCATENATE($ES54," ",$L54)="RussOutdoor метро",
_xlpm.COEFF*
INDEX({0.8;0.9;1.1;1.1;1;1;1;1;1.1;1.1;1.1;1.1},
MATCH(MONTH(BD$15),
{1,2,3,4,5,6,7,8,9,10,11,12})),
$ES54&lt;&gt;"LisChannel",
_xlpm.COEFF,
$ES54&lt;&gt;"RussOutdoor",
_xlpm.COEFF))</f>
        <v/>
      </c>
      <c r="BE54" s="68">
        <f t="array" ref="BE54">
_xlfn.LET(_xlpm.COEFF,
IF($AW54+$AX54=0,0,IF(MAX(MIN($AX54,EOMONTH(BE$15,0))-MAX($AW54,BE$15)+1,)&gt;0,1,0)),
_xlfn.IFS(
$ES54="LisChannel",
_xlpm.COEFF*
INDEX({1;1;1.2;1.2;1;1;1;1;1.2;1.2;1.2;1.2},
MATCH(MONTH(BE$15),
{1,2,3,4,5,6,7,8,9,10,11,12})),
CONCATENATE($ES54," ",$L54)="RussOutdoor метро",
_xlpm.COEFF*
INDEX({0.8;0.9;1.1;1.1;1;1;1;1;1.1;1.1;1.1;1.1},
MATCH(MONTH(BE$15),
{1,2,3,4,5,6,7,8,9,10,11,12})),
$ES54&lt;&gt;"LisChannel",
_xlpm.COEFF,
$ES54&lt;&gt;"RussOutdoor",
_xlpm.COEFF))</f>
        <v/>
      </c>
      <c r="BF54" s="68">
        <f t="array" ref="BF54">
_xlfn.LET(_xlpm.COEFF,
IF($AW54+$AX54=0,0,IF(MAX(MIN($AX54,EOMONTH(BF$15,0))-MAX($AW54,BF$15)+1,)&gt;0,1,0)),
_xlfn.IFS(
$ES54="LisChannel",
_xlpm.COEFF*
INDEX({1;1;1.2;1.2;1;1;1;1;1.2;1.2;1.2;1.2},
MATCH(MONTH(BF$15),
{1,2,3,4,5,6,7,8,9,10,11,12})),
CONCATENATE($ES54," ",$L54)="RussOutdoor метро",
_xlpm.COEFF*
INDEX({0.8;0.9;1.1;1.1;1;1;1;1;1.1;1.1;1.1;1.1},
MATCH(MONTH(BF$15),
{1,2,3,4,5,6,7,8,9,10,11,12})),
$ES54&lt;&gt;"LisChannel",
_xlpm.COEFF,
$ES54&lt;&gt;"RussOutdoor",
_xlpm.COEFF))</f>
        <v/>
      </c>
      <c r="BG54" s="68">
        <f t="array" ref="BG54">
_xlfn.LET(_xlpm.COEFF,
IF($AW54+$AX54=0,0,IF(MAX(MIN($AX54,EOMONTH(BG$15,0))-MAX($AW54,BG$15)+1,)&gt;0,1,0)),
_xlfn.IFS(
$ES54="LisChannel",
_xlpm.COEFF*
INDEX({1;1;1.2;1.2;1;1;1;1;1.2;1.2;1.2;1.2},
MATCH(MONTH(BG$15),
{1,2,3,4,5,6,7,8,9,10,11,12})),
CONCATENATE($ES54," ",$L54)="RussOutdoor метро",
_xlpm.COEFF*
INDEX({0.8;0.9;1.1;1.1;1;1;1;1;1.1;1.1;1.1;1.1},
MATCH(MONTH(BG$15),
{1,2,3,4,5,6,7,8,9,10,11,12})),
$ES54&lt;&gt;"LisChannel",
_xlpm.COEFF,
$ES54&lt;&gt;"RussOutdoor",
_xlpm.COEFF))</f>
        <v/>
      </c>
      <c r="BH54" s="68">
        <f t="array" ref="BH54">
_xlfn.LET(_xlpm.COEFF,
IF($AW54+$AX54=0,0,IF(MAX(MIN($AX54,EOMONTH(BH$15,0))-MAX($AW54,BH$15)+1,)&gt;0,1,0)),
_xlfn.IFS(
$ES54="LisChannel",
_xlpm.COEFF*
INDEX({1;1;1.2;1.2;1;1;1;1;1.2;1.2;1.2;1.2},
MATCH(MONTH(BH$15),
{1,2,3,4,5,6,7,8,9,10,11,12})),
CONCATENATE($ES54," ",$L54)="RussOutdoor метро",
_xlpm.COEFF*
INDEX({0.8;0.9;1.1;1.1;1;1;1;1;1.1;1.1;1.1;1.1},
MATCH(MONTH(BH$15),
{1,2,3,4,5,6,7,8,9,10,11,12})),
$ES54&lt;&gt;"LisChannel",
_xlpm.COEFF,
$ES54&lt;&gt;"RussOutdoor",
_xlpm.COEFF))</f>
        <v/>
      </c>
      <c r="BI54" s="68">
        <f t="array" ref="BI54">
_xlfn.LET(_xlpm.COEFF,
IF($AW54+$AX54=0,0,IF(MAX(MIN($AX54,EOMONTH(BI$15,0))-MAX($AW54,BI$15)+1,)&gt;0,1,0)),
_xlfn.IFS(
$ES54="LisChannel",
_xlpm.COEFF*
INDEX({1;1;1.2;1.2;1;1;1;1;1.2;1.2;1.2;1.2},
MATCH(MONTH(BI$15),
{1,2,3,4,5,6,7,8,9,10,11,12})),
CONCATENATE($ES54," ",$L54)="RussOutdoor метро",
_xlpm.COEFF*
INDEX({0.8;0.9;1.1;1.1;1;1;1;1;1.1;1.1;1.1;1.1},
MATCH(MONTH(BI$15),
{1,2,3,4,5,6,7,8,9,10,11,12})),
$ES54&lt;&gt;"LisChannel",
_xlpm.COEFF,
$ES54&lt;&gt;"RussOutdoor",
_xlpm.COEFF))</f>
        <v/>
      </c>
      <c r="BJ54" s="68">
        <f t="array" ref="BJ54">
_xlfn.LET(_xlpm.COEFF,
IF($AW54+$AX54=0,0,IF(MAX(MIN($AX54,EOMONTH(BJ$15,0))-MAX($AW54,BJ$15)+1,)&gt;0,1,0)),
_xlfn.IFS(
$ES54="LisChannel",
_xlpm.COEFF*
INDEX({1;1;1.2;1.2;1;1;1;1;1.2;1.2;1.2;1.2},
MATCH(MONTH(BJ$15),
{1,2,3,4,5,6,7,8,9,10,11,12})),
CONCATENATE($ES54," ",$L54)="RussOutdoor метро",
_xlpm.COEFF*
INDEX({0.8;0.9;1.1;1.1;1;1;1;1;1.1;1.1;1.1;1.1},
MATCH(MONTH(BJ$15),
{1,2,3,4,5,6,7,8,9,10,11,12})),
$ES54&lt;&gt;"LisChannel",
_xlpm.COEFF,
$ES54&lt;&gt;"RussOutdoor",
_xlpm.COEFF))</f>
        <v/>
      </c>
      <c r="BK54" s="68">
        <f t="array" ref="BK54">
_xlfn.LET(_xlpm.COEFF,
IF($AW54+$AX54=0,0,IF(MAX(MIN($AX54,EOMONTH(BK$15,0))-MAX($AW54,BK$15)+1,)&gt;0,1,0)),
_xlfn.IFS(
$ES54="LisChannel",
_xlpm.COEFF*
INDEX({1;1;1.2;1.2;1;1;1;1;1.2;1.2;1.2;1.2},
MATCH(MONTH(BK$15),
{1,2,3,4,5,6,7,8,9,10,11,12})),
CONCATENATE($ES54," ",$L54)="RussOutdoor метро",
_xlpm.COEFF*
INDEX({0.8;0.9;1.1;1.1;1;1;1;1;1.1;1.1;1.1;1.1},
MATCH(MONTH(BK$15),
{1,2,3,4,5,6,7,8,9,10,11,12})),
$ES54&lt;&gt;"LisChannel",
_xlpm.COEFF,
$ES54&lt;&gt;"RussOutdoor",
_xlpm.COEFF))</f>
        <v/>
      </c>
      <c r="BL54" s="62">
        <f>COUNTIFS($AZ54:$BK54,"&gt;0")</f>
        <v/>
      </c>
      <c r="BM54" s="65" t="n"/>
      <c r="BN54" s="125">
        <f>$DJ54</f>
        <v/>
      </c>
      <c r="BO54" s="63">
        <f>$DQ54</f>
        <v/>
      </c>
      <c r="BP54" s="125">
        <f>
IFERROR(
IF($BL54=0,0,
$BN54*(1-$BO54)),
0)</f>
        <v/>
      </c>
      <c r="BQ54" s="125">
        <f t="array" ref="BQ54">
IFERROR(
_xlfn.IFS(
$DH54="день_1",
$BP54*$BL54/($AX54-$AW54+1)*AZ54*(DAY(EOMONTH(AZ$15,0))),
$DH54="день_2",
$BP54/30*MAX(MIN($AX54,EOMONTH(AZ$15,0))-MAX($AW54,AZ$15)+1,),
$DH54="раб.день",
$BP54/30*(IFERROR(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$BP54*AZ54,
$DH54="неделя",
$BP54*AZ54/7*(ROUNDUP((DAY(EOMONTH(AZ$15,0)))/4,0))),
0)</f>
        <v/>
      </c>
      <c r="BR54" s="125">
        <f t="array" ref="BR54">
IFERROR(
_xlfn.IFS(
$DH54="день_1",
$BP54*$BL54/($AX54-$AW54+1)*BA54*(DAY(EOMONTH(BA$15,0))),
$DH54="день_2",
$BP54/30*MAX(MIN($AX54,EOMONTH(BA$15,0))-MAX($AW54,BA$15)+1,),
$DH54="раб.день",
$BP54/30*(IFERROR(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$BP54*BA54,
$DH54="неделя",
$BP54*BA54/7*(ROUNDUP((DAY(EOMONTH(BA$15,0)))/4,0))),
0)</f>
        <v/>
      </c>
      <c r="BS54" s="125">
        <f t="array" ref="BS54">
IFERROR(
_xlfn.IFS(
$DH54="день_1",
$BP54*$BL54/($AX54-$AW54+1)*BB54*(DAY(EOMONTH(BB$15,0))),
$DH54="день_2",
$BP54/30*MAX(MIN($AX54,EOMONTH(BB$15,0))-MAX($AW54,BB$15)+1,),
$DH54="раб.день",
$BP54/30*(IFERROR(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$BP54*BB54,
$DH54="неделя",
$BP54*BB54/7*(ROUNDUP((DAY(EOMONTH(BB$15,0)))/4,0))),
0)</f>
        <v/>
      </c>
      <c r="BT54" s="125">
        <f t="array" ref="BT54">
IFERROR(
_xlfn.IFS(
$DH54="день_1",
$BP54*$BL54/($AX54-$AW54+1)*BC54*(DAY(EOMONTH(BC$15,0))),
$DH54="день_2",
$BP54/30*MAX(MIN($AX54,EOMONTH(BC$15,0))-MAX($AW54,BC$15)+1,),
$DH54="раб.день",
$BP54/30*(IFERROR(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$BP54*BC54,
$DH54="неделя",
$BP54*BC54/7*(ROUNDUP((DAY(EOMONTH(BC$15,0)))/4,0))),
0)</f>
        <v/>
      </c>
      <c r="BU54" s="125">
        <f t="array" ref="BU54">
IFERROR(
_xlfn.IFS(
$DH54="день_1",
$BP54*$BL54/($AX54-$AW54+1)*BD54*(DAY(EOMONTH(BD$15,0))),
$DH54="день_2",
$BP54/30*MAX(MIN($AX54,EOMONTH(BD$15,0))-MAX($AW54,BD$15)+1,),
$DH54="раб.день",
$BP54/30*(IFERROR(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$BP54*BD54,
$DH54="неделя",
$BP54*BD54/7*(ROUNDUP((DAY(EOMONTH(BD$15,0)))/4,0))),
0)</f>
        <v/>
      </c>
      <c r="BV54" s="125">
        <f t="array" ref="BV54">
IFERROR(
_xlfn.IFS(
$DH54="день_1",
$BP54*$BL54/($AX54-$AW54+1)*BE54*(DAY(EOMONTH(BE$15,0))),
$DH54="день_2",
$BP54/30*MAX(MIN($AX54,EOMONTH(BE$15,0))-MAX($AW54,BE$15)+1,),
$DH54="раб.день",
$BP54/30*(IFERROR(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$BP54*BE54,
$DH54="неделя",
$BP54*BE54/7*(ROUNDUP((DAY(EOMONTH(BE$15,0)))/4,0))),
0)</f>
        <v/>
      </c>
      <c r="BW54" s="125">
        <f t="array" ref="BW54">
IFERROR(
_xlfn.IFS(
$DH54="день_1",
$BP54*$BL54/($AX54-$AW54+1)*BF54*(DAY(EOMONTH(BF$15,0))),
$DH54="день_2",
$BP54/30*MAX(MIN($AX54,EOMONTH(BF$15,0))-MAX($AW54,BF$15)+1,),
$DH54="раб.день",
$BP54/30*(IFERROR(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$BP54*BF54,
$DH54="неделя",
$BP54*BF54/7*(ROUNDUP((DAY(EOMONTH(BF$15,0)))/4,0))),
0)</f>
        <v/>
      </c>
      <c r="BX54" s="125">
        <f t="array" ref="BX54">
IFERROR(
_xlfn.IFS(
$DH54="день_1",
$BP54*$BL54/($AX54-$AW54+1)*BG54*(DAY(EOMONTH(BG$15,0))),
$DH54="день_2",
$BP54/30*MAX(MIN($AX54,EOMONTH(BG$15,0))-MAX($AW54,BG$15)+1,),
$DH54="раб.день",
$BP54/30*(IFERROR(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$BP54*BG54,
$DH54="неделя",
$BP54*BG54/7*(ROUNDUP((DAY(EOMONTH(BG$15,0)))/4,0))),
0)</f>
        <v/>
      </c>
      <c r="BY54" s="125">
        <f t="array" ref="BY54">
IFERROR(
_xlfn.IFS(
$DH54="день_1",
$BP54*$BL54/($AX54-$AW54+1)*BH54*(DAY(EOMONTH(BH$15,0))),
$DH54="день_2",
$BP54/30*MAX(MIN($AX54,EOMONTH(BH$15,0))-MAX($AW54,BH$15)+1,),
$DH54="раб.день",
$BP54/30*(IFERROR(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$BP54*BH54,
$DH54="неделя",
$BP54*BH54/7*(ROUNDUP((DAY(EOMONTH(BH$15,0)))/4,0))),
0)</f>
        <v/>
      </c>
      <c r="BZ54" s="125">
        <f t="array" ref="BZ54">
IFERROR(
_xlfn.IFS(
$DH54="день_1",
$BP54*$BL54/($AX54-$AW54+1)*BI54*(DAY(EOMONTH(BI$15,0))),
$DH54="день_2",
$BP54/30*MAX(MIN($AX54,EOMONTH(BI$15,0))-MAX($AW54,BI$15)+1,),
$DH54="раб.день",
$BP54/30*(IFERROR(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$BP54*BI54,
$DH54="неделя",
$BP54*BI54/7*(ROUNDUP((DAY(EOMONTH(BI$15,0)))/4,0))),
0)</f>
        <v/>
      </c>
      <c r="CA54" s="125">
        <f t="array" ref="CA54">
IFERROR(
_xlfn.IFS(
$DH54="день_1",
$BP54*$BL54/($AX54-$AW54+1)*BJ54*(DAY(EOMONTH(BJ$15,0))),
$DH54="день_2",
$BP54/30*MAX(MIN($AX54,EOMONTH(BJ$15,0))-MAX($AW54,BJ$15)+1,),
$DH54="раб.день",
$BP54/30*(IFERROR(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$BP54*BJ54,
$DH54="неделя",
$BP54*BJ54/7*(ROUNDUP((DAY(EOMONTH(BJ$15,0)))/4,0))),
0)</f>
        <v/>
      </c>
      <c r="CB54" s="125">
        <f t="array" ref="CB54">
IFERROR(
_xlfn.IFS(
$DH54="день_1",
$BP54*$BL54/($AX54-$AW54+1)*BK54*(DAY(EOMONTH(BK$15,0))),
$DH54="день_2",
$BP54/30*MAX(MIN($AX54,EOMONTH(BK$15,0))-MAX($AW54,BK$15)+1,),
$DH54="раб.день",
$BP54/30*(IFERROR(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$BP54*BK54,
$DH54="неделя",
$BP54*BK54/7*(ROUNDUP((DAY(EOMONTH(BK$15,0)))/4,0))),
0)</f>
        <v/>
      </c>
      <c r="CC54" s="125">
        <f>SUM($BQ54:$CB54)</f>
        <v/>
      </c>
      <c r="CD54" s="126">
        <f>SUM($EH54:$EH54)</f>
        <v/>
      </c>
      <c r="CE54" s="126">
        <f>$CD54*$AB54</f>
        <v/>
      </c>
      <c r="CF54" s="126">
        <f>SUM($EK54:$EK54)</f>
        <v/>
      </c>
      <c r="CG54" s="126">
        <f>$CF54*$AB54</f>
        <v/>
      </c>
      <c r="CH54" s="126">
        <f>SUM($CC54,$CE54,$CG54)</f>
        <v/>
      </c>
      <c r="CI54" s="126">
        <f>$CH54*(1+$CM54)</f>
        <v/>
      </c>
      <c r="CJ54" s="127" t="n">
        <v>0</v>
      </c>
      <c r="CK54" s="126">
        <f>SUM($CH54:$CH54)*(1+$CJ54)</f>
        <v/>
      </c>
      <c r="CL54" s="126">
        <f>SUM($CH54:$CH54)*(1+$CM54)</f>
        <v/>
      </c>
      <c r="CM54" s="59" t="n"/>
      <c r="CN54" s="59" t="n"/>
      <c r="CO54" s="72" t="n"/>
      <c r="CP54" s="59" t="n"/>
      <c r="CQ54" s="73" t="n"/>
      <c r="CR54" s="73" t="n"/>
      <c r="CS54" s="73" t="n"/>
      <c r="CT54" s="72" t="n"/>
      <c r="CU54" s="79" t="inlineStr">
        <is>
          <t> </t>
        </is>
      </c>
      <c r="CV54" s="60" t="n"/>
      <c r="CW54" s="60" t="n"/>
      <c r="CX54" s="60" t="n"/>
      <c r="CY54" s="127">
        <f>IFERROR(($CC54-$EE54)/($EE54/(1-$DQ54)),0)</f>
        <v/>
      </c>
      <c r="CZ54" s="127">
        <f>IFERROR(1-$EI54/($CE54),0)</f>
        <v/>
      </c>
      <c r="DA54" s="127">
        <f>IFERROR(1-$EL54/($CG54),0)</f>
        <v/>
      </c>
      <c r="DB54" s="126">
        <f>ROUND(IFERROR(($CI54/(1+$CM54)-$EN54),0),2)</f>
        <v/>
      </c>
      <c r="DC54" s="128" t="n"/>
      <c r="DD54" s="125" t="n"/>
      <c r="DE54" s="75" t="n">
        <v>0</v>
      </c>
      <c r="DF54" s="128" t="n"/>
      <c r="DG54" s="125">
        <f>IF($DC54=0,0,$DD54*($DC54*100%-$DE54*$DF54))*SUM($AB54:$AB54)</f>
        <v/>
      </c>
      <c r="DH54" s="129" t="inlineStr">
        <is>
          <t>месяц</t>
        </is>
      </c>
      <c r="DI54" s="130" t="n"/>
      <c r="DJ54" s="130">
        <f>
_xlfn.LET(_xlpm.X,
IFERROR(
IF($ES54="НовиковТВ",
(_xlfn.LET(_xlpm.NTV,
_xlfn.LET(_xlpm.MIN,350000,
IF(SUMIFS($DI:$DI,$ES:$ES,"НовиковТВ")&lt;=_xlpm.MIN,
(SUMIFS($DI:$DI,$ES:$ES,"НовиковТВ")/(COUNTIFS($ES:$ES,"НовиковТВ")))*_xlpm.MIN/SUMIFS($DI:$DI,$ES:$ES,"НовиковТВ"),
DI54)),
_xlpm.NTV+$DG54/(1-(1-(_xlpm.NTV)*(1-$DL54)*(1-$DM54)*(1-$DN54)*(1-$DO54)*(1-$DP54)/_xlpm.NTV))))/(1+$EP54),
$DI54+$DG54/(1-(1-($DI54)*(1-$DL54)*(1-$DM54)*(1-$DN54)*(1-$DO54)*(1-$DP54)/$DI54))),
0),
_xlpm.X*(1+$CM54)*(1+$CW54)-_xlpm.X*(1+$CM54)+_xlpm.X)</f>
        <v/>
      </c>
      <c r="DK54" s="125" t="inlineStr">
        <is>
          <t>послед.</t>
        </is>
      </c>
      <c r="DL54" s="63" t="n">
        <v>0</v>
      </c>
      <c r="DM54" s="63" t="n">
        <v>0</v>
      </c>
      <c r="DN54" s="63" t="n">
        <v>0</v>
      </c>
      <c r="DO54" s="63" t="n">
        <v>0</v>
      </c>
      <c r="DP54" s="63" t="n">
        <v>0</v>
      </c>
      <c r="DQ54" s="63">
        <f t="array" ref="DQ54">IFERROR(_xlfn.IFS(
$DK54="послед.",1-(1-$DL54)*(1-$DM54)*(1-$DN54)*(1-$DO54)*(1-$DP54),
$DK54="сумм.",$DL54+$DM54+$DN54+$DO54+$DP54),
0)</f>
        <v/>
      </c>
      <c r="DR54" s="125">
        <f t="array" ref="DR54">
IFERROR(
_xlfn.IFS(
$BL54=0,
0,
$BL54&gt;0,
_xlfn.IFS($DK54="послед.",
$DJ54*(1-$DL54)*(1-$DM54)*(1-$DN54)*(1-$DO54)*(1-$DP54),
$DK54="сумм.",
$DJ54*(1-($DL54+$DM54+$DN54+$DO54+$DP54)))),0)</f>
        <v/>
      </c>
      <c r="DS54" s="125">
        <f t="array" ref="DS54">
IFERROR(_xlfn.IFS(
$DH54="день_1",
$DR54*$BL54/($AX54-$AW54+1)*AZ54*(DAY(EOMONTH(AZ$15,0))),
$DH54="день_2",
$DR54/30*MAX(MIN($AX54,EOMONTH(AZ$15,0))-MAX($AW54,AZ$15)+1,),
$DH54="раб.день",
$DR54/30*(IFERROR(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$DR54*AZ54,
$DH54="неделя",
$DR54*AZ54/7*(ROUNDUP((DAY(EOMONTH(AZ$15,0)))/4,0))),
0)</f>
        <v/>
      </c>
      <c r="DT54" s="125">
        <f t="array" ref="DT54">
IFERROR(_xlfn.IFS(
$DH54="день_1",
$DR54*$BL54/($AX54-$AW54+1)*BA54*(DAY(EOMONTH(BA$15,0))),
$DH54="день_2",
$DR54/30*MAX(MIN($AX54,EOMONTH(BA$15,0))-MAX($AW54,BA$15)+1,),
$DH54="раб.день",
$DR54/30*(IFERROR(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$DR54*BA54,
$DH54="неделя",
$DR54*BA54/7*(ROUNDUP((DAY(EOMONTH(BA$15,0)))/4,0))),
0)</f>
        <v/>
      </c>
      <c r="DU54" s="125">
        <f t="array" ref="DU54">
IFERROR(_xlfn.IFS(
$DH54="день_1",
$DR54*$BL54/($AX54-$AW54+1)*BB54*(DAY(EOMONTH(BB$15,0))),
$DH54="день_2",
$DR54/30*MAX(MIN($AX54,EOMONTH(BB$15,0))-MAX($AW54,BB$15)+1,),
$DH54="раб.день",
$DR54/30*(IFERROR(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$DR54*BB54,
$DH54="неделя",
$DR54*BB54/7*(ROUNDUP((DAY(EOMONTH(BB$15,0)))/4,0))),
0)</f>
        <v/>
      </c>
      <c r="DV54" s="125">
        <f t="array" ref="DV54">
IFERROR(_xlfn.IFS(
$DH54="день_1",
$DR54*$BL54/($AX54-$AW54+1)*BC54*(DAY(EOMONTH(BC$15,0))),
$DH54="день_2",
$DR54/30*MAX(MIN($AX54,EOMONTH(BC$15,0))-MAX($AW54,BC$15)+1,),
$DH54="раб.день",
$DR54/30*(IFERROR(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$DR54*BC54,
$DH54="неделя",
$DR54*BC54/7*(ROUNDUP((DAY(EOMONTH(BC$15,0)))/4,0))),
0)</f>
        <v/>
      </c>
      <c r="DW54" s="125">
        <f t="array" ref="DW54">
IFERROR(_xlfn.IFS(
$DH54="день_1",
$DR54*$BL54/($AX54-$AW54+1)*BD54*(DAY(EOMONTH(BD$15,0))),
$DH54="день_2",
$DR54/30*MAX(MIN($AX54,EOMONTH(BD$15,0))-MAX($AW54,BD$15)+1,),
$DH54="раб.день",
$DR54/30*(IFERROR(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$DR54*BD54,
$DH54="неделя",
$DR54*BD54/7*(ROUNDUP((DAY(EOMONTH(BD$15,0)))/4,0))),
0)</f>
        <v/>
      </c>
      <c r="DX54" s="125">
        <f t="array" ref="DX54">
IFERROR(_xlfn.IFS(
$DH54="день_1",
$DR54*$BL54/($AX54-$AW54+1)*BE54*(DAY(EOMONTH(BE$15,0))),
$DH54="день_2",
$DR54/30*MAX(MIN($AX54,EOMONTH(BE$15,0))-MAX($AW54,BE$15)+1,),
$DH54="раб.день",
$DR54/30*(IFERROR(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$DR54*BE54,
$DH54="неделя",
$DR54*BE54/7*(ROUNDUP((DAY(EOMONTH(BE$15,0)))/4,0))),
0)</f>
        <v/>
      </c>
      <c r="DY54" s="125">
        <f t="array" ref="DY54">
IFERROR(_xlfn.IFS(
$DH54="день_1",
$DR54*$BL54/($AX54-$AW54+1)*BF54*(DAY(EOMONTH(BF$15,0))),
$DH54="день_2",
$DR54/30*MAX(MIN($AX54,EOMONTH(BF$15,0))-MAX($AW54,BF$15)+1,),
$DH54="раб.день",
$DR54/30*(IFERROR(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$DR54*BF54,
$DH54="неделя",
$DR54*BF54/7*(ROUNDUP((DAY(EOMONTH(BF$15,0)))/4,0))),
0)</f>
        <v/>
      </c>
      <c r="DZ54" s="125">
        <f t="array" ref="DZ54">
IFERROR(_xlfn.IFS(
$DH54="день_1",
$DR54*$BL54/($AX54-$AW54+1)*BG54*(DAY(EOMONTH(BG$15,0))),
$DH54="день_2",
$DR54/30*MAX(MIN($AX54,EOMONTH(BG$15,0))-MAX($AW54,BG$15)+1,),
$DH54="раб.день",
$DR54/30*(IFERROR(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$DR54*BG54,
$DH54="неделя",
$DR54*BG54/7*(ROUNDUP((DAY(EOMONTH(BG$15,0)))/4,0))),
0)</f>
        <v/>
      </c>
      <c r="EA54" s="125">
        <f t="array" ref="EA54">
IFERROR(_xlfn.IFS(
$DH54="день_1",
$DR54*$BL54/($AX54-$AW54+1)*BH54*(DAY(EOMONTH(BH$15,0))),
$DH54="день_2",
$DR54/30*MAX(MIN($AX54,EOMONTH(BH$15,0))-MAX($AW54,BH$15)+1,),
$DH54="раб.день",
$DR54/30*(IFERROR(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$DR54*BH54,
$DH54="неделя",
$DR54*BH54/7*(ROUNDUP((DAY(EOMONTH(BH$15,0)))/4,0))),
0)</f>
        <v/>
      </c>
      <c r="EB54" s="125">
        <f t="array" ref="EB54">
IFERROR(_xlfn.IFS(
$DH54="день_1",
$DR54*$BL54/($AX54-$AW54+1)*BI54*(DAY(EOMONTH(BI$15,0))),
$DH54="день_2",
$DR54/30*MAX(MIN($AX54,EOMONTH(BI$15,0))-MAX($AW54,BI$15)+1,),
$DH54="раб.день",
$DR54/30*(IFERROR(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$DR54*BI54,
$DH54="неделя",
$DR54*BI54/7*(ROUNDUP((DAY(EOMONTH(BI$15,0)))/4,0))),
0)</f>
        <v/>
      </c>
      <c r="EC54" s="125">
        <f t="array" ref="EC54">
IFERROR(_xlfn.IFS(
$DH54="день_1",
$DR54*$BL54/($AX54-$AW54+1)*BJ54*(DAY(EOMONTH(BJ$15,0))),
$DH54="день_2",
$DR54/30*MAX(MIN($AX54,EOMONTH(BJ$15,0))-MAX($AW54,BJ$15)+1,),
$DH54="раб.день",
$DR54/30*(IFERROR(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$DR54*BJ54,
$DH54="неделя",
$DR54*BJ54/7*(ROUNDUP((DAY(EOMONTH(BJ$15,0)))/4,0))),
0)</f>
        <v/>
      </c>
      <c r="ED54" s="125">
        <f t="array" ref="ED54">
IFERROR(_xlfn.IFS(
$DH54="день_1",
$DR54*$BL54/($AX54-$AW54+1)*BK54*(DAY(EOMONTH(BK$15,0))),
$DH54="день_2",
$DR54/30*MAX(MIN($AX54,EOMONTH(BK$15,0))-MAX($AW54,BK$15)+1,),
$DH54="раб.день",
$DR54/30*(IFERROR(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$DR54*BK54,
$DH54="неделя",
$DR54*BK54/7*(ROUNDUP((DAY(EOMONTH(BK$15,0)))/4,0))),
0)</f>
        <v/>
      </c>
      <c r="EE54" s="125">
        <f>SUM($DS54,$DT54,$DU54,$DV54,$DW54,$DX54,$DY54,$DZ54,$EA54,$EB54,$EC54,$ED54)</f>
        <v/>
      </c>
      <c r="EF54" s="125">
        <f>IFERROR(ROUND($EE54*(1+$EP54),2),0)</f>
        <v/>
      </c>
      <c r="EG54" s="128" t="n">
        <v>1</v>
      </c>
      <c r="EH54" s="126" t="n">
        <v>0</v>
      </c>
      <c r="EI54" s="126">
        <f>ROUND(SUM($EH54:$EH54)*SUM($AB54:$AB54)*$EG54,2)</f>
        <v/>
      </c>
      <c r="EJ54" s="126">
        <f>ROUND($EI54*(1+$EP54),2)</f>
        <v/>
      </c>
      <c r="EK54" s="126" t="n">
        <v>0</v>
      </c>
      <c r="EL54" s="126">
        <f>ROUND(SUM($EK54:$EK54)*SUM($AB54:$AB54)*$EG54,2)</f>
        <v/>
      </c>
      <c r="EM54" s="126">
        <f>ROUND($EL54*(1+$EP54),2)</f>
        <v/>
      </c>
      <c r="EN54" s="126">
        <f>SUM($EE54,$EI54,$EL54)</f>
        <v/>
      </c>
      <c r="EO54" s="126">
        <f>SUM($EF54,$EJ54,$EM54)</f>
        <v/>
      </c>
      <c r="EP54" s="59" t="n"/>
      <c r="EQ54" s="59" t="n"/>
      <c r="ER54" s="60">
        <f t="array" ref="ER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MATCH(ES54,
{"AMS";"RussOutdoor";"HD Outdoor";"Ingroup";"IQ";"Ledproduction";"LisChannel";"Logic";"Media-PPL";"NovikovTV | НовиковТВ";"SMA";"SOK";"КрокусТВ | CrocusTV | IndoorTV";"Сити";"ТЯК Москва"},
0)),"")</f>
        <v/>
      </c>
      <c r="ES54" s="60" t="n"/>
      <c r="ET54" s="60">
        <f t="array" ref="ET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MATCH(ES54,
{"AMS";"RussOutdoor";"HD Outdoor";"Ingroup";"IQ";"Ledproduction";"LisChannel";"Logic";"Media-PPL";"NovikovTV | НовиковТВ";"SMA";"SOK";"КрокусТВ | CrocusTV | IndoorTV";"Сити";"ТЯК Москва"},
0)),"")</f>
        <v/>
      </c>
      <c r="EU54" s="60" t="n"/>
      <c r="EV54" s="60" t="n"/>
      <c r="EX54" s="110">
        <f t="array" ref="EX54">
($AR54/30
+N("ТРАФИК ПЛОЩАДКИ"))*
(IFERROR(
_xlfn.LET(
_xlpm.GPR,
HLOOKUP($L54,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IF($Q54="цифровой",_xlpm.GPR/$AG54,_xlpm.GPR/60)),
0)
+N("DWELL TIME"))*
(IF($AB54=0,0,IF($AB54=1,0.3,IF($AB54=2,0.5,IF($AB54&gt;2,1))))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_xlfn.IFS($AC54="да",1.2,$AC54="нет",1)*
_xlfn.IFS($AD54="да",1.2,$AD54="нет",1)*
IF(R54="статический",1,1.2)*
$X54*
INDEX(
{1.2;1;1.2;1.2;1;1.2;1.2;1.2;1.2;1.2;1.2;1;1.2;1.2;1.2;1.2;1;1;1.2;1.2;1.2;1;1;1;1;1.2;1.2;1.2;1.2;1;1;1;1;1.2;1.2;1.2;1.2;1.2;1.2;1.2;1.2;1;1;1.2;1;1;1;1;1.5;1;1;1.5;1.5;1.2},
MATCH($Q54,_xlpm.MI,0)))&gt;{0.02;0.04;0.06;0.1;0.2;0.4;0.6;0.8;1;2;4;6})),
{0;1;2;3;4;5;6;7;8;9;10;11;12},
0)))
+N("КОЭФФИЦИЕНТ КОНТАКТА"))))*
(_xlfn.IFS($X54&lt;0.1,$X54/1000,$X54&gt;25,5.2,AND($X54&gt;=0.1,$X54&lt;=25),(($X54*2+0.1)/10)*($X54/10)))*
IFERROR((_xlfn.LET(
_xlpm.MA,
{0;0.8;0.85;0.9;0.95;1},
_xlpm.MAA,
{0;1;2;3;4;5},
INDEX(_xlpm.MA,MATCH(SUMPRODUCT(--((IF(ROUND(_xlpm.MAA,1)&gt;5,5,ROUND($AB54,1)))&gt;{0;1;2;3;4;5})),_xlpm.MAA,0)))
+N("КОЭФФИЦИЕНТ КОЛ-ВО КОНСТРУКЦИЙ")),1)*
$AB54,0))*
(IF($Q54="цифровой",$AG54/15*$AI54,1)
+N("ДЛЯ ЦИФРЫ"))</f>
        <v/>
      </c>
      <c r="EY54" s="110">
        <f>IFERROR(EX54*AY54,0)</f>
        <v/>
      </c>
      <c r="EZ54" s="131">
        <f>IFERROR(DP54/EY54*1000,0)</f>
        <v/>
      </c>
      <c r="FA54" s="112">
        <f>IFERROR(FC54/FB54,0)</f>
        <v/>
      </c>
      <c r="FB54" s="112">
        <f>IFERROR((FC54/(EY54/FF54*#REF!))*0.825,0)</f>
        <v/>
      </c>
      <c r="FC54" s="112">
        <f>IFERROR(((EX54*30/AR54)*100)/30,0)</f>
        <v/>
      </c>
      <c r="FD54" s="112">
        <f>IFERROR(EY54/G54*100%,0)</f>
        <v/>
      </c>
      <c r="FE54" s="112">
        <f>IFERROR(FD54/FC54*100%,0)</f>
        <v/>
      </c>
      <c r="FF54" s="110">
        <f>IFERROR(AR54/30*AY54,0)</f>
        <v/>
      </c>
    </row>
    <row r="55" ht="12.75" customHeight="1">
      <c r="A55" s="59" t="n"/>
      <c r="B55" s="60" t="n"/>
      <c r="C55" s="60" t="n"/>
      <c r="D55" s="60">
        <f t="array" ref="D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5" s="60">
        <f t="array" ref="E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5" s="60" t="n"/>
      <c r="G55" s="60" t="n"/>
      <c r="H55" s="60">
        <f t="array" ref="H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5" s="60" t="n"/>
      <c r="J55" s="60" t="n"/>
      <c r="K55" s="60" t="n"/>
      <c r="L55" s="60" t="n"/>
      <c r="M55" s="60" t="n"/>
      <c r="N55" s="60" t="n"/>
      <c r="O55" s="60" t="n"/>
      <c r="P55" s="60">
        <f t="array" ref="P55">
_xlfn.IFS(
ISNUMBER(MATCH($Q55,{"шелфбаннер","разделитель","монетница","чековая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ISNUMBER(MATCH($Q55,{"каталог","журнал"},)),
"Пресса",
$Q55="","")</f>
        <v/>
      </c>
      <c r="Q55" s="60" t="n"/>
      <c r="R55" s="60">
        <f t="array" ref="R55">
IFERROR(
_xlfn.IFS(
OR(ISNUMBER(MATCH($Q55,{"экспозиция","макет","стенд","автостенд","авто стенд","выставочное пространство","выставочные стенды","модульные выставочные стенды","3Д конструкция","3D конструкция"},)),P55="Экспонирование"),
"нестандартный",
ISNUMBER(MATCH($Q55,{"скроллер","призматрон"},)),
"динамический",
$P55="Видео",
"цифровой",
OR($P55="Пресса",$P55="Щит",$P55="POSm",$P55="Подвес",$P55="Брендирование/оклейка"),
"статический"),"")</f>
        <v/>
      </c>
      <c r="S55" s="59" t="n"/>
      <c r="T55" s="60" t="n"/>
      <c r="U55" s="60" t="n"/>
      <c r="V55" s="60" t="n"/>
      <c r="W55" s="59" t="n"/>
      <c r="X55" s="59" t="n"/>
      <c r="Y55" s="59" t="n"/>
      <c r="Z55" s="61" t="n"/>
      <c r="AA55" s="61" t="n"/>
      <c r="AB55" s="61">
        <f>IF(BL55&gt;0,Z55,0)</f>
        <v/>
      </c>
      <c r="AC55" s="59" t="n"/>
      <c r="AD55" s="59" t="n"/>
      <c r="AE55" s="59" t="n"/>
      <c r="AF55" s="59" t="n"/>
      <c r="AG55" s="59" t="n"/>
      <c r="AH55" s="59" t="n"/>
      <c r="AI55" s="59" t="n"/>
      <c r="AJ55" s="59" t="n"/>
      <c r="AK55" s="59" t="n"/>
      <c r="AL55" s="62">
        <f>IFERROR(IF(OR(R55="статический",R55="динамический",R55="нестандартный",R55="",R55=""),"-",IF(AND(AH55="-",AI55="-"),"-",AK55*3600/AH55*AI55)),"-")</f>
        <v/>
      </c>
      <c r="AM55" s="62">
        <f>IFERROR(IF(OR(R55="статический",R55="динамический",R55="",R55="", R55="BTL",R55="нестандартный"),"-",AG55*AI55*AL55/60),"-")</f>
        <v/>
      </c>
      <c r="AN55" s="63">
        <f>IFERROR(IF(AH55="","-",AG55*AI55/AH55),"-")</f>
        <v/>
      </c>
      <c r="AO55" s="59">
        <f>IFERROR(IF(OR($R55="статический",$R55="динамический",$R55="",$R55="",$R55="BTL",$R55="нестандартный"),"-",$AL55*$AY55),"-")</f>
        <v/>
      </c>
      <c r="AP55" s="62">
        <f>IFERROR(IF(OR($R55="статический",$R55="динамический",$R55="",$R55="",$R55="BTL",$R55="нестандартный"),"-",$AM55*AY55),"-")</f>
        <v/>
      </c>
      <c r="AQ55" s="64" t="n"/>
      <c r="AR55" s="61" t="n"/>
      <c r="AS55" s="61" t="n"/>
      <c r="AT55" s="61" t="n"/>
      <c r="AU55" s="65" t="n"/>
      <c r="AV55" s="124">
        <f>IFERROR(DR55/AT55*1000,"n/a")</f>
        <v/>
      </c>
      <c r="AW55" s="67" t="n"/>
      <c r="AX55" s="67" t="n"/>
      <c r="AY55" s="43">
        <f>IFERROR(IF(OR($AW55="",$AX55=""),"",_xlfn.DAYS($AX55+1,$AW55)),"")</f>
        <v/>
      </c>
      <c r="AZ55" s="68">
        <f t="array" ref="AZ55">
_xlfn.LET(_xlpm.COEFF,
IF($AW55+$AX55=0,0,IF(MAX(MIN($AX55,EOMONTH(AZ$15,0))-MAX($AW55,AZ$15)+1,)&gt;0,1,0)),
_xlfn.IFS(
$ES55="LisChannel",
_xlpm.COEFF*
INDEX({1;1;1.2;1.2;1;1;1;1;1.2;1.2;1.2;1.2},
MATCH(MONTH(AZ$15),
{1,2,3,4,5,6,7,8,9,10,11,12})),
CONCATENATE($ES55," ",$L55)="RussOutdoor метро",
_xlpm.COEFF*
INDEX({0.8;0.9;1.1;1.1;1;1;1;1;1.1;1.1;1.1;1.1},
MATCH(MONTH(AZ$15),
{1,2,3,4,5,6,7,8,9,10,11,12})),
$ES55&lt;&gt;"LisChannel",
_xlpm.COEFF,
$ES55&lt;&gt;"RussOutdoor",
_xlpm.COEFF))</f>
        <v/>
      </c>
      <c r="BA55" s="68">
        <f t="array" ref="BA55">
_xlfn.LET(_xlpm.COEFF,
IF($AW55+$AX55=0,0,IF(MAX(MIN($AX55,EOMONTH(BA$15,0))-MAX($AW55,BA$15)+1,)&gt;0,1,0)),
_xlfn.IFS(
$ES55="LisChannel",
_xlpm.COEFF*
INDEX({1;1;1.2;1.2;1;1;1;1;1.2;1.2;1.2;1.2},
MATCH(MONTH(BA$15),
{1,2,3,4,5,6,7,8,9,10,11,12})),
CONCATENATE($ES55," ",$L55)="RussOutdoor метро",
_xlpm.COEFF*
INDEX({0.8;0.9;1.1;1.1;1;1;1;1;1.1;1.1;1.1;1.1},
MATCH(MONTH(BA$15),
{1,2,3,4,5,6,7,8,9,10,11,12})),
$ES55&lt;&gt;"LisChannel",
_xlpm.COEFF,
$ES55&lt;&gt;"RussOutdoor",
_xlpm.COEFF))</f>
        <v/>
      </c>
      <c r="BB55" s="68">
        <f t="array" ref="BB55">
_xlfn.LET(_xlpm.COEFF,
IF($AW55+$AX55=0,0,IF(MAX(MIN($AX55,EOMONTH(BB$15,0))-MAX($AW55,BB$15)+1,)&gt;0,1,0)),
_xlfn.IFS(
$ES55="LisChannel",
_xlpm.COEFF*
INDEX({1;1;1.2;1.2;1;1;1;1;1.2;1.2;1.2;1.2},
MATCH(MONTH(BB$15),
{1,2,3,4,5,6,7,8,9,10,11,12})),
CONCATENATE($ES55," ",$L55)="RussOutdoor метро",
_xlpm.COEFF*
INDEX({0.8;0.9;1.1;1.1;1;1;1;1;1.1;1.1;1.1;1.1},
MATCH(MONTH(BB$15),
{1,2,3,4,5,6,7,8,9,10,11,12})),
$ES55&lt;&gt;"LisChannel",
_xlpm.COEFF,
$ES55&lt;&gt;"RussOutdoor",
_xlpm.COEFF))</f>
        <v/>
      </c>
      <c r="BC55" s="68">
        <f t="array" ref="BC55">
_xlfn.LET(_xlpm.COEFF,
IF($AW55+$AX55=0,0,IF(MAX(MIN($AX55,EOMONTH(BC$15,0))-MAX($AW55,BC$15)+1,)&gt;0,1,0)),
_xlfn.IFS(
$ES55="LisChannel",
_xlpm.COEFF*
INDEX({1;1;1.2;1.2;1;1;1;1;1.2;1.2;1.2;1.2},
MATCH(MONTH(BC$15),
{1,2,3,4,5,6,7,8,9,10,11,12})),
CONCATENATE($ES55," ",$L55)="RussOutdoor метро",
_xlpm.COEFF*
INDEX({0.8;0.9;1.1;1.1;1;1;1;1;1.1;1.1;1.1;1.1},
MATCH(MONTH(BC$15),
{1,2,3,4,5,6,7,8,9,10,11,12})),
$ES55&lt;&gt;"LisChannel",
_xlpm.COEFF,
$ES55&lt;&gt;"RussOutdoor",
_xlpm.COEFF))</f>
        <v/>
      </c>
      <c r="BD55" s="68">
        <f t="array" ref="BD55">
_xlfn.LET(_xlpm.COEFF,
IF($AW55+$AX55=0,0,IF(MAX(MIN($AX55,EOMONTH(BD$15,0))-MAX($AW55,BD$15)+1,)&gt;0,1,0)),
_xlfn.IFS(
$ES55="LisChannel",
_xlpm.COEFF*
INDEX({1;1;1.2;1.2;1;1;1;1;1.2;1.2;1.2;1.2},
MATCH(MONTH(BD$15),
{1,2,3,4,5,6,7,8,9,10,11,12})),
CONCATENATE($ES55," ",$L55)="RussOutdoor метро",
_xlpm.COEFF*
INDEX({0.8;0.9;1.1;1.1;1;1;1;1;1.1;1.1;1.1;1.1},
MATCH(MONTH(BD$15),
{1,2,3,4,5,6,7,8,9,10,11,12})),
$ES55&lt;&gt;"LisChannel",
_xlpm.COEFF,
$ES55&lt;&gt;"RussOutdoor",
_xlpm.COEFF))</f>
        <v/>
      </c>
      <c r="BE55" s="68">
        <f t="array" ref="BE55">
_xlfn.LET(_xlpm.COEFF,
IF($AW55+$AX55=0,0,IF(MAX(MIN($AX55,EOMONTH(BE$15,0))-MAX($AW55,BE$15)+1,)&gt;0,1,0)),
_xlfn.IFS(
$ES55="LisChannel",
_xlpm.COEFF*
INDEX({1;1;1.2;1.2;1;1;1;1;1.2;1.2;1.2;1.2},
MATCH(MONTH(BE$15),
{1,2,3,4,5,6,7,8,9,10,11,12})),
CONCATENATE($ES55," ",$L55)="RussOutdoor метро",
_xlpm.COEFF*
INDEX({0.8;0.9;1.1;1.1;1;1;1;1;1.1;1.1;1.1;1.1},
MATCH(MONTH(BE$15),
{1,2,3,4,5,6,7,8,9,10,11,12})),
$ES55&lt;&gt;"LisChannel",
_xlpm.COEFF,
$ES55&lt;&gt;"RussOutdoor",
_xlpm.COEFF))</f>
        <v/>
      </c>
      <c r="BF55" s="68">
        <f t="array" ref="BF55">
_xlfn.LET(_xlpm.COEFF,
IF($AW55+$AX55=0,0,IF(MAX(MIN($AX55,EOMONTH(BF$15,0))-MAX($AW55,BF$15)+1,)&gt;0,1,0)),
_xlfn.IFS(
$ES55="LisChannel",
_xlpm.COEFF*
INDEX({1;1;1.2;1.2;1;1;1;1;1.2;1.2;1.2;1.2},
MATCH(MONTH(BF$15),
{1,2,3,4,5,6,7,8,9,10,11,12})),
CONCATENATE($ES55," ",$L55)="RussOutdoor метро",
_xlpm.COEFF*
INDEX({0.8;0.9;1.1;1.1;1;1;1;1;1.1;1.1;1.1;1.1},
MATCH(MONTH(BF$15),
{1,2,3,4,5,6,7,8,9,10,11,12})),
$ES55&lt;&gt;"LisChannel",
_xlpm.COEFF,
$ES55&lt;&gt;"RussOutdoor",
_xlpm.COEFF))</f>
        <v/>
      </c>
      <c r="BG55" s="68">
        <f t="array" ref="BG55">
_xlfn.LET(_xlpm.COEFF,
IF($AW55+$AX55=0,0,IF(MAX(MIN($AX55,EOMONTH(BG$15,0))-MAX($AW55,BG$15)+1,)&gt;0,1,0)),
_xlfn.IFS(
$ES55="LisChannel",
_xlpm.COEFF*
INDEX({1;1;1.2;1.2;1;1;1;1;1.2;1.2;1.2;1.2},
MATCH(MONTH(BG$15),
{1,2,3,4,5,6,7,8,9,10,11,12})),
CONCATENATE($ES55," ",$L55)="RussOutdoor метро",
_xlpm.COEFF*
INDEX({0.8;0.9;1.1;1.1;1;1;1;1;1.1;1.1;1.1;1.1},
MATCH(MONTH(BG$15),
{1,2,3,4,5,6,7,8,9,10,11,12})),
$ES55&lt;&gt;"LisChannel",
_xlpm.COEFF,
$ES55&lt;&gt;"RussOutdoor",
_xlpm.COEFF))</f>
        <v/>
      </c>
      <c r="BH55" s="68">
        <f t="array" ref="BH55">
_xlfn.LET(_xlpm.COEFF,
IF($AW55+$AX55=0,0,IF(MAX(MIN($AX55,EOMONTH(BH$15,0))-MAX($AW55,BH$15)+1,)&gt;0,1,0)),
_xlfn.IFS(
$ES55="LisChannel",
_xlpm.COEFF*
INDEX({1;1;1.2;1.2;1;1;1;1;1.2;1.2;1.2;1.2},
MATCH(MONTH(BH$15),
{1,2,3,4,5,6,7,8,9,10,11,12})),
CONCATENATE($ES55," ",$L55)="RussOutdoor метро",
_xlpm.COEFF*
INDEX({0.8;0.9;1.1;1.1;1;1;1;1;1.1;1.1;1.1;1.1},
MATCH(MONTH(BH$15),
{1,2,3,4,5,6,7,8,9,10,11,12})),
$ES55&lt;&gt;"LisChannel",
_xlpm.COEFF,
$ES55&lt;&gt;"RussOutdoor",
_xlpm.COEFF))</f>
        <v/>
      </c>
      <c r="BI55" s="68">
        <f t="array" ref="BI55">
_xlfn.LET(_xlpm.COEFF,
IF($AW55+$AX55=0,0,IF(MAX(MIN($AX55,EOMONTH(BI$15,0))-MAX($AW55,BI$15)+1,)&gt;0,1,0)),
_xlfn.IFS(
$ES55="LisChannel",
_xlpm.COEFF*
INDEX({1;1;1.2;1.2;1;1;1;1;1.2;1.2;1.2;1.2},
MATCH(MONTH(BI$15),
{1,2,3,4,5,6,7,8,9,10,11,12})),
CONCATENATE($ES55," ",$L55)="RussOutdoor метро",
_xlpm.COEFF*
INDEX({0.8;0.9;1.1;1.1;1;1;1;1;1.1;1.1;1.1;1.1},
MATCH(MONTH(BI$15),
{1,2,3,4,5,6,7,8,9,10,11,12})),
$ES55&lt;&gt;"LisChannel",
_xlpm.COEFF,
$ES55&lt;&gt;"RussOutdoor",
_xlpm.COEFF))</f>
        <v/>
      </c>
      <c r="BJ55" s="68">
        <f t="array" ref="BJ55">
_xlfn.LET(_xlpm.COEFF,
IF($AW55+$AX55=0,0,IF(MAX(MIN($AX55,EOMONTH(BJ$15,0))-MAX($AW55,BJ$15)+1,)&gt;0,1,0)),
_xlfn.IFS(
$ES55="LisChannel",
_xlpm.COEFF*
INDEX({1;1;1.2;1.2;1;1;1;1;1.2;1.2;1.2;1.2},
MATCH(MONTH(BJ$15),
{1,2,3,4,5,6,7,8,9,10,11,12})),
CONCATENATE($ES55," ",$L55)="RussOutdoor метро",
_xlpm.COEFF*
INDEX({0.8;0.9;1.1;1.1;1;1;1;1;1.1;1.1;1.1;1.1},
MATCH(MONTH(BJ$15),
{1,2,3,4,5,6,7,8,9,10,11,12})),
$ES55&lt;&gt;"LisChannel",
_xlpm.COEFF,
$ES55&lt;&gt;"RussOutdoor",
_xlpm.COEFF))</f>
        <v/>
      </c>
      <c r="BK55" s="68">
        <f t="array" ref="BK55">
_xlfn.LET(_xlpm.COEFF,
IF($AW55+$AX55=0,0,IF(MAX(MIN($AX55,EOMONTH(BK$15,0))-MAX($AW55,BK$15)+1,)&gt;0,1,0)),
_xlfn.IFS(
$ES55="LisChannel",
_xlpm.COEFF*
INDEX({1;1;1.2;1.2;1;1;1;1;1.2;1.2;1.2;1.2},
MATCH(MONTH(BK$15),
{1,2,3,4,5,6,7,8,9,10,11,12})),
CONCATENATE($ES55," ",$L55)="RussOutdoor метро",
_xlpm.COEFF*
INDEX({0.8;0.9;1.1;1.1;1;1;1;1;1.1;1.1;1.1;1.1},
MATCH(MONTH(BK$15),
{1,2,3,4,5,6,7,8,9,10,11,12})),
$ES55&lt;&gt;"LisChannel",
_xlpm.COEFF,
$ES55&lt;&gt;"RussOutdoor",
_xlpm.COEFF))</f>
        <v/>
      </c>
      <c r="BL55" s="62">
        <f>COUNTIFS($AZ55:$BK55,"&gt;0")</f>
        <v/>
      </c>
      <c r="BM55" s="65" t="n"/>
      <c r="BN55" s="125">
        <f>$DJ55</f>
        <v/>
      </c>
      <c r="BO55" s="63">
        <f>$DQ55</f>
        <v/>
      </c>
      <c r="BP55" s="125">
        <f>
IFERROR(
IF($BL55=0,0,
$BN55*(1-$BO55)),
0)</f>
        <v/>
      </c>
      <c r="BQ55" s="125">
        <f t="array" ref="BQ55">
IFERROR(
_xlfn.IFS(
$DH55="день_1",
$BP55*$BL55/($AX55-$AW55+1)*AZ55*(DAY(EOMONTH(AZ$15,0))),
$DH55="день_2",
$BP55/30*MAX(MIN($AX55,EOMONTH(AZ$15,0))-MAX($AW55,AZ$15)+1,),
$DH55="раб.день",
$BP55/30*(IFERROR(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$BP55*AZ55,
$DH55="неделя",
$BP55*AZ55/7*(ROUNDUP((DAY(EOMONTH(AZ$15,0)))/4,0))),
0)</f>
        <v/>
      </c>
      <c r="BR55" s="125">
        <f t="array" ref="BR55">
IFERROR(
_xlfn.IFS(
$DH55="день_1",
$BP55*$BL55/($AX55-$AW55+1)*BA55*(DAY(EOMONTH(BA$15,0))),
$DH55="день_2",
$BP55/30*MAX(MIN($AX55,EOMONTH(BA$15,0))-MAX($AW55,BA$15)+1,),
$DH55="раб.день",
$BP55/30*(IFERROR(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$BP55*BA55,
$DH55="неделя",
$BP55*BA55/7*(ROUNDUP((DAY(EOMONTH(BA$15,0)))/4,0))),
0)</f>
        <v/>
      </c>
      <c r="BS55" s="125">
        <f t="array" ref="BS55">
IFERROR(
_xlfn.IFS(
$DH55="день_1",
$BP55*$BL55/($AX55-$AW55+1)*BB55*(DAY(EOMONTH(BB$15,0))),
$DH55="день_2",
$BP55/30*MAX(MIN($AX55,EOMONTH(BB$15,0))-MAX($AW55,BB$15)+1,),
$DH55="раб.день",
$BP55/30*(IFERROR(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$BP55*BB55,
$DH55="неделя",
$BP55*BB55/7*(ROUNDUP((DAY(EOMONTH(BB$15,0)))/4,0))),
0)</f>
        <v/>
      </c>
      <c r="BT55" s="125">
        <f t="array" ref="BT55">
IFERROR(
_xlfn.IFS(
$DH55="день_1",
$BP55*$BL55/($AX55-$AW55+1)*BC55*(DAY(EOMONTH(BC$15,0))),
$DH55="день_2",
$BP55/30*MAX(MIN($AX55,EOMONTH(BC$15,0))-MAX($AW55,BC$15)+1,),
$DH55="раб.день",
$BP55/30*(IFERROR(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$BP55*BC55,
$DH55="неделя",
$BP55*BC55/7*(ROUNDUP((DAY(EOMONTH(BC$15,0)))/4,0))),
0)</f>
        <v/>
      </c>
      <c r="BU55" s="125">
        <f t="array" ref="BU55">
IFERROR(
_xlfn.IFS(
$DH55="день_1",
$BP55*$BL55/($AX55-$AW55+1)*BD55*(DAY(EOMONTH(BD$15,0))),
$DH55="день_2",
$BP55/30*MAX(MIN($AX55,EOMONTH(BD$15,0))-MAX($AW55,BD$15)+1,),
$DH55="раб.день",
$BP55/30*(IFERROR(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$BP55*BD55,
$DH55="неделя",
$BP55*BD55/7*(ROUNDUP((DAY(EOMONTH(BD$15,0)))/4,0))),
0)</f>
        <v/>
      </c>
      <c r="BV55" s="125">
        <f t="array" ref="BV55">
IFERROR(
_xlfn.IFS(
$DH55="день_1",
$BP55*$BL55/($AX55-$AW55+1)*BE55*(DAY(EOMONTH(BE$15,0))),
$DH55="день_2",
$BP55/30*MAX(MIN($AX55,EOMONTH(BE$15,0))-MAX($AW55,BE$15)+1,),
$DH55="раб.день",
$BP55/30*(IFERROR(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$BP55*BE55,
$DH55="неделя",
$BP55*BE55/7*(ROUNDUP((DAY(EOMONTH(BE$15,0)))/4,0))),
0)</f>
        <v/>
      </c>
      <c r="BW55" s="125">
        <f t="array" ref="BW55">
IFERROR(
_xlfn.IFS(
$DH55="день_1",
$BP55*$BL55/($AX55-$AW55+1)*BF55*(DAY(EOMONTH(BF$15,0))),
$DH55="день_2",
$BP55/30*MAX(MIN($AX55,EOMONTH(BF$15,0))-MAX($AW55,BF$15)+1,),
$DH55="раб.день",
$BP55/30*(IFERROR(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$BP55*BF55,
$DH55="неделя",
$BP55*BF55/7*(ROUNDUP((DAY(EOMONTH(BF$15,0)))/4,0))),
0)</f>
        <v/>
      </c>
      <c r="BX55" s="125">
        <f t="array" ref="BX55">
IFERROR(
_xlfn.IFS(
$DH55="день_1",
$BP55*$BL55/($AX55-$AW55+1)*BG55*(DAY(EOMONTH(BG$15,0))),
$DH55="день_2",
$BP55/30*MAX(MIN($AX55,EOMONTH(BG$15,0))-MAX($AW55,BG$15)+1,),
$DH55="раб.день",
$BP55/30*(IFERROR(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$BP55*BG55,
$DH55="неделя",
$BP55*BG55/7*(ROUNDUP((DAY(EOMONTH(BG$15,0)))/4,0))),
0)</f>
        <v/>
      </c>
      <c r="BY55" s="125">
        <f t="array" ref="BY55">
IFERROR(
_xlfn.IFS(
$DH55="день_1",
$BP55*$BL55/($AX55-$AW55+1)*BH55*(DAY(EOMONTH(BH$15,0))),
$DH55="день_2",
$BP55/30*MAX(MIN($AX55,EOMONTH(BH$15,0))-MAX($AW55,BH$15)+1,),
$DH55="раб.день",
$BP55/30*(IFERROR(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$BP55*BH55,
$DH55="неделя",
$BP55*BH55/7*(ROUNDUP((DAY(EOMONTH(BH$15,0)))/4,0))),
0)</f>
        <v/>
      </c>
      <c r="BZ55" s="125">
        <f t="array" ref="BZ55">
IFERROR(
_xlfn.IFS(
$DH55="день_1",
$BP55*$BL55/($AX55-$AW55+1)*BI55*(DAY(EOMONTH(BI$15,0))),
$DH55="день_2",
$BP55/30*MAX(MIN($AX55,EOMONTH(BI$15,0))-MAX($AW55,BI$15)+1,),
$DH55="раб.день",
$BP55/30*(IFERROR(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$BP55*BI55,
$DH55="неделя",
$BP55*BI55/7*(ROUNDUP((DAY(EOMONTH(BI$15,0)))/4,0))),
0)</f>
        <v/>
      </c>
      <c r="CA55" s="125">
        <f t="array" ref="CA55">
IFERROR(
_xlfn.IFS(
$DH55="день_1",
$BP55*$BL55/($AX55-$AW55+1)*BJ55*(DAY(EOMONTH(BJ$15,0))),
$DH55="день_2",
$BP55/30*MAX(MIN($AX55,EOMONTH(BJ$15,0))-MAX($AW55,BJ$15)+1,),
$DH55="раб.день",
$BP55/30*(IFERROR(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$BP55*BJ55,
$DH55="неделя",
$BP55*BJ55/7*(ROUNDUP((DAY(EOMONTH(BJ$15,0)))/4,0))),
0)</f>
        <v/>
      </c>
      <c r="CB55" s="125">
        <f t="array" ref="CB55">
IFERROR(
_xlfn.IFS(
$DH55="день_1",
$BP55*$BL55/($AX55-$AW55+1)*BK55*(DAY(EOMONTH(BK$15,0))),
$DH55="день_2",
$BP55/30*MAX(MIN($AX55,EOMONTH(BK$15,0))-MAX($AW55,BK$15)+1,),
$DH55="раб.день",
$BP55/30*(IFERROR(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$BP55*BK55,
$DH55="неделя",
$BP55*BK55/7*(ROUNDUP((DAY(EOMONTH(BK$15,0)))/4,0))),
0)</f>
        <v/>
      </c>
      <c r="CC55" s="125">
        <f>SUM($BQ55:$CB55)</f>
        <v/>
      </c>
      <c r="CD55" s="126">
        <f>SUM($EH55:$EH55)</f>
        <v/>
      </c>
      <c r="CE55" s="126">
        <f>$CD55*$AB55</f>
        <v/>
      </c>
      <c r="CF55" s="126">
        <f>SUM($EK55:$EK55)</f>
        <v/>
      </c>
      <c r="CG55" s="126">
        <f>$CF55*$AB55</f>
        <v/>
      </c>
      <c r="CH55" s="126">
        <f>SUM($CC55,$CE55,$CG55)</f>
        <v/>
      </c>
      <c r="CI55" s="126">
        <f>$CH55*(1+$CM55)</f>
        <v/>
      </c>
      <c r="CJ55" s="127" t="n">
        <v>0</v>
      </c>
      <c r="CK55" s="126">
        <f>SUM($CH55:$CH55)*(1+$CJ55)</f>
        <v/>
      </c>
      <c r="CL55" s="126">
        <f>SUM($CH55:$CH55)*(1+$CM55)</f>
        <v/>
      </c>
      <c r="CM55" s="59" t="n"/>
      <c r="CN55" s="59" t="n"/>
      <c r="CO55" s="72" t="n"/>
      <c r="CP55" s="59" t="n"/>
      <c r="CQ55" s="73" t="n"/>
      <c r="CR55" s="73" t="n"/>
      <c r="CS55" s="73" t="n"/>
      <c r="CT55" s="72" t="n"/>
      <c r="CU55" s="79" t="inlineStr">
        <is>
          <t> </t>
        </is>
      </c>
      <c r="CV55" s="60" t="n"/>
      <c r="CW55" s="60" t="n"/>
      <c r="CX55" s="60" t="n"/>
      <c r="CY55" s="127">
        <f>IFERROR(($CC55-$EE55)/($EE55/(1-$DQ55)),0)</f>
        <v/>
      </c>
      <c r="CZ55" s="127">
        <f>IFERROR(1-$EI55/($CE55),0)</f>
        <v/>
      </c>
      <c r="DA55" s="127">
        <f>IFERROR(1-$EL55/($CG55),0)</f>
        <v/>
      </c>
      <c r="DB55" s="126">
        <f>ROUND(IFERROR(($CI55/(1+$CM55)-$EN55),0),2)</f>
        <v/>
      </c>
      <c r="DC55" s="128" t="n"/>
      <c r="DD55" s="125" t="n"/>
      <c r="DE55" s="75" t="n">
        <v>0</v>
      </c>
      <c r="DF55" s="128" t="n"/>
      <c r="DG55" s="125">
        <f>IF($DC55=0,0,$DD55*($DC55*100%-$DE55*$DF55))*SUM($AB55:$AB55)</f>
        <v/>
      </c>
      <c r="DH55" s="129" t="inlineStr">
        <is>
          <t>месяц</t>
        </is>
      </c>
      <c r="DI55" s="130" t="n"/>
      <c r="DJ55" s="130">
        <f>
_xlfn.LET(_xlpm.X,
IFERROR(
IF($ES55="НовиковТВ",
(_xlfn.LET(_xlpm.NTV,
_xlfn.LET(_xlpm.MIN,350000,
IF(SUMIFS($DI:$DI,$ES:$ES,"НовиковТВ")&lt;=_xlpm.MIN,
(SUMIFS($DI:$DI,$ES:$ES,"НовиковТВ")/(COUNTIFS($ES:$ES,"НовиковТВ")))*_xlpm.MIN/SUMIFS($DI:$DI,$ES:$ES,"НовиковТВ"),
DI55)),
_xlpm.NTV+$DG55/(1-(1-(_xlpm.NTV)*(1-$DL55)*(1-$DM55)*(1-$DN55)*(1-$DO55)*(1-$DP55)/_xlpm.NTV))))/(1+$EP55),
$DI55+$DG55/(1-(1-($DI55)*(1-$DL55)*(1-$DM55)*(1-$DN55)*(1-$DO55)*(1-$DP55)/$DI55))),
0),
_xlpm.X*(1+$CM55)*(1+$CW55)-_xlpm.X*(1+$CM55)+_xlpm.X)</f>
        <v/>
      </c>
      <c r="DK55" s="125" t="inlineStr">
        <is>
          <t>послед.</t>
        </is>
      </c>
      <c r="DL55" s="63" t="n">
        <v>0</v>
      </c>
      <c r="DM55" s="63" t="n">
        <v>0</v>
      </c>
      <c r="DN55" s="63" t="n">
        <v>0</v>
      </c>
      <c r="DO55" s="63" t="n">
        <v>0</v>
      </c>
      <c r="DP55" s="63" t="n">
        <v>0</v>
      </c>
      <c r="DQ55" s="63">
        <f t="array" ref="DQ55">IFERROR(_xlfn.IFS(
$DK55="послед.",1-(1-$DL55)*(1-$DM55)*(1-$DN55)*(1-$DO55)*(1-$DP55),
$DK55="сумм.",$DL55+$DM55+$DN55+$DO55+$DP55),
0)</f>
        <v/>
      </c>
      <c r="DR55" s="125">
        <f t="array" ref="DR55">
IFERROR(
_xlfn.IFS(
$BL55=0,
0,
$BL55&gt;0,
_xlfn.IFS($DK55="послед.",
$DJ55*(1-$DL55)*(1-$DM55)*(1-$DN55)*(1-$DO55)*(1-$DP55),
$DK55="сумм.",
$DJ55*(1-($DL55+$DM55+$DN55+$DO55+$DP55)))),0)</f>
        <v/>
      </c>
      <c r="DS55" s="125">
        <f t="array" ref="DS55">
IFERROR(_xlfn.IFS(
$DH55="день_1",
$DR55*$BL55/($AX55-$AW55+1)*AZ55*(DAY(EOMONTH(AZ$15,0))),
$DH55="день_2",
$DR55/30*MAX(MIN($AX55,EOMONTH(AZ$15,0))-MAX($AW55,AZ$15)+1,),
$DH55="раб.день",
$DR55/30*(IFERROR(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$DR55*AZ55,
$DH55="неделя",
$DR55*AZ55/7*(ROUNDUP((DAY(EOMONTH(AZ$15,0)))/4,0))),
0)</f>
        <v/>
      </c>
      <c r="DT55" s="125">
        <f t="array" ref="DT55">
IFERROR(_xlfn.IFS(
$DH55="день_1",
$DR55*$BL55/($AX55-$AW55+1)*BA55*(DAY(EOMONTH(BA$15,0))),
$DH55="день_2",
$DR55/30*MAX(MIN($AX55,EOMONTH(BA$15,0))-MAX($AW55,BA$15)+1,),
$DH55="раб.день",
$DR55/30*(IFERROR(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$DR55*BA55,
$DH55="неделя",
$DR55*BA55/7*(ROUNDUP((DAY(EOMONTH(BA$15,0)))/4,0))),
0)</f>
        <v/>
      </c>
      <c r="DU55" s="125">
        <f t="array" ref="DU55">
IFERROR(_xlfn.IFS(
$DH55="день_1",
$DR55*$BL55/($AX55-$AW55+1)*BB55*(DAY(EOMONTH(BB$15,0))),
$DH55="день_2",
$DR55/30*MAX(MIN($AX55,EOMONTH(BB$15,0))-MAX($AW55,BB$15)+1,),
$DH55="раб.день",
$DR55/30*(IFERROR(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$DR55*BB55,
$DH55="неделя",
$DR55*BB55/7*(ROUNDUP((DAY(EOMONTH(BB$15,0)))/4,0))),
0)</f>
        <v/>
      </c>
      <c r="DV55" s="125">
        <f t="array" ref="DV55">
IFERROR(_xlfn.IFS(
$DH55="день_1",
$DR55*$BL55/($AX55-$AW55+1)*BC55*(DAY(EOMONTH(BC$15,0))),
$DH55="день_2",
$DR55/30*MAX(MIN($AX55,EOMONTH(BC$15,0))-MAX($AW55,BC$15)+1,),
$DH55="раб.день",
$DR55/30*(IFERROR(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$DR55*BC55,
$DH55="неделя",
$DR55*BC55/7*(ROUNDUP((DAY(EOMONTH(BC$15,0)))/4,0))),
0)</f>
        <v/>
      </c>
      <c r="DW55" s="125">
        <f t="array" ref="DW55">
IFERROR(_xlfn.IFS(
$DH55="день_1",
$DR55*$BL55/($AX55-$AW55+1)*BD55*(DAY(EOMONTH(BD$15,0))),
$DH55="день_2",
$DR55/30*MAX(MIN($AX55,EOMONTH(BD$15,0))-MAX($AW55,BD$15)+1,),
$DH55="раб.день",
$DR55/30*(IFERROR(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$DR55*BD55,
$DH55="неделя",
$DR55*BD55/7*(ROUNDUP((DAY(EOMONTH(BD$15,0)))/4,0))),
0)</f>
        <v/>
      </c>
      <c r="DX55" s="125">
        <f t="array" ref="DX55">
IFERROR(_xlfn.IFS(
$DH55="день_1",
$DR55*$BL55/($AX55-$AW55+1)*BE55*(DAY(EOMONTH(BE$15,0))),
$DH55="день_2",
$DR55/30*MAX(MIN($AX55,EOMONTH(BE$15,0))-MAX($AW55,BE$15)+1,),
$DH55="раб.день",
$DR55/30*(IFERROR(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$DR55*BE55,
$DH55="неделя",
$DR55*BE55/7*(ROUNDUP((DAY(EOMONTH(BE$15,0)))/4,0))),
0)</f>
        <v/>
      </c>
      <c r="DY55" s="125">
        <f t="array" ref="DY55">
IFERROR(_xlfn.IFS(
$DH55="день_1",
$DR55*$BL55/($AX55-$AW55+1)*BF55*(DAY(EOMONTH(BF$15,0))),
$DH55="день_2",
$DR55/30*MAX(MIN($AX55,EOMONTH(BF$15,0))-MAX($AW55,BF$15)+1,),
$DH55="раб.день",
$DR55/30*(IFERROR(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$DR55*BF55,
$DH55="неделя",
$DR55*BF55/7*(ROUNDUP((DAY(EOMONTH(BF$15,0)))/4,0))),
0)</f>
        <v/>
      </c>
      <c r="DZ55" s="125">
        <f t="array" ref="DZ55">
IFERROR(_xlfn.IFS(
$DH55="день_1",
$DR55*$BL55/($AX55-$AW55+1)*BG55*(DAY(EOMONTH(BG$15,0))),
$DH55="день_2",
$DR55/30*MAX(MIN($AX55,EOMONTH(BG$15,0))-MAX($AW55,BG$15)+1,),
$DH55="раб.день",
$DR55/30*(IFERROR(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$DR55*BG55,
$DH55="неделя",
$DR55*BG55/7*(ROUNDUP((DAY(EOMONTH(BG$15,0)))/4,0))),
0)</f>
        <v/>
      </c>
      <c r="EA55" s="125">
        <f t="array" ref="EA55">
IFERROR(_xlfn.IFS(
$DH55="день_1",
$DR55*$BL55/($AX55-$AW55+1)*BH55*(DAY(EOMONTH(BH$15,0))),
$DH55="день_2",
$DR55/30*MAX(MIN($AX55,EOMONTH(BH$15,0))-MAX($AW55,BH$15)+1,),
$DH55="раб.день",
$DR55/30*(IFERROR(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$DR55*BH55,
$DH55="неделя",
$DR55*BH55/7*(ROUNDUP((DAY(EOMONTH(BH$15,0)))/4,0))),
0)</f>
        <v/>
      </c>
      <c r="EB55" s="125">
        <f t="array" ref="EB55">
IFERROR(_xlfn.IFS(
$DH55="день_1",
$DR55*$BL55/($AX55-$AW55+1)*BI55*(DAY(EOMONTH(BI$15,0))),
$DH55="день_2",
$DR55/30*MAX(MIN($AX55,EOMONTH(BI$15,0))-MAX($AW55,BI$15)+1,),
$DH55="раб.день",
$DR55/30*(IFERROR(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$DR55*BI55,
$DH55="неделя",
$DR55*BI55/7*(ROUNDUP((DAY(EOMONTH(BI$15,0)))/4,0))),
0)</f>
        <v/>
      </c>
      <c r="EC55" s="125">
        <f t="array" ref="EC55">
IFERROR(_xlfn.IFS(
$DH55="день_1",
$DR55*$BL55/($AX55-$AW55+1)*BJ55*(DAY(EOMONTH(BJ$15,0))),
$DH55="день_2",
$DR55/30*MAX(MIN($AX55,EOMONTH(BJ$15,0))-MAX($AW55,BJ$15)+1,),
$DH55="раб.день",
$DR55/30*(IFERROR(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$DR55*BJ55,
$DH55="неделя",
$DR55*BJ55/7*(ROUNDUP((DAY(EOMONTH(BJ$15,0)))/4,0))),
0)</f>
        <v/>
      </c>
      <c r="ED55" s="125">
        <f t="array" ref="ED55">
IFERROR(_xlfn.IFS(
$DH55="день_1",
$DR55*$BL55/($AX55-$AW55+1)*BK55*(DAY(EOMONTH(BK$15,0))),
$DH55="день_2",
$DR55/30*MAX(MIN($AX55,EOMONTH(BK$15,0))-MAX($AW55,BK$15)+1,),
$DH55="раб.день",
$DR55/30*(IFERROR(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$DR55*BK55,
$DH55="неделя",
$DR55*BK55/7*(ROUNDUP((DAY(EOMONTH(BK$15,0)))/4,0))),
0)</f>
        <v/>
      </c>
      <c r="EE55" s="125">
        <f>SUM($DS55,$DT55,$DU55,$DV55,$DW55,$DX55,$DY55,$DZ55,$EA55,$EB55,$EC55,$ED55)</f>
        <v/>
      </c>
      <c r="EF55" s="125">
        <f>IFERROR(ROUND($EE55*(1+$EP55),2),0)</f>
        <v/>
      </c>
      <c r="EG55" s="128" t="n">
        <v>1</v>
      </c>
      <c r="EH55" s="126" t="n">
        <v>0</v>
      </c>
      <c r="EI55" s="126">
        <f>ROUND(SUM($EH55:$EH55)*SUM($AB55:$AB55)*$EG55,2)</f>
        <v/>
      </c>
      <c r="EJ55" s="126">
        <f>ROUND($EI55*(1+$EP55),2)</f>
        <v/>
      </c>
      <c r="EK55" s="126" t="n">
        <v>0</v>
      </c>
      <c r="EL55" s="126">
        <f>ROUND(SUM($EK55:$EK55)*SUM($AB55:$AB55)*$EG55,2)</f>
        <v/>
      </c>
      <c r="EM55" s="126">
        <f>ROUND($EL55*(1+$EP55),2)</f>
        <v/>
      </c>
      <c r="EN55" s="126">
        <f>SUM($EE55,$EI55,$EL55)</f>
        <v/>
      </c>
      <c r="EO55" s="126">
        <f>SUM($EF55,$EJ55,$EM55)</f>
        <v/>
      </c>
      <c r="EP55" s="59" t="n"/>
      <c r="EQ55" s="59" t="n"/>
      <c r="ER55" s="60">
        <f t="array" ref="ER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MATCH(ES55,
{"AMS";"RussOutdoor";"HD Outdoor";"Ingroup";"IQ";"Ledproduction";"LisChannel";"Logic";"Media-PPL";"NovikovTV | НовиковТВ";"SMA";"SOK";"КрокусТВ | CrocusTV | IndoorTV";"Сити";"ТЯК Москва"},
0)),"")</f>
        <v/>
      </c>
      <c r="ES55" s="60" t="n"/>
      <c r="ET55" s="60">
        <f t="array" ref="ET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MATCH(ES55,
{"AMS";"RussOutdoor";"HD Outdoor";"Ingroup";"IQ";"Ledproduction";"LisChannel";"Logic";"Media-PPL";"NovikovTV | НовиковТВ";"SMA";"SOK";"КрокусТВ | CrocusTV | IndoorTV";"Сити";"ТЯК Москва"},
0)),"")</f>
        <v/>
      </c>
      <c r="EU55" s="60" t="n"/>
      <c r="EV55" s="60" t="n"/>
      <c r="EX55" s="110">
        <f t="array" ref="EX55">
($AR55/30
+N("ТРАФИК ПЛОЩАДКИ"))*
(IFERROR(
_xlfn.LET(
_xlpm.GPR,
HLOOKUP($L55,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IF($Q55="цифровой",_xlpm.GPR/$AG55,_xlpm.GPR/60)),
0)
+N("DWELL TIME"))*
(IF($AB55=0,0,IF($AB55=1,0.3,IF($AB55=2,0.5,IF($AB55&gt;2,1))))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_xlfn.IFS($AC55="да",1.2,$AC55="нет",1)*
_xlfn.IFS($AD55="да",1.2,$AD55="нет",1)*
IF(R55="статический",1,1.2)*
$X55*
INDEX(
{1.2;1;1.2;1.2;1;1.2;1.2;1.2;1.2;1.2;1.2;1;1.2;1.2;1.2;1.2;1;1;1.2;1.2;1.2;1;1;1;1;1.2;1.2;1.2;1.2;1;1;1;1;1.2;1.2;1.2;1.2;1.2;1.2;1.2;1.2;1;1;1.2;1;1;1;1;1.5;1;1;1.5;1.5;1.2},
MATCH($Q55,_xlpm.MI,0)))&gt;{0.02;0.04;0.06;0.1;0.2;0.4;0.6;0.8;1;2;4;6})),
{0;1;2;3;4;5;6;7;8;9;10;11;12},
0)))
+N("КОЭФФИЦИЕНТ КОНТАКТА"))))*
(_xlfn.IFS($X55&lt;0.1,$X55/1000,$X55&gt;25,5.2,AND($X55&gt;=0.1,$X55&lt;=25),(($X55*2+0.1)/10)*($X55/10)))*
IFERROR((_xlfn.LET(
_xlpm.MA,
{0;0.8;0.85;0.9;0.95;1},
_xlpm.MAA,
{0;1;2;3;4;5},
INDEX(_xlpm.MA,MATCH(SUMPRODUCT(--((IF(ROUND(_xlpm.MAA,1)&gt;5,5,ROUND($AB55,1)))&gt;{0;1;2;3;4;5})),_xlpm.MAA,0)))
+N("КОЭФФИЦИЕНТ КОЛ-ВО КОНСТРУКЦИЙ")),1)*
$AB55,0))*
(IF($Q55="цифровой",$AG55/15*$AI55,1)
+N("ДЛЯ ЦИФРЫ"))</f>
        <v/>
      </c>
      <c r="EY55" s="110">
        <f>IFERROR(EX55*AY55,0)</f>
        <v/>
      </c>
      <c r="EZ55" s="131">
        <f>IFERROR(DP55/EY55*1000,0)</f>
        <v/>
      </c>
      <c r="FA55" s="112">
        <f>IFERROR(FC55/FB55,0)</f>
        <v/>
      </c>
      <c r="FB55" s="112">
        <f>IFERROR((FC55/(EY55/FF55*#REF!))*0.825,0)</f>
        <v/>
      </c>
      <c r="FC55" s="112">
        <f>IFERROR(((EX55*30/AR55)*100)/30,0)</f>
        <v/>
      </c>
      <c r="FD55" s="112">
        <f>IFERROR(EY55/G55*100%,0)</f>
        <v/>
      </c>
      <c r="FE55" s="112">
        <f>IFERROR(FD55/FC55*100%,0)</f>
        <v/>
      </c>
      <c r="FF55" s="110">
        <f>IFERROR(AR55/30*AY55,0)</f>
        <v/>
      </c>
    </row>
    <row r="56" ht="12.75" customHeight="1">
      <c r="A56" s="59" t="n"/>
      <c r="B56" s="60" t="n"/>
      <c r="C56" s="60" t="n"/>
      <c r="D56" s="60">
        <f t="array" ref="D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6" s="60">
        <f t="array" ref="E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6" s="60" t="n"/>
      <c r="G56" s="60" t="n"/>
      <c r="H56" s="60">
        <f t="array" ref="H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6" s="60" t="n"/>
      <c r="J56" s="60" t="n"/>
      <c r="K56" s="60" t="n"/>
      <c r="L56" s="60" t="n"/>
      <c r="M56" s="60" t="n"/>
      <c r="N56" s="60" t="n"/>
      <c r="O56" s="60" t="n"/>
      <c r="P56" s="60">
        <f t="array" ref="P56">
_xlfn.IFS(
ISNUMBER(MATCH($Q56,{"шелфбаннер","разделитель","монетница","чековая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ISNUMBER(MATCH($Q56,{"каталог","журнал"},)),
"Пресса",
$Q56="","")</f>
        <v/>
      </c>
      <c r="Q56" s="60" t="n"/>
      <c r="R56" s="60">
        <f t="array" ref="R56">
IFERROR(
_xlfn.IFS(
OR(ISNUMBER(MATCH($Q56,{"экспозиция","макет","стенд","автостенд","авто стенд","выставочное пространство","выставочные стенды","модульные выставочные стенды","3Д конструкция","3D конструкция"},)),P56="Экспонирование"),
"нестандартный",
ISNUMBER(MATCH($Q56,{"скроллер","призматрон"},)),
"динамический",
$P56="Видео",
"цифровой",
OR($P56="Пресса",$P56="Щит",$P56="POSm",$P56="Подвес",$P56="Брендирование/оклейка"),
"статический"),"")</f>
        <v/>
      </c>
      <c r="S56" s="59" t="n"/>
      <c r="T56" s="60" t="n"/>
      <c r="U56" s="60" t="n"/>
      <c r="V56" s="60" t="n"/>
      <c r="W56" s="59" t="n"/>
      <c r="X56" s="59" t="n"/>
      <c r="Y56" s="59" t="n"/>
      <c r="Z56" s="61" t="n"/>
      <c r="AA56" s="61" t="n"/>
      <c r="AB56" s="61">
        <f>IF(BL56&gt;0,Z56,0)</f>
        <v/>
      </c>
      <c r="AC56" s="59" t="n"/>
      <c r="AD56" s="59" t="n"/>
      <c r="AE56" s="59" t="n"/>
      <c r="AF56" s="59" t="n"/>
      <c r="AG56" s="59" t="n"/>
      <c r="AH56" s="59" t="n"/>
      <c r="AI56" s="59" t="n"/>
      <c r="AJ56" s="59" t="n"/>
      <c r="AK56" s="59" t="n"/>
      <c r="AL56" s="62">
        <f>IFERROR(IF(OR(R56="статический",R56="динамический",R56="нестандартный",R56="",R56=""),"-",IF(AND(AH56="-",AI56="-"),"-",AK56*3600/AH56*AI56)),"-")</f>
        <v/>
      </c>
      <c r="AM56" s="62">
        <f>IFERROR(IF(OR(R56="статический",R56="динамический",R56="",R56="", R56="BTL",R56="нестандартный"),"-",AG56*AI56*AL56/60),"-")</f>
        <v/>
      </c>
      <c r="AN56" s="63">
        <f>IFERROR(IF(AH56="","-",AG56*AI56/AH56),"-")</f>
        <v/>
      </c>
      <c r="AO56" s="59">
        <f>IFERROR(IF(OR($R56="статический",$R56="динамический",$R56="",$R56="",$R56="BTL",$R56="нестандартный"),"-",$AL56*$AY56),"-")</f>
        <v/>
      </c>
      <c r="AP56" s="62">
        <f>IFERROR(IF(OR($R56="статический",$R56="динамический",$R56="",$R56="",$R56="BTL",$R56="нестандартный"),"-",$AM56*AY56),"-")</f>
        <v/>
      </c>
      <c r="AQ56" s="64" t="n"/>
      <c r="AR56" s="61" t="n"/>
      <c r="AS56" s="61" t="n"/>
      <c r="AT56" s="61" t="n"/>
      <c r="AU56" s="65" t="n"/>
      <c r="AV56" s="124">
        <f>IFERROR(DR56/AT56*1000,"n/a")</f>
        <v/>
      </c>
      <c r="AW56" s="67" t="n"/>
      <c r="AX56" s="67" t="n"/>
      <c r="AY56" s="43">
        <f>IFERROR(IF(OR($AW56="",$AX56=""),"",_xlfn.DAYS($AX56+1,$AW56)),"")</f>
        <v/>
      </c>
      <c r="AZ56" s="68">
        <f t="array" ref="AZ56">
_xlfn.LET(_xlpm.COEFF,
IF($AW56+$AX56=0,0,IF(MAX(MIN($AX56,EOMONTH(AZ$15,0))-MAX($AW56,AZ$15)+1,)&gt;0,1,0)),
_xlfn.IFS(
$ES56="LisChannel",
_xlpm.COEFF*
INDEX({1;1;1.2;1.2;1;1;1;1;1.2;1.2;1.2;1.2},
MATCH(MONTH(AZ$15),
{1,2,3,4,5,6,7,8,9,10,11,12})),
CONCATENATE($ES56," ",$L56)="RussOutdoor метро",
_xlpm.COEFF*
INDEX({0.8;0.9;1.1;1.1;1;1;1;1;1.1;1.1;1.1;1.1},
MATCH(MONTH(AZ$15),
{1,2,3,4,5,6,7,8,9,10,11,12})),
$ES56&lt;&gt;"LisChannel",
_xlpm.COEFF,
$ES56&lt;&gt;"RussOutdoor",
_xlpm.COEFF))</f>
        <v/>
      </c>
      <c r="BA56" s="68">
        <f t="array" ref="BA56">
_xlfn.LET(_xlpm.COEFF,
IF($AW56+$AX56=0,0,IF(MAX(MIN($AX56,EOMONTH(BA$15,0))-MAX($AW56,BA$15)+1,)&gt;0,1,0)),
_xlfn.IFS(
$ES56="LisChannel",
_xlpm.COEFF*
INDEX({1;1;1.2;1.2;1;1;1;1;1.2;1.2;1.2;1.2},
MATCH(MONTH(BA$15),
{1,2,3,4,5,6,7,8,9,10,11,12})),
CONCATENATE($ES56," ",$L56)="RussOutdoor метро",
_xlpm.COEFF*
INDEX({0.8;0.9;1.1;1.1;1;1;1;1;1.1;1.1;1.1;1.1},
MATCH(MONTH(BA$15),
{1,2,3,4,5,6,7,8,9,10,11,12})),
$ES56&lt;&gt;"LisChannel",
_xlpm.COEFF,
$ES56&lt;&gt;"RussOutdoor",
_xlpm.COEFF))</f>
        <v/>
      </c>
      <c r="BB56" s="68">
        <f t="array" ref="BB56">
_xlfn.LET(_xlpm.COEFF,
IF($AW56+$AX56=0,0,IF(MAX(MIN($AX56,EOMONTH(BB$15,0))-MAX($AW56,BB$15)+1,)&gt;0,1,0)),
_xlfn.IFS(
$ES56="LisChannel",
_xlpm.COEFF*
INDEX({1;1;1.2;1.2;1;1;1;1;1.2;1.2;1.2;1.2},
MATCH(MONTH(BB$15),
{1,2,3,4,5,6,7,8,9,10,11,12})),
CONCATENATE($ES56," ",$L56)="RussOutdoor метро",
_xlpm.COEFF*
INDEX({0.8;0.9;1.1;1.1;1;1;1;1;1.1;1.1;1.1;1.1},
MATCH(MONTH(BB$15),
{1,2,3,4,5,6,7,8,9,10,11,12})),
$ES56&lt;&gt;"LisChannel",
_xlpm.COEFF,
$ES56&lt;&gt;"RussOutdoor",
_xlpm.COEFF))</f>
        <v/>
      </c>
      <c r="BC56" s="68">
        <f t="array" ref="BC56">
_xlfn.LET(_xlpm.COEFF,
IF($AW56+$AX56=0,0,IF(MAX(MIN($AX56,EOMONTH(BC$15,0))-MAX($AW56,BC$15)+1,)&gt;0,1,0)),
_xlfn.IFS(
$ES56="LisChannel",
_xlpm.COEFF*
INDEX({1;1;1.2;1.2;1;1;1;1;1.2;1.2;1.2;1.2},
MATCH(MONTH(BC$15),
{1,2,3,4,5,6,7,8,9,10,11,12})),
CONCATENATE($ES56," ",$L56)="RussOutdoor метро",
_xlpm.COEFF*
INDEX({0.8;0.9;1.1;1.1;1;1;1;1;1.1;1.1;1.1;1.1},
MATCH(MONTH(BC$15),
{1,2,3,4,5,6,7,8,9,10,11,12})),
$ES56&lt;&gt;"LisChannel",
_xlpm.COEFF,
$ES56&lt;&gt;"RussOutdoor",
_xlpm.COEFF))</f>
        <v/>
      </c>
      <c r="BD56" s="68">
        <f t="array" ref="BD56">
_xlfn.LET(_xlpm.COEFF,
IF($AW56+$AX56=0,0,IF(MAX(MIN($AX56,EOMONTH(BD$15,0))-MAX($AW56,BD$15)+1,)&gt;0,1,0)),
_xlfn.IFS(
$ES56="LisChannel",
_xlpm.COEFF*
INDEX({1;1;1.2;1.2;1;1;1;1;1.2;1.2;1.2;1.2},
MATCH(MONTH(BD$15),
{1,2,3,4,5,6,7,8,9,10,11,12})),
CONCATENATE($ES56," ",$L56)="RussOutdoor метро",
_xlpm.COEFF*
INDEX({0.8;0.9;1.1;1.1;1;1;1;1;1.1;1.1;1.1;1.1},
MATCH(MONTH(BD$15),
{1,2,3,4,5,6,7,8,9,10,11,12})),
$ES56&lt;&gt;"LisChannel",
_xlpm.COEFF,
$ES56&lt;&gt;"RussOutdoor",
_xlpm.COEFF))</f>
        <v/>
      </c>
      <c r="BE56" s="68">
        <f t="array" ref="BE56">
_xlfn.LET(_xlpm.COEFF,
IF($AW56+$AX56=0,0,IF(MAX(MIN($AX56,EOMONTH(BE$15,0))-MAX($AW56,BE$15)+1,)&gt;0,1,0)),
_xlfn.IFS(
$ES56="LisChannel",
_xlpm.COEFF*
INDEX({1;1;1.2;1.2;1;1;1;1;1.2;1.2;1.2;1.2},
MATCH(MONTH(BE$15),
{1,2,3,4,5,6,7,8,9,10,11,12})),
CONCATENATE($ES56," ",$L56)="RussOutdoor метро",
_xlpm.COEFF*
INDEX({0.8;0.9;1.1;1.1;1;1;1;1;1.1;1.1;1.1;1.1},
MATCH(MONTH(BE$15),
{1,2,3,4,5,6,7,8,9,10,11,12})),
$ES56&lt;&gt;"LisChannel",
_xlpm.COEFF,
$ES56&lt;&gt;"RussOutdoor",
_xlpm.COEFF))</f>
        <v/>
      </c>
      <c r="BF56" s="68">
        <f t="array" ref="BF56">
_xlfn.LET(_xlpm.COEFF,
IF($AW56+$AX56=0,0,IF(MAX(MIN($AX56,EOMONTH(BF$15,0))-MAX($AW56,BF$15)+1,)&gt;0,1,0)),
_xlfn.IFS(
$ES56="LisChannel",
_xlpm.COEFF*
INDEX({1;1;1.2;1.2;1;1;1;1;1.2;1.2;1.2;1.2},
MATCH(MONTH(BF$15),
{1,2,3,4,5,6,7,8,9,10,11,12})),
CONCATENATE($ES56," ",$L56)="RussOutdoor метро",
_xlpm.COEFF*
INDEX({0.8;0.9;1.1;1.1;1;1;1;1;1.1;1.1;1.1;1.1},
MATCH(MONTH(BF$15),
{1,2,3,4,5,6,7,8,9,10,11,12})),
$ES56&lt;&gt;"LisChannel",
_xlpm.COEFF,
$ES56&lt;&gt;"RussOutdoor",
_xlpm.COEFF))</f>
        <v/>
      </c>
      <c r="BG56" s="68">
        <f t="array" ref="BG56">
_xlfn.LET(_xlpm.COEFF,
IF($AW56+$AX56=0,0,IF(MAX(MIN($AX56,EOMONTH(BG$15,0))-MAX($AW56,BG$15)+1,)&gt;0,1,0)),
_xlfn.IFS(
$ES56="LisChannel",
_xlpm.COEFF*
INDEX({1;1;1.2;1.2;1;1;1;1;1.2;1.2;1.2;1.2},
MATCH(MONTH(BG$15),
{1,2,3,4,5,6,7,8,9,10,11,12})),
CONCATENATE($ES56," ",$L56)="RussOutdoor метро",
_xlpm.COEFF*
INDEX({0.8;0.9;1.1;1.1;1;1;1;1;1.1;1.1;1.1;1.1},
MATCH(MONTH(BG$15),
{1,2,3,4,5,6,7,8,9,10,11,12})),
$ES56&lt;&gt;"LisChannel",
_xlpm.COEFF,
$ES56&lt;&gt;"RussOutdoor",
_xlpm.COEFF))</f>
        <v/>
      </c>
      <c r="BH56" s="68">
        <f t="array" ref="BH56">
_xlfn.LET(_xlpm.COEFF,
IF($AW56+$AX56=0,0,IF(MAX(MIN($AX56,EOMONTH(BH$15,0))-MAX($AW56,BH$15)+1,)&gt;0,1,0)),
_xlfn.IFS(
$ES56="LisChannel",
_xlpm.COEFF*
INDEX({1;1;1.2;1.2;1;1;1;1;1.2;1.2;1.2;1.2},
MATCH(MONTH(BH$15),
{1,2,3,4,5,6,7,8,9,10,11,12})),
CONCATENATE($ES56," ",$L56)="RussOutdoor метро",
_xlpm.COEFF*
INDEX({0.8;0.9;1.1;1.1;1;1;1;1;1.1;1.1;1.1;1.1},
MATCH(MONTH(BH$15),
{1,2,3,4,5,6,7,8,9,10,11,12})),
$ES56&lt;&gt;"LisChannel",
_xlpm.COEFF,
$ES56&lt;&gt;"RussOutdoor",
_xlpm.COEFF))</f>
        <v/>
      </c>
      <c r="BI56" s="68">
        <f t="array" ref="BI56">
_xlfn.LET(_xlpm.COEFF,
IF($AW56+$AX56=0,0,IF(MAX(MIN($AX56,EOMONTH(BI$15,0))-MAX($AW56,BI$15)+1,)&gt;0,1,0)),
_xlfn.IFS(
$ES56="LisChannel",
_xlpm.COEFF*
INDEX({1;1;1.2;1.2;1;1;1;1;1.2;1.2;1.2;1.2},
MATCH(MONTH(BI$15),
{1,2,3,4,5,6,7,8,9,10,11,12})),
CONCATENATE($ES56," ",$L56)="RussOutdoor метро",
_xlpm.COEFF*
INDEX({0.8;0.9;1.1;1.1;1;1;1;1;1.1;1.1;1.1;1.1},
MATCH(MONTH(BI$15),
{1,2,3,4,5,6,7,8,9,10,11,12})),
$ES56&lt;&gt;"LisChannel",
_xlpm.COEFF,
$ES56&lt;&gt;"RussOutdoor",
_xlpm.COEFF))</f>
        <v/>
      </c>
      <c r="BJ56" s="68">
        <f t="array" ref="BJ56">
_xlfn.LET(_xlpm.COEFF,
IF($AW56+$AX56=0,0,IF(MAX(MIN($AX56,EOMONTH(BJ$15,0))-MAX($AW56,BJ$15)+1,)&gt;0,1,0)),
_xlfn.IFS(
$ES56="LisChannel",
_xlpm.COEFF*
INDEX({1;1;1.2;1.2;1;1;1;1;1.2;1.2;1.2;1.2},
MATCH(MONTH(BJ$15),
{1,2,3,4,5,6,7,8,9,10,11,12})),
CONCATENATE($ES56," ",$L56)="RussOutdoor метро",
_xlpm.COEFF*
INDEX({0.8;0.9;1.1;1.1;1;1;1;1;1.1;1.1;1.1;1.1},
MATCH(MONTH(BJ$15),
{1,2,3,4,5,6,7,8,9,10,11,12})),
$ES56&lt;&gt;"LisChannel",
_xlpm.COEFF,
$ES56&lt;&gt;"RussOutdoor",
_xlpm.COEFF))</f>
        <v/>
      </c>
      <c r="BK56" s="68">
        <f t="array" ref="BK56">
_xlfn.LET(_xlpm.COEFF,
IF($AW56+$AX56=0,0,IF(MAX(MIN($AX56,EOMONTH(BK$15,0))-MAX($AW56,BK$15)+1,)&gt;0,1,0)),
_xlfn.IFS(
$ES56="LisChannel",
_xlpm.COEFF*
INDEX({1;1;1.2;1.2;1;1;1;1;1.2;1.2;1.2;1.2},
MATCH(MONTH(BK$15),
{1,2,3,4,5,6,7,8,9,10,11,12})),
CONCATENATE($ES56," ",$L56)="RussOutdoor метро",
_xlpm.COEFF*
INDEX({0.8;0.9;1.1;1.1;1;1;1;1;1.1;1.1;1.1;1.1},
MATCH(MONTH(BK$15),
{1,2,3,4,5,6,7,8,9,10,11,12})),
$ES56&lt;&gt;"LisChannel",
_xlpm.COEFF,
$ES56&lt;&gt;"RussOutdoor",
_xlpm.COEFF))</f>
        <v/>
      </c>
      <c r="BL56" s="62">
        <f>COUNTIFS($AZ56:$BK56,"&gt;0")</f>
        <v/>
      </c>
      <c r="BM56" s="65" t="n"/>
      <c r="BN56" s="125">
        <f>$DJ56</f>
        <v/>
      </c>
      <c r="BO56" s="63">
        <f>$DQ56</f>
        <v/>
      </c>
      <c r="BP56" s="125">
        <f>
IFERROR(
IF($BL56=0,0,
$BN56*(1-$BO56)),
0)</f>
        <v/>
      </c>
      <c r="BQ56" s="125">
        <f t="array" ref="BQ56">
IFERROR(
_xlfn.IFS(
$DH56="день_1",
$BP56*$BL56/($AX56-$AW56+1)*AZ56*(DAY(EOMONTH(AZ$15,0))),
$DH56="день_2",
$BP56/30*MAX(MIN($AX56,EOMONTH(AZ$15,0))-MAX($AW56,AZ$15)+1,),
$DH56="раб.день",
$BP56/30*(IFERROR(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$BP56*AZ56,
$DH56="неделя",
$BP56*AZ56/7*(ROUNDUP((DAY(EOMONTH(AZ$15,0)))/4,0))),
0)</f>
        <v/>
      </c>
      <c r="BR56" s="125">
        <f t="array" ref="BR56">
IFERROR(
_xlfn.IFS(
$DH56="день_1",
$BP56*$BL56/($AX56-$AW56+1)*BA56*(DAY(EOMONTH(BA$15,0))),
$DH56="день_2",
$BP56/30*MAX(MIN($AX56,EOMONTH(BA$15,0))-MAX($AW56,BA$15)+1,),
$DH56="раб.день",
$BP56/30*(IFERROR(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$BP56*BA56,
$DH56="неделя",
$BP56*BA56/7*(ROUNDUP((DAY(EOMONTH(BA$15,0)))/4,0))),
0)</f>
        <v/>
      </c>
      <c r="BS56" s="125">
        <f t="array" ref="BS56">
IFERROR(
_xlfn.IFS(
$DH56="день_1",
$BP56*$BL56/($AX56-$AW56+1)*BB56*(DAY(EOMONTH(BB$15,0))),
$DH56="день_2",
$BP56/30*MAX(MIN($AX56,EOMONTH(BB$15,0))-MAX($AW56,BB$15)+1,),
$DH56="раб.день",
$BP56/30*(IFERROR(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$BP56*BB56,
$DH56="неделя",
$BP56*BB56/7*(ROUNDUP((DAY(EOMONTH(BB$15,0)))/4,0))),
0)</f>
        <v/>
      </c>
      <c r="BT56" s="125">
        <f t="array" ref="BT56">
IFERROR(
_xlfn.IFS(
$DH56="день_1",
$BP56*$BL56/($AX56-$AW56+1)*BC56*(DAY(EOMONTH(BC$15,0))),
$DH56="день_2",
$BP56/30*MAX(MIN($AX56,EOMONTH(BC$15,0))-MAX($AW56,BC$15)+1,),
$DH56="раб.день",
$BP56/30*(IFERROR(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$BP56*BC56,
$DH56="неделя",
$BP56*BC56/7*(ROUNDUP((DAY(EOMONTH(BC$15,0)))/4,0))),
0)</f>
        <v/>
      </c>
      <c r="BU56" s="125">
        <f t="array" ref="BU56">
IFERROR(
_xlfn.IFS(
$DH56="день_1",
$BP56*$BL56/($AX56-$AW56+1)*BD56*(DAY(EOMONTH(BD$15,0))),
$DH56="день_2",
$BP56/30*MAX(MIN($AX56,EOMONTH(BD$15,0))-MAX($AW56,BD$15)+1,),
$DH56="раб.день",
$BP56/30*(IFERROR(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$BP56*BD56,
$DH56="неделя",
$BP56*BD56/7*(ROUNDUP((DAY(EOMONTH(BD$15,0)))/4,0))),
0)</f>
        <v/>
      </c>
      <c r="BV56" s="125">
        <f t="array" ref="BV56">
IFERROR(
_xlfn.IFS(
$DH56="день_1",
$BP56*$BL56/($AX56-$AW56+1)*BE56*(DAY(EOMONTH(BE$15,0))),
$DH56="день_2",
$BP56/30*MAX(MIN($AX56,EOMONTH(BE$15,0))-MAX($AW56,BE$15)+1,),
$DH56="раб.день",
$BP56/30*(IFERROR(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$BP56*BE56,
$DH56="неделя",
$BP56*BE56/7*(ROUNDUP((DAY(EOMONTH(BE$15,0)))/4,0))),
0)</f>
        <v/>
      </c>
      <c r="BW56" s="125">
        <f t="array" ref="BW56">
IFERROR(
_xlfn.IFS(
$DH56="день_1",
$BP56*$BL56/($AX56-$AW56+1)*BF56*(DAY(EOMONTH(BF$15,0))),
$DH56="день_2",
$BP56/30*MAX(MIN($AX56,EOMONTH(BF$15,0))-MAX($AW56,BF$15)+1,),
$DH56="раб.день",
$BP56/30*(IFERROR(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$BP56*BF56,
$DH56="неделя",
$BP56*BF56/7*(ROUNDUP((DAY(EOMONTH(BF$15,0)))/4,0))),
0)</f>
        <v/>
      </c>
      <c r="BX56" s="125">
        <f t="array" ref="BX56">
IFERROR(
_xlfn.IFS(
$DH56="день_1",
$BP56*$BL56/($AX56-$AW56+1)*BG56*(DAY(EOMONTH(BG$15,0))),
$DH56="день_2",
$BP56/30*MAX(MIN($AX56,EOMONTH(BG$15,0))-MAX($AW56,BG$15)+1,),
$DH56="раб.день",
$BP56/30*(IFERROR(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$BP56*BG56,
$DH56="неделя",
$BP56*BG56/7*(ROUNDUP((DAY(EOMONTH(BG$15,0)))/4,0))),
0)</f>
        <v/>
      </c>
      <c r="BY56" s="125">
        <f t="array" ref="BY56">
IFERROR(
_xlfn.IFS(
$DH56="день_1",
$BP56*$BL56/($AX56-$AW56+1)*BH56*(DAY(EOMONTH(BH$15,0))),
$DH56="день_2",
$BP56/30*MAX(MIN($AX56,EOMONTH(BH$15,0))-MAX($AW56,BH$15)+1,),
$DH56="раб.день",
$BP56/30*(IFERROR(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$BP56*BH56,
$DH56="неделя",
$BP56*BH56/7*(ROUNDUP((DAY(EOMONTH(BH$15,0)))/4,0))),
0)</f>
        <v/>
      </c>
      <c r="BZ56" s="125">
        <f t="array" ref="BZ56">
IFERROR(
_xlfn.IFS(
$DH56="день_1",
$BP56*$BL56/($AX56-$AW56+1)*BI56*(DAY(EOMONTH(BI$15,0))),
$DH56="день_2",
$BP56/30*MAX(MIN($AX56,EOMONTH(BI$15,0))-MAX($AW56,BI$15)+1,),
$DH56="раб.день",
$BP56/30*(IFERROR(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$BP56*BI56,
$DH56="неделя",
$BP56*BI56/7*(ROUNDUP((DAY(EOMONTH(BI$15,0)))/4,0))),
0)</f>
        <v/>
      </c>
      <c r="CA56" s="125">
        <f t="array" ref="CA56">
IFERROR(
_xlfn.IFS(
$DH56="день_1",
$BP56*$BL56/($AX56-$AW56+1)*BJ56*(DAY(EOMONTH(BJ$15,0))),
$DH56="день_2",
$BP56/30*MAX(MIN($AX56,EOMONTH(BJ$15,0))-MAX($AW56,BJ$15)+1,),
$DH56="раб.день",
$BP56/30*(IFERROR(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$BP56*BJ56,
$DH56="неделя",
$BP56*BJ56/7*(ROUNDUP((DAY(EOMONTH(BJ$15,0)))/4,0))),
0)</f>
        <v/>
      </c>
      <c r="CB56" s="125">
        <f t="array" ref="CB56">
IFERROR(
_xlfn.IFS(
$DH56="день_1",
$BP56*$BL56/($AX56-$AW56+1)*BK56*(DAY(EOMONTH(BK$15,0))),
$DH56="день_2",
$BP56/30*MAX(MIN($AX56,EOMONTH(BK$15,0))-MAX($AW56,BK$15)+1,),
$DH56="раб.день",
$BP56/30*(IFERROR(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$BP56*BK56,
$DH56="неделя",
$BP56*BK56/7*(ROUNDUP((DAY(EOMONTH(BK$15,0)))/4,0))),
0)</f>
        <v/>
      </c>
      <c r="CC56" s="125">
        <f>SUM($BQ56:$CB56)</f>
        <v/>
      </c>
      <c r="CD56" s="126">
        <f>SUM($EH56:$EH56)</f>
        <v/>
      </c>
      <c r="CE56" s="126">
        <f>$CD56*$AB56</f>
        <v/>
      </c>
      <c r="CF56" s="126">
        <f>SUM($EK56:$EK56)</f>
        <v/>
      </c>
      <c r="CG56" s="126">
        <f>$CF56*$AB56</f>
        <v/>
      </c>
      <c r="CH56" s="126">
        <f>SUM($CC56,$CE56,$CG56)</f>
        <v/>
      </c>
      <c r="CI56" s="126">
        <f>$CH56*(1+$CM56)</f>
        <v/>
      </c>
      <c r="CJ56" s="127" t="n">
        <v>0</v>
      </c>
      <c r="CK56" s="126">
        <f>SUM($CH56:$CH56)*(1+$CJ56)</f>
        <v/>
      </c>
      <c r="CL56" s="126">
        <f>SUM($CH56:$CH56)*(1+$CM56)</f>
        <v/>
      </c>
      <c r="CM56" s="59" t="n"/>
      <c r="CN56" s="59" t="n"/>
      <c r="CO56" s="72" t="n"/>
      <c r="CP56" s="59" t="n"/>
      <c r="CQ56" s="73" t="n"/>
      <c r="CR56" s="73" t="n"/>
      <c r="CS56" s="73" t="n"/>
      <c r="CT56" s="72" t="n"/>
      <c r="CU56" s="79" t="inlineStr">
        <is>
          <t> </t>
        </is>
      </c>
      <c r="CV56" s="60" t="n"/>
      <c r="CW56" s="60" t="n"/>
      <c r="CX56" s="60" t="n"/>
      <c r="CY56" s="127">
        <f>IFERROR(($CC56-$EE56)/($EE56/(1-$DQ56)),0)</f>
        <v/>
      </c>
      <c r="CZ56" s="127">
        <f>IFERROR(1-$EI56/($CE56),0)</f>
        <v/>
      </c>
      <c r="DA56" s="127">
        <f>IFERROR(1-$EL56/($CG56),0)</f>
        <v/>
      </c>
      <c r="DB56" s="126">
        <f>ROUND(IFERROR(($CI56/(1+$CM56)-$EN56),0),2)</f>
        <v/>
      </c>
      <c r="DC56" s="128" t="n"/>
      <c r="DD56" s="125" t="n"/>
      <c r="DE56" s="75" t="n">
        <v>0</v>
      </c>
      <c r="DF56" s="128" t="n"/>
      <c r="DG56" s="125">
        <f>IF($DC56=0,0,$DD56*($DC56*100%-$DE56*$DF56))*SUM($AB56:$AB56)</f>
        <v/>
      </c>
      <c r="DH56" s="129" t="inlineStr">
        <is>
          <t>месяц</t>
        </is>
      </c>
      <c r="DI56" s="130" t="n"/>
      <c r="DJ56" s="130">
        <f>
_xlfn.LET(_xlpm.X,
IFERROR(
IF($ES56="НовиковТВ",
(_xlfn.LET(_xlpm.NTV,
_xlfn.LET(_xlpm.MIN,350000,
IF(SUMIFS($DI:$DI,$ES:$ES,"НовиковТВ")&lt;=_xlpm.MIN,
(SUMIFS($DI:$DI,$ES:$ES,"НовиковТВ")/(COUNTIFS($ES:$ES,"НовиковТВ")))*_xlpm.MIN/SUMIFS($DI:$DI,$ES:$ES,"НовиковТВ"),
DI56)),
_xlpm.NTV+$DG56/(1-(1-(_xlpm.NTV)*(1-$DL56)*(1-$DM56)*(1-$DN56)*(1-$DO56)*(1-$DP56)/_xlpm.NTV))))/(1+$EP56),
$DI56+$DG56/(1-(1-($DI56)*(1-$DL56)*(1-$DM56)*(1-$DN56)*(1-$DO56)*(1-$DP56)/$DI56))),
0),
_xlpm.X*(1+$CM56)*(1+$CW56)-_xlpm.X*(1+$CM56)+_xlpm.X)</f>
        <v/>
      </c>
      <c r="DK56" s="125" t="inlineStr">
        <is>
          <t>послед.</t>
        </is>
      </c>
      <c r="DL56" s="63" t="n">
        <v>0</v>
      </c>
      <c r="DM56" s="63" t="n">
        <v>0</v>
      </c>
      <c r="DN56" s="63" t="n">
        <v>0</v>
      </c>
      <c r="DO56" s="63" t="n">
        <v>0</v>
      </c>
      <c r="DP56" s="63" t="n">
        <v>0</v>
      </c>
      <c r="DQ56" s="63">
        <f t="array" ref="DQ56">IFERROR(_xlfn.IFS(
$DK56="послед.",1-(1-$DL56)*(1-$DM56)*(1-$DN56)*(1-$DO56)*(1-$DP56),
$DK56="сумм.",$DL56+$DM56+$DN56+$DO56+$DP56),
0)</f>
        <v/>
      </c>
      <c r="DR56" s="125">
        <f t="array" ref="DR56">
IFERROR(
_xlfn.IFS(
$BL56=0,
0,
$BL56&gt;0,
_xlfn.IFS($DK56="послед.",
$DJ56*(1-$DL56)*(1-$DM56)*(1-$DN56)*(1-$DO56)*(1-$DP56),
$DK56="сумм.",
$DJ56*(1-($DL56+$DM56+$DN56+$DO56+$DP56)))),0)</f>
        <v/>
      </c>
      <c r="DS56" s="125">
        <f t="array" ref="DS56">
IFERROR(_xlfn.IFS(
$DH56="день_1",
$DR56*$BL56/($AX56-$AW56+1)*AZ56*(DAY(EOMONTH(AZ$15,0))),
$DH56="день_2",
$DR56/30*MAX(MIN($AX56,EOMONTH(AZ$15,0))-MAX($AW56,AZ$15)+1,),
$DH56="раб.день",
$DR56/30*(IFERROR(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$DR56*AZ56,
$DH56="неделя",
$DR56*AZ56/7*(ROUNDUP((DAY(EOMONTH(AZ$15,0)))/4,0))),
0)</f>
        <v/>
      </c>
      <c r="DT56" s="125">
        <f t="array" ref="DT56">
IFERROR(_xlfn.IFS(
$DH56="день_1",
$DR56*$BL56/($AX56-$AW56+1)*BA56*(DAY(EOMONTH(BA$15,0))),
$DH56="день_2",
$DR56/30*MAX(MIN($AX56,EOMONTH(BA$15,0))-MAX($AW56,BA$15)+1,),
$DH56="раб.день",
$DR56/30*(IFERROR(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$DR56*BA56,
$DH56="неделя",
$DR56*BA56/7*(ROUNDUP((DAY(EOMONTH(BA$15,0)))/4,0))),
0)</f>
        <v/>
      </c>
      <c r="DU56" s="125">
        <f t="array" ref="DU56">
IFERROR(_xlfn.IFS(
$DH56="день_1",
$DR56*$BL56/($AX56-$AW56+1)*BB56*(DAY(EOMONTH(BB$15,0))),
$DH56="день_2",
$DR56/30*MAX(MIN($AX56,EOMONTH(BB$15,0))-MAX($AW56,BB$15)+1,),
$DH56="раб.день",
$DR56/30*(IFERROR(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$DR56*BB56,
$DH56="неделя",
$DR56*BB56/7*(ROUNDUP((DAY(EOMONTH(BB$15,0)))/4,0))),
0)</f>
        <v/>
      </c>
      <c r="DV56" s="125">
        <f t="array" ref="DV56">
IFERROR(_xlfn.IFS(
$DH56="день_1",
$DR56*$BL56/($AX56-$AW56+1)*BC56*(DAY(EOMONTH(BC$15,0))),
$DH56="день_2",
$DR56/30*MAX(MIN($AX56,EOMONTH(BC$15,0))-MAX($AW56,BC$15)+1,),
$DH56="раб.день",
$DR56/30*(IFERROR(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$DR56*BC56,
$DH56="неделя",
$DR56*BC56/7*(ROUNDUP((DAY(EOMONTH(BC$15,0)))/4,0))),
0)</f>
        <v/>
      </c>
      <c r="DW56" s="125">
        <f t="array" ref="DW56">
IFERROR(_xlfn.IFS(
$DH56="день_1",
$DR56*$BL56/($AX56-$AW56+1)*BD56*(DAY(EOMONTH(BD$15,0))),
$DH56="день_2",
$DR56/30*MAX(MIN($AX56,EOMONTH(BD$15,0))-MAX($AW56,BD$15)+1,),
$DH56="раб.день",
$DR56/30*(IFERROR(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$DR56*BD56,
$DH56="неделя",
$DR56*BD56/7*(ROUNDUP((DAY(EOMONTH(BD$15,0)))/4,0))),
0)</f>
        <v/>
      </c>
      <c r="DX56" s="125">
        <f t="array" ref="DX56">
IFERROR(_xlfn.IFS(
$DH56="день_1",
$DR56*$BL56/($AX56-$AW56+1)*BE56*(DAY(EOMONTH(BE$15,0))),
$DH56="день_2",
$DR56/30*MAX(MIN($AX56,EOMONTH(BE$15,0))-MAX($AW56,BE$15)+1,),
$DH56="раб.день",
$DR56/30*(IFERROR(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$DR56*BE56,
$DH56="неделя",
$DR56*BE56/7*(ROUNDUP((DAY(EOMONTH(BE$15,0)))/4,0))),
0)</f>
        <v/>
      </c>
      <c r="DY56" s="125">
        <f t="array" ref="DY56">
IFERROR(_xlfn.IFS(
$DH56="день_1",
$DR56*$BL56/($AX56-$AW56+1)*BF56*(DAY(EOMONTH(BF$15,0))),
$DH56="день_2",
$DR56/30*MAX(MIN($AX56,EOMONTH(BF$15,0))-MAX($AW56,BF$15)+1,),
$DH56="раб.день",
$DR56/30*(IFERROR(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$DR56*BF56,
$DH56="неделя",
$DR56*BF56/7*(ROUNDUP((DAY(EOMONTH(BF$15,0)))/4,0))),
0)</f>
        <v/>
      </c>
      <c r="DZ56" s="125">
        <f t="array" ref="DZ56">
IFERROR(_xlfn.IFS(
$DH56="день_1",
$DR56*$BL56/($AX56-$AW56+1)*BG56*(DAY(EOMONTH(BG$15,0))),
$DH56="день_2",
$DR56/30*MAX(MIN($AX56,EOMONTH(BG$15,0))-MAX($AW56,BG$15)+1,),
$DH56="раб.день",
$DR56/30*(IFERROR(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$DR56*BG56,
$DH56="неделя",
$DR56*BG56/7*(ROUNDUP((DAY(EOMONTH(BG$15,0)))/4,0))),
0)</f>
        <v/>
      </c>
      <c r="EA56" s="125">
        <f t="array" ref="EA56">
IFERROR(_xlfn.IFS(
$DH56="день_1",
$DR56*$BL56/($AX56-$AW56+1)*BH56*(DAY(EOMONTH(BH$15,0))),
$DH56="день_2",
$DR56/30*MAX(MIN($AX56,EOMONTH(BH$15,0))-MAX($AW56,BH$15)+1,),
$DH56="раб.день",
$DR56/30*(IFERROR(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$DR56*BH56,
$DH56="неделя",
$DR56*BH56/7*(ROUNDUP((DAY(EOMONTH(BH$15,0)))/4,0))),
0)</f>
        <v/>
      </c>
      <c r="EB56" s="125">
        <f t="array" ref="EB56">
IFERROR(_xlfn.IFS(
$DH56="день_1",
$DR56*$BL56/($AX56-$AW56+1)*BI56*(DAY(EOMONTH(BI$15,0))),
$DH56="день_2",
$DR56/30*MAX(MIN($AX56,EOMONTH(BI$15,0))-MAX($AW56,BI$15)+1,),
$DH56="раб.день",
$DR56/30*(IFERROR(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$DR56*BI56,
$DH56="неделя",
$DR56*BI56/7*(ROUNDUP((DAY(EOMONTH(BI$15,0)))/4,0))),
0)</f>
        <v/>
      </c>
      <c r="EC56" s="125">
        <f t="array" ref="EC56">
IFERROR(_xlfn.IFS(
$DH56="день_1",
$DR56*$BL56/($AX56-$AW56+1)*BJ56*(DAY(EOMONTH(BJ$15,0))),
$DH56="день_2",
$DR56/30*MAX(MIN($AX56,EOMONTH(BJ$15,0))-MAX($AW56,BJ$15)+1,),
$DH56="раб.день",
$DR56/30*(IFERROR(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$DR56*BJ56,
$DH56="неделя",
$DR56*BJ56/7*(ROUNDUP((DAY(EOMONTH(BJ$15,0)))/4,0))),
0)</f>
        <v/>
      </c>
      <c r="ED56" s="125">
        <f t="array" ref="ED56">
IFERROR(_xlfn.IFS(
$DH56="день_1",
$DR56*$BL56/($AX56-$AW56+1)*BK56*(DAY(EOMONTH(BK$15,0))),
$DH56="день_2",
$DR56/30*MAX(MIN($AX56,EOMONTH(BK$15,0))-MAX($AW56,BK$15)+1,),
$DH56="раб.день",
$DR56/30*(IFERROR(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$DR56*BK56,
$DH56="неделя",
$DR56*BK56/7*(ROUNDUP((DAY(EOMONTH(BK$15,0)))/4,0))),
0)</f>
        <v/>
      </c>
      <c r="EE56" s="125">
        <f>SUM($DS56,$DT56,$DU56,$DV56,$DW56,$DX56,$DY56,$DZ56,$EA56,$EB56,$EC56,$ED56)</f>
        <v/>
      </c>
      <c r="EF56" s="125">
        <f>IFERROR(ROUND($EE56*(1+$EP56),2),0)</f>
        <v/>
      </c>
      <c r="EG56" s="128" t="n">
        <v>1</v>
      </c>
      <c r="EH56" s="126" t="n">
        <v>0</v>
      </c>
      <c r="EI56" s="126">
        <f>ROUND(SUM($EH56:$EH56)*SUM($AB56:$AB56)*$EG56,2)</f>
        <v/>
      </c>
      <c r="EJ56" s="126">
        <f>ROUND($EI56*(1+$EP56),2)</f>
        <v/>
      </c>
      <c r="EK56" s="126" t="n">
        <v>0</v>
      </c>
      <c r="EL56" s="126">
        <f>ROUND(SUM($EK56:$EK56)*SUM($AB56:$AB56)*$EG56,2)</f>
        <v/>
      </c>
      <c r="EM56" s="126">
        <f>ROUND($EL56*(1+$EP56),2)</f>
        <v/>
      </c>
      <c r="EN56" s="126">
        <f>SUM($EE56,$EI56,$EL56)</f>
        <v/>
      </c>
      <c r="EO56" s="126">
        <f>SUM($EF56,$EJ56,$EM56)</f>
        <v/>
      </c>
      <c r="EP56" s="59" t="n"/>
      <c r="EQ56" s="59" t="n"/>
      <c r="ER56" s="60">
        <f t="array" ref="ER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MATCH(ES56,
{"AMS";"RussOutdoor";"HD Outdoor";"Ingroup";"IQ";"Ledproduction";"LisChannel";"Logic";"Media-PPL";"NovikovTV | НовиковТВ";"SMA";"SOK";"КрокусТВ | CrocusTV | IndoorTV";"Сити";"ТЯК Москва"},
0)),"")</f>
        <v/>
      </c>
      <c r="ES56" s="60" t="n"/>
      <c r="ET56" s="60">
        <f t="array" ref="ET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MATCH(ES56,
{"AMS";"RussOutdoor";"HD Outdoor";"Ingroup";"IQ";"Ledproduction";"LisChannel";"Logic";"Media-PPL";"NovikovTV | НовиковТВ";"SMA";"SOK";"КрокусТВ | CrocusTV | IndoorTV";"Сити";"ТЯК Москва"},
0)),"")</f>
        <v/>
      </c>
      <c r="EU56" s="60" t="n"/>
      <c r="EV56" s="60" t="n"/>
      <c r="EX56" s="110">
        <f t="array" ref="EX56">
($AR56/30
+N("ТРАФИК ПЛОЩАДКИ"))*
(IFERROR(
_xlfn.LET(
_xlpm.GPR,
HLOOKUP($L56,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IF($Q56="цифровой",_xlpm.GPR/$AG56,_xlpm.GPR/60)),
0)
+N("DWELL TIME"))*
(IF($AB56=0,0,IF($AB56=1,0.3,IF($AB56=2,0.5,IF($AB56&gt;2,1))))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_xlfn.IFS($AC56="да",1.2,$AC56="нет",1)*
_xlfn.IFS($AD56="да",1.2,$AD56="нет",1)*
IF(R56="статический",1,1.2)*
$X56*
INDEX(
{1.2;1;1.2;1.2;1;1.2;1.2;1.2;1.2;1.2;1.2;1;1.2;1.2;1.2;1.2;1;1;1.2;1.2;1.2;1;1;1;1;1.2;1.2;1.2;1.2;1;1;1;1;1.2;1.2;1.2;1.2;1.2;1.2;1.2;1.2;1;1;1.2;1;1;1;1;1.5;1;1;1.5;1.5;1.2},
MATCH($Q56,_xlpm.MI,0)))&gt;{0.02;0.04;0.06;0.1;0.2;0.4;0.6;0.8;1;2;4;6})),
{0;1;2;3;4;5;6;7;8;9;10;11;12},
0)))
+N("КОЭФФИЦИЕНТ КОНТАКТА"))))*
(_xlfn.IFS($X56&lt;0.1,$X56/1000,$X56&gt;25,5.2,AND($X56&gt;=0.1,$X56&lt;=25),(($X56*2+0.1)/10)*($X56/10)))*
IFERROR((_xlfn.LET(
_xlpm.MA,
{0;0.8;0.85;0.9;0.95;1},
_xlpm.MAA,
{0;1;2;3;4;5},
INDEX(_xlpm.MA,MATCH(SUMPRODUCT(--((IF(ROUND(_xlpm.MAA,1)&gt;5,5,ROUND($AB56,1)))&gt;{0;1;2;3;4;5})),_xlpm.MAA,0)))
+N("КОЭФФИЦИЕНТ КОЛ-ВО КОНСТРУКЦИЙ")),1)*
$AB56,0))*
(IF($Q56="цифровой",$AG56/15*$AI56,1)
+N("ДЛЯ ЦИФРЫ"))</f>
        <v/>
      </c>
      <c r="EY56" s="110">
        <f>IFERROR(EX56*AY56,0)</f>
        <v/>
      </c>
      <c r="EZ56" s="131">
        <f>IFERROR(DP56/EY56*1000,0)</f>
        <v/>
      </c>
      <c r="FA56" s="112">
        <f>IFERROR(FC56/FB56,0)</f>
        <v/>
      </c>
      <c r="FB56" s="112">
        <f>IFERROR((FC56/(EY56/FF56*#REF!))*0.825,0)</f>
        <v/>
      </c>
      <c r="FC56" s="112">
        <f>IFERROR(((EX56*30/AR56)*100)/30,0)</f>
        <v/>
      </c>
      <c r="FD56" s="112">
        <f>IFERROR(EY56/G56*100%,0)</f>
        <v/>
      </c>
      <c r="FE56" s="112">
        <f>IFERROR(FD56/FC56*100%,0)</f>
        <v/>
      </c>
      <c r="FF56" s="110">
        <f>IFERROR(AR56/30*AY56,0)</f>
        <v/>
      </c>
    </row>
    <row r="57" ht="12.75" customHeight="1">
      <c r="A57" s="59" t="n"/>
      <c r="B57" s="60" t="n"/>
      <c r="C57" s="60" t="n"/>
      <c r="D57" s="60">
        <f t="array" ref="D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7" s="60">
        <f t="array" ref="E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7" s="60" t="n"/>
      <c r="G57" s="60" t="n"/>
      <c r="H57" s="60">
        <f t="array" ref="H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7" s="60" t="n"/>
      <c r="J57" s="60" t="n"/>
      <c r="K57" s="60" t="n"/>
      <c r="L57" s="60" t="n"/>
      <c r="M57" s="60" t="n"/>
      <c r="N57" s="60" t="n"/>
      <c r="O57" s="60" t="n"/>
      <c r="P57" s="60">
        <f t="array" ref="P57">
_xlfn.IFS(
ISNUMBER(MATCH($Q57,{"шелфбаннер","разделитель","монетница","чековая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ISNUMBER(MATCH($Q57,{"каталог","журнал"},)),
"Пресса",
$Q57="","")</f>
        <v/>
      </c>
      <c r="Q57" s="60" t="n"/>
      <c r="R57" s="60">
        <f t="array" ref="R57">
IFERROR(
_xlfn.IFS(
OR(ISNUMBER(MATCH($Q57,{"экспозиция","макет","стенд","автостенд","авто стенд","выставочное пространство","выставочные стенды","модульные выставочные стенды","3Д конструкция","3D конструкция"},)),P57="Экспонирование"),
"нестандартный",
ISNUMBER(MATCH($Q57,{"скроллер","призматрон"},)),
"динамический",
$P57="Видео",
"цифровой",
OR($P57="Пресса",$P57="Щит",$P57="POSm",$P57="Подвес",$P57="Брендирование/оклейка"),
"статический"),"")</f>
        <v/>
      </c>
      <c r="S57" s="59" t="n"/>
      <c r="T57" s="60" t="n"/>
      <c r="U57" s="60" t="n"/>
      <c r="V57" s="60" t="n"/>
      <c r="W57" s="59" t="n"/>
      <c r="X57" s="59" t="n"/>
      <c r="Y57" s="59" t="n"/>
      <c r="Z57" s="61" t="n"/>
      <c r="AA57" s="61" t="n"/>
      <c r="AB57" s="61">
        <f>IF(BL57&gt;0,Z57,0)</f>
        <v/>
      </c>
      <c r="AC57" s="59" t="n"/>
      <c r="AD57" s="59" t="n"/>
      <c r="AE57" s="59" t="n"/>
      <c r="AF57" s="59" t="n"/>
      <c r="AG57" s="59" t="n"/>
      <c r="AH57" s="59" t="n"/>
      <c r="AI57" s="59" t="n"/>
      <c r="AJ57" s="59" t="n"/>
      <c r="AK57" s="59" t="n"/>
      <c r="AL57" s="62">
        <f>IFERROR(IF(OR(R57="статический",R57="динамический",R57="нестандартный",R57="",R57=""),"-",IF(AND(AH57="-",AI57="-"),"-",AK57*3600/AH57*AI57)),"-")</f>
        <v/>
      </c>
      <c r="AM57" s="62">
        <f>IFERROR(IF(OR(R57="статический",R57="динамический",R57="",R57="", R57="BTL",R57="нестандартный"),"-",AG57*AI57*AL57/60),"-")</f>
        <v/>
      </c>
      <c r="AN57" s="63">
        <f>IFERROR(IF(AH57="","-",AG57*AI57/AH57),"-")</f>
        <v/>
      </c>
      <c r="AO57" s="59">
        <f>IFERROR(IF(OR($R57="статический",$R57="динамический",$R57="",$R57="",$R57="BTL",$R57="нестандартный"),"-",$AL57*$AY57),"-")</f>
        <v/>
      </c>
      <c r="AP57" s="62">
        <f>IFERROR(IF(OR($R57="статический",$R57="динамический",$R57="",$R57="",$R57="BTL",$R57="нестандартный"),"-",$AM57*AY57),"-")</f>
        <v/>
      </c>
      <c r="AQ57" s="64" t="n"/>
      <c r="AR57" s="61" t="n"/>
      <c r="AS57" s="61" t="n"/>
      <c r="AT57" s="61" t="n"/>
      <c r="AU57" s="65" t="n"/>
      <c r="AV57" s="124">
        <f>IFERROR(DR57/AT57*1000,"n/a")</f>
        <v/>
      </c>
      <c r="AW57" s="67" t="n"/>
      <c r="AX57" s="67" t="n"/>
      <c r="AY57" s="43">
        <f>IFERROR(IF(OR($AW57="",$AX57=""),"",_xlfn.DAYS($AX57+1,$AW57)),"")</f>
        <v/>
      </c>
      <c r="AZ57" s="68">
        <f t="array" ref="AZ57">
_xlfn.LET(_xlpm.COEFF,
IF($AW57+$AX57=0,0,IF(MAX(MIN($AX57,EOMONTH(AZ$15,0))-MAX($AW57,AZ$15)+1,)&gt;0,1,0)),
_xlfn.IFS(
$ES57="LisChannel",
_xlpm.COEFF*
INDEX({1;1;1.2;1.2;1;1;1;1;1.2;1.2;1.2;1.2},
MATCH(MONTH(AZ$15),
{1,2,3,4,5,6,7,8,9,10,11,12})),
CONCATENATE($ES57," ",$L57)="RussOutdoor метро",
_xlpm.COEFF*
INDEX({0.8;0.9;1.1;1.1;1;1;1;1;1.1;1.1;1.1;1.1},
MATCH(MONTH(AZ$15),
{1,2,3,4,5,6,7,8,9,10,11,12})),
$ES57&lt;&gt;"LisChannel",
_xlpm.COEFF,
$ES57&lt;&gt;"RussOutdoor",
_xlpm.COEFF))</f>
        <v/>
      </c>
      <c r="BA57" s="68">
        <f t="array" ref="BA57">
_xlfn.LET(_xlpm.COEFF,
IF($AW57+$AX57=0,0,IF(MAX(MIN($AX57,EOMONTH(BA$15,0))-MAX($AW57,BA$15)+1,)&gt;0,1,0)),
_xlfn.IFS(
$ES57="LisChannel",
_xlpm.COEFF*
INDEX({1;1;1.2;1.2;1;1;1;1;1.2;1.2;1.2;1.2},
MATCH(MONTH(BA$15),
{1,2,3,4,5,6,7,8,9,10,11,12})),
CONCATENATE($ES57," ",$L57)="RussOutdoor метро",
_xlpm.COEFF*
INDEX({0.8;0.9;1.1;1.1;1;1;1;1;1.1;1.1;1.1;1.1},
MATCH(MONTH(BA$15),
{1,2,3,4,5,6,7,8,9,10,11,12})),
$ES57&lt;&gt;"LisChannel",
_xlpm.COEFF,
$ES57&lt;&gt;"RussOutdoor",
_xlpm.COEFF))</f>
        <v/>
      </c>
      <c r="BB57" s="68">
        <f t="array" ref="BB57">
_xlfn.LET(_xlpm.COEFF,
IF($AW57+$AX57=0,0,IF(MAX(MIN($AX57,EOMONTH(BB$15,0))-MAX($AW57,BB$15)+1,)&gt;0,1,0)),
_xlfn.IFS(
$ES57="LisChannel",
_xlpm.COEFF*
INDEX({1;1;1.2;1.2;1;1;1;1;1.2;1.2;1.2;1.2},
MATCH(MONTH(BB$15),
{1,2,3,4,5,6,7,8,9,10,11,12})),
CONCATENATE($ES57," ",$L57)="RussOutdoor метро",
_xlpm.COEFF*
INDEX({0.8;0.9;1.1;1.1;1;1;1;1;1.1;1.1;1.1;1.1},
MATCH(MONTH(BB$15),
{1,2,3,4,5,6,7,8,9,10,11,12})),
$ES57&lt;&gt;"LisChannel",
_xlpm.COEFF,
$ES57&lt;&gt;"RussOutdoor",
_xlpm.COEFF))</f>
        <v/>
      </c>
      <c r="BC57" s="68">
        <f t="array" ref="BC57">
_xlfn.LET(_xlpm.COEFF,
IF($AW57+$AX57=0,0,IF(MAX(MIN($AX57,EOMONTH(BC$15,0))-MAX($AW57,BC$15)+1,)&gt;0,1,0)),
_xlfn.IFS(
$ES57="LisChannel",
_xlpm.COEFF*
INDEX({1;1;1.2;1.2;1;1;1;1;1.2;1.2;1.2;1.2},
MATCH(MONTH(BC$15),
{1,2,3,4,5,6,7,8,9,10,11,12})),
CONCATENATE($ES57," ",$L57)="RussOutdoor метро",
_xlpm.COEFF*
INDEX({0.8;0.9;1.1;1.1;1;1;1;1;1.1;1.1;1.1;1.1},
MATCH(MONTH(BC$15),
{1,2,3,4,5,6,7,8,9,10,11,12})),
$ES57&lt;&gt;"LisChannel",
_xlpm.COEFF,
$ES57&lt;&gt;"RussOutdoor",
_xlpm.COEFF))</f>
        <v/>
      </c>
      <c r="BD57" s="68">
        <f t="array" ref="BD57">
_xlfn.LET(_xlpm.COEFF,
IF($AW57+$AX57=0,0,IF(MAX(MIN($AX57,EOMONTH(BD$15,0))-MAX($AW57,BD$15)+1,)&gt;0,1,0)),
_xlfn.IFS(
$ES57="LisChannel",
_xlpm.COEFF*
INDEX({1;1;1.2;1.2;1;1;1;1;1.2;1.2;1.2;1.2},
MATCH(MONTH(BD$15),
{1,2,3,4,5,6,7,8,9,10,11,12})),
CONCATENATE($ES57," ",$L57)="RussOutdoor метро",
_xlpm.COEFF*
INDEX({0.8;0.9;1.1;1.1;1;1;1;1;1.1;1.1;1.1;1.1},
MATCH(MONTH(BD$15),
{1,2,3,4,5,6,7,8,9,10,11,12})),
$ES57&lt;&gt;"LisChannel",
_xlpm.COEFF,
$ES57&lt;&gt;"RussOutdoor",
_xlpm.COEFF))</f>
        <v/>
      </c>
      <c r="BE57" s="68">
        <f t="array" ref="BE57">
_xlfn.LET(_xlpm.COEFF,
IF($AW57+$AX57=0,0,IF(MAX(MIN($AX57,EOMONTH(BE$15,0))-MAX($AW57,BE$15)+1,)&gt;0,1,0)),
_xlfn.IFS(
$ES57="LisChannel",
_xlpm.COEFF*
INDEX({1;1;1.2;1.2;1;1;1;1;1.2;1.2;1.2;1.2},
MATCH(MONTH(BE$15),
{1,2,3,4,5,6,7,8,9,10,11,12})),
CONCATENATE($ES57," ",$L57)="RussOutdoor метро",
_xlpm.COEFF*
INDEX({0.8;0.9;1.1;1.1;1;1;1;1;1.1;1.1;1.1;1.1},
MATCH(MONTH(BE$15),
{1,2,3,4,5,6,7,8,9,10,11,12})),
$ES57&lt;&gt;"LisChannel",
_xlpm.COEFF,
$ES57&lt;&gt;"RussOutdoor",
_xlpm.COEFF))</f>
        <v/>
      </c>
      <c r="BF57" s="68">
        <f t="array" ref="BF57">
_xlfn.LET(_xlpm.COEFF,
IF($AW57+$AX57=0,0,IF(MAX(MIN($AX57,EOMONTH(BF$15,0))-MAX($AW57,BF$15)+1,)&gt;0,1,0)),
_xlfn.IFS(
$ES57="LisChannel",
_xlpm.COEFF*
INDEX({1;1;1.2;1.2;1;1;1;1;1.2;1.2;1.2;1.2},
MATCH(MONTH(BF$15),
{1,2,3,4,5,6,7,8,9,10,11,12})),
CONCATENATE($ES57," ",$L57)="RussOutdoor метро",
_xlpm.COEFF*
INDEX({0.8;0.9;1.1;1.1;1;1;1;1;1.1;1.1;1.1;1.1},
MATCH(MONTH(BF$15),
{1,2,3,4,5,6,7,8,9,10,11,12})),
$ES57&lt;&gt;"LisChannel",
_xlpm.COEFF,
$ES57&lt;&gt;"RussOutdoor",
_xlpm.COEFF))</f>
        <v/>
      </c>
      <c r="BG57" s="68">
        <f t="array" ref="BG57">
_xlfn.LET(_xlpm.COEFF,
IF($AW57+$AX57=0,0,IF(MAX(MIN($AX57,EOMONTH(BG$15,0))-MAX($AW57,BG$15)+1,)&gt;0,1,0)),
_xlfn.IFS(
$ES57="LisChannel",
_xlpm.COEFF*
INDEX({1;1;1.2;1.2;1;1;1;1;1.2;1.2;1.2;1.2},
MATCH(MONTH(BG$15),
{1,2,3,4,5,6,7,8,9,10,11,12})),
CONCATENATE($ES57," ",$L57)="RussOutdoor метро",
_xlpm.COEFF*
INDEX({0.8;0.9;1.1;1.1;1;1;1;1;1.1;1.1;1.1;1.1},
MATCH(MONTH(BG$15),
{1,2,3,4,5,6,7,8,9,10,11,12})),
$ES57&lt;&gt;"LisChannel",
_xlpm.COEFF,
$ES57&lt;&gt;"RussOutdoor",
_xlpm.COEFF))</f>
        <v/>
      </c>
      <c r="BH57" s="68">
        <f t="array" ref="BH57">
_xlfn.LET(_xlpm.COEFF,
IF($AW57+$AX57=0,0,IF(MAX(MIN($AX57,EOMONTH(BH$15,0))-MAX($AW57,BH$15)+1,)&gt;0,1,0)),
_xlfn.IFS(
$ES57="LisChannel",
_xlpm.COEFF*
INDEX({1;1;1.2;1.2;1;1;1;1;1.2;1.2;1.2;1.2},
MATCH(MONTH(BH$15),
{1,2,3,4,5,6,7,8,9,10,11,12})),
CONCATENATE($ES57," ",$L57)="RussOutdoor метро",
_xlpm.COEFF*
INDEX({0.8;0.9;1.1;1.1;1;1;1;1;1.1;1.1;1.1;1.1},
MATCH(MONTH(BH$15),
{1,2,3,4,5,6,7,8,9,10,11,12})),
$ES57&lt;&gt;"LisChannel",
_xlpm.COEFF,
$ES57&lt;&gt;"RussOutdoor",
_xlpm.COEFF))</f>
        <v/>
      </c>
      <c r="BI57" s="68">
        <f t="array" ref="BI57">
_xlfn.LET(_xlpm.COEFF,
IF($AW57+$AX57=0,0,IF(MAX(MIN($AX57,EOMONTH(BI$15,0))-MAX($AW57,BI$15)+1,)&gt;0,1,0)),
_xlfn.IFS(
$ES57="LisChannel",
_xlpm.COEFF*
INDEX({1;1;1.2;1.2;1;1;1;1;1.2;1.2;1.2;1.2},
MATCH(MONTH(BI$15),
{1,2,3,4,5,6,7,8,9,10,11,12})),
CONCATENATE($ES57," ",$L57)="RussOutdoor метро",
_xlpm.COEFF*
INDEX({0.8;0.9;1.1;1.1;1;1;1;1;1.1;1.1;1.1;1.1},
MATCH(MONTH(BI$15),
{1,2,3,4,5,6,7,8,9,10,11,12})),
$ES57&lt;&gt;"LisChannel",
_xlpm.COEFF,
$ES57&lt;&gt;"RussOutdoor",
_xlpm.COEFF))</f>
        <v/>
      </c>
      <c r="BJ57" s="68">
        <f t="array" ref="BJ57">
_xlfn.LET(_xlpm.COEFF,
IF($AW57+$AX57=0,0,IF(MAX(MIN($AX57,EOMONTH(BJ$15,0))-MAX($AW57,BJ$15)+1,)&gt;0,1,0)),
_xlfn.IFS(
$ES57="LisChannel",
_xlpm.COEFF*
INDEX({1;1;1.2;1.2;1;1;1;1;1.2;1.2;1.2;1.2},
MATCH(MONTH(BJ$15),
{1,2,3,4,5,6,7,8,9,10,11,12})),
CONCATENATE($ES57," ",$L57)="RussOutdoor метро",
_xlpm.COEFF*
INDEX({0.8;0.9;1.1;1.1;1;1;1;1;1.1;1.1;1.1;1.1},
MATCH(MONTH(BJ$15),
{1,2,3,4,5,6,7,8,9,10,11,12})),
$ES57&lt;&gt;"LisChannel",
_xlpm.COEFF,
$ES57&lt;&gt;"RussOutdoor",
_xlpm.COEFF))</f>
        <v/>
      </c>
      <c r="BK57" s="68">
        <f t="array" ref="BK57">
_xlfn.LET(_xlpm.COEFF,
IF($AW57+$AX57=0,0,IF(MAX(MIN($AX57,EOMONTH(BK$15,0))-MAX($AW57,BK$15)+1,)&gt;0,1,0)),
_xlfn.IFS(
$ES57="LisChannel",
_xlpm.COEFF*
INDEX({1;1;1.2;1.2;1;1;1;1;1.2;1.2;1.2;1.2},
MATCH(MONTH(BK$15),
{1,2,3,4,5,6,7,8,9,10,11,12})),
CONCATENATE($ES57," ",$L57)="RussOutdoor метро",
_xlpm.COEFF*
INDEX({0.8;0.9;1.1;1.1;1;1;1;1;1.1;1.1;1.1;1.1},
MATCH(MONTH(BK$15),
{1,2,3,4,5,6,7,8,9,10,11,12})),
$ES57&lt;&gt;"LisChannel",
_xlpm.COEFF,
$ES57&lt;&gt;"RussOutdoor",
_xlpm.COEFF))</f>
        <v/>
      </c>
      <c r="BL57" s="62">
        <f>COUNTIFS($AZ57:$BK57,"&gt;0")</f>
        <v/>
      </c>
      <c r="BM57" s="65" t="n"/>
      <c r="BN57" s="125">
        <f>$DJ57</f>
        <v/>
      </c>
      <c r="BO57" s="63">
        <f>$DQ57</f>
        <v/>
      </c>
      <c r="BP57" s="125">
        <f>
IFERROR(
IF($BL57=0,0,
$BN57*(1-$BO57)),
0)</f>
        <v/>
      </c>
      <c r="BQ57" s="125">
        <f t="array" ref="BQ57">
IFERROR(
_xlfn.IFS(
$DH57="день_1",
$BP57*$BL57/($AX57-$AW57+1)*AZ57*(DAY(EOMONTH(AZ$15,0))),
$DH57="день_2",
$BP57/30*MAX(MIN($AX57,EOMONTH(AZ$15,0))-MAX($AW57,AZ$15)+1,),
$DH57="раб.день",
$BP57/30*(IFERROR(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$BP57*AZ57,
$DH57="неделя",
$BP57*AZ57/7*(ROUNDUP((DAY(EOMONTH(AZ$15,0)))/4,0))),
0)</f>
        <v/>
      </c>
      <c r="BR57" s="125">
        <f t="array" ref="BR57">
IFERROR(
_xlfn.IFS(
$DH57="день_1",
$BP57*$BL57/($AX57-$AW57+1)*BA57*(DAY(EOMONTH(BA$15,0))),
$DH57="день_2",
$BP57/30*MAX(MIN($AX57,EOMONTH(BA$15,0))-MAX($AW57,BA$15)+1,),
$DH57="раб.день",
$BP57/30*(IFERROR(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$BP57*BA57,
$DH57="неделя",
$BP57*BA57/7*(ROUNDUP((DAY(EOMONTH(BA$15,0)))/4,0))),
0)</f>
        <v/>
      </c>
      <c r="BS57" s="125">
        <f t="array" ref="BS57">
IFERROR(
_xlfn.IFS(
$DH57="день_1",
$BP57*$BL57/($AX57-$AW57+1)*BB57*(DAY(EOMONTH(BB$15,0))),
$DH57="день_2",
$BP57/30*MAX(MIN($AX57,EOMONTH(BB$15,0))-MAX($AW57,BB$15)+1,),
$DH57="раб.день",
$BP57/30*(IFERROR(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$BP57*BB57,
$DH57="неделя",
$BP57*BB57/7*(ROUNDUP((DAY(EOMONTH(BB$15,0)))/4,0))),
0)</f>
        <v/>
      </c>
      <c r="BT57" s="125">
        <f t="array" ref="BT57">
IFERROR(
_xlfn.IFS(
$DH57="день_1",
$BP57*$BL57/($AX57-$AW57+1)*BC57*(DAY(EOMONTH(BC$15,0))),
$DH57="день_2",
$BP57/30*MAX(MIN($AX57,EOMONTH(BC$15,0))-MAX($AW57,BC$15)+1,),
$DH57="раб.день",
$BP57/30*(IFERROR(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$BP57*BC57,
$DH57="неделя",
$BP57*BC57/7*(ROUNDUP((DAY(EOMONTH(BC$15,0)))/4,0))),
0)</f>
        <v/>
      </c>
      <c r="BU57" s="125">
        <f t="array" ref="BU57">
IFERROR(
_xlfn.IFS(
$DH57="день_1",
$BP57*$BL57/($AX57-$AW57+1)*BD57*(DAY(EOMONTH(BD$15,0))),
$DH57="день_2",
$BP57/30*MAX(MIN($AX57,EOMONTH(BD$15,0))-MAX($AW57,BD$15)+1,),
$DH57="раб.день",
$BP57/30*(IFERROR(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$BP57*BD57,
$DH57="неделя",
$BP57*BD57/7*(ROUNDUP((DAY(EOMONTH(BD$15,0)))/4,0))),
0)</f>
        <v/>
      </c>
      <c r="BV57" s="125">
        <f t="array" ref="BV57">
IFERROR(
_xlfn.IFS(
$DH57="день_1",
$BP57*$BL57/($AX57-$AW57+1)*BE57*(DAY(EOMONTH(BE$15,0))),
$DH57="день_2",
$BP57/30*MAX(MIN($AX57,EOMONTH(BE$15,0))-MAX($AW57,BE$15)+1,),
$DH57="раб.день",
$BP57/30*(IFERROR(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$BP57*BE57,
$DH57="неделя",
$BP57*BE57/7*(ROUNDUP((DAY(EOMONTH(BE$15,0)))/4,0))),
0)</f>
        <v/>
      </c>
      <c r="BW57" s="125">
        <f t="array" ref="BW57">
IFERROR(
_xlfn.IFS(
$DH57="день_1",
$BP57*$BL57/($AX57-$AW57+1)*BF57*(DAY(EOMONTH(BF$15,0))),
$DH57="день_2",
$BP57/30*MAX(MIN($AX57,EOMONTH(BF$15,0))-MAX($AW57,BF$15)+1,),
$DH57="раб.день",
$BP57/30*(IFERROR(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$BP57*BF57,
$DH57="неделя",
$BP57*BF57/7*(ROUNDUP((DAY(EOMONTH(BF$15,0)))/4,0))),
0)</f>
        <v/>
      </c>
      <c r="BX57" s="125">
        <f t="array" ref="BX57">
IFERROR(
_xlfn.IFS(
$DH57="день_1",
$BP57*$BL57/($AX57-$AW57+1)*BG57*(DAY(EOMONTH(BG$15,0))),
$DH57="день_2",
$BP57/30*MAX(MIN($AX57,EOMONTH(BG$15,0))-MAX($AW57,BG$15)+1,),
$DH57="раб.день",
$BP57/30*(IFERROR(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$BP57*BG57,
$DH57="неделя",
$BP57*BG57/7*(ROUNDUP((DAY(EOMONTH(BG$15,0)))/4,0))),
0)</f>
        <v/>
      </c>
      <c r="BY57" s="125">
        <f t="array" ref="BY57">
IFERROR(
_xlfn.IFS(
$DH57="день_1",
$BP57*$BL57/($AX57-$AW57+1)*BH57*(DAY(EOMONTH(BH$15,0))),
$DH57="день_2",
$BP57/30*MAX(MIN($AX57,EOMONTH(BH$15,0))-MAX($AW57,BH$15)+1,),
$DH57="раб.день",
$BP57/30*(IFERROR(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$BP57*BH57,
$DH57="неделя",
$BP57*BH57/7*(ROUNDUP((DAY(EOMONTH(BH$15,0)))/4,0))),
0)</f>
        <v/>
      </c>
      <c r="BZ57" s="125">
        <f t="array" ref="BZ57">
IFERROR(
_xlfn.IFS(
$DH57="день_1",
$BP57*$BL57/($AX57-$AW57+1)*BI57*(DAY(EOMONTH(BI$15,0))),
$DH57="день_2",
$BP57/30*MAX(MIN($AX57,EOMONTH(BI$15,0))-MAX($AW57,BI$15)+1,),
$DH57="раб.день",
$BP57/30*(IFERROR(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$BP57*BI57,
$DH57="неделя",
$BP57*BI57/7*(ROUNDUP((DAY(EOMONTH(BI$15,0)))/4,0))),
0)</f>
        <v/>
      </c>
      <c r="CA57" s="125">
        <f t="array" ref="CA57">
IFERROR(
_xlfn.IFS(
$DH57="день_1",
$BP57*$BL57/($AX57-$AW57+1)*BJ57*(DAY(EOMONTH(BJ$15,0))),
$DH57="день_2",
$BP57/30*MAX(MIN($AX57,EOMONTH(BJ$15,0))-MAX($AW57,BJ$15)+1,),
$DH57="раб.день",
$BP57/30*(IFERROR(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$BP57*BJ57,
$DH57="неделя",
$BP57*BJ57/7*(ROUNDUP((DAY(EOMONTH(BJ$15,0)))/4,0))),
0)</f>
        <v/>
      </c>
      <c r="CB57" s="125">
        <f t="array" ref="CB57">
IFERROR(
_xlfn.IFS(
$DH57="день_1",
$BP57*$BL57/($AX57-$AW57+1)*BK57*(DAY(EOMONTH(BK$15,0))),
$DH57="день_2",
$BP57/30*MAX(MIN($AX57,EOMONTH(BK$15,0))-MAX($AW57,BK$15)+1,),
$DH57="раб.день",
$BP57/30*(IFERROR(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$BP57*BK57,
$DH57="неделя",
$BP57*BK57/7*(ROUNDUP((DAY(EOMONTH(BK$15,0)))/4,0))),
0)</f>
        <v/>
      </c>
      <c r="CC57" s="125">
        <f>SUM($BQ57:$CB57)</f>
        <v/>
      </c>
      <c r="CD57" s="126">
        <f>SUM($EH57:$EH57)</f>
        <v/>
      </c>
      <c r="CE57" s="126">
        <f>$CD57*$AB57</f>
        <v/>
      </c>
      <c r="CF57" s="126">
        <f>SUM($EK57:$EK57)</f>
        <v/>
      </c>
      <c r="CG57" s="126">
        <f>$CF57*$AB57</f>
        <v/>
      </c>
      <c r="CH57" s="126">
        <f>SUM($CC57,$CE57,$CG57)</f>
        <v/>
      </c>
      <c r="CI57" s="126">
        <f>$CH57*(1+$CM57)</f>
        <v/>
      </c>
      <c r="CJ57" s="127" t="n">
        <v>0</v>
      </c>
      <c r="CK57" s="126">
        <f>SUM($CH57:$CH57)*(1+$CJ57)</f>
        <v/>
      </c>
      <c r="CL57" s="126">
        <f>SUM($CH57:$CH57)*(1+$CM57)</f>
        <v/>
      </c>
      <c r="CM57" s="59" t="n"/>
      <c r="CN57" s="59" t="n"/>
      <c r="CO57" s="72" t="n"/>
      <c r="CP57" s="59" t="n"/>
      <c r="CQ57" s="73" t="n"/>
      <c r="CR57" s="73" t="n"/>
      <c r="CS57" s="73" t="n"/>
      <c r="CT57" s="72" t="n"/>
      <c r="CU57" s="79" t="inlineStr">
        <is>
          <t> </t>
        </is>
      </c>
      <c r="CV57" s="60" t="n"/>
      <c r="CW57" s="60" t="n"/>
      <c r="CX57" s="60" t="n"/>
      <c r="CY57" s="127">
        <f>IFERROR(($CC57-$EE57)/($EE57/(1-$DQ57)),0)</f>
        <v/>
      </c>
      <c r="CZ57" s="127">
        <f>IFERROR(1-$EI57/($CE57),0)</f>
        <v/>
      </c>
      <c r="DA57" s="127">
        <f>IFERROR(1-$EL57/($CG57),0)</f>
        <v/>
      </c>
      <c r="DB57" s="126">
        <f>ROUND(IFERROR(($CI57/(1+$CM57)-$EN57),0),2)</f>
        <v/>
      </c>
      <c r="DC57" s="128" t="n"/>
      <c r="DD57" s="125" t="n"/>
      <c r="DE57" s="75" t="n">
        <v>0</v>
      </c>
      <c r="DF57" s="128" t="n"/>
      <c r="DG57" s="125">
        <f>IF($DC57=0,0,$DD57*($DC57*100%-$DE57*$DF57))*SUM($AB57:$AB57)</f>
        <v/>
      </c>
      <c r="DH57" s="129" t="inlineStr">
        <is>
          <t>месяц</t>
        </is>
      </c>
      <c r="DI57" s="130" t="n"/>
      <c r="DJ57" s="130">
        <f>
_xlfn.LET(_xlpm.X,
IFERROR(
IF($ES57="НовиковТВ",
(_xlfn.LET(_xlpm.NTV,
_xlfn.LET(_xlpm.MIN,350000,
IF(SUMIFS($DI:$DI,$ES:$ES,"НовиковТВ")&lt;=_xlpm.MIN,
(SUMIFS($DI:$DI,$ES:$ES,"НовиковТВ")/(COUNTIFS($ES:$ES,"НовиковТВ")))*_xlpm.MIN/SUMIFS($DI:$DI,$ES:$ES,"НовиковТВ"),
DI57)),
_xlpm.NTV+$DG57/(1-(1-(_xlpm.NTV)*(1-$DL57)*(1-$DM57)*(1-$DN57)*(1-$DO57)*(1-$DP57)/_xlpm.NTV))))/(1+$EP57),
$DI57+$DG57/(1-(1-($DI57)*(1-$DL57)*(1-$DM57)*(1-$DN57)*(1-$DO57)*(1-$DP57)/$DI57))),
0),
_xlpm.X*(1+$CM57)*(1+$CW57)-_xlpm.X*(1+$CM57)+_xlpm.X)</f>
        <v/>
      </c>
      <c r="DK57" s="125" t="inlineStr">
        <is>
          <t>послед.</t>
        </is>
      </c>
      <c r="DL57" s="63" t="n">
        <v>0</v>
      </c>
      <c r="DM57" s="63" t="n">
        <v>0</v>
      </c>
      <c r="DN57" s="63" t="n">
        <v>0</v>
      </c>
      <c r="DO57" s="63" t="n">
        <v>0</v>
      </c>
      <c r="DP57" s="63" t="n">
        <v>0</v>
      </c>
      <c r="DQ57" s="63">
        <f t="array" ref="DQ57">IFERROR(_xlfn.IFS(
$DK57="послед.",1-(1-$DL57)*(1-$DM57)*(1-$DN57)*(1-$DO57)*(1-$DP57),
$DK57="сумм.",$DL57+$DM57+$DN57+$DO57+$DP57),
0)</f>
        <v/>
      </c>
      <c r="DR57" s="125">
        <f t="array" ref="DR57">
IFERROR(
_xlfn.IFS(
$BL57=0,
0,
$BL57&gt;0,
_xlfn.IFS($DK57="послед.",
$DJ57*(1-$DL57)*(1-$DM57)*(1-$DN57)*(1-$DO57)*(1-$DP57),
$DK57="сумм.",
$DJ57*(1-($DL57+$DM57+$DN57+$DO57+$DP57)))),0)</f>
        <v/>
      </c>
      <c r="DS57" s="125">
        <f t="array" ref="DS57">
IFERROR(_xlfn.IFS(
$DH57="день_1",
$DR57*$BL57/($AX57-$AW57+1)*AZ57*(DAY(EOMONTH(AZ$15,0))),
$DH57="день_2",
$DR57/30*MAX(MIN($AX57,EOMONTH(AZ$15,0))-MAX($AW57,AZ$15)+1,),
$DH57="раб.день",
$DR57/30*(IFERROR(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$DR57*AZ57,
$DH57="неделя",
$DR57*AZ57/7*(ROUNDUP((DAY(EOMONTH(AZ$15,0)))/4,0))),
0)</f>
        <v/>
      </c>
      <c r="DT57" s="125">
        <f t="array" ref="DT57">
IFERROR(_xlfn.IFS(
$DH57="день_1",
$DR57*$BL57/($AX57-$AW57+1)*BA57*(DAY(EOMONTH(BA$15,0))),
$DH57="день_2",
$DR57/30*MAX(MIN($AX57,EOMONTH(BA$15,0))-MAX($AW57,BA$15)+1,),
$DH57="раб.день",
$DR57/30*(IFERROR(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$DR57*BA57,
$DH57="неделя",
$DR57*BA57/7*(ROUNDUP((DAY(EOMONTH(BA$15,0)))/4,0))),
0)</f>
        <v/>
      </c>
      <c r="DU57" s="125">
        <f t="array" ref="DU57">
IFERROR(_xlfn.IFS(
$DH57="день_1",
$DR57*$BL57/($AX57-$AW57+1)*BB57*(DAY(EOMONTH(BB$15,0))),
$DH57="день_2",
$DR57/30*MAX(MIN($AX57,EOMONTH(BB$15,0))-MAX($AW57,BB$15)+1,),
$DH57="раб.день",
$DR57/30*(IFERROR(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$DR57*BB57,
$DH57="неделя",
$DR57*BB57/7*(ROUNDUP((DAY(EOMONTH(BB$15,0)))/4,0))),
0)</f>
        <v/>
      </c>
      <c r="DV57" s="125">
        <f t="array" ref="DV57">
IFERROR(_xlfn.IFS(
$DH57="день_1",
$DR57*$BL57/($AX57-$AW57+1)*BC57*(DAY(EOMONTH(BC$15,0))),
$DH57="день_2",
$DR57/30*MAX(MIN($AX57,EOMONTH(BC$15,0))-MAX($AW57,BC$15)+1,),
$DH57="раб.день",
$DR57/30*(IFERROR(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$DR57*BC57,
$DH57="неделя",
$DR57*BC57/7*(ROUNDUP((DAY(EOMONTH(BC$15,0)))/4,0))),
0)</f>
        <v/>
      </c>
      <c r="DW57" s="125">
        <f t="array" ref="DW57">
IFERROR(_xlfn.IFS(
$DH57="день_1",
$DR57*$BL57/($AX57-$AW57+1)*BD57*(DAY(EOMONTH(BD$15,0))),
$DH57="день_2",
$DR57/30*MAX(MIN($AX57,EOMONTH(BD$15,0))-MAX($AW57,BD$15)+1,),
$DH57="раб.день",
$DR57/30*(IFERROR(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$DR57*BD57,
$DH57="неделя",
$DR57*BD57/7*(ROUNDUP((DAY(EOMONTH(BD$15,0)))/4,0))),
0)</f>
        <v/>
      </c>
      <c r="DX57" s="125">
        <f t="array" ref="DX57">
IFERROR(_xlfn.IFS(
$DH57="день_1",
$DR57*$BL57/($AX57-$AW57+1)*BE57*(DAY(EOMONTH(BE$15,0))),
$DH57="день_2",
$DR57/30*MAX(MIN($AX57,EOMONTH(BE$15,0))-MAX($AW57,BE$15)+1,),
$DH57="раб.день",
$DR57/30*(IFERROR(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$DR57*BE57,
$DH57="неделя",
$DR57*BE57/7*(ROUNDUP((DAY(EOMONTH(BE$15,0)))/4,0))),
0)</f>
        <v/>
      </c>
      <c r="DY57" s="125">
        <f t="array" ref="DY57">
IFERROR(_xlfn.IFS(
$DH57="день_1",
$DR57*$BL57/($AX57-$AW57+1)*BF57*(DAY(EOMONTH(BF$15,0))),
$DH57="день_2",
$DR57/30*MAX(MIN($AX57,EOMONTH(BF$15,0))-MAX($AW57,BF$15)+1,),
$DH57="раб.день",
$DR57/30*(IFERROR(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$DR57*BF57,
$DH57="неделя",
$DR57*BF57/7*(ROUNDUP((DAY(EOMONTH(BF$15,0)))/4,0))),
0)</f>
        <v/>
      </c>
      <c r="DZ57" s="125">
        <f t="array" ref="DZ57">
IFERROR(_xlfn.IFS(
$DH57="день_1",
$DR57*$BL57/($AX57-$AW57+1)*BG57*(DAY(EOMONTH(BG$15,0))),
$DH57="день_2",
$DR57/30*MAX(MIN($AX57,EOMONTH(BG$15,0))-MAX($AW57,BG$15)+1,),
$DH57="раб.день",
$DR57/30*(IFERROR(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$DR57*BG57,
$DH57="неделя",
$DR57*BG57/7*(ROUNDUP((DAY(EOMONTH(BG$15,0)))/4,0))),
0)</f>
        <v/>
      </c>
      <c r="EA57" s="125">
        <f t="array" ref="EA57">
IFERROR(_xlfn.IFS(
$DH57="день_1",
$DR57*$BL57/($AX57-$AW57+1)*BH57*(DAY(EOMONTH(BH$15,0))),
$DH57="день_2",
$DR57/30*MAX(MIN($AX57,EOMONTH(BH$15,0))-MAX($AW57,BH$15)+1,),
$DH57="раб.день",
$DR57/30*(IFERROR(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$DR57*BH57,
$DH57="неделя",
$DR57*BH57/7*(ROUNDUP((DAY(EOMONTH(BH$15,0)))/4,0))),
0)</f>
        <v/>
      </c>
      <c r="EB57" s="125">
        <f t="array" ref="EB57">
IFERROR(_xlfn.IFS(
$DH57="день_1",
$DR57*$BL57/($AX57-$AW57+1)*BI57*(DAY(EOMONTH(BI$15,0))),
$DH57="день_2",
$DR57/30*MAX(MIN($AX57,EOMONTH(BI$15,0))-MAX($AW57,BI$15)+1,),
$DH57="раб.день",
$DR57/30*(IFERROR(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$DR57*BI57,
$DH57="неделя",
$DR57*BI57/7*(ROUNDUP((DAY(EOMONTH(BI$15,0)))/4,0))),
0)</f>
        <v/>
      </c>
      <c r="EC57" s="125">
        <f t="array" ref="EC57">
IFERROR(_xlfn.IFS(
$DH57="день_1",
$DR57*$BL57/($AX57-$AW57+1)*BJ57*(DAY(EOMONTH(BJ$15,0))),
$DH57="день_2",
$DR57/30*MAX(MIN($AX57,EOMONTH(BJ$15,0))-MAX($AW57,BJ$15)+1,),
$DH57="раб.день",
$DR57/30*(IFERROR(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$DR57*BJ57,
$DH57="неделя",
$DR57*BJ57/7*(ROUNDUP((DAY(EOMONTH(BJ$15,0)))/4,0))),
0)</f>
        <v/>
      </c>
      <c r="ED57" s="125">
        <f t="array" ref="ED57">
IFERROR(_xlfn.IFS(
$DH57="день_1",
$DR57*$BL57/($AX57-$AW57+1)*BK57*(DAY(EOMONTH(BK$15,0))),
$DH57="день_2",
$DR57/30*MAX(MIN($AX57,EOMONTH(BK$15,0))-MAX($AW57,BK$15)+1,),
$DH57="раб.день",
$DR57/30*(IFERROR(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$DR57*BK57,
$DH57="неделя",
$DR57*BK57/7*(ROUNDUP((DAY(EOMONTH(BK$15,0)))/4,0))),
0)</f>
        <v/>
      </c>
      <c r="EE57" s="125">
        <f>SUM($DS57,$DT57,$DU57,$DV57,$DW57,$DX57,$DY57,$DZ57,$EA57,$EB57,$EC57,$ED57)</f>
        <v/>
      </c>
      <c r="EF57" s="125">
        <f>IFERROR(ROUND($EE57*(1+$EP57),2),0)</f>
        <v/>
      </c>
      <c r="EG57" s="128" t="n">
        <v>1</v>
      </c>
      <c r="EH57" s="126" t="n">
        <v>0</v>
      </c>
      <c r="EI57" s="126">
        <f>ROUND(SUM($EH57:$EH57)*SUM($AB57:$AB57)*$EG57,2)</f>
        <v/>
      </c>
      <c r="EJ57" s="126">
        <f>ROUND($EI57*(1+$EP57),2)</f>
        <v/>
      </c>
      <c r="EK57" s="126" t="n">
        <v>0</v>
      </c>
      <c r="EL57" s="126">
        <f>ROUND(SUM($EK57:$EK57)*SUM($AB57:$AB57)*$EG57,2)</f>
        <v/>
      </c>
      <c r="EM57" s="126">
        <f>ROUND($EL57*(1+$EP57),2)</f>
        <v/>
      </c>
      <c r="EN57" s="126">
        <f>SUM($EE57,$EI57,$EL57)</f>
        <v/>
      </c>
      <c r="EO57" s="126">
        <f>SUM($EF57,$EJ57,$EM57)</f>
        <v/>
      </c>
      <c r="EP57" s="59" t="n"/>
      <c r="EQ57" s="59" t="n"/>
      <c r="ER57" s="60">
        <f t="array" ref="ER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MATCH(ES57,
{"AMS";"RussOutdoor";"HD Outdoor";"Ingroup";"IQ";"Ledproduction";"LisChannel";"Logic";"Media-PPL";"NovikovTV | НовиковТВ";"SMA";"SOK";"КрокусТВ | CrocusTV | IndoorTV";"Сити";"ТЯК Москва"},
0)),"")</f>
        <v/>
      </c>
      <c r="ES57" s="60" t="n"/>
      <c r="ET57" s="60">
        <f t="array" ref="ET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MATCH(ES57,
{"AMS";"RussOutdoor";"HD Outdoor";"Ingroup";"IQ";"Ledproduction";"LisChannel";"Logic";"Media-PPL";"NovikovTV | НовиковТВ";"SMA";"SOK";"КрокусТВ | CrocusTV | IndoorTV";"Сити";"ТЯК Москва"},
0)),"")</f>
        <v/>
      </c>
      <c r="EU57" s="60" t="n"/>
      <c r="EV57" s="60" t="n"/>
      <c r="EX57" s="110">
        <f t="array" ref="EX57">
($AR57/30
+N("ТРАФИК ПЛОЩАДКИ"))*
(IFERROR(
_xlfn.LET(
_xlpm.GPR,
HLOOKUP($L57,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IF($Q57="цифровой",_xlpm.GPR/$AG57,_xlpm.GPR/60)),
0)
+N("DWELL TIME"))*
(IF($AB57=0,0,IF($AB57=1,0.3,IF($AB57=2,0.5,IF($AB57&gt;2,1))))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_xlfn.IFS($AC57="да",1.2,$AC57="нет",1)*
_xlfn.IFS($AD57="да",1.2,$AD57="нет",1)*
IF(R57="статический",1,1.2)*
$X57*
INDEX(
{1.2;1;1.2;1.2;1;1.2;1.2;1.2;1.2;1.2;1.2;1;1.2;1.2;1.2;1.2;1;1;1.2;1.2;1.2;1;1;1;1;1.2;1.2;1.2;1.2;1;1;1;1;1.2;1.2;1.2;1.2;1.2;1.2;1.2;1.2;1;1;1.2;1;1;1;1;1.5;1;1;1.5;1.5;1.2},
MATCH($Q57,_xlpm.MI,0)))&gt;{0.02;0.04;0.06;0.1;0.2;0.4;0.6;0.8;1;2;4;6})),
{0;1;2;3;4;5;6;7;8;9;10;11;12},
0)))
+N("КОЭФФИЦИЕНТ КОНТАКТА"))))*
(_xlfn.IFS($X57&lt;0.1,$X57/1000,$X57&gt;25,5.2,AND($X57&gt;=0.1,$X57&lt;=25),(($X57*2+0.1)/10)*($X57/10)))*
IFERROR((_xlfn.LET(
_xlpm.MA,
{0;0.8;0.85;0.9;0.95;1},
_xlpm.MAA,
{0;1;2;3;4;5},
INDEX(_xlpm.MA,MATCH(SUMPRODUCT(--((IF(ROUND(_xlpm.MAA,1)&gt;5,5,ROUND($AB57,1)))&gt;{0;1;2;3;4;5})),_xlpm.MAA,0)))
+N("КОЭФФИЦИЕНТ КОЛ-ВО КОНСТРУКЦИЙ")),1)*
$AB57,0))*
(IF($Q57="цифровой",$AG57/15*$AI57,1)
+N("ДЛЯ ЦИФРЫ"))</f>
        <v/>
      </c>
      <c r="EY57" s="110">
        <f>IFERROR(EX57*AY57,0)</f>
        <v/>
      </c>
      <c r="EZ57" s="131">
        <f>IFERROR(DP57/EY57*1000,0)</f>
        <v/>
      </c>
      <c r="FA57" s="112">
        <f>IFERROR(FC57/FB57,0)</f>
        <v/>
      </c>
      <c r="FB57" s="112">
        <f>IFERROR((FC57/(EY57/FF57*#REF!))*0.825,0)</f>
        <v/>
      </c>
      <c r="FC57" s="112">
        <f>IFERROR(((EX57*30/AR57)*100)/30,0)</f>
        <v/>
      </c>
      <c r="FD57" s="112">
        <f>IFERROR(EY57/G57*100%,0)</f>
        <v/>
      </c>
      <c r="FE57" s="112">
        <f>IFERROR(FD57/FC57*100%,0)</f>
        <v/>
      </c>
      <c r="FF57" s="110">
        <f>IFERROR(AR57/30*AY57,0)</f>
        <v/>
      </c>
    </row>
    <row r="58" ht="12.75" customHeight="1">
      <c r="A58" s="59" t="n"/>
      <c r="B58" s="60" t="n"/>
      <c r="C58" s="60" t="n"/>
      <c r="D58" s="60">
        <f t="array" ref="D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8" s="60">
        <f t="array" ref="E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8" s="60" t="inlineStr"/>
      <c r="G58" s="60" t="n"/>
      <c r="H58" s="60">
        <f t="array" ref="H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8" s="60" t="n"/>
      <c r="J58" s="60" t="n"/>
      <c r="K58" s="60" t="n"/>
      <c r="L58" s="60" t="n"/>
      <c r="M58" s="60" t="n"/>
      <c r="N58" s="60" t="n"/>
      <c r="O58" s="60" t="n"/>
      <c r="P58" s="60">
        <f t="array" ref="P58">
_xlfn.IFS(
ISNUMBER(MATCH($Q58,{"шелфбаннер","разделитель","монетница","чековая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ISNUMBER(MATCH($Q58,{"каталог","журнал"},)),
"Пресса",
$Q58="","")</f>
        <v/>
      </c>
      <c r="Q58" s="60" t="n"/>
      <c r="R58" s="60">
        <f t="array" ref="R58">
IFERROR(
_xlfn.IFS(
OR(ISNUMBER(MATCH($Q58,{"экспозиция","макет","стенд","автостенд","авто стенд","выставочное пространство","выставочные стенды","модульные выставочные стенды","3Д конструкция","3D конструкция"},)),P58="Экспонирование"),
"нестандартный",
ISNUMBER(MATCH($Q58,{"скроллер","призматрон"},)),
"динамический",
$P58="Видео",
"цифровой",
OR($P58="Пресса",$P58="Щит",$P58="POSm",$P58="Подвес",$P58="Брендирование/оклейка"),
"статический"),"")</f>
        <v/>
      </c>
      <c r="S58" s="59" t="n"/>
      <c r="T58" s="60" t="n"/>
      <c r="U58" s="60" t="n"/>
      <c r="V58" s="60">
        <f>
IF(P58="Видео",
"цифровой постер/ролик",
IF(ISNUMBER(MATCH(Q58,{"короб световой","короб световой | лайтбокс","короб световой | кристалайт","лайтбокс","лайт бокс","кристалайт","LB","lightbox"},)),
"бэклит",
IF(P58="Брендирование/оклейка",
"перфарированная пленка/самоклейка",
IF(P58="Экспонирование",
"под запрос",
IF(P58="Подвес",
"баннер/ткань",
"")))))</f>
        <v/>
      </c>
      <c r="W58" s="59" t="n"/>
      <c r="X58" s="59" t="n"/>
      <c r="Y58" s="59" t="n"/>
      <c r="Z58" s="61" t="n"/>
      <c r="AA58" s="61" t="n"/>
      <c r="AB58" s="61">
        <f>IF(BL58&gt;0,Z58,0)</f>
        <v/>
      </c>
      <c r="AC58" s="59" t="n"/>
      <c r="AD58" s="59" t="n"/>
      <c r="AE58" s="59" t="n"/>
      <c r="AF58" s="59" t="n"/>
      <c r="AG58" s="59" t="n"/>
      <c r="AH58" s="59" t="n"/>
      <c r="AI58" s="59" t="n"/>
      <c r="AJ58" s="59" t="n"/>
      <c r="AK58" s="59" t="n"/>
      <c r="AL58" s="62">
        <f>IFERROR(IF(OR(R58="статический",R58="динамический",R58="нестандартный",R58="",R58=""),"-",IF(AND(AH58="-",AI58="-"),"-",AK58*3600/AH58*AI58)),"-")</f>
        <v/>
      </c>
      <c r="AM58" s="62">
        <f>IFERROR(IF(OR(R58="статический",R58="динамический",R58="",R58="", R58="BTL",R58="нестандартный"),"-",AG58*AI58*AL58/60),"-")</f>
        <v/>
      </c>
      <c r="AN58" s="63">
        <f>IFERROR(IF(AH58="","-",AG58*AI58/AH58),"-")</f>
        <v/>
      </c>
      <c r="AO58" s="59">
        <f>IFERROR(IF(OR($R58="статический",$R58="динамический",$R58="",$R58="",$R58="BTL",$R58="нестандартный"),"-",$AL58*$AY58),"-")</f>
        <v/>
      </c>
      <c r="AP58" s="62">
        <f>IFERROR(IF(OR($R58="статический",$R58="динамический",$R58="",$R58="",$R58="BTL",$R58="нестандартный"),"-",$AM58*AY58),"-")</f>
        <v/>
      </c>
      <c r="AQ58" s="64" t="n"/>
      <c r="AR58" s="61" t="n"/>
      <c r="AS58" s="61" t="n"/>
      <c r="AT58" s="61" t="n"/>
      <c r="AU58" s="65" t="n"/>
      <c r="AV58" s="124">
        <f>IFERROR(DR58/AT58*1000,"n/a")</f>
        <v/>
      </c>
      <c r="AW58" s="67" t="n"/>
      <c r="AX58" s="67" t="n"/>
      <c r="AY58" s="43">
        <f>IFERROR(IF(OR($AW58="",$AX58=""),"",_xlfn.DAYS($AX58+1,$AW58)),"")</f>
        <v/>
      </c>
      <c r="AZ58" s="68">
        <f t="array" ref="AZ58">
_xlfn.LET(_xlpm.COEFF,
IF($AW58+$AX58=0,0,IF(MAX(MIN($AX58,EOMONTH(AZ$15,0))-MAX($AW58,AZ$15)+1,)&gt;0,1,0)),
_xlfn.IFS(
$ES58="LisChannel",
_xlpm.COEFF*
INDEX({1;1;1.2;1.2;1;1;1;1;1.2;1.2;1.2;1.2},
MATCH(MONTH(AZ$15),
{1,2,3,4,5,6,7,8,9,10,11,12})),
CONCATENATE($ES58," ",$L58)="RussOutdoor метро",
_xlpm.COEFF*
INDEX({0.8;0.9;1.1;1.1;1;1;1;1;1.1;1.1;1.1;1.1},
MATCH(MONTH(AZ$15),
{1,2,3,4,5,6,7,8,9,10,11,12})),
$ES58&lt;&gt;"LisChannel",
_xlpm.COEFF,
$ES58&lt;&gt;"RussOutdoor",
_xlpm.COEFF))</f>
        <v/>
      </c>
      <c r="BA58" s="68">
        <f t="array" ref="BA58">
_xlfn.LET(_xlpm.COEFF,
IF($AW58+$AX58=0,0,IF(MAX(MIN($AX58,EOMONTH(BA$15,0))-MAX($AW58,BA$15)+1,)&gt;0,1,0)),
_xlfn.IFS(
$ES58="LisChannel",
_xlpm.COEFF*
INDEX({1;1;1.2;1.2;1;1;1;1;1.2;1.2;1.2;1.2},
MATCH(MONTH(BA$15),
{1,2,3,4,5,6,7,8,9,10,11,12})),
CONCATENATE($ES58," ",$L58)="RussOutdoor метро",
_xlpm.COEFF*
INDEX({0.8;0.9;1.1;1.1;1;1;1;1;1.1;1.1;1.1;1.1},
MATCH(MONTH(BA$15),
{1,2,3,4,5,6,7,8,9,10,11,12})),
$ES58&lt;&gt;"LisChannel",
_xlpm.COEFF,
$ES58&lt;&gt;"RussOutdoor",
_xlpm.COEFF))</f>
        <v/>
      </c>
      <c r="BB58" s="68">
        <f t="array" ref="BB58">
_xlfn.LET(_xlpm.COEFF,
IF($AW58+$AX58=0,0,IF(MAX(MIN($AX58,EOMONTH(BB$15,0))-MAX($AW58,BB$15)+1,)&gt;0,1,0)),
_xlfn.IFS(
$ES58="LisChannel",
_xlpm.COEFF*
INDEX({1;1;1.2;1.2;1;1;1;1;1.2;1.2;1.2;1.2},
MATCH(MONTH(BB$15),
{1,2,3,4,5,6,7,8,9,10,11,12})),
CONCATENATE($ES58," ",$L58)="RussOutdoor метро",
_xlpm.COEFF*
INDEX({0.8;0.9;1.1;1.1;1;1;1;1;1.1;1.1;1.1;1.1},
MATCH(MONTH(BB$15),
{1,2,3,4,5,6,7,8,9,10,11,12})),
$ES58&lt;&gt;"LisChannel",
_xlpm.COEFF,
$ES58&lt;&gt;"RussOutdoor",
_xlpm.COEFF))</f>
        <v/>
      </c>
      <c r="BC58" s="68">
        <f t="array" ref="BC58">
_xlfn.LET(_xlpm.COEFF,
IF($AW58+$AX58=0,0,IF(MAX(MIN($AX58,EOMONTH(BC$15,0))-MAX($AW58,BC$15)+1,)&gt;0,1,0)),
_xlfn.IFS(
$ES58="LisChannel",
_xlpm.COEFF*
INDEX({1;1;1.2;1.2;1;1;1;1;1.2;1.2;1.2;1.2},
MATCH(MONTH(BC$15),
{1,2,3,4,5,6,7,8,9,10,11,12})),
CONCATENATE($ES58," ",$L58)="RussOutdoor метро",
_xlpm.COEFF*
INDEX({0.8;0.9;1.1;1.1;1;1;1;1;1.1;1.1;1.1;1.1},
MATCH(MONTH(BC$15),
{1,2,3,4,5,6,7,8,9,10,11,12})),
$ES58&lt;&gt;"LisChannel",
_xlpm.COEFF,
$ES58&lt;&gt;"RussOutdoor",
_xlpm.COEFF))</f>
        <v/>
      </c>
      <c r="BD58" s="68">
        <f t="array" ref="BD58">
_xlfn.LET(_xlpm.COEFF,
IF($AW58+$AX58=0,0,IF(MAX(MIN($AX58,EOMONTH(BD$15,0))-MAX($AW58,BD$15)+1,)&gt;0,1,0)),
_xlfn.IFS(
$ES58="LisChannel",
_xlpm.COEFF*
INDEX({1;1;1.2;1.2;1;1;1;1;1.2;1.2;1.2;1.2},
MATCH(MONTH(BD$15),
{1,2,3,4,5,6,7,8,9,10,11,12})),
CONCATENATE($ES58," ",$L58)="RussOutdoor метро",
_xlpm.COEFF*
INDEX({0.8;0.9;1.1;1.1;1;1;1;1;1.1;1.1;1.1;1.1},
MATCH(MONTH(BD$15),
{1,2,3,4,5,6,7,8,9,10,11,12})),
$ES58&lt;&gt;"LisChannel",
_xlpm.COEFF,
$ES58&lt;&gt;"RussOutdoor",
_xlpm.COEFF))</f>
        <v/>
      </c>
      <c r="BE58" s="68">
        <f t="array" ref="BE58">
_xlfn.LET(_xlpm.COEFF,
IF($AW58+$AX58=0,0,IF(MAX(MIN($AX58,EOMONTH(BE$15,0))-MAX($AW58,BE$15)+1,)&gt;0,1,0)),
_xlfn.IFS(
$ES58="LisChannel",
_xlpm.COEFF*
INDEX({1;1;1.2;1.2;1;1;1;1;1.2;1.2;1.2;1.2},
MATCH(MONTH(BE$15),
{1,2,3,4,5,6,7,8,9,10,11,12})),
CONCATENATE($ES58," ",$L58)="RussOutdoor метро",
_xlpm.COEFF*
INDEX({0.8;0.9;1.1;1.1;1;1;1;1;1.1;1.1;1.1;1.1},
MATCH(MONTH(BE$15),
{1,2,3,4,5,6,7,8,9,10,11,12})),
$ES58&lt;&gt;"LisChannel",
_xlpm.COEFF,
$ES58&lt;&gt;"RussOutdoor",
_xlpm.COEFF))</f>
        <v/>
      </c>
      <c r="BF58" s="68">
        <f t="array" ref="BF58">
_xlfn.LET(_xlpm.COEFF,
IF($AW58+$AX58=0,0,IF(MAX(MIN($AX58,EOMONTH(BF$15,0))-MAX($AW58,BF$15)+1,)&gt;0,1,0)),
_xlfn.IFS(
$ES58="LisChannel",
_xlpm.COEFF*
INDEX({1;1;1.2;1.2;1;1;1;1;1.2;1.2;1.2;1.2},
MATCH(MONTH(BF$15),
{1,2,3,4,5,6,7,8,9,10,11,12})),
CONCATENATE($ES58," ",$L58)="RussOutdoor метро",
_xlpm.COEFF*
INDEX({0.8;0.9;1.1;1.1;1;1;1;1;1.1;1.1;1.1;1.1},
MATCH(MONTH(BF$15),
{1,2,3,4,5,6,7,8,9,10,11,12})),
$ES58&lt;&gt;"LisChannel",
_xlpm.COEFF,
$ES58&lt;&gt;"RussOutdoor",
_xlpm.COEFF))</f>
        <v/>
      </c>
      <c r="BG58" s="68">
        <f t="array" ref="BG58">
_xlfn.LET(_xlpm.COEFF,
IF($AW58+$AX58=0,0,IF(MAX(MIN($AX58,EOMONTH(BG$15,0))-MAX($AW58,BG$15)+1,)&gt;0,1,0)),
_xlfn.IFS(
$ES58="LisChannel",
_xlpm.COEFF*
INDEX({1;1;1.2;1.2;1;1;1;1;1.2;1.2;1.2;1.2},
MATCH(MONTH(BG$15),
{1,2,3,4,5,6,7,8,9,10,11,12})),
CONCATENATE($ES58," ",$L58)="RussOutdoor метро",
_xlpm.COEFF*
INDEX({0.8;0.9;1.1;1.1;1;1;1;1;1.1;1.1;1.1;1.1},
MATCH(MONTH(BG$15),
{1,2,3,4,5,6,7,8,9,10,11,12})),
$ES58&lt;&gt;"LisChannel",
_xlpm.COEFF,
$ES58&lt;&gt;"RussOutdoor",
_xlpm.COEFF))</f>
        <v/>
      </c>
      <c r="BH58" s="68">
        <f t="array" ref="BH58">
_xlfn.LET(_xlpm.COEFF,
IF($AW58+$AX58=0,0,IF(MAX(MIN($AX58,EOMONTH(BH$15,0))-MAX($AW58,BH$15)+1,)&gt;0,1,0)),
_xlfn.IFS(
$ES58="LisChannel",
_xlpm.COEFF*
INDEX({1;1;1.2;1.2;1;1;1;1;1.2;1.2;1.2;1.2},
MATCH(MONTH(BH$15),
{1,2,3,4,5,6,7,8,9,10,11,12})),
CONCATENATE($ES58," ",$L58)="RussOutdoor метро",
_xlpm.COEFF*
INDEX({0.8;0.9;1.1;1.1;1;1;1;1;1.1;1.1;1.1;1.1},
MATCH(MONTH(BH$15),
{1,2,3,4,5,6,7,8,9,10,11,12})),
$ES58&lt;&gt;"LisChannel",
_xlpm.COEFF,
$ES58&lt;&gt;"RussOutdoor",
_xlpm.COEFF))</f>
        <v/>
      </c>
      <c r="BI58" s="68">
        <f t="array" ref="BI58">
_xlfn.LET(_xlpm.COEFF,
IF($AW58+$AX58=0,0,IF(MAX(MIN($AX58,EOMONTH(BI$15,0))-MAX($AW58,BI$15)+1,)&gt;0,1,0)),
_xlfn.IFS(
$ES58="LisChannel",
_xlpm.COEFF*
INDEX({1;1;1.2;1.2;1;1;1;1;1.2;1.2;1.2;1.2},
MATCH(MONTH(BI$15),
{1,2,3,4,5,6,7,8,9,10,11,12})),
CONCATENATE($ES58," ",$L58)="RussOutdoor метро",
_xlpm.COEFF*
INDEX({0.8;0.9;1.1;1.1;1;1;1;1;1.1;1.1;1.1;1.1},
MATCH(MONTH(BI$15),
{1,2,3,4,5,6,7,8,9,10,11,12})),
$ES58&lt;&gt;"LisChannel",
_xlpm.COEFF,
$ES58&lt;&gt;"RussOutdoor",
_xlpm.COEFF))</f>
        <v/>
      </c>
      <c r="BJ58" s="68">
        <f t="array" ref="BJ58">
_xlfn.LET(_xlpm.COEFF,
IF($AW58+$AX58=0,0,IF(MAX(MIN($AX58,EOMONTH(BJ$15,0))-MAX($AW58,BJ$15)+1,)&gt;0,1,0)),
_xlfn.IFS(
$ES58="LisChannel",
_xlpm.COEFF*
INDEX({1;1;1.2;1.2;1;1;1;1;1.2;1.2;1.2;1.2},
MATCH(MONTH(BJ$15),
{1,2,3,4,5,6,7,8,9,10,11,12})),
CONCATENATE($ES58," ",$L58)="RussOutdoor метро",
_xlpm.COEFF*
INDEX({0.8;0.9;1.1;1.1;1;1;1;1;1.1;1.1;1.1;1.1},
MATCH(MONTH(BJ$15),
{1,2,3,4,5,6,7,8,9,10,11,12})),
$ES58&lt;&gt;"LisChannel",
_xlpm.COEFF,
$ES58&lt;&gt;"RussOutdoor",
_xlpm.COEFF))</f>
        <v/>
      </c>
      <c r="BK58" s="68">
        <f t="array" ref="BK58">
_xlfn.LET(_xlpm.COEFF,
IF($AW58+$AX58=0,0,IF(MAX(MIN($AX58,EOMONTH(BK$15,0))-MAX($AW58,BK$15)+1,)&gt;0,1,0)),
_xlfn.IFS(
$ES58="LisChannel",
_xlpm.COEFF*
INDEX({1;1;1.2;1.2;1;1;1;1;1.2;1.2;1.2;1.2},
MATCH(MONTH(BK$15),
{1,2,3,4,5,6,7,8,9,10,11,12})),
CONCATENATE($ES58," ",$L58)="RussOutdoor метро",
_xlpm.COEFF*
INDEX({0.8;0.9;1.1;1.1;1;1;1;1;1.1;1.1;1.1;1.1},
MATCH(MONTH(BK$15),
{1,2,3,4,5,6,7,8,9,10,11,12})),
$ES58&lt;&gt;"LisChannel",
_xlpm.COEFF,
$ES58&lt;&gt;"RussOutdoor",
_xlpm.COEFF))</f>
        <v/>
      </c>
      <c r="BL58" s="62">
        <f>COUNTIFS($AZ58:$BK58,"&gt;0")</f>
        <v/>
      </c>
      <c r="BM58" s="65" t="n"/>
      <c r="BN58" s="125">
        <f>$DJ58</f>
        <v/>
      </c>
      <c r="BO58" s="63">
        <f>$DQ58</f>
        <v/>
      </c>
      <c r="BP58" s="125">
        <f>
IFERROR(
IF($BL58=0,0,
$BN58*(1-$BO58)),
0)</f>
        <v/>
      </c>
      <c r="BQ58" s="125">
        <f t="array" ref="BQ58">
IFERROR(
_xlfn.IFS(
$DH58="день_1",
$BP58*$BL58/($AX58-$AW58+1)*AZ58*(DAY(EOMONTH(AZ$15,0))),
$DH58="день_2",
$BP58/30*MAX(MIN($AX58,EOMONTH(AZ$15,0))-MAX($AW58,AZ$15)+1,),
$DH58="раб.день",
$BP58/30*(IFERROR(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$BP58*AZ58,
$DH58="неделя",
$BP58*AZ58/7*(ROUNDUP((DAY(EOMONTH(AZ$15,0)))/4,0))),
0)</f>
        <v/>
      </c>
      <c r="BR58" s="125">
        <f t="array" ref="BR58">
IFERROR(
_xlfn.IFS(
$DH58="день_1",
$BP58*$BL58/($AX58-$AW58+1)*BA58*(DAY(EOMONTH(BA$15,0))),
$DH58="день_2",
$BP58/30*MAX(MIN($AX58,EOMONTH(BA$15,0))-MAX($AW58,BA$15)+1,),
$DH58="раб.день",
$BP58/30*(IFERROR(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$BP58*BA58,
$DH58="неделя",
$BP58*BA58/7*(ROUNDUP((DAY(EOMONTH(BA$15,0)))/4,0))),
0)</f>
        <v/>
      </c>
      <c r="BS58" s="125">
        <f t="array" ref="BS58">
IFERROR(
_xlfn.IFS(
$DH58="день_1",
$BP58*$BL58/($AX58-$AW58+1)*BB58*(DAY(EOMONTH(BB$15,0))),
$DH58="день_2",
$BP58/30*MAX(MIN($AX58,EOMONTH(BB$15,0))-MAX($AW58,BB$15)+1,),
$DH58="раб.день",
$BP58/30*(IFERROR(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$BP58*BB58,
$DH58="неделя",
$BP58*BB58/7*(ROUNDUP((DAY(EOMONTH(BB$15,0)))/4,0))),
0)</f>
        <v/>
      </c>
      <c r="BT58" s="125">
        <f t="array" ref="BT58">
IFERROR(
_xlfn.IFS(
$DH58="день_1",
$BP58*$BL58/($AX58-$AW58+1)*BC58*(DAY(EOMONTH(BC$15,0))),
$DH58="день_2",
$BP58/30*MAX(MIN($AX58,EOMONTH(BC$15,0))-MAX($AW58,BC$15)+1,),
$DH58="раб.день",
$BP58/30*(IFERROR(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$BP58*BC58,
$DH58="неделя",
$BP58*BC58/7*(ROUNDUP((DAY(EOMONTH(BC$15,0)))/4,0))),
0)</f>
        <v/>
      </c>
      <c r="BU58" s="125">
        <f t="array" ref="BU58">
IFERROR(
_xlfn.IFS(
$DH58="день_1",
$BP58*$BL58/($AX58-$AW58+1)*BD58*(DAY(EOMONTH(BD$15,0))),
$DH58="день_2",
$BP58/30*MAX(MIN($AX58,EOMONTH(BD$15,0))-MAX($AW58,BD$15)+1,),
$DH58="раб.день",
$BP58/30*(IFERROR(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$BP58*BD58,
$DH58="неделя",
$BP58*BD58/7*(ROUNDUP((DAY(EOMONTH(BD$15,0)))/4,0))),
0)</f>
        <v/>
      </c>
      <c r="BV58" s="125">
        <f t="array" ref="BV58">
IFERROR(
_xlfn.IFS(
$DH58="день_1",
$BP58*$BL58/($AX58-$AW58+1)*BE58*(DAY(EOMONTH(BE$15,0))),
$DH58="день_2",
$BP58/30*MAX(MIN($AX58,EOMONTH(BE$15,0))-MAX($AW58,BE$15)+1,),
$DH58="раб.день",
$BP58/30*(IFERROR(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$BP58*BE58,
$DH58="неделя",
$BP58*BE58/7*(ROUNDUP((DAY(EOMONTH(BE$15,0)))/4,0))),
0)</f>
        <v/>
      </c>
      <c r="BW58" s="125">
        <f t="array" ref="BW58">
IFERROR(
_xlfn.IFS(
$DH58="день_1",
$BP58*$BL58/($AX58-$AW58+1)*BF58*(DAY(EOMONTH(BF$15,0))),
$DH58="день_2",
$BP58/30*MAX(MIN($AX58,EOMONTH(BF$15,0))-MAX($AW58,BF$15)+1,),
$DH58="раб.день",
$BP58/30*(IFERROR(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$BP58*BF58,
$DH58="неделя",
$BP58*BF58/7*(ROUNDUP((DAY(EOMONTH(BF$15,0)))/4,0))),
0)</f>
        <v/>
      </c>
      <c r="BX58" s="125">
        <f t="array" ref="BX58">
IFERROR(
_xlfn.IFS(
$DH58="день_1",
$BP58*$BL58/($AX58-$AW58+1)*BG58*(DAY(EOMONTH(BG$15,0))),
$DH58="день_2",
$BP58/30*MAX(MIN($AX58,EOMONTH(BG$15,0))-MAX($AW58,BG$15)+1,),
$DH58="раб.день",
$BP58/30*(IFERROR(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$BP58*BG58,
$DH58="неделя",
$BP58*BG58/7*(ROUNDUP((DAY(EOMONTH(BG$15,0)))/4,0))),
0)</f>
        <v/>
      </c>
      <c r="BY58" s="125">
        <f t="array" ref="BY58">
IFERROR(
_xlfn.IFS(
$DH58="день_1",
$BP58*$BL58/($AX58-$AW58+1)*BH58*(DAY(EOMONTH(BH$15,0))),
$DH58="день_2",
$BP58/30*MAX(MIN($AX58,EOMONTH(BH$15,0))-MAX($AW58,BH$15)+1,),
$DH58="раб.день",
$BP58/30*(IFERROR(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$BP58*BH58,
$DH58="неделя",
$BP58*BH58/7*(ROUNDUP((DAY(EOMONTH(BH$15,0)))/4,0))),
0)</f>
        <v/>
      </c>
      <c r="BZ58" s="125">
        <f t="array" ref="BZ58">
IFERROR(
_xlfn.IFS(
$DH58="день_1",
$BP58*$BL58/($AX58-$AW58+1)*BI58*(DAY(EOMONTH(BI$15,0))),
$DH58="день_2",
$BP58/30*MAX(MIN($AX58,EOMONTH(BI$15,0))-MAX($AW58,BI$15)+1,),
$DH58="раб.день",
$BP58/30*(IFERROR(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$BP58*BI58,
$DH58="неделя",
$BP58*BI58/7*(ROUNDUP((DAY(EOMONTH(BI$15,0)))/4,0))),
0)</f>
        <v/>
      </c>
      <c r="CA58" s="125">
        <f t="array" ref="CA58">
IFERROR(
_xlfn.IFS(
$DH58="день_1",
$BP58*$BL58/($AX58-$AW58+1)*BJ58*(DAY(EOMONTH(BJ$15,0))),
$DH58="день_2",
$BP58/30*MAX(MIN($AX58,EOMONTH(BJ$15,0))-MAX($AW58,BJ$15)+1,),
$DH58="раб.день",
$BP58/30*(IFERROR(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$BP58*BJ58,
$DH58="неделя",
$BP58*BJ58/7*(ROUNDUP((DAY(EOMONTH(BJ$15,0)))/4,0))),
0)</f>
        <v/>
      </c>
      <c r="CB58" s="125">
        <f t="array" ref="CB58">
IFERROR(
_xlfn.IFS(
$DH58="день_1",
$BP58*$BL58/($AX58-$AW58+1)*BK58*(DAY(EOMONTH(BK$15,0))),
$DH58="день_2",
$BP58/30*MAX(MIN($AX58,EOMONTH(BK$15,0))-MAX($AW58,BK$15)+1,),
$DH58="раб.день",
$BP58/30*(IFERROR(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$BP58*BK58,
$DH58="неделя",
$BP58*BK58/7*(ROUNDUP((DAY(EOMONTH(BK$15,0)))/4,0))),
0)</f>
        <v/>
      </c>
      <c r="CC58" s="125">
        <f>SUM($BQ58:$CB58)</f>
        <v/>
      </c>
      <c r="CD58" s="126">
        <f>SUM($EH58:$EH58)</f>
        <v/>
      </c>
      <c r="CE58" s="126">
        <f>$CD58*$AB58</f>
        <v/>
      </c>
      <c r="CF58" s="126">
        <f>SUM($EK58:$EK58)</f>
        <v/>
      </c>
      <c r="CG58" s="126">
        <f>$CF58*$AB58</f>
        <v/>
      </c>
      <c r="CH58" s="126">
        <f>SUM($CC58,$CE58,$CG58)</f>
        <v/>
      </c>
      <c r="CI58" s="126">
        <f>$CH58*(1+$CM58)</f>
        <v/>
      </c>
      <c r="CJ58" s="127" t="n">
        <v>0</v>
      </c>
      <c r="CK58" s="126">
        <f>SUM($CH58:$CH58)*(1+$CJ58)</f>
        <v/>
      </c>
      <c r="CL58" s="126">
        <f>SUM($CH58:$CH58)*(1+$CM58)</f>
        <v/>
      </c>
      <c r="CM58" s="59" t="n"/>
      <c r="CN58" s="59" t="n"/>
      <c r="CO58" s="72" t="n"/>
      <c r="CP58" s="59" t="n"/>
      <c r="CQ58" s="73" t="n"/>
      <c r="CR58" s="73" t="n"/>
      <c r="CS58" s="73" t="n"/>
      <c r="CT58" s="72" t="n"/>
      <c r="CU58" s="79" t="inlineStr">
        <is>
          <t> </t>
        </is>
      </c>
      <c r="CV58" s="60" t="n"/>
      <c r="CW58" s="60" t="n"/>
      <c r="CX58" s="60" t="n"/>
      <c r="CY58" s="127">
        <f>IFERROR(($CC58-$EE58)/($EE58/(1-$DQ58)),0)</f>
        <v/>
      </c>
      <c r="CZ58" s="127">
        <f>IFERROR(1-$EI58/($CE58),0)</f>
        <v/>
      </c>
      <c r="DA58" s="127">
        <f>IFERROR(1-$EL58/($CG58),0)</f>
        <v/>
      </c>
      <c r="DB58" s="126">
        <f>ROUND(IFERROR(($CI58/(1+$CM58)-$EN58),0),2)</f>
        <v/>
      </c>
      <c r="DC58" s="128" t="n"/>
      <c r="DD58" s="125" t="n"/>
      <c r="DE58" s="75" t="n">
        <v>0</v>
      </c>
      <c r="DF58" s="128" t="n"/>
      <c r="DG58" s="125">
        <f>IF($DC58=0,0,$DD58*($DC58*100%-$DE58*$DF58))*SUM($AB58:$AB58)</f>
        <v/>
      </c>
      <c r="DH58" s="129" t="inlineStr">
        <is>
          <t>месяц</t>
        </is>
      </c>
      <c r="DI58" s="130">
        <f t="array" ref="DI58">IFERROR(
IF($ES58="LisChannel",
(ROUND(((INDEX({174.625;153.888888888889;130.972222222222},MATCH($AI58,{2;3;4}),0))*$AG58*$AI58),2)),0),0)</f>
        <v/>
      </c>
      <c r="DJ58" s="130">
        <f>
_xlfn.LET(_xlpm.X,
IFERROR(
IF($ES58="НовиковТВ",
(_xlfn.LET(_xlpm.NTV,
_xlfn.LET(_xlpm.MIN,350000,
IF(SUMIFS($DI:$DI,$ES:$ES,"НовиковТВ")&lt;=_xlpm.MIN,
(SUMIFS($DI:$DI,$ES:$ES,"НовиковТВ")/(COUNTIFS($ES:$ES,"НовиковТВ")))*_xlpm.MIN/SUMIFS($DI:$DI,$ES:$ES,"НовиковТВ"),
DI58)),
_xlpm.NTV+$DG58/(1-(1-(_xlpm.NTV)*(1-$DL58)*(1-$DM58)*(1-$DN58)*(1-$DO58)*(1-$DP58)/_xlpm.NTV))))/(1+$EP58),
$DI58+$DG58/(1-(1-($DI58)*(1-$DL58)*(1-$DM58)*(1-$DN58)*(1-$DO58)*(1-$DP58)/$DI58))),
0),
_xlpm.X*(1+$CM58)*(1+$CW58)-_xlpm.X*(1+$CM58)+_xlpm.X)</f>
        <v/>
      </c>
      <c r="DK58" s="125" t="inlineStr">
        <is>
          <t>послед.</t>
        </is>
      </c>
      <c r="DL58" s="63" t="n">
        <v>0</v>
      </c>
      <c r="DM58" s="63" t="n">
        <v>0</v>
      </c>
      <c r="DN58" s="63" t="n">
        <v>0</v>
      </c>
      <c r="DO58" s="63" t="n">
        <v>0</v>
      </c>
      <c r="DP58" s="63" t="n">
        <v>0</v>
      </c>
      <c r="DQ58" s="63">
        <f t="array" ref="DQ58">IFERROR(_xlfn.IFS(
$DK58="послед.",1-(1-$DL58)*(1-$DM58)*(1-$DN58)*(1-$DO58)*(1-$DP58),
$DK58="сумм.",$DL58+$DM58+$DN58+$DO58+$DP58),
0)</f>
        <v/>
      </c>
      <c r="DR58" s="125">
        <f t="array" ref="DR58">
IFERROR(
_xlfn.IFS(
$BL58=0,
0,
$BL58&gt;0,
_xlfn.IFS($DK58="послед.",
$DJ58*(1-$DL58)*(1-$DM58)*(1-$DN58)*(1-$DO58)*(1-$DP58),
$DK58="сумм.",
$DJ58*(1-($DL58+$DM58+$DN58+$DO58+$DP58)))),0)</f>
        <v/>
      </c>
      <c r="DS58" s="125">
        <f t="array" ref="DS58">
IFERROR(_xlfn.IFS(
$DH58="день_1",
$DR58*$BL58/($AX58-$AW58+1)*AZ58*(DAY(EOMONTH(AZ$15,0))),
$DH58="день_2",
$DR58/30*MAX(MIN($AX58,EOMONTH(AZ$15,0))-MAX($AW58,AZ$15)+1,),
$DH58="раб.день",
$DR58/30*(IFERROR(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$DR58*AZ58,
$DH58="неделя",
$DR58*AZ58/7*(ROUNDUP((DAY(EOMONTH(AZ$15,0)))/4,0))),
0)</f>
        <v/>
      </c>
      <c r="DT58" s="125">
        <f t="array" ref="DT58">
IFERROR(_xlfn.IFS(
$DH58="день_1",
$DR58*$BL58/($AX58-$AW58+1)*BA58*(DAY(EOMONTH(BA$15,0))),
$DH58="день_2",
$DR58/30*MAX(MIN($AX58,EOMONTH(BA$15,0))-MAX($AW58,BA$15)+1,),
$DH58="раб.день",
$DR58/30*(IFERROR(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$DR58*BA58,
$DH58="неделя",
$DR58*BA58/7*(ROUNDUP((DAY(EOMONTH(BA$15,0)))/4,0))),
0)</f>
        <v/>
      </c>
      <c r="DU58" s="125">
        <f t="array" ref="DU58">
IFERROR(_xlfn.IFS(
$DH58="день_1",
$DR58*$BL58/($AX58-$AW58+1)*BB58*(DAY(EOMONTH(BB$15,0))),
$DH58="день_2",
$DR58/30*MAX(MIN($AX58,EOMONTH(BB$15,0))-MAX($AW58,BB$15)+1,),
$DH58="раб.день",
$DR58/30*(IFERROR(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$DR58*BB58,
$DH58="неделя",
$DR58*BB58/7*(ROUNDUP((DAY(EOMONTH(BB$15,0)))/4,0))),
0)</f>
        <v/>
      </c>
      <c r="DV58" s="125">
        <f t="array" ref="DV58">
IFERROR(_xlfn.IFS(
$DH58="день_1",
$DR58*$BL58/($AX58-$AW58+1)*BC58*(DAY(EOMONTH(BC$15,0))),
$DH58="день_2",
$DR58/30*MAX(MIN($AX58,EOMONTH(BC$15,0))-MAX($AW58,BC$15)+1,),
$DH58="раб.день",
$DR58/30*(IFERROR(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$DR58*BC58,
$DH58="неделя",
$DR58*BC58/7*(ROUNDUP((DAY(EOMONTH(BC$15,0)))/4,0))),
0)</f>
        <v/>
      </c>
      <c r="DW58" s="125">
        <f t="array" ref="DW58">
IFERROR(_xlfn.IFS(
$DH58="день_1",
$DR58*$BL58/($AX58-$AW58+1)*BD58*(DAY(EOMONTH(BD$15,0))),
$DH58="день_2",
$DR58/30*MAX(MIN($AX58,EOMONTH(BD$15,0))-MAX($AW58,BD$15)+1,),
$DH58="раб.день",
$DR58/30*(IFERROR(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$DR58*BD58,
$DH58="неделя",
$DR58*BD58/7*(ROUNDUP((DAY(EOMONTH(BD$15,0)))/4,0))),
0)</f>
        <v/>
      </c>
      <c r="DX58" s="125">
        <f t="array" ref="DX58">
IFERROR(_xlfn.IFS(
$DH58="день_1",
$DR58*$BL58/($AX58-$AW58+1)*BE58*(DAY(EOMONTH(BE$15,0))),
$DH58="день_2",
$DR58/30*MAX(MIN($AX58,EOMONTH(BE$15,0))-MAX($AW58,BE$15)+1,),
$DH58="раб.день",
$DR58/30*(IFERROR(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$DR58*BE58,
$DH58="неделя",
$DR58*BE58/7*(ROUNDUP((DAY(EOMONTH(BE$15,0)))/4,0))),
0)</f>
        <v/>
      </c>
      <c r="DY58" s="125">
        <f t="array" ref="DY58">
IFERROR(_xlfn.IFS(
$DH58="день_1",
$DR58*$BL58/($AX58-$AW58+1)*BF58*(DAY(EOMONTH(BF$15,0))),
$DH58="день_2",
$DR58/30*MAX(MIN($AX58,EOMONTH(BF$15,0))-MAX($AW58,BF$15)+1,),
$DH58="раб.день",
$DR58/30*(IFERROR(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$DR58*BF58,
$DH58="неделя",
$DR58*BF58/7*(ROUNDUP((DAY(EOMONTH(BF$15,0)))/4,0))),
0)</f>
        <v/>
      </c>
      <c r="DZ58" s="125">
        <f t="array" ref="DZ58">
IFERROR(_xlfn.IFS(
$DH58="день_1",
$DR58*$BL58/($AX58-$AW58+1)*BG58*(DAY(EOMONTH(BG$15,0))),
$DH58="день_2",
$DR58/30*MAX(MIN($AX58,EOMONTH(BG$15,0))-MAX($AW58,BG$15)+1,),
$DH58="раб.день",
$DR58/30*(IFERROR(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$DR58*BG58,
$DH58="неделя",
$DR58*BG58/7*(ROUNDUP((DAY(EOMONTH(BG$15,0)))/4,0))),
0)</f>
        <v/>
      </c>
      <c r="EA58" s="125">
        <f t="array" ref="EA58">
IFERROR(_xlfn.IFS(
$DH58="день_1",
$DR58*$BL58/($AX58-$AW58+1)*BH58*(DAY(EOMONTH(BH$15,0))),
$DH58="день_2",
$DR58/30*MAX(MIN($AX58,EOMONTH(BH$15,0))-MAX($AW58,BH$15)+1,),
$DH58="раб.день",
$DR58/30*(IFERROR(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$DR58*BH58,
$DH58="неделя",
$DR58*BH58/7*(ROUNDUP((DAY(EOMONTH(BH$15,0)))/4,0))),
0)</f>
        <v/>
      </c>
      <c r="EB58" s="125">
        <f t="array" ref="EB58">
IFERROR(_xlfn.IFS(
$DH58="день_1",
$DR58*$BL58/($AX58-$AW58+1)*BI58*(DAY(EOMONTH(BI$15,0))),
$DH58="день_2",
$DR58/30*MAX(MIN($AX58,EOMONTH(BI$15,0))-MAX($AW58,BI$15)+1,),
$DH58="раб.день",
$DR58/30*(IFERROR(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$DR58*BI58,
$DH58="неделя",
$DR58*BI58/7*(ROUNDUP((DAY(EOMONTH(BI$15,0)))/4,0))),
0)</f>
        <v/>
      </c>
      <c r="EC58" s="125">
        <f t="array" ref="EC58">
IFERROR(_xlfn.IFS(
$DH58="день_1",
$DR58*$BL58/($AX58-$AW58+1)*BJ58*(DAY(EOMONTH(BJ$15,0))),
$DH58="день_2",
$DR58/30*MAX(MIN($AX58,EOMONTH(BJ$15,0))-MAX($AW58,BJ$15)+1,),
$DH58="раб.день",
$DR58/30*(IFERROR(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$DR58*BJ58,
$DH58="неделя",
$DR58*BJ58/7*(ROUNDUP((DAY(EOMONTH(BJ$15,0)))/4,0))),
0)</f>
        <v/>
      </c>
      <c r="ED58" s="125">
        <f t="array" ref="ED58">
IFERROR(_xlfn.IFS(
$DH58="день_1",
$DR58*$BL58/($AX58-$AW58+1)*BK58*(DAY(EOMONTH(BK$15,0))),
$DH58="день_2",
$DR58/30*MAX(MIN($AX58,EOMONTH(BK$15,0))-MAX($AW58,BK$15)+1,),
$DH58="раб.день",
$DR58/30*(IFERROR(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$DR58*BK58,
$DH58="неделя",
$DR58*BK58/7*(ROUNDUP((DAY(EOMONTH(BK$15,0)))/4,0))),
0)</f>
        <v/>
      </c>
      <c r="EE58" s="125">
        <f>SUM($DS58,$DT58,$DU58,$DV58,$DW58,$DX58,$DY58,$DZ58,$EA58,$EB58,$EC58,$ED58)</f>
        <v/>
      </c>
      <c r="EF58" s="125">
        <f>IFERROR(ROUND($EE58*(1+$EP58),2),0)</f>
        <v/>
      </c>
      <c r="EG58" s="128" t="n">
        <v>1</v>
      </c>
      <c r="EH58" s="126" t="n">
        <v>0</v>
      </c>
      <c r="EI58" s="126">
        <f>ROUND(SUM($EH58:$EH58)*SUM($AB58:$AB58)*$EG58,2)</f>
        <v/>
      </c>
      <c r="EJ58" s="126">
        <f>ROUND($EI58*(1+$EP58),2)</f>
        <v/>
      </c>
      <c r="EK58" s="126" t="n">
        <v>0</v>
      </c>
      <c r="EL58" s="126">
        <f>ROUND(SUM($EK58:$EK58)*SUM($AB58:$AB58)*$EG58,2)</f>
        <v/>
      </c>
      <c r="EM58" s="126">
        <f>ROUND($EL58*(1+$EP58),2)</f>
        <v/>
      </c>
      <c r="EN58" s="126">
        <f>SUM($EE58,$EI58,$EL58)</f>
        <v/>
      </c>
      <c r="EO58" s="126">
        <f>SUM($EF58,$EJ58,$EM58)</f>
        <v/>
      </c>
      <c r="EP58" s="59" t="n"/>
      <c r="EQ58" s="59" t="n"/>
      <c r="ER58" s="60">
        <f t="array" ref="ER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MATCH(ES58,
{"AMS";"RussOutdoor";"HD Outdoor";"Ingroup";"IQ";"Ledproduction";"LisChannel";"Logic";"Media-PPL";"NovikovTV | НовиковТВ";"SMA";"SOK";"КрокусТВ | CrocusTV | IndoorTV";"Сити";"ТЯК Москва"},
0)),"")</f>
        <v/>
      </c>
      <c r="ES58" s="60" t="n"/>
      <c r="ET58" s="60">
        <f t="array" ref="ET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MATCH(ES58,
{"AMS";"RussOutdoor";"HD Outdoor";"Ingroup";"IQ";"Ledproduction";"LisChannel";"Logic";"Media-PPL";"NovikovTV | НовиковТВ";"SMA";"SOK";"КрокусТВ | CrocusTV | IndoorTV";"Сити";"ТЯК Москва"},
0)),"")</f>
        <v/>
      </c>
      <c r="EU58" s="60" t="n"/>
      <c r="EV58" s="60" t="n"/>
      <c r="EX58" s="110">
        <f t="array" ref="EX58">
($AR58/30
+N("ТРАФИК ПЛОЩАДКИ"))*
(IFERROR(
_xlfn.LET(
_xlpm.GPR,
HLOOKUP($L58,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IF($Q58="цифровой",_xlpm.GPR/$AG58,_xlpm.GPR/60)),
0)
+N("DWELL TIME"))*
(IF($AB58=0,0,IF($AB58=1,0.3,IF($AB58=2,0.5,IF($AB58&gt;2,1))))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_xlfn.IFS($AC58="да",1.2,$AC58="нет",1)*
_xlfn.IFS($AD58="да",1.2,$AD58="нет",1)*
IF(R58="статический",1,1.2)*
$X58*
INDEX(
{1.2;1;1.2;1.2;1;1.2;1.2;1.2;1.2;1.2;1.2;1;1.2;1.2;1.2;1.2;1;1;1.2;1.2;1.2;1;1;1;1;1.2;1.2;1.2;1.2;1;1;1;1;1.2;1.2;1.2;1.2;1.2;1.2;1.2;1.2;1;1;1.2;1;1;1;1;1.5;1;1;1.5;1.5;1.2},
MATCH($Q58,_xlpm.MI,0)))&gt;{0.02;0.04;0.06;0.1;0.2;0.4;0.6;0.8;1;2;4;6})),
{0;1;2;3;4;5;6;7;8;9;10;11;12},
0)))
+N("КОЭФФИЦИЕНТ КОНТАКТА"))))*
(_xlfn.IFS($X58&lt;0.1,$X58/1000,$X58&gt;25,5.2,AND($X58&gt;=0.1,$X58&lt;=25),(($X58*2+0.1)/10)*($X58/10)))*
IFERROR((_xlfn.LET(
_xlpm.MA,
{0;0.8;0.85;0.9;0.95;1},
_xlpm.MAA,
{0;1;2;3;4;5},
INDEX(_xlpm.MA,MATCH(SUMPRODUCT(--((IF(ROUND(_xlpm.MAA,1)&gt;5,5,ROUND($AB58,1)))&gt;{0;1;2;3;4;5})),_xlpm.MAA,0)))
+N("КОЭФФИЦИЕНТ КОЛ-ВО КОНСТРУКЦИЙ")),1)*
$AB58,0))*
(IF($Q58="цифровой",$AG58/15*$AI58,1)
+N("ДЛЯ ЦИФРЫ"))</f>
        <v/>
      </c>
      <c r="EY58" s="110">
        <f>IFERROR(EX58*AY58,0)</f>
        <v/>
      </c>
      <c r="EZ58" s="131">
        <f>IFERROR(DP58/EY58*1000,0)</f>
        <v/>
      </c>
      <c r="FA58" s="112">
        <f>IFERROR(FC58/FB58,0)</f>
        <v/>
      </c>
      <c r="FB58" s="112">
        <f>IFERROR((FC58/(EY58/FF58*#REF!))*0.825,0)</f>
        <v/>
      </c>
      <c r="FC58" s="112">
        <f>IFERROR(((EX58*30/AR58)*100)/30,0)</f>
        <v/>
      </c>
      <c r="FD58" s="112">
        <f>IFERROR(EY58/G58*100%,0)</f>
        <v/>
      </c>
      <c r="FE58" s="112">
        <f>IFERROR(FD58/FC58*100%,0)</f>
        <v/>
      </c>
      <c r="FF58" s="110">
        <f>IFERROR(AR58/30*AY58,0)</f>
        <v/>
      </c>
    </row>
    <row r="59" ht="12.75" customHeight="1">
      <c r="A59" s="59" t="n"/>
      <c r="B59" s="60" t="n"/>
      <c r="C59" s="60" t="n"/>
      <c r="D59" s="60">
        <f t="array" ref="D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9" s="60">
        <f t="array" ref="E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9" s="60" t="inlineStr"/>
      <c r="G59" s="60" t="n"/>
      <c r="H59" s="60">
        <f t="array" ref="H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9" s="60" t="n"/>
      <c r="J59" s="60" t="n"/>
      <c r="K59" s="60" t="n"/>
      <c r="L59" s="60" t="n"/>
      <c r="M59" s="60" t="n"/>
      <c r="N59" s="60" t="n"/>
      <c r="O59" s="60" t="n"/>
      <c r="P59" s="60">
        <f t="array" ref="P59">
_xlfn.IFS(
ISNUMBER(MATCH($Q59,{"шелфбаннер","разделитель","монетница","чековая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ISNUMBER(MATCH($Q59,{"каталог","журнал"},)),
"Пресса",
$Q59="","")</f>
        <v/>
      </c>
      <c r="Q59" s="60" t="n"/>
      <c r="R59" s="60">
        <f t="array" ref="R59">
IFERROR(
_xlfn.IFS(
OR(ISNUMBER(MATCH($Q59,{"экспозиция","макет","стенд","автостенд","авто стенд","выставочное пространство","выставочные стенды","модульные выставочные стенды","3Д конструкция","3D конструкция"},)),P59="Экспонирование"),
"нестандартный",
ISNUMBER(MATCH($Q59,{"скроллер","призматрон"},)),
"динамический",
$P59="Видео",
"цифровой",
OR($P59="Пресса",$P59="Щит",$P59="POSm",$P59="Подвес",$P59="Брендирование/оклейка"),
"статический"),"")</f>
        <v/>
      </c>
      <c r="S59" s="59" t="n"/>
      <c r="T59" s="60" t="n"/>
      <c r="U59" s="60" t="n"/>
      <c r="V59" s="60">
        <f>
IF(P59="Видео",
"цифровой постер/ролик",
IF(ISNUMBER(MATCH(Q59,{"короб световой","короб световой | лайтбокс","короб световой | кристалайт","лайтбокс","лайт бокс","кристалайт","LB","lightbox"},)),
"бэклит",
IF(P59="Брендирование/оклейка",
"перфарированная пленка/самоклейка",
IF(P59="Экспонирование",
"под запрос",
IF(P59="Подвес",
"баннер/ткань",
"")))))</f>
        <v/>
      </c>
      <c r="W59" s="59" t="n"/>
      <c r="X59" s="59" t="n"/>
      <c r="Y59" s="59" t="n"/>
      <c r="Z59" s="61" t="n"/>
      <c r="AA59" s="61" t="n"/>
      <c r="AB59" s="61">
        <f>IF(BL59&gt;0,Z59,0)</f>
        <v/>
      </c>
      <c r="AC59" s="59" t="n"/>
      <c r="AD59" s="59" t="n"/>
      <c r="AE59" s="59" t="n"/>
      <c r="AF59" s="59" t="n"/>
      <c r="AG59" s="59" t="n"/>
      <c r="AH59" s="59" t="n"/>
      <c r="AI59" s="59" t="n"/>
      <c r="AJ59" s="59" t="n"/>
      <c r="AK59" s="59" t="n"/>
      <c r="AL59" s="62">
        <f>IFERROR(IF(OR(R59="статический",R59="динамический",R59="нестандартный",R59="",R59=""),"-",IF(AND(AH59="-",AI59="-"),"-",AK59*3600/AH59*AI59)),"-")</f>
        <v/>
      </c>
      <c r="AM59" s="62">
        <f>IFERROR(IF(OR(R59="статический",R59="динамический",R59="",R59="", R59="BTL",R59="нестандартный"),"-",AG59*AI59*AL59/60),"-")</f>
        <v/>
      </c>
      <c r="AN59" s="63">
        <f>IFERROR(IF(AH59="","-",AG59*AI59/AH59),"-")</f>
        <v/>
      </c>
      <c r="AO59" s="59">
        <f>IFERROR(IF(OR($R59="статический",$R59="динамический",$R59="",$R59="",$R59="BTL",$R59="нестандартный"),"-",$AL59*$AY59),"-")</f>
        <v/>
      </c>
      <c r="AP59" s="62">
        <f>IFERROR(IF(OR($R59="статический",$R59="динамический",$R59="",$R59="",$R59="BTL",$R59="нестандартный"),"-",$AM59*AY59),"-")</f>
        <v/>
      </c>
      <c r="AQ59" s="64" t="n"/>
      <c r="AR59" s="61" t="n"/>
      <c r="AS59" s="61" t="n"/>
      <c r="AT59" s="61" t="n"/>
      <c r="AU59" s="65" t="n"/>
      <c r="AV59" s="124">
        <f>IFERROR(DR59/AT59*1000,"n/a")</f>
        <v/>
      </c>
      <c r="AW59" s="67" t="n"/>
      <c r="AX59" s="67" t="n"/>
      <c r="AY59" s="43">
        <f>IFERROR(IF(OR($AW59="",$AX59=""),"",_xlfn.DAYS($AX59+1,$AW59)),"")</f>
        <v/>
      </c>
      <c r="AZ59" s="68">
        <f t="array" ref="AZ59">
_xlfn.LET(_xlpm.COEFF,
IF($AW59+$AX59=0,0,IF(MAX(MIN($AX59,EOMONTH(AZ$15,0))-MAX($AW59,AZ$15)+1,)&gt;0,1,0)),
_xlfn.IFS(
$ES59="LisChannel",
_xlpm.COEFF*
INDEX({1;1;1.2;1.2;1;1;1;1;1.2;1.2;1.2;1.2},
MATCH(MONTH(AZ$15),
{1,2,3,4,5,6,7,8,9,10,11,12})),
CONCATENATE($ES59," ",$L59)="RussOutdoor метро",
_xlpm.COEFF*
INDEX({0.8;0.9;1.1;1.1;1;1;1;1;1.1;1.1;1.1;1.1},
MATCH(MONTH(AZ$15),
{1,2,3,4,5,6,7,8,9,10,11,12})),
$ES59&lt;&gt;"LisChannel",
_xlpm.COEFF,
$ES59&lt;&gt;"RussOutdoor",
_xlpm.COEFF))</f>
        <v/>
      </c>
      <c r="BA59" s="68">
        <f t="array" ref="BA59">
_xlfn.LET(_xlpm.COEFF,
IF($AW59+$AX59=0,0,IF(MAX(MIN($AX59,EOMONTH(BA$15,0))-MAX($AW59,BA$15)+1,)&gt;0,1,0)),
_xlfn.IFS(
$ES59="LisChannel",
_xlpm.COEFF*
INDEX({1;1;1.2;1.2;1;1;1;1;1.2;1.2;1.2;1.2},
MATCH(MONTH(BA$15),
{1,2,3,4,5,6,7,8,9,10,11,12})),
CONCATENATE($ES59," ",$L59)="RussOutdoor метро",
_xlpm.COEFF*
INDEX({0.8;0.9;1.1;1.1;1;1;1;1;1.1;1.1;1.1;1.1},
MATCH(MONTH(BA$15),
{1,2,3,4,5,6,7,8,9,10,11,12})),
$ES59&lt;&gt;"LisChannel",
_xlpm.COEFF,
$ES59&lt;&gt;"RussOutdoor",
_xlpm.COEFF))</f>
        <v/>
      </c>
      <c r="BB59" s="68">
        <f t="array" ref="BB59">
_xlfn.LET(_xlpm.COEFF,
IF($AW59+$AX59=0,0,IF(MAX(MIN($AX59,EOMONTH(BB$15,0))-MAX($AW59,BB$15)+1,)&gt;0,1,0)),
_xlfn.IFS(
$ES59="LisChannel",
_xlpm.COEFF*
INDEX({1;1;1.2;1.2;1;1;1;1;1.2;1.2;1.2;1.2},
MATCH(MONTH(BB$15),
{1,2,3,4,5,6,7,8,9,10,11,12})),
CONCATENATE($ES59," ",$L59)="RussOutdoor метро",
_xlpm.COEFF*
INDEX({0.8;0.9;1.1;1.1;1;1;1;1;1.1;1.1;1.1;1.1},
MATCH(MONTH(BB$15),
{1,2,3,4,5,6,7,8,9,10,11,12})),
$ES59&lt;&gt;"LisChannel",
_xlpm.COEFF,
$ES59&lt;&gt;"RussOutdoor",
_xlpm.COEFF))</f>
        <v/>
      </c>
      <c r="BC59" s="68">
        <f t="array" ref="BC59">
_xlfn.LET(_xlpm.COEFF,
IF($AW59+$AX59=0,0,IF(MAX(MIN($AX59,EOMONTH(BC$15,0))-MAX($AW59,BC$15)+1,)&gt;0,1,0)),
_xlfn.IFS(
$ES59="LisChannel",
_xlpm.COEFF*
INDEX({1;1;1.2;1.2;1;1;1;1;1.2;1.2;1.2;1.2},
MATCH(MONTH(BC$15),
{1,2,3,4,5,6,7,8,9,10,11,12})),
CONCATENATE($ES59," ",$L59)="RussOutdoor метро",
_xlpm.COEFF*
INDEX({0.8;0.9;1.1;1.1;1;1;1;1;1.1;1.1;1.1;1.1},
MATCH(MONTH(BC$15),
{1,2,3,4,5,6,7,8,9,10,11,12})),
$ES59&lt;&gt;"LisChannel",
_xlpm.COEFF,
$ES59&lt;&gt;"RussOutdoor",
_xlpm.COEFF))</f>
        <v/>
      </c>
      <c r="BD59" s="68">
        <f t="array" ref="BD59">
_xlfn.LET(_xlpm.COEFF,
IF($AW59+$AX59=0,0,IF(MAX(MIN($AX59,EOMONTH(BD$15,0))-MAX($AW59,BD$15)+1,)&gt;0,1,0)),
_xlfn.IFS(
$ES59="LisChannel",
_xlpm.COEFF*
INDEX({1;1;1.2;1.2;1;1;1;1;1.2;1.2;1.2;1.2},
MATCH(MONTH(BD$15),
{1,2,3,4,5,6,7,8,9,10,11,12})),
CONCATENATE($ES59," ",$L59)="RussOutdoor метро",
_xlpm.COEFF*
INDEX({0.8;0.9;1.1;1.1;1;1;1;1;1.1;1.1;1.1;1.1},
MATCH(MONTH(BD$15),
{1,2,3,4,5,6,7,8,9,10,11,12})),
$ES59&lt;&gt;"LisChannel",
_xlpm.COEFF,
$ES59&lt;&gt;"RussOutdoor",
_xlpm.COEFF))</f>
        <v/>
      </c>
      <c r="BE59" s="68">
        <f t="array" ref="BE59">
_xlfn.LET(_xlpm.COEFF,
IF($AW59+$AX59=0,0,IF(MAX(MIN($AX59,EOMONTH(BE$15,0))-MAX($AW59,BE$15)+1,)&gt;0,1,0)),
_xlfn.IFS(
$ES59="LisChannel",
_xlpm.COEFF*
INDEX({1;1;1.2;1.2;1;1;1;1;1.2;1.2;1.2;1.2},
MATCH(MONTH(BE$15),
{1,2,3,4,5,6,7,8,9,10,11,12})),
CONCATENATE($ES59," ",$L59)="RussOutdoor метро",
_xlpm.COEFF*
INDEX({0.8;0.9;1.1;1.1;1;1;1;1;1.1;1.1;1.1;1.1},
MATCH(MONTH(BE$15),
{1,2,3,4,5,6,7,8,9,10,11,12})),
$ES59&lt;&gt;"LisChannel",
_xlpm.COEFF,
$ES59&lt;&gt;"RussOutdoor",
_xlpm.COEFF))</f>
        <v/>
      </c>
      <c r="BF59" s="68">
        <f t="array" ref="BF59">
_xlfn.LET(_xlpm.COEFF,
IF($AW59+$AX59=0,0,IF(MAX(MIN($AX59,EOMONTH(BF$15,0))-MAX($AW59,BF$15)+1,)&gt;0,1,0)),
_xlfn.IFS(
$ES59="LisChannel",
_xlpm.COEFF*
INDEX({1;1;1.2;1.2;1;1;1;1;1.2;1.2;1.2;1.2},
MATCH(MONTH(BF$15),
{1,2,3,4,5,6,7,8,9,10,11,12})),
CONCATENATE($ES59," ",$L59)="RussOutdoor метро",
_xlpm.COEFF*
INDEX({0.8;0.9;1.1;1.1;1;1;1;1;1.1;1.1;1.1;1.1},
MATCH(MONTH(BF$15),
{1,2,3,4,5,6,7,8,9,10,11,12})),
$ES59&lt;&gt;"LisChannel",
_xlpm.COEFF,
$ES59&lt;&gt;"RussOutdoor",
_xlpm.COEFF))</f>
        <v/>
      </c>
      <c r="BG59" s="68">
        <f t="array" ref="BG59">
_xlfn.LET(_xlpm.COEFF,
IF($AW59+$AX59=0,0,IF(MAX(MIN($AX59,EOMONTH(BG$15,0))-MAX($AW59,BG$15)+1,)&gt;0,1,0)),
_xlfn.IFS(
$ES59="LisChannel",
_xlpm.COEFF*
INDEX({1;1;1.2;1.2;1;1;1;1;1.2;1.2;1.2;1.2},
MATCH(MONTH(BG$15),
{1,2,3,4,5,6,7,8,9,10,11,12})),
CONCATENATE($ES59," ",$L59)="RussOutdoor метро",
_xlpm.COEFF*
INDEX({0.8;0.9;1.1;1.1;1;1;1;1;1.1;1.1;1.1;1.1},
MATCH(MONTH(BG$15),
{1,2,3,4,5,6,7,8,9,10,11,12})),
$ES59&lt;&gt;"LisChannel",
_xlpm.COEFF,
$ES59&lt;&gt;"RussOutdoor",
_xlpm.COEFF))</f>
        <v/>
      </c>
      <c r="BH59" s="68">
        <f t="array" ref="BH59">
_xlfn.LET(_xlpm.COEFF,
IF($AW59+$AX59=0,0,IF(MAX(MIN($AX59,EOMONTH(BH$15,0))-MAX($AW59,BH$15)+1,)&gt;0,1,0)),
_xlfn.IFS(
$ES59="LisChannel",
_xlpm.COEFF*
INDEX({1;1;1.2;1.2;1;1;1;1;1.2;1.2;1.2;1.2},
MATCH(MONTH(BH$15),
{1,2,3,4,5,6,7,8,9,10,11,12})),
CONCATENATE($ES59," ",$L59)="RussOutdoor метро",
_xlpm.COEFF*
INDEX({0.8;0.9;1.1;1.1;1;1;1;1;1.1;1.1;1.1;1.1},
MATCH(MONTH(BH$15),
{1,2,3,4,5,6,7,8,9,10,11,12})),
$ES59&lt;&gt;"LisChannel",
_xlpm.COEFF,
$ES59&lt;&gt;"RussOutdoor",
_xlpm.COEFF))</f>
        <v/>
      </c>
      <c r="BI59" s="68">
        <f t="array" ref="BI59">
_xlfn.LET(_xlpm.COEFF,
IF($AW59+$AX59=0,0,IF(MAX(MIN($AX59,EOMONTH(BI$15,0))-MAX($AW59,BI$15)+1,)&gt;0,1,0)),
_xlfn.IFS(
$ES59="LisChannel",
_xlpm.COEFF*
INDEX({1;1;1.2;1.2;1;1;1;1;1.2;1.2;1.2;1.2},
MATCH(MONTH(BI$15),
{1,2,3,4,5,6,7,8,9,10,11,12})),
CONCATENATE($ES59," ",$L59)="RussOutdoor метро",
_xlpm.COEFF*
INDEX({0.8;0.9;1.1;1.1;1;1;1;1;1.1;1.1;1.1;1.1},
MATCH(MONTH(BI$15),
{1,2,3,4,5,6,7,8,9,10,11,12})),
$ES59&lt;&gt;"LisChannel",
_xlpm.COEFF,
$ES59&lt;&gt;"RussOutdoor",
_xlpm.COEFF))</f>
        <v/>
      </c>
      <c r="BJ59" s="68">
        <f t="array" ref="BJ59">
_xlfn.LET(_xlpm.COEFF,
IF($AW59+$AX59=0,0,IF(MAX(MIN($AX59,EOMONTH(BJ$15,0))-MAX($AW59,BJ$15)+1,)&gt;0,1,0)),
_xlfn.IFS(
$ES59="LisChannel",
_xlpm.COEFF*
INDEX({1;1;1.2;1.2;1;1;1;1;1.2;1.2;1.2;1.2},
MATCH(MONTH(BJ$15),
{1,2,3,4,5,6,7,8,9,10,11,12})),
CONCATENATE($ES59," ",$L59)="RussOutdoor метро",
_xlpm.COEFF*
INDEX({0.8;0.9;1.1;1.1;1;1;1;1;1.1;1.1;1.1;1.1},
MATCH(MONTH(BJ$15),
{1,2,3,4,5,6,7,8,9,10,11,12})),
$ES59&lt;&gt;"LisChannel",
_xlpm.COEFF,
$ES59&lt;&gt;"RussOutdoor",
_xlpm.COEFF))</f>
        <v/>
      </c>
      <c r="BK59" s="68">
        <f t="array" ref="BK59">
_xlfn.LET(_xlpm.COEFF,
IF($AW59+$AX59=0,0,IF(MAX(MIN($AX59,EOMONTH(BK$15,0))-MAX($AW59,BK$15)+1,)&gt;0,1,0)),
_xlfn.IFS(
$ES59="LisChannel",
_xlpm.COEFF*
INDEX({1;1;1.2;1.2;1;1;1;1;1.2;1.2;1.2;1.2},
MATCH(MONTH(BK$15),
{1,2,3,4,5,6,7,8,9,10,11,12})),
CONCATENATE($ES59," ",$L59)="RussOutdoor метро",
_xlpm.COEFF*
INDEX({0.8;0.9;1.1;1.1;1;1;1;1;1.1;1.1;1.1;1.1},
MATCH(MONTH(BK$15),
{1,2,3,4,5,6,7,8,9,10,11,12})),
$ES59&lt;&gt;"LisChannel",
_xlpm.COEFF,
$ES59&lt;&gt;"RussOutdoor",
_xlpm.COEFF))</f>
        <v/>
      </c>
      <c r="BL59" s="62">
        <f>COUNTIFS($AZ59:$BK59,"&gt;0")</f>
        <v/>
      </c>
      <c r="BM59" s="65" t="n"/>
      <c r="BN59" s="125">
        <f>$DJ59</f>
        <v/>
      </c>
      <c r="BO59" s="63">
        <f>$DQ59</f>
        <v/>
      </c>
      <c r="BP59" s="125">
        <f>
IFERROR(
IF($BL59=0,0,
$BN59*(1-$BO59)),
0)</f>
        <v/>
      </c>
      <c r="BQ59" s="125">
        <f t="array" ref="BQ59">
IFERROR(
_xlfn.IFS(
$DH59="день_1",
$BP59*$BL59/($AX59-$AW59+1)*AZ59*(DAY(EOMONTH(AZ$15,0))),
$DH59="день_2",
$BP59/30*MAX(MIN($AX59,EOMONTH(AZ$15,0))-MAX($AW59,AZ$15)+1,),
$DH59="раб.день",
$BP59/30*(IFERROR(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$BP59*AZ59,
$DH59="неделя",
$BP59*AZ59/7*(ROUNDUP((DAY(EOMONTH(AZ$15,0)))/4,0))),
0)</f>
        <v/>
      </c>
      <c r="BR59" s="125">
        <f t="array" ref="BR59">
IFERROR(
_xlfn.IFS(
$DH59="день_1",
$BP59*$BL59/($AX59-$AW59+1)*BA59*(DAY(EOMONTH(BA$15,0))),
$DH59="день_2",
$BP59/30*MAX(MIN($AX59,EOMONTH(BA$15,0))-MAX($AW59,BA$15)+1,),
$DH59="раб.день",
$BP59/30*(IFERROR(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$BP59*BA59,
$DH59="неделя",
$BP59*BA59/7*(ROUNDUP((DAY(EOMONTH(BA$15,0)))/4,0))),
0)</f>
        <v/>
      </c>
      <c r="BS59" s="125">
        <f t="array" ref="BS59">
IFERROR(
_xlfn.IFS(
$DH59="день_1",
$BP59*$BL59/($AX59-$AW59+1)*BB59*(DAY(EOMONTH(BB$15,0))),
$DH59="день_2",
$BP59/30*MAX(MIN($AX59,EOMONTH(BB$15,0))-MAX($AW59,BB$15)+1,),
$DH59="раб.день",
$BP59/30*(IFERROR(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$BP59*BB59,
$DH59="неделя",
$BP59*BB59/7*(ROUNDUP((DAY(EOMONTH(BB$15,0)))/4,0))),
0)</f>
        <v/>
      </c>
      <c r="BT59" s="125">
        <f t="array" ref="BT59">
IFERROR(
_xlfn.IFS(
$DH59="день_1",
$BP59*$BL59/($AX59-$AW59+1)*BC59*(DAY(EOMONTH(BC$15,0))),
$DH59="день_2",
$BP59/30*MAX(MIN($AX59,EOMONTH(BC$15,0))-MAX($AW59,BC$15)+1,),
$DH59="раб.день",
$BP59/30*(IFERROR(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$BP59*BC59,
$DH59="неделя",
$BP59*BC59/7*(ROUNDUP((DAY(EOMONTH(BC$15,0)))/4,0))),
0)</f>
        <v/>
      </c>
      <c r="BU59" s="125">
        <f t="array" ref="BU59">
IFERROR(
_xlfn.IFS(
$DH59="день_1",
$BP59*$BL59/($AX59-$AW59+1)*BD59*(DAY(EOMONTH(BD$15,0))),
$DH59="день_2",
$BP59/30*MAX(MIN($AX59,EOMONTH(BD$15,0))-MAX($AW59,BD$15)+1,),
$DH59="раб.день",
$BP59/30*(IFERROR(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$BP59*BD59,
$DH59="неделя",
$BP59*BD59/7*(ROUNDUP((DAY(EOMONTH(BD$15,0)))/4,0))),
0)</f>
        <v/>
      </c>
      <c r="BV59" s="125">
        <f t="array" ref="BV59">
IFERROR(
_xlfn.IFS(
$DH59="день_1",
$BP59*$BL59/($AX59-$AW59+1)*BE59*(DAY(EOMONTH(BE$15,0))),
$DH59="день_2",
$BP59/30*MAX(MIN($AX59,EOMONTH(BE$15,0))-MAX($AW59,BE$15)+1,),
$DH59="раб.день",
$BP59/30*(IFERROR(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$BP59*BE59,
$DH59="неделя",
$BP59*BE59/7*(ROUNDUP((DAY(EOMONTH(BE$15,0)))/4,0))),
0)</f>
        <v/>
      </c>
      <c r="BW59" s="125">
        <f t="array" ref="BW59">
IFERROR(
_xlfn.IFS(
$DH59="день_1",
$BP59*$BL59/($AX59-$AW59+1)*BF59*(DAY(EOMONTH(BF$15,0))),
$DH59="день_2",
$BP59/30*MAX(MIN($AX59,EOMONTH(BF$15,0))-MAX($AW59,BF$15)+1,),
$DH59="раб.день",
$BP59/30*(IFERROR(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$BP59*BF59,
$DH59="неделя",
$BP59*BF59/7*(ROUNDUP((DAY(EOMONTH(BF$15,0)))/4,0))),
0)</f>
        <v/>
      </c>
      <c r="BX59" s="125">
        <f t="array" ref="BX59">
IFERROR(
_xlfn.IFS(
$DH59="день_1",
$BP59*$BL59/($AX59-$AW59+1)*BG59*(DAY(EOMONTH(BG$15,0))),
$DH59="день_2",
$BP59/30*MAX(MIN($AX59,EOMONTH(BG$15,0))-MAX($AW59,BG$15)+1,),
$DH59="раб.день",
$BP59/30*(IFERROR(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$BP59*BG59,
$DH59="неделя",
$BP59*BG59/7*(ROUNDUP((DAY(EOMONTH(BG$15,0)))/4,0))),
0)</f>
        <v/>
      </c>
      <c r="BY59" s="125">
        <f t="array" ref="BY59">
IFERROR(
_xlfn.IFS(
$DH59="день_1",
$BP59*$BL59/($AX59-$AW59+1)*BH59*(DAY(EOMONTH(BH$15,0))),
$DH59="день_2",
$BP59/30*MAX(MIN($AX59,EOMONTH(BH$15,0))-MAX($AW59,BH$15)+1,),
$DH59="раб.день",
$BP59/30*(IFERROR(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$BP59*BH59,
$DH59="неделя",
$BP59*BH59/7*(ROUNDUP((DAY(EOMONTH(BH$15,0)))/4,0))),
0)</f>
        <v/>
      </c>
      <c r="BZ59" s="125">
        <f t="array" ref="BZ59">
IFERROR(
_xlfn.IFS(
$DH59="день_1",
$BP59*$BL59/($AX59-$AW59+1)*BI59*(DAY(EOMONTH(BI$15,0))),
$DH59="день_2",
$BP59/30*MAX(MIN($AX59,EOMONTH(BI$15,0))-MAX($AW59,BI$15)+1,),
$DH59="раб.день",
$BP59/30*(IFERROR(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$BP59*BI59,
$DH59="неделя",
$BP59*BI59/7*(ROUNDUP((DAY(EOMONTH(BI$15,0)))/4,0))),
0)</f>
        <v/>
      </c>
      <c r="CA59" s="125">
        <f t="array" ref="CA59">
IFERROR(
_xlfn.IFS(
$DH59="день_1",
$BP59*$BL59/($AX59-$AW59+1)*BJ59*(DAY(EOMONTH(BJ$15,0))),
$DH59="день_2",
$BP59/30*MAX(MIN($AX59,EOMONTH(BJ$15,0))-MAX($AW59,BJ$15)+1,),
$DH59="раб.день",
$BP59/30*(IFERROR(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$BP59*BJ59,
$DH59="неделя",
$BP59*BJ59/7*(ROUNDUP((DAY(EOMONTH(BJ$15,0)))/4,0))),
0)</f>
        <v/>
      </c>
      <c r="CB59" s="125">
        <f t="array" ref="CB59">
IFERROR(
_xlfn.IFS(
$DH59="день_1",
$BP59*$BL59/($AX59-$AW59+1)*BK59*(DAY(EOMONTH(BK$15,0))),
$DH59="день_2",
$BP59/30*MAX(MIN($AX59,EOMONTH(BK$15,0))-MAX($AW59,BK$15)+1,),
$DH59="раб.день",
$BP59/30*(IFERROR(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$BP59*BK59,
$DH59="неделя",
$BP59*BK59/7*(ROUNDUP((DAY(EOMONTH(BK$15,0)))/4,0))),
0)</f>
        <v/>
      </c>
      <c r="CC59" s="125">
        <f>SUM($BQ59:$CB59)</f>
        <v/>
      </c>
      <c r="CD59" s="126">
        <f>SUM($EH59:$EH59)</f>
        <v/>
      </c>
      <c r="CE59" s="126">
        <f>$CD59*$AB59</f>
        <v/>
      </c>
      <c r="CF59" s="126">
        <f>SUM($EK59:$EK59)</f>
        <v/>
      </c>
      <c r="CG59" s="126">
        <f>$CF59*$AB59</f>
        <v/>
      </c>
      <c r="CH59" s="126">
        <f>SUM($CC59,$CE59,$CG59)</f>
        <v/>
      </c>
      <c r="CI59" s="126">
        <f>$CH59*(1+$CM59)</f>
        <v/>
      </c>
      <c r="CJ59" s="127" t="n">
        <v>0</v>
      </c>
      <c r="CK59" s="126">
        <f>SUM($CH59:$CH59)*(1+$CJ59)</f>
        <v/>
      </c>
      <c r="CL59" s="126">
        <f>SUM($CH59:$CH59)*(1+$CM59)</f>
        <v/>
      </c>
      <c r="CM59" s="59" t="n"/>
      <c r="CN59" s="59" t="n"/>
      <c r="CO59" s="72" t="n"/>
      <c r="CP59" s="59" t="n"/>
      <c r="CQ59" s="73" t="n"/>
      <c r="CR59" s="73" t="n"/>
      <c r="CS59" s="73" t="n"/>
      <c r="CT59" s="72" t="n"/>
      <c r="CU59" s="79" t="inlineStr">
        <is>
          <t> </t>
        </is>
      </c>
      <c r="CV59" s="60" t="n"/>
      <c r="CW59" s="60" t="n"/>
      <c r="CX59" s="60" t="n"/>
      <c r="CY59" s="127">
        <f>IFERROR(($CC59-$EE59)/($EE59/(1-$DQ59)),0)</f>
        <v/>
      </c>
      <c r="CZ59" s="127">
        <f>IFERROR(1-$EI59/($CE59),0)</f>
        <v/>
      </c>
      <c r="DA59" s="127">
        <f>IFERROR(1-$EL59/($CG59),0)</f>
        <v/>
      </c>
      <c r="DB59" s="126">
        <f>ROUND(IFERROR(($CI59/(1+$CM59)-$EN59),0),2)</f>
        <v/>
      </c>
      <c r="DC59" s="128" t="n"/>
      <c r="DD59" s="125" t="n"/>
      <c r="DE59" s="75" t="n">
        <v>0</v>
      </c>
      <c r="DF59" s="128" t="n"/>
      <c r="DG59" s="125">
        <f>IF($DC59=0,0,$DD59*($DC59*100%-$DE59*$DF59))*SUM($AB59:$AB59)</f>
        <v/>
      </c>
      <c r="DH59" s="129" t="inlineStr">
        <is>
          <t>месяц</t>
        </is>
      </c>
      <c r="DI59" s="130">
        <f t="array" ref="DI59">IFERROR(
IF($ES59="LisChannel",
(ROUND(((INDEX({174.625;153.888888888889;130.972222222222},MATCH($AI59,{2;3;4}),0))*$AG59*$AI59),2)),0),0)</f>
        <v/>
      </c>
      <c r="DJ59" s="130">
        <f>
_xlfn.LET(_xlpm.X,
IFERROR(
IF($ES59="НовиковТВ",
(_xlfn.LET(_xlpm.NTV,
_xlfn.LET(_xlpm.MIN,350000,
IF(SUMIFS($DI:$DI,$ES:$ES,"НовиковТВ")&lt;=_xlpm.MIN,
(SUMIFS($DI:$DI,$ES:$ES,"НовиковТВ")/(COUNTIFS($ES:$ES,"НовиковТВ")))*_xlpm.MIN/SUMIFS($DI:$DI,$ES:$ES,"НовиковТВ"),
DI59)),
_xlpm.NTV+$DG59/(1-(1-(_xlpm.NTV)*(1-$DL59)*(1-$DM59)*(1-$DN59)*(1-$DO59)*(1-$DP59)/_xlpm.NTV))))/(1+$EP59),
$DI59+$DG59/(1-(1-($DI59)*(1-$DL59)*(1-$DM59)*(1-$DN59)*(1-$DO59)*(1-$DP59)/$DI59))),
0),
_xlpm.X*(1+$CM59)*(1+$CW59)-_xlpm.X*(1+$CM59)+_xlpm.X)</f>
        <v/>
      </c>
      <c r="DK59" s="125" t="inlineStr">
        <is>
          <t>послед.</t>
        </is>
      </c>
      <c r="DL59" s="63" t="n">
        <v>0</v>
      </c>
      <c r="DM59" s="63" t="n">
        <v>0</v>
      </c>
      <c r="DN59" s="63" t="n">
        <v>0</v>
      </c>
      <c r="DO59" s="63" t="n">
        <v>0</v>
      </c>
      <c r="DP59" s="63" t="n">
        <v>0</v>
      </c>
      <c r="DQ59" s="63">
        <f t="array" ref="DQ59">IFERROR(_xlfn.IFS(
$DK59="послед.",1-(1-$DL59)*(1-$DM59)*(1-$DN59)*(1-$DO59)*(1-$DP59),
$DK59="сумм.",$DL59+$DM59+$DN59+$DO59+$DP59),
0)</f>
        <v/>
      </c>
      <c r="DR59" s="125">
        <f t="array" ref="DR59">
IFERROR(
_xlfn.IFS(
$BL59=0,
0,
$BL59&gt;0,
_xlfn.IFS($DK59="послед.",
$DJ59*(1-$DL59)*(1-$DM59)*(1-$DN59)*(1-$DO59)*(1-$DP59),
$DK59="сумм.",
$DJ59*(1-($DL59+$DM59+$DN59+$DO59+$DP59)))),0)</f>
        <v/>
      </c>
      <c r="DS59" s="125">
        <f t="array" ref="DS59">
IFERROR(_xlfn.IFS(
$DH59="день_1",
$DR59*$BL59/($AX59-$AW59+1)*AZ59*(DAY(EOMONTH(AZ$15,0))),
$DH59="день_2",
$DR59/30*MAX(MIN($AX59,EOMONTH(AZ$15,0))-MAX($AW59,AZ$15)+1,),
$DH59="раб.день",
$DR59/30*(IFERROR(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$DR59*AZ59,
$DH59="неделя",
$DR59*AZ59/7*(ROUNDUP((DAY(EOMONTH(AZ$15,0)))/4,0))),
0)</f>
        <v/>
      </c>
      <c r="DT59" s="125">
        <f t="array" ref="DT59">
IFERROR(_xlfn.IFS(
$DH59="день_1",
$DR59*$BL59/($AX59-$AW59+1)*BA59*(DAY(EOMONTH(BA$15,0))),
$DH59="день_2",
$DR59/30*MAX(MIN($AX59,EOMONTH(BA$15,0))-MAX($AW59,BA$15)+1,),
$DH59="раб.день",
$DR59/30*(IFERROR(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$DR59*BA59,
$DH59="неделя",
$DR59*BA59/7*(ROUNDUP((DAY(EOMONTH(BA$15,0)))/4,0))),
0)</f>
        <v/>
      </c>
      <c r="DU59" s="125">
        <f t="array" ref="DU59">
IFERROR(_xlfn.IFS(
$DH59="день_1",
$DR59*$BL59/($AX59-$AW59+1)*BB59*(DAY(EOMONTH(BB$15,0))),
$DH59="день_2",
$DR59/30*MAX(MIN($AX59,EOMONTH(BB$15,0))-MAX($AW59,BB$15)+1,),
$DH59="раб.день",
$DR59/30*(IFERROR(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$DR59*BB59,
$DH59="неделя",
$DR59*BB59/7*(ROUNDUP((DAY(EOMONTH(BB$15,0)))/4,0))),
0)</f>
        <v/>
      </c>
      <c r="DV59" s="125">
        <f t="array" ref="DV59">
IFERROR(_xlfn.IFS(
$DH59="день_1",
$DR59*$BL59/($AX59-$AW59+1)*BC59*(DAY(EOMONTH(BC$15,0))),
$DH59="день_2",
$DR59/30*MAX(MIN($AX59,EOMONTH(BC$15,0))-MAX($AW59,BC$15)+1,),
$DH59="раб.день",
$DR59/30*(IFERROR(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$DR59*BC59,
$DH59="неделя",
$DR59*BC59/7*(ROUNDUP((DAY(EOMONTH(BC$15,0)))/4,0))),
0)</f>
        <v/>
      </c>
      <c r="DW59" s="125">
        <f t="array" ref="DW59">
IFERROR(_xlfn.IFS(
$DH59="день_1",
$DR59*$BL59/($AX59-$AW59+1)*BD59*(DAY(EOMONTH(BD$15,0))),
$DH59="день_2",
$DR59/30*MAX(MIN($AX59,EOMONTH(BD$15,0))-MAX($AW59,BD$15)+1,),
$DH59="раб.день",
$DR59/30*(IFERROR(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$DR59*BD59,
$DH59="неделя",
$DR59*BD59/7*(ROUNDUP((DAY(EOMONTH(BD$15,0)))/4,0))),
0)</f>
        <v/>
      </c>
      <c r="DX59" s="125">
        <f t="array" ref="DX59">
IFERROR(_xlfn.IFS(
$DH59="день_1",
$DR59*$BL59/($AX59-$AW59+1)*BE59*(DAY(EOMONTH(BE$15,0))),
$DH59="день_2",
$DR59/30*MAX(MIN($AX59,EOMONTH(BE$15,0))-MAX($AW59,BE$15)+1,),
$DH59="раб.день",
$DR59/30*(IFERROR(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$DR59*BE59,
$DH59="неделя",
$DR59*BE59/7*(ROUNDUP((DAY(EOMONTH(BE$15,0)))/4,0))),
0)</f>
        <v/>
      </c>
      <c r="DY59" s="125">
        <f t="array" ref="DY59">
IFERROR(_xlfn.IFS(
$DH59="день_1",
$DR59*$BL59/($AX59-$AW59+1)*BF59*(DAY(EOMONTH(BF$15,0))),
$DH59="день_2",
$DR59/30*MAX(MIN($AX59,EOMONTH(BF$15,0))-MAX($AW59,BF$15)+1,),
$DH59="раб.день",
$DR59/30*(IFERROR(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$DR59*BF59,
$DH59="неделя",
$DR59*BF59/7*(ROUNDUP((DAY(EOMONTH(BF$15,0)))/4,0))),
0)</f>
        <v/>
      </c>
      <c r="DZ59" s="125">
        <f t="array" ref="DZ59">
IFERROR(_xlfn.IFS(
$DH59="день_1",
$DR59*$BL59/($AX59-$AW59+1)*BG59*(DAY(EOMONTH(BG$15,0))),
$DH59="день_2",
$DR59/30*MAX(MIN($AX59,EOMONTH(BG$15,0))-MAX($AW59,BG$15)+1,),
$DH59="раб.день",
$DR59/30*(IFERROR(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$DR59*BG59,
$DH59="неделя",
$DR59*BG59/7*(ROUNDUP((DAY(EOMONTH(BG$15,0)))/4,0))),
0)</f>
        <v/>
      </c>
      <c r="EA59" s="125">
        <f t="array" ref="EA59">
IFERROR(_xlfn.IFS(
$DH59="день_1",
$DR59*$BL59/($AX59-$AW59+1)*BH59*(DAY(EOMONTH(BH$15,0))),
$DH59="день_2",
$DR59/30*MAX(MIN($AX59,EOMONTH(BH$15,0))-MAX($AW59,BH$15)+1,),
$DH59="раб.день",
$DR59/30*(IFERROR(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$DR59*BH59,
$DH59="неделя",
$DR59*BH59/7*(ROUNDUP((DAY(EOMONTH(BH$15,0)))/4,0))),
0)</f>
        <v/>
      </c>
      <c r="EB59" s="125">
        <f t="array" ref="EB59">
IFERROR(_xlfn.IFS(
$DH59="день_1",
$DR59*$BL59/($AX59-$AW59+1)*BI59*(DAY(EOMONTH(BI$15,0))),
$DH59="день_2",
$DR59/30*MAX(MIN($AX59,EOMONTH(BI$15,0))-MAX($AW59,BI$15)+1,),
$DH59="раб.день",
$DR59/30*(IFERROR(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$DR59*BI59,
$DH59="неделя",
$DR59*BI59/7*(ROUNDUP((DAY(EOMONTH(BI$15,0)))/4,0))),
0)</f>
        <v/>
      </c>
      <c r="EC59" s="125">
        <f t="array" ref="EC59">
IFERROR(_xlfn.IFS(
$DH59="день_1",
$DR59*$BL59/($AX59-$AW59+1)*BJ59*(DAY(EOMONTH(BJ$15,0))),
$DH59="день_2",
$DR59/30*MAX(MIN($AX59,EOMONTH(BJ$15,0))-MAX($AW59,BJ$15)+1,),
$DH59="раб.день",
$DR59/30*(IFERROR(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$DR59*BJ59,
$DH59="неделя",
$DR59*BJ59/7*(ROUNDUP((DAY(EOMONTH(BJ$15,0)))/4,0))),
0)</f>
        <v/>
      </c>
      <c r="ED59" s="125">
        <f t="array" ref="ED59">
IFERROR(_xlfn.IFS(
$DH59="день_1",
$DR59*$BL59/($AX59-$AW59+1)*BK59*(DAY(EOMONTH(BK$15,0))),
$DH59="день_2",
$DR59/30*MAX(MIN($AX59,EOMONTH(BK$15,0))-MAX($AW59,BK$15)+1,),
$DH59="раб.день",
$DR59/30*(IFERROR(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$DR59*BK59,
$DH59="неделя",
$DR59*BK59/7*(ROUNDUP((DAY(EOMONTH(BK$15,0)))/4,0))),
0)</f>
        <v/>
      </c>
      <c r="EE59" s="125">
        <f>SUM($DS59,$DT59,$DU59,$DV59,$DW59,$DX59,$DY59,$DZ59,$EA59,$EB59,$EC59,$ED59)</f>
        <v/>
      </c>
      <c r="EF59" s="125">
        <f>IFERROR(ROUND($EE59*(1+$EP59),2),0)</f>
        <v/>
      </c>
      <c r="EG59" s="128" t="n">
        <v>1</v>
      </c>
      <c r="EH59" s="126" t="n">
        <v>0</v>
      </c>
      <c r="EI59" s="126">
        <f>ROUND(SUM($EH59:$EH59)*SUM($AB59:$AB59)*$EG59,2)</f>
        <v/>
      </c>
      <c r="EJ59" s="126">
        <f>ROUND($EI59*(1+$EP59),2)</f>
        <v/>
      </c>
      <c r="EK59" s="126" t="n">
        <v>0</v>
      </c>
      <c r="EL59" s="126">
        <f>ROUND(SUM($EK59:$EK59)*SUM($AB59:$AB59)*$EG59,2)</f>
        <v/>
      </c>
      <c r="EM59" s="126">
        <f>ROUND($EL59*(1+$EP59),2)</f>
        <v/>
      </c>
      <c r="EN59" s="126">
        <f>SUM($EE59,$EI59,$EL59)</f>
        <v/>
      </c>
      <c r="EO59" s="126">
        <f>SUM($EF59,$EJ59,$EM59)</f>
        <v/>
      </c>
      <c r="EP59" s="59" t="n"/>
      <c r="EQ59" s="59" t="n"/>
      <c r="ER59" s="60">
        <f t="array" ref="ER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MATCH(ES59,
{"AMS";"RussOutdoor";"HD Outdoor";"Ingroup";"IQ";"Ledproduction";"LisChannel";"Logic";"Media-PPL";"NovikovTV | НовиковТВ";"SMA";"SOK";"КрокусТВ | CrocusTV | IndoorTV";"Сити";"ТЯК Москва"},
0)),"")</f>
        <v/>
      </c>
      <c r="ES59" s="60" t="n"/>
      <c r="ET59" s="60">
        <f t="array" ref="ET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MATCH(ES59,
{"AMS";"RussOutdoor";"HD Outdoor";"Ingroup";"IQ";"Ledproduction";"LisChannel";"Logic";"Media-PPL";"NovikovTV | НовиковТВ";"SMA";"SOK";"КрокусТВ | CrocusTV | IndoorTV";"Сити";"ТЯК Москва"},
0)),"")</f>
        <v/>
      </c>
      <c r="EU59" s="60" t="n"/>
      <c r="EV59" s="60" t="n"/>
      <c r="EX59" s="110">
        <f t="array" ref="EX59">
($AR59/30
+N("ТРАФИК ПЛОЩАДКИ"))*
(IFERROR(
_xlfn.LET(
_xlpm.GPR,
HLOOKUP($L59,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IF($Q59="цифровой",_xlpm.GPR/$AG59,_xlpm.GPR/60)),
0)
+N("DWELL TIME"))*
(IF($AB59=0,0,IF($AB59=1,0.3,IF($AB59=2,0.5,IF($AB59&gt;2,1))))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_xlfn.IFS($AC59="да",1.2,$AC59="нет",1)*
_xlfn.IFS($AD59="да",1.2,$AD59="нет",1)*
IF(R59="статический",1,1.2)*
$X59*
INDEX(
{1.2;1;1.2;1.2;1;1.2;1.2;1.2;1.2;1.2;1.2;1;1.2;1.2;1.2;1.2;1;1;1.2;1.2;1.2;1;1;1;1;1.2;1.2;1.2;1.2;1;1;1;1;1.2;1.2;1.2;1.2;1.2;1.2;1.2;1.2;1;1;1.2;1;1;1;1;1.5;1;1;1.5;1.5;1.2},
MATCH($Q59,_xlpm.MI,0)))&gt;{0.02;0.04;0.06;0.1;0.2;0.4;0.6;0.8;1;2;4;6})),
{0;1;2;3;4;5;6;7;8;9;10;11;12},
0)))
+N("КОЭФФИЦИЕНТ КОНТАКТА"))))*
(_xlfn.IFS($X59&lt;0.1,$X59/1000,$X59&gt;25,5.2,AND($X59&gt;=0.1,$X59&lt;=25),(($X59*2+0.1)/10)*($X59/10)))*
IFERROR((_xlfn.LET(
_xlpm.MA,
{0;0.8;0.85;0.9;0.95;1},
_xlpm.MAA,
{0;1;2;3;4;5},
INDEX(_xlpm.MA,MATCH(SUMPRODUCT(--((IF(ROUND(_xlpm.MAA,1)&gt;5,5,ROUND($AB59,1)))&gt;{0;1;2;3;4;5})),_xlpm.MAA,0)))
+N("КОЭФФИЦИЕНТ КОЛ-ВО КОНСТРУКЦИЙ")),1)*
$AB59,0))*
(IF($Q59="цифровой",$AG59/15*$AI59,1)
+N("ДЛЯ ЦИФРЫ"))</f>
        <v/>
      </c>
      <c r="EY59" s="110">
        <f>IFERROR(EX59*AY59,0)</f>
        <v/>
      </c>
      <c r="EZ59" s="131">
        <f>IFERROR(DP59/EY59*1000,0)</f>
        <v/>
      </c>
      <c r="FA59" s="112">
        <f>IFERROR(FC59/FB59,0)</f>
        <v/>
      </c>
      <c r="FB59" s="112">
        <f>IFERROR((FC59/(EY59/FF59*#REF!))*0.825,0)</f>
        <v/>
      </c>
      <c r="FC59" s="112">
        <f>IFERROR(((EX59*30/AR59)*100)/30,0)</f>
        <v/>
      </c>
      <c r="FD59" s="112">
        <f>IFERROR(EY59/G59*100%,0)</f>
        <v/>
      </c>
      <c r="FE59" s="112">
        <f>IFERROR(FD59/FC59*100%,0)</f>
        <v/>
      </c>
      <c r="FF59" s="110">
        <f>IFERROR(AR59/30*AY59,0)</f>
        <v/>
      </c>
    </row>
    <row r="60" ht="12.75" customHeight="1">
      <c r="A60" s="59" t="n"/>
      <c r="B60" s="60" t="n"/>
      <c r="C60" s="60" t="n"/>
      <c r="D60" s="60">
        <f t="array" ref="D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0" s="60">
        <f t="array" ref="E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0" s="60" t="inlineStr"/>
      <c r="G60" s="60" t="n"/>
      <c r="H60" s="60">
        <f t="array" ref="H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0" s="60" t="n"/>
      <c r="J60" s="60" t="n"/>
      <c r="K60" s="60" t="n"/>
      <c r="L60" s="60" t="n"/>
      <c r="M60" s="60" t="n"/>
      <c r="N60" s="60" t="n"/>
      <c r="O60" s="60" t="n"/>
      <c r="P60" s="60">
        <f t="array" ref="P60">
_xlfn.IFS(
ISNUMBER(MATCH($Q60,{"шелфбаннер","разделитель","монетница","чековая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ISNUMBER(MATCH($Q60,{"каталог","журнал"},)),
"Пресса",
$Q60="","")</f>
        <v/>
      </c>
      <c r="Q60" s="60" t="n"/>
      <c r="R60" s="60">
        <f t="array" ref="R60">
IFERROR(
_xlfn.IFS(
OR(ISNUMBER(MATCH($Q60,{"экспозиция","макет","стенд","автостенд","авто стенд","выставочное пространство","выставочные стенды","модульные выставочные стенды","3Д конструкция","3D конструкция"},)),P60="Экспонирование"),
"нестандартный",
ISNUMBER(MATCH($Q60,{"скроллер","призматрон"},)),
"динамический",
$P60="Видео",
"цифровой",
OR($P60="Пресса",$P60="Щит",$P60="POSm",$P60="Подвес",$P60="Брендирование/оклейка"),
"статический"),"")</f>
        <v/>
      </c>
      <c r="S60" s="59" t="n"/>
      <c r="T60" s="60" t="n"/>
      <c r="U60" s="60" t="n"/>
      <c r="V60" s="60">
        <f>
IF(P60="Видео",
"цифровой постер/ролик",
IF(ISNUMBER(MATCH(Q60,{"короб световой","короб световой | лайтбокс","короб световой | кристалайт","лайтбокс","лайт бокс","кристалайт","LB","lightbox"},)),
"бэклит",
IF(P60="Брендирование/оклейка",
"перфарированная пленка/самоклейка",
IF(P60="Экспонирование",
"под запрос",
IF(P60="Подвес",
"баннер/ткань",
"")))))</f>
        <v/>
      </c>
      <c r="W60" s="59" t="n"/>
      <c r="X60" s="59" t="n"/>
      <c r="Y60" s="59" t="n"/>
      <c r="Z60" s="61" t="n"/>
      <c r="AA60" s="61" t="n"/>
      <c r="AB60" s="61">
        <f>IF(BL60&gt;0,Z60,0)</f>
        <v/>
      </c>
      <c r="AC60" s="59" t="n"/>
      <c r="AD60" s="59" t="n"/>
      <c r="AE60" s="59" t="n"/>
      <c r="AF60" s="59" t="n"/>
      <c r="AG60" s="59" t="n"/>
      <c r="AH60" s="59" t="n"/>
      <c r="AI60" s="59" t="n"/>
      <c r="AJ60" s="59" t="n"/>
      <c r="AK60" s="59" t="n"/>
      <c r="AL60" s="62">
        <f>IFERROR(IF(OR(R60="статический",R60="динамический",R60="нестандартный",R60="",R60=""),"-",IF(AND(AH60="-",AI60="-"),"-",AK60*3600/AH60*AI60)),"-")</f>
        <v/>
      </c>
      <c r="AM60" s="62">
        <f>IFERROR(IF(OR(R60="статический",R60="динамический",R60="",R60="", R60="BTL",R60="нестандартный"),"-",AG60*AI60*AL60/60),"-")</f>
        <v/>
      </c>
      <c r="AN60" s="63">
        <f>IFERROR(IF(AH60="","-",AG60*AI60/AH60),"-")</f>
        <v/>
      </c>
      <c r="AO60" s="59">
        <f>IFERROR(IF(OR($R60="статический",$R60="динамический",$R60="",$R60="",$R60="BTL",$R60="нестандартный"),"-",$AL60*$AY60),"-")</f>
        <v/>
      </c>
      <c r="AP60" s="62">
        <f>IFERROR(IF(OR($R60="статический",$R60="динамический",$R60="",$R60="",$R60="BTL",$R60="нестандартный"),"-",$AM60*AY60),"-")</f>
        <v/>
      </c>
      <c r="AQ60" s="64" t="n"/>
      <c r="AR60" s="61" t="n"/>
      <c r="AS60" s="61" t="n"/>
      <c r="AT60" s="61" t="n"/>
      <c r="AU60" s="65" t="n"/>
      <c r="AV60" s="124">
        <f>IFERROR(DR60/AT60*1000,"n/a")</f>
        <v/>
      </c>
      <c r="AW60" s="67" t="n"/>
      <c r="AX60" s="67" t="n"/>
      <c r="AY60" s="43">
        <f>IFERROR(IF(OR($AW60="",$AX60=""),"",_xlfn.DAYS($AX60+1,$AW60)),"")</f>
        <v/>
      </c>
      <c r="AZ60" s="68">
        <f t="array" ref="AZ60">
_xlfn.LET(_xlpm.COEFF,
IF($AW60+$AX60=0,0,IF(MAX(MIN($AX60,EOMONTH(AZ$15,0))-MAX($AW60,AZ$15)+1,)&gt;0,1,0)),
_xlfn.IFS(
$ES60="LisChannel",
_xlpm.COEFF*
INDEX({1;1;1.2;1.2;1;1;1;1;1.2;1.2;1.2;1.2},
MATCH(MONTH(AZ$15),
{1,2,3,4,5,6,7,8,9,10,11,12})),
CONCATENATE($ES60," ",$L60)="RussOutdoor метро",
_xlpm.COEFF*
INDEX({0.8;0.9;1.1;1.1;1;1;1;1;1.1;1.1;1.1;1.1},
MATCH(MONTH(AZ$15),
{1,2,3,4,5,6,7,8,9,10,11,12})),
$ES60&lt;&gt;"LisChannel",
_xlpm.COEFF,
$ES60&lt;&gt;"RussOutdoor",
_xlpm.COEFF))</f>
        <v/>
      </c>
      <c r="BA60" s="68">
        <f t="array" ref="BA60">
_xlfn.LET(_xlpm.COEFF,
IF($AW60+$AX60=0,0,IF(MAX(MIN($AX60,EOMONTH(BA$15,0))-MAX($AW60,BA$15)+1,)&gt;0,1,0)),
_xlfn.IFS(
$ES60="LisChannel",
_xlpm.COEFF*
INDEX({1;1;1.2;1.2;1;1;1;1;1.2;1.2;1.2;1.2},
MATCH(MONTH(BA$15),
{1,2,3,4,5,6,7,8,9,10,11,12})),
CONCATENATE($ES60," ",$L60)="RussOutdoor метро",
_xlpm.COEFF*
INDEX({0.8;0.9;1.1;1.1;1;1;1;1;1.1;1.1;1.1;1.1},
MATCH(MONTH(BA$15),
{1,2,3,4,5,6,7,8,9,10,11,12})),
$ES60&lt;&gt;"LisChannel",
_xlpm.COEFF,
$ES60&lt;&gt;"RussOutdoor",
_xlpm.COEFF))</f>
        <v/>
      </c>
      <c r="BB60" s="68">
        <f t="array" ref="BB60">
_xlfn.LET(_xlpm.COEFF,
IF($AW60+$AX60=0,0,IF(MAX(MIN($AX60,EOMONTH(BB$15,0))-MAX($AW60,BB$15)+1,)&gt;0,1,0)),
_xlfn.IFS(
$ES60="LisChannel",
_xlpm.COEFF*
INDEX({1;1;1.2;1.2;1;1;1;1;1.2;1.2;1.2;1.2},
MATCH(MONTH(BB$15),
{1,2,3,4,5,6,7,8,9,10,11,12})),
CONCATENATE($ES60," ",$L60)="RussOutdoor метро",
_xlpm.COEFF*
INDEX({0.8;0.9;1.1;1.1;1;1;1;1;1.1;1.1;1.1;1.1},
MATCH(MONTH(BB$15),
{1,2,3,4,5,6,7,8,9,10,11,12})),
$ES60&lt;&gt;"LisChannel",
_xlpm.COEFF,
$ES60&lt;&gt;"RussOutdoor",
_xlpm.COEFF))</f>
        <v/>
      </c>
      <c r="BC60" s="68">
        <f t="array" ref="BC60">
_xlfn.LET(_xlpm.COEFF,
IF($AW60+$AX60=0,0,IF(MAX(MIN($AX60,EOMONTH(BC$15,0))-MAX($AW60,BC$15)+1,)&gt;0,1,0)),
_xlfn.IFS(
$ES60="LisChannel",
_xlpm.COEFF*
INDEX({1;1;1.2;1.2;1;1;1;1;1.2;1.2;1.2;1.2},
MATCH(MONTH(BC$15),
{1,2,3,4,5,6,7,8,9,10,11,12})),
CONCATENATE($ES60," ",$L60)="RussOutdoor метро",
_xlpm.COEFF*
INDEX({0.8;0.9;1.1;1.1;1;1;1;1;1.1;1.1;1.1;1.1},
MATCH(MONTH(BC$15),
{1,2,3,4,5,6,7,8,9,10,11,12})),
$ES60&lt;&gt;"LisChannel",
_xlpm.COEFF,
$ES60&lt;&gt;"RussOutdoor",
_xlpm.COEFF))</f>
        <v/>
      </c>
      <c r="BD60" s="68">
        <f t="array" ref="BD60">
_xlfn.LET(_xlpm.COEFF,
IF($AW60+$AX60=0,0,IF(MAX(MIN($AX60,EOMONTH(BD$15,0))-MAX($AW60,BD$15)+1,)&gt;0,1,0)),
_xlfn.IFS(
$ES60="LisChannel",
_xlpm.COEFF*
INDEX({1;1;1.2;1.2;1;1;1;1;1.2;1.2;1.2;1.2},
MATCH(MONTH(BD$15),
{1,2,3,4,5,6,7,8,9,10,11,12})),
CONCATENATE($ES60," ",$L60)="RussOutdoor метро",
_xlpm.COEFF*
INDEX({0.8;0.9;1.1;1.1;1;1;1;1;1.1;1.1;1.1;1.1},
MATCH(MONTH(BD$15),
{1,2,3,4,5,6,7,8,9,10,11,12})),
$ES60&lt;&gt;"LisChannel",
_xlpm.COEFF,
$ES60&lt;&gt;"RussOutdoor",
_xlpm.COEFF))</f>
        <v/>
      </c>
      <c r="BE60" s="68">
        <f t="array" ref="BE60">
_xlfn.LET(_xlpm.COEFF,
IF($AW60+$AX60=0,0,IF(MAX(MIN($AX60,EOMONTH(BE$15,0))-MAX($AW60,BE$15)+1,)&gt;0,1,0)),
_xlfn.IFS(
$ES60="LisChannel",
_xlpm.COEFF*
INDEX({1;1;1.2;1.2;1;1;1;1;1.2;1.2;1.2;1.2},
MATCH(MONTH(BE$15),
{1,2,3,4,5,6,7,8,9,10,11,12})),
CONCATENATE($ES60," ",$L60)="RussOutdoor метро",
_xlpm.COEFF*
INDEX({0.8;0.9;1.1;1.1;1;1;1;1;1.1;1.1;1.1;1.1},
MATCH(MONTH(BE$15),
{1,2,3,4,5,6,7,8,9,10,11,12})),
$ES60&lt;&gt;"LisChannel",
_xlpm.COEFF,
$ES60&lt;&gt;"RussOutdoor",
_xlpm.COEFF))</f>
        <v/>
      </c>
      <c r="BF60" s="68">
        <f t="array" ref="BF60">
_xlfn.LET(_xlpm.COEFF,
IF($AW60+$AX60=0,0,IF(MAX(MIN($AX60,EOMONTH(BF$15,0))-MAX($AW60,BF$15)+1,)&gt;0,1,0)),
_xlfn.IFS(
$ES60="LisChannel",
_xlpm.COEFF*
INDEX({1;1;1.2;1.2;1;1;1;1;1.2;1.2;1.2;1.2},
MATCH(MONTH(BF$15),
{1,2,3,4,5,6,7,8,9,10,11,12})),
CONCATENATE($ES60," ",$L60)="RussOutdoor метро",
_xlpm.COEFF*
INDEX({0.8;0.9;1.1;1.1;1;1;1;1;1.1;1.1;1.1;1.1},
MATCH(MONTH(BF$15),
{1,2,3,4,5,6,7,8,9,10,11,12})),
$ES60&lt;&gt;"LisChannel",
_xlpm.COEFF,
$ES60&lt;&gt;"RussOutdoor",
_xlpm.COEFF))</f>
        <v/>
      </c>
      <c r="BG60" s="68">
        <f t="array" ref="BG60">
_xlfn.LET(_xlpm.COEFF,
IF($AW60+$AX60=0,0,IF(MAX(MIN($AX60,EOMONTH(BG$15,0))-MAX($AW60,BG$15)+1,)&gt;0,1,0)),
_xlfn.IFS(
$ES60="LisChannel",
_xlpm.COEFF*
INDEX({1;1;1.2;1.2;1;1;1;1;1.2;1.2;1.2;1.2},
MATCH(MONTH(BG$15),
{1,2,3,4,5,6,7,8,9,10,11,12})),
CONCATENATE($ES60," ",$L60)="RussOutdoor метро",
_xlpm.COEFF*
INDEX({0.8;0.9;1.1;1.1;1;1;1;1;1.1;1.1;1.1;1.1},
MATCH(MONTH(BG$15),
{1,2,3,4,5,6,7,8,9,10,11,12})),
$ES60&lt;&gt;"LisChannel",
_xlpm.COEFF,
$ES60&lt;&gt;"RussOutdoor",
_xlpm.COEFF))</f>
        <v/>
      </c>
      <c r="BH60" s="68">
        <f t="array" ref="BH60">
_xlfn.LET(_xlpm.COEFF,
IF($AW60+$AX60=0,0,IF(MAX(MIN($AX60,EOMONTH(BH$15,0))-MAX($AW60,BH$15)+1,)&gt;0,1,0)),
_xlfn.IFS(
$ES60="LisChannel",
_xlpm.COEFF*
INDEX({1;1;1.2;1.2;1;1;1;1;1.2;1.2;1.2;1.2},
MATCH(MONTH(BH$15),
{1,2,3,4,5,6,7,8,9,10,11,12})),
CONCATENATE($ES60," ",$L60)="RussOutdoor метро",
_xlpm.COEFF*
INDEX({0.8;0.9;1.1;1.1;1;1;1;1;1.1;1.1;1.1;1.1},
MATCH(MONTH(BH$15),
{1,2,3,4,5,6,7,8,9,10,11,12})),
$ES60&lt;&gt;"LisChannel",
_xlpm.COEFF,
$ES60&lt;&gt;"RussOutdoor",
_xlpm.COEFF))</f>
        <v/>
      </c>
      <c r="BI60" s="68">
        <f t="array" ref="BI60">
_xlfn.LET(_xlpm.COEFF,
IF($AW60+$AX60=0,0,IF(MAX(MIN($AX60,EOMONTH(BI$15,0))-MAX($AW60,BI$15)+1,)&gt;0,1,0)),
_xlfn.IFS(
$ES60="LisChannel",
_xlpm.COEFF*
INDEX({1;1;1.2;1.2;1;1;1;1;1.2;1.2;1.2;1.2},
MATCH(MONTH(BI$15),
{1,2,3,4,5,6,7,8,9,10,11,12})),
CONCATENATE($ES60," ",$L60)="RussOutdoor метро",
_xlpm.COEFF*
INDEX({0.8;0.9;1.1;1.1;1;1;1;1;1.1;1.1;1.1;1.1},
MATCH(MONTH(BI$15),
{1,2,3,4,5,6,7,8,9,10,11,12})),
$ES60&lt;&gt;"LisChannel",
_xlpm.COEFF,
$ES60&lt;&gt;"RussOutdoor",
_xlpm.COEFF))</f>
        <v/>
      </c>
      <c r="BJ60" s="68">
        <f t="array" ref="BJ60">
_xlfn.LET(_xlpm.COEFF,
IF($AW60+$AX60=0,0,IF(MAX(MIN($AX60,EOMONTH(BJ$15,0))-MAX($AW60,BJ$15)+1,)&gt;0,1,0)),
_xlfn.IFS(
$ES60="LisChannel",
_xlpm.COEFF*
INDEX({1;1;1.2;1.2;1;1;1;1;1.2;1.2;1.2;1.2},
MATCH(MONTH(BJ$15),
{1,2,3,4,5,6,7,8,9,10,11,12})),
CONCATENATE($ES60," ",$L60)="RussOutdoor метро",
_xlpm.COEFF*
INDEX({0.8;0.9;1.1;1.1;1;1;1;1;1.1;1.1;1.1;1.1},
MATCH(MONTH(BJ$15),
{1,2,3,4,5,6,7,8,9,10,11,12})),
$ES60&lt;&gt;"LisChannel",
_xlpm.COEFF,
$ES60&lt;&gt;"RussOutdoor",
_xlpm.COEFF))</f>
        <v/>
      </c>
      <c r="BK60" s="68">
        <f t="array" ref="BK60">
_xlfn.LET(_xlpm.COEFF,
IF($AW60+$AX60=0,0,IF(MAX(MIN($AX60,EOMONTH(BK$15,0))-MAX($AW60,BK$15)+1,)&gt;0,1,0)),
_xlfn.IFS(
$ES60="LisChannel",
_xlpm.COEFF*
INDEX({1;1;1.2;1.2;1;1;1;1;1.2;1.2;1.2;1.2},
MATCH(MONTH(BK$15),
{1,2,3,4,5,6,7,8,9,10,11,12})),
CONCATENATE($ES60," ",$L60)="RussOutdoor метро",
_xlpm.COEFF*
INDEX({0.8;0.9;1.1;1.1;1;1;1;1;1.1;1.1;1.1;1.1},
MATCH(MONTH(BK$15),
{1,2,3,4,5,6,7,8,9,10,11,12})),
$ES60&lt;&gt;"LisChannel",
_xlpm.COEFF,
$ES60&lt;&gt;"RussOutdoor",
_xlpm.COEFF))</f>
        <v/>
      </c>
      <c r="BL60" s="62">
        <f>COUNTIFS($AZ60:$BK60,"&gt;0")</f>
        <v/>
      </c>
      <c r="BM60" s="65" t="n"/>
      <c r="BN60" s="125">
        <f>$DJ60</f>
        <v/>
      </c>
      <c r="BO60" s="63">
        <f>$DQ60</f>
        <v/>
      </c>
      <c r="BP60" s="125">
        <f>
IFERROR(
IF($BL60=0,0,
$BN60*(1-$BO60)),
0)</f>
        <v/>
      </c>
      <c r="BQ60" s="125">
        <f t="array" ref="BQ60">
IFERROR(
_xlfn.IFS(
$DH60="день_1",
$BP60*$BL60/($AX60-$AW60+1)*AZ60*(DAY(EOMONTH(AZ$15,0))),
$DH60="день_2",
$BP60/30*MAX(MIN($AX60,EOMONTH(AZ$15,0))-MAX($AW60,AZ$15)+1,),
$DH60="раб.день",
$BP60/30*(IFERROR(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$BP60*AZ60,
$DH60="неделя",
$BP60*AZ60/7*(ROUNDUP((DAY(EOMONTH(AZ$15,0)))/4,0))),
0)</f>
        <v/>
      </c>
      <c r="BR60" s="125">
        <f t="array" ref="BR60">
IFERROR(
_xlfn.IFS(
$DH60="день_1",
$BP60*$BL60/($AX60-$AW60+1)*BA60*(DAY(EOMONTH(BA$15,0))),
$DH60="день_2",
$BP60/30*MAX(MIN($AX60,EOMONTH(BA$15,0))-MAX($AW60,BA$15)+1,),
$DH60="раб.день",
$BP60/30*(IFERROR(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$BP60*BA60,
$DH60="неделя",
$BP60*BA60/7*(ROUNDUP((DAY(EOMONTH(BA$15,0)))/4,0))),
0)</f>
        <v/>
      </c>
      <c r="BS60" s="125">
        <f t="array" ref="BS60">
IFERROR(
_xlfn.IFS(
$DH60="день_1",
$BP60*$BL60/($AX60-$AW60+1)*BB60*(DAY(EOMONTH(BB$15,0))),
$DH60="день_2",
$BP60/30*MAX(MIN($AX60,EOMONTH(BB$15,0))-MAX($AW60,BB$15)+1,),
$DH60="раб.день",
$BP60/30*(IFERROR(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$BP60*BB60,
$DH60="неделя",
$BP60*BB60/7*(ROUNDUP((DAY(EOMONTH(BB$15,0)))/4,0))),
0)</f>
        <v/>
      </c>
      <c r="BT60" s="125">
        <f t="array" ref="BT60">
IFERROR(
_xlfn.IFS(
$DH60="день_1",
$BP60*$BL60/($AX60-$AW60+1)*BC60*(DAY(EOMONTH(BC$15,0))),
$DH60="день_2",
$BP60/30*MAX(MIN($AX60,EOMONTH(BC$15,0))-MAX($AW60,BC$15)+1,),
$DH60="раб.день",
$BP60/30*(IFERROR(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$BP60*BC60,
$DH60="неделя",
$BP60*BC60/7*(ROUNDUP((DAY(EOMONTH(BC$15,0)))/4,0))),
0)</f>
        <v/>
      </c>
      <c r="BU60" s="125">
        <f t="array" ref="BU60">
IFERROR(
_xlfn.IFS(
$DH60="день_1",
$BP60*$BL60/($AX60-$AW60+1)*BD60*(DAY(EOMONTH(BD$15,0))),
$DH60="день_2",
$BP60/30*MAX(MIN($AX60,EOMONTH(BD$15,0))-MAX($AW60,BD$15)+1,),
$DH60="раб.день",
$BP60/30*(IFERROR(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$BP60*BD60,
$DH60="неделя",
$BP60*BD60/7*(ROUNDUP((DAY(EOMONTH(BD$15,0)))/4,0))),
0)</f>
        <v/>
      </c>
      <c r="BV60" s="125">
        <f t="array" ref="BV60">
IFERROR(
_xlfn.IFS(
$DH60="день_1",
$BP60*$BL60/($AX60-$AW60+1)*BE60*(DAY(EOMONTH(BE$15,0))),
$DH60="день_2",
$BP60/30*MAX(MIN($AX60,EOMONTH(BE$15,0))-MAX($AW60,BE$15)+1,),
$DH60="раб.день",
$BP60/30*(IFERROR(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$BP60*BE60,
$DH60="неделя",
$BP60*BE60/7*(ROUNDUP((DAY(EOMONTH(BE$15,0)))/4,0))),
0)</f>
        <v/>
      </c>
      <c r="BW60" s="125">
        <f t="array" ref="BW60">
IFERROR(
_xlfn.IFS(
$DH60="день_1",
$BP60*$BL60/($AX60-$AW60+1)*BF60*(DAY(EOMONTH(BF$15,0))),
$DH60="день_2",
$BP60/30*MAX(MIN($AX60,EOMONTH(BF$15,0))-MAX($AW60,BF$15)+1,),
$DH60="раб.день",
$BP60/30*(IFERROR(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$BP60*BF60,
$DH60="неделя",
$BP60*BF60/7*(ROUNDUP((DAY(EOMONTH(BF$15,0)))/4,0))),
0)</f>
        <v/>
      </c>
      <c r="BX60" s="125">
        <f t="array" ref="BX60">
IFERROR(
_xlfn.IFS(
$DH60="день_1",
$BP60*$BL60/($AX60-$AW60+1)*BG60*(DAY(EOMONTH(BG$15,0))),
$DH60="день_2",
$BP60/30*MAX(MIN($AX60,EOMONTH(BG$15,0))-MAX($AW60,BG$15)+1,),
$DH60="раб.день",
$BP60/30*(IFERROR(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$BP60*BG60,
$DH60="неделя",
$BP60*BG60/7*(ROUNDUP((DAY(EOMONTH(BG$15,0)))/4,0))),
0)</f>
        <v/>
      </c>
      <c r="BY60" s="125">
        <f t="array" ref="BY60">
IFERROR(
_xlfn.IFS(
$DH60="день_1",
$BP60*$BL60/($AX60-$AW60+1)*BH60*(DAY(EOMONTH(BH$15,0))),
$DH60="день_2",
$BP60/30*MAX(MIN($AX60,EOMONTH(BH$15,0))-MAX($AW60,BH$15)+1,),
$DH60="раб.день",
$BP60/30*(IFERROR(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$BP60*BH60,
$DH60="неделя",
$BP60*BH60/7*(ROUNDUP((DAY(EOMONTH(BH$15,0)))/4,0))),
0)</f>
        <v/>
      </c>
      <c r="BZ60" s="125">
        <f t="array" ref="BZ60">
IFERROR(
_xlfn.IFS(
$DH60="день_1",
$BP60*$BL60/($AX60-$AW60+1)*BI60*(DAY(EOMONTH(BI$15,0))),
$DH60="день_2",
$BP60/30*MAX(MIN($AX60,EOMONTH(BI$15,0))-MAX($AW60,BI$15)+1,),
$DH60="раб.день",
$BP60/30*(IFERROR(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$BP60*BI60,
$DH60="неделя",
$BP60*BI60/7*(ROUNDUP((DAY(EOMONTH(BI$15,0)))/4,0))),
0)</f>
        <v/>
      </c>
      <c r="CA60" s="125">
        <f t="array" ref="CA60">
IFERROR(
_xlfn.IFS(
$DH60="день_1",
$BP60*$BL60/($AX60-$AW60+1)*BJ60*(DAY(EOMONTH(BJ$15,0))),
$DH60="день_2",
$BP60/30*MAX(MIN($AX60,EOMONTH(BJ$15,0))-MAX($AW60,BJ$15)+1,),
$DH60="раб.день",
$BP60/30*(IFERROR(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$BP60*BJ60,
$DH60="неделя",
$BP60*BJ60/7*(ROUNDUP((DAY(EOMONTH(BJ$15,0)))/4,0))),
0)</f>
        <v/>
      </c>
      <c r="CB60" s="125">
        <f t="array" ref="CB60">
IFERROR(
_xlfn.IFS(
$DH60="день_1",
$BP60*$BL60/($AX60-$AW60+1)*BK60*(DAY(EOMONTH(BK$15,0))),
$DH60="день_2",
$BP60/30*MAX(MIN($AX60,EOMONTH(BK$15,0))-MAX($AW60,BK$15)+1,),
$DH60="раб.день",
$BP60/30*(IFERROR(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$BP60*BK60,
$DH60="неделя",
$BP60*BK60/7*(ROUNDUP((DAY(EOMONTH(BK$15,0)))/4,0))),
0)</f>
        <v/>
      </c>
      <c r="CC60" s="125">
        <f>SUM($BQ60:$CB60)</f>
        <v/>
      </c>
      <c r="CD60" s="126">
        <f>SUM($EH60:$EH60)</f>
        <v/>
      </c>
      <c r="CE60" s="126">
        <f>$CD60*$AB60</f>
        <v/>
      </c>
      <c r="CF60" s="126">
        <f>SUM($EK60:$EK60)</f>
        <v/>
      </c>
      <c r="CG60" s="126">
        <f>$CF60*$AB60</f>
        <v/>
      </c>
      <c r="CH60" s="126">
        <f>SUM($CC60,$CE60,$CG60)</f>
        <v/>
      </c>
      <c r="CI60" s="126">
        <f>$CH60*(1+$CM60)</f>
        <v/>
      </c>
      <c r="CJ60" s="127" t="n">
        <v>0</v>
      </c>
      <c r="CK60" s="126">
        <f>SUM($CH60:$CH60)*(1+$CJ60)</f>
        <v/>
      </c>
      <c r="CL60" s="126">
        <f>SUM($CH60:$CH60)*(1+$CM60)</f>
        <v/>
      </c>
      <c r="CM60" s="59" t="n"/>
      <c r="CN60" s="59" t="n"/>
      <c r="CO60" s="72" t="n"/>
      <c r="CP60" s="59" t="n"/>
      <c r="CQ60" s="73" t="n"/>
      <c r="CR60" s="73" t="n"/>
      <c r="CS60" s="73" t="n"/>
      <c r="CT60" s="72" t="n"/>
      <c r="CU60" s="79" t="inlineStr">
        <is>
          <t> </t>
        </is>
      </c>
      <c r="CV60" s="60" t="n"/>
      <c r="CW60" s="60" t="n"/>
      <c r="CX60" s="60" t="n"/>
      <c r="CY60" s="127">
        <f>IFERROR(($CC60-$EE60)/($EE60/(1-$DQ60)),0)</f>
        <v/>
      </c>
      <c r="CZ60" s="127">
        <f>IFERROR(1-$EI60/($CE60),0)</f>
        <v/>
      </c>
      <c r="DA60" s="127">
        <f>IFERROR(1-$EL60/($CG60),0)</f>
        <v/>
      </c>
      <c r="DB60" s="126">
        <f>ROUND(IFERROR(($CI60/(1+$CM60)-$EN60),0),2)</f>
        <v/>
      </c>
      <c r="DC60" s="128" t="n"/>
      <c r="DD60" s="125" t="n"/>
      <c r="DE60" s="75" t="n">
        <v>0</v>
      </c>
      <c r="DF60" s="128" t="n"/>
      <c r="DG60" s="125">
        <f>IF($DC60=0,0,$DD60*($DC60*100%-$DE60*$DF60))*SUM($AB60:$AB60)</f>
        <v/>
      </c>
      <c r="DH60" s="129" t="inlineStr">
        <is>
          <t>месяц</t>
        </is>
      </c>
      <c r="DI60" s="130">
        <f t="array" ref="DI60">IFERROR(
IF($ES60="LisChannel",
(ROUND(((INDEX({174.625;153.888888888889;130.972222222222},MATCH($AI60,{2;3;4}),0))*$AG60*$AI60),2)),0),0)</f>
        <v/>
      </c>
      <c r="DJ60" s="130">
        <f>
_xlfn.LET(_xlpm.X,
IFERROR(
IF($ES60="НовиковТВ",
(_xlfn.LET(_xlpm.NTV,
_xlfn.LET(_xlpm.MIN,350000,
IF(SUMIFS($DI:$DI,$ES:$ES,"НовиковТВ")&lt;=_xlpm.MIN,
(SUMIFS($DI:$DI,$ES:$ES,"НовиковТВ")/(COUNTIFS($ES:$ES,"НовиковТВ")))*_xlpm.MIN/SUMIFS($DI:$DI,$ES:$ES,"НовиковТВ"),
DI60)),
_xlpm.NTV+$DG60/(1-(1-(_xlpm.NTV)*(1-$DL60)*(1-$DM60)*(1-$DN60)*(1-$DO60)*(1-$DP60)/_xlpm.NTV))))/(1+$EP60),
$DI60+$DG60/(1-(1-($DI60)*(1-$DL60)*(1-$DM60)*(1-$DN60)*(1-$DO60)*(1-$DP60)/$DI60))),
0),
_xlpm.X*(1+$CM60)*(1+$CW60)-_xlpm.X*(1+$CM60)+_xlpm.X)</f>
        <v/>
      </c>
      <c r="DK60" s="125" t="inlineStr">
        <is>
          <t>послед.</t>
        </is>
      </c>
      <c r="DL60" s="63" t="n">
        <v>0</v>
      </c>
      <c r="DM60" s="63" t="n">
        <v>0</v>
      </c>
      <c r="DN60" s="63" t="n">
        <v>0</v>
      </c>
      <c r="DO60" s="63" t="n">
        <v>0</v>
      </c>
      <c r="DP60" s="63" t="n">
        <v>0</v>
      </c>
      <c r="DQ60" s="63">
        <f t="array" ref="DQ60">IFERROR(_xlfn.IFS(
$DK60="послед.",1-(1-$DL60)*(1-$DM60)*(1-$DN60)*(1-$DO60)*(1-$DP60),
$DK60="сумм.",$DL60+$DM60+$DN60+$DO60+$DP60),
0)</f>
        <v/>
      </c>
      <c r="DR60" s="125">
        <f t="array" ref="DR60">
IFERROR(
_xlfn.IFS(
$BL60=0,
0,
$BL60&gt;0,
_xlfn.IFS($DK60="послед.",
$DJ60*(1-$DL60)*(1-$DM60)*(1-$DN60)*(1-$DO60)*(1-$DP60),
$DK60="сумм.",
$DJ60*(1-($DL60+$DM60+$DN60+$DO60+$DP60)))),0)</f>
        <v/>
      </c>
      <c r="DS60" s="125">
        <f t="array" ref="DS60">
IFERROR(_xlfn.IFS(
$DH60="день_1",
$DR60*$BL60/($AX60-$AW60+1)*AZ60*(DAY(EOMONTH(AZ$15,0))),
$DH60="день_2",
$DR60/30*MAX(MIN($AX60,EOMONTH(AZ$15,0))-MAX($AW60,AZ$15)+1,),
$DH60="раб.день",
$DR60/30*(IFERROR(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$DR60*AZ60,
$DH60="неделя",
$DR60*AZ60/7*(ROUNDUP((DAY(EOMONTH(AZ$15,0)))/4,0))),
0)</f>
        <v/>
      </c>
      <c r="DT60" s="125">
        <f t="array" ref="DT60">
IFERROR(_xlfn.IFS(
$DH60="день_1",
$DR60*$BL60/($AX60-$AW60+1)*BA60*(DAY(EOMONTH(BA$15,0))),
$DH60="день_2",
$DR60/30*MAX(MIN($AX60,EOMONTH(BA$15,0))-MAX($AW60,BA$15)+1,),
$DH60="раб.день",
$DR60/30*(IFERROR(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$DR60*BA60,
$DH60="неделя",
$DR60*BA60/7*(ROUNDUP((DAY(EOMONTH(BA$15,0)))/4,0))),
0)</f>
        <v/>
      </c>
      <c r="DU60" s="125">
        <f t="array" ref="DU60">
IFERROR(_xlfn.IFS(
$DH60="день_1",
$DR60*$BL60/($AX60-$AW60+1)*BB60*(DAY(EOMONTH(BB$15,0))),
$DH60="день_2",
$DR60/30*MAX(MIN($AX60,EOMONTH(BB$15,0))-MAX($AW60,BB$15)+1,),
$DH60="раб.день",
$DR60/30*(IFERROR(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$DR60*BB60,
$DH60="неделя",
$DR60*BB60/7*(ROUNDUP((DAY(EOMONTH(BB$15,0)))/4,0))),
0)</f>
        <v/>
      </c>
      <c r="DV60" s="125">
        <f t="array" ref="DV60">
IFERROR(_xlfn.IFS(
$DH60="день_1",
$DR60*$BL60/($AX60-$AW60+1)*BC60*(DAY(EOMONTH(BC$15,0))),
$DH60="день_2",
$DR60/30*MAX(MIN($AX60,EOMONTH(BC$15,0))-MAX($AW60,BC$15)+1,),
$DH60="раб.день",
$DR60/30*(IFERROR(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$DR60*BC60,
$DH60="неделя",
$DR60*BC60/7*(ROUNDUP((DAY(EOMONTH(BC$15,0)))/4,0))),
0)</f>
        <v/>
      </c>
      <c r="DW60" s="125">
        <f t="array" ref="DW60">
IFERROR(_xlfn.IFS(
$DH60="день_1",
$DR60*$BL60/($AX60-$AW60+1)*BD60*(DAY(EOMONTH(BD$15,0))),
$DH60="день_2",
$DR60/30*MAX(MIN($AX60,EOMONTH(BD$15,0))-MAX($AW60,BD$15)+1,),
$DH60="раб.день",
$DR60/30*(IFERROR(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$DR60*BD60,
$DH60="неделя",
$DR60*BD60/7*(ROUNDUP((DAY(EOMONTH(BD$15,0)))/4,0))),
0)</f>
        <v/>
      </c>
      <c r="DX60" s="125">
        <f t="array" ref="DX60">
IFERROR(_xlfn.IFS(
$DH60="день_1",
$DR60*$BL60/($AX60-$AW60+1)*BE60*(DAY(EOMONTH(BE$15,0))),
$DH60="день_2",
$DR60/30*MAX(MIN($AX60,EOMONTH(BE$15,0))-MAX($AW60,BE$15)+1,),
$DH60="раб.день",
$DR60/30*(IFERROR(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$DR60*BE60,
$DH60="неделя",
$DR60*BE60/7*(ROUNDUP((DAY(EOMONTH(BE$15,0)))/4,0))),
0)</f>
        <v/>
      </c>
      <c r="DY60" s="125">
        <f t="array" ref="DY60">
IFERROR(_xlfn.IFS(
$DH60="день_1",
$DR60*$BL60/($AX60-$AW60+1)*BF60*(DAY(EOMONTH(BF$15,0))),
$DH60="день_2",
$DR60/30*MAX(MIN($AX60,EOMONTH(BF$15,0))-MAX($AW60,BF$15)+1,),
$DH60="раб.день",
$DR60/30*(IFERROR(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$DR60*BF60,
$DH60="неделя",
$DR60*BF60/7*(ROUNDUP((DAY(EOMONTH(BF$15,0)))/4,0))),
0)</f>
        <v/>
      </c>
      <c r="DZ60" s="125">
        <f t="array" ref="DZ60">
IFERROR(_xlfn.IFS(
$DH60="день_1",
$DR60*$BL60/($AX60-$AW60+1)*BG60*(DAY(EOMONTH(BG$15,0))),
$DH60="день_2",
$DR60/30*MAX(MIN($AX60,EOMONTH(BG$15,0))-MAX($AW60,BG$15)+1,),
$DH60="раб.день",
$DR60/30*(IFERROR(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$DR60*BG60,
$DH60="неделя",
$DR60*BG60/7*(ROUNDUP((DAY(EOMONTH(BG$15,0)))/4,0))),
0)</f>
        <v/>
      </c>
      <c r="EA60" s="125">
        <f t="array" ref="EA60">
IFERROR(_xlfn.IFS(
$DH60="день_1",
$DR60*$BL60/($AX60-$AW60+1)*BH60*(DAY(EOMONTH(BH$15,0))),
$DH60="день_2",
$DR60/30*MAX(MIN($AX60,EOMONTH(BH$15,0))-MAX($AW60,BH$15)+1,),
$DH60="раб.день",
$DR60/30*(IFERROR(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$DR60*BH60,
$DH60="неделя",
$DR60*BH60/7*(ROUNDUP((DAY(EOMONTH(BH$15,0)))/4,0))),
0)</f>
        <v/>
      </c>
      <c r="EB60" s="125">
        <f t="array" ref="EB60">
IFERROR(_xlfn.IFS(
$DH60="день_1",
$DR60*$BL60/($AX60-$AW60+1)*BI60*(DAY(EOMONTH(BI$15,0))),
$DH60="день_2",
$DR60/30*MAX(MIN($AX60,EOMONTH(BI$15,0))-MAX($AW60,BI$15)+1,),
$DH60="раб.день",
$DR60/30*(IFERROR(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$DR60*BI60,
$DH60="неделя",
$DR60*BI60/7*(ROUNDUP((DAY(EOMONTH(BI$15,0)))/4,0))),
0)</f>
        <v/>
      </c>
      <c r="EC60" s="125">
        <f t="array" ref="EC60">
IFERROR(_xlfn.IFS(
$DH60="день_1",
$DR60*$BL60/($AX60-$AW60+1)*BJ60*(DAY(EOMONTH(BJ$15,0))),
$DH60="день_2",
$DR60/30*MAX(MIN($AX60,EOMONTH(BJ$15,0))-MAX($AW60,BJ$15)+1,),
$DH60="раб.день",
$DR60/30*(IFERROR(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$DR60*BJ60,
$DH60="неделя",
$DR60*BJ60/7*(ROUNDUP((DAY(EOMONTH(BJ$15,0)))/4,0))),
0)</f>
        <v/>
      </c>
      <c r="ED60" s="125">
        <f t="array" ref="ED60">
IFERROR(_xlfn.IFS(
$DH60="день_1",
$DR60*$BL60/($AX60-$AW60+1)*BK60*(DAY(EOMONTH(BK$15,0))),
$DH60="день_2",
$DR60/30*MAX(MIN($AX60,EOMONTH(BK$15,0))-MAX($AW60,BK$15)+1,),
$DH60="раб.день",
$DR60/30*(IFERROR(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$DR60*BK60,
$DH60="неделя",
$DR60*BK60/7*(ROUNDUP((DAY(EOMONTH(BK$15,0)))/4,0))),
0)</f>
        <v/>
      </c>
      <c r="EE60" s="125">
        <f>SUM($DS60,$DT60,$DU60,$DV60,$DW60,$DX60,$DY60,$DZ60,$EA60,$EB60,$EC60,$ED60)</f>
        <v/>
      </c>
      <c r="EF60" s="125">
        <f>IFERROR(ROUND($EE60*(1+$EP60),2),0)</f>
        <v/>
      </c>
      <c r="EG60" s="128" t="n">
        <v>1</v>
      </c>
      <c r="EH60" s="126" t="n">
        <v>0</v>
      </c>
      <c r="EI60" s="126">
        <f>ROUND(SUM($EH60:$EH60)*SUM($AB60:$AB60)*$EG60,2)</f>
        <v/>
      </c>
      <c r="EJ60" s="126">
        <f>ROUND($EI60*(1+$EP60),2)</f>
        <v/>
      </c>
      <c r="EK60" s="126" t="n">
        <v>0</v>
      </c>
      <c r="EL60" s="126">
        <f>ROUND(SUM($EK60:$EK60)*SUM($AB60:$AB60)*$EG60,2)</f>
        <v/>
      </c>
      <c r="EM60" s="126">
        <f>ROUND($EL60*(1+$EP60),2)</f>
        <v/>
      </c>
      <c r="EN60" s="126">
        <f>SUM($EE60,$EI60,$EL60)</f>
        <v/>
      </c>
      <c r="EO60" s="126">
        <f>SUM($EF60,$EJ60,$EM60)</f>
        <v/>
      </c>
      <c r="EP60" s="59" t="n"/>
      <c r="EQ60" s="59" t="n"/>
      <c r="ER60" s="60">
        <f t="array" ref="ER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MATCH(ES60,
{"AMS";"RussOutdoor";"HD Outdoor";"Ingroup";"IQ";"Ledproduction";"LisChannel";"Logic";"Media-PPL";"NovikovTV | НовиковТВ";"SMA";"SOK";"КрокусТВ | CrocusTV | IndoorTV";"Сити";"ТЯК Москва"},
0)),"")</f>
        <v/>
      </c>
      <c r="ES60" s="60" t="n"/>
      <c r="ET60" s="60">
        <f t="array" ref="ET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MATCH(ES60,
{"AMS";"RussOutdoor";"HD Outdoor";"Ingroup";"IQ";"Ledproduction";"LisChannel";"Logic";"Media-PPL";"NovikovTV | НовиковТВ";"SMA";"SOK";"КрокусТВ | CrocusTV | IndoorTV";"Сити";"ТЯК Москва"},
0)),"")</f>
        <v/>
      </c>
      <c r="EU60" s="60" t="n"/>
      <c r="EV60" s="60" t="n"/>
      <c r="EX60" s="110">
        <f t="array" ref="EX60">
($AR60/30
+N("ТРАФИК ПЛОЩАДКИ"))*
(IFERROR(
_xlfn.LET(
_xlpm.GPR,
HLOOKUP($L60,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IF($Q60="цифровой",_xlpm.GPR/$AG60,_xlpm.GPR/60)),
0)
+N("DWELL TIME"))*
(IF($AB60=0,0,IF($AB60=1,0.3,IF($AB60=2,0.5,IF($AB60&gt;2,1))))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_xlfn.IFS($AC60="да",1.2,$AC60="нет",1)*
_xlfn.IFS($AD60="да",1.2,$AD60="нет",1)*
IF(R60="статический",1,1.2)*
$X60*
INDEX(
{1.2;1;1.2;1.2;1;1.2;1.2;1.2;1.2;1.2;1.2;1;1.2;1.2;1.2;1.2;1;1;1.2;1.2;1.2;1;1;1;1;1.2;1.2;1.2;1.2;1;1;1;1;1.2;1.2;1.2;1.2;1.2;1.2;1.2;1.2;1;1;1.2;1;1;1;1;1.5;1;1;1.5;1.5;1.2},
MATCH($Q60,_xlpm.MI,0)))&gt;{0.02;0.04;0.06;0.1;0.2;0.4;0.6;0.8;1;2;4;6})),
{0;1;2;3;4;5;6;7;8;9;10;11;12},
0)))
+N("КОЭФФИЦИЕНТ КОНТАКТА"))))*
(_xlfn.IFS($X60&lt;0.1,$X60/1000,$X60&gt;25,5.2,AND($X60&gt;=0.1,$X60&lt;=25),(($X60*2+0.1)/10)*($X60/10)))*
IFERROR((_xlfn.LET(
_xlpm.MA,
{0;0.8;0.85;0.9;0.95;1},
_xlpm.MAA,
{0;1;2;3;4;5},
INDEX(_xlpm.MA,MATCH(SUMPRODUCT(--((IF(ROUND(_xlpm.MAA,1)&gt;5,5,ROUND($AB60,1)))&gt;{0;1;2;3;4;5})),_xlpm.MAA,0)))
+N("КОЭФФИЦИЕНТ КОЛ-ВО КОНСТРУКЦИЙ")),1)*
$AB60,0))*
(IF($Q60="цифровой",$AG60/15*$AI60,1)
+N("ДЛЯ ЦИФРЫ"))</f>
        <v/>
      </c>
      <c r="EY60" s="110">
        <f>IFERROR(EX60*AY60,0)</f>
        <v/>
      </c>
      <c r="EZ60" s="131">
        <f>IFERROR(DP60/EY60*1000,0)</f>
        <v/>
      </c>
      <c r="FA60" s="112">
        <f>IFERROR(FC60/FB60,0)</f>
        <v/>
      </c>
      <c r="FB60" s="112">
        <f>IFERROR((FC60/(EY60/FF60*#REF!))*0.825,0)</f>
        <v/>
      </c>
      <c r="FC60" s="112">
        <f>IFERROR(((EX60*30/AR60)*100)/30,0)</f>
        <v/>
      </c>
      <c r="FD60" s="112">
        <f>IFERROR(EY60/G60*100%,0)</f>
        <v/>
      </c>
      <c r="FE60" s="112">
        <f>IFERROR(FD60/FC60*100%,0)</f>
        <v/>
      </c>
      <c r="FF60" s="110">
        <f>IFERROR(AR60/30*AY60,0)</f>
        <v/>
      </c>
    </row>
    <row r="61" ht="12.75" customHeight="1">
      <c r="A61" s="59" t="n"/>
      <c r="B61" s="60" t="n"/>
      <c r="C61" s="60" t="n"/>
      <c r="D61" s="60">
        <f t="array" ref="D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1" s="60">
        <f t="array" ref="E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1" s="60" t="inlineStr"/>
      <c r="G61" s="60" t="n"/>
      <c r="H61" s="60">
        <f t="array" ref="H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1" s="60" t="n"/>
      <c r="J61" s="60" t="n"/>
      <c r="K61" s="60" t="n"/>
      <c r="L61" s="60" t="n"/>
      <c r="M61" s="60" t="n"/>
      <c r="N61" s="60" t="n"/>
      <c r="O61" s="60" t="n"/>
      <c r="P61" s="60">
        <f t="array" ref="P61">
_xlfn.IFS(
ISNUMBER(MATCH($Q61,{"шелфбаннер","разделитель","монетница","чековая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ISNUMBER(MATCH($Q61,{"каталог","журнал"},)),
"Пресса",
$Q61="","")</f>
        <v/>
      </c>
      <c r="Q61" s="60" t="n"/>
      <c r="R61" s="60">
        <f t="array" ref="R61">
IFERROR(
_xlfn.IFS(
OR(ISNUMBER(MATCH($Q61,{"экспозиция","макет","стенд","автостенд","авто стенд","выставочное пространство","выставочные стенды","модульные выставочные стенды","3Д конструкция","3D конструкция"},)),P61="Экспонирование"),
"нестандартный",
ISNUMBER(MATCH($Q61,{"скроллер","призматрон"},)),
"динамический",
$P61="Видео",
"цифровой",
OR($P61="Пресса",$P61="Щит",$P61="POSm",$P61="Подвес",$P61="Брендирование/оклейка"),
"статический"),"")</f>
        <v/>
      </c>
      <c r="S61" s="59" t="n"/>
      <c r="T61" s="60" t="n"/>
      <c r="U61" s="60" t="n"/>
      <c r="V61" s="60">
        <f>
IF(P61="Видео",
"цифровой постер/ролик",
IF(ISNUMBER(MATCH(Q61,{"короб световой","короб световой | лайтбокс","короб световой | кристалайт","лайтбокс","лайт бокс","кристалайт","LB","lightbox"},)),
"бэклит",
IF(P61="Брендирование/оклейка",
"перфарированная пленка/самоклейка",
IF(P61="Экспонирование",
"под запрос",
IF(P61="Подвес",
"баннер/ткань",
"")))))</f>
        <v/>
      </c>
      <c r="W61" s="59" t="n"/>
      <c r="X61" s="59" t="n"/>
      <c r="Y61" s="59" t="n"/>
      <c r="Z61" s="61" t="n"/>
      <c r="AA61" s="61" t="n"/>
      <c r="AB61" s="61">
        <f>IF(BL61&gt;0,Z61,0)</f>
        <v/>
      </c>
      <c r="AC61" s="59" t="n"/>
      <c r="AD61" s="59" t="n"/>
      <c r="AE61" s="59" t="n"/>
      <c r="AF61" s="59" t="n"/>
      <c r="AG61" s="59" t="n"/>
      <c r="AH61" s="59" t="n"/>
      <c r="AI61" s="59" t="n"/>
      <c r="AJ61" s="59" t="n"/>
      <c r="AK61" s="59" t="n"/>
      <c r="AL61" s="62">
        <f>IFERROR(IF(OR(R61="статический",R61="динамический",R61="нестандартный",R61="",R61=""),"-",IF(AND(AH61="-",AI61="-"),"-",AK61*3600/AH61*AI61)),"-")</f>
        <v/>
      </c>
      <c r="AM61" s="62">
        <f>IFERROR(IF(OR(R61="статический",R61="динамический",R61="",R61="", R61="BTL",R61="нестандартный"),"-",AG61*AI61*AL61/60),"-")</f>
        <v/>
      </c>
      <c r="AN61" s="63">
        <f>IFERROR(IF(AH61="","-",AG61*AI61/AH61),"-")</f>
        <v/>
      </c>
      <c r="AO61" s="59">
        <f>IFERROR(IF(OR($R61="статический",$R61="динамический",$R61="",$R61="",$R61="BTL",$R61="нестандартный"),"-",$AL61*$AY61),"-")</f>
        <v/>
      </c>
      <c r="AP61" s="62">
        <f>IFERROR(IF(OR($R61="статический",$R61="динамический",$R61="",$R61="",$R61="BTL",$R61="нестандартный"),"-",$AM61*AY61),"-")</f>
        <v/>
      </c>
      <c r="AQ61" s="64" t="n"/>
      <c r="AR61" s="61" t="n"/>
      <c r="AS61" s="61" t="n"/>
      <c r="AT61" s="61" t="n"/>
      <c r="AU61" s="65" t="n"/>
      <c r="AV61" s="124">
        <f>IFERROR(DR61/AT61*1000,"n/a")</f>
        <v/>
      </c>
      <c r="AW61" s="67" t="n"/>
      <c r="AX61" s="67" t="n"/>
      <c r="AY61" s="43">
        <f>IFERROR(IF(OR($AW61="",$AX61=""),"",_xlfn.DAYS($AX61+1,$AW61)),"")</f>
        <v/>
      </c>
      <c r="AZ61" s="68">
        <f t="array" ref="AZ61">
_xlfn.LET(_xlpm.COEFF,
IF($AW61+$AX61=0,0,IF(MAX(MIN($AX61,EOMONTH(AZ$15,0))-MAX($AW61,AZ$15)+1,)&gt;0,1,0)),
_xlfn.IFS(
$ES61="LisChannel",
_xlpm.COEFF*
INDEX({1;1;1.2;1.2;1;1;1;1;1.2;1.2;1.2;1.2},
MATCH(MONTH(AZ$15),
{1,2,3,4,5,6,7,8,9,10,11,12})),
CONCATENATE($ES61," ",$L61)="RussOutdoor метро",
_xlpm.COEFF*
INDEX({0.8;0.9;1.1;1.1;1;1;1;1;1.1;1.1;1.1;1.1},
MATCH(MONTH(AZ$15),
{1,2,3,4,5,6,7,8,9,10,11,12})),
$ES61&lt;&gt;"LisChannel",
_xlpm.COEFF,
$ES61&lt;&gt;"RussOutdoor",
_xlpm.COEFF))</f>
        <v/>
      </c>
      <c r="BA61" s="68">
        <f t="array" ref="BA61">
_xlfn.LET(_xlpm.COEFF,
IF($AW61+$AX61=0,0,IF(MAX(MIN($AX61,EOMONTH(BA$15,0))-MAX($AW61,BA$15)+1,)&gt;0,1,0)),
_xlfn.IFS(
$ES61="LisChannel",
_xlpm.COEFF*
INDEX({1;1;1.2;1.2;1;1;1;1;1.2;1.2;1.2;1.2},
MATCH(MONTH(BA$15),
{1,2,3,4,5,6,7,8,9,10,11,12})),
CONCATENATE($ES61," ",$L61)="RussOutdoor метро",
_xlpm.COEFF*
INDEX({0.8;0.9;1.1;1.1;1;1;1;1;1.1;1.1;1.1;1.1},
MATCH(MONTH(BA$15),
{1,2,3,4,5,6,7,8,9,10,11,12})),
$ES61&lt;&gt;"LisChannel",
_xlpm.COEFF,
$ES61&lt;&gt;"RussOutdoor",
_xlpm.COEFF))</f>
        <v/>
      </c>
      <c r="BB61" s="68">
        <f t="array" ref="BB61">
_xlfn.LET(_xlpm.COEFF,
IF($AW61+$AX61=0,0,IF(MAX(MIN($AX61,EOMONTH(BB$15,0))-MAX($AW61,BB$15)+1,)&gt;0,1,0)),
_xlfn.IFS(
$ES61="LisChannel",
_xlpm.COEFF*
INDEX({1;1;1.2;1.2;1;1;1;1;1.2;1.2;1.2;1.2},
MATCH(MONTH(BB$15),
{1,2,3,4,5,6,7,8,9,10,11,12})),
CONCATENATE($ES61," ",$L61)="RussOutdoor метро",
_xlpm.COEFF*
INDEX({0.8;0.9;1.1;1.1;1;1;1;1;1.1;1.1;1.1;1.1},
MATCH(MONTH(BB$15),
{1,2,3,4,5,6,7,8,9,10,11,12})),
$ES61&lt;&gt;"LisChannel",
_xlpm.COEFF,
$ES61&lt;&gt;"RussOutdoor",
_xlpm.COEFF))</f>
        <v/>
      </c>
      <c r="BC61" s="68">
        <f t="array" ref="BC61">
_xlfn.LET(_xlpm.COEFF,
IF($AW61+$AX61=0,0,IF(MAX(MIN($AX61,EOMONTH(BC$15,0))-MAX($AW61,BC$15)+1,)&gt;0,1,0)),
_xlfn.IFS(
$ES61="LisChannel",
_xlpm.COEFF*
INDEX({1;1;1.2;1.2;1;1;1;1;1.2;1.2;1.2;1.2},
MATCH(MONTH(BC$15),
{1,2,3,4,5,6,7,8,9,10,11,12})),
CONCATENATE($ES61," ",$L61)="RussOutdoor метро",
_xlpm.COEFF*
INDEX({0.8;0.9;1.1;1.1;1;1;1;1;1.1;1.1;1.1;1.1},
MATCH(MONTH(BC$15),
{1,2,3,4,5,6,7,8,9,10,11,12})),
$ES61&lt;&gt;"LisChannel",
_xlpm.COEFF,
$ES61&lt;&gt;"RussOutdoor",
_xlpm.COEFF))</f>
        <v/>
      </c>
      <c r="BD61" s="68">
        <f t="array" ref="BD61">
_xlfn.LET(_xlpm.COEFF,
IF($AW61+$AX61=0,0,IF(MAX(MIN($AX61,EOMONTH(BD$15,0))-MAX($AW61,BD$15)+1,)&gt;0,1,0)),
_xlfn.IFS(
$ES61="LisChannel",
_xlpm.COEFF*
INDEX({1;1;1.2;1.2;1;1;1;1;1.2;1.2;1.2;1.2},
MATCH(MONTH(BD$15),
{1,2,3,4,5,6,7,8,9,10,11,12})),
CONCATENATE($ES61," ",$L61)="RussOutdoor метро",
_xlpm.COEFF*
INDEX({0.8;0.9;1.1;1.1;1;1;1;1;1.1;1.1;1.1;1.1},
MATCH(MONTH(BD$15),
{1,2,3,4,5,6,7,8,9,10,11,12})),
$ES61&lt;&gt;"LisChannel",
_xlpm.COEFF,
$ES61&lt;&gt;"RussOutdoor",
_xlpm.COEFF))</f>
        <v/>
      </c>
      <c r="BE61" s="68">
        <f t="array" ref="BE61">
_xlfn.LET(_xlpm.COEFF,
IF($AW61+$AX61=0,0,IF(MAX(MIN($AX61,EOMONTH(BE$15,0))-MAX($AW61,BE$15)+1,)&gt;0,1,0)),
_xlfn.IFS(
$ES61="LisChannel",
_xlpm.COEFF*
INDEX({1;1;1.2;1.2;1;1;1;1;1.2;1.2;1.2;1.2},
MATCH(MONTH(BE$15),
{1,2,3,4,5,6,7,8,9,10,11,12})),
CONCATENATE($ES61," ",$L61)="RussOutdoor метро",
_xlpm.COEFF*
INDEX({0.8;0.9;1.1;1.1;1;1;1;1;1.1;1.1;1.1;1.1},
MATCH(MONTH(BE$15),
{1,2,3,4,5,6,7,8,9,10,11,12})),
$ES61&lt;&gt;"LisChannel",
_xlpm.COEFF,
$ES61&lt;&gt;"RussOutdoor",
_xlpm.COEFF))</f>
        <v/>
      </c>
      <c r="BF61" s="68">
        <f t="array" ref="BF61">
_xlfn.LET(_xlpm.COEFF,
IF($AW61+$AX61=0,0,IF(MAX(MIN($AX61,EOMONTH(BF$15,0))-MAX($AW61,BF$15)+1,)&gt;0,1,0)),
_xlfn.IFS(
$ES61="LisChannel",
_xlpm.COEFF*
INDEX({1;1;1.2;1.2;1;1;1;1;1.2;1.2;1.2;1.2},
MATCH(MONTH(BF$15),
{1,2,3,4,5,6,7,8,9,10,11,12})),
CONCATENATE($ES61," ",$L61)="RussOutdoor метро",
_xlpm.COEFF*
INDEX({0.8;0.9;1.1;1.1;1;1;1;1;1.1;1.1;1.1;1.1},
MATCH(MONTH(BF$15),
{1,2,3,4,5,6,7,8,9,10,11,12})),
$ES61&lt;&gt;"LisChannel",
_xlpm.COEFF,
$ES61&lt;&gt;"RussOutdoor",
_xlpm.COEFF))</f>
        <v/>
      </c>
      <c r="BG61" s="68">
        <f t="array" ref="BG61">
_xlfn.LET(_xlpm.COEFF,
IF($AW61+$AX61=0,0,IF(MAX(MIN($AX61,EOMONTH(BG$15,0))-MAX($AW61,BG$15)+1,)&gt;0,1,0)),
_xlfn.IFS(
$ES61="LisChannel",
_xlpm.COEFF*
INDEX({1;1;1.2;1.2;1;1;1;1;1.2;1.2;1.2;1.2},
MATCH(MONTH(BG$15),
{1,2,3,4,5,6,7,8,9,10,11,12})),
CONCATENATE($ES61," ",$L61)="RussOutdoor метро",
_xlpm.COEFF*
INDEX({0.8;0.9;1.1;1.1;1;1;1;1;1.1;1.1;1.1;1.1},
MATCH(MONTH(BG$15),
{1,2,3,4,5,6,7,8,9,10,11,12})),
$ES61&lt;&gt;"LisChannel",
_xlpm.COEFF,
$ES61&lt;&gt;"RussOutdoor",
_xlpm.COEFF))</f>
        <v/>
      </c>
      <c r="BH61" s="68">
        <f t="array" ref="BH61">
_xlfn.LET(_xlpm.COEFF,
IF($AW61+$AX61=0,0,IF(MAX(MIN($AX61,EOMONTH(BH$15,0))-MAX($AW61,BH$15)+1,)&gt;0,1,0)),
_xlfn.IFS(
$ES61="LisChannel",
_xlpm.COEFF*
INDEX({1;1;1.2;1.2;1;1;1;1;1.2;1.2;1.2;1.2},
MATCH(MONTH(BH$15),
{1,2,3,4,5,6,7,8,9,10,11,12})),
CONCATENATE($ES61," ",$L61)="RussOutdoor метро",
_xlpm.COEFF*
INDEX({0.8;0.9;1.1;1.1;1;1;1;1;1.1;1.1;1.1;1.1},
MATCH(MONTH(BH$15),
{1,2,3,4,5,6,7,8,9,10,11,12})),
$ES61&lt;&gt;"LisChannel",
_xlpm.COEFF,
$ES61&lt;&gt;"RussOutdoor",
_xlpm.COEFF))</f>
        <v/>
      </c>
      <c r="BI61" s="68">
        <f t="array" ref="BI61">
_xlfn.LET(_xlpm.COEFF,
IF($AW61+$AX61=0,0,IF(MAX(MIN($AX61,EOMONTH(BI$15,0))-MAX($AW61,BI$15)+1,)&gt;0,1,0)),
_xlfn.IFS(
$ES61="LisChannel",
_xlpm.COEFF*
INDEX({1;1;1.2;1.2;1;1;1;1;1.2;1.2;1.2;1.2},
MATCH(MONTH(BI$15),
{1,2,3,4,5,6,7,8,9,10,11,12})),
CONCATENATE($ES61," ",$L61)="RussOutdoor метро",
_xlpm.COEFF*
INDEX({0.8;0.9;1.1;1.1;1;1;1;1;1.1;1.1;1.1;1.1},
MATCH(MONTH(BI$15),
{1,2,3,4,5,6,7,8,9,10,11,12})),
$ES61&lt;&gt;"LisChannel",
_xlpm.COEFF,
$ES61&lt;&gt;"RussOutdoor",
_xlpm.COEFF))</f>
        <v/>
      </c>
      <c r="BJ61" s="68">
        <f t="array" ref="BJ61">
_xlfn.LET(_xlpm.COEFF,
IF($AW61+$AX61=0,0,IF(MAX(MIN($AX61,EOMONTH(BJ$15,0))-MAX($AW61,BJ$15)+1,)&gt;0,1,0)),
_xlfn.IFS(
$ES61="LisChannel",
_xlpm.COEFF*
INDEX({1;1;1.2;1.2;1;1;1;1;1.2;1.2;1.2;1.2},
MATCH(MONTH(BJ$15),
{1,2,3,4,5,6,7,8,9,10,11,12})),
CONCATENATE($ES61," ",$L61)="RussOutdoor метро",
_xlpm.COEFF*
INDEX({0.8;0.9;1.1;1.1;1;1;1;1;1.1;1.1;1.1;1.1},
MATCH(MONTH(BJ$15),
{1,2,3,4,5,6,7,8,9,10,11,12})),
$ES61&lt;&gt;"LisChannel",
_xlpm.COEFF,
$ES61&lt;&gt;"RussOutdoor",
_xlpm.COEFF))</f>
        <v/>
      </c>
      <c r="BK61" s="68">
        <f t="array" ref="BK61">
_xlfn.LET(_xlpm.COEFF,
IF($AW61+$AX61=0,0,IF(MAX(MIN($AX61,EOMONTH(BK$15,0))-MAX($AW61,BK$15)+1,)&gt;0,1,0)),
_xlfn.IFS(
$ES61="LisChannel",
_xlpm.COEFF*
INDEX({1;1;1.2;1.2;1;1;1;1;1.2;1.2;1.2;1.2},
MATCH(MONTH(BK$15),
{1,2,3,4,5,6,7,8,9,10,11,12})),
CONCATENATE($ES61," ",$L61)="RussOutdoor метро",
_xlpm.COEFF*
INDEX({0.8;0.9;1.1;1.1;1;1;1;1;1.1;1.1;1.1;1.1},
MATCH(MONTH(BK$15),
{1,2,3,4,5,6,7,8,9,10,11,12})),
$ES61&lt;&gt;"LisChannel",
_xlpm.COEFF,
$ES61&lt;&gt;"RussOutdoor",
_xlpm.COEFF))</f>
        <v/>
      </c>
      <c r="BL61" s="62">
        <f>COUNTIFS($AZ61:$BK61,"&gt;0")</f>
        <v/>
      </c>
      <c r="BM61" s="65" t="n"/>
      <c r="BN61" s="125">
        <f>$DJ61</f>
        <v/>
      </c>
      <c r="BO61" s="63">
        <f>$DQ61</f>
        <v/>
      </c>
      <c r="BP61" s="125">
        <f>
IFERROR(
IF($BL61=0,0,
$BN61*(1-$BO61)),
0)</f>
        <v/>
      </c>
      <c r="BQ61" s="125">
        <f t="array" ref="BQ61">
IFERROR(
_xlfn.IFS(
$DH61="день_1",
$BP61*$BL61/($AX61-$AW61+1)*AZ61*(DAY(EOMONTH(AZ$15,0))),
$DH61="день_2",
$BP61/30*MAX(MIN($AX61,EOMONTH(AZ$15,0))-MAX($AW61,AZ$15)+1,),
$DH61="раб.день",
$BP61/30*(IFERROR(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$BP61*AZ61,
$DH61="неделя",
$BP61*AZ61/7*(ROUNDUP((DAY(EOMONTH(AZ$15,0)))/4,0))),
0)</f>
        <v/>
      </c>
      <c r="BR61" s="125">
        <f t="array" ref="BR61">
IFERROR(
_xlfn.IFS(
$DH61="день_1",
$BP61*$BL61/($AX61-$AW61+1)*BA61*(DAY(EOMONTH(BA$15,0))),
$DH61="день_2",
$BP61/30*MAX(MIN($AX61,EOMONTH(BA$15,0))-MAX($AW61,BA$15)+1,),
$DH61="раб.день",
$BP61/30*(IFERROR(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$BP61*BA61,
$DH61="неделя",
$BP61*BA61/7*(ROUNDUP((DAY(EOMONTH(BA$15,0)))/4,0))),
0)</f>
        <v/>
      </c>
      <c r="BS61" s="125">
        <f t="array" ref="BS61">
IFERROR(
_xlfn.IFS(
$DH61="день_1",
$BP61*$BL61/($AX61-$AW61+1)*BB61*(DAY(EOMONTH(BB$15,0))),
$DH61="день_2",
$BP61/30*MAX(MIN($AX61,EOMONTH(BB$15,0))-MAX($AW61,BB$15)+1,),
$DH61="раб.день",
$BP61/30*(IFERROR(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$BP61*BB61,
$DH61="неделя",
$BP61*BB61/7*(ROUNDUP((DAY(EOMONTH(BB$15,0)))/4,0))),
0)</f>
        <v/>
      </c>
      <c r="BT61" s="125">
        <f t="array" ref="BT61">
IFERROR(
_xlfn.IFS(
$DH61="день_1",
$BP61*$BL61/($AX61-$AW61+1)*BC61*(DAY(EOMONTH(BC$15,0))),
$DH61="день_2",
$BP61/30*MAX(MIN($AX61,EOMONTH(BC$15,0))-MAX($AW61,BC$15)+1,),
$DH61="раб.день",
$BP61/30*(IFERROR(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$BP61*BC61,
$DH61="неделя",
$BP61*BC61/7*(ROUNDUP((DAY(EOMONTH(BC$15,0)))/4,0))),
0)</f>
        <v/>
      </c>
      <c r="BU61" s="125">
        <f t="array" ref="BU61">
IFERROR(
_xlfn.IFS(
$DH61="день_1",
$BP61*$BL61/($AX61-$AW61+1)*BD61*(DAY(EOMONTH(BD$15,0))),
$DH61="день_2",
$BP61/30*MAX(MIN($AX61,EOMONTH(BD$15,0))-MAX($AW61,BD$15)+1,),
$DH61="раб.день",
$BP61/30*(IFERROR(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$BP61*BD61,
$DH61="неделя",
$BP61*BD61/7*(ROUNDUP((DAY(EOMONTH(BD$15,0)))/4,0))),
0)</f>
        <v/>
      </c>
      <c r="BV61" s="125">
        <f t="array" ref="BV61">
IFERROR(
_xlfn.IFS(
$DH61="день_1",
$BP61*$BL61/($AX61-$AW61+1)*BE61*(DAY(EOMONTH(BE$15,0))),
$DH61="день_2",
$BP61/30*MAX(MIN($AX61,EOMONTH(BE$15,0))-MAX($AW61,BE$15)+1,),
$DH61="раб.день",
$BP61/30*(IFERROR(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$BP61*BE61,
$DH61="неделя",
$BP61*BE61/7*(ROUNDUP((DAY(EOMONTH(BE$15,0)))/4,0))),
0)</f>
        <v/>
      </c>
      <c r="BW61" s="125">
        <f t="array" ref="BW61">
IFERROR(
_xlfn.IFS(
$DH61="день_1",
$BP61*$BL61/($AX61-$AW61+1)*BF61*(DAY(EOMONTH(BF$15,0))),
$DH61="день_2",
$BP61/30*MAX(MIN($AX61,EOMONTH(BF$15,0))-MAX($AW61,BF$15)+1,),
$DH61="раб.день",
$BP61/30*(IFERROR(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$BP61*BF61,
$DH61="неделя",
$BP61*BF61/7*(ROUNDUP((DAY(EOMONTH(BF$15,0)))/4,0))),
0)</f>
        <v/>
      </c>
      <c r="BX61" s="125">
        <f t="array" ref="BX61">
IFERROR(
_xlfn.IFS(
$DH61="день_1",
$BP61*$BL61/($AX61-$AW61+1)*BG61*(DAY(EOMONTH(BG$15,0))),
$DH61="день_2",
$BP61/30*MAX(MIN($AX61,EOMONTH(BG$15,0))-MAX($AW61,BG$15)+1,),
$DH61="раб.день",
$BP61/30*(IFERROR(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$BP61*BG61,
$DH61="неделя",
$BP61*BG61/7*(ROUNDUP((DAY(EOMONTH(BG$15,0)))/4,0))),
0)</f>
        <v/>
      </c>
      <c r="BY61" s="125">
        <f t="array" ref="BY61">
IFERROR(
_xlfn.IFS(
$DH61="день_1",
$BP61*$BL61/($AX61-$AW61+1)*BH61*(DAY(EOMONTH(BH$15,0))),
$DH61="день_2",
$BP61/30*MAX(MIN($AX61,EOMONTH(BH$15,0))-MAX($AW61,BH$15)+1,),
$DH61="раб.день",
$BP61/30*(IFERROR(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$BP61*BH61,
$DH61="неделя",
$BP61*BH61/7*(ROUNDUP((DAY(EOMONTH(BH$15,0)))/4,0))),
0)</f>
        <v/>
      </c>
      <c r="BZ61" s="125">
        <f t="array" ref="BZ61">
IFERROR(
_xlfn.IFS(
$DH61="день_1",
$BP61*$BL61/($AX61-$AW61+1)*BI61*(DAY(EOMONTH(BI$15,0))),
$DH61="день_2",
$BP61/30*MAX(MIN($AX61,EOMONTH(BI$15,0))-MAX($AW61,BI$15)+1,),
$DH61="раб.день",
$BP61/30*(IFERROR(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$BP61*BI61,
$DH61="неделя",
$BP61*BI61/7*(ROUNDUP((DAY(EOMONTH(BI$15,0)))/4,0))),
0)</f>
        <v/>
      </c>
      <c r="CA61" s="125">
        <f t="array" ref="CA61">
IFERROR(
_xlfn.IFS(
$DH61="день_1",
$BP61*$BL61/($AX61-$AW61+1)*BJ61*(DAY(EOMONTH(BJ$15,0))),
$DH61="день_2",
$BP61/30*MAX(MIN($AX61,EOMONTH(BJ$15,0))-MAX($AW61,BJ$15)+1,),
$DH61="раб.день",
$BP61/30*(IFERROR(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$BP61*BJ61,
$DH61="неделя",
$BP61*BJ61/7*(ROUNDUP((DAY(EOMONTH(BJ$15,0)))/4,0))),
0)</f>
        <v/>
      </c>
      <c r="CB61" s="125">
        <f t="array" ref="CB61">
IFERROR(
_xlfn.IFS(
$DH61="день_1",
$BP61*$BL61/($AX61-$AW61+1)*BK61*(DAY(EOMONTH(BK$15,0))),
$DH61="день_2",
$BP61/30*MAX(MIN($AX61,EOMONTH(BK$15,0))-MAX($AW61,BK$15)+1,),
$DH61="раб.день",
$BP61/30*(IFERROR(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$BP61*BK61,
$DH61="неделя",
$BP61*BK61/7*(ROUNDUP((DAY(EOMONTH(BK$15,0)))/4,0))),
0)</f>
        <v/>
      </c>
      <c r="CC61" s="125">
        <f>SUM($BQ61:$CB61)</f>
        <v/>
      </c>
      <c r="CD61" s="126">
        <f>SUM($EH61:$EH61)</f>
        <v/>
      </c>
      <c r="CE61" s="126">
        <f>$CD61*$AB61</f>
        <v/>
      </c>
      <c r="CF61" s="126">
        <f>SUM($EK61:$EK61)</f>
        <v/>
      </c>
      <c r="CG61" s="126">
        <f>$CF61*$AB61</f>
        <v/>
      </c>
      <c r="CH61" s="126">
        <f>SUM($CC61,$CE61,$CG61)</f>
        <v/>
      </c>
      <c r="CI61" s="126">
        <f>$CH61*(1+$CM61)</f>
        <v/>
      </c>
      <c r="CJ61" s="127" t="n">
        <v>0</v>
      </c>
      <c r="CK61" s="126">
        <f>SUM($CH61:$CH61)*(1+$CJ61)</f>
        <v/>
      </c>
      <c r="CL61" s="126">
        <f>SUM($CH61:$CH61)*(1+$CM61)</f>
        <v/>
      </c>
      <c r="CM61" s="59" t="n"/>
      <c r="CN61" s="59" t="n"/>
      <c r="CO61" s="72" t="n"/>
      <c r="CP61" s="59" t="n"/>
      <c r="CQ61" s="73" t="n"/>
      <c r="CR61" s="73" t="n"/>
      <c r="CS61" s="73" t="n"/>
      <c r="CT61" s="72" t="n"/>
      <c r="CU61" s="79" t="inlineStr">
        <is>
          <t> </t>
        </is>
      </c>
      <c r="CV61" s="60" t="n"/>
      <c r="CW61" s="60" t="n"/>
      <c r="CX61" s="60" t="n"/>
      <c r="CY61" s="127">
        <f>IFERROR(($CC61-$EE61)/($EE61/(1-$DQ61)),0)</f>
        <v/>
      </c>
      <c r="CZ61" s="127">
        <f>IFERROR(1-$EI61/($CE61),0)</f>
        <v/>
      </c>
      <c r="DA61" s="127">
        <f>IFERROR(1-$EL61/($CG61),0)</f>
        <v/>
      </c>
      <c r="DB61" s="126">
        <f>ROUND(IFERROR(($CI61/(1+$CM61)-$EN61),0),2)</f>
        <v/>
      </c>
      <c r="DC61" s="128" t="n"/>
      <c r="DD61" s="125" t="n"/>
      <c r="DE61" s="75" t="n">
        <v>0</v>
      </c>
      <c r="DF61" s="128" t="n"/>
      <c r="DG61" s="125">
        <f>IF($DC61=0,0,$DD61*($DC61*100%-$DE61*$DF61))*SUM($AB61:$AB61)</f>
        <v/>
      </c>
      <c r="DH61" s="129" t="inlineStr">
        <is>
          <t>месяц</t>
        </is>
      </c>
      <c r="DI61" s="130">
        <f t="array" ref="DI61">IFERROR(
IF($ES61="LisChannel",
(ROUND(((INDEX({174.625;153.888888888889;130.972222222222},MATCH($AI61,{2;3;4}),0))*$AG61*$AI61),2)),0),0)</f>
        <v/>
      </c>
      <c r="DJ61" s="130">
        <f>
_xlfn.LET(_xlpm.X,
IFERROR(
IF($ES61="НовиковТВ",
(_xlfn.LET(_xlpm.NTV,
_xlfn.LET(_xlpm.MIN,350000,
IF(SUMIFS($DI:$DI,$ES:$ES,"НовиковТВ")&lt;=_xlpm.MIN,
(SUMIFS($DI:$DI,$ES:$ES,"НовиковТВ")/(COUNTIFS($ES:$ES,"НовиковТВ")))*_xlpm.MIN/SUMIFS($DI:$DI,$ES:$ES,"НовиковТВ"),
DI61)),
_xlpm.NTV+$DG61/(1-(1-(_xlpm.NTV)*(1-$DL61)*(1-$DM61)*(1-$DN61)*(1-$DO61)*(1-$DP61)/_xlpm.NTV))))/(1+$EP61),
$DI61+$DG61/(1-(1-($DI61)*(1-$DL61)*(1-$DM61)*(1-$DN61)*(1-$DO61)*(1-$DP61)/$DI61))),
0),
_xlpm.X*(1+$CM61)*(1+$CW61)-_xlpm.X*(1+$CM61)+_xlpm.X)</f>
        <v/>
      </c>
      <c r="DK61" s="125" t="inlineStr">
        <is>
          <t>послед.</t>
        </is>
      </c>
      <c r="DL61" s="63" t="n">
        <v>0</v>
      </c>
      <c r="DM61" s="63" t="n">
        <v>0</v>
      </c>
      <c r="DN61" s="63" t="n">
        <v>0</v>
      </c>
      <c r="DO61" s="63" t="n">
        <v>0</v>
      </c>
      <c r="DP61" s="63" t="n">
        <v>0</v>
      </c>
      <c r="DQ61" s="63">
        <f t="array" ref="DQ61">IFERROR(_xlfn.IFS(
$DK61="послед.",1-(1-$DL61)*(1-$DM61)*(1-$DN61)*(1-$DO61)*(1-$DP61),
$DK61="сумм.",$DL61+$DM61+$DN61+$DO61+$DP61),
0)</f>
        <v/>
      </c>
      <c r="DR61" s="125">
        <f t="array" ref="DR61">
IFERROR(
_xlfn.IFS(
$BL61=0,
0,
$BL61&gt;0,
_xlfn.IFS($DK61="послед.",
$DJ61*(1-$DL61)*(1-$DM61)*(1-$DN61)*(1-$DO61)*(1-$DP61),
$DK61="сумм.",
$DJ61*(1-($DL61+$DM61+$DN61+$DO61+$DP61)))),0)</f>
        <v/>
      </c>
      <c r="DS61" s="125">
        <f t="array" ref="DS61">
IFERROR(_xlfn.IFS(
$DH61="день_1",
$DR61*$BL61/($AX61-$AW61+1)*AZ61*(DAY(EOMONTH(AZ$15,0))),
$DH61="день_2",
$DR61/30*MAX(MIN($AX61,EOMONTH(AZ$15,0))-MAX($AW61,AZ$15)+1,),
$DH61="раб.день",
$DR61/30*(IFERROR(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$DR61*AZ61,
$DH61="неделя",
$DR61*AZ61/7*(ROUNDUP((DAY(EOMONTH(AZ$15,0)))/4,0))),
0)</f>
        <v/>
      </c>
      <c r="DT61" s="125">
        <f t="array" ref="DT61">
IFERROR(_xlfn.IFS(
$DH61="день_1",
$DR61*$BL61/($AX61-$AW61+1)*BA61*(DAY(EOMONTH(BA$15,0))),
$DH61="день_2",
$DR61/30*MAX(MIN($AX61,EOMONTH(BA$15,0))-MAX($AW61,BA$15)+1,),
$DH61="раб.день",
$DR61/30*(IFERROR(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$DR61*BA61,
$DH61="неделя",
$DR61*BA61/7*(ROUNDUP((DAY(EOMONTH(BA$15,0)))/4,0))),
0)</f>
        <v/>
      </c>
      <c r="DU61" s="125">
        <f t="array" ref="DU61">
IFERROR(_xlfn.IFS(
$DH61="день_1",
$DR61*$BL61/($AX61-$AW61+1)*BB61*(DAY(EOMONTH(BB$15,0))),
$DH61="день_2",
$DR61/30*MAX(MIN($AX61,EOMONTH(BB$15,0))-MAX($AW61,BB$15)+1,),
$DH61="раб.день",
$DR61/30*(IFERROR(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$DR61*BB61,
$DH61="неделя",
$DR61*BB61/7*(ROUNDUP((DAY(EOMONTH(BB$15,0)))/4,0))),
0)</f>
        <v/>
      </c>
      <c r="DV61" s="125">
        <f t="array" ref="DV61">
IFERROR(_xlfn.IFS(
$DH61="день_1",
$DR61*$BL61/($AX61-$AW61+1)*BC61*(DAY(EOMONTH(BC$15,0))),
$DH61="день_2",
$DR61/30*MAX(MIN($AX61,EOMONTH(BC$15,0))-MAX($AW61,BC$15)+1,),
$DH61="раб.день",
$DR61/30*(IFERROR(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$DR61*BC61,
$DH61="неделя",
$DR61*BC61/7*(ROUNDUP((DAY(EOMONTH(BC$15,0)))/4,0))),
0)</f>
        <v/>
      </c>
      <c r="DW61" s="125">
        <f t="array" ref="DW61">
IFERROR(_xlfn.IFS(
$DH61="день_1",
$DR61*$BL61/($AX61-$AW61+1)*BD61*(DAY(EOMONTH(BD$15,0))),
$DH61="день_2",
$DR61/30*MAX(MIN($AX61,EOMONTH(BD$15,0))-MAX($AW61,BD$15)+1,),
$DH61="раб.день",
$DR61/30*(IFERROR(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$DR61*BD61,
$DH61="неделя",
$DR61*BD61/7*(ROUNDUP((DAY(EOMONTH(BD$15,0)))/4,0))),
0)</f>
        <v/>
      </c>
      <c r="DX61" s="125">
        <f t="array" ref="DX61">
IFERROR(_xlfn.IFS(
$DH61="день_1",
$DR61*$BL61/($AX61-$AW61+1)*BE61*(DAY(EOMONTH(BE$15,0))),
$DH61="день_2",
$DR61/30*MAX(MIN($AX61,EOMONTH(BE$15,0))-MAX($AW61,BE$15)+1,),
$DH61="раб.день",
$DR61/30*(IFERROR(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$DR61*BE61,
$DH61="неделя",
$DR61*BE61/7*(ROUNDUP((DAY(EOMONTH(BE$15,0)))/4,0))),
0)</f>
        <v/>
      </c>
      <c r="DY61" s="125">
        <f t="array" ref="DY61">
IFERROR(_xlfn.IFS(
$DH61="день_1",
$DR61*$BL61/($AX61-$AW61+1)*BF61*(DAY(EOMONTH(BF$15,0))),
$DH61="день_2",
$DR61/30*MAX(MIN($AX61,EOMONTH(BF$15,0))-MAX($AW61,BF$15)+1,),
$DH61="раб.день",
$DR61/30*(IFERROR(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$DR61*BF61,
$DH61="неделя",
$DR61*BF61/7*(ROUNDUP((DAY(EOMONTH(BF$15,0)))/4,0))),
0)</f>
        <v/>
      </c>
      <c r="DZ61" s="125">
        <f t="array" ref="DZ61">
IFERROR(_xlfn.IFS(
$DH61="день_1",
$DR61*$BL61/($AX61-$AW61+1)*BG61*(DAY(EOMONTH(BG$15,0))),
$DH61="день_2",
$DR61/30*MAX(MIN($AX61,EOMONTH(BG$15,0))-MAX($AW61,BG$15)+1,),
$DH61="раб.день",
$DR61/30*(IFERROR(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$DR61*BG61,
$DH61="неделя",
$DR61*BG61/7*(ROUNDUP((DAY(EOMONTH(BG$15,0)))/4,0))),
0)</f>
        <v/>
      </c>
      <c r="EA61" s="125">
        <f t="array" ref="EA61">
IFERROR(_xlfn.IFS(
$DH61="день_1",
$DR61*$BL61/($AX61-$AW61+1)*BH61*(DAY(EOMONTH(BH$15,0))),
$DH61="день_2",
$DR61/30*MAX(MIN($AX61,EOMONTH(BH$15,0))-MAX($AW61,BH$15)+1,),
$DH61="раб.день",
$DR61/30*(IFERROR(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$DR61*BH61,
$DH61="неделя",
$DR61*BH61/7*(ROUNDUP((DAY(EOMONTH(BH$15,0)))/4,0))),
0)</f>
        <v/>
      </c>
      <c r="EB61" s="125">
        <f t="array" ref="EB61">
IFERROR(_xlfn.IFS(
$DH61="день_1",
$DR61*$BL61/($AX61-$AW61+1)*BI61*(DAY(EOMONTH(BI$15,0))),
$DH61="день_2",
$DR61/30*MAX(MIN($AX61,EOMONTH(BI$15,0))-MAX($AW61,BI$15)+1,),
$DH61="раб.день",
$DR61/30*(IFERROR(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$DR61*BI61,
$DH61="неделя",
$DR61*BI61/7*(ROUNDUP((DAY(EOMONTH(BI$15,0)))/4,0))),
0)</f>
        <v/>
      </c>
      <c r="EC61" s="125">
        <f t="array" ref="EC61">
IFERROR(_xlfn.IFS(
$DH61="день_1",
$DR61*$BL61/($AX61-$AW61+1)*BJ61*(DAY(EOMONTH(BJ$15,0))),
$DH61="день_2",
$DR61/30*MAX(MIN($AX61,EOMONTH(BJ$15,0))-MAX($AW61,BJ$15)+1,),
$DH61="раб.день",
$DR61/30*(IFERROR(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$DR61*BJ61,
$DH61="неделя",
$DR61*BJ61/7*(ROUNDUP((DAY(EOMONTH(BJ$15,0)))/4,0))),
0)</f>
        <v/>
      </c>
      <c r="ED61" s="125">
        <f t="array" ref="ED61">
IFERROR(_xlfn.IFS(
$DH61="день_1",
$DR61*$BL61/($AX61-$AW61+1)*BK61*(DAY(EOMONTH(BK$15,0))),
$DH61="день_2",
$DR61/30*MAX(MIN($AX61,EOMONTH(BK$15,0))-MAX($AW61,BK$15)+1,),
$DH61="раб.день",
$DR61/30*(IFERROR(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$DR61*BK61,
$DH61="неделя",
$DR61*BK61/7*(ROUNDUP((DAY(EOMONTH(BK$15,0)))/4,0))),
0)</f>
        <v/>
      </c>
      <c r="EE61" s="125">
        <f>SUM($DS61,$DT61,$DU61,$DV61,$DW61,$DX61,$DY61,$DZ61,$EA61,$EB61,$EC61,$ED61)</f>
        <v/>
      </c>
      <c r="EF61" s="125">
        <f>IFERROR(ROUND($EE61*(1+$EP61),2),0)</f>
        <v/>
      </c>
      <c r="EG61" s="128" t="n">
        <v>1</v>
      </c>
      <c r="EH61" s="126" t="n">
        <v>0</v>
      </c>
      <c r="EI61" s="126">
        <f>ROUND(SUM($EH61:$EH61)*SUM($AB61:$AB61)*$EG61,2)</f>
        <v/>
      </c>
      <c r="EJ61" s="126">
        <f>ROUND($EI61*(1+$EP61),2)</f>
        <v/>
      </c>
      <c r="EK61" s="126" t="n">
        <v>0</v>
      </c>
      <c r="EL61" s="126">
        <f>ROUND(SUM($EK61:$EK61)*SUM($AB61:$AB61)*$EG61,2)</f>
        <v/>
      </c>
      <c r="EM61" s="126">
        <f>ROUND($EL61*(1+$EP61),2)</f>
        <v/>
      </c>
      <c r="EN61" s="126">
        <f>SUM($EE61,$EI61,$EL61)</f>
        <v/>
      </c>
      <c r="EO61" s="126">
        <f>SUM($EF61,$EJ61,$EM61)</f>
        <v/>
      </c>
      <c r="EP61" s="59" t="n"/>
      <c r="EQ61" s="59" t="n"/>
      <c r="ER61" s="60">
        <f t="array" ref="ER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MATCH(ES61,
{"AMS";"RussOutdoor";"HD Outdoor";"Ingroup";"IQ";"Ledproduction";"LisChannel";"Logic";"Media-PPL";"NovikovTV | НовиковТВ";"SMA";"SOK";"КрокусТВ | CrocusTV | IndoorTV";"Сити";"ТЯК Москва"},
0)),"")</f>
        <v/>
      </c>
      <c r="ES61" s="60" t="n"/>
      <c r="ET61" s="60">
        <f t="array" ref="ET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MATCH(ES61,
{"AMS";"RussOutdoor";"HD Outdoor";"Ingroup";"IQ";"Ledproduction";"LisChannel";"Logic";"Media-PPL";"NovikovTV | НовиковТВ";"SMA";"SOK";"КрокусТВ | CrocusTV | IndoorTV";"Сити";"ТЯК Москва"},
0)),"")</f>
        <v/>
      </c>
      <c r="EU61" s="60" t="n"/>
      <c r="EV61" s="60" t="n"/>
      <c r="EX61" s="110">
        <f t="array" ref="EX61">
($AR61/30
+N("ТРАФИК ПЛОЩАДКИ"))*
(IFERROR(
_xlfn.LET(
_xlpm.GPR,
HLOOKUP($L61,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IF($Q61="цифровой",_xlpm.GPR/$AG61,_xlpm.GPR/60)),
0)
+N("DWELL TIME"))*
(IF($AB61=0,0,IF($AB61=1,0.3,IF($AB61=2,0.5,IF($AB61&gt;2,1))))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_xlfn.IFS($AC61="да",1.2,$AC61="нет",1)*
_xlfn.IFS($AD61="да",1.2,$AD61="нет",1)*
IF(R61="статический",1,1.2)*
$X61*
INDEX(
{1.2;1;1.2;1.2;1;1.2;1.2;1.2;1.2;1.2;1.2;1;1.2;1.2;1.2;1.2;1;1;1.2;1.2;1.2;1;1;1;1;1.2;1.2;1.2;1.2;1;1;1;1;1.2;1.2;1.2;1.2;1.2;1.2;1.2;1.2;1;1;1.2;1;1;1;1;1.5;1;1;1.5;1.5;1.2},
MATCH($Q61,_xlpm.MI,0)))&gt;{0.02;0.04;0.06;0.1;0.2;0.4;0.6;0.8;1;2;4;6})),
{0;1;2;3;4;5;6;7;8;9;10;11;12},
0)))
+N("КОЭФФИЦИЕНТ КОНТАКТА"))))*
(_xlfn.IFS($X61&lt;0.1,$X61/1000,$X61&gt;25,5.2,AND($X61&gt;=0.1,$X61&lt;=25),(($X61*2+0.1)/10)*($X61/10)))*
IFERROR((_xlfn.LET(
_xlpm.MA,
{0;0.8;0.85;0.9;0.95;1},
_xlpm.MAA,
{0;1;2;3;4;5},
INDEX(_xlpm.MA,MATCH(SUMPRODUCT(--((IF(ROUND(_xlpm.MAA,1)&gt;5,5,ROUND($AB61,1)))&gt;{0;1;2;3;4;5})),_xlpm.MAA,0)))
+N("КОЭФФИЦИЕНТ КОЛ-ВО КОНСТРУКЦИЙ")),1)*
$AB61,0))*
(IF($Q61="цифровой",$AG61/15*$AI61,1)
+N("ДЛЯ ЦИФРЫ"))</f>
        <v/>
      </c>
      <c r="EY61" s="110">
        <f>IFERROR(EX61*AY61,0)</f>
        <v/>
      </c>
      <c r="EZ61" s="131">
        <f>IFERROR(DP61/EY61*1000,0)</f>
        <v/>
      </c>
      <c r="FA61" s="112">
        <f>IFERROR(FC61/FB61,0)</f>
        <v/>
      </c>
      <c r="FB61" s="112">
        <f>IFERROR((FC61/(EY61/FF61*#REF!))*0.825,0)</f>
        <v/>
      </c>
      <c r="FC61" s="112">
        <f>IFERROR(((EX61*30/AR61)*100)/30,0)</f>
        <v/>
      </c>
      <c r="FD61" s="112">
        <f>IFERROR(EY61/G61*100%,0)</f>
        <v/>
      </c>
      <c r="FE61" s="112">
        <f>IFERROR(FD61/FC61*100%,0)</f>
        <v/>
      </c>
      <c r="FF61" s="110">
        <f>IFERROR(AR61/30*AY61,0)</f>
        <v/>
      </c>
    </row>
    <row r="62" ht="12.75" customHeight="1">
      <c r="A62" s="59" t="n"/>
      <c r="B62" s="60" t="n"/>
      <c r="C62" s="60" t="n"/>
      <c r="D62" s="60">
        <f t="array" ref="D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2" s="60">
        <f t="array" ref="E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2" s="60" t="inlineStr"/>
      <c r="G62" s="60" t="n"/>
      <c r="H62" s="60">
        <f t="array" ref="H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2" s="60" t="n"/>
      <c r="J62" s="60" t="n"/>
      <c r="K62" s="60" t="n"/>
      <c r="L62" s="60" t="n"/>
      <c r="M62" s="60" t="n"/>
      <c r="N62" s="60" t="n"/>
      <c r="O62" s="60" t="n"/>
      <c r="P62" s="60">
        <f t="array" ref="P62">
_xlfn.IFS(
ISNUMBER(MATCH($Q62,{"шелфбаннер","разделитель","монетница","чековая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ISNUMBER(MATCH($Q62,{"каталог","журнал"},)),
"Пресса",
$Q62="","")</f>
        <v/>
      </c>
      <c r="Q62" s="60" t="n"/>
      <c r="R62" s="60">
        <f t="array" ref="R62">
IFERROR(
_xlfn.IFS(
OR(ISNUMBER(MATCH($Q62,{"экспозиция","макет","стенд","автостенд","авто стенд","выставочное пространство","выставочные стенды","модульные выставочные стенды","3Д конструкция","3D конструкция"},)),P62="Экспонирование"),
"нестандартный",
ISNUMBER(MATCH($Q62,{"скроллер","призматрон"},)),
"динамический",
$P62="Видео",
"цифровой",
OR($P62="Пресса",$P62="Щит",$P62="POSm",$P62="Подвес",$P62="Брендирование/оклейка"),
"статический"),"")</f>
        <v/>
      </c>
      <c r="S62" s="59" t="n"/>
      <c r="T62" s="60" t="n"/>
      <c r="U62" s="60" t="n"/>
      <c r="V62" s="60">
        <f>
IF(P62="Видео",
"цифровой постер/ролик",
IF(ISNUMBER(MATCH(Q62,{"короб световой","короб световой | лайтбокс","короб световой | кристалайт","лайтбокс","лайт бокс","кристалайт","LB","lightbox"},)),
"бэклит",
IF(P62="Брендирование/оклейка",
"перфарированная пленка/самоклейка",
IF(P62="Экспонирование",
"под запрос",
IF(P62="Подвес",
"баннер/ткань",
"")))))</f>
        <v/>
      </c>
      <c r="W62" s="59" t="n"/>
      <c r="X62" s="59" t="n"/>
      <c r="Y62" s="59" t="n"/>
      <c r="Z62" s="61" t="n"/>
      <c r="AA62" s="61" t="n"/>
      <c r="AB62" s="61">
        <f>IF(BL62&gt;0,Z62,0)</f>
        <v/>
      </c>
      <c r="AC62" s="59" t="n"/>
      <c r="AD62" s="59" t="n"/>
      <c r="AE62" s="59" t="n"/>
      <c r="AF62" s="59" t="n"/>
      <c r="AG62" s="59" t="n"/>
      <c r="AH62" s="59" t="n"/>
      <c r="AI62" s="59" t="n"/>
      <c r="AJ62" s="59" t="n"/>
      <c r="AK62" s="59" t="n"/>
      <c r="AL62" s="62">
        <f>IFERROR(IF(OR(R62="статический",R62="динамический",R62="нестандартный",R62="",R62=""),"-",IF(AND(AH62="-",AI62="-"),"-",AK62*3600/AH62*AI62)),"-")</f>
        <v/>
      </c>
      <c r="AM62" s="62">
        <f>IFERROR(IF(OR(R62="статический",R62="динамический",R62="",R62="", R62="BTL",R62="нестандартный"),"-",AG62*AI62*AL62/60),"-")</f>
        <v/>
      </c>
      <c r="AN62" s="63">
        <f>IFERROR(IF(AH62="","-",AG62*AI62/AH62),"-")</f>
        <v/>
      </c>
      <c r="AO62" s="59">
        <f>IFERROR(IF(OR($R62="статический",$R62="динамический",$R62="",$R62="",$R62="BTL",$R62="нестандартный"),"-",$AL62*$AY62),"-")</f>
        <v/>
      </c>
      <c r="AP62" s="62">
        <f>IFERROR(IF(OR($R62="статический",$R62="динамический",$R62="",$R62="",$R62="BTL",$R62="нестандартный"),"-",$AM62*AY62),"-")</f>
        <v/>
      </c>
      <c r="AQ62" s="64" t="n"/>
      <c r="AR62" s="61" t="n"/>
      <c r="AS62" s="61" t="n"/>
      <c r="AT62" s="61" t="n"/>
      <c r="AU62" s="65" t="n"/>
      <c r="AV62" s="124">
        <f>IFERROR(DR62/AT62*1000,"n/a")</f>
        <v/>
      </c>
      <c r="AW62" s="67" t="n"/>
      <c r="AX62" s="67" t="n"/>
      <c r="AY62" s="43">
        <f>IFERROR(IF(OR($AW62="",$AX62=""),"",_xlfn.DAYS($AX62+1,$AW62)),"")</f>
        <v/>
      </c>
      <c r="AZ62" s="68">
        <f t="array" ref="AZ62">
_xlfn.LET(_xlpm.COEFF,
IF($AW62+$AX62=0,0,IF(MAX(MIN($AX62,EOMONTH(AZ$15,0))-MAX($AW62,AZ$15)+1,)&gt;0,1,0)),
_xlfn.IFS(
$ES62="LisChannel",
_xlpm.COEFF*
INDEX({1;1;1.2;1.2;1;1;1;1;1.2;1.2;1.2;1.2},
MATCH(MONTH(AZ$15),
{1,2,3,4,5,6,7,8,9,10,11,12})),
CONCATENATE($ES62," ",$L62)="RussOutdoor метро",
_xlpm.COEFF*
INDEX({0.8;0.9;1.1;1.1;1;1;1;1;1.1;1.1;1.1;1.1},
MATCH(MONTH(AZ$15),
{1,2,3,4,5,6,7,8,9,10,11,12})),
$ES62&lt;&gt;"LisChannel",
_xlpm.COEFF,
$ES62&lt;&gt;"RussOutdoor",
_xlpm.COEFF))</f>
        <v/>
      </c>
      <c r="BA62" s="68">
        <f t="array" ref="BA62">
_xlfn.LET(_xlpm.COEFF,
IF($AW62+$AX62=0,0,IF(MAX(MIN($AX62,EOMONTH(BA$15,0))-MAX($AW62,BA$15)+1,)&gt;0,1,0)),
_xlfn.IFS(
$ES62="LisChannel",
_xlpm.COEFF*
INDEX({1;1;1.2;1.2;1;1;1;1;1.2;1.2;1.2;1.2},
MATCH(MONTH(BA$15),
{1,2,3,4,5,6,7,8,9,10,11,12})),
CONCATENATE($ES62," ",$L62)="RussOutdoor метро",
_xlpm.COEFF*
INDEX({0.8;0.9;1.1;1.1;1;1;1;1;1.1;1.1;1.1;1.1},
MATCH(MONTH(BA$15),
{1,2,3,4,5,6,7,8,9,10,11,12})),
$ES62&lt;&gt;"LisChannel",
_xlpm.COEFF,
$ES62&lt;&gt;"RussOutdoor",
_xlpm.COEFF))</f>
        <v/>
      </c>
      <c r="BB62" s="68">
        <f t="array" ref="BB62">
_xlfn.LET(_xlpm.COEFF,
IF($AW62+$AX62=0,0,IF(MAX(MIN($AX62,EOMONTH(BB$15,0))-MAX($AW62,BB$15)+1,)&gt;0,1,0)),
_xlfn.IFS(
$ES62="LisChannel",
_xlpm.COEFF*
INDEX({1;1;1.2;1.2;1;1;1;1;1.2;1.2;1.2;1.2},
MATCH(MONTH(BB$15),
{1,2,3,4,5,6,7,8,9,10,11,12})),
CONCATENATE($ES62," ",$L62)="RussOutdoor метро",
_xlpm.COEFF*
INDEX({0.8;0.9;1.1;1.1;1;1;1;1;1.1;1.1;1.1;1.1},
MATCH(MONTH(BB$15),
{1,2,3,4,5,6,7,8,9,10,11,12})),
$ES62&lt;&gt;"LisChannel",
_xlpm.COEFF,
$ES62&lt;&gt;"RussOutdoor",
_xlpm.COEFF))</f>
        <v/>
      </c>
      <c r="BC62" s="68">
        <f t="array" ref="BC62">
_xlfn.LET(_xlpm.COEFF,
IF($AW62+$AX62=0,0,IF(MAX(MIN($AX62,EOMONTH(BC$15,0))-MAX($AW62,BC$15)+1,)&gt;0,1,0)),
_xlfn.IFS(
$ES62="LisChannel",
_xlpm.COEFF*
INDEX({1;1;1.2;1.2;1;1;1;1;1.2;1.2;1.2;1.2},
MATCH(MONTH(BC$15),
{1,2,3,4,5,6,7,8,9,10,11,12})),
CONCATENATE($ES62," ",$L62)="RussOutdoor метро",
_xlpm.COEFF*
INDEX({0.8;0.9;1.1;1.1;1;1;1;1;1.1;1.1;1.1;1.1},
MATCH(MONTH(BC$15),
{1,2,3,4,5,6,7,8,9,10,11,12})),
$ES62&lt;&gt;"LisChannel",
_xlpm.COEFF,
$ES62&lt;&gt;"RussOutdoor",
_xlpm.COEFF))</f>
        <v/>
      </c>
      <c r="BD62" s="68">
        <f t="array" ref="BD62">
_xlfn.LET(_xlpm.COEFF,
IF($AW62+$AX62=0,0,IF(MAX(MIN($AX62,EOMONTH(BD$15,0))-MAX($AW62,BD$15)+1,)&gt;0,1,0)),
_xlfn.IFS(
$ES62="LisChannel",
_xlpm.COEFF*
INDEX({1;1;1.2;1.2;1;1;1;1;1.2;1.2;1.2;1.2},
MATCH(MONTH(BD$15),
{1,2,3,4,5,6,7,8,9,10,11,12})),
CONCATENATE($ES62," ",$L62)="RussOutdoor метро",
_xlpm.COEFF*
INDEX({0.8;0.9;1.1;1.1;1;1;1;1;1.1;1.1;1.1;1.1},
MATCH(MONTH(BD$15),
{1,2,3,4,5,6,7,8,9,10,11,12})),
$ES62&lt;&gt;"LisChannel",
_xlpm.COEFF,
$ES62&lt;&gt;"RussOutdoor",
_xlpm.COEFF))</f>
        <v/>
      </c>
      <c r="BE62" s="68">
        <f t="array" ref="BE62">
_xlfn.LET(_xlpm.COEFF,
IF($AW62+$AX62=0,0,IF(MAX(MIN($AX62,EOMONTH(BE$15,0))-MAX($AW62,BE$15)+1,)&gt;0,1,0)),
_xlfn.IFS(
$ES62="LisChannel",
_xlpm.COEFF*
INDEX({1;1;1.2;1.2;1;1;1;1;1.2;1.2;1.2;1.2},
MATCH(MONTH(BE$15),
{1,2,3,4,5,6,7,8,9,10,11,12})),
CONCATENATE($ES62," ",$L62)="RussOutdoor метро",
_xlpm.COEFF*
INDEX({0.8;0.9;1.1;1.1;1;1;1;1;1.1;1.1;1.1;1.1},
MATCH(MONTH(BE$15),
{1,2,3,4,5,6,7,8,9,10,11,12})),
$ES62&lt;&gt;"LisChannel",
_xlpm.COEFF,
$ES62&lt;&gt;"RussOutdoor",
_xlpm.COEFF))</f>
        <v/>
      </c>
      <c r="BF62" s="68">
        <f t="array" ref="BF62">
_xlfn.LET(_xlpm.COEFF,
IF($AW62+$AX62=0,0,IF(MAX(MIN($AX62,EOMONTH(BF$15,0))-MAX($AW62,BF$15)+1,)&gt;0,1,0)),
_xlfn.IFS(
$ES62="LisChannel",
_xlpm.COEFF*
INDEX({1;1;1.2;1.2;1;1;1;1;1.2;1.2;1.2;1.2},
MATCH(MONTH(BF$15),
{1,2,3,4,5,6,7,8,9,10,11,12})),
CONCATENATE($ES62," ",$L62)="RussOutdoor метро",
_xlpm.COEFF*
INDEX({0.8;0.9;1.1;1.1;1;1;1;1;1.1;1.1;1.1;1.1},
MATCH(MONTH(BF$15),
{1,2,3,4,5,6,7,8,9,10,11,12})),
$ES62&lt;&gt;"LisChannel",
_xlpm.COEFF,
$ES62&lt;&gt;"RussOutdoor",
_xlpm.COEFF))</f>
        <v/>
      </c>
      <c r="BG62" s="68">
        <f t="array" ref="BG62">
_xlfn.LET(_xlpm.COEFF,
IF($AW62+$AX62=0,0,IF(MAX(MIN($AX62,EOMONTH(BG$15,0))-MAX($AW62,BG$15)+1,)&gt;0,1,0)),
_xlfn.IFS(
$ES62="LisChannel",
_xlpm.COEFF*
INDEX({1;1;1.2;1.2;1;1;1;1;1.2;1.2;1.2;1.2},
MATCH(MONTH(BG$15),
{1,2,3,4,5,6,7,8,9,10,11,12})),
CONCATENATE($ES62," ",$L62)="RussOutdoor метро",
_xlpm.COEFF*
INDEX({0.8;0.9;1.1;1.1;1;1;1;1;1.1;1.1;1.1;1.1},
MATCH(MONTH(BG$15),
{1,2,3,4,5,6,7,8,9,10,11,12})),
$ES62&lt;&gt;"LisChannel",
_xlpm.COEFF,
$ES62&lt;&gt;"RussOutdoor",
_xlpm.COEFF))</f>
        <v/>
      </c>
      <c r="BH62" s="68">
        <f t="array" ref="BH62">
_xlfn.LET(_xlpm.COEFF,
IF($AW62+$AX62=0,0,IF(MAX(MIN($AX62,EOMONTH(BH$15,0))-MAX($AW62,BH$15)+1,)&gt;0,1,0)),
_xlfn.IFS(
$ES62="LisChannel",
_xlpm.COEFF*
INDEX({1;1;1.2;1.2;1;1;1;1;1.2;1.2;1.2;1.2},
MATCH(MONTH(BH$15),
{1,2,3,4,5,6,7,8,9,10,11,12})),
CONCATENATE($ES62," ",$L62)="RussOutdoor метро",
_xlpm.COEFF*
INDEX({0.8;0.9;1.1;1.1;1;1;1;1;1.1;1.1;1.1;1.1},
MATCH(MONTH(BH$15),
{1,2,3,4,5,6,7,8,9,10,11,12})),
$ES62&lt;&gt;"LisChannel",
_xlpm.COEFF,
$ES62&lt;&gt;"RussOutdoor",
_xlpm.COEFF))</f>
        <v/>
      </c>
      <c r="BI62" s="68">
        <f t="array" ref="BI62">
_xlfn.LET(_xlpm.COEFF,
IF($AW62+$AX62=0,0,IF(MAX(MIN($AX62,EOMONTH(BI$15,0))-MAX($AW62,BI$15)+1,)&gt;0,1,0)),
_xlfn.IFS(
$ES62="LisChannel",
_xlpm.COEFF*
INDEX({1;1;1.2;1.2;1;1;1;1;1.2;1.2;1.2;1.2},
MATCH(MONTH(BI$15),
{1,2,3,4,5,6,7,8,9,10,11,12})),
CONCATENATE($ES62," ",$L62)="RussOutdoor метро",
_xlpm.COEFF*
INDEX({0.8;0.9;1.1;1.1;1;1;1;1;1.1;1.1;1.1;1.1},
MATCH(MONTH(BI$15),
{1,2,3,4,5,6,7,8,9,10,11,12})),
$ES62&lt;&gt;"LisChannel",
_xlpm.COEFF,
$ES62&lt;&gt;"RussOutdoor",
_xlpm.COEFF))</f>
        <v/>
      </c>
      <c r="BJ62" s="68">
        <f t="array" ref="BJ62">
_xlfn.LET(_xlpm.COEFF,
IF($AW62+$AX62=0,0,IF(MAX(MIN($AX62,EOMONTH(BJ$15,0))-MAX($AW62,BJ$15)+1,)&gt;0,1,0)),
_xlfn.IFS(
$ES62="LisChannel",
_xlpm.COEFF*
INDEX({1;1;1.2;1.2;1;1;1;1;1.2;1.2;1.2;1.2},
MATCH(MONTH(BJ$15),
{1,2,3,4,5,6,7,8,9,10,11,12})),
CONCATENATE($ES62," ",$L62)="RussOutdoor метро",
_xlpm.COEFF*
INDEX({0.8;0.9;1.1;1.1;1;1;1;1;1.1;1.1;1.1;1.1},
MATCH(MONTH(BJ$15),
{1,2,3,4,5,6,7,8,9,10,11,12})),
$ES62&lt;&gt;"LisChannel",
_xlpm.COEFF,
$ES62&lt;&gt;"RussOutdoor",
_xlpm.COEFF))</f>
        <v/>
      </c>
      <c r="BK62" s="68">
        <f t="array" ref="BK62">
_xlfn.LET(_xlpm.COEFF,
IF($AW62+$AX62=0,0,IF(MAX(MIN($AX62,EOMONTH(BK$15,0))-MAX($AW62,BK$15)+1,)&gt;0,1,0)),
_xlfn.IFS(
$ES62="LisChannel",
_xlpm.COEFF*
INDEX({1;1;1.2;1.2;1;1;1;1;1.2;1.2;1.2;1.2},
MATCH(MONTH(BK$15),
{1,2,3,4,5,6,7,8,9,10,11,12})),
CONCATENATE($ES62," ",$L62)="RussOutdoor метро",
_xlpm.COEFF*
INDEX({0.8;0.9;1.1;1.1;1;1;1;1;1.1;1.1;1.1;1.1},
MATCH(MONTH(BK$15),
{1,2,3,4,5,6,7,8,9,10,11,12})),
$ES62&lt;&gt;"LisChannel",
_xlpm.COEFF,
$ES62&lt;&gt;"RussOutdoor",
_xlpm.COEFF))</f>
        <v/>
      </c>
      <c r="BL62" s="62">
        <f>COUNTIFS($AZ62:$BK62,"&gt;0")</f>
        <v/>
      </c>
      <c r="BM62" s="65" t="n"/>
      <c r="BN62" s="125">
        <f>$DJ62</f>
        <v/>
      </c>
      <c r="BO62" s="63">
        <f>$DQ62</f>
        <v/>
      </c>
      <c r="BP62" s="125">
        <f>
IFERROR(
IF($BL62=0,0,
$BN62*(1-$BO62)),
0)</f>
        <v/>
      </c>
      <c r="BQ62" s="125">
        <f t="array" ref="BQ62">
IFERROR(
_xlfn.IFS(
$DH62="день_1",
$BP62*$BL62/($AX62-$AW62+1)*AZ62*(DAY(EOMONTH(AZ$15,0))),
$DH62="день_2",
$BP62/30*MAX(MIN($AX62,EOMONTH(AZ$15,0))-MAX($AW62,AZ$15)+1,),
$DH62="раб.день",
$BP62/30*(IFERROR(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$BP62*AZ62,
$DH62="неделя",
$BP62*AZ62/7*(ROUNDUP((DAY(EOMONTH(AZ$15,0)))/4,0))),
0)</f>
        <v/>
      </c>
      <c r="BR62" s="125">
        <f t="array" ref="BR62">
IFERROR(
_xlfn.IFS(
$DH62="день_1",
$BP62*$BL62/($AX62-$AW62+1)*BA62*(DAY(EOMONTH(BA$15,0))),
$DH62="день_2",
$BP62/30*MAX(MIN($AX62,EOMONTH(BA$15,0))-MAX($AW62,BA$15)+1,),
$DH62="раб.день",
$BP62/30*(IFERROR(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$BP62*BA62,
$DH62="неделя",
$BP62*BA62/7*(ROUNDUP((DAY(EOMONTH(BA$15,0)))/4,0))),
0)</f>
        <v/>
      </c>
      <c r="BS62" s="125">
        <f t="array" ref="BS62">
IFERROR(
_xlfn.IFS(
$DH62="день_1",
$BP62*$BL62/($AX62-$AW62+1)*BB62*(DAY(EOMONTH(BB$15,0))),
$DH62="день_2",
$BP62/30*MAX(MIN($AX62,EOMONTH(BB$15,0))-MAX($AW62,BB$15)+1,),
$DH62="раб.день",
$BP62/30*(IFERROR(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$BP62*BB62,
$DH62="неделя",
$BP62*BB62/7*(ROUNDUP((DAY(EOMONTH(BB$15,0)))/4,0))),
0)</f>
        <v/>
      </c>
      <c r="BT62" s="125">
        <f t="array" ref="BT62">
IFERROR(
_xlfn.IFS(
$DH62="день_1",
$BP62*$BL62/($AX62-$AW62+1)*BC62*(DAY(EOMONTH(BC$15,0))),
$DH62="день_2",
$BP62/30*MAX(MIN($AX62,EOMONTH(BC$15,0))-MAX($AW62,BC$15)+1,),
$DH62="раб.день",
$BP62/30*(IFERROR(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$BP62*BC62,
$DH62="неделя",
$BP62*BC62/7*(ROUNDUP((DAY(EOMONTH(BC$15,0)))/4,0))),
0)</f>
        <v/>
      </c>
      <c r="BU62" s="125">
        <f t="array" ref="BU62">
IFERROR(
_xlfn.IFS(
$DH62="день_1",
$BP62*$BL62/($AX62-$AW62+1)*BD62*(DAY(EOMONTH(BD$15,0))),
$DH62="день_2",
$BP62/30*MAX(MIN($AX62,EOMONTH(BD$15,0))-MAX($AW62,BD$15)+1,),
$DH62="раб.день",
$BP62/30*(IFERROR(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$BP62*BD62,
$DH62="неделя",
$BP62*BD62/7*(ROUNDUP((DAY(EOMONTH(BD$15,0)))/4,0))),
0)</f>
        <v/>
      </c>
      <c r="BV62" s="125">
        <f t="array" ref="BV62">
IFERROR(
_xlfn.IFS(
$DH62="день_1",
$BP62*$BL62/($AX62-$AW62+1)*BE62*(DAY(EOMONTH(BE$15,0))),
$DH62="день_2",
$BP62/30*MAX(MIN($AX62,EOMONTH(BE$15,0))-MAX($AW62,BE$15)+1,),
$DH62="раб.день",
$BP62/30*(IFERROR(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$BP62*BE62,
$DH62="неделя",
$BP62*BE62/7*(ROUNDUP((DAY(EOMONTH(BE$15,0)))/4,0))),
0)</f>
        <v/>
      </c>
      <c r="BW62" s="125">
        <f t="array" ref="BW62">
IFERROR(
_xlfn.IFS(
$DH62="день_1",
$BP62*$BL62/($AX62-$AW62+1)*BF62*(DAY(EOMONTH(BF$15,0))),
$DH62="день_2",
$BP62/30*MAX(MIN($AX62,EOMONTH(BF$15,0))-MAX($AW62,BF$15)+1,),
$DH62="раб.день",
$BP62/30*(IFERROR(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$BP62*BF62,
$DH62="неделя",
$BP62*BF62/7*(ROUNDUP((DAY(EOMONTH(BF$15,0)))/4,0))),
0)</f>
        <v/>
      </c>
      <c r="BX62" s="125">
        <f t="array" ref="BX62">
IFERROR(
_xlfn.IFS(
$DH62="день_1",
$BP62*$BL62/($AX62-$AW62+1)*BG62*(DAY(EOMONTH(BG$15,0))),
$DH62="день_2",
$BP62/30*MAX(MIN($AX62,EOMONTH(BG$15,0))-MAX($AW62,BG$15)+1,),
$DH62="раб.день",
$BP62/30*(IFERROR(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$BP62*BG62,
$DH62="неделя",
$BP62*BG62/7*(ROUNDUP((DAY(EOMONTH(BG$15,0)))/4,0))),
0)</f>
        <v/>
      </c>
      <c r="BY62" s="125">
        <f t="array" ref="BY62">
IFERROR(
_xlfn.IFS(
$DH62="день_1",
$BP62*$BL62/($AX62-$AW62+1)*BH62*(DAY(EOMONTH(BH$15,0))),
$DH62="день_2",
$BP62/30*MAX(MIN($AX62,EOMONTH(BH$15,0))-MAX($AW62,BH$15)+1,),
$DH62="раб.день",
$BP62/30*(IFERROR(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$BP62*BH62,
$DH62="неделя",
$BP62*BH62/7*(ROUNDUP((DAY(EOMONTH(BH$15,0)))/4,0))),
0)</f>
        <v/>
      </c>
      <c r="BZ62" s="125">
        <f t="array" ref="BZ62">
IFERROR(
_xlfn.IFS(
$DH62="день_1",
$BP62*$BL62/($AX62-$AW62+1)*BI62*(DAY(EOMONTH(BI$15,0))),
$DH62="день_2",
$BP62/30*MAX(MIN($AX62,EOMONTH(BI$15,0))-MAX($AW62,BI$15)+1,),
$DH62="раб.день",
$BP62/30*(IFERROR(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$BP62*BI62,
$DH62="неделя",
$BP62*BI62/7*(ROUNDUP((DAY(EOMONTH(BI$15,0)))/4,0))),
0)</f>
        <v/>
      </c>
      <c r="CA62" s="125">
        <f t="array" ref="CA62">
IFERROR(
_xlfn.IFS(
$DH62="день_1",
$BP62*$BL62/($AX62-$AW62+1)*BJ62*(DAY(EOMONTH(BJ$15,0))),
$DH62="день_2",
$BP62/30*MAX(MIN($AX62,EOMONTH(BJ$15,0))-MAX($AW62,BJ$15)+1,),
$DH62="раб.день",
$BP62/30*(IFERROR(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$BP62*BJ62,
$DH62="неделя",
$BP62*BJ62/7*(ROUNDUP((DAY(EOMONTH(BJ$15,0)))/4,0))),
0)</f>
        <v/>
      </c>
      <c r="CB62" s="125">
        <f t="array" ref="CB62">
IFERROR(
_xlfn.IFS(
$DH62="день_1",
$BP62*$BL62/($AX62-$AW62+1)*BK62*(DAY(EOMONTH(BK$15,0))),
$DH62="день_2",
$BP62/30*MAX(MIN($AX62,EOMONTH(BK$15,0))-MAX($AW62,BK$15)+1,),
$DH62="раб.день",
$BP62/30*(IFERROR(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$BP62*BK62,
$DH62="неделя",
$BP62*BK62/7*(ROUNDUP((DAY(EOMONTH(BK$15,0)))/4,0))),
0)</f>
        <v/>
      </c>
      <c r="CC62" s="125">
        <f>SUM($BQ62:$CB62)</f>
        <v/>
      </c>
      <c r="CD62" s="126">
        <f>SUM($EH62:$EH62)</f>
        <v/>
      </c>
      <c r="CE62" s="126">
        <f>$CD62*$AB62</f>
        <v/>
      </c>
      <c r="CF62" s="126">
        <f>SUM($EK62:$EK62)</f>
        <v/>
      </c>
      <c r="CG62" s="126">
        <f>$CF62*$AB62</f>
        <v/>
      </c>
      <c r="CH62" s="126">
        <f>SUM($CC62,$CE62,$CG62)</f>
        <v/>
      </c>
      <c r="CI62" s="126">
        <f>$CH62*(1+$CM62)</f>
        <v/>
      </c>
      <c r="CJ62" s="127" t="n">
        <v>0</v>
      </c>
      <c r="CK62" s="126">
        <f>SUM($CH62:$CH62)*(1+$CJ62)</f>
        <v/>
      </c>
      <c r="CL62" s="126">
        <f>SUM($CH62:$CH62)*(1+$CM62)</f>
        <v/>
      </c>
      <c r="CM62" s="59" t="n"/>
      <c r="CN62" s="59" t="n"/>
      <c r="CO62" s="72" t="n"/>
      <c r="CP62" s="59" t="n"/>
      <c r="CQ62" s="73" t="n"/>
      <c r="CR62" s="73" t="n"/>
      <c r="CS62" s="73" t="n"/>
      <c r="CT62" s="72" t="n"/>
      <c r="CU62" s="79" t="inlineStr">
        <is>
          <t> </t>
        </is>
      </c>
      <c r="CV62" s="60" t="n"/>
      <c r="CW62" s="60" t="n"/>
      <c r="CX62" s="60" t="n"/>
      <c r="CY62" s="127">
        <f>IFERROR(($CC62-$EE62)/($EE62/(1-$DQ62)),0)</f>
        <v/>
      </c>
      <c r="CZ62" s="127">
        <f>IFERROR(1-$EI62/($CE62),0)</f>
        <v/>
      </c>
      <c r="DA62" s="127">
        <f>IFERROR(1-$EL62/($CG62),0)</f>
        <v/>
      </c>
      <c r="DB62" s="126">
        <f>ROUND(IFERROR(($CI62/(1+$CM62)-$EN62),0),2)</f>
        <v/>
      </c>
      <c r="DC62" s="128" t="n"/>
      <c r="DD62" s="125" t="n"/>
      <c r="DE62" s="75" t="n">
        <v>0</v>
      </c>
      <c r="DF62" s="128" t="n"/>
      <c r="DG62" s="125">
        <f>IF($DC62=0,0,$DD62*($DC62*100%-$DE62*$DF62))*SUM($AB62:$AB62)</f>
        <v/>
      </c>
      <c r="DH62" s="129" t="inlineStr">
        <is>
          <t>месяц</t>
        </is>
      </c>
      <c r="DI62" s="130">
        <f t="array" ref="DI62">IFERROR(
IF($ES62="LisChannel",
(ROUND(((INDEX({174.625;153.888888888889;130.972222222222},MATCH($AI62,{2;3;4}),0))*$AG62*$AI62),2)),0),0)</f>
        <v/>
      </c>
      <c r="DJ62" s="130">
        <f>
_xlfn.LET(_xlpm.X,
IFERROR(
IF($ES62="НовиковТВ",
(_xlfn.LET(_xlpm.NTV,
_xlfn.LET(_xlpm.MIN,350000,
IF(SUMIFS($DI:$DI,$ES:$ES,"НовиковТВ")&lt;=_xlpm.MIN,
(SUMIFS($DI:$DI,$ES:$ES,"НовиковТВ")/(COUNTIFS($ES:$ES,"НовиковТВ")))*_xlpm.MIN/SUMIFS($DI:$DI,$ES:$ES,"НовиковТВ"),
DI62)),
_xlpm.NTV+$DG62/(1-(1-(_xlpm.NTV)*(1-$DL62)*(1-$DM62)*(1-$DN62)*(1-$DO62)*(1-$DP62)/_xlpm.NTV))))/(1+$EP62),
$DI62+$DG62/(1-(1-($DI62)*(1-$DL62)*(1-$DM62)*(1-$DN62)*(1-$DO62)*(1-$DP62)/$DI62))),
0),
_xlpm.X*(1+$CM62)*(1+$CW62)-_xlpm.X*(1+$CM62)+_xlpm.X)</f>
        <v/>
      </c>
      <c r="DK62" s="125" t="inlineStr">
        <is>
          <t>послед.</t>
        </is>
      </c>
      <c r="DL62" s="63" t="n">
        <v>0</v>
      </c>
      <c r="DM62" s="63" t="n">
        <v>0</v>
      </c>
      <c r="DN62" s="63" t="n">
        <v>0</v>
      </c>
      <c r="DO62" s="63" t="n">
        <v>0</v>
      </c>
      <c r="DP62" s="63" t="n">
        <v>0</v>
      </c>
      <c r="DQ62" s="63">
        <f t="array" ref="DQ62">IFERROR(_xlfn.IFS(
$DK62="послед.",1-(1-$DL62)*(1-$DM62)*(1-$DN62)*(1-$DO62)*(1-$DP62),
$DK62="сумм.",$DL62+$DM62+$DN62+$DO62+$DP62),
0)</f>
        <v/>
      </c>
      <c r="DR62" s="125">
        <f t="array" ref="DR62">
IFERROR(
_xlfn.IFS(
$BL62=0,
0,
$BL62&gt;0,
_xlfn.IFS($DK62="послед.",
$DJ62*(1-$DL62)*(1-$DM62)*(1-$DN62)*(1-$DO62)*(1-$DP62),
$DK62="сумм.",
$DJ62*(1-($DL62+$DM62+$DN62+$DO62+$DP62)))),0)</f>
        <v/>
      </c>
      <c r="DS62" s="125">
        <f t="array" ref="DS62">
IFERROR(_xlfn.IFS(
$DH62="день_1",
$DR62*$BL62/($AX62-$AW62+1)*AZ62*(DAY(EOMONTH(AZ$15,0))),
$DH62="день_2",
$DR62/30*MAX(MIN($AX62,EOMONTH(AZ$15,0))-MAX($AW62,AZ$15)+1,),
$DH62="раб.день",
$DR62/30*(IFERROR(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$DR62*AZ62,
$DH62="неделя",
$DR62*AZ62/7*(ROUNDUP((DAY(EOMONTH(AZ$15,0)))/4,0))),
0)</f>
        <v/>
      </c>
      <c r="DT62" s="125">
        <f t="array" ref="DT62">
IFERROR(_xlfn.IFS(
$DH62="день_1",
$DR62*$BL62/($AX62-$AW62+1)*BA62*(DAY(EOMONTH(BA$15,0))),
$DH62="день_2",
$DR62/30*MAX(MIN($AX62,EOMONTH(BA$15,0))-MAX($AW62,BA$15)+1,),
$DH62="раб.день",
$DR62/30*(IFERROR(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$DR62*BA62,
$DH62="неделя",
$DR62*BA62/7*(ROUNDUP((DAY(EOMONTH(BA$15,0)))/4,0))),
0)</f>
        <v/>
      </c>
      <c r="DU62" s="125">
        <f t="array" ref="DU62">
IFERROR(_xlfn.IFS(
$DH62="день_1",
$DR62*$BL62/($AX62-$AW62+1)*BB62*(DAY(EOMONTH(BB$15,0))),
$DH62="день_2",
$DR62/30*MAX(MIN($AX62,EOMONTH(BB$15,0))-MAX($AW62,BB$15)+1,),
$DH62="раб.день",
$DR62/30*(IFERROR(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$DR62*BB62,
$DH62="неделя",
$DR62*BB62/7*(ROUNDUP((DAY(EOMONTH(BB$15,0)))/4,0))),
0)</f>
        <v/>
      </c>
      <c r="DV62" s="125">
        <f t="array" ref="DV62">
IFERROR(_xlfn.IFS(
$DH62="день_1",
$DR62*$BL62/($AX62-$AW62+1)*BC62*(DAY(EOMONTH(BC$15,0))),
$DH62="день_2",
$DR62/30*MAX(MIN($AX62,EOMONTH(BC$15,0))-MAX($AW62,BC$15)+1,),
$DH62="раб.день",
$DR62/30*(IFERROR(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$DR62*BC62,
$DH62="неделя",
$DR62*BC62/7*(ROUNDUP((DAY(EOMONTH(BC$15,0)))/4,0))),
0)</f>
        <v/>
      </c>
      <c r="DW62" s="125">
        <f t="array" ref="DW62">
IFERROR(_xlfn.IFS(
$DH62="день_1",
$DR62*$BL62/($AX62-$AW62+1)*BD62*(DAY(EOMONTH(BD$15,0))),
$DH62="день_2",
$DR62/30*MAX(MIN($AX62,EOMONTH(BD$15,0))-MAX($AW62,BD$15)+1,),
$DH62="раб.день",
$DR62/30*(IFERROR(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$DR62*BD62,
$DH62="неделя",
$DR62*BD62/7*(ROUNDUP((DAY(EOMONTH(BD$15,0)))/4,0))),
0)</f>
        <v/>
      </c>
      <c r="DX62" s="125">
        <f t="array" ref="DX62">
IFERROR(_xlfn.IFS(
$DH62="день_1",
$DR62*$BL62/($AX62-$AW62+1)*BE62*(DAY(EOMONTH(BE$15,0))),
$DH62="день_2",
$DR62/30*MAX(MIN($AX62,EOMONTH(BE$15,0))-MAX($AW62,BE$15)+1,),
$DH62="раб.день",
$DR62/30*(IFERROR(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$DR62*BE62,
$DH62="неделя",
$DR62*BE62/7*(ROUNDUP((DAY(EOMONTH(BE$15,0)))/4,0))),
0)</f>
        <v/>
      </c>
      <c r="DY62" s="125">
        <f t="array" ref="DY62">
IFERROR(_xlfn.IFS(
$DH62="день_1",
$DR62*$BL62/($AX62-$AW62+1)*BF62*(DAY(EOMONTH(BF$15,0))),
$DH62="день_2",
$DR62/30*MAX(MIN($AX62,EOMONTH(BF$15,0))-MAX($AW62,BF$15)+1,),
$DH62="раб.день",
$DR62/30*(IFERROR(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$DR62*BF62,
$DH62="неделя",
$DR62*BF62/7*(ROUNDUP((DAY(EOMONTH(BF$15,0)))/4,0))),
0)</f>
        <v/>
      </c>
      <c r="DZ62" s="125">
        <f t="array" ref="DZ62">
IFERROR(_xlfn.IFS(
$DH62="день_1",
$DR62*$BL62/($AX62-$AW62+1)*BG62*(DAY(EOMONTH(BG$15,0))),
$DH62="день_2",
$DR62/30*MAX(MIN($AX62,EOMONTH(BG$15,0))-MAX($AW62,BG$15)+1,),
$DH62="раб.день",
$DR62/30*(IFERROR(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$DR62*BG62,
$DH62="неделя",
$DR62*BG62/7*(ROUNDUP((DAY(EOMONTH(BG$15,0)))/4,0))),
0)</f>
        <v/>
      </c>
      <c r="EA62" s="125">
        <f t="array" ref="EA62">
IFERROR(_xlfn.IFS(
$DH62="день_1",
$DR62*$BL62/($AX62-$AW62+1)*BH62*(DAY(EOMONTH(BH$15,0))),
$DH62="день_2",
$DR62/30*MAX(MIN($AX62,EOMONTH(BH$15,0))-MAX($AW62,BH$15)+1,),
$DH62="раб.день",
$DR62/30*(IFERROR(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$DR62*BH62,
$DH62="неделя",
$DR62*BH62/7*(ROUNDUP((DAY(EOMONTH(BH$15,0)))/4,0))),
0)</f>
        <v/>
      </c>
      <c r="EB62" s="125">
        <f t="array" ref="EB62">
IFERROR(_xlfn.IFS(
$DH62="день_1",
$DR62*$BL62/($AX62-$AW62+1)*BI62*(DAY(EOMONTH(BI$15,0))),
$DH62="день_2",
$DR62/30*MAX(MIN($AX62,EOMONTH(BI$15,0))-MAX($AW62,BI$15)+1,),
$DH62="раб.день",
$DR62/30*(IFERROR(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$DR62*BI62,
$DH62="неделя",
$DR62*BI62/7*(ROUNDUP((DAY(EOMONTH(BI$15,0)))/4,0))),
0)</f>
        <v/>
      </c>
      <c r="EC62" s="125">
        <f t="array" ref="EC62">
IFERROR(_xlfn.IFS(
$DH62="день_1",
$DR62*$BL62/($AX62-$AW62+1)*BJ62*(DAY(EOMONTH(BJ$15,0))),
$DH62="день_2",
$DR62/30*MAX(MIN($AX62,EOMONTH(BJ$15,0))-MAX($AW62,BJ$15)+1,),
$DH62="раб.день",
$DR62/30*(IFERROR(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$DR62*BJ62,
$DH62="неделя",
$DR62*BJ62/7*(ROUNDUP((DAY(EOMONTH(BJ$15,0)))/4,0))),
0)</f>
        <v/>
      </c>
      <c r="ED62" s="125">
        <f t="array" ref="ED62">
IFERROR(_xlfn.IFS(
$DH62="день_1",
$DR62*$BL62/($AX62-$AW62+1)*BK62*(DAY(EOMONTH(BK$15,0))),
$DH62="день_2",
$DR62/30*MAX(MIN($AX62,EOMONTH(BK$15,0))-MAX($AW62,BK$15)+1,),
$DH62="раб.день",
$DR62/30*(IFERROR(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$DR62*BK62,
$DH62="неделя",
$DR62*BK62/7*(ROUNDUP((DAY(EOMONTH(BK$15,0)))/4,0))),
0)</f>
        <v/>
      </c>
      <c r="EE62" s="125">
        <f>SUM($DS62,$DT62,$DU62,$DV62,$DW62,$DX62,$DY62,$DZ62,$EA62,$EB62,$EC62,$ED62)</f>
        <v/>
      </c>
      <c r="EF62" s="125">
        <f>IFERROR(ROUND($EE62*(1+$EP62),2),0)</f>
        <v/>
      </c>
      <c r="EG62" s="128" t="n">
        <v>1</v>
      </c>
      <c r="EH62" s="126" t="n">
        <v>0</v>
      </c>
      <c r="EI62" s="126">
        <f>ROUND(SUM($EH62:$EH62)*SUM($AB62:$AB62)*$EG62,2)</f>
        <v/>
      </c>
      <c r="EJ62" s="126">
        <f>ROUND($EI62*(1+$EP62),2)</f>
        <v/>
      </c>
      <c r="EK62" s="126" t="n">
        <v>0</v>
      </c>
      <c r="EL62" s="126">
        <f>ROUND(SUM($EK62:$EK62)*SUM($AB62:$AB62)*$EG62,2)</f>
        <v/>
      </c>
      <c r="EM62" s="126">
        <f>ROUND($EL62*(1+$EP62),2)</f>
        <v/>
      </c>
      <c r="EN62" s="126">
        <f>SUM($EE62,$EI62,$EL62)</f>
        <v/>
      </c>
      <c r="EO62" s="126">
        <f>SUM($EF62,$EJ62,$EM62)</f>
        <v/>
      </c>
      <c r="EP62" s="59" t="n"/>
      <c r="EQ62" s="59" t="n"/>
      <c r="ER62" s="60">
        <f t="array" ref="ER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MATCH(ES62,
{"AMS";"RussOutdoor";"HD Outdoor";"Ingroup";"IQ";"Ledproduction";"LisChannel";"Logic";"Media-PPL";"NovikovTV | НовиковТВ";"SMA";"SOK";"КрокусТВ | CrocusTV | IndoorTV";"Сити";"ТЯК Москва"},
0)),"")</f>
        <v/>
      </c>
      <c r="ES62" s="60" t="n"/>
      <c r="ET62" s="60">
        <f t="array" ref="ET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MATCH(ES62,
{"AMS";"RussOutdoor";"HD Outdoor";"Ingroup";"IQ";"Ledproduction";"LisChannel";"Logic";"Media-PPL";"NovikovTV | НовиковТВ";"SMA";"SOK";"КрокусТВ | CrocusTV | IndoorTV";"Сити";"ТЯК Москва"},
0)),"")</f>
        <v/>
      </c>
      <c r="EU62" s="60" t="n"/>
      <c r="EV62" s="60" t="n"/>
      <c r="EX62" s="110">
        <f t="array" ref="EX62">
($AR62/30
+N("ТРАФИК ПЛОЩАДКИ"))*
(IFERROR(
_xlfn.LET(
_xlpm.GPR,
HLOOKUP($L62,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IF($Q62="цифровой",_xlpm.GPR/$AG62,_xlpm.GPR/60)),
0)
+N("DWELL TIME"))*
(IF($AB62=0,0,IF($AB62=1,0.3,IF($AB62=2,0.5,IF($AB62&gt;2,1))))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_xlfn.IFS($AC62="да",1.2,$AC62="нет",1)*
_xlfn.IFS($AD62="да",1.2,$AD62="нет",1)*
IF(R62="статический",1,1.2)*
$X62*
INDEX(
{1.2;1;1.2;1.2;1;1.2;1.2;1.2;1.2;1.2;1.2;1;1.2;1.2;1.2;1.2;1;1;1.2;1.2;1.2;1;1;1;1;1.2;1.2;1.2;1.2;1;1;1;1;1.2;1.2;1.2;1.2;1.2;1.2;1.2;1.2;1;1;1.2;1;1;1;1;1.5;1;1;1.5;1.5;1.2},
MATCH($Q62,_xlpm.MI,0)))&gt;{0.02;0.04;0.06;0.1;0.2;0.4;0.6;0.8;1;2;4;6})),
{0;1;2;3;4;5;6;7;8;9;10;11;12},
0)))
+N("КОЭФФИЦИЕНТ КОНТАКТА"))))*
(_xlfn.IFS($X62&lt;0.1,$X62/1000,$X62&gt;25,5.2,AND($X62&gt;=0.1,$X62&lt;=25),(($X62*2+0.1)/10)*($X62/10)))*
IFERROR((_xlfn.LET(
_xlpm.MA,
{0;0.8;0.85;0.9;0.95;1},
_xlpm.MAA,
{0;1;2;3;4;5},
INDEX(_xlpm.MA,MATCH(SUMPRODUCT(--((IF(ROUND(_xlpm.MAA,1)&gt;5,5,ROUND($AB62,1)))&gt;{0;1;2;3;4;5})),_xlpm.MAA,0)))
+N("КОЭФФИЦИЕНТ КОЛ-ВО КОНСТРУКЦИЙ")),1)*
$AB62,0))*
(IF($Q62="цифровой",$AG62/15*$AI62,1)
+N("ДЛЯ ЦИФРЫ"))</f>
        <v/>
      </c>
      <c r="EY62" s="110">
        <f>IFERROR(EX62*AY62,0)</f>
        <v/>
      </c>
      <c r="EZ62" s="131">
        <f>IFERROR(DP62/EY62*1000,0)</f>
        <v/>
      </c>
      <c r="FA62" s="112">
        <f>IFERROR(FC62/FB62,0)</f>
        <v/>
      </c>
      <c r="FB62" s="112">
        <f>IFERROR((FC62/(EY62/FF62*#REF!))*0.825,0)</f>
        <v/>
      </c>
      <c r="FC62" s="112">
        <f>IFERROR(((EX62*30/AR62)*100)/30,0)</f>
        <v/>
      </c>
      <c r="FD62" s="112">
        <f>IFERROR(EY62/G62*100%,0)</f>
        <v/>
      </c>
      <c r="FE62" s="112">
        <f>IFERROR(FD62/FC62*100%,0)</f>
        <v/>
      </c>
      <c r="FF62" s="110">
        <f>IFERROR(AR62/30*AY62,0)</f>
        <v/>
      </c>
    </row>
    <row r="63" ht="12.75" customHeight="1">
      <c r="A63" s="59" t="n"/>
      <c r="B63" s="60" t="n"/>
      <c r="C63" s="60" t="n"/>
      <c r="D63" s="60">
        <f t="array" ref="D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3" s="60">
        <f t="array" ref="E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3" s="60" t="inlineStr"/>
      <c r="G63" s="60" t="n"/>
      <c r="H63" s="60">
        <f t="array" ref="H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3" s="60" t="n"/>
      <c r="J63" s="60" t="n"/>
      <c r="K63" s="60" t="n"/>
      <c r="L63" s="60" t="n"/>
      <c r="M63" s="60" t="n"/>
      <c r="N63" s="60" t="n"/>
      <c r="O63" s="60" t="n"/>
      <c r="P63" s="60">
        <f t="array" ref="P63">
_xlfn.IFS(
ISNUMBER(MATCH($Q63,{"шелфбаннер","разделитель","монетница","чековая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ISNUMBER(MATCH($Q63,{"каталог","журнал"},)),
"Пресса",
$Q63="","")</f>
        <v/>
      </c>
      <c r="Q63" s="60" t="n"/>
      <c r="R63" s="60">
        <f t="array" ref="R63">
IFERROR(
_xlfn.IFS(
OR(ISNUMBER(MATCH($Q63,{"экспозиция","макет","стенд","автостенд","авто стенд","выставочное пространство","выставочные стенды","модульные выставочные стенды","3Д конструкция","3D конструкция"},)),P63="Экспонирование"),
"нестандартный",
ISNUMBER(MATCH($Q63,{"скроллер","призматрон"},)),
"динамический",
$P63="Видео",
"цифровой",
OR($P63="Пресса",$P63="Щит",$P63="POSm",$P63="Подвес",$P63="Брендирование/оклейка"),
"статический"),"")</f>
        <v/>
      </c>
      <c r="S63" s="59" t="n"/>
      <c r="T63" s="60" t="n"/>
      <c r="U63" s="60" t="n"/>
      <c r="V63" s="60">
        <f>
IF(P63="Видео",
"цифровой постер/ролик",
IF(ISNUMBER(MATCH(Q63,{"короб световой","короб световой | лайтбокс","короб световой | кристалайт","лайтбокс","лайт бокс","кристалайт","LB","lightbox"},)),
"бэклит",
IF(P63="Брендирование/оклейка",
"перфарированная пленка/самоклейка",
IF(P63="Экспонирование",
"под запрос",
IF(P63="Подвес",
"баннер/ткань",
"")))))</f>
        <v/>
      </c>
      <c r="W63" s="59" t="n"/>
      <c r="X63" s="59" t="n"/>
      <c r="Y63" s="59" t="n"/>
      <c r="Z63" s="61" t="n"/>
      <c r="AA63" s="61" t="n"/>
      <c r="AB63" s="61">
        <f>IF(BL63&gt;0,Z63,0)</f>
        <v/>
      </c>
      <c r="AC63" s="59" t="n"/>
      <c r="AD63" s="59" t="n"/>
      <c r="AE63" s="59" t="n"/>
      <c r="AF63" s="59" t="n"/>
      <c r="AG63" s="59" t="n"/>
      <c r="AH63" s="59" t="n"/>
      <c r="AI63" s="59" t="n"/>
      <c r="AJ63" s="59" t="n"/>
      <c r="AK63" s="59" t="n"/>
      <c r="AL63" s="62">
        <f>IFERROR(IF(OR(R63="статический",R63="динамический",R63="нестандартный",R63="",R63=""),"-",IF(AND(AH63="-",AI63="-"),"-",AK63*3600/AH63*AI63)),"-")</f>
        <v/>
      </c>
      <c r="AM63" s="62">
        <f>IFERROR(IF(OR(R63="статический",R63="динамический",R63="",R63="", R63="BTL",R63="нестандартный"),"-",AG63*AI63*AL63/60),"-")</f>
        <v/>
      </c>
      <c r="AN63" s="63">
        <f>IFERROR(IF(AH63="","-",AG63*AI63/AH63),"-")</f>
        <v/>
      </c>
      <c r="AO63" s="59">
        <f>IFERROR(IF(OR($R63="статический",$R63="динамический",$R63="",$R63="",$R63="BTL",$R63="нестандартный"),"-",$AL63*$AY63),"-")</f>
        <v/>
      </c>
      <c r="AP63" s="62">
        <f>IFERROR(IF(OR($R63="статический",$R63="динамический",$R63="",$R63="",$R63="BTL",$R63="нестандартный"),"-",$AM63*AY63),"-")</f>
        <v/>
      </c>
      <c r="AQ63" s="64" t="n"/>
      <c r="AR63" s="61" t="n"/>
      <c r="AS63" s="61" t="n"/>
      <c r="AT63" s="61" t="n"/>
      <c r="AU63" s="65" t="n"/>
      <c r="AV63" s="124">
        <f>IFERROR(DR63/AT63*1000,"n/a")</f>
        <v/>
      </c>
      <c r="AW63" s="67" t="n"/>
      <c r="AX63" s="67" t="n"/>
      <c r="AY63" s="43">
        <f>IFERROR(IF(OR($AW63="",$AX63=""),"",_xlfn.DAYS($AX63+1,$AW63)),"")</f>
        <v/>
      </c>
      <c r="AZ63" s="68">
        <f t="array" ref="AZ63">
_xlfn.LET(_xlpm.COEFF,
IF($AW63+$AX63=0,0,IF(MAX(MIN($AX63,EOMONTH(AZ$15,0))-MAX($AW63,AZ$15)+1,)&gt;0,1,0)),
_xlfn.IFS(
$ES63="LisChannel",
_xlpm.COEFF*
INDEX({1;1;1.2;1.2;1;1;1;1;1.2;1.2;1.2;1.2},
MATCH(MONTH(AZ$15),
{1,2,3,4,5,6,7,8,9,10,11,12})),
CONCATENATE($ES63," ",$L63)="RussOutdoor метро",
_xlpm.COEFF*
INDEX({0.8;0.9;1.1;1.1;1;1;1;1;1.1;1.1;1.1;1.1},
MATCH(MONTH(AZ$15),
{1,2,3,4,5,6,7,8,9,10,11,12})),
$ES63&lt;&gt;"LisChannel",
_xlpm.COEFF,
$ES63&lt;&gt;"RussOutdoor",
_xlpm.COEFF))</f>
        <v/>
      </c>
      <c r="BA63" s="68">
        <f t="array" ref="BA63">
_xlfn.LET(_xlpm.COEFF,
IF($AW63+$AX63=0,0,IF(MAX(MIN($AX63,EOMONTH(BA$15,0))-MAX($AW63,BA$15)+1,)&gt;0,1,0)),
_xlfn.IFS(
$ES63="LisChannel",
_xlpm.COEFF*
INDEX({1;1;1.2;1.2;1;1;1;1;1.2;1.2;1.2;1.2},
MATCH(MONTH(BA$15),
{1,2,3,4,5,6,7,8,9,10,11,12})),
CONCATENATE($ES63," ",$L63)="RussOutdoor метро",
_xlpm.COEFF*
INDEX({0.8;0.9;1.1;1.1;1;1;1;1;1.1;1.1;1.1;1.1},
MATCH(MONTH(BA$15),
{1,2,3,4,5,6,7,8,9,10,11,12})),
$ES63&lt;&gt;"LisChannel",
_xlpm.COEFF,
$ES63&lt;&gt;"RussOutdoor",
_xlpm.COEFF))</f>
        <v/>
      </c>
      <c r="BB63" s="68">
        <f t="array" ref="BB63">
_xlfn.LET(_xlpm.COEFF,
IF($AW63+$AX63=0,0,IF(MAX(MIN($AX63,EOMONTH(BB$15,0))-MAX($AW63,BB$15)+1,)&gt;0,1,0)),
_xlfn.IFS(
$ES63="LisChannel",
_xlpm.COEFF*
INDEX({1;1;1.2;1.2;1;1;1;1;1.2;1.2;1.2;1.2},
MATCH(MONTH(BB$15),
{1,2,3,4,5,6,7,8,9,10,11,12})),
CONCATENATE($ES63," ",$L63)="RussOutdoor метро",
_xlpm.COEFF*
INDEX({0.8;0.9;1.1;1.1;1;1;1;1;1.1;1.1;1.1;1.1},
MATCH(MONTH(BB$15),
{1,2,3,4,5,6,7,8,9,10,11,12})),
$ES63&lt;&gt;"LisChannel",
_xlpm.COEFF,
$ES63&lt;&gt;"RussOutdoor",
_xlpm.COEFF))</f>
        <v/>
      </c>
      <c r="BC63" s="68">
        <f t="array" ref="BC63">
_xlfn.LET(_xlpm.COEFF,
IF($AW63+$AX63=0,0,IF(MAX(MIN($AX63,EOMONTH(BC$15,0))-MAX($AW63,BC$15)+1,)&gt;0,1,0)),
_xlfn.IFS(
$ES63="LisChannel",
_xlpm.COEFF*
INDEX({1;1;1.2;1.2;1;1;1;1;1.2;1.2;1.2;1.2},
MATCH(MONTH(BC$15),
{1,2,3,4,5,6,7,8,9,10,11,12})),
CONCATENATE($ES63," ",$L63)="RussOutdoor метро",
_xlpm.COEFF*
INDEX({0.8;0.9;1.1;1.1;1;1;1;1;1.1;1.1;1.1;1.1},
MATCH(MONTH(BC$15),
{1,2,3,4,5,6,7,8,9,10,11,12})),
$ES63&lt;&gt;"LisChannel",
_xlpm.COEFF,
$ES63&lt;&gt;"RussOutdoor",
_xlpm.COEFF))</f>
        <v/>
      </c>
      <c r="BD63" s="68">
        <f t="array" ref="BD63">
_xlfn.LET(_xlpm.COEFF,
IF($AW63+$AX63=0,0,IF(MAX(MIN($AX63,EOMONTH(BD$15,0))-MAX($AW63,BD$15)+1,)&gt;0,1,0)),
_xlfn.IFS(
$ES63="LisChannel",
_xlpm.COEFF*
INDEX({1;1;1.2;1.2;1;1;1;1;1.2;1.2;1.2;1.2},
MATCH(MONTH(BD$15),
{1,2,3,4,5,6,7,8,9,10,11,12})),
CONCATENATE($ES63," ",$L63)="RussOutdoor метро",
_xlpm.COEFF*
INDEX({0.8;0.9;1.1;1.1;1;1;1;1;1.1;1.1;1.1;1.1},
MATCH(MONTH(BD$15),
{1,2,3,4,5,6,7,8,9,10,11,12})),
$ES63&lt;&gt;"LisChannel",
_xlpm.COEFF,
$ES63&lt;&gt;"RussOutdoor",
_xlpm.COEFF))</f>
        <v/>
      </c>
      <c r="BE63" s="68">
        <f t="array" ref="BE63">
_xlfn.LET(_xlpm.COEFF,
IF($AW63+$AX63=0,0,IF(MAX(MIN($AX63,EOMONTH(BE$15,0))-MAX($AW63,BE$15)+1,)&gt;0,1,0)),
_xlfn.IFS(
$ES63="LisChannel",
_xlpm.COEFF*
INDEX({1;1;1.2;1.2;1;1;1;1;1.2;1.2;1.2;1.2},
MATCH(MONTH(BE$15),
{1,2,3,4,5,6,7,8,9,10,11,12})),
CONCATENATE($ES63," ",$L63)="RussOutdoor метро",
_xlpm.COEFF*
INDEX({0.8;0.9;1.1;1.1;1;1;1;1;1.1;1.1;1.1;1.1},
MATCH(MONTH(BE$15),
{1,2,3,4,5,6,7,8,9,10,11,12})),
$ES63&lt;&gt;"LisChannel",
_xlpm.COEFF,
$ES63&lt;&gt;"RussOutdoor",
_xlpm.COEFF))</f>
        <v/>
      </c>
      <c r="BF63" s="68">
        <f t="array" ref="BF63">
_xlfn.LET(_xlpm.COEFF,
IF($AW63+$AX63=0,0,IF(MAX(MIN($AX63,EOMONTH(BF$15,0))-MAX($AW63,BF$15)+1,)&gt;0,1,0)),
_xlfn.IFS(
$ES63="LisChannel",
_xlpm.COEFF*
INDEX({1;1;1.2;1.2;1;1;1;1;1.2;1.2;1.2;1.2},
MATCH(MONTH(BF$15),
{1,2,3,4,5,6,7,8,9,10,11,12})),
CONCATENATE($ES63," ",$L63)="RussOutdoor метро",
_xlpm.COEFF*
INDEX({0.8;0.9;1.1;1.1;1;1;1;1;1.1;1.1;1.1;1.1},
MATCH(MONTH(BF$15),
{1,2,3,4,5,6,7,8,9,10,11,12})),
$ES63&lt;&gt;"LisChannel",
_xlpm.COEFF,
$ES63&lt;&gt;"RussOutdoor",
_xlpm.COEFF))</f>
        <v/>
      </c>
      <c r="BG63" s="68">
        <f t="array" ref="BG63">
_xlfn.LET(_xlpm.COEFF,
IF($AW63+$AX63=0,0,IF(MAX(MIN($AX63,EOMONTH(BG$15,0))-MAX($AW63,BG$15)+1,)&gt;0,1,0)),
_xlfn.IFS(
$ES63="LisChannel",
_xlpm.COEFF*
INDEX({1;1;1.2;1.2;1;1;1;1;1.2;1.2;1.2;1.2},
MATCH(MONTH(BG$15),
{1,2,3,4,5,6,7,8,9,10,11,12})),
CONCATENATE($ES63," ",$L63)="RussOutdoor метро",
_xlpm.COEFF*
INDEX({0.8;0.9;1.1;1.1;1;1;1;1;1.1;1.1;1.1;1.1},
MATCH(MONTH(BG$15),
{1,2,3,4,5,6,7,8,9,10,11,12})),
$ES63&lt;&gt;"LisChannel",
_xlpm.COEFF,
$ES63&lt;&gt;"RussOutdoor",
_xlpm.COEFF))</f>
        <v/>
      </c>
      <c r="BH63" s="68">
        <f t="array" ref="BH63">
_xlfn.LET(_xlpm.COEFF,
IF($AW63+$AX63=0,0,IF(MAX(MIN($AX63,EOMONTH(BH$15,0))-MAX($AW63,BH$15)+1,)&gt;0,1,0)),
_xlfn.IFS(
$ES63="LisChannel",
_xlpm.COEFF*
INDEX({1;1;1.2;1.2;1;1;1;1;1.2;1.2;1.2;1.2},
MATCH(MONTH(BH$15),
{1,2,3,4,5,6,7,8,9,10,11,12})),
CONCATENATE($ES63," ",$L63)="RussOutdoor метро",
_xlpm.COEFF*
INDEX({0.8;0.9;1.1;1.1;1;1;1;1;1.1;1.1;1.1;1.1},
MATCH(MONTH(BH$15),
{1,2,3,4,5,6,7,8,9,10,11,12})),
$ES63&lt;&gt;"LisChannel",
_xlpm.COEFF,
$ES63&lt;&gt;"RussOutdoor",
_xlpm.COEFF))</f>
        <v/>
      </c>
      <c r="BI63" s="68">
        <f t="array" ref="BI63">
_xlfn.LET(_xlpm.COEFF,
IF($AW63+$AX63=0,0,IF(MAX(MIN($AX63,EOMONTH(BI$15,0))-MAX($AW63,BI$15)+1,)&gt;0,1,0)),
_xlfn.IFS(
$ES63="LisChannel",
_xlpm.COEFF*
INDEX({1;1;1.2;1.2;1;1;1;1;1.2;1.2;1.2;1.2},
MATCH(MONTH(BI$15),
{1,2,3,4,5,6,7,8,9,10,11,12})),
CONCATENATE($ES63," ",$L63)="RussOutdoor метро",
_xlpm.COEFF*
INDEX({0.8;0.9;1.1;1.1;1;1;1;1;1.1;1.1;1.1;1.1},
MATCH(MONTH(BI$15),
{1,2,3,4,5,6,7,8,9,10,11,12})),
$ES63&lt;&gt;"LisChannel",
_xlpm.COEFF,
$ES63&lt;&gt;"RussOutdoor",
_xlpm.COEFF))</f>
        <v/>
      </c>
      <c r="BJ63" s="68">
        <f t="array" ref="BJ63">
_xlfn.LET(_xlpm.COEFF,
IF($AW63+$AX63=0,0,IF(MAX(MIN($AX63,EOMONTH(BJ$15,0))-MAX($AW63,BJ$15)+1,)&gt;0,1,0)),
_xlfn.IFS(
$ES63="LisChannel",
_xlpm.COEFF*
INDEX({1;1;1.2;1.2;1;1;1;1;1.2;1.2;1.2;1.2},
MATCH(MONTH(BJ$15),
{1,2,3,4,5,6,7,8,9,10,11,12})),
CONCATENATE($ES63," ",$L63)="RussOutdoor метро",
_xlpm.COEFF*
INDEX({0.8;0.9;1.1;1.1;1;1;1;1;1.1;1.1;1.1;1.1},
MATCH(MONTH(BJ$15),
{1,2,3,4,5,6,7,8,9,10,11,12})),
$ES63&lt;&gt;"LisChannel",
_xlpm.COEFF,
$ES63&lt;&gt;"RussOutdoor",
_xlpm.COEFF))</f>
        <v/>
      </c>
      <c r="BK63" s="68">
        <f t="array" ref="BK63">
_xlfn.LET(_xlpm.COEFF,
IF($AW63+$AX63=0,0,IF(MAX(MIN($AX63,EOMONTH(BK$15,0))-MAX($AW63,BK$15)+1,)&gt;0,1,0)),
_xlfn.IFS(
$ES63="LisChannel",
_xlpm.COEFF*
INDEX({1;1;1.2;1.2;1;1;1;1;1.2;1.2;1.2;1.2},
MATCH(MONTH(BK$15),
{1,2,3,4,5,6,7,8,9,10,11,12})),
CONCATENATE($ES63," ",$L63)="RussOutdoor метро",
_xlpm.COEFF*
INDEX({0.8;0.9;1.1;1.1;1;1;1;1;1.1;1.1;1.1;1.1},
MATCH(MONTH(BK$15),
{1,2,3,4,5,6,7,8,9,10,11,12})),
$ES63&lt;&gt;"LisChannel",
_xlpm.COEFF,
$ES63&lt;&gt;"RussOutdoor",
_xlpm.COEFF))</f>
        <v/>
      </c>
      <c r="BL63" s="62">
        <f>COUNTIFS($AZ63:$BK63,"&gt;0")</f>
        <v/>
      </c>
      <c r="BM63" s="65" t="n"/>
      <c r="BN63" s="125">
        <f>$DJ63</f>
        <v/>
      </c>
      <c r="BO63" s="63">
        <f>$DQ63</f>
        <v/>
      </c>
      <c r="BP63" s="125">
        <f>
IFERROR(
IF($BL63=0,0,
$BN63*(1-$BO63)),
0)</f>
        <v/>
      </c>
      <c r="BQ63" s="125">
        <f t="array" ref="BQ63">
IFERROR(
_xlfn.IFS(
$DH63="день_1",
$BP63*$BL63/($AX63-$AW63+1)*AZ63*(DAY(EOMONTH(AZ$15,0))),
$DH63="день_2",
$BP63/30*MAX(MIN($AX63,EOMONTH(AZ$15,0))-MAX($AW63,AZ$15)+1,),
$DH63="раб.день",
$BP63/30*(IFERROR(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$BP63*AZ63,
$DH63="неделя",
$BP63*AZ63/7*(ROUNDUP((DAY(EOMONTH(AZ$15,0)))/4,0))),
0)</f>
        <v/>
      </c>
      <c r="BR63" s="125">
        <f t="array" ref="BR63">
IFERROR(
_xlfn.IFS(
$DH63="день_1",
$BP63*$BL63/($AX63-$AW63+1)*BA63*(DAY(EOMONTH(BA$15,0))),
$DH63="день_2",
$BP63/30*MAX(MIN($AX63,EOMONTH(BA$15,0))-MAX($AW63,BA$15)+1,),
$DH63="раб.день",
$BP63/30*(IFERROR(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$BP63*BA63,
$DH63="неделя",
$BP63*BA63/7*(ROUNDUP((DAY(EOMONTH(BA$15,0)))/4,0))),
0)</f>
        <v/>
      </c>
      <c r="BS63" s="125">
        <f t="array" ref="BS63">
IFERROR(
_xlfn.IFS(
$DH63="день_1",
$BP63*$BL63/($AX63-$AW63+1)*BB63*(DAY(EOMONTH(BB$15,0))),
$DH63="день_2",
$BP63/30*MAX(MIN($AX63,EOMONTH(BB$15,0))-MAX($AW63,BB$15)+1,),
$DH63="раб.день",
$BP63/30*(IFERROR(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$BP63*BB63,
$DH63="неделя",
$BP63*BB63/7*(ROUNDUP((DAY(EOMONTH(BB$15,0)))/4,0))),
0)</f>
        <v/>
      </c>
      <c r="BT63" s="125">
        <f t="array" ref="BT63">
IFERROR(
_xlfn.IFS(
$DH63="день_1",
$BP63*$BL63/($AX63-$AW63+1)*BC63*(DAY(EOMONTH(BC$15,0))),
$DH63="день_2",
$BP63/30*MAX(MIN($AX63,EOMONTH(BC$15,0))-MAX($AW63,BC$15)+1,),
$DH63="раб.день",
$BP63/30*(IFERROR(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$BP63*BC63,
$DH63="неделя",
$BP63*BC63/7*(ROUNDUP((DAY(EOMONTH(BC$15,0)))/4,0))),
0)</f>
        <v/>
      </c>
      <c r="BU63" s="125">
        <f t="array" ref="BU63">
IFERROR(
_xlfn.IFS(
$DH63="день_1",
$BP63*$BL63/($AX63-$AW63+1)*BD63*(DAY(EOMONTH(BD$15,0))),
$DH63="день_2",
$BP63/30*MAX(MIN($AX63,EOMONTH(BD$15,0))-MAX($AW63,BD$15)+1,),
$DH63="раб.день",
$BP63/30*(IFERROR(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$BP63*BD63,
$DH63="неделя",
$BP63*BD63/7*(ROUNDUP((DAY(EOMONTH(BD$15,0)))/4,0))),
0)</f>
        <v/>
      </c>
      <c r="BV63" s="125">
        <f t="array" ref="BV63">
IFERROR(
_xlfn.IFS(
$DH63="день_1",
$BP63*$BL63/($AX63-$AW63+1)*BE63*(DAY(EOMONTH(BE$15,0))),
$DH63="день_2",
$BP63/30*MAX(MIN($AX63,EOMONTH(BE$15,0))-MAX($AW63,BE$15)+1,),
$DH63="раб.день",
$BP63/30*(IFERROR(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$BP63*BE63,
$DH63="неделя",
$BP63*BE63/7*(ROUNDUP((DAY(EOMONTH(BE$15,0)))/4,0))),
0)</f>
        <v/>
      </c>
      <c r="BW63" s="125">
        <f t="array" ref="BW63">
IFERROR(
_xlfn.IFS(
$DH63="день_1",
$BP63*$BL63/($AX63-$AW63+1)*BF63*(DAY(EOMONTH(BF$15,0))),
$DH63="день_2",
$BP63/30*MAX(MIN($AX63,EOMONTH(BF$15,0))-MAX($AW63,BF$15)+1,),
$DH63="раб.день",
$BP63/30*(IFERROR(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$BP63*BF63,
$DH63="неделя",
$BP63*BF63/7*(ROUNDUP((DAY(EOMONTH(BF$15,0)))/4,0))),
0)</f>
        <v/>
      </c>
      <c r="BX63" s="125">
        <f t="array" ref="BX63">
IFERROR(
_xlfn.IFS(
$DH63="день_1",
$BP63*$BL63/($AX63-$AW63+1)*BG63*(DAY(EOMONTH(BG$15,0))),
$DH63="день_2",
$BP63/30*MAX(MIN($AX63,EOMONTH(BG$15,0))-MAX($AW63,BG$15)+1,),
$DH63="раб.день",
$BP63/30*(IFERROR(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$BP63*BG63,
$DH63="неделя",
$BP63*BG63/7*(ROUNDUP((DAY(EOMONTH(BG$15,0)))/4,0))),
0)</f>
        <v/>
      </c>
      <c r="BY63" s="125">
        <f t="array" ref="BY63">
IFERROR(
_xlfn.IFS(
$DH63="день_1",
$BP63*$BL63/($AX63-$AW63+1)*BH63*(DAY(EOMONTH(BH$15,0))),
$DH63="день_2",
$BP63/30*MAX(MIN($AX63,EOMONTH(BH$15,0))-MAX($AW63,BH$15)+1,),
$DH63="раб.день",
$BP63/30*(IFERROR(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$BP63*BH63,
$DH63="неделя",
$BP63*BH63/7*(ROUNDUP((DAY(EOMONTH(BH$15,0)))/4,0))),
0)</f>
        <v/>
      </c>
      <c r="BZ63" s="125">
        <f t="array" ref="BZ63">
IFERROR(
_xlfn.IFS(
$DH63="день_1",
$BP63*$BL63/($AX63-$AW63+1)*BI63*(DAY(EOMONTH(BI$15,0))),
$DH63="день_2",
$BP63/30*MAX(MIN($AX63,EOMONTH(BI$15,0))-MAX($AW63,BI$15)+1,),
$DH63="раб.день",
$BP63/30*(IFERROR(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$BP63*BI63,
$DH63="неделя",
$BP63*BI63/7*(ROUNDUP((DAY(EOMONTH(BI$15,0)))/4,0))),
0)</f>
        <v/>
      </c>
      <c r="CA63" s="125">
        <f t="array" ref="CA63">
IFERROR(
_xlfn.IFS(
$DH63="день_1",
$BP63*$BL63/($AX63-$AW63+1)*BJ63*(DAY(EOMONTH(BJ$15,0))),
$DH63="день_2",
$BP63/30*MAX(MIN($AX63,EOMONTH(BJ$15,0))-MAX($AW63,BJ$15)+1,),
$DH63="раб.день",
$BP63/30*(IFERROR(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$BP63*BJ63,
$DH63="неделя",
$BP63*BJ63/7*(ROUNDUP((DAY(EOMONTH(BJ$15,0)))/4,0))),
0)</f>
        <v/>
      </c>
      <c r="CB63" s="125">
        <f t="array" ref="CB63">
IFERROR(
_xlfn.IFS(
$DH63="день_1",
$BP63*$BL63/($AX63-$AW63+1)*BK63*(DAY(EOMONTH(BK$15,0))),
$DH63="день_2",
$BP63/30*MAX(MIN($AX63,EOMONTH(BK$15,0))-MAX($AW63,BK$15)+1,),
$DH63="раб.день",
$BP63/30*(IFERROR(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$BP63*BK63,
$DH63="неделя",
$BP63*BK63/7*(ROUNDUP((DAY(EOMONTH(BK$15,0)))/4,0))),
0)</f>
        <v/>
      </c>
      <c r="CC63" s="125">
        <f>SUM($BQ63:$CB63)</f>
        <v/>
      </c>
      <c r="CD63" s="126">
        <f>SUM($EH63:$EH63)</f>
        <v/>
      </c>
      <c r="CE63" s="126">
        <f>$CD63*$AB63</f>
        <v/>
      </c>
      <c r="CF63" s="126">
        <f>SUM($EK63:$EK63)</f>
        <v/>
      </c>
      <c r="CG63" s="126">
        <f>$CF63*$AB63</f>
        <v/>
      </c>
      <c r="CH63" s="126">
        <f>SUM($CC63,$CE63,$CG63)</f>
        <v/>
      </c>
      <c r="CI63" s="126">
        <f>$CH63*(1+$CM63)</f>
        <v/>
      </c>
      <c r="CJ63" s="127" t="n">
        <v>0</v>
      </c>
      <c r="CK63" s="126">
        <f>SUM($CH63:$CH63)*(1+$CJ63)</f>
        <v/>
      </c>
      <c r="CL63" s="126">
        <f>SUM($CH63:$CH63)*(1+$CM63)</f>
        <v/>
      </c>
      <c r="CM63" s="59" t="n"/>
      <c r="CN63" s="59" t="n"/>
      <c r="CO63" s="72" t="n"/>
      <c r="CP63" s="59" t="n"/>
      <c r="CQ63" s="73" t="n"/>
      <c r="CR63" s="73" t="n"/>
      <c r="CS63" s="73" t="n"/>
      <c r="CT63" s="72" t="n"/>
      <c r="CU63" s="79" t="inlineStr">
        <is>
          <t> </t>
        </is>
      </c>
      <c r="CV63" s="60" t="n"/>
      <c r="CW63" s="60" t="n"/>
      <c r="CX63" s="60" t="n"/>
      <c r="CY63" s="127">
        <f>IFERROR(($CC63-$EE63)/($EE63/(1-$DQ63)),0)</f>
        <v/>
      </c>
      <c r="CZ63" s="127">
        <f>IFERROR(1-$EI63/($CE63),0)</f>
        <v/>
      </c>
      <c r="DA63" s="127">
        <f>IFERROR(1-$EL63/($CG63),0)</f>
        <v/>
      </c>
      <c r="DB63" s="126">
        <f>ROUND(IFERROR(($CI63/(1+$CM63)-$EN63),0),2)</f>
        <v/>
      </c>
      <c r="DC63" s="128" t="n"/>
      <c r="DD63" s="125" t="n"/>
      <c r="DE63" s="75" t="n">
        <v>0</v>
      </c>
      <c r="DF63" s="128" t="n"/>
      <c r="DG63" s="125">
        <f>IF($DC63=0,0,$DD63*($DC63*100%-$DE63*$DF63))*SUM($AB63:$AB63)</f>
        <v/>
      </c>
      <c r="DH63" s="129" t="inlineStr">
        <is>
          <t>месяц</t>
        </is>
      </c>
      <c r="DI63" s="130">
        <f t="array" ref="DI63">IFERROR(
IF($ES63="LisChannel",
(ROUND(((INDEX({174.625;153.888888888889;130.972222222222},MATCH($AI63,{2;3;4}),0))*$AG63*$AI63),2)),0),0)</f>
        <v/>
      </c>
      <c r="DJ63" s="130">
        <f>
_xlfn.LET(_xlpm.X,
IFERROR(
IF($ES63="НовиковТВ",
(_xlfn.LET(_xlpm.NTV,
_xlfn.LET(_xlpm.MIN,350000,
IF(SUMIFS($DI:$DI,$ES:$ES,"НовиковТВ")&lt;=_xlpm.MIN,
(SUMIFS($DI:$DI,$ES:$ES,"НовиковТВ")/(COUNTIFS($ES:$ES,"НовиковТВ")))*_xlpm.MIN/SUMIFS($DI:$DI,$ES:$ES,"НовиковТВ"),
DI63)),
_xlpm.NTV+$DG63/(1-(1-(_xlpm.NTV)*(1-$DL63)*(1-$DM63)*(1-$DN63)*(1-$DO63)*(1-$DP63)/_xlpm.NTV))))/(1+$EP63),
$DI63+$DG63/(1-(1-($DI63)*(1-$DL63)*(1-$DM63)*(1-$DN63)*(1-$DO63)*(1-$DP63)/$DI63))),
0),
_xlpm.X*(1+$CM63)*(1+$CW63)-_xlpm.X*(1+$CM63)+_xlpm.X)</f>
        <v/>
      </c>
      <c r="DK63" s="125" t="inlineStr">
        <is>
          <t>послед.</t>
        </is>
      </c>
      <c r="DL63" s="63" t="n">
        <v>0</v>
      </c>
      <c r="DM63" s="63" t="n">
        <v>0</v>
      </c>
      <c r="DN63" s="63" t="n">
        <v>0</v>
      </c>
      <c r="DO63" s="63" t="n">
        <v>0</v>
      </c>
      <c r="DP63" s="63" t="n">
        <v>0</v>
      </c>
      <c r="DQ63" s="63">
        <f t="array" ref="DQ63">IFERROR(_xlfn.IFS(
$DK63="послед.",1-(1-$DL63)*(1-$DM63)*(1-$DN63)*(1-$DO63)*(1-$DP63),
$DK63="сумм.",$DL63+$DM63+$DN63+$DO63+$DP63),
0)</f>
        <v/>
      </c>
      <c r="DR63" s="125">
        <f t="array" ref="DR63">
IFERROR(
_xlfn.IFS(
$BL63=0,
0,
$BL63&gt;0,
_xlfn.IFS($DK63="послед.",
$DJ63*(1-$DL63)*(1-$DM63)*(1-$DN63)*(1-$DO63)*(1-$DP63),
$DK63="сумм.",
$DJ63*(1-($DL63+$DM63+$DN63+$DO63+$DP63)))),0)</f>
        <v/>
      </c>
      <c r="DS63" s="125">
        <f t="array" ref="DS63">
IFERROR(_xlfn.IFS(
$DH63="день_1",
$DR63*$BL63/($AX63-$AW63+1)*AZ63*(DAY(EOMONTH(AZ$15,0))),
$DH63="день_2",
$DR63/30*MAX(MIN($AX63,EOMONTH(AZ$15,0))-MAX($AW63,AZ$15)+1,),
$DH63="раб.день",
$DR63/30*(IFERROR(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$DR63*AZ63,
$DH63="неделя",
$DR63*AZ63/7*(ROUNDUP((DAY(EOMONTH(AZ$15,0)))/4,0))),
0)</f>
        <v/>
      </c>
      <c r="DT63" s="125">
        <f t="array" ref="DT63">
IFERROR(_xlfn.IFS(
$DH63="день_1",
$DR63*$BL63/($AX63-$AW63+1)*BA63*(DAY(EOMONTH(BA$15,0))),
$DH63="день_2",
$DR63/30*MAX(MIN($AX63,EOMONTH(BA$15,0))-MAX($AW63,BA$15)+1,),
$DH63="раб.день",
$DR63/30*(IFERROR(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$DR63*BA63,
$DH63="неделя",
$DR63*BA63/7*(ROUNDUP((DAY(EOMONTH(BA$15,0)))/4,0))),
0)</f>
        <v/>
      </c>
      <c r="DU63" s="125">
        <f t="array" ref="DU63">
IFERROR(_xlfn.IFS(
$DH63="день_1",
$DR63*$BL63/($AX63-$AW63+1)*BB63*(DAY(EOMONTH(BB$15,0))),
$DH63="день_2",
$DR63/30*MAX(MIN($AX63,EOMONTH(BB$15,0))-MAX($AW63,BB$15)+1,),
$DH63="раб.день",
$DR63/30*(IFERROR(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$DR63*BB63,
$DH63="неделя",
$DR63*BB63/7*(ROUNDUP((DAY(EOMONTH(BB$15,0)))/4,0))),
0)</f>
        <v/>
      </c>
      <c r="DV63" s="125">
        <f t="array" ref="DV63">
IFERROR(_xlfn.IFS(
$DH63="день_1",
$DR63*$BL63/($AX63-$AW63+1)*BC63*(DAY(EOMONTH(BC$15,0))),
$DH63="день_2",
$DR63/30*MAX(MIN($AX63,EOMONTH(BC$15,0))-MAX($AW63,BC$15)+1,),
$DH63="раб.день",
$DR63/30*(IFERROR(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$DR63*BC63,
$DH63="неделя",
$DR63*BC63/7*(ROUNDUP((DAY(EOMONTH(BC$15,0)))/4,0))),
0)</f>
        <v/>
      </c>
      <c r="DW63" s="125">
        <f t="array" ref="DW63">
IFERROR(_xlfn.IFS(
$DH63="день_1",
$DR63*$BL63/($AX63-$AW63+1)*BD63*(DAY(EOMONTH(BD$15,0))),
$DH63="день_2",
$DR63/30*MAX(MIN($AX63,EOMONTH(BD$15,0))-MAX($AW63,BD$15)+1,),
$DH63="раб.день",
$DR63/30*(IFERROR(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$DR63*BD63,
$DH63="неделя",
$DR63*BD63/7*(ROUNDUP((DAY(EOMONTH(BD$15,0)))/4,0))),
0)</f>
        <v/>
      </c>
      <c r="DX63" s="125">
        <f t="array" ref="DX63">
IFERROR(_xlfn.IFS(
$DH63="день_1",
$DR63*$BL63/($AX63-$AW63+1)*BE63*(DAY(EOMONTH(BE$15,0))),
$DH63="день_2",
$DR63/30*MAX(MIN($AX63,EOMONTH(BE$15,0))-MAX($AW63,BE$15)+1,),
$DH63="раб.день",
$DR63/30*(IFERROR(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$DR63*BE63,
$DH63="неделя",
$DR63*BE63/7*(ROUNDUP((DAY(EOMONTH(BE$15,0)))/4,0))),
0)</f>
        <v/>
      </c>
      <c r="DY63" s="125">
        <f t="array" ref="DY63">
IFERROR(_xlfn.IFS(
$DH63="день_1",
$DR63*$BL63/($AX63-$AW63+1)*BF63*(DAY(EOMONTH(BF$15,0))),
$DH63="день_2",
$DR63/30*MAX(MIN($AX63,EOMONTH(BF$15,0))-MAX($AW63,BF$15)+1,),
$DH63="раб.день",
$DR63/30*(IFERROR(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$DR63*BF63,
$DH63="неделя",
$DR63*BF63/7*(ROUNDUP((DAY(EOMONTH(BF$15,0)))/4,0))),
0)</f>
        <v/>
      </c>
      <c r="DZ63" s="125">
        <f t="array" ref="DZ63">
IFERROR(_xlfn.IFS(
$DH63="день_1",
$DR63*$BL63/($AX63-$AW63+1)*BG63*(DAY(EOMONTH(BG$15,0))),
$DH63="день_2",
$DR63/30*MAX(MIN($AX63,EOMONTH(BG$15,0))-MAX($AW63,BG$15)+1,),
$DH63="раб.день",
$DR63/30*(IFERROR(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$DR63*BG63,
$DH63="неделя",
$DR63*BG63/7*(ROUNDUP((DAY(EOMONTH(BG$15,0)))/4,0))),
0)</f>
        <v/>
      </c>
      <c r="EA63" s="125">
        <f t="array" ref="EA63">
IFERROR(_xlfn.IFS(
$DH63="день_1",
$DR63*$BL63/($AX63-$AW63+1)*BH63*(DAY(EOMONTH(BH$15,0))),
$DH63="день_2",
$DR63/30*MAX(MIN($AX63,EOMONTH(BH$15,0))-MAX($AW63,BH$15)+1,),
$DH63="раб.день",
$DR63/30*(IFERROR(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$DR63*BH63,
$DH63="неделя",
$DR63*BH63/7*(ROUNDUP((DAY(EOMONTH(BH$15,0)))/4,0))),
0)</f>
        <v/>
      </c>
      <c r="EB63" s="125">
        <f t="array" ref="EB63">
IFERROR(_xlfn.IFS(
$DH63="день_1",
$DR63*$BL63/($AX63-$AW63+1)*BI63*(DAY(EOMONTH(BI$15,0))),
$DH63="день_2",
$DR63/30*MAX(MIN($AX63,EOMONTH(BI$15,0))-MAX($AW63,BI$15)+1,),
$DH63="раб.день",
$DR63/30*(IFERROR(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$DR63*BI63,
$DH63="неделя",
$DR63*BI63/7*(ROUNDUP((DAY(EOMONTH(BI$15,0)))/4,0))),
0)</f>
        <v/>
      </c>
      <c r="EC63" s="125">
        <f t="array" ref="EC63">
IFERROR(_xlfn.IFS(
$DH63="день_1",
$DR63*$BL63/($AX63-$AW63+1)*BJ63*(DAY(EOMONTH(BJ$15,0))),
$DH63="день_2",
$DR63/30*MAX(MIN($AX63,EOMONTH(BJ$15,0))-MAX($AW63,BJ$15)+1,),
$DH63="раб.день",
$DR63/30*(IFERROR(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$DR63*BJ63,
$DH63="неделя",
$DR63*BJ63/7*(ROUNDUP((DAY(EOMONTH(BJ$15,0)))/4,0))),
0)</f>
        <v/>
      </c>
      <c r="ED63" s="125">
        <f t="array" ref="ED63">
IFERROR(_xlfn.IFS(
$DH63="день_1",
$DR63*$BL63/($AX63-$AW63+1)*BK63*(DAY(EOMONTH(BK$15,0))),
$DH63="день_2",
$DR63/30*MAX(MIN($AX63,EOMONTH(BK$15,0))-MAX($AW63,BK$15)+1,),
$DH63="раб.день",
$DR63/30*(IFERROR(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$DR63*BK63,
$DH63="неделя",
$DR63*BK63/7*(ROUNDUP((DAY(EOMONTH(BK$15,0)))/4,0))),
0)</f>
        <v/>
      </c>
      <c r="EE63" s="125">
        <f>SUM($DS63,$DT63,$DU63,$DV63,$DW63,$DX63,$DY63,$DZ63,$EA63,$EB63,$EC63,$ED63)</f>
        <v/>
      </c>
      <c r="EF63" s="125">
        <f>IFERROR(ROUND($EE63*(1+$EP63),2),0)</f>
        <v/>
      </c>
      <c r="EG63" s="128" t="n">
        <v>1</v>
      </c>
      <c r="EH63" s="126" t="n">
        <v>0</v>
      </c>
      <c r="EI63" s="126">
        <f>ROUND(SUM($EH63:$EH63)*SUM($AB63:$AB63)*$EG63,2)</f>
        <v/>
      </c>
      <c r="EJ63" s="126">
        <f>ROUND($EI63*(1+$EP63),2)</f>
        <v/>
      </c>
      <c r="EK63" s="126" t="n">
        <v>0</v>
      </c>
      <c r="EL63" s="126">
        <f>ROUND(SUM($EK63:$EK63)*SUM($AB63:$AB63)*$EG63,2)</f>
        <v/>
      </c>
      <c r="EM63" s="126">
        <f>ROUND($EL63*(1+$EP63),2)</f>
        <v/>
      </c>
      <c r="EN63" s="126">
        <f>SUM($EE63,$EI63,$EL63)</f>
        <v/>
      </c>
      <c r="EO63" s="126">
        <f>SUM($EF63,$EJ63,$EM63)</f>
        <v/>
      </c>
      <c r="EP63" s="59" t="n"/>
      <c r="EQ63" s="59" t="n"/>
      <c r="ER63" s="60">
        <f t="array" ref="ER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MATCH(ES63,
{"AMS";"RussOutdoor";"HD Outdoor";"Ingroup";"IQ";"Ledproduction";"LisChannel";"Logic";"Media-PPL";"NovikovTV | НовиковТВ";"SMA";"SOK";"КрокусТВ | CrocusTV | IndoorTV";"Сити";"ТЯК Москва"},
0)),"")</f>
        <v/>
      </c>
      <c r="ES63" s="60" t="n"/>
      <c r="ET63" s="60">
        <f t="array" ref="ET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MATCH(ES63,
{"AMS";"RussOutdoor";"HD Outdoor";"Ingroup";"IQ";"Ledproduction";"LisChannel";"Logic";"Media-PPL";"NovikovTV | НовиковТВ";"SMA";"SOK";"КрокусТВ | CrocusTV | IndoorTV";"Сити";"ТЯК Москва"},
0)),"")</f>
        <v/>
      </c>
      <c r="EU63" s="60" t="n"/>
      <c r="EV63" s="60" t="n"/>
      <c r="EX63" s="110">
        <f t="array" ref="EX63">
($AR63/30
+N("ТРАФИК ПЛОЩАДКИ"))*
(IFERROR(
_xlfn.LET(
_xlpm.GPR,
HLOOKUP($L63,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IF($Q63="цифровой",_xlpm.GPR/$AG63,_xlpm.GPR/60)),
0)
+N("DWELL TIME"))*
(IF($AB63=0,0,IF($AB63=1,0.3,IF($AB63=2,0.5,IF($AB63&gt;2,1))))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_xlfn.IFS($AC63="да",1.2,$AC63="нет",1)*
_xlfn.IFS($AD63="да",1.2,$AD63="нет",1)*
IF(R63="статический",1,1.2)*
$X63*
INDEX(
{1.2;1;1.2;1.2;1;1.2;1.2;1.2;1.2;1.2;1.2;1;1.2;1.2;1.2;1.2;1;1;1.2;1.2;1.2;1;1;1;1;1.2;1.2;1.2;1.2;1;1;1;1;1.2;1.2;1.2;1.2;1.2;1.2;1.2;1.2;1;1;1.2;1;1;1;1;1.5;1;1;1.5;1.5;1.2},
MATCH($Q63,_xlpm.MI,0)))&gt;{0.02;0.04;0.06;0.1;0.2;0.4;0.6;0.8;1;2;4;6})),
{0;1;2;3;4;5;6;7;8;9;10;11;12},
0)))
+N("КОЭФФИЦИЕНТ КОНТАКТА"))))*
(_xlfn.IFS($X63&lt;0.1,$X63/1000,$X63&gt;25,5.2,AND($X63&gt;=0.1,$X63&lt;=25),(($X63*2+0.1)/10)*($X63/10)))*
IFERROR((_xlfn.LET(
_xlpm.MA,
{0;0.8;0.85;0.9;0.95;1},
_xlpm.MAA,
{0;1;2;3;4;5},
INDEX(_xlpm.MA,MATCH(SUMPRODUCT(--((IF(ROUND(_xlpm.MAA,1)&gt;5,5,ROUND($AB63,1)))&gt;{0;1;2;3;4;5})),_xlpm.MAA,0)))
+N("КОЭФФИЦИЕНТ КОЛ-ВО КОНСТРУКЦИЙ")),1)*
$AB63,0))*
(IF($Q63="цифровой",$AG63/15*$AI63,1)
+N("ДЛЯ ЦИФРЫ"))</f>
        <v/>
      </c>
      <c r="EY63" s="110">
        <f>IFERROR(EX63*AY63,0)</f>
        <v/>
      </c>
      <c r="EZ63" s="131">
        <f>IFERROR(DP63/EY63*1000,0)</f>
        <v/>
      </c>
      <c r="FA63" s="112">
        <f>IFERROR(FC63/FB63,0)</f>
        <v/>
      </c>
      <c r="FB63" s="112">
        <f>IFERROR((FC63/(EY63/FF63*#REF!))*0.825,0)</f>
        <v/>
      </c>
      <c r="FC63" s="112">
        <f>IFERROR(((EX63*30/AR63)*100)/30,0)</f>
        <v/>
      </c>
      <c r="FD63" s="112">
        <f>IFERROR(EY63/G63*100%,0)</f>
        <v/>
      </c>
      <c r="FE63" s="112">
        <f>IFERROR(FD63/FC63*100%,0)</f>
        <v/>
      </c>
      <c r="FF63" s="110">
        <f>IFERROR(AR63/30*AY63,0)</f>
        <v/>
      </c>
    </row>
    <row r="64" ht="12.75" customHeight="1">
      <c r="A64" s="59" t="n"/>
      <c r="B64" s="60" t="n"/>
      <c r="C64" s="60" t="n"/>
      <c r="D64" s="60">
        <f t="array" ref="D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4" s="60">
        <f t="array" ref="E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4" s="60" t="inlineStr"/>
      <c r="G64" s="60" t="n"/>
      <c r="H64" s="60">
        <f t="array" ref="H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4" s="60" t="n"/>
      <c r="J64" s="60" t="n"/>
      <c r="K64" s="60" t="n"/>
      <c r="L64" s="60" t="n"/>
      <c r="M64" s="60" t="n"/>
      <c r="N64" s="60" t="n"/>
      <c r="O64" s="60" t="n"/>
      <c r="P64" s="60">
        <f t="array" ref="P64">
_xlfn.IFS(
ISNUMBER(MATCH($Q64,{"шелфбаннер","разделитель","монетница","чековая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ISNUMBER(MATCH($Q64,{"каталог","журнал"},)),
"Пресса",
$Q64="","")</f>
        <v/>
      </c>
      <c r="Q64" s="60" t="n"/>
      <c r="R64" s="60">
        <f t="array" ref="R64">
IFERROR(
_xlfn.IFS(
OR(ISNUMBER(MATCH($Q64,{"экспозиция","макет","стенд","автостенд","авто стенд","выставочное пространство","выставочные стенды","модульные выставочные стенды","3Д конструкция","3D конструкция"},)),P64="Экспонирование"),
"нестандартный",
ISNUMBER(MATCH($Q64,{"скроллер","призматрон"},)),
"динамический",
$P64="Видео",
"цифровой",
OR($P64="Пресса",$P64="Щит",$P64="POSm",$P64="Подвес",$P64="Брендирование/оклейка"),
"статический"),"")</f>
        <v/>
      </c>
      <c r="S64" s="59" t="n"/>
      <c r="T64" s="60" t="n"/>
      <c r="U64" s="60" t="n"/>
      <c r="V64" s="60">
        <f>
IF(P64="Видео",
"цифровой постер/ролик",
IF(ISNUMBER(MATCH(Q64,{"короб световой","короб световой | лайтбокс","короб световой | кристалайт","лайтбокс","лайт бокс","кристалайт","LB","lightbox"},)),
"бэклит",
IF(P64="Брендирование/оклейка",
"перфарированная пленка/самоклейка",
IF(P64="Экспонирование",
"под запрос",
IF(P64="Подвес",
"баннер/ткань",
"")))))</f>
        <v/>
      </c>
      <c r="W64" s="59" t="n"/>
      <c r="X64" s="59" t="n"/>
      <c r="Y64" s="59" t="n"/>
      <c r="Z64" s="61" t="n"/>
      <c r="AA64" s="61" t="n"/>
      <c r="AB64" s="61">
        <f>IF(BL64&gt;0,Z64,0)</f>
        <v/>
      </c>
      <c r="AC64" s="59" t="n"/>
      <c r="AD64" s="59" t="n"/>
      <c r="AE64" s="59" t="n"/>
      <c r="AF64" s="59" t="n"/>
      <c r="AG64" s="59" t="n"/>
      <c r="AH64" s="59" t="n"/>
      <c r="AI64" s="59" t="n"/>
      <c r="AJ64" s="59" t="n"/>
      <c r="AK64" s="59" t="n"/>
      <c r="AL64" s="62">
        <f>IFERROR(IF(OR(R64="статический",R64="динамический",R64="нестандартный",R64="",R64=""),"-",IF(AND(AH64="-",AI64="-"),"-",AK64*3600/AH64*AI64)),"-")</f>
        <v/>
      </c>
      <c r="AM64" s="62">
        <f>IFERROR(IF(OR(R64="статический",R64="динамический",R64="",R64="", R64="BTL",R64="нестандартный"),"-",AG64*AI64*AL64/60),"-")</f>
        <v/>
      </c>
      <c r="AN64" s="63">
        <f>IFERROR(IF(AH64="","-",AG64*AI64/AH64),"-")</f>
        <v/>
      </c>
      <c r="AO64" s="59">
        <f>IFERROR(IF(OR($R64="статический",$R64="динамический",$R64="",$R64="",$R64="BTL",$R64="нестандартный"),"-",$AL64*$AY64),"-")</f>
        <v/>
      </c>
      <c r="AP64" s="62">
        <f>IFERROR(IF(OR($R64="статический",$R64="динамический",$R64="",$R64="",$R64="BTL",$R64="нестандартный"),"-",$AM64*AY64),"-")</f>
        <v/>
      </c>
      <c r="AQ64" s="64" t="n"/>
      <c r="AR64" s="61" t="n"/>
      <c r="AS64" s="61" t="n"/>
      <c r="AT64" s="61" t="n"/>
      <c r="AU64" s="65" t="n"/>
      <c r="AV64" s="124">
        <f>IFERROR(DR64/AT64*1000,"n/a")</f>
        <v/>
      </c>
      <c r="AW64" s="67" t="n"/>
      <c r="AX64" s="67" t="n"/>
      <c r="AY64" s="43">
        <f>IFERROR(IF(OR($AW64="",$AX64=""),"",_xlfn.DAYS($AX64+1,$AW64)),"")</f>
        <v/>
      </c>
      <c r="AZ64" s="68">
        <f t="array" ref="AZ64">
_xlfn.LET(_xlpm.COEFF,
IF($AW64+$AX64=0,0,IF(MAX(MIN($AX64,EOMONTH(AZ$15,0))-MAX($AW64,AZ$15)+1,)&gt;0,1,0)),
_xlfn.IFS(
$ES64="LisChannel",
_xlpm.COEFF*
INDEX({1;1;1.2;1.2;1;1;1;1;1.2;1.2;1.2;1.2},
MATCH(MONTH(AZ$15),
{1,2,3,4,5,6,7,8,9,10,11,12})),
CONCATENATE($ES64," ",$L64)="RussOutdoor метро",
_xlpm.COEFF*
INDEX({0.8;0.9;1.1;1.1;1;1;1;1;1.1;1.1;1.1;1.1},
MATCH(MONTH(AZ$15),
{1,2,3,4,5,6,7,8,9,10,11,12})),
$ES64&lt;&gt;"LisChannel",
_xlpm.COEFF,
$ES64&lt;&gt;"RussOutdoor",
_xlpm.COEFF))</f>
        <v/>
      </c>
      <c r="BA64" s="68">
        <f t="array" ref="BA64">
_xlfn.LET(_xlpm.COEFF,
IF($AW64+$AX64=0,0,IF(MAX(MIN($AX64,EOMONTH(BA$15,0))-MAX($AW64,BA$15)+1,)&gt;0,1,0)),
_xlfn.IFS(
$ES64="LisChannel",
_xlpm.COEFF*
INDEX({1;1;1.2;1.2;1;1;1;1;1.2;1.2;1.2;1.2},
MATCH(MONTH(BA$15),
{1,2,3,4,5,6,7,8,9,10,11,12})),
CONCATENATE($ES64," ",$L64)="RussOutdoor метро",
_xlpm.COEFF*
INDEX({0.8;0.9;1.1;1.1;1;1;1;1;1.1;1.1;1.1;1.1},
MATCH(MONTH(BA$15),
{1,2,3,4,5,6,7,8,9,10,11,12})),
$ES64&lt;&gt;"LisChannel",
_xlpm.COEFF,
$ES64&lt;&gt;"RussOutdoor",
_xlpm.COEFF))</f>
        <v/>
      </c>
      <c r="BB64" s="68">
        <f t="array" ref="BB64">
_xlfn.LET(_xlpm.COEFF,
IF($AW64+$AX64=0,0,IF(MAX(MIN($AX64,EOMONTH(BB$15,0))-MAX($AW64,BB$15)+1,)&gt;0,1,0)),
_xlfn.IFS(
$ES64="LisChannel",
_xlpm.COEFF*
INDEX({1;1;1.2;1.2;1;1;1;1;1.2;1.2;1.2;1.2},
MATCH(MONTH(BB$15),
{1,2,3,4,5,6,7,8,9,10,11,12})),
CONCATENATE($ES64," ",$L64)="RussOutdoor метро",
_xlpm.COEFF*
INDEX({0.8;0.9;1.1;1.1;1;1;1;1;1.1;1.1;1.1;1.1},
MATCH(MONTH(BB$15),
{1,2,3,4,5,6,7,8,9,10,11,12})),
$ES64&lt;&gt;"LisChannel",
_xlpm.COEFF,
$ES64&lt;&gt;"RussOutdoor",
_xlpm.COEFF))</f>
        <v/>
      </c>
      <c r="BC64" s="68">
        <f t="array" ref="BC64">
_xlfn.LET(_xlpm.COEFF,
IF($AW64+$AX64=0,0,IF(MAX(MIN($AX64,EOMONTH(BC$15,0))-MAX($AW64,BC$15)+1,)&gt;0,1,0)),
_xlfn.IFS(
$ES64="LisChannel",
_xlpm.COEFF*
INDEX({1;1;1.2;1.2;1;1;1;1;1.2;1.2;1.2;1.2},
MATCH(MONTH(BC$15),
{1,2,3,4,5,6,7,8,9,10,11,12})),
CONCATENATE($ES64," ",$L64)="RussOutdoor метро",
_xlpm.COEFF*
INDEX({0.8;0.9;1.1;1.1;1;1;1;1;1.1;1.1;1.1;1.1},
MATCH(MONTH(BC$15),
{1,2,3,4,5,6,7,8,9,10,11,12})),
$ES64&lt;&gt;"LisChannel",
_xlpm.COEFF,
$ES64&lt;&gt;"RussOutdoor",
_xlpm.COEFF))</f>
        <v/>
      </c>
      <c r="BD64" s="68">
        <f t="array" ref="BD64">
_xlfn.LET(_xlpm.COEFF,
IF($AW64+$AX64=0,0,IF(MAX(MIN($AX64,EOMONTH(BD$15,0))-MAX($AW64,BD$15)+1,)&gt;0,1,0)),
_xlfn.IFS(
$ES64="LisChannel",
_xlpm.COEFF*
INDEX({1;1;1.2;1.2;1;1;1;1;1.2;1.2;1.2;1.2},
MATCH(MONTH(BD$15),
{1,2,3,4,5,6,7,8,9,10,11,12})),
CONCATENATE($ES64," ",$L64)="RussOutdoor метро",
_xlpm.COEFF*
INDEX({0.8;0.9;1.1;1.1;1;1;1;1;1.1;1.1;1.1;1.1},
MATCH(MONTH(BD$15),
{1,2,3,4,5,6,7,8,9,10,11,12})),
$ES64&lt;&gt;"LisChannel",
_xlpm.COEFF,
$ES64&lt;&gt;"RussOutdoor",
_xlpm.COEFF))</f>
        <v/>
      </c>
      <c r="BE64" s="68">
        <f t="array" ref="BE64">
_xlfn.LET(_xlpm.COEFF,
IF($AW64+$AX64=0,0,IF(MAX(MIN($AX64,EOMONTH(BE$15,0))-MAX($AW64,BE$15)+1,)&gt;0,1,0)),
_xlfn.IFS(
$ES64="LisChannel",
_xlpm.COEFF*
INDEX({1;1;1.2;1.2;1;1;1;1;1.2;1.2;1.2;1.2},
MATCH(MONTH(BE$15),
{1,2,3,4,5,6,7,8,9,10,11,12})),
CONCATENATE($ES64," ",$L64)="RussOutdoor метро",
_xlpm.COEFF*
INDEX({0.8;0.9;1.1;1.1;1;1;1;1;1.1;1.1;1.1;1.1},
MATCH(MONTH(BE$15),
{1,2,3,4,5,6,7,8,9,10,11,12})),
$ES64&lt;&gt;"LisChannel",
_xlpm.COEFF,
$ES64&lt;&gt;"RussOutdoor",
_xlpm.COEFF))</f>
        <v/>
      </c>
      <c r="BF64" s="68">
        <f t="array" ref="BF64">
_xlfn.LET(_xlpm.COEFF,
IF($AW64+$AX64=0,0,IF(MAX(MIN($AX64,EOMONTH(BF$15,0))-MAX($AW64,BF$15)+1,)&gt;0,1,0)),
_xlfn.IFS(
$ES64="LisChannel",
_xlpm.COEFF*
INDEX({1;1;1.2;1.2;1;1;1;1;1.2;1.2;1.2;1.2},
MATCH(MONTH(BF$15),
{1,2,3,4,5,6,7,8,9,10,11,12})),
CONCATENATE($ES64," ",$L64)="RussOutdoor метро",
_xlpm.COEFF*
INDEX({0.8;0.9;1.1;1.1;1;1;1;1;1.1;1.1;1.1;1.1},
MATCH(MONTH(BF$15),
{1,2,3,4,5,6,7,8,9,10,11,12})),
$ES64&lt;&gt;"LisChannel",
_xlpm.COEFF,
$ES64&lt;&gt;"RussOutdoor",
_xlpm.COEFF))</f>
        <v/>
      </c>
      <c r="BG64" s="68">
        <f t="array" ref="BG64">
_xlfn.LET(_xlpm.COEFF,
IF($AW64+$AX64=0,0,IF(MAX(MIN($AX64,EOMONTH(BG$15,0))-MAX($AW64,BG$15)+1,)&gt;0,1,0)),
_xlfn.IFS(
$ES64="LisChannel",
_xlpm.COEFF*
INDEX({1;1;1.2;1.2;1;1;1;1;1.2;1.2;1.2;1.2},
MATCH(MONTH(BG$15),
{1,2,3,4,5,6,7,8,9,10,11,12})),
CONCATENATE($ES64," ",$L64)="RussOutdoor метро",
_xlpm.COEFF*
INDEX({0.8;0.9;1.1;1.1;1;1;1;1;1.1;1.1;1.1;1.1},
MATCH(MONTH(BG$15),
{1,2,3,4,5,6,7,8,9,10,11,12})),
$ES64&lt;&gt;"LisChannel",
_xlpm.COEFF,
$ES64&lt;&gt;"RussOutdoor",
_xlpm.COEFF))</f>
        <v/>
      </c>
      <c r="BH64" s="68">
        <f t="array" ref="BH64">
_xlfn.LET(_xlpm.COEFF,
IF($AW64+$AX64=0,0,IF(MAX(MIN($AX64,EOMONTH(BH$15,0))-MAX($AW64,BH$15)+1,)&gt;0,1,0)),
_xlfn.IFS(
$ES64="LisChannel",
_xlpm.COEFF*
INDEX({1;1;1.2;1.2;1;1;1;1;1.2;1.2;1.2;1.2},
MATCH(MONTH(BH$15),
{1,2,3,4,5,6,7,8,9,10,11,12})),
CONCATENATE($ES64," ",$L64)="RussOutdoor метро",
_xlpm.COEFF*
INDEX({0.8;0.9;1.1;1.1;1;1;1;1;1.1;1.1;1.1;1.1},
MATCH(MONTH(BH$15),
{1,2,3,4,5,6,7,8,9,10,11,12})),
$ES64&lt;&gt;"LisChannel",
_xlpm.COEFF,
$ES64&lt;&gt;"RussOutdoor",
_xlpm.COEFF))</f>
        <v/>
      </c>
      <c r="BI64" s="68">
        <f t="array" ref="BI64">
_xlfn.LET(_xlpm.COEFF,
IF($AW64+$AX64=0,0,IF(MAX(MIN($AX64,EOMONTH(BI$15,0))-MAX($AW64,BI$15)+1,)&gt;0,1,0)),
_xlfn.IFS(
$ES64="LisChannel",
_xlpm.COEFF*
INDEX({1;1;1.2;1.2;1;1;1;1;1.2;1.2;1.2;1.2},
MATCH(MONTH(BI$15),
{1,2,3,4,5,6,7,8,9,10,11,12})),
CONCATENATE($ES64," ",$L64)="RussOutdoor метро",
_xlpm.COEFF*
INDEX({0.8;0.9;1.1;1.1;1;1;1;1;1.1;1.1;1.1;1.1},
MATCH(MONTH(BI$15),
{1,2,3,4,5,6,7,8,9,10,11,12})),
$ES64&lt;&gt;"LisChannel",
_xlpm.COEFF,
$ES64&lt;&gt;"RussOutdoor",
_xlpm.COEFF))</f>
        <v/>
      </c>
      <c r="BJ64" s="68">
        <f t="array" ref="BJ64">
_xlfn.LET(_xlpm.COEFF,
IF($AW64+$AX64=0,0,IF(MAX(MIN($AX64,EOMONTH(BJ$15,0))-MAX($AW64,BJ$15)+1,)&gt;0,1,0)),
_xlfn.IFS(
$ES64="LisChannel",
_xlpm.COEFF*
INDEX({1;1;1.2;1.2;1;1;1;1;1.2;1.2;1.2;1.2},
MATCH(MONTH(BJ$15),
{1,2,3,4,5,6,7,8,9,10,11,12})),
CONCATENATE($ES64," ",$L64)="RussOutdoor метро",
_xlpm.COEFF*
INDEX({0.8;0.9;1.1;1.1;1;1;1;1;1.1;1.1;1.1;1.1},
MATCH(MONTH(BJ$15),
{1,2,3,4,5,6,7,8,9,10,11,12})),
$ES64&lt;&gt;"LisChannel",
_xlpm.COEFF,
$ES64&lt;&gt;"RussOutdoor",
_xlpm.COEFF))</f>
        <v/>
      </c>
      <c r="BK64" s="68">
        <f t="array" ref="BK64">
_xlfn.LET(_xlpm.COEFF,
IF($AW64+$AX64=0,0,IF(MAX(MIN($AX64,EOMONTH(BK$15,0))-MAX($AW64,BK$15)+1,)&gt;0,1,0)),
_xlfn.IFS(
$ES64="LisChannel",
_xlpm.COEFF*
INDEX({1;1;1.2;1.2;1;1;1;1;1.2;1.2;1.2;1.2},
MATCH(MONTH(BK$15),
{1,2,3,4,5,6,7,8,9,10,11,12})),
CONCATENATE($ES64," ",$L64)="RussOutdoor метро",
_xlpm.COEFF*
INDEX({0.8;0.9;1.1;1.1;1;1;1;1;1.1;1.1;1.1;1.1},
MATCH(MONTH(BK$15),
{1,2,3,4,5,6,7,8,9,10,11,12})),
$ES64&lt;&gt;"LisChannel",
_xlpm.COEFF,
$ES64&lt;&gt;"RussOutdoor",
_xlpm.COEFF))</f>
        <v/>
      </c>
      <c r="BL64" s="62">
        <f>COUNTIFS($AZ64:$BK64,"&gt;0")</f>
        <v/>
      </c>
      <c r="BM64" s="65" t="n"/>
      <c r="BN64" s="125">
        <f>$DJ64</f>
        <v/>
      </c>
      <c r="BO64" s="63">
        <f>$DQ64</f>
        <v/>
      </c>
      <c r="BP64" s="125">
        <f>
IFERROR(
IF($BL64=0,0,
$BN64*(1-$BO64)),
0)</f>
        <v/>
      </c>
      <c r="BQ64" s="125">
        <f t="array" ref="BQ64">
IFERROR(
_xlfn.IFS(
$DH64="день_1",
$BP64*$BL64/($AX64-$AW64+1)*AZ64*(DAY(EOMONTH(AZ$15,0))),
$DH64="день_2",
$BP64/30*MAX(MIN($AX64,EOMONTH(AZ$15,0))-MAX($AW64,AZ$15)+1,),
$DH64="раб.день",
$BP64/30*(IFERROR(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$BP64*AZ64,
$DH64="неделя",
$BP64*AZ64/7*(ROUNDUP((DAY(EOMONTH(AZ$15,0)))/4,0))),
0)</f>
        <v/>
      </c>
      <c r="BR64" s="125">
        <f t="array" ref="BR64">
IFERROR(
_xlfn.IFS(
$DH64="день_1",
$BP64*$BL64/($AX64-$AW64+1)*BA64*(DAY(EOMONTH(BA$15,0))),
$DH64="день_2",
$BP64/30*MAX(MIN($AX64,EOMONTH(BA$15,0))-MAX($AW64,BA$15)+1,),
$DH64="раб.день",
$BP64/30*(IFERROR(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$BP64*BA64,
$DH64="неделя",
$BP64*BA64/7*(ROUNDUP((DAY(EOMONTH(BA$15,0)))/4,0))),
0)</f>
        <v/>
      </c>
      <c r="BS64" s="125">
        <f t="array" ref="BS64">
IFERROR(
_xlfn.IFS(
$DH64="день_1",
$BP64*$BL64/($AX64-$AW64+1)*BB64*(DAY(EOMONTH(BB$15,0))),
$DH64="день_2",
$BP64/30*MAX(MIN($AX64,EOMONTH(BB$15,0))-MAX($AW64,BB$15)+1,),
$DH64="раб.день",
$BP64/30*(IFERROR(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$BP64*BB64,
$DH64="неделя",
$BP64*BB64/7*(ROUNDUP((DAY(EOMONTH(BB$15,0)))/4,0))),
0)</f>
        <v/>
      </c>
      <c r="BT64" s="125">
        <f t="array" ref="BT64">
IFERROR(
_xlfn.IFS(
$DH64="день_1",
$BP64*$BL64/($AX64-$AW64+1)*BC64*(DAY(EOMONTH(BC$15,0))),
$DH64="день_2",
$BP64/30*MAX(MIN($AX64,EOMONTH(BC$15,0))-MAX($AW64,BC$15)+1,),
$DH64="раб.день",
$BP64/30*(IFERROR(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$BP64*BC64,
$DH64="неделя",
$BP64*BC64/7*(ROUNDUP((DAY(EOMONTH(BC$15,0)))/4,0))),
0)</f>
        <v/>
      </c>
      <c r="BU64" s="125">
        <f t="array" ref="BU64">
IFERROR(
_xlfn.IFS(
$DH64="день_1",
$BP64*$BL64/($AX64-$AW64+1)*BD64*(DAY(EOMONTH(BD$15,0))),
$DH64="день_2",
$BP64/30*MAX(MIN($AX64,EOMONTH(BD$15,0))-MAX($AW64,BD$15)+1,),
$DH64="раб.день",
$BP64/30*(IFERROR(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$BP64*BD64,
$DH64="неделя",
$BP64*BD64/7*(ROUNDUP((DAY(EOMONTH(BD$15,0)))/4,0))),
0)</f>
        <v/>
      </c>
      <c r="BV64" s="125">
        <f t="array" ref="BV64">
IFERROR(
_xlfn.IFS(
$DH64="день_1",
$BP64*$BL64/($AX64-$AW64+1)*BE64*(DAY(EOMONTH(BE$15,0))),
$DH64="день_2",
$BP64/30*MAX(MIN($AX64,EOMONTH(BE$15,0))-MAX($AW64,BE$15)+1,),
$DH64="раб.день",
$BP64/30*(IFERROR(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$BP64*BE64,
$DH64="неделя",
$BP64*BE64/7*(ROUNDUP((DAY(EOMONTH(BE$15,0)))/4,0))),
0)</f>
        <v/>
      </c>
      <c r="BW64" s="125">
        <f t="array" ref="BW64">
IFERROR(
_xlfn.IFS(
$DH64="день_1",
$BP64*$BL64/($AX64-$AW64+1)*BF64*(DAY(EOMONTH(BF$15,0))),
$DH64="день_2",
$BP64/30*MAX(MIN($AX64,EOMONTH(BF$15,0))-MAX($AW64,BF$15)+1,),
$DH64="раб.день",
$BP64/30*(IFERROR(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$BP64*BF64,
$DH64="неделя",
$BP64*BF64/7*(ROUNDUP((DAY(EOMONTH(BF$15,0)))/4,0))),
0)</f>
        <v/>
      </c>
      <c r="BX64" s="125">
        <f t="array" ref="BX64">
IFERROR(
_xlfn.IFS(
$DH64="день_1",
$BP64*$BL64/($AX64-$AW64+1)*BG64*(DAY(EOMONTH(BG$15,0))),
$DH64="день_2",
$BP64/30*MAX(MIN($AX64,EOMONTH(BG$15,0))-MAX($AW64,BG$15)+1,),
$DH64="раб.день",
$BP64/30*(IFERROR(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$BP64*BG64,
$DH64="неделя",
$BP64*BG64/7*(ROUNDUP((DAY(EOMONTH(BG$15,0)))/4,0))),
0)</f>
        <v/>
      </c>
      <c r="BY64" s="125">
        <f t="array" ref="BY64">
IFERROR(
_xlfn.IFS(
$DH64="день_1",
$BP64*$BL64/($AX64-$AW64+1)*BH64*(DAY(EOMONTH(BH$15,0))),
$DH64="день_2",
$BP64/30*MAX(MIN($AX64,EOMONTH(BH$15,0))-MAX($AW64,BH$15)+1,),
$DH64="раб.день",
$BP64/30*(IFERROR(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$BP64*BH64,
$DH64="неделя",
$BP64*BH64/7*(ROUNDUP((DAY(EOMONTH(BH$15,0)))/4,0))),
0)</f>
        <v/>
      </c>
      <c r="BZ64" s="125">
        <f t="array" ref="BZ64">
IFERROR(
_xlfn.IFS(
$DH64="день_1",
$BP64*$BL64/($AX64-$AW64+1)*BI64*(DAY(EOMONTH(BI$15,0))),
$DH64="день_2",
$BP64/30*MAX(MIN($AX64,EOMONTH(BI$15,0))-MAX($AW64,BI$15)+1,),
$DH64="раб.день",
$BP64/30*(IFERROR(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$BP64*BI64,
$DH64="неделя",
$BP64*BI64/7*(ROUNDUP((DAY(EOMONTH(BI$15,0)))/4,0))),
0)</f>
        <v/>
      </c>
      <c r="CA64" s="125">
        <f t="array" ref="CA64">
IFERROR(
_xlfn.IFS(
$DH64="день_1",
$BP64*$BL64/($AX64-$AW64+1)*BJ64*(DAY(EOMONTH(BJ$15,0))),
$DH64="день_2",
$BP64/30*MAX(MIN($AX64,EOMONTH(BJ$15,0))-MAX($AW64,BJ$15)+1,),
$DH64="раб.день",
$BP64/30*(IFERROR(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$BP64*BJ64,
$DH64="неделя",
$BP64*BJ64/7*(ROUNDUP((DAY(EOMONTH(BJ$15,0)))/4,0))),
0)</f>
        <v/>
      </c>
      <c r="CB64" s="125">
        <f t="array" ref="CB64">
IFERROR(
_xlfn.IFS(
$DH64="день_1",
$BP64*$BL64/($AX64-$AW64+1)*BK64*(DAY(EOMONTH(BK$15,0))),
$DH64="день_2",
$BP64/30*MAX(MIN($AX64,EOMONTH(BK$15,0))-MAX($AW64,BK$15)+1,),
$DH64="раб.день",
$BP64/30*(IFERROR(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$BP64*BK64,
$DH64="неделя",
$BP64*BK64/7*(ROUNDUP((DAY(EOMONTH(BK$15,0)))/4,0))),
0)</f>
        <v/>
      </c>
      <c r="CC64" s="125">
        <f>SUM($BQ64:$CB64)</f>
        <v/>
      </c>
      <c r="CD64" s="126">
        <f>SUM($EH64:$EH64)</f>
        <v/>
      </c>
      <c r="CE64" s="126">
        <f>$CD64*$AB64</f>
        <v/>
      </c>
      <c r="CF64" s="126">
        <f>SUM($EK64:$EK64)</f>
        <v/>
      </c>
      <c r="CG64" s="126">
        <f>$CF64*$AB64</f>
        <v/>
      </c>
      <c r="CH64" s="126">
        <f>SUM($CC64,$CE64,$CG64)</f>
        <v/>
      </c>
      <c r="CI64" s="126">
        <f>$CH64*(1+$CM64)</f>
        <v/>
      </c>
      <c r="CJ64" s="127" t="n">
        <v>0</v>
      </c>
      <c r="CK64" s="126">
        <f>SUM($CH64:$CH64)*(1+$CJ64)</f>
        <v/>
      </c>
      <c r="CL64" s="126">
        <f>SUM($CH64:$CH64)*(1+$CM64)</f>
        <v/>
      </c>
      <c r="CM64" s="59" t="n"/>
      <c r="CN64" s="59" t="n"/>
      <c r="CO64" s="72" t="n"/>
      <c r="CP64" s="59" t="n"/>
      <c r="CQ64" s="73" t="n"/>
      <c r="CR64" s="73" t="n"/>
      <c r="CS64" s="73" t="n"/>
      <c r="CT64" s="72" t="n"/>
      <c r="CU64" s="79" t="inlineStr">
        <is>
          <t> </t>
        </is>
      </c>
      <c r="CV64" s="60" t="n"/>
      <c r="CW64" s="60" t="n"/>
      <c r="CX64" s="60" t="n"/>
      <c r="CY64" s="127">
        <f>IFERROR(($CC64-$EE64)/($EE64/(1-$DQ64)),0)</f>
        <v/>
      </c>
      <c r="CZ64" s="127">
        <f>IFERROR(1-$EI64/($CE64),0)</f>
        <v/>
      </c>
      <c r="DA64" s="127">
        <f>IFERROR(1-$EL64/($CG64),0)</f>
        <v/>
      </c>
      <c r="DB64" s="126">
        <f>ROUND(IFERROR(($CI64/(1+$CM64)-$EN64),0),2)</f>
        <v/>
      </c>
      <c r="DC64" s="128" t="n"/>
      <c r="DD64" s="125" t="n"/>
      <c r="DE64" s="75" t="n">
        <v>0</v>
      </c>
      <c r="DF64" s="128" t="n"/>
      <c r="DG64" s="125">
        <f>IF($DC64=0,0,$DD64*($DC64*100%-$DE64*$DF64))*SUM($AB64:$AB64)</f>
        <v/>
      </c>
      <c r="DH64" s="129" t="inlineStr">
        <is>
          <t>месяц</t>
        </is>
      </c>
      <c r="DI64" s="130">
        <f t="array" ref="DI64">IFERROR(
IF($ES64="LisChannel",
(ROUND(((INDEX({174.625;153.888888888889;130.972222222222},MATCH($AI64,{2;3;4}),0))*$AG64*$AI64),2)),0),0)</f>
        <v/>
      </c>
      <c r="DJ64" s="130">
        <f>
_xlfn.LET(_xlpm.X,
IFERROR(
IF($ES64="НовиковТВ",
(_xlfn.LET(_xlpm.NTV,
_xlfn.LET(_xlpm.MIN,350000,
IF(SUMIFS($DI:$DI,$ES:$ES,"НовиковТВ")&lt;=_xlpm.MIN,
(SUMIFS($DI:$DI,$ES:$ES,"НовиковТВ")/(COUNTIFS($ES:$ES,"НовиковТВ")))*_xlpm.MIN/SUMIFS($DI:$DI,$ES:$ES,"НовиковТВ"),
DI64)),
_xlpm.NTV+$DG64/(1-(1-(_xlpm.NTV)*(1-$DL64)*(1-$DM64)*(1-$DN64)*(1-$DO64)*(1-$DP64)/_xlpm.NTV))))/(1+$EP64),
$DI64+$DG64/(1-(1-($DI64)*(1-$DL64)*(1-$DM64)*(1-$DN64)*(1-$DO64)*(1-$DP64)/$DI64))),
0),
_xlpm.X*(1+$CM64)*(1+$CW64)-_xlpm.X*(1+$CM64)+_xlpm.X)</f>
        <v/>
      </c>
      <c r="DK64" s="125" t="inlineStr">
        <is>
          <t>послед.</t>
        </is>
      </c>
      <c r="DL64" s="63" t="n">
        <v>0</v>
      </c>
      <c r="DM64" s="63" t="n">
        <v>0</v>
      </c>
      <c r="DN64" s="63" t="n">
        <v>0</v>
      </c>
      <c r="DO64" s="63" t="n">
        <v>0</v>
      </c>
      <c r="DP64" s="63" t="n">
        <v>0</v>
      </c>
      <c r="DQ64" s="63">
        <f t="array" ref="DQ64">IFERROR(_xlfn.IFS(
$DK64="послед.",1-(1-$DL64)*(1-$DM64)*(1-$DN64)*(1-$DO64)*(1-$DP64),
$DK64="сумм.",$DL64+$DM64+$DN64+$DO64+$DP64),
0)</f>
        <v/>
      </c>
      <c r="DR64" s="125">
        <f t="array" ref="DR64">
IFERROR(
_xlfn.IFS(
$BL64=0,
0,
$BL64&gt;0,
_xlfn.IFS($DK64="послед.",
$DJ64*(1-$DL64)*(1-$DM64)*(1-$DN64)*(1-$DO64)*(1-$DP64),
$DK64="сумм.",
$DJ64*(1-($DL64+$DM64+$DN64+$DO64+$DP64)))),0)</f>
        <v/>
      </c>
      <c r="DS64" s="125">
        <f t="array" ref="DS64">
IFERROR(_xlfn.IFS(
$DH64="день_1",
$DR64*$BL64/($AX64-$AW64+1)*AZ64*(DAY(EOMONTH(AZ$15,0))),
$DH64="день_2",
$DR64/30*MAX(MIN($AX64,EOMONTH(AZ$15,0))-MAX($AW64,AZ$15)+1,),
$DH64="раб.день",
$DR64/30*(IFERROR(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$DR64*AZ64,
$DH64="неделя",
$DR64*AZ64/7*(ROUNDUP((DAY(EOMONTH(AZ$15,0)))/4,0))),
0)</f>
        <v/>
      </c>
      <c r="DT64" s="125">
        <f t="array" ref="DT64">
IFERROR(_xlfn.IFS(
$DH64="день_1",
$DR64*$BL64/($AX64-$AW64+1)*BA64*(DAY(EOMONTH(BA$15,0))),
$DH64="день_2",
$DR64/30*MAX(MIN($AX64,EOMONTH(BA$15,0))-MAX($AW64,BA$15)+1,),
$DH64="раб.день",
$DR64/30*(IFERROR(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$DR64*BA64,
$DH64="неделя",
$DR64*BA64/7*(ROUNDUP((DAY(EOMONTH(BA$15,0)))/4,0))),
0)</f>
        <v/>
      </c>
      <c r="DU64" s="125">
        <f t="array" ref="DU64">
IFERROR(_xlfn.IFS(
$DH64="день_1",
$DR64*$BL64/($AX64-$AW64+1)*BB64*(DAY(EOMONTH(BB$15,0))),
$DH64="день_2",
$DR64/30*MAX(MIN($AX64,EOMONTH(BB$15,0))-MAX($AW64,BB$15)+1,),
$DH64="раб.день",
$DR64/30*(IFERROR(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$DR64*BB64,
$DH64="неделя",
$DR64*BB64/7*(ROUNDUP((DAY(EOMONTH(BB$15,0)))/4,0))),
0)</f>
        <v/>
      </c>
      <c r="DV64" s="125">
        <f t="array" ref="DV64">
IFERROR(_xlfn.IFS(
$DH64="день_1",
$DR64*$BL64/($AX64-$AW64+1)*BC64*(DAY(EOMONTH(BC$15,0))),
$DH64="день_2",
$DR64/30*MAX(MIN($AX64,EOMONTH(BC$15,0))-MAX($AW64,BC$15)+1,),
$DH64="раб.день",
$DR64/30*(IFERROR(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$DR64*BC64,
$DH64="неделя",
$DR64*BC64/7*(ROUNDUP((DAY(EOMONTH(BC$15,0)))/4,0))),
0)</f>
        <v/>
      </c>
      <c r="DW64" s="125">
        <f t="array" ref="DW64">
IFERROR(_xlfn.IFS(
$DH64="день_1",
$DR64*$BL64/($AX64-$AW64+1)*BD64*(DAY(EOMONTH(BD$15,0))),
$DH64="день_2",
$DR64/30*MAX(MIN($AX64,EOMONTH(BD$15,0))-MAX($AW64,BD$15)+1,),
$DH64="раб.день",
$DR64/30*(IFERROR(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$DR64*BD64,
$DH64="неделя",
$DR64*BD64/7*(ROUNDUP((DAY(EOMONTH(BD$15,0)))/4,0))),
0)</f>
        <v/>
      </c>
      <c r="DX64" s="125">
        <f t="array" ref="DX64">
IFERROR(_xlfn.IFS(
$DH64="день_1",
$DR64*$BL64/($AX64-$AW64+1)*BE64*(DAY(EOMONTH(BE$15,0))),
$DH64="день_2",
$DR64/30*MAX(MIN($AX64,EOMONTH(BE$15,0))-MAX($AW64,BE$15)+1,),
$DH64="раб.день",
$DR64/30*(IFERROR(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$DR64*BE64,
$DH64="неделя",
$DR64*BE64/7*(ROUNDUP((DAY(EOMONTH(BE$15,0)))/4,0))),
0)</f>
        <v/>
      </c>
      <c r="DY64" s="125">
        <f t="array" ref="DY64">
IFERROR(_xlfn.IFS(
$DH64="день_1",
$DR64*$BL64/($AX64-$AW64+1)*BF64*(DAY(EOMONTH(BF$15,0))),
$DH64="день_2",
$DR64/30*MAX(MIN($AX64,EOMONTH(BF$15,0))-MAX($AW64,BF$15)+1,),
$DH64="раб.день",
$DR64/30*(IFERROR(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$DR64*BF64,
$DH64="неделя",
$DR64*BF64/7*(ROUNDUP((DAY(EOMONTH(BF$15,0)))/4,0))),
0)</f>
        <v/>
      </c>
      <c r="DZ64" s="125">
        <f t="array" ref="DZ64">
IFERROR(_xlfn.IFS(
$DH64="день_1",
$DR64*$BL64/($AX64-$AW64+1)*BG64*(DAY(EOMONTH(BG$15,0))),
$DH64="день_2",
$DR64/30*MAX(MIN($AX64,EOMONTH(BG$15,0))-MAX($AW64,BG$15)+1,),
$DH64="раб.день",
$DR64/30*(IFERROR(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$DR64*BG64,
$DH64="неделя",
$DR64*BG64/7*(ROUNDUP((DAY(EOMONTH(BG$15,0)))/4,0))),
0)</f>
        <v/>
      </c>
      <c r="EA64" s="125">
        <f t="array" ref="EA64">
IFERROR(_xlfn.IFS(
$DH64="день_1",
$DR64*$BL64/($AX64-$AW64+1)*BH64*(DAY(EOMONTH(BH$15,0))),
$DH64="день_2",
$DR64/30*MAX(MIN($AX64,EOMONTH(BH$15,0))-MAX($AW64,BH$15)+1,),
$DH64="раб.день",
$DR64/30*(IFERROR(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$DR64*BH64,
$DH64="неделя",
$DR64*BH64/7*(ROUNDUP((DAY(EOMONTH(BH$15,0)))/4,0))),
0)</f>
        <v/>
      </c>
      <c r="EB64" s="125">
        <f t="array" ref="EB64">
IFERROR(_xlfn.IFS(
$DH64="день_1",
$DR64*$BL64/($AX64-$AW64+1)*BI64*(DAY(EOMONTH(BI$15,0))),
$DH64="день_2",
$DR64/30*MAX(MIN($AX64,EOMONTH(BI$15,0))-MAX($AW64,BI$15)+1,),
$DH64="раб.день",
$DR64/30*(IFERROR(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$DR64*BI64,
$DH64="неделя",
$DR64*BI64/7*(ROUNDUP((DAY(EOMONTH(BI$15,0)))/4,0))),
0)</f>
        <v/>
      </c>
      <c r="EC64" s="125">
        <f t="array" ref="EC64">
IFERROR(_xlfn.IFS(
$DH64="день_1",
$DR64*$BL64/($AX64-$AW64+1)*BJ64*(DAY(EOMONTH(BJ$15,0))),
$DH64="день_2",
$DR64/30*MAX(MIN($AX64,EOMONTH(BJ$15,0))-MAX($AW64,BJ$15)+1,),
$DH64="раб.день",
$DR64/30*(IFERROR(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$DR64*BJ64,
$DH64="неделя",
$DR64*BJ64/7*(ROUNDUP((DAY(EOMONTH(BJ$15,0)))/4,0))),
0)</f>
        <v/>
      </c>
      <c r="ED64" s="125">
        <f t="array" ref="ED64">
IFERROR(_xlfn.IFS(
$DH64="день_1",
$DR64*$BL64/($AX64-$AW64+1)*BK64*(DAY(EOMONTH(BK$15,0))),
$DH64="день_2",
$DR64/30*MAX(MIN($AX64,EOMONTH(BK$15,0))-MAX($AW64,BK$15)+1,),
$DH64="раб.день",
$DR64/30*(IFERROR(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$DR64*BK64,
$DH64="неделя",
$DR64*BK64/7*(ROUNDUP((DAY(EOMONTH(BK$15,0)))/4,0))),
0)</f>
        <v/>
      </c>
      <c r="EE64" s="125">
        <f>SUM($DS64,$DT64,$DU64,$DV64,$DW64,$DX64,$DY64,$DZ64,$EA64,$EB64,$EC64,$ED64)</f>
        <v/>
      </c>
      <c r="EF64" s="125">
        <f>IFERROR(ROUND($EE64*(1+$EP64),2),0)</f>
        <v/>
      </c>
      <c r="EG64" s="128" t="n">
        <v>1</v>
      </c>
      <c r="EH64" s="126" t="n">
        <v>0</v>
      </c>
      <c r="EI64" s="126">
        <f>ROUND(SUM($EH64:$EH64)*SUM($AB64:$AB64)*$EG64,2)</f>
        <v/>
      </c>
      <c r="EJ64" s="126">
        <f>ROUND($EI64*(1+$EP64),2)</f>
        <v/>
      </c>
      <c r="EK64" s="126" t="n">
        <v>0</v>
      </c>
      <c r="EL64" s="126">
        <f>ROUND(SUM($EK64:$EK64)*SUM($AB64:$AB64)*$EG64,2)</f>
        <v/>
      </c>
      <c r="EM64" s="126">
        <f>ROUND($EL64*(1+$EP64),2)</f>
        <v/>
      </c>
      <c r="EN64" s="126">
        <f>SUM($EE64,$EI64,$EL64)</f>
        <v/>
      </c>
      <c r="EO64" s="126">
        <f>SUM($EF64,$EJ64,$EM64)</f>
        <v/>
      </c>
      <c r="EP64" s="59" t="n"/>
      <c r="EQ64" s="59" t="n"/>
      <c r="ER64" s="60">
        <f t="array" ref="ER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MATCH(ES64,
{"AMS";"RussOutdoor";"HD Outdoor";"Ingroup";"IQ";"Ledproduction";"LisChannel";"Logic";"Media-PPL";"NovikovTV | НовиковТВ";"SMA";"SOK";"КрокусТВ | CrocusTV | IndoorTV";"Сити";"ТЯК Москва"},
0)),"")</f>
        <v/>
      </c>
      <c r="ES64" s="60" t="n"/>
      <c r="ET64" s="60">
        <f t="array" ref="ET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MATCH(ES64,
{"AMS";"RussOutdoor";"HD Outdoor";"Ingroup";"IQ";"Ledproduction";"LisChannel";"Logic";"Media-PPL";"NovikovTV | НовиковТВ";"SMA";"SOK";"КрокусТВ | CrocusTV | IndoorTV";"Сити";"ТЯК Москва"},
0)),"")</f>
        <v/>
      </c>
      <c r="EU64" s="60" t="n"/>
      <c r="EV64" s="60" t="n"/>
      <c r="EX64" s="110">
        <f t="array" ref="EX64">
($AR64/30
+N("ТРАФИК ПЛОЩАДКИ"))*
(IFERROR(
_xlfn.LET(
_xlpm.GPR,
HLOOKUP($L64,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IF($Q64="цифровой",_xlpm.GPR/$AG64,_xlpm.GPR/60)),
0)
+N("DWELL TIME"))*
(IF($AB64=0,0,IF($AB64=1,0.3,IF($AB64=2,0.5,IF($AB64&gt;2,1))))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_xlfn.IFS($AC64="да",1.2,$AC64="нет",1)*
_xlfn.IFS($AD64="да",1.2,$AD64="нет",1)*
IF(R64="статический",1,1.2)*
$X64*
INDEX(
{1.2;1;1.2;1.2;1;1.2;1.2;1.2;1.2;1.2;1.2;1;1.2;1.2;1.2;1.2;1;1;1.2;1.2;1.2;1;1;1;1;1.2;1.2;1.2;1.2;1;1;1;1;1.2;1.2;1.2;1.2;1.2;1.2;1.2;1.2;1;1;1.2;1;1;1;1;1.5;1;1;1.5;1.5;1.2},
MATCH($Q64,_xlpm.MI,0)))&gt;{0.02;0.04;0.06;0.1;0.2;0.4;0.6;0.8;1;2;4;6})),
{0;1;2;3;4;5;6;7;8;9;10;11;12},
0)))
+N("КОЭФФИЦИЕНТ КОНТАКТА"))))*
(_xlfn.IFS($X64&lt;0.1,$X64/1000,$X64&gt;25,5.2,AND($X64&gt;=0.1,$X64&lt;=25),(($X64*2+0.1)/10)*($X64/10)))*
IFERROR((_xlfn.LET(
_xlpm.MA,
{0;0.8;0.85;0.9;0.95;1},
_xlpm.MAA,
{0;1;2;3;4;5},
INDEX(_xlpm.MA,MATCH(SUMPRODUCT(--((IF(ROUND(_xlpm.MAA,1)&gt;5,5,ROUND($AB64,1)))&gt;{0;1;2;3;4;5})),_xlpm.MAA,0)))
+N("КОЭФФИЦИЕНТ КОЛ-ВО КОНСТРУКЦИЙ")),1)*
$AB64,0))*
(IF($Q64="цифровой",$AG64/15*$AI64,1)
+N("ДЛЯ ЦИФРЫ"))</f>
        <v/>
      </c>
      <c r="EY64" s="110">
        <f>IFERROR(EX64*AY64,0)</f>
        <v/>
      </c>
      <c r="EZ64" s="131">
        <f>IFERROR(DP64/EY64*1000,0)</f>
        <v/>
      </c>
      <c r="FA64" s="112">
        <f>IFERROR(FC64/FB64,0)</f>
        <v/>
      </c>
      <c r="FB64" s="112">
        <f>IFERROR((FC64/(EY64/FF64*#REF!))*0.825,0)</f>
        <v/>
      </c>
      <c r="FC64" s="112">
        <f>IFERROR(((EX64*30/AR64)*100)/30,0)</f>
        <v/>
      </c>
      <c r="FD64" s="112">
        <f>IFERROR(EY64/G64*100%,0)</f>
        <v/>
      </c>
      <c r="FE64" s="112">
        <f>IFERROR(FD64/FC64*100%,0)</f>
        <v/>
      </c>
      <c r="FF64" s="110">
        <f>IFERROR(AR64/30*AY64,0)</f>
        <v/>
      </c>
    </row>
    <row r="65" ht="12.75" customHeight="1">
      <c r="A65" s="59" t="n"/>
      <c r="B65" s="60" t="n"/>
      <c r="C65" s="60" t="n"/>
      <c r="D65" s="60">
        <f t="array" ref="D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5" s="60">
        <f t="array" ref="E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5" s="60" t="inlineStr"/>
      <c r="G65" s="60" t="n"/>
      <c r="H65" s="60">
        <f t="array" ref="H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5" s="60" t="n"/>
      <c r="J65" s="60" t="n"/>
      <c r="K65" s="60" t="n"/>
      <c r="L65" s="60" t="n"/>
      <c r="M65" s="60" t="n"/>
      <c r="N65" s="60" t="n"/>
      <c r="O65" s="60" t="n"/>
      <c r="P65" s="60">
        <f t="array" ref="P65">
_xlfn.IFS(
ISNUMBER(MATCH($Q65,{"шелфбаннер","разделитель","монетница","чековая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ISNUMBER(MATCH($Q65,{"каталог","журнал"},)),
"Пресса",
$Q65="","")</f>
        <v/>
      </c>
      <c r="Q65" s="60" t="n"/>
      <c r="R65" s="60">
        <f t="array" ref="R65">
IFERROR(
_xlfn.IFS(
OR(ISNUMBER(MATCH($Q65,{"экспозиция","макет","стенд","автостенд","авто стенд","выставочное пространство","выставочные стенды","модульные выставочные стенды","3Д конструкция","3D конструкция"},)),P65="Экспонирование"),
"нестандартный",
ISNUMBER(MATCH($Q65,{"скроллер","призматрон"},)),
"динамический",
$P65="Видео",
"цифровой",
OR($P65="Пресса",$P65="Щит",$P65="POSm",$P65="Подвес",$P65="Брендирование/оклейка"),
"статический"),"")</f>
        <v/>
      </c>
      <c r="S65" s="59" t="n"/>
      <c r="T65" s="60" t="n"/>
      <c r="U65" s="60" t="n"/>
      <c r="V65" s="60">
        <f>
IF(P65="Видео",
"цифровой постер/ролик",
IF(ISNUMBER(MATCH(Q65,{"короб световой","короб световой | лайтбокс","короб световой | кристалайт","лайтбокс","лайт бокс","кристалайт","LB","lightbox"},)),
"бэклит",
IF(P65="Брендирование/оклейка",
"перфарированная пленка/самоклейка",
IF(P65="Экспонирование",
"под запрос",
IF(P65="Подвес",
"баннер/ткань",
"")))))</f>
        <v/>
      </c>
      <c r="W65" s="59" t="n"/>
      <c r="X65" s="59" t="n"/>
      <c r="Y65" s="59" t="n"/>
      <c r="Z65" s="61" t="n"/>
      <c r="AA65" s="61" t="n"/>
      <c r="AB65" s="61">
        <f>IF(BL65&gt;0,Z65,0)</f>
        <v/>
      </c>
      <c r="AC65" s="59" t="n"/>
      <c r="AD65" s="59" t="n"/>
      <c r="AE65" s="59" t="n"/>
      <c r="AF65" s="59" t="n"/>
      <c r="AG65" s="59" t="n"/>
      <c r="AH65" s="59" t="n"/>
      <c r="AI65" s="59" t="n"/>
      <c r="AJ65" s="59" t="n"/>
      <c r="AK65" s="59" t="n"/>
      <c r="AL65" s="62">
        <f>IFERROR(IF(OR(R65="статический",R65="динамический",R65="нестандартный",R65="",R65=""),"-",IF(AND(AH65="-",AI65="-"),"-",AK65*3600/AH65*AI65)),"-")</f>
        <v/>
      </c>
      <c r="AM65" s="62">
        <f>IFERROR(IF(OR(R65="статический",R65="динамический",R65="",R65="", R65="BTL",R65="нестандартный"),"-",AG65*AI65*AL65/60),"-")</f>
        <v/>
      </c>
      <c r="AN65" s="63">
        <f>IFERROR(IF(AH65="","-",AG65*AI65/AH65),"-")</f>
        <v/>
      </c>
      <c r="AO65" s="59">
        <f>IFERROR(IF(OR($R65="статический",$R65="динамический",$R65="",$R65="",$R65="BTL",$R65="нестандартный"),"-",$AL65*$AY65),"-")</f>
        <v/>
      </c>
      <c r="AP65" s="62">
        <f>IFERROR(IF(OR($R65="статический",$R65="динамический",$R65="",$R65="",$R65="BTL",$R65="нестандартный"),"-",$AM65*AY65),"-")</f>
        <v/>
      </c>
      <c r="AQ65" s="64" t="n"/>
      <c r="AR65" s="61" t="n"/>
      <c r="AS65" s="61" t="n"/>
      <c r="AT65" s="61" t="n"/>
      <c r="AU65" s="65" t="n"/>
      <c r="AV65" s="124">
        <f>IFERROR(DR65/AT65*1000,"n/a")</f>
        <v/>
      </c>
      <c r="AW65" s="67" t="n"/>
      <c r="AX65" s="67" t="n"/>
      <c r="AY65" s="43">
        <f>IFERROR(IF(OR($AW65="",$AX65=""),"",_xlfn.DAYS($AX65+1,$AW65)),"")</f>
        <v/>
      </c>
      <c r="AZ65" s="68">
        <f t="array" ref="AZ65">
_xlfn.LET(_xlpm.COEFF,
IF($AW65+$AX65=0,0,IF(MAX(MIN($AX65,EOMONTH(AZ$15,0))-MAX($AW65,AZ$15)+1,)&gt;0,1,0)),
_xlfn.IFS(
$ES65="LisChannel",
_xlpm.COEFF*
INDEX({1;1;1.2;1.2;1;1;1;1;1.2;1.2;1.2;1.2},
MATCH(MONTH(AZ$15),
{1,2,3,4,5,6,7,8,9,10,11,12})),
CONCATENATE($ES65," ",$L65)="RussOutdoor метро",
_xlpm.COEFF*
INDEX({0.8;0.9;1.1;1.1;1;1;1;1;1.1;1.1;1.1;1.1},
MATCH(MONTH(AZ$15),
{1,2,3,4,5,6,7,8,9,10,11,12})),
$ES65&lt;&gt;"LisChannel",
_xlpm.COEFF,
$ES65&lt;&gt;"RussOutdoor",
_xlpm.COEFF))</f>
        <v/>
      </c>
      <c r="BA65" s="68">
        <f t="array" ref="BA65">
_xlfn.LET(_xlpm.COEFF,
IF($AW65+$AX65=0,0,IF(MAX(MIN($AX65,EOMONTH(BA$15,0))-MAX($AW65,BA$15)+1,)&gt;0,1,0)),
_xlfn.IFS(
$ES65="LisChannel",
_xlpm.COEFF*
INDEX({1;1;1.2;1.2;1;1;1;1;1.2;1.2;1.2;1.2},
MATCH(MONTH(BA$15),
{1,2,3,4,5,6,7,8,9,10,11,12})),
CONCATENATE($ES65," ",$L65)="RussOutdoor метро",
_xlpm.COEFF*
INDEX({0.8;0.9;1.1;1.1;1;1;1;1;1.1;1.1;1.1;1.1},
MATCH(MONTH(BA$15),
{1,2,3,4,5,6,7,8,9,10,11,12})),
$ES65&lt;&gt;"LisChannel",
_xlpm.COEFF,
$ES65&lt;&gt;"RussOutdoor",
_xlpm.COEFF))</f>
        <v/>
      </c>
      <c r="BB65" s="68">
        <f t="array" ref="BB65">
_xlfn.LET(_xlpm.COEFF,
IF($AW65+$AX65=0,0,IF(MAX(MIN($AX65,EOMONTH(BB$15,0))-MAX($AW65,BB$15)+1,)&gt;0,1,0)),
_xlfn.IFS(
$ES65="LisChannel",
_xlpm.COEFF*
INDEX({1;1;1.2;1.2;1;1;1;1;1.2;1.2;1.2;1.2},
MATCH(MONTH(BB$15),
{1,2,3,4,5,6,7,8,9,10,11,12})),
CONCATENATE($ES65," ",$L65)="RussOutdoor метро",
_xlpm.COEFF*
INDEX({0.8;0.9;1.1;1.1;1;1;1;1;1.1;1.1;1.1;1.1},
MATCH(MONTH(BB$15),
{1,2,3,4,5,6,7,8,9,10,11,12})),
$ES65&lt;&gt;"LisChannel",
_xlpm.COEFF,
$ES65&lt;&gt;"RussOutdoor",
_xlpm.COEFF))</f>
        <v/>
      </c>
      <c r="BC65" s="68">
        <f t="array" ref="BC65">
_xlfn.LET(_xlpm.COEFF,
IF($AW65+$AX65=0,0,IF(MAX(MIN($AX65,EOMONTH(BC$15,0))-MAX($AW65,BC$15)+1,)&gt;0,1,0)),
_xlfn.IFS(
$ES65="LisChannel",
_xlpm.COEFF*
INDEX({1;1;1.2;1.2;1;1;1;1;1.2;1.2;1.2;1.2},
MATCH(MONTH(BC$15),
{1,2,3,4,5,6,7,8,9,10,11,12})),
CONCATENATE($ES65," ",$L65)="RussOutdoor метро",
_xlpm.COEFF*
INDEX({0.8;0.9;1.1;1.1;1;1;1;1;1.1;1.1;1.1;1.1},
MATCH(MONTH(BC$15),
{1,2,3,4,5,6,7,8,9,10,11,12})),
$ES65&lt;&gt;"LisChannel",
_xlpm.COEFF,
$ES65&lt;&gt;"RussOutdoor",
_xlpm.COEFF))</f>
        <v/>
      </c>
      <c r="BD65" s="68">
        <f t="array" ref="BD65">
_xlfn.LET(_xlpm.COEFF,
IF($AW65+$AX65=0,0,IF(MAX(MIN($AX65,EOMONTH(BD$15,0))-MAX($AW65,BD$15)+1,)&gt;0,1,0)),
_xlfn.IFS(
$ES65="LisChannel",
_xlpm.COEFF*
INDEX({1;1;1.2;1.2;1;1;1;1;1.2;1.2;1.2;1.2},
MATCH(MONTH(BD$15),
{1,2,3,4,5,6,7,8,9,10,11,12})),
CONCATENATE($ES65," ",$L65)="RussOutdoor метро",
_xlpm.COEFF*
INDEX({0.8;0.9;1.1;1.1;1;1;1;1;1.1;1.1;1.1;1.1},
MATCH(MONTH(BD$15),
{1,2,3,4,5,6,7,8,9,10,11,12})),
$ES65&lt;&gt;"LisChannel",
_xlpm.COEFF,
$ES65&lt;&gt;"RussOutdoor",
_xlpm.COEFF))</f>
        <v/>
      </c>
      <c r="BE65" s="68">
        <f t="array" ref="BE65">
_xlfn.LET(_xlpm.COEFF,
IF($AW65+$AX65=0,0,IF(MAX(MIN($AX65,EOMONTH(BE$15,0))-MAX($AW65,BE$15)+1,)&gt;0,1,0)),
_xlfn.IFS(
$ES65="LisChannel",
_xlpm.COEFF*
INDEX({1;1;1.2;1.2;1;1;1;1;1.2;1.2;1.2;1.2},
MATCH(MONTH(BE$15),
{1,2,3,4,5,6,7,8,9,10,11,12})),
CONCATENATE($ES65," ",$L65)="RussOutdoor метро",
_xlpm.COEFF*
INDEX({0.8;0.9;1.1;1.1;1;1;1;1;1.1;1.1;1.1;1.1},
MATCH(MONTH(BE$15),
{1,2,3,4,5,6,7,8,9,10,11,12})),
$ES65&lt;&gt;"LisChannel",
_xlpm.COEFF,
$ES65&lt;&gt;"RussOutdoor",
_xlpm.COEFF))</f>
        <v/>
      </c>
      <c r="BF65" s="68">
        <f t="array" ref="BF65">
_xlfn.LET(_xlpm.COEFF,
IF($AW65+$AX65=0,0,IF(MAX(MIN($AX65,EOMONTH(BF$15,0))-MAX($AW65,BF$15)+1,)&gt;0,1,0)),
_xlfn.IFS(
$ES65="LisChannel",
_xlpm.COEFF*
INDEX({1;1;1.2;1.2;1;1;1;1;1.2;1.2;1.2;1.2},
MATCH(MONTH(BF$15),
{1,2,3,4,5,6,7,8,9,10,11,12})),
CONCATENATE($ES65," ",$L65)="RussOutdoor метро",
_xlpm.COEFF*
INDEX({0.8;0.9;1.1;1.1;1;1;1;1;1.1;1.1;1.1;1.1},
MATCH(MONTH(BF$15),
{1,2,3,4,5,6,7,8,9,10,11,12})),
$ES65&lt;&gt;"LisChannel",
_xlpm.COEFF,
$ES65&lt;&gt;"RussOutdoor",
_xlpm.COEFF))</f>
        <v/>
      </c>
      <c r="BG65" s="68">
        <f t="array" ref="BG65">
_xlfn.LET(_xlpm.COEFF,
IF($AW65+$AX65=0,0,IF(MAX(MIN($AX65,EOMONTH(BG$15,0))-MAX($AW65,BG$15)+1,)&gt;0,1,0)),
_xlfn.IFS(
$ES65="LisChannel",
_xlpm.COEFF*
INDEX({1;1;1.2;1.2;1;1;1;1;1.2;1.2;1.2;1.2},
MATCH(MONTH(BG$15),
{1,2,3,4,5,6,7,8,9,10,11,12})),
CONCATENATE($ES65," ",$L65)="RussOutdoor метро",
_xlpm.COEFF*
INDEX({0.8;0.9;1.1;1.1;1;1;1;1;1.1;1.1;1.1;1.1},
MATCH(MONTH(BG$15),
{1,2,3,4,5,6,7,8,9,10,11,12})),
$ES65&lt;&gt;"LisChannel",
_xlpm.COEFF,
$ES65&lt;&gt;"RussOutdoor",
_xlpm.COEFF))</f>
        <v/>
      </c>
      <c r="BH65" s="68">
        <f t="array" ref="BH65">
_xlfn.LET(_xlpm.COEFF,
IF($AW65+$AX65=0,0,IF(MAX(MIN($AX65,EOMONTH(BH$15,0))-MAX($AW65,BH$15)+1,)&gt;0,1,0)),
_xlfn.IFS(
$ES65="LisChannel",
_xlpm.COEFF*
INDEX({1;1;1.2;1.2;1;1;1;1;1.2;1.2;1.2;1.2},
MATCH(MONTH(BH$15),
{1,2,3,4,5,6,7,8,9,10,11,12})),
CONCATENATE($ES65," ",$L65)="RussOutdoor метро",
_xlpm.COEFF*
INDEX({0.8;0.9;1.1;1.1;1;1;1;1;1.1;1.1;1.1;1.1},
MATCH(MONTH(BH$15),
{1,2,3,4,5,6,7,8,9,10,11,12})),
$ES65&lt;&gt;"LisChannel",
_xlpm.COEFF,
$ES65&lt;&gt;"RussOutdoor",
_xlpm.COEFF))</f>
        <v/>
      </c>
      <c r="BI65" s="68">
        <f t="array" ref="BI65">
_xlfn.LET(_xlpm.COEFF,
IF($AW65+$AX65=0,0,IF(MAX(MIN($AX65,EOMONTH(BI$15,0))-MAX($AW65,BI$15)+1,)&gt;0,1,0)),
_xlfn.IFS(
$ES65="LisChannel",
_xlpm.COEFF*
INDEX({1;1;1.2;1.2;1;1;1;1;1.2;1.2;1.2;1.2},
MATCH(MONTH(BI$15),
{1,2,3,4,5,6,7,8,9,10,11,12})),
CONCATENATE($ES65," ",$L65)="RussOutdoor метро",
_xlpm.COEFF*
INDEX({0.8;0.9;1.1;1.1;1;1;1;1;1.1;1.1;1.1;1.1},
MATCH(MONTH(BI$15),
{1,2,3,4,5,6,7,8,9,10,11,12})),
$ES65&lt;&gt;"LisChannel",
_xlpm.COEFF,
$ES65&lt;&gt;"RussOutdoor",
_xlpm.COEFF))</f>
        <v/>
      </c>
      <c r="BJ65" s="68">
        <f t="array" ref="BJ65">
_xlfn.LET(_xlpm.COEFF,
IF($AW65+$AX65=0,0,IF(MAX(MIN($AX65,EOMONTH(BJ$15,0))-MAX($AW65,BJ$15)+1,)&gt;0,1,0)),
_xlfn.IFS(
$ES65="LisChannel",
_xlpm.COEFF*
INDEX({1;1;1.2;1.2;1;1;1;1;1.2;1.2;1.2;1.2},
MATCH(MONTH(BJ$15),
{1,2,3,4,5,6,7,8,9,10,11,12})),
CONCATENATE($ES65," ",$L65)="RussOutdoor метро",
_xlpm.COEFF*
INDEX({0.8;0.9;1.1;1.1;1;1;1;1;1.1;1.1;1.1;1.1},
MATCH(MONTH(BJ$15),
{1,2,3,4,5,6,7,8,9,10,11,12})),
$ES65&lt;&gt;"LisChannel",
_xlpm.COEFF,
$ES65&lt;&gt;"RussOutdoor",
_xlpm.COEFF))</f>
        <v/>
      </c>
      <c r="BK65" s="68">
        <f t="array" ref="BK65">
_xlfn.LET(_xlpm.COEFF,
IF($AW65+$AX65=0,0,IF(MAX(MIN($AX65,EOMONTH(BK$15,0))-MAX($AW65,BK$15)+1,)&gt;0,1,0)),
_xlfn.IFS(
$ES65="LisChannel",
_xlpm.COEFF*
INDEX({1;1;1.2;1.2;1;1;1;1;1.2;1.2;1.2;1.2},
MATCH(MONTH(BK$15),
{1,2,3,4,5,6,7,8,9,10,11,12})),
CONCATENATE($ES65," ",$L65)="RussOutdoor метро",
_xlpm.COEFF*
INDEX({0.8;0.9;1.1;1.1;1;1;1;1;1.1;1.1;1.1;1.1},
MATCH(MONTH(BK$15),
{1,2,3,4,5,6,7,8,9,10,11,12})),
$ES65&lt;&gt;"LisChannel",
_xlpm.COEFF,
$ES65&lt;&gt;"RussOutdoor",
_xlpm.COEFF))</f>
        <v/>
      </c>
      <c r="BL65" s="62">
        <f>COUNTIFS($AZ65:$BK65,"&gt;0")</f>
        <v/>
      </c>
      <c r="BM65" s="65" t="n"/>
      <c r="BN65" s="125">
        <f>$DJ65</f>
        <v/>
      </c>
      <c r="BO65" s="63">
        <f>$DQ65</f>
        <v/>
      </c>
      <c r="BP65" s="125">
        <f>
IFERROR(
IF($BL65=0,0,
$BN65*(1-$BO65)),
0)</f>
        <v/>
      </c>
      <c r="BQ65" s="125">
        <f t="array" ref="BQ65">
IFERROR(
_xlfn.IFS(
$DH65="день_1",
$BP65*$BL65/($AX65-$AW65+1)*AZ65*(DAY(EOMONTH(AZ$15,0))),
$DH65="день_2",
$BP65/30*MAX(MIN($AX65,EOMONTH(AZ$15,0))-MAX($AW65,AZ$15)+1,),
$DH65="раб.день",
$BP65/30*(IFERROR(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$BP65*AZ65,
$DH65="неделя",
$BP65*AZ65/7*(ROUNDUP((DAY(EOMONTH(AZ$15,0)))/4,0))),
0)</f>
        <v/>
      </c>
      <c r="BR65" s="125">
        <f t="array" ref="BR65">
IFERROR(
_xlfn.IFS(
$DH65="день_1",
$BP65*$BL65/($AX65-$AW65+1)*BA65*(DAY(EOMONTH(BA$15,0))),
$DH65="день_2",
$BP65/30*MAX(MIN($AX65,EOMONTH(BA$15,0))-MAX($AW65,BA$15)+1,),
$DH65="раб.день",
$BP65/30*(IFERROR(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$BP65*BA65,
$DH65="неделя",
$BP65*BA65/7*(ROUNDUP((DAY(EOMONTH(BA$15,0)))/4,0))),
0)</f>
        <v/>
      </c>
      <c r="BS65" s="125">
        <f t="array" ref="BS65">
IFERROR(
_xlfn.IFS(
$DH65="день_1",
$BP65*$BL65/($AX65-$AW65+1)*BB65*(DAY(EOMONTH(BB$15,0))),
$DH65="день_2",
$BP65/30*MAX(MIN($AX65,EOMONTH(BB$15,0))-MAX($AW65,BB$15)+1,),
$DH65="раб.день",
$BP65/30*(IFERROR(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$BP65*BB65,
$DH65="неделя",
$BP65*BB65/7*(ROUNDUP((DAY(EOMONTH(BB$15,0)))/4,0))),
0)</f>
        <v/>
      </c>
      <c r="BT65" s="125">
        <f t="array" ref="BT65">
IFERROR(
_xlfn.IFS(
$DH65="день_1",
$BP65*$BL65/($AX65-$AW65+1)*BC65*(DAY(EOMONTH(BC$15,0))),
$DH65="день_2",
$BP65/30*MAX(MIN($AX65,EOMONTH(BC$15,0))-MAX($AW65,BC$15)+1,),
$DH65="раб.день",
$BP65/30*(IFERROR(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$BP65*BC65,
$DH65="неделя",
$BP65*BC65/7*(ROUNDUP((DAY(EOMONTH(BC$15,0)))/4,0))),
0)</f>
        <v/>
      </c>
      <c r="BU65" s="125">
        <f t="array" ref="BU65">
IFERROR(
_xlfn.IFS(
$DH65="день_1",
$BP65*$BL65/($AX65-$AW65+1)*BD65*(DAY(EOMONTH(BD$15,0))),
$DH65="день_2",
$BP65/30*MAX(MIN($AX65,EOMONTH(BD$15,0))-MAX($AW65,BD$15)+1,),
$DH65="раб.день",
$BP65/30*(IFERROR(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$BP65*BD65,
$DH65="неделя",
$BP65*BD65/7*(ROUNDUP((DAY(EOMONTH(BD$15,0)))/4,0))),
0)</f>
        <v/>
      </c>
      <c r="BV65" s="125">
        <f t="array" ref="BV65">
IFERROR(
_xlfn.IFS(
$DH65="день_1",
$BP65*$BL65/($AX65-$AW65+1)*BE65*(DAY(EOMONTH(BE$15,0))),
$DH65="день_2",
$BP65/30*MAX(MIN($AX65,EOMONTH(BE$15,0))-MAX($AW65,BE$15)+1,),
$DH65="раб.день",
$BP65/30*(IFERROR(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$BP65*BE65,
$DH65="неделя",
$BP65*BE65/7*(ROUNDUP((DAY(EOMONTH(BE$15,0)))/4,0))),
0)</f>
        <v/>
      </c>
      <c r="BW65" s="125">
        <f t="array" ref="BW65">
IFERROR(
_xlfn.IFS(
$DH65="день_1",
$BP65*$BL65/($AX65-$AW65+1)*BF65*(DAY(EOMONTH(BF$15,0))),
$DH65="день_2",
$BP65/30*MAX(MIN($AX65,EOMONTH(BF$15,0))-MAX($AW65,BF$15)+1,),
$DH65="раб.день",
$BP65/30*(IFERROR(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$BP65*BF65,
$DH65="неделя",
$BP65*BF65/7*(ROUNDUP((DAY(EOMONTH(BF$15,0)))/4,0))),
0)</f>
        <v/>
      </c>
      <c r="BX65" s="125">
        <f t="array" ref="BX65">
IFERROR(
_xlfn.IFS(
$DH65="день_1",
$BP65*$BL65/($AX65-$AW65+1)*BG65*(DAY(EOMONTH(BG$15,0))),
$DH65="день_2",
$BP65/30*MAX(MIN($AX65,EOMONTH(BG$15,0))-MAX($AW65,BG$15)+1,),
$DH65="раб.день",
$BP65/30*(IFERROR(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$BP65*BG65,
$DH65="неделя",
$BP65*BG65/7*(ROUNDUP((DAY(EOMONTH(BG$15,0)))/4,0))),
0)</f>
        <v/>
      </c>
      <c r="BY65" s="125">
        <f t="array" ref="BY65">
IFERROR(
_xlfn.IFS(
$DH65="день_1",
$BP65*$BL65/($AX65-$AW65+1)*BH65*(DAY(EOMONTH(BH$15,0))),
$DH65="день_2",
$BP65/30*MAX(MIN($AX65,EOMONTH(BH$15,0))-MAX($AW65,BH$15)+1,),
$DH65="раб.день",
$BP65/30*(IFERROR(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$BP65*BH65,
$DH65="неделя",
$BP65*BH65/7*(ROUNDUP((DAY(EOMONTH(BH$15,0)))/4,0))),
0)</f>
        <v/>
      </c>
      <c r="BZ65" s="125">
        <f t="array" ref="BZ65">
IFERROR(
_xlfn.IFS(
$DH65="день_1",
$BP65*$BL65/($AX65-$AW65+1)*BI65*(DAY(EOMONTH(BI$15,0))),
$DH65="день_2",
$BP65/30*MAX(MIN($AX65,EOMONTH(BI$15,0))-MAX($AW65,BI$15)+1,),
$DH65="раб.день",
$BP65/30*(IFERROR(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$BP65*BI65,
$DH65="неделя",
$BP65*BI65/7*(ROUNDUP((DAY(EOMONTH(BI$15,0)))/4,0))),
0)</f>
        <v/>
      </c>
      <c r="CA65" s="125">
        <f t="array" ref="CA65">
IFERROR(
_xlfn.IFS(
$DH65="день_1",
$BP65*$BL65/($AX65-$AW65+1)*BJ65*(DAY(EOMONTH(BJ$15,0))),
$DH65="день_2",
$BP65/30*MAX(MIN($AX65,EOMONTH(BJ$15,0))-MAX($AW65,BJ$15)+1,),
$DH65="раб.день",
$BP65/30*(IFERROR(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$BP65*BJ65,
$DH65="неделя",
$BP65*BJ65/7*(ROUNDUP((DAY(EOMONTH(BJ$15,0)))/4,0))),
0)</f>
        <v/>
      </c>
      <c r="CB65" s="125">
        <f t="array" ref="CB65">
IFERROR(
_xlfn.IFS(
$DH65="день_1",
$BP65*$BL65/($AX65-$AW65+1)*BK65*(DAY(EOMONTH(BK$15,0))),
$DH65="день_2",
$BP65/30*MAX(MIN($AX65,EOMONTH(BK$15,0))-MAX($AW65,BK$15)+1,),
$DH65="раб.день",
$BP65/30*(IFERROR(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$BP65*BK65,
$DH65="неделя",
$BP65*BK65/7*(ROUNDUP((DAY(EOMONTH(BK$15,0)))/4,0))),
0)</f>
        <v/>
      </c>
      <c r="CC65" s="125">
        <f>SUM($BQ65:$CB65)</f>
        <v/>
      </c>
      <c r="CD65" s="126">
        <f>SUM($EH65:$EH65)</f>
        <v/>
      </c>
      <c r="CE65" s="126">
        <f>$CD65*$AB65</f>
        <v/>
      </c>
      <c r="CF65" s="126">
        <f>SUM($EK65:$EK65)</f>
        <v/>
      </c>
      <c r="CG65" s="126">
        <f>$CF65*$AB65</f>
        <v/>
      </c>
      <c r="CH65" s="126">
        <f>SUM($CC65,$CE65,$CG65)</f>
        <v/>
      </c>
      <c r="CI65" s="126">
        <f>$CH65*(1+$CM65)</f>
        <v/>
      </c>
      <c r="CJ65" s="127" t="n">
        <v>0</v>
      </c>
      <c r="CK65" s="126">
        <f>SUM($CH65:$CH65)*(1+$CJ65)</f>
        <v/>
      </c>
      <c r="CL65" s="126">
        <f>SUM($CH65:$CH65)*(1+$CM65)</f>
        <v/>
      </c>
      <c r="CM65" s="59" t="n"/>
      <c r="CN65" s="59" t="n"/>
      <c r="CO65" s="72" t="n"/>
      <c r="CP65" s="59" t="n"/>
      <c r="CQ65" s="73" t="n"/>
      <c r="CR65" s="73" t="n"/>
      <c r="CS65" s="73" t="n"/>
      <c r="CT65" s="72" t="n"/>
      <c r="CU65" s="79" t="inlineStr">
        <is>
          <t> </t>
        </is>
      </c>
      <c r="CV65" s="60" t="n"/>
      <c r="CW65" s="60" t="n"/>
      <c r="CX65" s="60" t="n"/>
      <c r="CY65" s="127">
        <f>IFERROR(($CC65-$EE65)/($EE65/(1-$DQ65)),0)</f>
        <v/>
      </c>
      <c r="CZ65" s="127">
        <f>IFERROR(1-$EI65/($CE65),0)</f>
        <v/>
      </c>
      <c r="DA65" s="127">
        <f>IFERROR(1-$EL65/($CG65),0)</f>
        <v/>
      </c>
      <c r="DB65" s="126">
        <f>ROUND(IFERROR(($CI65/(1+$CM65)-$EN65),0),2)</f>
        <v/>
      </c>
      <c r="DC65" s="128" t="n"/>
      <c r="DD65" s="125" t="n"/>
      <c r="DE65" s="75" t="n">
        <v>0</v>
      </c>
      <c r="DF65" s="128" t="n"/>
      <c r="DG65" s="125">
        <f>IF($DC65=0,0,$DD65*($DC65*100%-$DE65*$DF65))*SUM($AB65:$AB65)</f>
        <v/>
      </c>
      <c r="DH65" s="129" t="inlineStr">
        <is>
          <t>месяц</t>
        </is>
      </c>
      <c r="DI65" s="130">
        <f t="array" ref="DI65">IFERROR(
IF($ES65="LisChannel",
(ROUND(((INDEX({174.625;153.888888888889;130.972222222222},MATCH($AI65,{2;3;4}),0))*$AG65*$AI65),2)),0),0)</f>
        <v/>
      </c>
      <c r="DJ65" s="130">
        <f>
_xlfn.LET(_xlpm.X,
IFERROR(
IF($ES65="НовиковТВ",
(_xlfn.LET(_xlpm.NTV,
_xlfn.LET(_xlpm.MIN,350000,
IF(SUMIFS($DI:$DI,$ES:$ES,"НовиковТВ")&lt;=_xlpm.MIN,
(SUMIFS($DI:$DI,$ES:$ES,"НовиковТВ")/(COUNTIFS($ES:$ES,"НовиковТВ")))*_xlpm.MIN/SUMIFS($DI:$DI,$ES:$ES,"НовиковТВ"),
DI65)),
_xlpm.NTV+$DG65/(1-(1-(_xlpm.NTV)*(1-$DL65)*(1-$DM65)*(1-$DN65)*(1-$DO65)*(1-$DP65)/_xlpm.NTV))))/(1+$EP65),
$DI65+$DG65/(1-(1-($DI65)*(1-$DL65)*(1-$DM65)*(1-$DN65)*(1-$DO65)*(1-$DP65)/$DI65))),
0),
_xlpm.X*(1+$CM65)*(1+$CW65)-_xlpm.X*(1+$CM65)+_xlpm.X)</f>
        <v/>
      </c>
      <c r="DK65" s="125" t="inlineStr">
        <is>
          <t>послед.</t>
        </is>
      </c>
      <c r="DL65" s="63" t="n">
        <v>0</v>
      </c>
      <c r="DM65" s="63" t="n">
        <v>0</v>
      </c>
      <c r="DN65" s="63" t="n">
        <v>0</v>
      </c>
      <c r="DO65" s="63" t="n">
        <v>0</v>
      </c>
      <c r="DP65" s="63" t="n">
        <v>0</v>
      </c>
      <c r="DQ65" s="63">
        <f t="array" ref="DQ65">IFERROR(_xlfn.IFS(
$DK65="послед.",1-(1-$DL65)*(1-$DM65)*(1-$DN65)*(1-$DO65)*(1-$DP65),
$DK65="сумм.",$DL65+$DM65+$DN65+$DO65+$DP65),
0)</f>
        <v/>
      </c>
      <c r="DR65" s="125">
        <f t="array" ref="DR65">
IFERROR(
_xlfn.IFS(
$BL65=0,
0,
$BL65&gt;0,
_xlfn.IFS($DK65="послед.",
$DJ65*(1-$DL65)*(1-$DM65)*(1-$DN65)*(1-$DO65)*(1-$DP65),
$DK65="сумм.",
$DJ65*(1-($DL65+$DM65+$DN65+$DO65+$DP65)))),0)</f>
        <v/>
      </c>
      <c r="DS65" s="125">
        <f t="array" ref="DS65">
IFERROR(_xlfn.IFS(
$DH65="день_1",
$DR65*$BL65/($AX65-$AW65+1)*AZ65*(DAY(EOMONTH(AZ$15,0))),
$DH65="день_2",
$DR65/30*MAX(MIN($AX65,EOMONTH(AZ$15,0))-MAX($AW65,AZ$15)+1,),
$DH65="раб.день",
$DR65/30*(IFERROR(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$DR65*AZ65,
$DH65="неделя",
$DR65*AZ65/7*(ROUNDUP((DAY(EOMONTH(AZ$15,0)))/4,0))),
0)</f>
        <v/>
      </c>
      <c r="DT65" s="125">
        <f t="array" ref="DT65">
IFERROR(_xlfn.IFS(
$DH65="день_1",
$DR65*$BL65/($AX65-$AW65+1)*BA65*(DAY(EOMONTH(BA$15,0))),
$DH65="день_2",
$DR65/30*MAX(MIN($AX65,EOMONTH(BA$15,0))-MAX($AW65,BA$15)+1,),
$DH65="раб.день",
$DR65/30*(IFERROR(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$DR65*BA65,
$DH65="неделя",
$DR65*BA65/7*(ROUNDUP((DAY(EOMONTH(BA$15,0)))/4,0))),
0)</f>
        <v/>
      </c>
      <c r="DU65" s="125">
        <f t="array" ref="DU65">
IFERROR(_xlfn.IFS(
$DH65="день_1",
$DR65*$BL65/($AX65-$AW65+1)*BB65*(DAY(EOMONTH(BB$15,0))),
$DH65="день_2",
$DR65/30*MAX(MIN($AX65,EOMONTH(BB$15,0))-MAX($AW65,BB$15)+1,),
$DH65="раб.день",
$DR65/30*(IFERROR(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$DR65*BB65,
$DH65="неделя",
$DR65*BB65/7*(ROUNDUP((DAY(EOMONTH(BB$15,0)))/4,0))),
0)</f>
        <v/>
      </c>
      <c r="DV65" s="125">
        <f t="array" ref="DV65">
IFERROR(_xlfn.IFS(
$DH65="день_1",
$DR65*$BL65/($AX65-$AW65+1)*BC65*(DAY(EOMONTH(BC$15,0))),
$DH65="день_2",
$DR65/30*MAX(MIN($AX65,EOMONTH(BC$15,0))-MAX($AW65,BC$15)+1,),
$DH65="раб.день",
$DR65/30*(IFERROR(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$DR65*BC65,
$DH65="неделя",
$DR65*BC65/7*(ROUNDUP((DAY(EOMONTH(BC$15,0)))/4,0))),
0)</f>
        <v/>
      </c>
      <c r="DW65" s="125">
        <f t="array" ref="DW65">
IFERROR(_xlfn.IFS(
$DH65="день_1",
$DR65*$BL65/($AX65-$AW65+1)*BD65*(DAY(EOMONTH(BD$15,0))),
$DH65="день_2",
$DR65/30*MAX(MIN($AX65,EOMONTH(BD$15,0))-MAX($AW65,BD$15)+1,),
$DH65="раб.день",
$DR65/30*(IFERROR(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$DR65*BD65,
$DH65="неделя",
$DR65*BD65/7*(ROUNDUP((DAY(EOMONTH(BD$15,0)))/4,0))),
0)</f>
        <v/>
      </c>
      <c r="DX65" s="125">
        <f t="array" ref="DX65">
IFERROR(_xlfn.IFS(
$DH65="день_1",
$DR65*$BL65/($AX65-$AW65+1)*BE65*(DAY(EOMONTH(BE$15,0))),
$DH65="день_2",
$DR65/30*MAX(MIN($AX65,EOMONTH(BE$15,0))-MAX($AW65,BE$15)+1,),
$DH65="раб.день",
$DR65/30*(IFERROR(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$DR65*BE65,
$DH65="неделя",
$DR65*BE65/7*(ROUNDUP((DAY(EOMONTH(BE$15,0)))/4,0))),
0)</f>
        <v/>
      </c>
      <c r="DY65" s="125">
        <f t="array" ref="DY65">
IFERROR(_xlfn.IFS(
$DH65="день_1",
$DR65*$BL65/($AX65-$AW65+1)*BF65*(DAY(EOMONTH(BF$15,0))),
$DH65="день_2",
$DR65/30*MAX(MIN($AX65,EOMONTH(BF$15,0))-MAX($AW65,BF$15)+1,),
$DH65="раб.день",
$DR65/30*(IFERROR(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$DR65*BF65,
$DH65="неделя",
$DR65*BF65/7*(ROUNDUP((DAY(EOMONTH(BF$15,0)))/4,0))),
0)</f>
        <v/>
      </c>
      <c r="DZ65" s="125">
        <f t="array" ref="DZ65">
IFERROR(_xlfn.IFS(
$DH65="день_1",
$DR65*$BL65/($AX65-$AW65+1)*BG65*(DAY(EOMONTH(BG$15,0))),
$DH65="день_2",
$DR65/30*MAX(MIN($AX65,EOMONTH(BG$15,0))-MAX($AW65,BG$15)+1,),
$DH65="раб.день",
$DR65/30*(IFERROR(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$DR65*BG65,
$DH65="неделя",
$DR65*BG65/7*(ROUNDUP((DAY(EOMONTH(BG$15,0)))/4,0))),
0)</f>
        <v/>
      </c>
      <c r="EA65" s="125">
        <f t="array" ref="EA65">
IFERROR(_xlfn.IFS(
$DH65="день_1",
$DR65*$BL65/($AX65-$AW65+1)*BH65*(DAY(EOMONTH(BH$15,0))),
$DH65="день_2",
$DR65/30*MAX(MIN($AX65,EOMONTH(BH$15,0))-MAX($AW65,BH$15)+1,),
$DH65="раб.день",
$DR65/30*(IFERROR(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$DR65*BH65,
$DH65="неделя",
$DR65*BH65/7*(ROUNDUP((DAY(EOMONTH(BH$15,0)))/4,0))),
0)</f>
        <v/>
      </c>
      <c r="EB65" s="125">
        <f t="array" ref="EB65">
IFERROR(_xlfn.IFS(
$DH65="день_1",
$DR65*$BL65/($AX65-$AW65+1)*BI65*(DAY(EOMONTH(BI$15,0))),
$DH65="день_2",
$DR65/30*MAX(MIN($AX65,EOMONTH(BI$15,0))-MAX($AW65,BI$15)+1,),
$DH65="раб.день",
$DR65/30*(IFERROR(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$DR65*BI65,
$DH65="неделя",
$DR65*BI65/7*(ROUNDUP((DAY(EOMONTH(BI$15,0)))/4,0))),
0)</f>
        <v/>
      </c>
      <c r="EC65" s="125">
        <f t="array" ref="EC65">
IFERROR(_xlfn.IFS(
$DH65="день_1",
$DR65*$BL65/($AX65-$AW65+1)*BJ65*(DAY(EOMONTH(BJ$15,0))),
$DH65="день_2",
$DR65/30*MAX(MIN($AX65,EOMONTH(BJ$15,0))-MAX($AW65,BJ$15)+1,),
$DH65="раб.день",
$DR65/30*(IFERROR(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$DR65*BJ65,
$DH65="неделя",
$DR65*BJ65/7*(ROUNDUP((DAY(EOMONTH(BJ$15,0)))/4,0))),
0)</f>
        <v/>
      </c>
      <c r="ED65" s="125">
        <f t="array" ref="ED65">
IFERROR(_xlfn.IFS(
$DH65="день_1",
$DR65*$BL65/($AX65-$AW65+1)*BK65*(DAY(EOMONTH(BK$15,0))),
$DH65="день_2",
$DR65/30*MAX(MIN($AX65,EOMONTH(BK$15,0))-MAX($AW65,BK$15)+1,),
$DH65="раб.день",
$DR65/30*(IFERROR(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$DR65*BK65,
$DH65="неделя",
$DR65*BK65/7*(ROUNDUP((DAY(EOMONTH(BK$15,0)))/4,0))),
0)</f>
        <v/>
      </c>
      <c r="EE65" s="125">
        <f>SUM($DS65,$DT65,$DU65,$DV65,$DW65,$DX65,$DY65,$DZ65,$EA65,$EB65,$EC65,$ED65)</f>
        <v/>
      </c>
      <c r="EF65" s="125">
        <f>IFERROR(ROUND($EE65*(1+$EP65),2),0)</f>
        <v/>
      </c>
      <c r="EG65" s="128" t="n">
        <v>1</v>
      </c>
      <c r="EH65" s="126" t="n">
        <v>0</v>
      </c>
      <c r="EI65" s="126">
        <f>ROUND(SUM($EH65:$EH65)*SUM($AB65:$AB65)*$EG65,2)</f>
        <v/>
      </c>
      <c r="EJ65" s="126">
        <f>ROUND($EI65*(1+$EP65),2)</f>
        <v/>
      </c>
      <c r="EK65" s="126" t="n">
        <v>0</v>
      </c>
      <c r="EL65" s="126">
        <f>ROUND(SUM($EK65:$EK65)*SUM($AB65:$AB65)*$EG65,2)</f>
        <v/>
      </c>
      <c r="EM65" s="126">
        <f>ROUND($EL65*(1+$EP65),2)</f>
        <v/>
      </c>
      <c r="EN65" s="126">
        <f>SUM($EE65,$EI65,$EL65)</f>
        <v/>
      </c>
      <c r="EO65" s="126">
        <f>SUM($EF65,$EJ65,$EM65)</f>
        <v/>
      </c>
      <c r="EP65" s="59" t="n"/>
      <c r="EQ65" s="59" t="n"/>
      <c r="ER65" s="60">
        <f t="array" ref="ER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MATCH(ES65,
{"AMS";"RussOutdoor";"HD Outdoor";"Ingroup";"IQ";"Ledproduction";"LisChannel";"Logic";"Media-PPL";"NovikovTV | НовиковТВ";"SMA";"SOK";"КрокусТВ | CrocusTV | IndoorTV";"Сити";"ТЯК Москва"},
0)),"")</f>
        <v/>
      </c>
      <c r="ES65" s="60" t="n"/>
      <c r="ET65" s="60">
        <f t="array" ref="ET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MATCH(ES65,
{"AMS";"RussOutdoor";"HD Outdoor";"Ingroup";"IQ";"Ledproduction";"LisChannel";"Logic";"Media-PPL";"NovikovTV | НовиковТВ";"SMA";"SOK";"КрокусТВ | CrocusTV | IndoorTV";"Сити";"ТЯК Москва"},
0)),"")</f>
        <v/>
      </c>
      <c r="EU65" s="60" t="n"/>
      <c r="EV65" s="60" t="n"/>
      <c r="EX65" s="110">
        <f t="array" ref="EX65">
($AR65/30
+N("ТРАФИК ПЛОЩАДКИ"))*
(IFERROR(
_xlfn.LET(
_xlpm.GPR,
HLOOKUP($L65,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IF($Q65="цифровой",_xlpm.GPR/$AG65,_xlpm.GPR/60)),
0)
+N("DWELL TIME"))*
(IF($AB65=0,0,IF($AB65=1,0.3,IF($AB65=2,0.5,IF($AB65&gt;2,1))))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_xlfn.IFS($AC65="да",1.2,$AC65="нет",1)*
_xlfn.IFS($AD65="да",1.2,$AD65="нет",1)*
IF(R65="статический",1,1.2)*
$X65*
INDEX(
{1.2;1;1.2;1.2;1;1.2;1.2;1.2;1.2;1.2;1.2;1;1.2;1.2;1.2;1.2;1;1;1.2;1.2;1.2;1;1;1;1;1.2;1.2;1.2;1.2;1;1;1;1;1.2;1.2;1.2;1.2;1.2;1.2;1.2;1.2;1;1;1.2;1;1;1;1;1.5;1;1;1.5;1.5;1.2},
MATCH($Q65,_xlpm.MI,0)))&gt;{0.02;0.04;0.06;0.1;0.2;0.4;0.6;0.8;1;2;4;6})),
{0;1;2;3;4;5;6;7;8;9;10;11;12},
0)))
+N("КОЭФФИЦИЕНТ КОНТАКТА"))))*
(_xlfn.IFS($X65&lt;0.1,$X65/1000,$X65&gt;25,5.2,AND($X65&gt;=0.1,$X65&lt;=25),(($X65*2+0.1)/10)*($X65/10)))*
IFERROR((_xlfn.LET(
_xlpm.MA,
{0;0.8;0.85;0.9;0.95;1},
_xlpm.MAA,
{0;1;2;3;4;5},
INDEX(_xlpm.MA,MATCH(SUMPRODUCT(--((IF(ROUND(_xlpm.MAA,1)&gt;5,5,ROUND($AB65,1)))&gt;{0;1;2;3;4;5})),_xlpm.MAA,0)))
+N("КОЭФФИЦИЕНТ КОЛ-ВО КОНСТРУКЦИЙ")),1)*
$AB65,0))*
(IF($Q65="цифровой",$AG65/15*$AI65,1)
+N("ДЛЯ ЦИФРЫ"))</f>
        <v/>
      </c>
      <c r="EY65" s="110">
        <f>IFERROR(EX65*AY65,0)</f>
        <v/>
      </c>
      <c r="EZ65" s="131">
        <f>IFERROR(DP65/EY65*1000,0)</f>
        <v/>
      </c>
      <c r="FA65" s="112">
        <f>IFERROR(FC65/FB65,0)</f>
        <v/>
      </c>
      <c r="FB65" s="112">
        <f>IFERROR((FC65/(EY65/FF65*#REF!))*0.825,0)</f>
        <v/>
      </c>
      <c r="FC65" s="112">
        <f>IFERROR(((EX65*30/AR65)*100)/30,0)</f>
        <v/>
      </c>
      <c r="FD65" s="112">
        <f>IFERROR(EY65/G65*100%,0)</f>
        <v/>
      </c>
      <c r="FE65" s="112">
        <f>IFERROR(FD65/FC65*100%,0)</f>
        <v/>
      </c>
      <c r="FF65" s="110">
        <f>IFERROR(AR65/30*AY65,0)</f>
        <v/>
      </c>
    </row>
    <row r="66" ht="12.75" customHeight="1">
      <c r="A66" s="59" t="n"/>
      <c r="B66" s="60" t="n"/>
      <c r="C66" s="60" t="n"/>
      <c r="D66" s="60">
        <f t="array" ref="D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6" s="60">
        <f t="array" ref="E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6" s="60" t="inlineStr"/>
      <c r="G66" s="60" t="n"/>
      <c r="H66" s="60">
        <f t="array" ref="H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6" s="60" t="n"/>
      <c r="J66" s="60" t="n"/>
      <c r="K66" s="60" t="n"/>
      <c r="L66" s="60" t="n"/>
      <c r="M66" s="60" t="n"/>
      <c r="N66" s="60" t="n"/>
      <c r="O66" s="60" t="n"/>
      <c r="P66" s="60">
        <f t="array" ref="P66">
_xlfn.IFS(
ISNUMBER(MATCH($Q66,{"шелфбаннер","разделитель","монетница","чековая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ISNUMBER(MATCH($Q66,{"каталог","журнал"},)),
"Пресса",
$Q66="","")</f>
        <v/>
      </c>
      <c r="Q66" s="60" t="n"/>
      <c r="R66" s="60">
        <f t="array" ref="R66">
IFERROR(
_xlfn.IFS(
OR(ISNUMBER(MATCH($Q66,{"экспозиция","макет","стенд","автостенд","авто стенд","выставочное пространство","выставочные стенды","модульные выставочные стенды","3Д конструкция","3D конструкция"},)),P66="Экспонирование"),
"нестандартный",
ISNUMBER(MATCH($Q66,{"скроллер","призматрон"},)),
"динамический",
$P66="Видео",
"цифровой",
OR($P66="Пресса",$P66="Щит",$P66="POSm",$P66="Подвес",$P66="Брендирование/оклейка"),
"статический"),"")</f>
        <v/>
      </c>
      <c r="S66" s="59" t="n"/>
      <c r="T66" s="60" t="n"/>
      <c r="U66" s="60" t="n"/>
      <c r="V66" s="60">
        <f>
IF(P66="Видео",
"цифровой постер/ролик",
IF(ISNUMBER(MATCH(Q66,{"короб световой","короб световой | лайтбокс","короб световой | кристалайт","лайтбокс","лайт бокс","кристалайт","LB","lightbox"},)),
"бэклит",
IF(P66="Брендирование/оклейка",
"перфарированная пленка/самоклейка",
IF(P66="Экспонирование",
"под запрос",
IF(P66="Подвес",
"баннер/ткань",
"")))))</f>
        <v/>
      </c>
      <c r="W66" s="59" t="n"/>
      <c r="X66" s="59" t="n"/>
      <c r="Y66" s="59" t="n"/>
      <c r="Z66" s="61" t="n"/>
      <c r="AA66" s="61" t="n"/>
      <c r="AB66" s="61">
        <f>IF(BL66&gt;0,Z66,0)</f>
        <v/>
      </c>
      <c r="AC66" s="59" t="n"/>
      <c r="AD66" s="59" t="n"/>
      <c r="AE66" s="59" t="n"/>
      <c r="AF66" s="59" t="n"/>
      <c r="AG66" s="59" t="n"/>
      <c r="AH66" s="59" t="n"/>
      <c r="AI66" s="59" t="n"/>
      <c r="AJ66" s="59" t="n"/>
      <c r="AK66" s="59" t="n"/>
      <c r="AL66" s="62">
        <f>IFERROR(IF(OR(R66="статический",R66="динамический",R66="нестандартный",R66="",R66=""),"-",IF(AND(AH66="-",AI66="-"),"-",AK66*3600/AH66*AI66)),"-")</f>
        <v/>
      </c>
      <c r="AM66" s="62">
        <f>IFERROR(IF(OR(R66="статический",R66="динамический",R66="",R66="", R66="BTL",R66="нестандартный"),"-",AG66*AI66*AL66/60),"-")</f>
        <v/>
      </c>
      <c r="AN66" s="63">
        <f>IFERROR(IF(AH66="","-",AG66*AI66/AH66),"-")</f>
        <v/>
      </c>
      <c r="AO66" s="59">
        <f>IFERROR(IF(OR($R66="статический",$R66="динамический",$R66="",$R66="",$R66="BTL",$R66="нестандартный"),"-",$AL66*$AY66),"-")</f>
        <v/>
      </c>
      <c r="AP66" s="62">
        <f>IFERROR(IF(OR($R66="статический",$R66="динамический",$R66="",$R66="",$R66="BTL",$R66="нестандартный"),"-",$AM66*AY66),"-")</f>
        <v/>
      </c>
      <c r="AQ66" s="64" t="n"/>
      <c r="AR66" s="61" t="n"/>
      <c r="AS66" s="61" t="n"/>
      <c r="AT66" s="61" t="n"/>
      <c r="AU66" s="65" t="n"/>
      <c r="AV66" s="124">
        <f>IFERROR(DR66/AT66*1000,"n/a")</f>
        <v/>
      </c>
      <c r="AW66" s="67" t="n"/>
      <c r="AX66" s="67" t="n"/>
      <c r="AY66" s="43">
        <f>IFERROR(IF(OR($AW66="",$AX66=""),"",_xlfn.DAYS($AX66+1,$AW66)),"")</f>
        <v/>
      </c>
      <c r="AZ66" s="68">
        <f t="array" ref="AZ66">
_xlfn.LET(_xlpm.COEFF,
IF($AW66+$AX66=0,0,IF(MAX(MIN($AX66,EOMONTH(AZ$15,0))-MAX($AW66,AZ$15)+1,)&gt;0,1,0)),
_xlfn.IFS(
$ES66="LisChannel",
_xlpm.COEFF*
INDEX({1;1;1.2;1.2;1;1;1;1;1.2;1.2;1.2;1.2},
MATCH(MONTH(AZ$15),
{1,2,3,4,5,6,7,8,9,10,11,12})),
CONCATENATE($ES66," ",$L66)="RussOutdoor метро",
_xlpm.COEFF*
INDEX({0.8;0.9;1.1;1.1;1;1;1;1;1.1;1.1;1.1;1.1},
MATCH(MONTH(AZ$15),
{1,2,3,4,5,6,7,8,9,10,11,12})),
$ES66&lt;&gt;"LisChannel",
_xlpm.COEFF,
$ES66&lt;&gt;"RussOutdoor",
_xlpm.COEFF))</f>
        <v/>
      </c>
      <c r="BA66" s="68">
        <f t="array" ref="BA66">
_xlfn.LET(_xlpm.COEFF,
IF($AW66+$AX66=0,0,IF(MAX(MIN($AX66,EOMONTH(BA$15,0))-MAX($AW66,BA$15)+1,)&gt;0,1,0)),
_xlfn.IFS(
$ES66="LisChannel",
_xlpm.COEFF*
INDEX({1;1;1.2;1.2;1;1;1;1;1.2;1.2;1.2;1.2},
MATCH(MONTH(BA$15),
{1,2,3,4,5,6,7,8,9,10,11,12})),
CONCATENATE($ES66," ",$L66)="RussOutdoor метро",
_xlpm.COEFF*
INDEX({0.8;0.9;1.1;1.1;1;1;1;1;1.1;1.1;1.1;1.1},
MATCH(MONTH(BA$15),
{1,2,3,4,5,6,7,8,9,10,11,12})),
$ES66&lt;&gt;"LisChannel",
_xlpm.COEFF,
$ES66&lt;&gt;"RussOutdoor",
_xlpm.COEFF))</f>
        <v/>
      </c>
      <c r="BB66" s="68">
        <f t="array" ref="BB66">
_xlfn.LET(_xlpm.COEFF,
IF($AW66+$AX66=0,0,IF(MAX(MIN($AX66,EOMONTH(BB$15,0))-MAX($AW66,BB$15)+1,)&gt;0,1,0)),
_xlfn.IFS(
$ES66="LisChannel",
_xlpm.COEFF*
INDEX({1;1;1.2;1.2;1;1;1;1;1.2;1.2;1.2;1.2},
MATCH(MONTH(BB$15),
{1,2,3,4,5,6,7,8,9,10,11,12})),
CONCATENATE($ES66," ",$L66)="RussOutdoor метро",
_xlpm.COEFF*
INDEX({0.8;0.9;1.1;1.1;1;1;1;1;1.1;1.1;1.1;1.1},
MATCH(MONTH(BB$15),
{1,2,3,4,5,6,7,8,9,10,11,12})),
$ES66&lt;&gt;"LisChannel",
_xlpm.COEFF,
$ES66&lt;&gt;"RussOutdoor",
_xlpm.COEFF))</f>
        <v/>
      </c>
      <c r="BC66" s="68">
        <f t="array" ref="BC66">
_xlfn.LET(_xlpm.COEFF,
IF($AW66+$AX66=0,0,IF(MAX(MIN($AX66,EOMONTH(BC$15,0))-MAX($AW66,BC$15)+1,)&gt;0,1,0)),
_xlfn.IFS(
$ES66="LisChannel",
_xlpm.COEFF*
INDEX({1;1;1.2;1.2;1;1;1;1;1.2;1.2;1.2;1.2},
MATCH(MONTH(BC$15),
{1,2,3,4,5,6,7,8,9,10,11,12})),
CONCATENATE($ES66," ",$L66)="RussOutdoor метро",
_xlpm.COEFF*
INDEX({0.8;0.9;1.1;1.1;1;1;1;1;1.1;1.1;1.1;1.1},
MATCH(MONTH(BC$15),
{1,2,3,4,5,6,7,8,9,10,11,12})),
$ES66&lt;&gt;"LisChannel",
_xlpm.COEFF,
$ES66&lt;&gt;"RussOutdoor",
_xlpm.COEFF))</f>
        <v/>
      </c>
      <c r="BD66" s="68">
        <f t="array" ref="BD66">
_xlfn.LET(_xlpm.COEFF,
IF($AW66+$AX66=0,0,IF(MAX(MIN($AX66,EOMONTH(BD$15,0))-MAX($AW66,BD$15)+1,)&gt;0,1,0)),
_xlfn.IFS(
$ES66="LisChannel",
_xlpm.COEFF*
INDEX({1;1;1.2;1.2;1;1;1;1;1.2;1.2;1.2;1.2},
MATCH(MONTH(BD$15),
{1,2,3,4,5,6,7,8,9,10,11,12})),
CONCATENATE($ES66," ",$L66)="RussOutdoor метро",
_xlpm.COEFF*
INDEX({0.8;0.9;1.1;1.1;1;1;1;1;1.1;1.1;1.1;1.1},
MATCH(MONTH(BD$15),
{1,2,3,4,5,6,7,8,9,10,11,12})),
$ES66&lt;&gt;"LisChannel",
_xlpm.COEFF,
$ES66&lt;&gt;"RussOutdoor",
_xlpm.COEFF))</f>
        <v/>
      </c>
      <c r="BE66" s="68">
        <f t="array" ref="BE66">
_xlfn.LET(_xlpm.COEFF,
IF($AW66+$AX66=0,0,IF(MAX(MIN($AX66,EOMONTH(BE$15,0))-MAX($AW66,BE$15)+1,)&gt;0,1,0)),
_xlfn.IFS(
$ES66="LisChannel",
_xlpm.COEFF*
INDEX({1;1;1.2;1.2;1;1;1;1;1.2;1.2;1.2;1.2},
MATCH(MONTH(BE$15),
{1,2,3,4,5,6,7,8,9,10,11,12})),
CONCATENATE($ES66," ",$L66)="RussOutdoor метро",
_xlpm.COEFF*
INDEX({0.8;0.9;1.1;1.1;1;1;1;1;1.1;1.1;1.1;1.1},
MATCH(MONTH(BE$15),
{1,2,3,4,5,6,7,8,9,10,11,12})),
$ES66&lt;&gt;"LisChannel",
_xlpm.COEFF,
$ES66&lt;&gt;"RussOutdoor",
_xlpm.COEFF))</f>
        <v/>
      </c>
      <c r="BF66" s="68">
        <f t="array" ref="BF66">
_xlfn.LET(_xlpm.COEFF,
IF($AW66+$AX66=0,0,IF(MAX(MIN($AX66,EOMONTH(BF$15,0))-MAX($AW66,BF$15)+1,)&gt;0,1,0)),
_xlfn.IFS(
$ES66="LisChannel",
_xlpm.COEFF*
INDEX({1;1;1.2;1.2;1;1;1;1;1.2;1.2;1.2;1.2},
MATCH(MONTH(BF$15),
{1,2,3,4,5,6,7,8,9,10,11,12})),
CONCATENATE($ES66," ",$L66)="RussOutdoor метро",
_xlpm.COEFF*
INDEX({0.8;0.9;1.1;1.1;1;1;1;1;1.1;1.1;1.1;1.1},
MATCH(MONTH(BF$15),
{1,2,3,4,5,6,7,8,9,10,11,12})),
$ES66&lt;&gt;"LisChannel",
_xlpm.COEFF,
$ES66&lt;&gt;"RussOutdoor",
_xlpm.COEFF))</f>
        <v/>
      </c>
      <c r="BG66" s="68">
        <f t="array" ref="BG66">
_xlfn.LET(_xlpm.COEFF,
IF($AW66+$AX66=0,0,IF(MAX(MIN($AX66,EOMONTH(BG$15,0))-MAX($AW66,BG$15)+1,)&gt;0,1,0)),
_xlfn.IFS(
$ES66="LisChannel",
_xlpm.COEFF*
INDEX({1;1;1.2;1.2;1;1;1;1;1.2;1.2;1.2;1.2},
MATCH(MONTH(BG$15),
{1,2,3,4,5,6,7,8,9,10,11,12})),
CONCATENATE($ES66," ",$L66)="RussOutdoor метро",
_xlpm.COEFF*
INDEX({0.8;0.9;1.1;1.1;1;1;1;1;1.1;1.1;1.1;1.1},
MATCH(MONTH(BG$15),
{1,2,3,4,5,6,7,8,9,10,11,12})),
$ES66&lt;&gt;"LisChannel",
_xlpm.COEFF,
$ES66&lt;&gt;"RussOutdoor",
_xlpm.COEFF))</f>
        <v/>
      </c>
      <c r="BH66" s="68">
        <f t="array" ref="BH66">
_xlfn.LET(_xlpm.COEFF,
IF($AW66+$AX66=0,0,IF(MAX(MIN($AX66,EOMONTH(BH$15,0))-MAX($AW66,BH$15)+1,)&gt;0,1,0)),
_xlfn.IFS(
$ES66="LisChannel",
_xlpm.COEFF*
INDEX({1;1;1.2;1.2;1;1;1;1;1.2;1.2;1.2;1.2},
MATCH(MONTH(BH$15),
{1,2,3,4,5,6,7,8,9,10,11,12})),
CONCATENATE($ES66," ",$L66)="RussOutdoor метро",
_xlpm.COEFF*
INDEX({0.8;0.9;1.1;1.1;1;1;1;1;1.1;1.1;1.1;1.1},
MATCH(MONTH(BH$15),
{1,2,3,4,5,6,7,8,9,10,11,12})),
$ES66&lt;&gt;"LisChannel",
_xlpm.COEFF,
$ES66&lt;&gt;"RussOutdoor",
_xlpm.COEFF))</f>
        <v/>
      </c>
      <c r="BI66" s="68">
        <f t="array" ref="BI66">
_xlfn.LET(_xlpm.COEFF,
IF($AW66+$AX66=0,0,IF(MAX(MIN($AX66,EOMONTH(BI$15,0))-MAX($AW66,BI$15)+1,)&gt;0,1,0)),
_xlfn.IFS(
$ES66="LisChannel",
_xlpm.COEFF*
INDEX({1;1;1.2;1.2;1;1;1;1;1.2;1.2;1.2;1.2},
MATCH(MONTH(BI$15),
{1,2,3,4,5,6,7,8,9,10,11,12})),
CONCATENATE($ES66," ",$L66)="RussOutdoor метро",
_xlpm.COEFF*
INDEX({0.8;0.9;1.1;1.1;1;1;1;1;1.1;1.1;1.1;1.1},
MATCH(MONTH(BI$15),
{1,2,3,4,5,6,7,8,9,10,11,12})),
$ES66&lt;&gt;"LisChannel",
_xlpm.COEFF,
$ES66&lt;&gt;"RussOutdoor",
_xlpm.COEFF))</f>
        <v/>
      </c>
      <c r="BJ66" s="68">
        <f t="array" ref="BJ66">
_xlfn.LET(_xlpm.COEFF,
IF($AW66+$AX66=0,0,IF(MAX(MIN($AX66,EOMONTH(BJ$15,0))-MAX($AW66,BJ$15)+1,)&gt;0,1,0)),
_xlfn.IFS(
$ES66="LisChannel",
_xlpm.COEFF*
INDEX({1;1;1.2;1.2;1;1;1;1;1.2;1.2;1.2;1.2},
MATCH(MONTH(BJ$15),
{1,2,3,4,5,6,7,8,9,10,11,12})),
CONCATENATE($ES66," ",$L66)="RussOutdoor метро",
_xlpm.COEFF*
INDEX({0.8;0.9;1.1;1.1;1;1;1;1;1.1;1.1;1.1;1.1},
MATCH(MONTH(BJ$15),
{1,2,3,4,5,6,7,8,9,10,11,12})),
$ES66&lt;&gt;"LisChannel",
_xlpm.COEFF,
$ES66&lt;&gt;"RussOutdoor",
_xlpm.COEFF))</f>
        <v/>
      </c>
      <c r="BK66" s="68">
        <f t="array" ref="BK66">
_xlfn.LET(_xlpm.COEFF,
IF($AW66+$AX66=0,0,IF(MAX(MIN($AX66,EOMONTH(BK$15,0))-MAX($AW66,BK$15)+1,)&gt;0,1,0)),
_xlfn.IFS(
$ES66="LisChannel",
_xlpm.COEFF*
INDEX({1;1;1.2;1.2;1;1;1;1;1.2;1.2;1.2;1.2},
MATCH(MONTH(BK$15),
{1,2,3,4,5,6,7,8,9,10,11,12})),
CONCATENATE($ES66," ",$L66)="RussOutdoor метро",
_xlpm.COEFF*
INDEX({0.8;0.9;1.1;1.1;1;1;1;1;1.1;1.1;1.1;1.1},
MATCH(MONTH(BK$15),
{1,2,3,4,5,6,7,8,9,10,11,12})),
$ES66&lt;&gt;"LisChannel",
_xlpm.COEFF,
$ES66&lt;&gt;"RussOutdoor",
_xlpm.COEFF))</f>
        <v/>
      </c>
      <c r="BL66" s="62">
        <f>COUNTIFS($AZ66:$BK66,"&gt;0")</f>
        <v/>
      </c>
      <c r="BM66" s="65" t="n"/>
      <c r="BN66" s="125">
        <f>$DJ66</f>
        <v/>
      </c>
      <c r="BO66" s="63">
        <f>$DQ66</f>
        <v/>
      </c>
      <c r="BP66" s="125">
        <f>
IFERROR(
IF($BL66=0,0,
$BN66*(1-$BO66)),
0)</f>
        <v/>
      </c>
      <c r="BQ66" s="125">
        <f t="array" ref="BQ66">
IFERROR(
_xlfn.IFS(
$DH66="день_1",
$BP66*$BL66/($AX66-$AW66+1)*AZ66*(DAY(EOMONTH(AZ$15,0))),
$DH66="день_2",
$BP66/30*MAX(MIN($AX66,EOMONTH(AZ$15,0))-MAX($AW66,AZ$15)+1,),
$DH66="раб.день",
$BP66/30*(IFERROR(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$BP66*AZ66,
$DH66="неделя",
$BP66*AZ66/7*(ROUNDUP((DAY(EOMONTH(AZ$15,0)))/4,0))),
0)</f>
        <v/>
      </c>
      <c r="BR66" s="125">
        <f t="array" ref="BR66">
IFERROR(
_xlfn.IFS(
$DH66="день_1",
$BP66*$BL66/($AX66-$AW66+1)*BA66*(DAY(EOMONTH(BA$15,0))),
$DH66="день_2",
$BP66/30*MAX(MIN($AX66,EOMONTH(BA$15,0))-MAX($AW66,BA$15)+1,),
$DH66="раб.день",
$BP66/30*(IFERROR(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$BP66*BA66,
$DH66="неделя",
$BP66*BA66/7*(ROUNDUP((DAY(EOMONTH(BA$15,0)))/4,0))),
0)</f>
        <v/>
      </c>
      <c r="BS66" s="125">
        <f t="array" ref="BS66">
IFERROR(
_xlfn.IFS(
$DH66="день_1",
$BP66*$BL66/($AX66-$AW66+1)*BB66*(DAY(EOMONTH(BB$15,0))),
$DH66="день_2",
$BP66/30*MAX(MIN($AX66,EOMONTH(BB$15,0))-MAX($AW66,BB$15)+1,),
$DH66="раб.день",
$BP66/30*(IFERROR(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$BP66*BB66,
$DH66="неделя",
$BP66*BB66/7*(ROUNDUP((DAY(EOMONTH(BB$15,0)))/4,0))),
0)</f>
        <v/>
      </c>
      <c r="BT66" s="125">
        <f t="array" ref="BT66">
IFERROR(
_xlfn.IFS(
$DH66="день_1",
$BP66*$BL66/($AX66-$AW66+1)*BC66*(DAY(EOMONTH(BC$15,0))),
$DH66="день_2",
$BP66/30*MAX(MIN($AX66,EOMONTH(BC$15,0))-MAX($AW66,BC$15)+1,),
$DH66="раб.день",
$BP66/30*(IFERROR(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$BP66*BC66,
$DH66="неделя",
$BP66*BC66/7*(ROUNDUP((DAY(EOMONTH(BC$15,0)))/4,0))),
0)</f>
        <v/>
      </c>
      <c r="BU66" s="125">
        <f t="array" ref="BU66">
IFERROR(
_xlfn.IFS(
$DH66="день_1",
$BP66*$BL66/($AX66-$AW66+1)*BD66*(DAY(EOMONTH(BD$15,0))),
$DH66="день_2",
$BP66/30*MAX(MIN($AX66,EOMONTH(BD$15,0))-MAX($AW66,BD$15)+1,),
$DH66="раб.день",
$BP66/30*(IFERROR(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$BP66*BD66,
$DH66="неделя",
$BP66*BD66/7*(ROUNDUP((DAY(EOMONTH(BD$15,0)))/4,0))),
0)</f>
        <v/>
      </c>
      <c r="BV66" s="125">
        <f t="array" ref="BV66">
IFERROR(
_xlfn.IFS(
$DH66="день_1",
$BP66*$BL66/($AX66-$AW66+1)*BE66*(DAY(EOMONTH(BE$15,0))),
$DH66="день_2",
$BP66/30*MAX(MIN($AX66,EOMONTH(BE$15,0))-MAX($AW66,BE$15)+1,),
$DH66="раб.день",
$BP66/30*(IFERROR(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$BP66*BE66,
$DH66="неделя",
$BP66*BE66/7*(ROUNDUP((DAY(EOMONTH(BE$15,0)))/4,0))),
0)</f>
        <v/>
      </c>
      <c r="BW66" s="125">
        <f t="array" ref="BW66">
IFERROR(
_xlfn.IFS(
$DH66="день_1",
$BP66*$BL66/($AX66-$AW66+1)*BF66*(DAY(EOMONTH(BF$15,0))),
$DH66="день_2",
$BP66/30*MAX(MIN($AX66,EOMONTH(BF$15,0))-MAX($AW66,BF$15)+1,),
$DH66="раб.день",
$BP66/30*(IFERROR(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$BP66*BF66,
$DH66="неделя",
$BP66*BF66/7*(ROUNDUP((DAY(EOMONTH(BF$15,0)))/4,0))),
0)</f>
        <v/>
      </c>
      <c r="BX66" s="125">
        <f t="array" ref="BX66">
IFERROR(
_xlfn.IFS(
$DH66="день_1",
$BP66*$BL66/($AX66-$AW66+1)*BG66*(DAY(EOMONTH(BG$15,0))),
$DH66="день_2",
$BP66/30*MAX(MIN($AX66,EOMONTH(BG$15,0))-MAX($AW66,BG$15)+1,),
$DH66="раб.день",
$BP66/30*(IFERROR(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$BP66*BG66,
$DH66="неделя",
$BP66*BG66/7*(ROUNDUP((DAY(EOMONTH(BG$15,0)))/4,0))),
0)</f>
        <v/>
      </c>
      <c r="BY66" s="125">
        <f t="array" ref="BY66">
IFERROR(
_xlfn.IFS(
$DH66="день_1",
$BP66*$BL66/($AX66-$AW66+1)*BH66*(DAY(EOMONTH(BH$15,0))),
$DH66="день_2",
$BP66/30*MAX(MIN($AX66,EOMONTH(BH$15,0))-MAX($AW66,BH$15)+1,),
$DH66="раб.день",
$BP66/30*(IFERROR(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$BP66*BH66,
$DH66="неделя",
$BP66*BH66/7*(ROUNDUP((DAY(EOMONTH(BH$15,0)))/4,0))),
0)</f>
        <v/>
      </c>
      <c r="BZ66" s="125">
        <f t="array" ref="BZ66">
IFERROR(
_xlfn.IFS(
$DH66="день_1",
$BP66*$BL66/($AX66-$AW66+1)*BI66*(DAY(EOMONTH(BI$15,0))),
$DH66="день_2",
$BP66/30*MAX(MIN($AX66,EOMONTH(BI$15,0))-MAX($AW66,BI$15)+1,),
$DH66="раб.день",
$BP66/30*(IFERROR(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$BP66*BI66,
$DH66="неделя",
$BP66*BI66/7*(ROUNDUP((DAY(EOMONTH(BI$15,0)))/4,0))),
0)</f>
        <v/>
      </c>
      <c r="CA66" s="125">
        <f t="array" ref="CA66">
IFERROR(
_xlfn.IFS(
$DH66="день_1",
$BP66*$BL66/($AX66-$AW66+1)*BJ66*(DAY(EOMONTH(BJ$15,0))),
$DH66="день_2",
$BP66/30*MAX(MIN($AX66,EOMONTH(BJ$15,0))-MAX($AW66,BJ$15)+1,),
$DH66="раб.день",
$BP66/30*(IFERROR(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$BP66*BJ66,
$DH66="неделя",
$BP66*BJ66/7*(ROUNDUP((DAY(EOMONTH(BJ$15,0)))/4,0))),
0)</f>
        <v/>
      </c>
      <c r="CB66" s="125">
        <f t="array" ref="CB66">
IFERROR(
_xlfn.IFS(
$DH66="день_1",
$BP66*$BL66/($AX66-$AW66+1)*BK66*(DAY(EOMONTH(BK$15,0))),
$DH66="день_2",
$BP66/30*MAX(MIN($AX66,EOMONTH(BK$15,0))-MAX($AW66,BK$15)+1,),
$DH66="раб.день",
$BP66/30*(IFERROR(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$BP66*BK66,
$DH66="неделя",
$BP66*BK66/7*(ROUNDUP((DAY(EOMONTH(BK$15,0)))/4,0))),
0)</f>
        <v/>
      </c>
      <c r="CC66" s="125">
        <f>SUM($BQ66:$CB66)</f>
        <v/>
      </c>
      <c r="CD66" s="126">
        <f>SUM($EH66:$EH66)</f>
        <v/>
      </c>
      <c r="CE66" s="126">
        <f>$CD66*$AB66</f>
        <v/>
      </c>
      <c r="CF66" s="126">
        <f>SUM($EK66:$EK66)</f>
        <v/>
      </c>
      <c r="CG66" s="126">
        <f>$CF66*$AB66</f>
        <v/>
      </c>
      <c r="CH66" s="126">
        <f>SUM($CC66,$CE66,$CG66)</f>
        <v/>
      </c>
      <c r="CI66" s="126">
        <f>$CH66*(1+$CM66)</f>
        <v/>
      </c>
      <c r="CJ66" s="127" t="n">
        <v>0</v>
      </c>
      <c r="CK66" s="126">
        <f>SUM($CH66:$CH66)*(1+$CJ66)</f>
        <v/>
      </c>
      <c r="CL66" s="126">
        <f>SUM($CH66:$CH66)*(1+$CM66)</f>
        <v/>
      </c>
      <c r="CM66" s="59" t="n"/>
      <c r="CN66" s="59" t="n"/>
      <c r="CO66" s="72" t="n"/>
      <c r="CP66" s="59" t="n"/>
      <c r="CQ66" s="73" t="n"/>
      <c r="CR66" s="73" t="n"/>
      <c r="CS66" s="73" t="n"/>
      <c r="CT66" s="72" t="n"/>
      <c r="CU66" s="79" t="inlineStr">
        <is>
          <t> </t>
        </is>
      </c>
      <c r="CV66" s="60" t="n"/>
      <c r="CW66" s="60" t="n"/>
      <c r="CX66" s="60" t="n"/>
      <c r="CY66" s="127">
        <f>IFERROR(($CC66-$EE66)/($EE66/(1-$DQ66)),0)</f>
        <v/>
      </c>
      <c r="CZ66" s="127">
        <f>IFERROR(1-$EI66/($CE66),0)</f>
        <v/>
      </c>
      <c r="DA66" s="127">
        <f>IFERROR(1-$EL66/($CG66),0)</f>
        <v/>
      </c>
      <c r="DB66" s="126">
        <f>ROUND(IFERROR(($CI66/(1+$CM66)-$EN66),0),2)</f>
        <v/>
      </c>
      <c r="DC66" s="128" t="n"/>
      <c r="DD66" s="125" t="n"/>
      <c r="DE66" s="75" t="n">
        <v>0</v>
      </c>
      <c r="DF66" s="128" t="n"/>
      <c r="DG66" s="125">
        <f>IF($DC66=0,0,$DD66*($DC66*100%-$DE66*$DF66))*SUM($AB66:$AB66)</f>
        <v/>
      </c>
      <c r="DH66" s="129" t="inlineStr">
        <is>
          <t>месяц</t>
        </is>
      </c>
      <c r="DI66" s="130">
        <f t="array" ref="DI66">IFERROR(
IF($ES66="LisChannel",
(ROUND(((INDEX({174.625;153.888888888889;130.972222222222},MATCH($AI66,{2;3;4}),0))*$AG66*$AI66),2)),0),0)</f>
        <v/>
      </c>
      <c r="DJ66" s="130">
        <f>
_xlfn.LET(_xlpm.X,
IFERROR(
IF($ES66="НовиковТВ",
(_xlfn.LET(_xlpm.NTV,
_xlfn.LET(_xlpm.MIN,350000,
IF(SUMIFS($DI:$DI,$ES:$ES,"НовиковТВ")&lt;=_xlpm.MIN,
(SUMIFS($DI:$DI,$ES:$ES,"НовиковТВ")/(COUNTIFS($ES:$ES,"НовиковТВ")))*_xlpm.MIN/SUMIFS($DI:$DI,$ES:$ES,"НовиковТВ"),
DI66)),
_xlpm.NTV+$DG66/(1-(1-(_xlpm.NTV)*(1-$DL66)*(1-$DM66)*(1-$DN66)*(1-$DO66)*(1-$DP66)/_xlpm.NTV))))/(1+$EP66),
$DI66+$DG66/(1-(1-($DI66)*(1-$DL66)*(1-$DM66)*(1-$DN66)*(1-$DO66)*(1-$DP66)/$DI66))),
0),
_xlpm.X*(1+$CM66)*(1+$CW66)-_xlpm.X*(1+$CM66)+_xlpm.X)</f>
        <v/>
      </c>
      <c r="DK66" s="125" t="inlineStr">
        <is>
          <t>послед.</t>
        </is>
      </c>
      <c r="DL66" s="63" t="n">
        <v>0</v>
      </c>
      <c r="DM66" s="63" t="n">
        <v>0</v>
      </c>
      <c r="DN66" s="63" t="n">
        <v>0</v>
      </c>
      <c r="DO66" s="63" t="n">
        <v>0</v>
      </c>
      <c r="DP66" s="63" t="n">
        <v>0</v>
      </c>
      <c r="DQ66" s="63">
        <f t="array" ref="DQ66">IFERROR(_xlfn.IFS(
$DK66="послед.",1-(1-$DL66)*(1-$DM66)*(1-$DN66)*(1-$DO66)*(1-$DP66),
$DK66="сумм.",$DL66+$DM66+$DN66+$DO66+$DP66),
0)</f>
        <v/>
      </c>
      <c r="DR66" s="125">
        <f t="array" ref="DR66">
IFERROR(
_xlfn.IFS(
$BL66=0,
0,
$BL66&gt;0,
_xlfn.IFS($DK66="послед.",
$DJ66*(1-$DL66)*(1-$DM66)*(1-$DN66)*(1-$DO66)*(1-$DP66),
$DK66="сумм.",
$DJ66*(1-($DL66+$DM66+$DN66+$DO66+$DP66)))),0)</f>
        <v/>
      </c>
      <c r="DS66" s="125">
        <f t="array" ref="DS66">
IFERROR(_xlfn.IFS(
$DH66="день_1",
$DR66*$BL66/($AX66-$AW66+1)*AZ66*(DAY(EOMONTH(AZ$15,0))),
$DH66="день_2",
$DR66/30*MAX(MIN($AX66,EOMONTH(AZ$15,0))-MAX($AW66,AZ$15)+1,),
$DH66="раб.день",
$DR66/30*(IFERROR(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$DR66*AZ66,
$DH66="неделя",
$DR66*AZ66/7*(ROUNDUP((DAY(EOMONTH(AZ$15,0)))/4,0))),
0)</f>
        <v/>
      </c>
      <c r="DT66" s="125">
        <f t="array" ref="DT66">
IFERROR(_xlfn.IFS(
$DH66="день_1",
$DR66*$BL66/($AX66-$AW66+1)*BA66*(DAY(EOMONTH(BA$15,0))),
$DH66="день_2",
$DR66/30*MAX(MIN($AX66,EOMONTH(BA$15,0))-MAX($AW66,BA$15)+1,),
$DH66="раб.день",
$DR66/30*(IFERROR(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$DR66*BA66,
$DH66="неделя",
$DR66*BA66/7*(ROUNDUP((DAY(EOMONTH(BA$15,0)))/4,0))),
0)</f>
        <v/>
      </c>
      <c r="DU66" s="125">
        <f t="array" ref="DU66">
IFERROR(_xlfn.IFS(
$DH66="день_1",
$DR66*$BL66/($AX66-$AW66+1)*BB66*(DAY(EOMONTH(BB$15,0))),
$DH66="день_2",
$DR66/30*MAX(MIN($AX66,EOMONTH(BB$15,0))-MAX($AW66,BB$15)+1,),
$DH66="раб.день",
$DR66/30*(IFERROR(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$DR66*BB66,
$DH66="неделя",
$DR66*BB66/7*(ROUNDUP((DAY(EOMONTH(BB$15,0)))/4,0))),
0)</f>
        <v/>
      </c>
      <c r="DV66" s="125">
        <f t="array" ref="DV66">
IFERROR(_xlfn.IFS(
$DH66="день_1",
$DR66*$BL66/($AX66-$AW66+1)*BC66*(DAY(EOMONTH(BC$15,0))),
$DH66="день_2",
$DR66/30*MAX(MIN($AX66,EOMONTH(BC$15,0))-MAX($AW66,BC$15)+1,),
$DH66="раб.день",
$DR66/30*(IFERROR(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$DR66*BC66,
$DH66="неделя",
$DR66*BC66/7*(ROUNDUP((DAY(EOMONTH(BC$15,0)))/4,0))),
0)</f>
        <v/>
      </c>
      <c r="DW66" s="125">
        <f t="array" ref="DW66">
IFERROR(_xlfn.IFS(
$DH66="день_1",
$DR66*$BL66/($AX66-$AW66+1)*BD66*(DAY(EOMONTH(BD$15,0))),
$DH66="день_2",
$DR66/30*MAX(MIN($AX66,EOMONTH(BD$15,0))-MAX($AW66,BD$15)+1,),
$DH66="раб.день",
$DR66/30*(IFERROR(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$DR66*BD66,
$DH66="неделя",
$DR66*BD66/7*(ROUNDUP((DAY(EOMONTH(BD$15,0)))/4,0))),
0)</f>
        <v/>
      </c>
      <c r="DX66" s="125">
        <f t="array" ref="DX66">
IFERROR(_xlfn.IFS(
$DH66="день_1",
$DR66*$BL66/($AX66-$AW66+1)*BE66*(DAY(EOMONTH(BE$15,0))),
$DH66="день_2",
$DR66/30*MAX(MIN($AX66,EOMONTH(BE$15,0))-MAX($AW66,BE$15)+1,),
$DH66="раб.день",
$DR66/30*(IFERROR(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$DR66*BE66,
$DH66="неделя",
$DR66*BE66/7*(ROUNDUP((DAY(EOMONTH(BE$15,0)))/4,0))),
0)</f>
        <v/>
      </c>
      <c r="DY66" s="125">
        <f t="array" ref="DY66">
IFERROR(_xlfn.IFS(
$DH66="день_1",
$DR66*$BL66/($AX66-$AW66+1)*BF66*(DAY(EOMONTH(BF$15,0))),
$DH66="день_2",
$DR66/30*MAX(MIN($AX66,EOMONTH(BF$15,0))-MAX($AW66,BF$15)+1,),
$DH66="раб.день",
$DR66/30*(IFERROR(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$DR66*BF66,
$DH66="неделя",
$DR66*BF66/7*(ROUNDUP((DAY(EOMONTH(BF$15,0)))/4,0))),
0)</f>
        <v/>
      </c>
      <c r="DZ66" s="125">
        <f t="array" ref="DZ66">
IFERROR(_xlfn.IFS(
$DH66="день_1",
$DR66*$BL66/($AX66-$AW66+1)*BG66*(DAY(EOMONTH(BG$15,0))),
$DH66="день_2",
$DR66/30*MAX(MIN($AX66,EOMONTH(BG$15,0))-MAX($AW66,BG$15)+1,),
$DH66="раб.день",
$DR66/30*(IFERROR(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$DR66*BG66,
$DH66="неделя",
$DR66*BG66/7*(ROUNDUP((DAY(EOMONTH(BG$15,0)))/4,0))),
0)</f>
        <v/>
      </c>
      <c r="EA66" s="125">
        <f t="array" ref="EA66">
IFERROR(_xlfn.IFS(
$DH66="день_1",
$DR66*$BL66/($AX66-$AW66+1)*BH66*(DAY(EOMONTH(BH$15,0))),
$DH66="день_2",
$DR66/30*MAX(MIN($AX66,EOMONTH(BH$15,0))-MAX($AW66,BH$15)+1,),
$DH66="раб.день",
$DR66/30*(IFERROR(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$DR66*BH66,
$DH66="неделя",
$DR66*BH66/7*(ROUNDUP((DAY(EOMONTH(BH$15,0)))/4,0))),
0)</f>
        <v/>
      </c>
      <c r="EB66" s="125">
        <f t="array" ref="EB66">
IFERROR(_xlfn.IFS(
$DH66="день_1",
$DR66*$BL66/($AX66-$AW66+1)*BI66*(DAY(EOMONTH(BI$15,0))),
$DH66="день_2",
$DR66/30*MAX(MIN($AX66,EOMONTH(BI$15,0))-MAX($AW66,BI$15)+1,),
$DH66="раб.день",
$DR66/30*(IFERROR(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$DR66*BI66,
$DH66="неделя",
$DR66*BI66/7*(ROUNDUP((DAY(EOMONTH(BI$15,0)))/4,0))),
0)</f>
        <v/>
      </c>
      <c r="EC66" s="125">
        <f t="array" ref="EC66">
IFERROR(_xlfn.IFS(
$DH66="день_1",
$DR66*$BL66/($AX66-$AW66+1)*BJ66*(DAY(EOMONTH(BJ$15,0))),
$DH66="день_2",
$DR66/30*MAX(MIN($AX66,EOMONTH(BJ$15,0))-MAX($AW66,BJ$15)+1,),
$DH66="раб.день",
$DR66/30*(IFERROR(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$DR66*BJ66,
$DH66="неделя",
$DR66*BJ66/7*(ROUNDUP((DAY(EOMONTH(BJ$15,0)))/4,0))),
0)</f>
        <v/>
      </c>
      <c r="ED66" s="125">
        <f t="array" ref="ED66">
IFERROR(_xlfn.IFS(
$DH66="день_1",
$DR66*$BL66/($AX66-$AW66+1)*BK66*(DAY(EOMONTH(BK$15,0))),
$DH66="день_2",
$DR66/30*MAX(MIN($AX66,EOMONTH(BK$15,0))-MAX($AW66,BK$15)+1,),
$DH66="раб.день",
$DR66/30*(IFERROR(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$DR66*BK66,
$DH66="неделя",
$DR66*BK66/7*(ROUNDUP((DAY(EOMONTH(BK$15,0)))/4,0))),
0)</f>
        <v/>
      </c>
      <c r="EE66" s="125">
        <f>SUM($DS66,$DT66,$DU66,$DV66,$DW66,$DX66,$DY66,$DZ66,$EA66,$EB66,$EC66,$ED66)</f>
        <v/>
      </c>
      <c r="EF66" s="125">
        <f>IFERROR(ROUND($EE66*(1+$EP66),2),0)</f>
        <v/>
      </c>
      <c r="EG66" s="128" t="n">
        <v>1</v>
      </c>
      <c r="EH66" s="126" t="n">
        <v>0</v>
      </c>
      <c r="EI66" s="126">
        <f>ROUND(SUM($EH66:$EH66)*SUM($AB66:$AB66)*$EG66,2)</f>
        <v/>
      </c>
      <c r="EJ66" s="126">
        <f>ROUND($EI66*(1+$EP66),2)</f>
        <v/>
      </c>
      <c r="EK66" s="126" t="n">
        <v>0</v>
      </c>
      <c r="EL66" s="126">
        <f>ROUND(SUM($EK66:$EK66)*SUM($AB66:$AB66)*$EG66,2)</f>
        <v/>
      </c>
      <c r="EM66" s="126">
        <f>ROUND($EL66*(1+$EP66),2)</f>
        <v/>
      </c>
      <c r="EN66" s="126">
        <f>SUM($EE66,$EI66,$EL66)</f>
        <v/>
      </c>
      <c r="EO66" s="126">
        <f>SUM($EF66,$EJ66,$EM66)</f>
        <v/>
      </c>
      <c r="EP66" s="59" t="n"/>
      <c r="EQ66" s="59" t="n"/>
      <c r="ER66" s="60">
        <f t="array" ref="ER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MATCH(ES66,
{"AMS";"RussOutdoor";"HD Outdoor";"Ingroup";"IQ";"Ledproduction";"LisChannel";"Logic";"Media-PPL";"NovikovTV | НовиковТВ";"SMA";"SOK";"КрокусТВ | CrocusTV | IndoorTV";"Сити";"ТЯК Москва"},
0)),"")</f>
        <v/>
      </c>
      <c r="ES66" s="60" t="n"/>
      <c r="ET66" s="60">
        <f t="array" ref="ET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MATCH(ES66,
{"AMS";"RussOutdoor";"HD Outdoor";"Ingroup";"IQ";"Ledproduction";"LisChannel";"Logic";"Media-PPL";"NovikovTV | НовиковТВ";"SMA";"SOK";"КрокусТВ | CrocusTV | IndoorTV";"Сити";"ТЯК Москва"},
0)),"")</f>
        <v/>
      </c>
      <c r="EU66" s="60" t="n"/>
      <c r="EV66" s="60" t="n"/>
      <c r="EX66" s="110">
        <f t="array" ref="EX66">
($AR66/30
+N("ТРАФИК ПЛОЩАДКИ"))*
(IFERROR(
_xlfn.LET(
_xlpm.GPR,
HLOOKUP($L66,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IF($Q66="цифровой",_xlpm.GPR/$AG66,_xlpm.GPR/60)),
0)
+N("DWELL TIME"))*
(IF($AB66=0,0,IF($AB66=1,0.3,IF($AB66=2,0.5,IF($AB66&gt;2,1))))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_xlfn.IFS($AC66="да",1.2,$AC66="нет",1)*
_xlfn.IFS($AD66="да",1.2,$AD66="нет",1)*
IF(R66="статический",1,1.2)*
$X66*
INDEX(
{1.2;1;1.2;1.2;1;1.2;1.2;1.2;1.2;1.2;1.2;1;1.2;1.2;1.2;1.2;1;1;1.2;1.2;1.2;1;1;1;1;1.2;1.2;1.2;1.2;1;1;1;1;1.2;1.2;1.2;1.2;1.2;1.2;1.2;1.2;1;1;1.2;1;1;1;1;1.5;1;1;1.5;1.5;1.2},
MATCH($Q66,_xlpm.MI,0)))&gt;{0.02;0.04;0.06;0.1;0.2;0.4;0.6;0.8;1;2;4;6})),
{0;1;2;3;4;5;6;7;8;9;10;11;12},
0)))
+N("КОЭФФИЦИЕНТ КОНТАКТА"))))*
(_xlfn.IFS($X66&lt;0.1,$X66/1000,$X66&gt;25,5.2,AND($X66&gt;=0.1,$X66&lt;=25),(($X66*2+0.1)/10)*($X66/10)))*
IFERROR((_xlfn.LET(
_xlpm.MA,
{0;0.8;0.85;0.9;0.95;1},
_xlpm.MAA,
{0;1;2;3;4;5},
INDEX(_xlpm.MA,MATCH(SUMPRODUCT(--((IF(ROUND(_xlpm.MAA,1)&gt;5,5,ROUND($AB66,1)))&gt;{0;1;2;3;4;5})),_xlpm.MAA,0)))
+N("КОЭФФИЦИЕНТ КОЛ-ВО КОНСТРУКЦИЙ")),1)*
$AB66,0))*
(IF($Q66="цифровой",$AG66/15*$AI66,1)
+N("ДЛЯ ЦИФРЫ"))</f>
        <v/>
      </c>
      <c r="EY66" s="110">
        <f>IFERROR(EX66*AY66,0)</f>
        <v/>
      </c>
      <c r="EZ66" s="131">
        <f>IFERROR(DP66/EY66*1000,0)</f>
        <v/>
      </c>
      <c r="FA66" s="112">
        <f>IFERROR(FC66/FB66,0)</f>
        <v/>
      </c>
      <c r="FB66" s="112">
        <f>IFERROR((FC66/(EY66/FF66*#REF!))*0.825,0)</f>
        <v/>
      </c>
      <c r="FC66" s="112">
        <f>IFERROR(((EX66*30/AR66)*100)/30,0)</f>
        <v/>
      </c>
      <c r="FD66" s="112">
        <f>IFERROR(EY66/G66*100%,0)</f>
        <v/>
      </c>
      <c r="FE66" s="112">
        <f>IFERROR(FD66/FC66*100%,0)</f>
        <v/>
      </c>
      <c r="FF66" s="110">
        <f>IFERROR(AR66/30*AY66,0)</f>
        <v/>
      </c>
    </row>
    <row r="67" ht="12.75" customHeight="1">
      <c r="A67" s="59" t="n"/>
      <c r="B67" s="60" t="n"/>
      <c r="C67" s="60" t="n"/>
      <c r="D67" s="60">
        <f t="array" ref="D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7" s="60">
        <f t="array" ref="E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7" s="60" t="inlineStr"/>
      <c r="G67" s="60" t="n"/>
      <c r="H67" s="60">
        <f t="array" ref="H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7" s="60" t="n"/>
      <c r="J67" s="60" t="n"/>
      <c r="K67" s="60" t="n"/>
      <c r="L67" s="60" t="n"/>
      <c r="M67" s="60" t="n"/>
      <c r="N67" s="60" t="n"/>
      <c r="O67" s="60" t="n"/>
      <c r="P67" s="60">
        <f t="array" ref="P67">
_xlfn.IFS(
ISNUMBER(MATCH($Q67,{"шелфбаннер","разделитель","монетница","чековая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ISNUMBER(MATCH($Q67,{"каталог","журнал"},)),
"Пресса",
$Q67="","")</f>
        <v/>
      </c>
      <c r="Q67" s="60" t="n"/>
      <c r="R67" s="60">
        <f t="array" ref="R67">
IFERROR(
_xlfn.IFS(
OR(ISNUMBER(MATCH($Q67,{"экспозиция","макет","стенд","автостенд","авто стенд","выставочное пространство","выставочные стенды","модульные выставочные стенды","3Д конструкция","3D конструкция"},)),P67="Экспонирование"),
"нестандартный",
ISNUMBER(MATCH($Q67,{"скроллер","призматрон"},)),
"динамический",
$P67="Видео",
"цифровой",
OR($P67="Пресса",$P67="Щит",$P67="POSm",$P67="Подвес",$P67="Брендирование/оклейка"),
"статический"),"")</f>
        <v/>
      </c>
      <c r="S67" s="59" t="n"/>
      <c r="T67" s="60" t="n"/>
      <c r="U67" s="60" t="n"/>
      <c r="V67" s="60">
        <f>
IF(P67="Видео",
"цифровой постер/ролик",
IF(ISNUMBER(MATCH(Q67,{"короб световой","короб световой | лайтбокс","короб световой | кристалайт","лайтбокс","лайт бокс","кристалайт","LB","lightbox"},)),
"бэклит",
IF(P67="Брендирование/оклейка",
"перфарированная пленка/самоклейка",
IF(P67="Экспонирование",
"под запрос",
IF(P67="Подвес",
"баннер/ткань",
"")))))</f>
        <v/>
      </c>
      <c r="W67" s="59" t="n"/>
      <c r="X67" s="59" t="n"/>
      <c r="Y67" s="59" t="n"/>
      <c r="Z67" s="61" t="n"/>
      <c r="AA67" s="61" t="n"/>
      <c r="AB67" s="61">
        <f>IF(BL67&gt;0,Z67,0)</f>
        <v/>
      </c>
      <c r="AC67" s="59" t="n"/>
      <c r="AD67" s="59" t="n"/>
      <c r="AE67" s="59" t="n"/>
      <c r="AF67" s="59" t="n"/>
      <c r="AG67" s="59" t="n"/>
      <c r="AH67" s="59" t="n"/>
      <c r="AI67" s="59" t="n"/>
      <c r="AJ67" s="59" t="n"/>
      <c r="AK67" s="59" t="n"/>
      <c r="AL67" s="62">
        <f>IFERROR(IF(OR(R67="статический",R67="динамический",R67="нестандартный",R67="",R67=""),"-",IF(AND(AH67="-",AI67="-"),"-",AK67*3600/AH67*AI67)),"-")</f>
        <v/>
      </c>
      <c r="AM67" s="62">
        <f>IFERROR(IF(OR(R67="статический",R67="динамический",R67="",R67="", R67="BTL",R67="нестандартный"),"-",AG67*AI67*AL67/60),"-")</f>
        <v/>
      </c>
      <c r="AN67" s="63">
        <f>IFERROR(IF(AH67="","-",AG67*AI67/AH67),"-")</f>
        <v/>
      </c>
      <c r="AO67" s="59">
        <f>IFERROR(IF(OR($R67="статический",$R67="динамический",$R67="",$R67="",$R67="BTL",$R67="нестандартный"),"-",$AL67*$AY67),"-")</f>
        <v/>
      </c>
      <c r="AP67" s="62">
        <f>IFERROR(IF(OR($R67="статический",$R67="динамический",$R67="",$R67="",$R67="BTL",$R67="нестандартный"),"-",$AM67*AY67),"-")</f>
        <v/>
      </c>
      <c r="AQ67" s="64" t="n"/>
      <c r="AR67" s="61" t="n"/>
      <c r="AS67" s="61" t="n"/>
      <c r="AT67" s="61" t="n"/>
      <c r="AU67" s="65" t="n"/>
      <c r="AV67" s="124">
        <f>IFERROR(DR67/AT67*1000,"n/a")</f>
        <v/>
      </c>
      <c r="AW67" s="67" t="n"/>
      <c r="AX67" s="67" t="n"/>
      <c r="AY67" s="43">
        <f>IFERROR(IF(OR($AW67="",$AX67=""),"",_xlfn.DAYS($AX67+1,$AW67)),"")</f>
        <v/>
      </c>
      <c r="AZ67" s="68">
        <f t="array" ref="AZ67">
_xlfn.LET(_xlpm.COEFF,
IF($AW67+$AX67=0,0,IF(MAX(MIN($AX67,EOMONTH(AZ$15,0))-MAX($AW67,AZ$15)+1,)&gt;0,1,0)),
_xlfn.IFS(
$ES67="LisChannel",
_xlpm.COEFF*
INDEX({1;1;1.2;1.2;1;1;1;1;1.2;1.2;1.2;1.2},
MATCH(MONTH(AZ$15),
{1,2,3,4,5,6,7,8,9,10,11,12})),
CONCATENATE($ES67," ",$L67)="RussOutdoor метро",
_xlpm.COEFF*
INDEX({0.8;0.9;1.1;1.1;1;1;1;1;1.1;1.1;1.1;1.1},
MATCH(MONTH(AZ$15),
{1,2,3,4,5,6,7,8,9,10,11,12})),
$ES67&lt;&gt;"LisChannel",
_xlpm.COEFF,
$ES67&lt;&gt;"RussOutdoor",
_xlpm.COEFF))</f>
        <v/>
      </c>
      <c r="BA67" s="68">
        <f t="array" ref="BA67">
_xlfn.LET(_xlpm.COEFF,
IF($AW67+$AX67=0,0,IF(MAX(MIN($AX67,EOMONTH(BA$15,0))-MAX($AW67,BA$15)+1,)&gt;0,1,0)),
_xlfn.IFS(
$ES67="LisChannel",
_xlpm.COEFF*
INDEX({1;1;1.2;1.2;1;1;1;1;1.2;1.2;1.2;1.2},
MATCH(MONTH(BA$15),
{1,2,3,4,5,6,7,8,9,10,11,12})),
CONCATENATE($ES67," ",$L67)="RussOutdoor метро",
_xlpm.COEFF*
INDEX({0.8;0.9;1.1;1.1;1;1;1;1;1.1;1.1;1.1;1.1},
MATCH(MONTH(BA$15),
{1,2,3,4,5,6,7,8,9,10,11,12})),
$ES67&lt;&gt;"LisChannel",
_xlpm.COEFF,
$ES67&lt;&gt;"RussOutdoor",
_xlpm.COEFF))</f>
        <v/>
      </c>
      <c r="BB67" s="68">
        <f t="array" ref="BB67">
_xlfn.LET(_xlpm.COEFF,
IF($AW67+$AX67=0,0,IF(MAX(MIN($AX67,EOMONTH(BB$15,0))-MAX($AW67,BB$15)+1,)&gt;0,1,0)),
_xlfn.IFS(
$ES67="LisChannel",
_xlpm.COEFF*
INDEX({1;1;1.2;1.2;1;1;1;1;1.2;1.2;1.2;1.2},
MATCH(MONTH(BB$15),
{1,2,3,4,5,6,7,8,9,10,11,12})),
CONCATENATE($ES67," ",$L67)="RussOutdoor метро",
_xlpm.COEFF*
INDEX({0.8;0.9;1.1;1.1;1;1;1;1;1.1;1.1;1.1;1.1},
MATCH(MONTH(BB$15),
{1,2,3,4,5,6,7,8,9,10,11,12})),
$ES67&lt;&gt;"LisChannel",
_xlpm.COEFF,
$ES67&lt;&gt;"RussOutdoor",
_xlpm.COEFF))</f>
        <v/>
      </c>
      <c r="BC67" s="68">
        <f t="array" ref="BC67">
_xlfn.LET(_xlpm.COEFF,
IF($AW67+$AX67=0,0,IF(MAX(MIN($AX67,EOMONTH(BC$15,0))-MAX($AW67,BC$15)+1,)&gt;0,1,0)),
_xlfn.IFS(
$ES67="LisChannel",
_xlpm.COEFF*
INDEX({1;1;1.2;1.2;1;1;1;1;1.2;1.2;1.2;1.2},
MATCH(MONTH(BC$15),
{1,2,3,4,5,6,7,8,9,10,11,12})),
CONCATENATE($ES67," ",$L67)="RussOutdoor метро",
_xlpm.COEFF*
INDEX({0.8;0.9;1.1;1.1;1;1;1;1;1.1;1.1;1.1;1.1},
MATCH(MONTH(BC$15),
{1,2,3,4,5,6,7,8,9,10,11,12})),
$ES67&lt;&gt;"LisChannel",
_xlpm.COEFF,
$ES67&lt;&gt;"RussOutdoor",
_xlpm.COEFF))</f>
        <v/>
      </c>
      <c r="BD67" s="68">
        <f t="array" ref="BD67">
_xlfn.LET(_xlpm.COEFF,
IF($AW67+$AX67=0,0,IF(MAX(MIN($AX67,EOMONTH(BD$15,0))-MAX($AW67,BD$15)+1,)&gt;0,1,0)),
_xlfn.IFS(
$ES67="LisChannel",
_xlpm.COEFF*
INDEX({1;1;1.2;1.2;1;1;1;1;1.2;1.2;1.2;1.2},
MATCH(MONTH(BD$15),
{1,2,3,4,5,6,7,8,9,10,11,12})),
CONCATENATE($ES67," ",$L67)="RussOutdoor метро",
_xlpm.COEFF*
INDEX({0.8;0.9;1.1;1.1;1;1;1;1;1.1;1.1;1.1;1.1},
MATCH(MONTH(BD$15),
{1,2,3,4,5,6,7,8,9,10,11,12})),
$ES67&lt;&gt;"LisChannel",
_xlpm.COEFF,
$ES67&lt;&gt;"RussOutdoor",
_xlpm.COEFF))</f>
        <v/>
      </c>
      <c r="BE67" s="68">
        <f t="array" ref="BE67">
_xlfn.LET(_xlpm.COEFF,
IF($AW67+$AX67=0,0,IF(MAX(MIN($AX67,EOMONTH(BE$15,0))-MAX($AW67,BE$15)+1,)&gt;0,1,0)),
_xlfn.IFS(
$ES67="LisChannel",
_xlpm.COEFF*
INDEX({1;1;1.2;1.2;1;1;1;1;1.2;1.2;1.2;1.2},
MATCH(MONTH(BE$15),
{1,2,3,4,5,6,7,8,9,10,11,12})),
CONCATENATE($ES67," ",$L67)="RussOutdoor метро",
_xlpm.COEFF*
INDEX({0.8;0.9;1.1;1.1;1;1;1;1;1.1;1.1;1.1;1.1},
MATCH(MONTH(BE$15),
{1,2,3,4,5,6,7,8,9,10,11,12})),
$ES67&lt;&gt;"LisChannel",
_xlpm.COEFF,
$ES67&lt;&gt;"RussOutdoor",
_xlpm.COEFF))</f>
        <v/>
      </c>
      <c r="BF67" s="68">
        <f t="array" ref="BF67">
_xlfn.LET(_xlpm.COEFF,
IF($AW67+$AX67=0,0,IF(MAX(MIN($AX67,EOMONTH(BF$15,0))-MAX($AW67,BF$15)+1,)&gt;0,1,0)),
_xlfn.IFS(
$ES67="LisChannel",
_xlpm.COEFF*
INDEX({1;1;1.2;1.2;1;1;1;1;1.2;1.2;1.2;1.2},
MATCH(MONTH(BF$15),
{1,2,3,4,5,6,7,8,9,10,11,12})),
CONCATENATE($ES67," ",$L67)="RussOutdoor метро",
_xlpm.COEFF*
INDEX({0.8;0.9;1.1;1.1;1;1;1;1;1.1;1.1;1.1;1.1},
MATCH(MONTH(BF$15),
{1,2,3,4,5,6,7,8,9,10,11,12})),
$ES67&lt;&gt;"LisChannel",
_xlpm.COEFF,
$ES67&lt;&gt;"RussOutdoor",
_xlpm.COEFF))</f>
        <v/>
      </c>
      <c r="BG67" s="68">
        <f t="array" ref="BG67">
_xlfn.LET(_xlpm.COEFF,
IF($AW67+$AX67=0,0,IF(MAX(MIN($AX67,EOMONTH(BG$15,0))-MAX($AW67,BG$15)+1,)&gt;0,1,0)),
_xlfn.IFS(
$ES67="LisChannel",
_xlpm.COEFF*
INDEX({1;1;1.2;1.2;1;1;1;1;1.2;1.2;1.2;1.2},
MATCH(MONTH(BG$15),
{1,2,3,4,5,6,7,8,9,10,11,12})),
CONCATENATE($ES67," ",$L67)="RussOutdoor метро",
_xlpm.COEFF*
INDEX({0.8;0.9;1.1;1.1;1;1;1;1;1.1;1.1;1.1;1.1},
MATCH(MONTH(BG$15),
{1,2,3,4,5,6,7,8,9,10,11,12})),
$ES67&lt;&gt;"LisChannel",
_xlpm.COEFF,
$ES67&lt;&gt;"RussOutdoor",
_xlpm.COEFF))</f>
        <v/>
      </c>
      <c r="BH67" s="68">
        <f t="array" ref="BH67">
_xlfn.LET(_xlpm.COEFF,
IF($AW67+$AX67=0,0,IF(MAX(MIN($AX67,EOMONTH(BH$15,0))-MAX($AW67,BH$15)+1,)&gt;0,1,0)),
_xlfn.IFS(
$ES67="LisChannel",
_xlpm.COEFF*
INDEX({1;1;1.2;1.2;1;1;1;1;1.2;1.2;1.2;1.2},
MATCH(MONTH(BH$15),
{1,2,3,4,5,6,7,8,9,10,11,12})),
CONCATENATE($ES67," ",$L67)="RussOutdoor метро",
_xlpm.COEFF*
INDEX({0.8;0.9;1.1;1.1;1;1;1;1;1.1;1.1;1.1;1.1},
MATCH(MONTH(BH$15),
{1,2,3,4,5,6,7,8,9,10,11,12})),
$ES67&lt;&gt;"LisChannel",
_xlpm.COEFF,
$ES67&lt;&gt;"RussOutdoor",
_xlpm.COEFF))</f>
        <v/>
      </c>
      <c r="BI67" s="68">
        <f t="array" ref="BI67">
_xlfn.LET(_xlpm.COEFF,
IF($AW67+$AX67=0,0,IF(MAX(MIN($AX67,EOMONTH(BI$15,0))-MAX($AW67,BI$15)+1,)&gt;0,1,0)),
_xlfn.IFS(
$ES67="LisChannel",
_xlpm.COEFF*
INDEX({1;1;1.2;1.2;1;1;1;1;1.2;1.2;1.2;1.2},
MATCH(MONTH(BI$15),
{1,2,3,4,5,6,7,8,9,10,11,12})),
CONCATENATE($ES67," ",$L67)="RussOutdoor метро",
_xlpm.COEFF*
INDEX({0.8;0.9;1.1;1.1;1;1;1;1;1.1;1.1;1.1;1.1},
MATCH(MONTH(BI$15),
{1,2,3,4,5,6,7,8,9,10,11,12})),
$ES67&lt;&gt;"LisChannel",
_xlpm.COEFF,
$ES67&lt;&gt;"RussOutdoor",
_xlpm.COEFF))</f>
        <v/>
      </c>
      <c r="BJ67" s="68">
        <f t="array" ref="BJ67">
_xlfn.LET(_xlpm.COEFF,
IF($AW67+$AX67=0,0,IF(MAX(MIN($AX67,EOMONTH(BJ$15,0))-MAX($AW67,BJ$15)+1,)&gt;0,1,0)),
_xlfn.IFS(
$ES67="LisChannel",
_xlpm.COEFF*
INDEX({1;1;1.2;1.2;1;1;1;1;1.2;1.2;1.2;1.2},
MATCH(MONTH(BJ$15),
{1,2,3,4,5,6,7,8,9,10,11,12})),
CONCATENATE($ES67," ",$L67)="RussOutdoor метро",
_xlpm.COEFF*
INDEX({0.8;0.9;1.1;1.1;1;1;1;1;1.1;1.1;1.1;1.1},
MATCH(MONTH(BJ$15),
{1,2,3,4,5,6,7,8,9,10,11,12})),
$ES67&lt;&gt;"LisChannel",
_xlpm.COEFF,
$ES67&lt;&gt;"RussOutdoor",
_xlpm.COEFF))</f>
        <v/>
      </c>
      <c r="BK67" s="68">
        <f t="array" ref="BK67">
_xlfn.LET(_xlpm.COEFF,
IF($AW67+$AX67=0,0,IF(MAX(MIN($AX67,EOMONTH(BK$15,0))-MAX($AW67,BK$15)+1,)&gt;0,1,0)),
_xlfn.IFS(
$ES67="LisChannel",
_xlpm.COEFF*
INDEX({1;1;1.2;1.2;1;1;1;1;1.2;1.2;1.2;1.2},
MATCH(MONTH(BK$15),
{1,2,3,4,5,6,7,8,9,10,11,12})),
CONCATENATE($ES67," ",$L67)="RussOutdoor метро",
_xlpm.COEFF*
INDEX({0.8;0.9;1.1;1.1;1;1;1;1;1.1;1.1;1.1;1.1},
MATCH(MONTH(BK$15),
{1,2,3,4,5,6,7,8,9,10,11,12})),
$ES67&lt;&gt;"LisChannel",
_xlpm.COEFF,
$ES67&lt;&gt;"RussOutdoor",
_xlpm.COEFF))</f>
        <v/>
      </c>
      <c r="BL67" s="62">
        <f>COUNTIFS($AZ67:$BK67,"&gt;0")</f>
        <v/>
      </c>
      <c r="BM67" s="65" t="n"/>
      <c r="BN67" s="125">
        <f>$DJ67</f>
        <v/>
      </c>
      <c r="BO67" s="63">
        <f>$DQ67</f>
        <v/>
      </c>
      <c r="BP67" s="125">
        <f>
IFERROR(
IF($BL67=0,0,
$BN67*(1-$BO67)),
0)</f>
        <v/>
      </c>
      <c r="BQ67" s="125">
        <f t="array" ref="BQ67">
IFERROR(
_xlfn.IFS(
$DH67="день_1",
$BP67*$BL67/($AX67-$AW67+1)*AZ67*(DAY(EOMONTH(AZ$15,0))),
$DH67="день_2",
$BP67/30*MAX(MIN($AX67,EOMONTH(AZ$15,0))-MAX($AW67,AZ$15)+1,),
$DH67="раб.день",
$BP67/30*(IFERROR(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$BP67*AZ67,
$DH67="неделя",
$BP67*AZ67/7*(ROUNDUP((DAY(EOMONTH(AZ$15,0)))/4,0))),
0)</f>
        <v/>
      </c>
      <c r="BR67" s="125">
        <f t="array" ref="BR67">
IFERROR(
_xlfn.IFS(
$DH67="день_1",
$BP67*$BL67/($AX67-$AW67+1)*BA67*(DAY(EOMONTH(BA$15,0))),
$DH67="день_2",
$BP67/30*MAX(MIN($AX67,EOMONTH(BA$15,0))-MAX($AW67,BA$15)+1,),
$DH67="раб.день",
$BP67/30*(IFERROR(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$BP67*BA67,
$DH67="неделя",
$BP67*BA67/7*(ROUNDUP((DAY(EOMONTH(BA$15,0)))/4,0))),
0)</f>
        <v/>
      </c>
      <c r="BS67" s="125">
        <f t="array" ref="BS67">
IFERROR(
_xlfn.IFS(
$DH67="день_1",
$BP67*$BL67/($AX67-$AW67+1)*BB67*(DAY(EOMONTH(BB$15,0))),
$DH67="день_2",
$BP67/30*MAX(MIN($AX67,EOMONTH(BB$15,0))-MAX($AW67,BB$15)+1,),
$DH67="раб.день",
$BP67/30*(IFERROR(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$BP67*BB67,
$DH67="неделя",
$BP67*BB67/7*(ROUNDUP((DAY(EOMONTH(BB$15,0)))/4,0))),
0)</f>
        <v/>
      </c>
      <c r="BT67" s="125">
        <f t="array" ref="BT67">
IFERROR(
_xlfn.IFS(
$DH67="день_1",
$BP67*$BL67/($AX67-$AW67+1)*BC67*(DAY(EOMONTH(BC$15,0))),
$DH67="день_2",
$BP67/30*MAX(MIN($AX67,EOMONTH(BC$15,0))-MAX($AW67,BC$15)+1,),
$DH67="раб.день",
$BP67/30*(IFERROR(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$BP67*BC67,
$DH67="неделя",
$BP67*BC67/7*(ROUNDUP((DAY(EOMONTH(BC$15,0)))/4,0))),
0)</f>
        <v/>
      </c>
      <c r="BU67" s="125">
        <f t="array" ref="BU67">
IFERROR(
_xlfn.IFS(
$DH67="день_1",
$BP67*$BL67/($AX67-$AW67+1)*BD67*(DAY(EOMONTH(BD$15,0))),
$DH67="день_2",
$BP67/30*MAX(MIN($AX67,EOMONTH(BD$15,0))-MAX($AW67,BD$15)+1,),
$DH67="раб.день",
$BP67/30*(IFERROR(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$BP67*BD67,
$DH67="неделя",
$BP67*BD67/7*(ROUNDUP((DAY(EOMONTH(BD$15,0)))/4,0))),
0)</f>
        <v/>
      </c>
      <c r="BV67" s="125">
        <f t="array" ref="BV67">
IFERROR(
_xlfn.IFS(
$DH67="день_1",
$BP67*$BL67/($AX67-$AW67+1)*BE67*(DAY(EOMONTH(BE$15,0))),
$DH67="день_2",
$BP67/30*MAX(MIN($AX67,EOMONTH(BE$15,0))-MAX($AW67,BE$15)+1,),
$DH67="раб.день",
$BP67/30*(IFERROR(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$BP67*BE67,
$DH67="неделя",
$BP67*BE67/7*(ROUNDUP((DAY(EOMONTH(BE$15,0)))/4,0))),
0)</f>
        <v/>
      </c>
      <c r="BW67" s="125">
        <f t="array" ref="BW67">
IFERROR(
_xlfn.IFS(
$DH67="день_1",
$BP67*$BL67/($AX67-$AW67+1)*BF67*(DAY(EOMONTH(BF$15,0))),
$DH67="день_2",
$BP67/30*MAX(MIN($AX67,EOMONTH(BF$15,0))-MAX($AW67,BF$15)+1,),
$DH67="раб.день",
$BP67/30*(IFERROR(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$BP67*BF67,
$DH67="неделя",
$BP67*BF67/7*(ROUNDUP((DAY(EOMONTH(BF$15,0)))/4,0))),
0)</f>
        <v/>
      </c>
      <c r="BX67" s="125">
        <f t="array" ref="BX67">
IFERROR(
_xlfn.IFS(
$DH67="день_1",
$BP67*$BL67/($AX67-$AW67+1)*BG67*(DAY(EOMONTH(BG$15,0))),
$DH67="день_2",
$BP67/30*MAX(MIN($AX67,EOMONTH(BG$15,0))-MAX($AW67,BG$15)+1,),
$DH67="раб.день",
$BP67/30*(IFERROR(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$BP67*BG67,
$DH67="неделя",
$BP67*BG67/7*(ROUNDUP((DAY(EOMONTH(BG$15,0)))/4,0))),
0)</f>
        <v/>
      </c>
      <c r="BY67" s="125">
        <f t="array" ref="BY67">
IFERROR(
_xlfn.IFS(
$DH67="день_1",
$BP67*$BL67/($AX67-$AW67+1)*BH67*(DAY(EOMONTH(BH$15,0))),
$DH67="день_2",
$BP67/30*MAX(MIN($AX67,EOMONTH(BH$15,0))-MAX($AW67,BH$15)+1,),
$DH67="раб.день",
$BP67/30*(IFERROR(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$BP67*BH67,
$DH67="неделя",
$BP67*BH67/7*(ROUNDUP((DAY(EOMONTH(BH$15,0)))/4,0))),
0)</f>
        <v/>
      </c>
      <c r="BZ67" s="125">
        <f t="array" ref="BZ67">
IFERROR(
_xlfn.IFS(
$DH67="день_1",
$BP67*$BL67/($AX67-$AW67+1)*BI67*(DAY(EOMONTH(BI$15,0))),
$DH67="день_2",
$BP67/30*MAX(MIN($AX67,EOMONTH(BI$15,0))-MAX($AW67,BI$15)+1,),
$DH67="раб.день",
$BP67/30*(IFERROR(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$BP67*BI67,
$DH67="неделя",
$BP67*BI67/7*(ROUNDUP((DAY(EOMONTH(BI$15,0)))/4,0))),
0)</f>
        <v/>
      </c>
      <c r="CA67" s="125">
        <f t="array" ref="CA67">
IFERROR(
_xlfn.IFS(
$DH67="день_1",
$BP67*$BL67/($AX67-$AW67+1)*BJ67*(DAY(EOMONTH(BJ$15,0))),
$DH67="день_2",
$BP67/30*MAX(MIN($AX67,EOMONTH(BJ$15,0))-MAX($AW67,BJ$15)+1,),
$DH67="раб.день",
$BP67/30*(IFERROR(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$BP67*BJ67,
$DH67="неделя",
$BP67*BJ67/7*(ROUNDUP((DAY(EOMONTH(BJ$15,0)))/4,0))),
0)</f>
        <v/>
      </c>
      <c r="CB67" s="125">
        <f t="array" ref="CB67">
IFERROR(
_xlfn.IFS(
$DH67="день_1",
$BP67*$BL67/($AX67-$AW67+1)*BK67*(DAY(EOMONTH(BK$15,0))),
$DH67="день_2",
$BP67/30*MAX(MIN($AX67,EOMONTH(BK$15,0))-MAX($AW67,BK$15)+1,),
$DH67="раб.день",
$BP67/30*(IFERROR(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$BP67*BK67,
$DH67="неделя",
$BP67*BK67/7*(ROUNDUP((DAY(EOMONTH(BK$15,0)))/4,0))),
0)</f>
        <v/>
      </c>
      <c r="CC67" s="125">
        <f>SUM($BQ67:$CB67)</f>
        <v/>
      </c>
      <c r="CD67" s="126">
        <f>SUM($EH67:$EH67)</f>
        <v/>
      </c>
      <c r="CE67" s="126">
        <f>$CD67*$AB67</f>
        <v/>
      </c>
      <c r="CF67" s="126">
        <f>SUM($EK67:$EK67)</f>
        <v/>
      </c>
      <c r="CG67" s="126">
        <f>$CF67*$AB67</f>
        <v/>
      </c>
      <c r="CH67" s="126">
        <f>SUM($CC67,$CE67,$CG67)</f>
        <v/>
      </c>
      <c r="CI67" s="126">
        <f>$CH67*(1+$CM67)</f>
        <v/>
      </c>
      <c r="CJ67" s="127" t="n">
        <v>0</v>
      </c>
      <c r="CK67" s="126">
        <f>SUM($CH67:$CH67)*(1+$CJ67)</f>
        <v/>
      </c>
      <c r="CL67" s="126">
        <f>SUM($CH67:$CH67)*(1+$CM67)</f>
        <v/>
      </c>
      <c r="CM67" s="59" t="n"/>
      <c r="CN67" s="59" t="n"/>
      <c r="CO67" s="72" t="n"/>
      <c r="CP67" s="59" t="n"/>
      <c r="CQ67" s="73" t="n"/>
      <c r="CR67" s="73" t="n"/>
      <c r="CS67" s="73" t="n"/>
      <c r="CT67" s="72" t="n"/>
      <c r="CU67" s="79" t="inlineStr">
        <is>
          <t> </t>
        </is>
      </c>
      <c r="CV67" s="60" t="n"/>
      <c r="CW67" s="60" t="n"/>
      <c r="CX67" s="60" t="n"/>
      <c r="CY67" s="127">
        <f>IFERROR(($CC67-$EE67)/($EE67/(1-$DQ67)),0)</f>
        <v/>
      </c>
      <c r="CZ67" s="127">
        <f>IFERROR(1-$EI67/($CE67),0)</f>
        <v/>
      </c>
      <c r="DA67" s="127">
        <f>IFERROR(1-$EL67/($CG67),0)</f>
        <v/>
      </c>
      <c r="DB67" s="126">
        <f>ROUND(IFERROR(($CI67/(1+$CM67)-$EN67),0),2)</f>
        <v/>
      </c>
      <c r="DC67" s="128" t="n"/>
      <c r="DD67" s="125" t="n"/>
      <c r="DE67" s="75" t="n">
        <v>0</v>
      </c>
      <c r="DF67" s="128" t="n"/>
      <c r="DG67" s="125">
        <f>IF($DC67=0,0,$DD67*($DC67*100%-$DE67*$DF67))*SUM($AB67:$AB67)</f>
        <v/>
      </c>
      <c r="DH67" s="129" t="inlineStr">
        <is>
          <t>месяц</t>
        </is>
      </c>
      <c r="DI67" s="130">
        <f t="array" ref="DI67">IFERROR(
IF($ES67="LisChannel",
(ROUND(((INDEX({174.625;153.888888888889;130.972222222222},MATCH($AI67,{2;3;4}),0))*$AG67*$AI67),2)),0),0)</f>
        <v/>
      </c>
      <c r="DJ67" s="130">
        <f>
_xlfn.LET(_xlpm.X,
IFERROR(
IF($ES67="НовиковТВ",
(_xlfn.LET(_xlpm.NTV,
_xlfn.LET(_xlpm.MIN,350000,
IF(SUMIFS($DI:$DI,$ES:$ES,"НовиковТВ")&lt;=_xlpm.MIN,
(SUMIFS($DI:$DI,$ES:$ES,"НовиковТВ")/(COUNTIFS($ES:$ES,"НовиковТВ")))*_xlpm.MIN/SUMIFS($DI:$DI,$ES:$ES,"НовиковТВ"),
DI67)),
_xlpm.NTV+$DG67/(1-(1-(_xlpm.NTV)*(1-$DL67)*(1-$DM67)*(1-$DN67)*(1-$DO67)*(1-$DP67)/_xlpm.NTV))))/(1+$EP67),
$DI67+$DG67/(1-(1-($DI67)*(1-$DL67)*(1-$DM67)*(1-$DN67)*(1-$DO67)*(1-$DP67)/$DI67))),
0),
_xlpm.X*(1+$CM67)*(1+$CW67)-_xlpm.X*(1+$CM67)+_xlpm.X)</f>
        <v/>
      </c>
      <c r="DK67" s="125" t="inlineStr">
        <is>
          <t>послед.</t>
        </is>
      </c>
      <c r="DL67" s="63" t="n">
        <v>0</v>
      </c>
      <c r="DM67" s="63" t="n">
        <v>0</v>
      </c>
      <c r="DN67" s="63" t="n">
        <v>0</v>
      </c>
      <c r="DO67" s="63" t="n">
        <v>0</v>
      </c>
      <c r="DP67" s="63" t="n">
        <v>0</v>
      </c>
      <c r="DQ67" s="63">
        <f t="array" ref="DQ67">IFERROR(_xlfn.IFS(
$DK67="послед.",1-(1-$DL67)*(1-$DM67)*(1-$DN67)*(1-$DO67)*(1-$DP67),
$DK67="сумм.",$DL67+$DM67+$DN67+$DO67+$DP67),
0)</f>
        <v/>
      </c>
      <c r="DR67" s="125">
        <f t="array" ref="DR67">
IFERROR(
_xlfn.IFS(
$BL67=0,
0,
$BL67&gt;0,
_xlfn.IFS($DK67="послед.",
$DJ67*(1-$DL67)*(1-$DM67)*(1-$DN67)*(1-$DO67)*(1-$DP67),
$DK67="сумм.",
$DJ67*(1-($DL67+$DM67+$DN67+$DO67+$DP67)))),0)</f>
        <v/>
      </c>
      <c r="DS67" s="125">
        <f t="array" ref="DS67">
IFERROR(_xlfn.IFS(
$DH67="день_1",
$DR67*$BL67/($AX67-$AW67+1)*AZ67*(DAY(EOMONTH(AZ$15,0))),
$DH67="день_2",
$DR67/30*MAX(MIN($AX67,EOMONTH(AZ$15,0))-MAX($AW67,AZ$15)+1,),
$DH67="раб.день",
$DR67/30*(IFERROR(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$DR67*AZ67,
$DH67="неделя",
$DR67*AZ67/7*(ROUNDUP((DAY(EOMONTH(AZ$15,0)))/4,0))),
0)</f>
        <v/>
      </c>
      <c r="DT67" s="125">
        <f t="array" ref="DT67">
IFERROR(_xlfn.IFS(
$DH67="день_1",
$DR67*$BL67/($AX67-$AW67+1)*BA67*(DAY(EOMONTH(BA$15,0))),
$DH67="день_2",
$DR67/30*MAX(MIN($AX67,EOMONTH(BA$15,0))-MAX($AW67,BA$15)+1,),
$DH67="раб.день",
$DR67/30*(IFERROR(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$DR67*BA67,
$DH67="неделя",
$DR67*BA67/7*(ROUNDUP((DAY(EOMONTH(BA$15,0)))/4,0))),
0)</f>
        <v/>
      </c>
      <c r="DU67" s="125">
        <f t="array" ref="DU67">
IFERROR(_xlfn.IFS(
$DH67="день_1",
$DR67*$BL67/($AX67-$AW67+1)*BB67*(DAY(EOMONTH(BB$15,0))),
$DH67="день_2",
$DR67/30*MAX(MIN($AX67,EOMONTH(BB$15,0))-MAX($AW67,BB$15)+1,),
$DH67="раб.день",
$DR67/30*(IFERROR(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$DR67*BB67,
$DH67="неделя",
$DR67*BB67/7*(ROUNDUP((DAY(EOMONTH(BB$15,0)))/4,0))),
0)</f>
        <v/>
      </c>
      <c r="DV67" s="125">
        <f t="array" ref="DV67">
IFERROR(_xlfn.IFS(
$DH67="день_1",
$DR67*$BL67/($AX67-$AW67+1)*BC67*(DAY(EOMONTH(BC$15,0))),
$DH67="день_2",
$DR67/30*MAX(MIN($AX67,EOMONTH(BC$15,0))-MAX($AW67,BC$15)+1,),
$DH67="раб.день",
$DR67/30*(IFERROR(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$DR67*BC67,
$DH67="неделя",
$DR67*BC67/7*(ROUNDUP((DAY(EOMONTH(BC$15,0)))/4,0))),
0)</f>
        <v/>
      </c>
      <c r="DW67" s="125">
        <f t="array" ref="DW67">
IFERROR(_xlfn.IFS(
$DH67="день_1",
$DR67*$BL67/($AX67-$AW67+1)*BD67*(DAY(EOMONTH(BD$15,0))),
$DH67="день_2",
$DR67/30*MAX(MIN($AX67,EOMONTH(BD$15,0))-MAX($AW67,BD$15)+1,),
$DH67="раб.день",
$DR67/30*(IFERROR(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$DR67*BD67,
$DH67="неделя",
$DR67*BD67/7*(ROUNDUP((DAY(EOMONTH(BD$15,0)))/4,0))),
0)</f>
        <v/>
      </c>
      <c r="DX67" s="125">
        <f t="array" ref="DX67">
IFERROR(_xlfn.IFS(
$DH67="день_1",
$DR67*$BL67/($AX67-$AW67+1)*BE67*(DAY(EOMONTH(BE$15,0))),
$DH67="день_2",
$DR67/30*MAX(MIN($AX67,EOMONTH(BE$15,0))-MAX($AW67,BE$15)+1,),
$DH67="раб.день",
$DR67/30*(IFERROR(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$DR67*BE67,
$DH67="неделя",
$DR67*BE67/7*(ROUNDUP((DAY(EOMONTH(BE$15,0)))/4,0))),
0)</f>
        <v/>
      </c>
      <c r="DY67" s="125">
        <f t="array" ref="DY67">
IFERROR(_xlfn.IFS(
$DH67="день_1",
$DR67*$BL67/($AX67-$AW67+1)*BF67*(DAY(EOMONTH(BF$15,0))),
$DH67="день_2",
$DR67/30*MAX(MIN($AX67,EOMONTH(BF$15,0))-MAX($AW67,BF$15)+1,),
$DH67="раб.день",
$DR67/30*(IFERROR(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$DR67*BF67,
$DH67="неделя",
$DR67*BF67/7*(ROUNDUP((DAY(EOMONTH(BF$15,0)))/4,0))),
0)</f>
        <v/>
      </c>
      <c r="DZ67" s="125">
        <f t="array" ref="DZ67">
IFERROR(_xlfn.IFS(
$DH67="день_1",
$DR67*$BL67/($AX67-$AW67+1)*BG67*(DAY(EOMONTH(BG$15,0))),
$DH67="день_2",
$DR67/30*MAX(MIN($AX67,EOMONTH(BG$15,0))-MAX($AW67,BG$15)+1,),
$DH67="раб.день",
$DR67/30*(IFERROR(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$DR67*BG67,
$DH67="неделя",
$DR67*BG67/7*(ROUNDUP((DAY(EOMONTH(BG$15,0)))/4,0))),
0)</f>
        <v/>
      </c>
      <c r="EA67" s="125">
        <f t="array" ref="EA67">
IFERROR(_xlfn.IFS(
$DH67="день_1",
$DR67*$BL67/($AX67-$AW67+1)*BH67*(DAY(EOMONTH(BH$15,0))),
$DH67="день_2",
$DR67/30*MAX(MIN($AX67,EOMONTH(BH$15,0))-MAX($AW67,BH$15)+1,),
$DH67="раб.день",
$DR67/30*(IFERROR(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$DR67*BH67,
$DH67="неделя",
$DR67*BH67/7*(ROUNDUP((DAY(EOMONTH(BH$15,0)))/4,0))),
0)</f>
        <v/>
      </c>
      <c r="EB67" s="125">
        <f t="array" ref="EB67">
IFERROR(_xlfn.IFS(
$DH67="день_1",
$DR67*$BL67/($AX67-$AW67+1)*BI67*(DAY(EOMONTH(BI$15,0))),
$DH67="день_2",
$DR67/30*MAX(MIN($AX67,EOMONTH(BI$15,0))-MAX($AW67,BI$15)+1,),
$DH67="раб.день",
$DR67/30*(IFERROR(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$DR67*BI67,
$DH67="неделя",
$DR67*BI67/7*(ROUNDUP((DAY(EOMONTH(BI$15,0)))/4,0))),
0)</f>
        <v/>
      </c>
      <c r="EC67" s="125">
        <f t="array" ref="EC67">
IFERROR(_xlfn.IFS(
$DH67="день_1",
$DR67*$BL67/($AX67-$AW67+1)*BJ67*(DAY(EOMONTH(BJ$15,0))),
$DH67="день_2",
$DR67/30*MAX(MIN($AX67,EOMONTH(BJ$15,0))-MAX($AW67,BJ$15)+1,),
$DH67="раб.день",
$DR67/30*(IFERROR(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$DR67*BJ67,
$DH67="неделя",
$DR67*BJ67/7*(ROUNDUP((DAY(EOMONTH(BJ$15,0)))/4,0))),
0)</f>
        <v/>
      </c>
      <c r="ED67" s="125">
        <f t="array" ref="ED67">
IFERROR(_xlfn.IFS(
$DH67="день_1",
$DR67*$BL67/($AX67-$AW67+1)*BK67*(DAY(EOMONTH(BK$15,0))),
$DH67="день_2",
$DR67/30*MAX(MIN($AX67,EOMONTH(BK$15,0))-MAX($AW67,BK$15)+1,),
$DH67="раб.день",
$DR67/30*(IFERROR(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$DR67*BK67,
$DH67="неделя",
$DR67*BK67/7*(ROUNDUP((DAY(EOMONTH(BK$15,0)))/4,0))),
0)</f>
        <v/>
      </c>
      <c r="EE67" s="125">
        <f>SUM($DS67,$DT67,$DU67,$DV67,$DW67,$DX67,$DY67,$DZ67,$EA67,$EB67,$EC67,$ED67)</f>
        <v/>
      </c>
      <c r="EF67" s="125">
        <f>IFERROR(ROUND($EE67*(1+$EP67),2),0)</f>
        <v/>
      </c>
      <c r="EG67" s="128" t="n">
        <v>1</v>
      </c>
      <c r="EH67" s="126" t="n">
        <v>0</v>
      </c>
      <c r="EI67" s="126">
        <f>ROUND(SUM($EH67:$EH67)*SUM($AB67:$AB67)*$EG67,2)</f>
        <v/>
      </c>
      <c r="EJ67" s="126">
        <f>ROUND($EI67*(1+$EP67),2)</f>
        <v/>
      </c>
      <c r="EK67" s="126" t="n">
        <v>0</v>
      </c>
      <c r="EL67" s="126">
        <f>ROUND(SUM($EK67:$EK67)*SUM($AB67:$AB67)*$EG67,2)</f>
        <v/>
      </c>
      <c r="EM67" s="126">
        <f>ROUND($EL67*(1+$EP67),2)</f>
        <v/>
      </c>
      <c r="EN67" s="126">
        <f>SUM($EE67,$EI67,$EL67)</f>
        <v/>
      </c>
      <c r="EO67" s="126">
        <f>SUM($EF67,$EJ67,$EM67)</f>
        <v/>
      </c>
      <c r="EP67" s="59" t="n"/>
      <c r="EQ67" s="59" t="n"/>
      <c r="ER67" s="60">
        <f t="array" ref="ER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MATCH(ES67,
{"AMS";"RussOutdoor";"HD Outdoor";"Ingroup";"IQ";"Ledproduction";"LisChannel";"Logic";"Media-PPL";"NovikovTV | НовиковТВ";"SMA";"SOK";"КрокусТВ | CrocusTV | IndoorTV";"Сити";"ТЯК Москва"},
0)),"")</f>
        <v/>
      </c>
      <c r="ES67" s="60" t="n"/>
      <c r="ET67" s="60">
        <f t="array" ref="ET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MATCH(ES67,
{"AMS";"RussOutdoor";"HD Outdoor";"Ingroup";"IQ";"Ledproduction";"LisChannel";"Logic";"Media-PPL";"NovikovTV | НовиковТВ";"SMA";"SOK";"КрокусТВ | CrocusTV | IndoorTV";"Сити";"ТЯК Москва"},
0)),"")</f>
        <v/>
      </c>
      <c r="EU67" s="60" t="n"/>
      <c r="EV67" s="60" t="n"/>
      <c r="EX67" s="110">
        <f t="array" ref="EX67">
($AR67/30
+N("ТРАФИК ПЛОЩАДКИ"))*
(IFERROR(
_xlfn.LET(
_xlpm.GPR,
HLOOKUP($L67,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IF($Q67="цифровой",_xlpm.GPR/$AG67,_xlpm.GPR/60)),
0)
+N("DWELL TIME"))*
(IF($AB67=0,0,IF($AB67=1,0.3,IF($AB67=2,0.5,IF($AB67&gt;2,1))))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_xlfn.IFS($AC67="да",1.2,$AC67="нет",1)*
_xlfn.IFS($AD67="да",1.2,$AD67="нет",1)*
IF(R67="статический",1,1.2)*
$X67*
INDEX(
{1.2;1;1.2;1.2;1;1.2;1.2;1.2;1.2;1.2;1.2;1;1.2;1.2;1.2;1.2;1;1;1.2;1.2;1.2;1;1;1;1;1.2;1.2;1.2;1.2;1;1;1;1;1.2;1.2;1.2;1.2;1.2;1.2;1.2;1.2;1;1;1.2;1;1;1;1;1.5;1;1;1.5;1.5;1.2},
MATCH($Q67,_xlpm.MI,0)))&gt;{0.02;0.04;0.06;0.1;0.2;0.4;0.6;0.8;1;2;4;6})),
{0;1;2;3;4;5;6;7;8;9;10;11;12},
0)))
+N("КОЭФФИЦИЕНТ КОНТАКТА"))))*
(_xlfn.IFS($X67&lt;0.1,$X67/1000,$X67&gt;25,5.2,AND($X67&gt;=0.1,$X67&lt;=25),(($X67*2+0.1)/10)*($X67/10)))*
IFERROR((_xlfn.LET(
_xlpm.MA,
{0;0.8;0.85;0.9;0.95;1},
_xlpm.MAA,
{0;1;2;3;4;5},
INDEX(_xlpm.MA,MATCH(SUMPRODUCT(--((IF(ROUND(_xlpm.MAA,1)&gt;5,5,ROUND($AB67,1)))&gt;{0;1;2;3;4;5})),_xlpm.MAA,0)))
+N("КОЭФФИЦИЕНТ КОЛ-ВО КОНСТРУКЦИЙ")),1)*
$AB67,0))*
(IF($Q67="цифровой",$AG67/15*$AI67,1)
+N("ДЛЯ ЦИФРЫ"))</f>
        <v/>
      </c>
      <c r="EY67" s="110">
        <f>IFERROR(EX67*AY67,0)</f>
        <v/>
      </c>
      <c r="EZ67" s="131">
        <f>IFERROR(DP67/EY67*1000,0)</f>
        <v/>
      </c>
      <c r="FA67" s="112">
        <f>IFERROR(FC67/FB67,0)</f>
        <v/>
      </c>
      <c r="FB67" s="112">
        <f>IFERROR((FC67/(EY67/FF67*#REF!))*0.825,0)</f>
        <v/>
      </c>
      <c r="FC67" s="112">
        <f>IFERROR(((EX67*30/AR67)*100)/30,0)</f>
        <v/>
      </c>
      <c r="FD67" s="112">
        <f>IFERROR(EY67/G67*100%,0)</f>
        <v/>
      </c>
      <c r="FE67" s="112">
        <f>IFERROR(FD67/FC67*100%,0)</f>
        <v/>
      </c>
      <c r="FF67" s="110">
        <f>IFERROR(AR67/30*AY67,0)</f>
        <v/>
      </c>
    </row>
    <row r="68" ht="12.75" customHeight="1">
      <c r="A68" s="59" t="n"/>
      <c r="B68" s="60" t="n"/>
      <c r="C68" s="60" t="n"/>
      <c r="D68" s="60">
        <f t="array" ref="D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8" s="60">
        <f t="array" ref="E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8" s="60" t="inlineStr"/>
      <c r="G68" s="60" t="n"/>
      <c r="H68" s="60">
        <f t="array" ref="H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8" s="60" t="n"/>
      <c r="J68" s="60" t="n"/>
      <c r="K68" s="60" t="n"/>
      <c r="L68" s="60" t="n"/>
      <c r="M68" s="60" t="n"/>
      <c r="N68" s="60" t="n"/>
      <c r="O68" s="60" t="n"/>
      <c r="P68" s="60">
        <f t="array" ref="P68">
_xlfn.IFS(
ISNUMBER(MATCH($Q68,{"шелфбаннер","разделитель","монетница","чековая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ISNUMBER(MATCH($Q68,{"каталог","журнал"},)),
"Пресса",
$Q68="","")</f>
        <v/>
      </c>
      <c r="Q68" s="60" t="n"/>
      <c r="R68" s="60">
        <f t="array" ref="R68">
IFERROR(
_xlfn.IFS(
OR(ISNUMBER(MATCH($Q68,{"экспозиция","макет","стенд","автостенд","авто стенд","выставочное пространство","выставочные стенды","модульные выставочные стенды","3Д конструкция","3D конструкция"},)),P68="Экспонирование"),
"нестандартный",
ISNUMBER(MATCH($Q68,{"скроллер","призматрон"},)),
"динамический",
$P68="Видео",
"цифровой",
OR($P68="Пресса",$P68="Щит",$P68="POSm",$P68="Подвес",$P68="Брендирование/оклейка"),
"статический"),"")</f>
        <v/>
      </c>
      <c r="S68" s="59" t="n"/>
      <c r="T68" s="60" t="n"/>
      <c r="U68" s="60" t="n"/>
      <c r="V68" s="60">
        <f>
IF(P68="Видео",
"цифровой постер/ролик",
IF(ISNUMBER(MATCH(Q68,{"короб световой","короб световой | лайтбокс","короб световой | кристалайт","лайтбокс","лайт бокс","кристалайт","LB","lightbox"},)),
"бэклит",
IF(P68="Брендирование/оклейка",
"перфарированная пленка/самоклейка",
IF(P68="Экспонирование",
"под запрос",
IF(P68="Подвес",
"баннер/ткань",
"")))))</f>
        <v/>
      </c>
      <c r="W68" s="59" t="n"/>
      <c r="X68" s="59" t="n"/>
      <c r="Y68" s="59" t="n"/>
      <c r="Z68" s="61" t="n"/>
      <c r="AA68" s="61" t="n"/>
      <c r="AB68" s="61">
        <f>IF(BL68&gt;0,Z68,0)</f>
        <v/>
      </c>
      <c r="AC68" s="59" t="n"/>
      <c r="AD68" s="59" t="n"/>
      <c r="AE68" s="59" t="n"/>
      <c r="AF68" s="59" t="n"/>
      <c r="AG68" s="59" t="n"/>
      <c r="AH68" s="59" t="n"/>
      <c r="AI68" s="59" t="n"/>
      <c r="AJ68" s="59" t="n"/>
      <c r="AK68" s="59" t="n"/>
      <c r="AL68" s="62">
        <f>IFERROR(IF(OR(R68="статический",R68="динамический",R68="нестандартный",R68="",R68=""),"-",IF(AND(AH68="-",AI68="-"),"-",AK68*3600/AH68*AI68)),"-")</f>
        <v/>
      </c>
      <c r="AM68" s="62">
        <f>IFERROR(IF(OR(R68="статический",R68="динамический",R68="",R68="", R68="BTL",R68="нестандартный"),"-",AG68*AI68*AL68/60),"-")</f>
        <v/>
      </c>
      <c r="AN68" s="63">
        <f>IFERROR(IF(AH68="","-",AG68*AI68/AH68),"-")</f>
        <v/>
      </c>
      <c r="AO68" s="59">
        <f>IFERROR(IF(OR($R68="статический",$R68="динамический",$R68="",$R68="",$R68="BTL",$R68="нестандартный"),"-",$AL68*$AY68),"-")</f>
        <v/>
      </c>
      <c r="AP68" s="62">
        <f>IFERROR(IF(OR($R68="статический",$R68="динамический",$R68="",$R68="",$R68="BTL",$R68="нестандартный"),"-",$AM68*AY68),"-")</f>
        <v/>
      </c>
      <c r="AQ68" s="64" t="n"/>
      <c r="AR68" s="61" t="n"/>
      <c r="AS68" s="61" t="n"/>
      <c r="AT68" s="61" t="n"/>
      <c r="AU68" s="65" t="n"/>
      <c r="AV68" s="124">
        <f>IFERROR(DR68/AT68*1000,"n/a")</f>
        <v/>
      </c>
      <c r="AW68" s="67" t="n"/>
      <c r="AX68" s="67" t="n"/>
      <c r="AY68" s="43">
        <f>IFERROR(IF(OR($AW68="",$AX68=""),"",_xlfn.DAYS($AX68+1,$AW68)),"")</f>
        <v/>
      </c>
      <c r="AZ68" s="68">
        <f t="array" ref="AZ68">
_xlfn.LET(_xlpm.COEFF,
IF($AW68+$AX68=0,0,IF(MAX(MIN($AX68,EOMONTH(AZ$15,0))-MAX($AW68,AZ$15)+1,)&gt;0,1,0)),
_xlfn.IFS(
$ES68="LisChannel",
_xlpm.COEFF*
INDEX({1;1;1.2;1.2;1;1;1;1;1.2;1.2;1.2;1.2},
MATCH(MONTH(AZ$15),
{1,2,3,4,5,6,7,8,9,10,11,12})),
CONCATENATE($ES68," ",$L68)="RussOutdoor метро",
_xlpm.COEFF*
INDEX({0.8;0.9;1.1;1.1;1;1;1;1;1.1;1.1;1.1;1.1},
MATCH(MONTH(AZ$15),
{1,2,3,4,5,6,7,8,9,10,11,12})),
$ES68&lt;&gt;"LisChannel",
_xlpm.COEFF,
$ES68&lt;&gt;"RussOutdoor",
_xlpm.COEFF))</f>
        <v/>
      </c>
      <c r="BA68" s="68">
        <f t="array" ref="BA68">
_xlfn.LET(_xlpm.COEFF,
IF($AW68+$AX68=0,0,IF(MAX(MIN($AX68,EOMONTH(BA$15,0))-MAX($AW68,BA$15)+1,)&gt;0,1,0)),
_xlfn.IFS(
$ES68="LisChannel",
_xlpm.COEFF*
INDEX({1;1;1.2;1.2;1;1;1;1;1.2;1.2;1.2;1.2},
MATCH(MONTH(BA$15),
{1,2,3,4,5,6,7,8,9,10,11,12})),
CONCATENATE($ES68," ",$L68)="RussOutdoor метро",
_xlpm.COEFF*
INDEX({0.8;0.9;1.1;1.1;1;1;1;1;1.1;1.1;1.1;1.1},
MATCH(MONTH(BA$15),
{1,2,3,4,5,6,7,8,9,10,11,12})),
$ES68&lt;&gt;"LisChannel",
_xlpm.COEFF,
$ES68&lt;&gt;"RussOutdoor",
_xlpm.COEFF))</f>
        <v/>
      </c>
      <c r="BB68" s="68">
        <f t="array" ref="BB68">
_xlfn.LET(_xlpm.COEFF,
IF($AW68+$AX68=0,0,IF(MAX(MIN($AX68,EOMONTH(BB$15,0))-MAX($AW68,BB$15)+1,)&gt;0,1,0)),
_xlfn.IFS(
$ES68="LisChannel",
_xlpm.COEFF*
INDEX({1;1;1.2;1.2;1;1;1;1;1.2;1.2;1.2;1.2},
MATCH(MONTH(BB$15),
{1,2,3,4,5,6,7,8,9,10,11,12})),
CONCATENATE($ES68," ",$L68)="RussOutdoor метро",
_xlpm.COEFF*
INDEX({0.8;0.9;1.1;1.1;1;1;1;1;1.1;1.1;1.1;1.1},
MATCH(MONTH(BB$15),
{1,2,3,4,5,6,7,8,9,10,11,12})),
$ES68&lt;&gt;"LisChannel",
_xlpm.COEFF,
$ES68&lt;&gt;"RussOutdoor",
_xlpm.COEFF))</f>
        <v/>
      </c>
      <c r="BC68" s="68">
        <f t="array" ref="BC68">
_xlfn.LET(_xlpm.COEFF,
IF($AW68+$AX68=0,0,IF(MAX(MIN($AX68,EOMONTH(BC$15,0))-MAX($AW68,BC$15)+1,)&gt;0,1,0)),
_xlfn.IFS(
$ES68="LisChannel",
_xlpm.COEFF*
INDEX({1;1;1.2;1.2;1;1;1;1;1.2;1.2;1.2;1.2},
MATCH(MONTH(BC$15),
{1,2,3,4,5,6,7,8,9,10,11,12})),
CONCATENATE($ES68," ",$L68)="RussOutdoor метро",
_xlpm.COEFF*
INDEX({0.8;0.9;1.1;1.1;1;1;1;1;1.1;1.1;1.1;1.1},
MATCH(MONTH(BC$15),
{1,2,3,4,5,6,7,8,9,10,11,12})),
$ES68&lt;&gt;"LisChannel",
_xlpm.COEFF,
$ES68&lt;&gt;"RussOutdoor",
_xlpm.COEFF))</f>
        <v/>
      </c>
      <c r="BD68" s="68">
        <f t="array" ref="BD68">
_xlfn.LET(_xlpm.COEFF,
IF($AW68+$AX68=0,0,IF(MAX(MIN($AX68,EOMONTH(BD$15,0))-MAX($AW68,BD$15)+1,)&gt;0,1,0)),
_xlfn.IFS(
$ES68="LisChannel",
_xlpm.COEFF*
INDEX({1;1;1.2;1.2;1;1;1;1;1.2;1.2;1.2;1.2},
MATCH(MONTH(BD$15),
{1,2,3,4,5,6,7,8,9,10,11,12})),
CONCATENATE($ES68," ",$L68)="RussOutdoor метро",
_xlpm.COEFF*
INDEX({0.8;0.9;1.1;1.1;1;1;1;1;1.1;1.1;1.1;1.1},
MATCH(MONTH(BD$15),
{1,2,3,4,5,6,7,8,9,10,11,12})),
$ES68&lt;&gt;"LisChannel",
_xlpm.COEFF,
$ES68&lt;&gt;"RussOutdoor",
_xlpm.COEFF))</f>
        <v/>
      </c>
      <c r="BE68" s="68">
        <f t="array" ref="BE68">
_xlfn.LET(_xlpm.COEFF,
IF($AW68+$AX68=0,0,IF(MAX(MIN($AX68,EOMONTH(BE$15,0))-MAX($AW68,BE$15)+1,)&gt;0,1,0)),
_xlfn.IFS(
$ES68="LisChannel",
_xlpm.COEFF*
INDEX({1;1;1.2;1.2;1;1;1;1;1.2;1.2;1.2;1.2},
MATCH(MONTH(BE$15),
{1,2,3,4,5,6,7,8,9,10,11,12})),
CONCATENATE($ES68," ",$L68)="RussOutdoor метро",
_xlpm.COEFF*
INDEX({0.8;0.9;1.1;1.1;1;1;1;1;1.1;1.1;1.1;1.1},
MATCH(MONTH(BE$15),
{1,2,3,4,5,6,7,8,9,10,11,12})),
$ES68&lt;&gt;"LisChannel",
_xlpm.COEFF,
$ES68&lt;&gt;"RussOutdoor",
_xlpm.COEFF))</f>
        <v/>
      </c>
      <c r="BF68" s="68">
        <f t="array" ref="BF68">
_xlfn.LET(_xlpm.COEFF,
IF($AW68+$AX68=0,0,IF(MAX(MIN($AX68,EOMONTH(BF$15,0))-MAX($AW68,BF$15)+1,)&gt;0,1,0)),
_xlfn.IFS(
$ES68="LisChannel",
_xlpm.COEFF*
INDEX({1;1;1.2;1.2;1;1;1;1;1.2;1.2;1.2;1.2},
MATCH(MONTH(BF$15),
{1,2,3,4,5,6,7,8,9,10,11,12})),
CONCATENATE($ES68," ",$L68)="RussOutdoor метро",
_xlpm.COEFF*
INDEX({0.8;0.9;1.1;1.1;1;1;1;1;1.1;1.1;1.1;1.1},
MATCH(MONTH(BF$15),
{1,2,3,4,5,6,7,8,9,10,11,12})),
$ES68&lt;&gt;"LisChannel",
_xlpm.COEFF,
$ES68&lt;&gt;"RussOutdoor",
_xlpm.COEFF))</f>
        <v/>
      </c>
      <c r="BG68" s="68">
        <f t="array" ref="BG68">
_xlfn.LET(_xlpm.COEFF,
IF($AW68+$AX68=0,0,IF(MAX(MIN($AX68,EOMONTH(BG$15,0))-MAX($AW68,BG$15)+1,)&gt;0,1,0)),
_xlfn.IFS(
$ES68="LisChannel",
_xlpm.COEFF*
INDEX({1;1;1.2;1.2;1;1;1;1;1.2;1.2;1.2;1.2},
MATCH(MONTH(BG$15),
{1,2,3,4,5,6,7,8,9,10,11,12})),
CONCATENATE($ES68," ",$L68)="RussOutdoor метро",
_xlpm.COEFF*
INDEX({0.8;0.9;1.1;1.1;1;1;1;1;1.1;1.1;1.1;1.1},
MATCH(MONTH(BG$15),
{1,2,3,4,5,6,7,8,9,10,11,12})),
$ES68&lt;&gt;"LisChannel",
_xlpm.COEFF,
$ES68&lt;&gt;"RussOutdoor",
_xlpm.COEFF))</f>
        <v/>
      </c>
      <c r="BH68" s="68">
        <f t="array" ref="BH68">
_xlfn.LET(_xlpm.COEFF,
IF($AW68+$AX68=0,0,IF(MAX(MIN($AX68,EOMONTH(BH$15,0))-MAX($AW68,BH$15)+1,)&gt;0,1,0)),
_xlfn.IFS(
$ES68="LisChannel",
_xlpm.COEFF*
INDEX({1;1;1.2;1.2;1;1;1;1;1.2;1.2;1.2;1.2},
MATCH(MONTH(BH$15),
{1,2,3,4,5,6,7,8,9,10,11,12})),
CONCATENATE($ES68," ",$L68)="RussOutdoor метро",
_xlpm.COEFF*
INDEX({0.8;0.9;1.1;1.1;1;1;1;1;1.1;1.1;1.1;1.1},
MATCH(MONTH(BH$15),
{1,2,3,4,5,6,7,8,9,10,11,12})),
$ES68&lt;&gt;"LisChannel",
_xlpm.COEFF,
$ES68&lt;&gt;"RussOutdoor",
_xlpm.COEFF))</f>
        <v/>
      </c>
      <c r="BI68" s="68">
        <f t="array" ref="BI68">
_xlfn.LET(_xlpm.COEFF,
IF($AW68+$AX68=0,0,IF(MAX(MIN($AX68,EOMONTH(BI$15,0))-MAX($AW68,BI$15)+1,)&gt;0,1,0)),
_xlfn.IFS(
$ES68="LisChannel",
_xlpm.COEFF*
INDEX({1;1;1.2;1.2;1;1;1;1;1.2;1.2;1.2;1.2},
MATCH(MONTH(BI$15),
{1,2,3,4,5,6,7,8,9,10,11,12})),
CONCATENATE($ES68," ",$L68)="RussOutdoor метро",
_xlpm.COEFF*
INDEX({0.8;0.9;1.1;1.1;1;1;1;1;1.1;1.1;1.1;1.1},
MATCH(MONTH(BI$15),
{1,2,3,4,5,6,7,8,9,10,11,12})),
$ES68&lt;&gt;"LisChannel",
_xlpm.COEFF,
$ES68&lt;&gt;"RussOutdoor",
_xlpm.COEFF))</f>
        <v/>
      </c>
      <c r="BJ68" s="68">
        <f t="array" ref="BJ68">
_xlfn.LET(_xlpm.COEFF,
IF($AW68+$AX68=0,0,IF(MAX(MIN($AX68,EOMONTH(BJ$15,0))-MAX($AW68,BJ$15)+1,)&gt;0,1,0)),
_xlfn.IFS(
$ES68="LisChannel",
_xlpm.COEFF*
INDEX({1;1;1.2;1.2;1;1;1;1;1.2;1.2;1.2;1.2},
MATCH(MONTH(BJ$15),
{1,2,3,4,5,6,7,8,9,10,11,12})),
CONCATENATE($ES68," ",$L68)="RussOutdoor метро",
_xlpm.COEFF*
INDEX({0.8;0.9;1.1;1.1;1;1;1;1;1.1;1.1;1.1;1.1},
MATCH(MONTH(BJ$15),
{1,2,3,4,5,6,7,8,9,10,11,12})),
$ES68&lt;&gt;"LisChannel",
_xlpm.COEFF,
$ES68&lt;&gt;"RussOutdoor",
_xlpm.COEFF))</f>
        <v/>
      </c>
      <c r="BK68" s="68">
        <f t="array" ref="BK68">
_xlfn.LET(_xlpm.COEFF,
IF($AW68+$AX68=0,0,IF(MAX(MIN($AX68,EOMONTH(BK$15,0))-MAX($AW68,BK$15)+1,)&gt;0,1,0)),
_xlfn.IFS(
$ES68="LisChannel",
_xlpm.COEFF*
INDEX({1;1;1.2;1.2;1;1;1;1;1.2;1.2;1.2;1.2},
MATCH(MONTH(BK$15),
{1,2,3,4,5,6,7,8,9,10,11,12})),
CONCATENATE($ES68," ",$L68)="RussOutdoor метро",
_xlpm.COEFF*
INDEX({0.8;0.9;1.1;1.1;1;1;1;1;1.1;1.1;1.1;1.1},
MATCH(MONTH(BK$15),
{1,2,3,4,5,6,7,8,9,10,11,12})),
$ES68&lt;&gt;"LisChannel",
_xlpm.COEFF,
$ES68&lt;&gt;"RussOutdoor",
_xlpm.COEFF))</f>
        <v/>
      </c>
      <c r="BL68" s="62">
        <f>COUNTIFS($AZ68:$BK68,"&gt;0")</f>
        <v/>
      </c>
      <c r="BM68" s="65" t="n"/>
      <c r="BN68" s="125">
        <f>$DJ68</f>
        <v/>
      </c>
      <c r="BO68" s="63">
        <f>$DQ68</f>
        <v/>
      </c>
      <c r="BP68" s="125">
        <f>
IFERROR(
IF($BL68=0,0,
$BN68*(1-$BO68)),
0)</f>
        <v/>
      </c>
      <c r="BQ68" s="125">
        <f t="array" ref="BQ68">
IFERROR(
_xlfn.IFS(
$DH68="день_1",
$BP68*$BL68/($AX68-$AW68+1)*AZ68*(DAY(EOMONTH(AZ$15,0))),
$DH68="день_2",
$BP68/30*MAX(MIN($AX68,EOMONTH(AZ$15,0))-MAX($AW68,AZ$15)+1,),
$DH68="раб.день",
$BP68/30*(IFERROR(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$BP68*AZ68,
$DH68="неделя",
$BP68*AZ68/7*(ROUNDUP((DAY(EOMONTH(AZ$15,0)))/4,0))),
0)</f>
        <v/>
      </c>
      <c r="BR68" s="125">
        <f t="array" ref="BR68">
IFERROR(
_xlfn.IFS(
$DH68="день_1",
$BP68*$BL68/($AX68-$AW68+1)*BA68*(DAY(EOMONTH(BA$15,0))),
$DH68="день_2",
$BP68/30*MAX(MIN($AX68,EOMONTH(BA$15,0))-MAX($AW68,BA$15)+1,),
$DH68="раб.день",
$BP68/30*(IFERROR(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$BP68*BA68,
$DH68="неделя",
$BP68*BA68/7*(ROUNDUP((DAY(EOMONTH(BA$15,0)))/4,0))),
0)</f>
        <v/>
      </c>
      <c r="BS68" s="125">
        <f t="array" ref="BS68">
IFERROR(
_xlfn.IFS(
$DH68="день_1",
$BP68*$BL68/($AX68-$AW68+1)*BB68*(DAY(EOMONTH(BB$15,0))),
$DH68="день_2",
$BP68/30*MAX(MIN($AX68,EOMONTH(BB$15,0))-MAX($AW68,BB$15)+1,),
$DH68="раб.день",
$BP68/30*(IFERROR(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$BP68*BB68,
$DH68="неделя",
$BP68*BB68/7*(ROUNDUP((DAY(EOMONTH(BB$15,0)))/4,0))),
0)</f>
        <v/>
      </c>
      <c r="BT68" s="125">
        <f t="array" ref="BT68">
IFERROR(
_xlfn.IFS(
$DH68="день_1",
$BP68*$BL68/($AX68-$AW68+1)*BC68*(DAY(EOMONTH(BC$15,0))),
$DH68="день_2",
$BP68/30*MAX(MIN($AX68,EOMONTH(BC$15,0))-MAX($AW68,BC$15)+1,),
$DH68="раб.день",
$BP68/30*(IFERROR(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$BP68*BC68,
$DH68="неделя",
$BP68*BC68/7*(ROUNDUP((DAY(EOMONTH(BC$15,0)))/4,0))),
0)</f>
        <v/>
      </c>
      <c r="BU68" s="125">
        <f t="array" ref="BU68">
IFERROR(
_xlfn.IFS(
$DH68="день_1",
$BP68*$BL68/($AX68-$AW68+1)*BD68*(DAY(EOMONTH(BD$15,0))),
$DH68="день_2",
$BP68/30*MAX(MIN($AX68,EOMONTH(BD$15,0))-MAX($AW68,BD$15)+1,),
$DH68="раб.день",
$BP68/30*(IFERROR(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$BP68*BD68,
$DH68="неделя",
$BP68*BD68/7*(ROUNDUP((DAY(EOMONTH(BD$15,0)))/4,0))),
0)</f>
        <v/>
      </c>
      <c r="BV68" s="125">
        <f t="array" ref="BV68">
IFERROR(
_xlfn.IFS(
$DH68="день_1",
$BP68*$BL68/($AX68-$AW68+1)*BE68*(DAY(EOMONTH(BE$15,0))),
$DH68="день_2",
$BP68/30*MAX(MIN($AX68,EOMONTH(BE$15,0))-MAX($AW68,BE$15)+1,),
$DH68="раб.день",
$BP68/30*(IFERROR(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$BP68*BE68,
$DH68="неделя",
$BP68*BE68/7*(ROUNDUP((DAY(EOMONTH(BE$15,0)))/4,0))),
0)</f>
        <v/>
      </c>
      <c r="BW68" s="125">
        <f t="array" ref="BW68">
IFERROR(
_xlfn.IFS(
$DH68="день_1",
$BP68*$BL68/($AX68-$AW68+1)*BF68*(DAY(EOMONTH(BF$15,0))),
$DH68="день_2",
$BP68/30*MAX(MIN($AX68,EOMONTH(BF$15,0))-MAX($AW68,BF$15)+1,),
$DH68="раб.день",
$BP68/30*(IFERROR(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$BP68*BF68,
$DH68="неделя",
$BP68*BF68/7*(ROUNDUP((DAY(EOMONTH(BF$15,0)))/4,0))),
0)</f>
        <v/>
      </c>
      <c r="BX68" s="125">
        <f t="array" ref="BX68">
IFERROR(
_xlfn.IFS(
$DH68="день_1",
$BP68*$BL68/($AX68-$AW68+1)*BG68*(DAY(EOMONTH(BG$15,0))),
$DH68="день_2",
$BP68/30*MAX(MIN($AX68,EOMONTH(BG$15,0))-MAX($AW68,BG$15)+1,),
$DH68="раб.день",
$BP68/30*(IFERROR(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$BP68*BG68,
$DH68="неделя",
$BP68*BG68/7*(ROUNDUP((DAY(EOMONTH(BG$15,0)))/4,0))),
0)</f>
        <v/>
      </c>
      <c r="BY68" s="125">
        <f t="array" ref="BY68">
IFERROR(
_xlfn.IFS(
$DH68="день_1",
$BP68*$BL68/($AX68-$AW68+1)*BH68*(DAY(EOMONTH(BH$15,0))),
$DH68="день_2",
$BP68/30*MAX(MIN($AX68,EOMONTH(BH$15,0))-MAX($AW68,BH$15)+1,),
$DH68="раб.день",
$BP68/30*(IFERROR(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$BP68*BH68,
$DH68="неделя",
$BP68*BH68/7*(ROUNDUP((DAY(EOMONTH(BH$15,0)))/4,0))),
0)</f>
        <v/>
      </c>
      <c r="BZ68" s="125">
        <f t="array" ref="BZ68">
IFERROR(
_xlfn.IFS(
$DH68="день_1",
$BP68*$BL68/($AX68-$AW68+1)*BI68*(DAY(EOMONTH(BI$15,0))),
$DH68="день_2",
$BP68/30*MAX(MIN($AX68,EOMONTH(BI$15,0))-MAX($AW68,BI$15)+1,),
$DH68="раб.день",
$BP68/30*(IFERROR(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$BP68*BI68,
$DH68="неделя",
$BP68*BI68/7*(ROUNDUP((DAY(EOMONTH(BI$15,0)))/4,0))),
0)</f>
        <v/>
      </c>
      <c r="CA68" s="125">
        <f t="array" ref="CA68">
IFERROR(
_xlfn.IFS(
$DH68="день_1",
$BP68*$BL68/($AX68-$AW68+1)*BJ68*(DAY(EOMONTH(BJ$15,0))),
$DH68="день_2",
$BP68/30*MAX(MIN($AX68,EOMONTH(BJ$15,0))-MAX($AW68,BJ$15)+1,),
$DH68="раб.день",
$BP68/30*(IFERROR(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$BP68*BJ68,
$DH68="неделя",
$BP68*BJ68/7*(ROUNDUP((DAY(EOMONTH(BJ$15,0)))/4,0))),
0)</f>
        <v/>
      </c>
      <c r="CB68" s="125">
        <f t="array" ref="CB68">
IFERROR(
_xlfn.IFS(
$DH68="день_1",
$BP68*$BL68/($AX68-$AW68+1)*BK68*(DAY(EOMONTH(BK$15,0))),
$DH68="день_2",
$BP68/30*MAX(MIN($AX68,EOMONTH(BK$15,0))-MAX($AW68,BK$15)+1,),
$DH68="раб.день",
$BP68/30*(IFERROR(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$BP68*BK68,
$DH68="неделя",
$BP68*BK68/7*(ROUNDUP((DAY(EOMONTH(BK$15,0)))/4,0))),
0)</f>
        <v/>
      </c>
      <c r="CC68" s="125">
        <f>SUM($BQ68:$CB68)</f>
        <v/>
      </c>
      <c r="CD68" s="126">
        <f>SUM($EH68:$EH68)</f>
        <v/>
      </c>
      <c r="CE68" s="126">
        <f>$CD68*$AB68</f>
        <v/>
      </c>
      <c r="CF68" s="126">
        <f>SUM($EK68:$EK68)</f>
        <v/>
      </c>
      <c r="CG68" s="126">
        <f>$CF68*$AB68</f>
        <v/>
      </c>
      <c r="CH68" s="126">
        <f>SUM($CC68,$CE68,$CG68)</f>
        <v/>
      </c>
      <c r="CI68" s="126">
        <f>$CH68*(1+$CM68)</f>
        <v/>
      </c>
      <c r="CJ68" s="127" t="n">
        <v>0</v>
      </c>
      <c r="CK68" s="126">
        <f>SUM($CH68:$CH68)*(1+$CJ68)</f>
        <v/>
      </c>
      <c r="CL68" s="126">
        <f>SUM($CH68:$CH68)*(1+$CM68)</f>
        <v/>
      </c>
      <c r="CM68" s="59" t="n"/>
      <c r="CN68" s="59" t="n"/>
      <c r="CO68" s="72" t="n"/>
      <c r="CP68" s="59" t="n"/>
      <c r="CQ68" s="73" t="n"/>
      <c r="CR68" s="73" t="n"/>
      <c r="CS68" s="73" t="n"/>
      <c r="CT68" s="72" t="n"/>
      <c r="CU68" s="79" t="inlineStr">
        <is>
          <t> </t>
        </is>
      </c>
      <c r="CV68" s="60" t="n"/>
      <c r="CW68" s="60" t="n"/>
      <c r="CX68" s="60" t="n"/>
      <c r="CY68" s="127">
        <f>IFERROR(($CC68-$EE68)/($EE68/(1-$DQ68)),0)</f>
        <v/>
      </c>
      <c r="CZ68" s="127">
        <f>IFERROR(1-$EI68/($CE68),0)</f>
        <v/>
      </c>
      <c r="DA68" s="127">
        <f>IFERROR(1-$EL68/($CG68),0)</f>
        <v/>
      </c>
      <c r="DB68" s="126">
        <f>ROUND(IFERROR(($CI68/(1+$CM68)-$EN68),0),2)</f>
        <v/>
      </c>
      <c r="DC68" s="128" t="n"/>
      <c r="DD68" s="125" t="n"/>
      <c r="DE68" s="75" t="n">
        <v>0</v>
      </c>
      <c r="DF68" s="128" t="n"/>
      <c r="DG68" s="125">
        <f>IF($DC68=0,0,$DD68*($DC68*100%-$DE68*$DF68))*SUM($AB68:$AB68)</f>
        <v/>
      </c>
      <c r="DH68" s="129" t="inlineStr">
        <is>
          <t>месяц</t>
        </is>
      </c>
      <c r="DI68" s="130">
        <f t="array" ref="DI68">IFERROR(
IF($ES68="LisChannel",
(ROUND(((INDEX({174.625;153.888888888889;130.972222222222},MATCH($AI68,{2;3;4}),0))*$AG68*$AI68),2)),0),0)</f>
        <v/>
      </c>
      <c r="DJ68" s="130">
        <f>
_xlfn.LET(_xlpm.X,
IFERROR(
IF($ES68="НовиковТВ",
(_xlfn.LET(_xlpm.NTV,
_xlfn.LET(_xlpm.MIN,350000,
IF(SUMIFS($DI:$DI,$ES:$ES,"НовиковТВ")&lt;=_xlpm.MIN,
(SUMIFS($DI:$DI,$ES:$ES,"НовиковТВ")/(COUNTIFS($ES:$ES,"НовиковТВ")))*_xlpm.MIN/SUMIFS($DI:$DI,$ES:$ES,"НовиковТВ"),
DI68)),
_xlpm.NTV+$DG68/(1-(1-(_xlpm.NTV)*(1-$DL68)*(1-$DM68)*(1-$DN68)*(1-$DO68)*(1-$DP68)/_xlpm.NTV))))/(1+$EP68),
$DI68+$DG68/(1-(1-($DI68)*(1-$DL68)*(1-$DM68)*(1-$DN68)*(1-$DO68)*(1-$DP68)/$DI68))),
0),
_xlpm.X*(1+$CM68)*(1+$CW68)-_xlpm.X*(1+$CM68)+_xlpm.X)</f>
        <v/>
      </c>
      <c r="DK68" s="125" t="inlineStr">
        <is>
          <t>послед.</t>
        </is>
      </c>
      <c r="DL68" s="63" t="n">
        <v>0</v>
      </c>
      <c r="DM68" s="63" t="n">
        <v>0</v>
      </c>
      <c r="DN68" s="63" t="n">
        <v>0</v>
      </c>
      <c r="DO68" s="63" t="n">
        <v>0</v>
      </c>
      <c r="DP68" s="63" t="n">
        <v>0</v>
      </c>
      <c r="DQ68" s="63">
        <f t="array" ref="DQ68">IFERROR(_xlfn.IFS(
$DK68="послед.",1-(1-$DL68)*(1-$DM68)*(1-$DN68)*(1-$DO68)*(1-$DP68),
$DK68="сумм.",$DL68+$DM68+$DN68+$DO68+$DP68),
0)</f>
        <v/>
      </c>
      <c r="DR68" s="125">
        <f t="array" ref="DR68">
IFERROR(
_xlfn.IFS(
$BL68=0,
0,
$BL68&gt;0,
_xlfn.IFS($DK68="послед.",
$DJ68*(1-$DL68)*(1-$DM68)*(1-$DN68)*(1-$DO68)*(1-$DP68),
$DK68="сумм.",
$DJ68*(1-($DL68+$DM68+$DN68+$DO68+$DP68)))),0)</f>
        <v/>
      </c>
      <c r="DS68" s="125">
        <f t="array" ref="DS68">
IFERROR(_xlfn.IFS(
$DH68="день_1",
$DR68*$BL68/($AX68-$AW68+1)*AZ68*(DAY(EOMONTH(AZ$15,0))),
$DH68="день_2",
$DR68/30*MAX(MIN($AX68,EOMONTH(AZ$15,0))-MAX($AW68,AZ$15)+1,),
$DH68="раб.день",
$DR68/30*(IFERROR(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$DR68*AZ68,
$DH68="неделя",
$DR68*AZ68/7*(ROUNDUP((DAY(EOMONTH(AZ$15,0)))/4,0))),
0)</f>
        <v/>
      </c>
      <c r="DT68" s="125">
        <f t="array" ref="DT68">
IFERROR(_xlfn.IFS(
$DH68="день_1",
$DR68*$BL68/($AX68-$AW68+1)*BA68*(DAY(EOMONTH(BA$15,0))),
$DH68="день_2",
$DR68/30*MAX(MIN($AX68,EOMONTH(BA$15,0))-MAX($AW68,BA$15)+1,),
$DH68="раб.день",
$DR68/30*(IFERROR(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$DR68*BA68,
$DH68="неделя",
$DR68*BA68/7*(ROUNDUP((DAY(EOMONTH(BA$15,0)))/4,0))),
0)</f>
        <v/>
      </c>
      <c r="DU68" s="125">
        <f t="array" ref="DU68">
IFERROR(_xlfn.IFS(
$DH68="день_1",
$DR68*$BL68/($AX68-$AW68+1)*BB68*(DAY(EOMONTH(BB$15,0))),
$DH68="день_2",
$DR68/30*MAX(MIN($AX68,EOMONTH(BB$15,0))-MAX($AW68,BB$15)+1,),
$DH68="раб.день",
$DR68/30*(IFERROR(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$DR68*BB68,
$DH68="неделя",
$DR68*BB68/7*(ROUNDUP((DAY(EOMONTH(BB$15,0)))/4,0))),
0)</f>
        <v/>
      </c>
      <c r="DV68" s="125">
        <f t="array" ref="DV68">
IFERROR(_xlfn.IFS(
$DH68="день_1",
$DR68*$BL68/($AX68-$AW68+1)*BC68*(DAY(EOMONTH(BC$15,0))),
$DH68="день_2",
$DR68/30*MAX(MIN($AX68,EOMONTH(BC$15,0))-MAX($AW68,BC$15)+1,),
$DH68="раб.день",
$DR68/30*(IFERROR(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$DR68*BC68,
$DH68="неделя",
$DR68*BC68/7*(ROUNDUP((DAY(EOMONTH(BC$15,0)))/4,0))),
0)</f>
        <v/>
      </c>
      <c r="DW68" s="125">
        <f t="array" ref="DW68">
IFERROR(_xlfn.IFS(
$DH68="день_1",
$DR68*$BL68/($AX68-$AW68+1)*BD68*(DAY(EOMONTH(BD$15,0))),
$DH68="день_2",
$DR68/30*MAX(MIN($AX68,EOMONTH(BD$15,0))-MAX($AW68,BD$15)+1,),
$DH68="раб.день",
$DR68/30*(IFERROR(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$DR68*BD68,
$DH68="неделя",
$DR68*BD68/7*(ROUNDUP((DAY(EOMONTH(BD$15,0)))/4,0))),
0)</f>
        <v/>
      </c>
      <c r="DX68" s="125">
        <f t="array" ref="DX68">
IFERROR(_xlfn.IFS(
$DH68="день_1",
$DR68*$BL68/($AX68-$AW68+1)*BE68*(DAY(EOMONTH(BE$15,0))),
$DH68="день_2",
$DR68/30*MAX(MIN($AX68,EOMONTH(BE$15,0))-MAX($AW68,BE$15)+1,),
$DH68="раб.день",
$DR68/30*(IFERROR(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$DR68*BE68,
$DH68="неделя",
$DR68*BE68/7*(ROUNDUP((DAY(EOMONTH(BE$15,0)))/4,0))),
0)</f>
        <v/>
      </c>
      <c r="DY68" s="125">
        <f t="array" ref="DY68">
IFERROR(_xlfn.IFS(
$DH68="день_1",
$DR68*$BL68/($AX68-$AW68+1)*BF68*(DAY(EOMONTH(BF$15,0))),
$DH68="день_2",
$DR68/30*MAX(MIN($AX68,EOMONTH(BF$15,0))-MAX($AW68,BF$15)+1,),
$DH68="раб.день",
$DR68/30*(IFERROR(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$DR68*BF68,
$DH68="неделя",
$DR68*BF68/7*(ROUNDUP((DAY(EOMONTH(BF$15,0)))/4,0))),
0)</f>
        <v/>
      </c>
      <c r="DZ68" s="125">
        <f t="array" ref="DZ68">
IFERROR(_xlfn.IFS(
$DH68="день_1",
$DR68*$BL68/($AX68-$AW68+1)*BG68*(DAY(EOMONTH(BG$15,0))),
$DH68="день_2",
$DR68/30*MAX(MIN($AX68,EOMONTH(BG$15,0))-MAX($AW68,BG$15)+1,),
$DH68="раб.день",
$DR68/30*(IFERROR(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$DR68*BG68,
$DH68="неделя",
$DR68*BG68/7*(ROUNDUP((DAY(EOMONTH(BG$15,0)))/4,0))),
0)</f>
        <v/>
      </c>
      <c r="EA68" s="125">
        <f t="array" ref="EA68">
IFERROR(_xlfn.IFS(
$DH68="день_1",
$DR68*$BL68/($AX68-$AW68+1)*BH68*(DAY(EOMONTH(BH$15,0))),
$DH68="день_2",
$DR68/30*MAX(MIN($AX68,EOMONTH(BH$15,0))-MAX($AW68,BH$15)+1,),
$DH68="раб.день",
$DR68/30*(IFERROR(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$DR68*BH68,
$DH68="неделя",
$DR68*BH68/7*(ROUNDUP((DAY(EOMONTH(BH$15,0)))/4,0))),
0)</f>
        <v/>
      </c>
      <c r="EB68" s="125">
        <f t="array" ref="EB68">
IFERROR(_xlfn.IFS(
$DH68="день_1",
$DR68*$BL68/($AX68-$AW68+1)*BI68*(DAY(EOMONTH(BI$15,0))),
$DH68="день_2",
$DR68/30*MAX(MIN($AX68,EOMONTH(BI$15,0))-MAX($AW68,BI$15)+1,),
$DH68="раб.день",
$DR68/30*(IFERROR(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$DR68*BI68,
$DH68="неделя",
$DR68*BI68/7*(ROUNDUP((DAY(EOMONTH(BI$15,0)))/4,0))),
0)</f>
        <v/>
      </c>
      <c r="EC68" s="125">
        <f t="array" ref="EC68">
IFERROR(_xlfn.IFS(
$DH68="день_1",
$DR68*$BL68/($AX68-$AW68+1)*BJ68*(DAY(EOMONTH(BJ$15,0))),
$DH68="день_2",
$DR68/30*MAX(MIN($AX68,EOMONTH(BJ$15,0))-MAX($AW68,BJ$15)+1,),
$DH68="раб.день",
$DR68/30*(IFERROR(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$DR68*BJ68,
$DH68="неделя",
$DR68*BJ68/7*(ROUNDUP((DAY(EOMONTH(BJ$15,0)))/4,0))),
0)</f>
        <v/>
      </c>
      <c r="ED68" s="125">
        <f t="array" ref="ED68">
IFERROR(_xlfn.IFS(
$DH68="день_1",
$DR68*$BL68/($AX68-$AW68+1)*BK68*(DAY(EOMONTH(BK$15,0))),
$DH68="день_2",
$DR68/30*MAX(MIN($AX68,EOMONTH(BK$15,0))-MAX($AW68,BK$15)+1,),
$DH68="раб.день",
$DR68/30*(IFERROR(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$DR68*BK68,
$DH68="неделя",
$DR68*BK68/7*(ROUNDUP((DAY(EOMONTH(BK$15,0)))/4,0))),
0)</f>
        <v/>
      </c>
      <c r="EE68" s="125">
        <f>SUM($DS68,$DT68,$DU68,$DV68,$DW68,$DX68,$DY68,$DZ68,$EA68,$EB68,$EC68,$ED68)</f>
        <v/>
      </c>
      <c r="EF68" s="125">
        <f>IFERROR(ROUND($EE68*(1+$EP68),2),0)</f>
        <v/>
      </c>
      <c r="EG68" s="128" t="n">
        <v>1</v>
      </c>
      <c r="EH68" s="126" t="n">
        <v>0</v>
      </c>
      <c r="EI68" s="126">
        <f>ROUND(SUM($EH68:$EH68)*SUM($AB68:$AB68)*$EG68,2)</f>
        <v/>
      </c>
      <c r="EJ68" s="126">
        <f>ROUND($EI68*(1+$EP68),2)</f>
        <v/>
      </c>
      <c r="EK68" s="126" t="n">
        <v>0</v>
      </c>
      <c r="EL68" s="126">
        <f>ROUND(SUM($EK68:$EK68)*SUM($AB68:$AB68)*$EG68,2)</f>
        <v/>
      </c>
      <c r="EM68" s="126">
        <f>ROUND($EL68*(1+$EP68),2)</f>
        <v/>
      </c>
      <c r="EN68" s="126">
        <f>SUM($EE68,$EI68,$EL68)</f>
        <v/>
      </c>
      <c r="EO68" s="126">
        <f>SUM($EF68,$EJ68,$EM68)</f>
        <v/>
      </c>
      <c r="EP68" s="59" t="n"/>
      <c r="EQ68" s="59" t="n"/>
      <c r="ER68" s="60">
        <f t="array" ref="ER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MATCH(ES68,
{"AMS";"RussOutdoor";"HD Outdoor";"Ingroup";"IQ";"Ledproduction";"LisChannel";"Logic";"Media-PPL";"NovikovTV | НовиковТВ";"SMA";"SOK";"КрокусТВ | CrocusTV | IndoorTV";"Сити";"ТЯК Москва"},
0)),"")</f>
        <v/>
      </c>
      <c r="ES68" s="60" t="n"/>
      <c r="ET68" s="60">
        <f t="array" ref="ET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MATCH(ES68,
{"AMS";"RussOutdoor";"HD Outdoor";"Ingroup";"IQ";"Ledproduction";"LisChannel";"Logic";"Media-PPL";"NovikovTV | НовиковТВ";"SMA";"SOK";"КрокусТВ | CrocusTV | IndoorTV";"Сити";"ТЯК Москва"},
0)),"")</f>
        <v/>
      </c>
      <c r="EU68" s="60" t="n"/>
      <c r="EV68" s="60" t="n"/>
      <c r="EX68" s="110">
        <f t="array" ref="EX68">
($AR68/30
+N("ТРАФИК ПЛОЩАДКИ"))*
(IFERROR(
_xlfn.LET(
_xlpm.GPR,
HLOOKUP($L68,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IF($Q68="цифровой",_xlpm.GPR/$AG68,_xlpm.GPR/60)),
0)
+N("DWELL TIME"))*
(IF($AB68=0,0,IF($AB68=1,0.3,IF($AB68=2,0.5,IF($AB68&gt;2,1))))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_xlfn.IFS($AC68="да",1.2,$AC68="нет",1)*
_xlfn.IFS($AD68="да",1.2,$AD68="нет",1)*
IF(R68="статический",1,1.2)*
$X68*
INDEX(
{1.2;1;1.2;1.2;1;1.2;1.2;1.2;1.2;1.2;1.2;1;1.2;1.2;1.2;1.2;1;1;1.2;1.2;1.2;1;1;1;1;1.2;1.2;1.2;1.2;1;1;1;1;1.2;1.2;1.2;1.2;1.2;1.2;1.2;1.2;1;1;1.2;1;1;1;1;1.5;1;1;1.5;1.5;1.2},
MATCH($Q68,_xlpm.MI,0)))&gt;{0.02;0.04;0.06;0.1;0.2;0.4;0.6;0.8;1;2;4;6})),
{0;1;2;3;4;5;6;7;8;9;10;11;12},
0)))
+N("КОЭФФИЦИЕНТ КОНТАКТА"))))*
(_xlfn.IFS($X68&lt;0.1,$X68/1000,$X68&gt;25,5.2,AND($X68&gt;=0.1,$X68&lt;=25),(($X68*2+0.1)/10)*($X68/10)))*
IFERROR((_xlfn.LET(
_xlpm.MA,
{0;0.8;0.85;0.9;0.95;1},
_xlpm.MAA,
{0;1;2;3;4;5},
INDEX(_xlpm.MA,MATCH(SUMPRODUCT(--((IF(ROUND(_xlpm.MAA,1)&gt;5,5,ROUND($AB68,1)))&gt;{0;1;2;3;4;5})),_xlpm.MAA,0)))
+N("КОЭФФИЦИЕНТ КОЛ-ВО КОНСТРУКЦИЙ")),1)*
$AB68,0))*
(IF($Q68="цифровой",$AG68/15*$AI68,1)
+N("ДЛЯ ЦИФРЫ"))</f>
        <v/>
      </c>
      <c r="EY68" s="110">
        <f>IFERROR(EX68*AY68,0)</f>
        <v/>
      </c>
      <c r="EZ68" s="131">
        <f>IFERROR(DP68/EY68*1000,0)</f>
        <v/>
      </c>
      <c r="FA68" s="112">
        <f>IFERROR(FC68/FB68,0)</f>
        <v/>
      </c>
      <c r="FB68" s="112">
        <f>IFERROR((FC68/(EY68/FF68*#REF!))*0.825,0)</f>
        <v/>
      </c>
      <c r="FC68" s="112">
        <f>IFERROR(((EX68*30/AR68)*100)/30,0)</f>
        <v/>
      </c>
      <c r="FD68" s="112">
        <f>IFERROR(EY68/G68*100%,0)</f>
        <v/>
      </c>
      <c r="FE68" s="112">
        <f>IFERROR(FD68/FC68*100%,0)</f>
        <v/>
      </c>
      <c r="FF68" s="110">
        <f>IFERROR(AR68/30*AY68,0)</f>
        <v/>
      </c>
    </row>
    <row r="69" ht="12.75" customHeight="1">
      <c r="A69" s="59" t="n"/>
      <c r="B69" s="60" t="n"/>
      <c r="C69" s="60" t="n"/>
      <c r="D69" s="60">
        <f t="array" ref="D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9" s="60">
        <f t="array" ref="E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9" s="60" t="inlineStr"/>
      <c r="G69" s="60" t="n"/>
      <c r="H69" s="60">
        <f t="array" ref="H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9" s="60" t="n"/>
      <c r="J69" s="60" t="n"/>
      <c r="K69" s="60" t="n"/>
      <c r="L69" s="60" t="n"/>
      <c r="M69" s="60" t="n"/>
      <c r="N69" s="60" t="n"/>
      <c r="O69" s="60" t="n"/>
      <c r="P69" s="60">
        <f t="array" ref="P69">
_xlfn.IFS(
ISNUMBER(MATCH($Q69,{"шелфбаннер","разделитель","монетница","чековая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ISNUMBER(MATCH($Q69,{"каталог","журнал"},)),
"Пресса",
$Q69="","")</f>
        <v/>
      </c>
      <c r="Q69" s="60" t="n"/>
      <c r="R69" s="60">
        <f t="array" ref="R69">
IFERROR(
_xlfn.IFS(
OR(ISNUMBER(MATCH($Q69,{"экспозиция","макет","стенд","автостенд","авто стенд","выставочное пространство","выставочные стенды","модульные выставочные стенды","3Д конструкция","3D конструкция"},)),P69="Экспонирование"),
"нестандартный",
ISNUMBER(MATCH($Q69,{"скроллер","призматрон"},)),
"динамический",
$P69="Видео",
"цифровой",
OR($P69="Пресса",$P69="Щит",$P69="POSm",$P69="Подвес",$P69="Брендирование/оклейка"),
"статический"),"")</f>
        <v/>
      </c>
      <c r="S69" s="59" t="n"/>
      <c r="T69" s="60" t="n"/>
      <c r="U69" s="60" t="n"/>
      <c r="V69" s="60">
        <f>
IF(P69="Видео",
"цифровой постер/ролик",
IF(ISNUMBER(MATCH(Q69,{"короб световой","короб световой | лайтбокс","короб световой | кристалайт","лайтбокс","лайт бокс","кристалайт","LB","lightbox"},)),
"бэклит",
IF(P69="Брендирование/оклейка",
"перфарированная пленка/самоклейка",
IF(P69="Экспонирование",
"под запрос",
IF(P69="Подвес",
"баннер/ткань",
"")))))</f>
        <v/>
      </c>
      <c r="W69" s="59" t="n"/>
      <c r="X69" s="59" t="n"/>
      <c r="Y69" s="59" t="n"/>
      <c r="Z69" s="61" t="n"/>
      <c r="AA69" s="61" t="n"/>
      <c r="AB69" s="61">
        <f>IF(BL69&gt;0,Z69,0)</f>
        <v/>
      </c>
      <c r="AC69" s="59" t="n"/>
      <c r="AD69" s="59" t="n"/>
      <c r="AE69" s="59" t="n"/>
      <c r="AF69" s="59" t="n"/>
      <c r="AG69" s="59" t="n"/>
      <c r="AH69" s="59" t="n"/>
      <c r="AI69" s="59" t="n"/>
      <c r="AJ69" s="59" t="n"/>
      <c r="AK69" s="59" t="n"/>
      <c r="AL69" s="62">
        <f>IFERROR(IF(OR(R69="статический",R69="динамический",R69="нестандартный",R69="",R69=""),"-",IF(AND(AH69="-",AI69="-"),"-",AK69*3600/AH69*AI69)),"-")</f>
        <v/>
      </c>
      <c r="AM69" s="62">
        <f>IFERROR(IF(OR(R69="статический",R69="динамический",R69="",R69="", R69="BTL",R69="нестандартный"),"-",AG69*AI69*AL69/60),"-")</f>
        <v/>
      </c>
      <c r="AN69" s="63">
        <f>IFERROR(IF(AH69="","-",AG69*AI69/AH69),"-")</f>
        <v/>
      </c>
      <c r="AO69" s="59">
        <f>IFERROR(IF(OR($R69="статический",$R69="динамический",$R69="",$R69="",$R69="BTL",$R69="нестандартный"),"-",$AL69*$AY69),"-")</f>
        <v/>
      </c>
      <c r="AP69" s="62">
        <f>IFERROR(IF(OR($R69="статический",$R69="динамический",$R69="",$R69="",$R69="BTL",$R69="нестандартный"),"-",$AM69*AY69),"-")</f>
        <v/>
      </c>
      <c r="AQ69" s="64" t="n"/>
      <c r="AR69" s="61" t="n"/>
      <c r="AS69" s="61" t="n"/>
      <c r="AT69" s="61" t="n"/>
      <c r="AU69" s="65" t="n"/>
      <c r="AV69" s="124">
        <f>IFERROR(DR69/AT69*1000,"n/a")</f>
        <v/>
      </c>
      <c r="AW69" s="67" t="n"/>
      <c r="AX69" s="67" t="n"/>
      <c r="AY69" s="43">
        <f>IFERROR(IF(OR($AW69="",$AX69=""),"",_xlfn.DAYS($AX69+1,$AW69)),"")</f>
        <v/>
      </c>
      <c r="AZ69" s="68">
        <f t="array" ref="AZ69">
_xlfn.LET(_xlpm.COEFF,
IF($AW69+$AX69=0,0,IF(MAX(MIN($AX69,EOMONTH(AZ$15,0))-MAX($AW69,AZ$15)+1,)&gt;0,1,0)),
_xlfn.IFS(
$ES69="LisChannel",
_xlpm.COEFF*
INDEX({1;1;1.2;1.2;1;1;1;1;1.2;1.2;1.2;1.2},
MATCH(MONTH(AZ$15),
{1,2,3,4,5,6,7,8,9,10,11,12})),
CONCATENATE($ES69," ",$L69)="RussOutdoor метро",
_xlpm.COEFF*
INDEX({0.8;0.9;1.1;1.1;1;1;1;1;1.1;1.1;1.1;1.1},
MATCH(MONTH(AZ$15),
{1,2,3,4,5,6,7,8,9,10,11,12})),
$ES69&lt;&gt;"LisChannel",
_xlpm.COEFF,
$ES69&lt;&gt;"RussOutdoor",
_xlpm.COEFF))</f>
        <v/>
      </c>
      <c r="BA69" s="68">
        <f t="array" ref="BA69">
_xlfn.LET(_xlpm.COEFF,
IF($AW69+$AX69=0,0,IF(MAX(MIN($AX69,EOMONTH(BA$15,0))-MAX($AW69,BA$15)+1,)&gt;0,1,0)),
_xlfn.IFS(
$ES69="LisChannel",
_xlpm.COEFF*
INDEX({1;1;1.2;1.2;1;1;1;1;1.2;1.2;1.2;1.2},
MATCH(MONTH(BA$15),
{1,2,3,4,5,6,7,8,9,10,11,12})),
CONCATENATE($ES69," ",$L69)="RussOutdoor метро",
_xlpm.COEFF*
INDEX({0.8;0.9;1.1;1.1;1;1;1;1;1.1;1.1;1.1;1.1},
MATCH(MONTH(BA$15),
{1,2,3,4,5,6,7,8,9,10,11,12})),
$ES69&lt;&gt;"LisChannel",
_xlpm.COEFF,
$ES69&lt;&gt;"RussOutdoor",
_xlpm.COEFF))</f>
        <v/>
      </c>
      <c r="BB69" s="68">
        <f t="array" ref="BB69">
_xlfn.LET(_xlpm.COEFF,
IF($AW69+$AX69=0,0,IF(MAX(MIN($AX69,EOMONTH(BB$15,0))-MAX($AW69,BB$15)+1,)&gt;0,1,0)),
_xlfn.IFS(
$ES69="LisChannel",
_xlpm.COEFF*
INDEX({1;1;1.2;1.2;1;1;1;1;1.2;1.2;1.2;1.2},
MATCH(MONTH(BB$15),
{1,2,3,4,5,6,7,8,9,10,11,12})),
CONCATENATE($ES69," ",$L69)="RussOutdoor метро",
_xlpm.COEFF*
INDEX({0.8;0.9;1.1;1.1;1;1;1;1;1.1;1.1;1.1;1.1},
MATCH(MONTH(BB$15),
{1,2,3,4,5,6,7,8,9,10,11,12})),
$ES69&lt;&gt;"LisChannel",
_xlpm.COEFF,
$ES69&lt;&gt;"RussOutdoor",
_xlpm.COEFF))</f>
        <v/>
      </c>
      <c r="BC69" s="68">
        <f t="array" ref="BC69">
_xlfn.LET(_xlpm.COEFF,
IF($AW69+$AX69=0,0,IF(MAX(MIN($AX69,EOMONTH(BC$15,0))-MAX($AW69,BC$15)+1,)&gt;0,1,0)),
_xlfn.IFS(
$ES69="LisChannel",
_xlpm.COEFF*
INDEX({1;1;1.2;1.2;1;1;1;1;1.2;1.2;1.2;1.2},
MATCH(MONTH(BC$15),
{1,2,3,4,5,6,7,8,9,10,11,12})),
CONCATENATE($ES69," ",$L69)="RussOutdoor метро",
_xlpm.COEFF*
INDEX({0.8;0.9;1.1;1.1;1;1;1;1;1.1;1.1;1.1;1.1},
MATCH(MONTH(BC$15),
{1,2,3,4,5,6,7,8,9,10,11,12})),
$ES69&lt;&gt;"LisChannel",
_xlpm.COEFF,
$ES69&lt;&gt;"RussOutdoor",
_xlpm.COEFF))</f>
        <v/>
      </c>
      <c r="BD69" s="68">
        <f t="array" ref="BD69">
_xlfn.LET(_xlpm.COEFF,
IF($AW69+$AX69=0,0,IF(MAX(MIN($AX69,EOMONTH(BD$15,0))-MAX($AW69,BD$15)+1,)&gt;0,1,0)),
_xlfn.IFS(
$ES69="LisChannel",
_xlpm.COEFF*
INDEX({1;1;1.2;1.2;1;1;1;1;1.2;1.2;1.2;1.2},
MATCH(MONTH(BD$15),
{1,2,3,4,5,6,7,8,9,10,11,12})),
CONCATENATE($ES69," ",$L69)="RussOutdoor метро",
_xlpm.COEFF*
INDEX({0.8;0.9;1.1;1.1;1;1;1;1;1.1;1.1;1.1;1.1},
MATCH(MONTH(BD$15),
{1,2,3,4,5,6,7,8,9,10,11,12})),
$ES69&lt;&gt;"LisChannel",
_xlpm.COEFF,
$ES69&lt;&gt;"RussOutdoor",
_xlpm.COEFF))</f>
        <v/>
      </c>
      <c r="BE69" s="68">
        <f t="array" ref="BE69">
_xlfn.LET(_xlpm.COEFF,
IF($AW69+$AX69=0,0,IF(MAX(MIN($AX69,EOMONTH(BE$15,0))-MAX($AW69,BE$15)+1,)&gt;0,1,0)),
_xlfn.IFS(
$ES69="LisChannel",
_xlpm.COEFF*
INDEX({1;1;1.2;1.2;1;1;1;1;1.2;1.2;1.2;1.2},
MATCH(MONTH(BE$15),
{1,2,3,4,5,6,7,8,9,10,11,12})),
CONCATENATE($ES69," ",$L69)="RussOutdoor метро",
_xlpm.COEFF*
INDEX({0.8;0.9;1.1;1.1;1;1;1;1;1.1;1.1;1.1;1.1},
MATCH(MONTH(BE$15),
{1,2,3,4,5,6,7,8,9,10,11,12})),
$ES69&lt;&gt;"LisChannel",
_xlpm.COEFF,
$ES69&lt;&gt;"RussOutdoor",
_xlpm.COEFF))</f>
        <v/>
      </c>
      <c r="BF69" s="68">
        <f t="array" ref="BF69">
_xlfn.LET(_xlpm.COEFF,
IF($AW69+$AX69=0,0,IF(MAX(MIN($AX69,EOMONTH(BF$15,0))-MAX($AW69,BF$15)+1,)&gt;0,1,0)),
_xlfn.IFS(
$ES69="LisChannel",
_xlpm.COEFF*
INDEX({1;1;1.2;1.2;1;1;1;1;1.2;1.2;1.2;1.2},
MATCH(MONTH(BF$15),
{1,2,3,4,5,6,7,8,9,10,11,12})),
CONCATENATE($ES69," ",$L69)="RussOutdoor метро",
_xlpm.COEFF*
INDEX({0.8;0.9;1.1;1.1;1;1;1;1;1.1;1.1;1.1;1.1},
MATCH(MONTH(BF$15),
{1,2,3,4,5,6,7,8,9,10,11,12})),
$ES69&lt;&gt;"LisChannel",
_xlpm.COEFF,
$ES69&lt;&gt;"RussOutdoor",
_xlpm.COEFF))</f>
        <v/>
      </c>
      <c r="BG69" s="68">
        <f t="array" ref="BG69">
_xlfn.LET(_xlpm.COEFF,
IF($AW69+$AX69=0,0,IF(MAX(MIN($AX69,EOMONTH(BG$15,0))-MAX($AW69,BG$15)+1,)&gt;0,1,0)),
_xlfn.IFS(
$ES69="LisChannel",
_xlpm.COEFF*
INDEX({1;1;1.2;1.2;1;1;1;1;1.2;1.2;1.2;1.2},
MATCH(MONTH(BG$15),
{1,2,3,4,5,6,7,8,9,10,11,12})),
CONCATENATE($ES69," ",$L69)="RussOutdoor метро",
_xlpm.COEFF*
INDEX({0.8;0.9;1.1;1.1;1;1;1;1;1.1;1.1;1.1;1.1},
MATCH(MONTH(BG$15),
{1,2,3,4,5,6,7,8,9,10,11,12})),
$ES69&lt;&gt;"LisChannel",
_xlpm.COEFF,
$ES69&lt;&gt;"RussOutdoor",
_xlpm.COEFF))</f>
        <v/>
      </c>
      <c r="BH69" s="68">
        <f t="array" ref="BH69">
_xlfn.LET(_xlpm.COEFF,
IF($AW69+$AX69=0,0,IF(MAX(MIN($AX69,EOMONTH(BH$15,0))-MAX($AW69,BH$15)+1,)&gt;0,1,0)),
_xlfn.IFS(
$ES69="LisChannel",
_xlpm.COEFF*
INDEX({1;1;1.2;1.2;1;1;1;1;1.2;1.2;1.2;1.2},
MATCH(MONTH(BH$15),
{1,2,3,4,5,6,7,8,9,10,11,12})),
CONCATENATE($ES69," ",$L69)="RussOutdoor метро",
_xlpm.COEFF*
INDEX({0.8;0.9;1.1;1.1;1;1;1;1;1.1;1.1;1.1;1.1},
MATCH(MONTH(BH$15),
{1,2,3,4,5,6,7,8,9,10,11,12})),
$ES69&lt;&gt;"LisChannel",
_xlpm.COEFF,
$ES69&lt;&gt;"RussOutdoor",
_xlpm.COEFF))</f>
        <v/>
      </c>
      <c r="BI69" s="68">
        <f t="array" ref="BI69">
_xlfn.LET(_xlpm.COEFF,
IF($AW69+$AX69=0,0,IF(MAX(MIN($AX69,EOMONTH(BI$15,0))-MAX($AW69,BI$15)+1,)&gt;0,1,0)),
_xlfn.IFS(
$ES69="LisChannel",
_xlpm.COEFF*
INDEX({1;1;1.2;1.2;1;1;1;1;1.2;1.2;1.2;1.2},
MATCH(MONTH(BI$15),
{1,2,3,4,5,6,7,8,9,10,11,12})),
CONCATENATE($ES69," ",$L69)="RussOutdoor метро",
_xlpm.COEFF*
INDEX({0.8;0.9;1.1;1.1;1;1;1;1;1.1;1.1;1.1;1.1},
MATCH(MONTH(BI$15),
{1,2,3,4,5,6,7,8,9,10,11,12})),
$ES69&lt;&gt;"LisChannel",
_xlpm.COEFF,
$ES69&lt;&gt;"RussOutdoor",
_xlpm.COEFF))</f>
        <v/>
      </c>
      <c r="BJ69" s="68">
        <f t="array" ref="BJ69">
_xlfn.LET(_xlpm.COEFF,
IF($AW69+$AX69=0,0,IF(MAX(MIN($AX69,EOMONTH(BJ$15,0))-MAX($AW69,BJ$15)+1,)&gt;0,1,0)),
_xlfn.IFS(
$ES69="LisChannel",
_xlpm.COEFF*
INDEX({1;1;1.2;1.2;1;1;1;1;1.2;1.2;1.2;1.2},
MATCH(MONTH(BJ$15),
{1,2,3,4,5,6,7,8,9,10,11,12})),
CONCATENATE($ES69," ",$L69)="RussOutdoor метро",
_xlpm.COEFF*
INDEX({0.8;0.9;1.1;1.1;1;1;1;1;1.1;1.1;1.1;1.1},
MATCH(MONTH(BJ$15),
{1,2,3,4,5,6,7,8,9,10,11,12})),
$ES69&lt;&gt;"LisChannel",
_xlpm.COEFF,
$ES69&lt;&gt;"RussOutdoor",
_xlpm.COEFF))</f>
        <v/>
      </c>
      <c r="BK69" s="68">
        <f t="array" ref="BK69">
_xlfn.LET(_xlpm.COEFF,
IF($AW69+$AX69=0,0,IF(MAX(MIN($AX69,EOMONTH(BK$15,0))-MAX($AW69,BK$15)+1,)&gt;0,1,0)),
_xlfn.IFS(
$ES69="LisChannel",
_xlpm.COEFF*
INDEX({1;1;1.2;1.2;1;1;1;1;1.2;1.2;1.2;1.2},
MATCH(MONTH(BK$15),
{1,2,3,4,5,6,7,8,9,10,11,12})),
CONCATENATE($ES69," ",$L69)="RussOutdoor метро",
_xlpm.COEFF*
INDEX({0.8;0.9;1.1;1.1;1;1;1;1;1.1;1.1;1.1;1.1},
MATCH(MONTH(BK$15),
{1,2,3,4,5,6,7,8,9,10,11,12})),
$ES69&lt;&gt;"LisChannel",
_xlpm.COEFF,
$ES69&lt;&gt;"RussOutdoor",
_xlpm.COEFF))</f>
        <v/>
      </c>
      <c r="BL69" s="62">
        <f>COUNTIFS($AZ69:$BK69,"&gt;0")</f>
        <v/>
      </c>
      <c r="BM69" s="65" t="n"/>
      <c r="BN69" s="125">
        <f>$DJ69</f>
        <v/>
      </c>
      <c r="BO69" s="63">
        <f>$DQ69</f>
        <v/>
      </c>
      <c r="BP69" s="125">
        <f>
IFERROR(
IF($BL69=0,0,
$BN69*(1-$BO69)),
0)</f>
        <v/>
      </c>
      <c r="BQ69" s="125">
        <f t="array" ref="BQ69">
IFERROR(
_xlfn.IFS(
$DH69="день_1",
$BP69*$BL69/($AX69-$AW69+1)*AZ69*(DAY(EOMONTH(AZ$15,0))),
$DH69="день_2",
$BP69/30*MAX(MIN($AX69,EOMONTH(AZ$15,0))-MAX($AW69,AZ$15)+1,),
$DH69="раб.день",
$BP69/30*(IFERROR(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$BP69*AZ69,
$DH69="неделя",
$BP69*AZ69/7*(ROUNDUP((DAY(EOMONTH(AZ$15,0)))/4,0))),
0)</f>
        <v/>
      </c>
      <c r="BR69" s="125">
        <f t="array" ref="BR69">
IFERROR(
_xlfn.IFS(
$DH69="день_1",
$BP69*$BL69/($AX69-$AW69+1)*BA69*(DAY(EOMONTH(BA$15,0))),
$DH69="день_2",
$BP69/30*MAX(MIN($AX69,EOMONTH(BA$15,0))-MAX($AW69,BA$15)+1,),
$DH69="раб.день",
$BP69/30*(IFERROR(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$BP69*BA69,
$DH69="неделя",
$BP69*BA69/7*(ROUNDUP((DAY(EOMONTH(BA$15,0)))/4,0))),
0)</f>
        <v/>
      </c>
      <c r="BS69" s="125">
        <f t="array" ref="BS69">
IFERROR(
_xlfn.IFS(
$DH69="день_1",
$BP69*$BL69/($AX69-$AW69+1)*BB69*(DAY(EOMONTH(BB$15,0))),
$DH69="день_2",
$BP69/30*MAX(MIN($AX69,EOMONTH(BB$15,0))-MAX($AW69,BB$15)+1,),
$DH69="раб.день",
$BP69/30*(IFERROR(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$BP69*BB69,
$DH69="неделя",
$BP69*BB69/7*(ROUNDUP((DAY(EOMONTH(BB$15,0)))/4,0))),
0)</f>
        <v/>
      </c>
      <c r="BT69" s="125">
        <f t="array" ref="BT69">
IFERROR(
_xlfn.IFS(
$DH69="день_1",
$BP69*$BL69/($AX69-$AW69+1)*BC69*(DAY(EOMONTH(BC$15,0))),
$DH69="день_2",
$BP69/30*MAX(MIN($AX69,EOMONTH(BC$15,0))-MAX($AW69,BC$15)+1,),
$DH69="раб.день",
$BP69/30*(IFERROR(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$BP69*BC69,
$DH69="неделя",
$BP69*BC69/7*(ROUNDUP((DAY(EOMONTH(BC$15,0)))/4,0))),
0)</f>
        <v/>
      </c>
      <c r="BU69" s="125">
        <f t="array" ref="BU69">
IFERROR(
_xlfn.IFS(
$DH69="день_1",
$BP69*$BL69/($AX69-$AW69+1)*BD69*(DAY(EOMONTH(BD$15,0))),
$DH69="день_2",
$BP69/30*MAX(MIN($AX69,EOMONTH(BD$15,0))-MAX($AW69,BD$15)+1,),
$DH69="раб.день",
$BP69/30*(IFERROR(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$BP69*BD69,
$DH69="неделя",
$BP69*BD69/7*(ROUNDUP((DAY(EOMONTH(BD$15,0)))/4,0))),
0)</f>
        <v/>
      </c>
      <c r="BV69" s="125">
        <f t="array" ref="BV69">
IFERROR(
_xlfn.IFS(
$DH69="день_1",
$BP69*$BL69/($AX69-$AW69+1)*BE69*(DAY(EOMONTH(BE$15,0))),
$DH69="день_2",
$BP69/30*MAX(MIN($AX69,EOMONTH(BE$15,0))-MAX($AW69,BE$15)+1,),
$DH69="раб.день",
$BP69/30*(IFERROR(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$BP69*BE69,
$DH69="неделя",
$BP69*BE69/7*(ROUNDUP((DAY(EOMONTH(BE$15,0)))/4,0))),
0)</f>
        <v/>
      </c>
      <c r="BW69" s="125">
        <f t="array" ref="BW69">
IFERROR(
_xlfn.IFS(
$DH69="день_1",
$BP69*$BL69/($AX69-$AW69+1)*BF69*(DAY(EOMONTH(BF$15,0))),
$DH69="день_2",
$BP69/30*MAX(MIN($AX69,EOMONTH(BF$15,0))-MAX($AW69,BF$15)+1,),
$DH69="раб.день",
$BP69/30*(IFERROR(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$BP69*BF69,
$DH69="неделя",
$BP69*BF69/7*(ROUNDUP((DAY(EOMONTH(BF$15,0)))/4,0))),
0)</f>
        <v/>
      </c>
      <c r="BX69" s="125">
        <f t="array" ref="BX69">
IFERROR(
_xlfn.IFS(
$DH69="день_1",
$BP69*$BL69/($AX69-$AW69+1)*BG69*(DAY(EOMONTH(BG$15,0))),
$DH69="день_2",
$BP69/30*MAX(MIN($AX69,EOMONTH(BG$15,0))-MAX($AW69,BG$15)+1,),
$DH69="раб.день",
$BP69/30*(IFERROR(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$BP69*BG69,
$DH69="неделя",
$BP69*BG69/7*(ROUNDUP((DAY(EOMONTH(BG$15,0)))/4,0))),
0)</f>
        <v/>
      </c>
      <c r="BY69" s="125">
        <f t="array" ref="BY69">
IFERROR(
_xlfn.IFS(
$DH69="день_1",
$BP69*$BL69/($AX69-$AW69+1)*BH69*(DAY(EOMONTH(BH$15,0))),
$DH69="день_2",
$BP69/30*MAX(MIN($AX69,EOMONTH(BH$15,0))-MAX($AW69,BH$15)+1,),
$DH69="раб.день",
$BP69/30*(IFERROR(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$BP69*BH69,
$DH69="неделя",
$BP69*BH69/7*(ROUNDUP((DAY(EOMONTH(BH$15,0)))/4,0))),
0)</f>
        <v/>
      </c>
      <c r="BZ69" s="125">
        <f t="array" ref="BZ69">
IFERROR(
_xlfn.IFS(
$DH69="день_1",
$BP69*$BL69/($AX69-$AW69+1)*BI69*(DAY(EOMONTH(BI$15,0))),
$DH69="день_2",
$BP69/30*MAX(MIN($AX69,EOMONTH(BI$15,0))-MAX($AW69,BI$15)+1,),
$DH69="раб.день",
$BP69/30*(IFERROR(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$BP69*BI69,
$DH69="неделя",
$BP69*BI69/7*(ROUNDUP((DAY(EOMONTH(BI$15,0)))/4,0))),
0)</f>
        <v/>
      </c>
      <c r="CA69" s="125">
        <f t="array" ref="CA69">
IFERROR(
_xlfn.IFS(
$DH69="день_1",
$BP69*$BL69/($AX69-$AW69+1)*BJ69*(DAY(EOMONTH(BJ$15,0))),
$DH69="день_2",
$BP69/30*MAX(MIN($AX69,EOMONTH(BJ$15,0))-MAX($AW69,BJ$15)+1,),
$DH69="раб.день",
$BP69/30*(IFERROR(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$BP69*BJ69,
$DH69="неделя",
$BP69*BJ69/7*(ROUNDUP((DAY(EOMONTH(BJ$15,0)))/4,0))),
0)</f>
        <v/>
      </c>
      <c r="CB69" s="125">
        <f t="array" ref="CB69">
IFERROR(
_xlfn.IFS(
$DH69="день_1",
$BP69*$BL69/($AX69-$AW69+1)*BK69*(DAY(EOMONTH(BK$15,0))),
$DH69="день_2",
$BP69/30*MAX(MIN($AX69,EOMONTH(BK$15,0))-MAX($AW69,BK$15)+1,),
$DH69="раб.день",
$BP69/30*(IFERROR(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$BP69*BK69,
$DH69="неделя",
$BP69*BK69/7*(ROUNDUP((DAY(EOMONTH(BK$15,0)))/4,0))),
0)</f>
        <v/>
      </c>
      <c r="CC69" s="125">
        <f>SUM($BQ69:$CB69)</f>
        <v/>
      </c>
      <c r="CD69" s="126">
        <f>SUM($EH69:$EH69)</f>
        <v/>
      </c>
      <c r="CE69" s="126">
        <f>$CD69*$AB69</f>
        <v/>
      </c>
      <c r="CF69" s="126">
        <f>SUM($EK69:$EK69)</f>
        <v/>
      </c>
      <c r="CG69" s="126">
        <f>$CF69*$AB69</f>
        <v/>
      </c>
      <c r="CH69" s="126">
        <f>SUM($CC69,$CE69,$CG69)</f>
        <v/>
      </c>
      <c r="CI69" s="126">
        <f>$CH69*(1+$CM69)</f>
        <v/>
      </c>
      <c r="CJ69" s="127" t="n">
        <v>0</v>
      </c>
      <c r="CK69" s="126">
        <f>SUM($CH69:$CH69)*(1+$CJ69)</f>
        <v/>
      </c>
      <c r="CL69" s="126">
        <f>SUM($CH69:$CH69)*(1+$CM69)</f>
        <v/>
      </c>
      <c r="CM69" s="59" t="n"/>
      <c r="CN69" s="59" t="n"/>
      <c r="CO69" s="72" t="n"/>
      <c r="CP69" s="59" t="n"/>
      <c r="CQ69" s="73" t="n"/>
      <c r="CR69" s="73" t="n"/>
      <c r="CS69" s="73" t="n"/>
      <c r="CT69" s="72" t="n"/>
      <c r="CU69" s="79" t="inlineStr">
        <is>
          <t> </t>
        </is>
      </c>
      <c r="CV69" s="60" t="n"/>
      <c r="CW69" s="60" t="n"/>
      <c r="CX69" s="60" t="n"/>
      <c r="CY69" s="127">
        <f>IFERROR(($CC69-$EE69)/($EE69/(1-$DQ69)),0)</f>
        <v/>
      </c>
      <c r="CZ69" s="127">
        <f>IFERROR(1-$EI69/($CE69),0)</f>
        <v/>
      </c>
      <c r="DA69" s="127">
        <f>IFERROR(1-$EL69/($CG69),0)</f>
        <v/>
      </c>
      <c r="DB69" s="126">
        <f>ROUND(IFERROR(($CI69/(1+$CM69)-$EN69),0),2)</f>
        <v/>
      </c>
      <c r="DC69" s="128" t="n"/>
      <c r="DD69" s="125" t="n"/>
      <c r="DE69" s="75" t="n">
        <v>0</v>
      </c>
      <c r="DF69" s="128" t="n"/>
      <c r="DG69" s="125">
        <f>IF($DC69=0,0,$DD69*($DC69*100%-$DE69*$DF69))*SUM($AB69:$AB69)</f>
        <v/>
      </c>
      <c r="DH69" s="129" t="inlineStr">
        <is>
          <t>месяц</t>
        </is>
      </c>
      <c r="DI69" s="130">
        <f t="array" ref="DI69">IFERROR(
IF($ES69="LisChannel",
(ROUND(((INDEX({174.625;153.888888888889;130.972222222222},MATCH($AI69,{2;3;4}),0))*$AG69*$AI69),2)),0),0)</f>
        <v/>
      </c>
      <c r="DJ69" s="130">
        <f>
_xlfn.LET(_xlpm.X,
IFERROR(
IF($ES69="НовиковТВ",
(_xlfn.LET(_xlpm.NTV,
_xlfn.LET(_xlpm.MIN,350000,
IF(SUMIFS($DI:$DI,$ES:$ES,"НовиковТВ")&lt;=_xlpm.MIN,
(SUMIFS($DI:$DI,$ES:$ES,"НовиковТВ")/(COUNTIFS($ES:$ES,"НовиковТВ")))*_xlpm.MIN/SUMIFS($DI:$DI,$ES:$ES,"НовиковТВ"),
DI69)),
_xlpm.NTV+$DG69/(1-(1-(_xlpm.NTV)*(1-$DL69)*(1-$DM69)*(1-$DN69)*(1-$DO69)*(1-$DP69)/_xlpm.NTV))))/(1+$EP69),
$DI69+$DG69/(1-(1-($DI69)*(1-$DL69)*(1-$DM69)*(1-$DN69)*(1-$DO69)*(1-$DP69)/$DI69))),
0),
_xlpm.X*(1+$CM69)*(1+$CW69)-_xlpm.X*(1+$CM69)+_xlpm.X)</f>
        <v/>
      </c>
      <c r="DK69" s="125" t="inlineStr">
        <is>
          <t>послед.</t>
        </is>
      </c>
      <c r="DL69" s="63" t="n">
        <v>0</v>
      </c>
      <c r="DM69" s="63" t="n">
        <v>0</v>
      </c>
      <c r="DN69" s="63" t="n">
        <v>0</v>
      </c>
      <c r="DO69" s="63" t="n">
        <v>0</v>
      </c>
      <c r="DP69" s="63" t="n">
        <v>0</v>
      </c>
      <c r="DQ69" s="63">
        <f t="array" ref="DQ69">IFERROR(_xlfn.IFS(
$DK69="послед.",1-(1-$DL69)*(1-$DM69)*(1-$DN69)*(1-$DO69)*(1-$DP69),
$DK69="сумм.",$DL69+$DM69+$DN69+$DO69+$DP69),
0)</f>
        <v/>
      </c>
      <c r="DR69" s="125">
        <f t="array" ref="DR69">
IFERROR(
_xlfn.IFS(
$BL69=0,
0,
$BL69&gt;0,
_xlfn.IFS($DK69="послед.",
$DJ69*(1-$DL69)*(1-$DM69)*(1-$DN69)*(1-$DO69)*(1-$DP69),
$DK69="сумм.",
$DJ69*(1-($DL69+$DM69+$DN69+$DO69+$DP69)))),0)</f>
        <v/>
      </c>
      <c r="DS69" s="125">
        <f t="array" ref="DS69">
IFERROR(_xlfn.IFS(
$DH69="день_1",
$DR69*$BL69/($AX69-$AW69+1)*AZ69*(DAY(EOMONTH(AZ$15,0))),
$DH69="день_2",
$DR69/30*MAX(MIN($AX69,EOMONTH(AZ$15,0))-MAX($AW69,AZ$15)+1,),
$DH69="раб.день",
$DR69/30*(IFERROR(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$DR69*AZ69,
$DH69="неделя",
$DR69*AZ69/7*(ROUNDUP((DAY(EOMONTH(AZ$15,0)))/4,0))),
0)</f>
        <v/>
      </c>
      <c r="DT69" s="125">
        <f t="array" ref="DT69">
IFERROR(_xlfn.IFS(
$DH69="день_1",
$DR69*$BL69/($AX69-$AW69+1)*BA69*(DAY(EOMONTH(BA$15,0))),
$DH69="день_2",
$DR69/30*MAX(MIN($AX69,EOMONTH(BA$15,0))-MAX($AW69,BA$15)+1,),
$DH69="раб.день",
$DR69/30*(IFERROR(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$DR69*BA69,
$DH69="неделя",
$DR69*BA69/7*(ROUNDUP((DAY(EOMONTH(BA$15,0)))/4,0))),
0)</f>
        <v/>
      </c>
      <c r="DU69" s="125">
        <f t="array" ref="DU69">
IFERROR(_xlfn.IFS(
$DH69="день_1",
$DR69*$BL69/($AX69-$AW69+1)*BB69*(DAY(EOMONTH(BB$15,0))),
$DH69="день_2",
$DR69/30*MAX(MIN($AX69,EOMONTH(BB$15,0))-MAX($AW69,BB$15)+1,),
$DH69="раб.день",
$DR69/30*(IFERROR(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$DR69*BB69,
$DH69="неделя",
$DR69*BB69/7*(ROUNDUP((DAY(EOMONTH(BB$15,0)))/4,0))),
0)</f>
        <v/>
      </c>
      <c r="DV69" s="125">
        <f t="array" ref="DV69">
IFERROR(_xlfn.IFS(
$DH69="день_1",
$DR69*$BL69/($AX69-$AW69+1)*BC69*(DAY(EOMONTH(BC$15,0))),
$DH69="день_2",
$DR69/30*MAX(MIN($AX69,EOMONTH(BC$15,0))-MAX($AW69,BC$15)+1,),
$DH69="раб.день",
$DR69/30*(IFERROR(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$DR69*BC69,
$DH69="неделя",
$DR69*BC69/7*(ROUNDUP((DAY(EOMONTH(BC$15,0)))/4,0))),
0)</f>
        <v/>
      </c>
      <c r="DW69" s="125">
        <f t="array" ref="DW69">
IFERROR(_xlfn.IFS(
$DH69="день_1",
$DR69*$BL69/($AX69-$AW69+1)*BD69*(DAY(EOMONTH(BD$15,0))),
$DH69="день_2",
$DR69/30*MAX(MIN($AX69,EOMONTH(BD$15,0))-MAX($AW69,BD$15)+1,),
$DH69="раб.день",
$DR69/30*(IFERROR(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$DR69*BD69,
$DH69="неделя",
$DR69*BD69/7*(ROUNDUP((DAY(EOMONTH(BD$15,0)))/4,0))),
0)</f>
        <v/>
      </c>
      <c r="DX69" s="125">
        <f t="array" ref="DX69">
IFERROR(_xlfn.IFS(
$DH69="день_1",
$DR69*$BL69/($AX69-$AW69+1)*BE69*(DAY(EOMONTH(BE$15,0))),
$DH69="день_2",
$DR69/30*MAX(MIN($AX69,EOMONTH(BE$15,0))-MAX($AW69,BE$15)+1,),
$DH69="раб.день",
$DR69/30*(IFERROR(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$DR69*BE69,
$DH69="неделя",
$DR69*BE69/7*(ROUNDUP((DAY(EOMONTH(BE$15,0)))/4,0))),
0)</f>
        <v/>
      </c>
      <c r="DY69" s="125">
        <f t="array" ref="DY69">
IFERROR(_xlfn.IFS(
$DH69="день_1",
$DR69*$BL69/($AX69-$AW69+1)*BF69*(DAY(EOMONTH(BF$15,0))),
$DH69="день_2",
$DR69/30*MAX(MIN($AX69,EOMONTH(BF$15,0))-MAX($AW69,BF$15)+1,),
$DH69="раб.день",
$DR69/30*(IFERROR(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$DR69*BF69,
$DH69="неделя",
$DR69*BF69/7*(ROUNDUP((DAY(EOMONTH(BF$15,0)))/4,0))),
0)</f>
        <v/>
      </c>
      <c r="DZ69" s="125">
        <f t="array" ref="DZ69">
IFERROR(_xlfn.IFS(
$DH69="день_1",
$DR69*$BL69/($AX69-$AW69+1)*BG69*(DAY(EOMONTH(BG$15,0))),
$DH69="день_2",
$DR69/30*MAX(MIN($AX69,EOMONTH(BG$15,0))-MAX($AW69,BG$15)+1,),
$DH69="раб.день",
$DR69/30*(IFERROR(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$DR69*BG69,
$DH69="неделя",
$DR69*BG69/7*(ROUNDUP((DAY(EOMONTH(BG$15,0)))/4,0))),
0)</f>
        <v/>
      </c>
      <c r="EA69" s="125">
        <f t="array" ref="EA69">
IFERROR(_xlfn.IFS(
$DH69="день_1",
$DR69*$BL69/($AX69-$AW69+1)*BH69*(DAY(EOMONTH(BH$15,0))),
$DH69="день_2",
$DR69/30*MAX(MIN($AX69,EOMONTH(BH$15,0))-MAX($AW69,BH$15)+1,),
$DH69="раб.день",
$DR69/30*(IFERROR(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$DR69*BH69,
$DH69="неделя",
$DR69*BH69/7*(ROUNDUP((DAY(EOMONTH(BH$15,0)))/4,0))),
0)</f>
        <v/>
      </c>
      <c r="EB69" s="125">
        <f t="array" ref="EB69">
IFERROR(_xlfn.IFS(
$DH69="день_1",
$DR69*$BL69/($AX69-$AW69+1)*BI69*(DAY(EOMONTH(BI$15,0))),
$DH69="день_2",
$DR69/30*MAX(MIN($AX69,EOMONTH(BI$15,0))-MAX($AW69,BI$15)+1,),
$DH69="раб.день",
$DR69/30*(IFERROR(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$DR69*BI69,
$DH69="неделя",
$DR69*BI69/7*(ROUNDUP((DAY(EOMONTH(BI$15,0)))/4,0))),
0)</f>
        <v/>
      </c>
      <c r="EC69" s="125">
        <f t="array" ref="EC69">
IFERROR(_xlfn.IFS(
$DH69="день_1",
$DR69*$BL69/($AX69-$AW69+1)*BJ69*(DAY(EOMONTH(BJ$15,0))),
$DH69="день_2",
$DR69/30*MAX(MIN($AX69,EOMONTH(BJ$15,0))-MAX($AW69,BJ$15)+1,),
$DH69="раб.день",
$DR69/30*(IFERROR(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$DR69*BJ69,
$DH69="неделя",
$DR69*BJ69/7*(ROUNDUP((DAY(EOMONTH(BJ$15,0)))/4,0))),
0)</f>
        <v/>
      </c>
      <c r="ED69" s="125">
        <f t="array" ref="ED69">
IFERROR(_xlfn.IFS(
$DH69="день_1",
$DR69*$BL69/($AX69-$AW69+1)*BK69*(DAY(EOMONTH(BK$15,0))),
$DH69="день_2",
$DR69/30*MAX(MIN($AX69,EOMONTH(BK$15,0))-MAX($AW69,BK$15)+1,),
$DH69="раб.день",
$DR69/30*(IFERROR(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$DR69*BK69,
$DH69="неделя",
$DR69*BK69/7*(ROUNDUP((DAY(EOMONTH(BK$15,0)))/4,0))),
0)</f>
        <v/>
      </c>
      <c r="EE69" s="125">
        <f>SUM($DS69,$DT69,$DU69,$DV69,$DW69,$DX69,$DY69,$DZ69,$EA69,$EB69,$EC69,$ED69)</f>
        <v/>
      </c>
      <c r="EF69" s="125">
        <f>IFERROR(ROUND($EE69*(1+$EP69),2),0)</f>
        <v/>
      </c>
      <c r="EG69" s="128" t="n">
        <v>1</v>
      </c>
      <c r="EH69" s="126" t="n">
        <v>0</v>
      </c>
      <c r="EI69" s="126">
        <f>ROUND(SUM($EH69:$EH69)*SUM($AB69:$AB69)*$EG69,2)</f>
        <v/>
      </c>
      <c r="EJ69" s="126">
        <f>ROUND($EI69*(1+$EP69),2)</f>
        <v/>
      </c>
      <c r="EK69" s="126" t="n">
        <v>0</v>
      </c>
      <c r="EL69" s="126">
        <f>ROUND(SUM($EK69:$EK69)*SUM($AB69:$AB69)*$EG69,2)</f>
        <v/>
      </c>
      <c r="EM69" s="126">
        <f>ROUND($EL69*(1+$EP69),2)</f>
        <v/>
      </c>
      <c r="EN69" s="126">
        <f>SUM($EE69,$EI69,$EL69)</f>
        <v/>
      </c>
      <c r="EO69" s="126">
        <f>SUM($EF69,$EJ69,$EM69)</f>
        <v/>
      </c>
      <c r="EP69" s="59" t="n"/>
      <c r="EQ69" s="59" t="n"/>
      <c r="ER69" s="60">
        <f t="array" ref="ER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MATCH(ES69,
{"AMS";"RussOutdoor";"HD Outdoor";"Ingroup";"IQ";"Ledproduction";"LisChannel";"Logic";"Media-PPL";"NovikovTV | НовиковТВ";"SMA";"SOK";"КрокусТВ | CrocusTV | IndoorTV";"Сити";"ТЯК Москва"},
0)),"")</f>
        <v/>
      </c>
      <c r="ES69" s="60" t="n"/>
      <c r="ET69" s="60">
        <f t="array" ref="ET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MATCH(ES69,
{"AMS";"RussOutdoor";"HD Outdoor";"Ingroup";"IQ";"Ledproduction";"LisChannel";"Logic";"Media-PPL";"NovikovTV | НовиковТВ";"SMA";"SOK";"КрокусТВ | CrocusTV | IndoorTV";"Сити";"ТЯК Москва"},
0)),"")</f>
        <v/>
      </c>
      <c r="EU69" s="60" t="n"/>
      <c r="EV69" s="60" t="n"/>
      <c r="EX69" s="110">
        <f t="array" ref="EX69">
($AR69/30
+N("ТРАФИК ПЛОЩАДКИ"))*
(IFERROR(
_xlfn.LET(
_xlpm.GPR,
HLOOKUP($L69,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IF($Q69="цифровой",_xlpm.GPR/$AG69,_xlpm.GPR/60)),
0)
+N("DWELL TIME"))*
(IF($AB69=0,0,IF($AB69=1,0.3,IF($AB69=2,0.5,IF($AB69&gt;2,1))))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_xlfn.IFS($AC69="да",1.2,$AC69="нет",1)*
_xlfn.IFS($AD69="да",1.2,$AD69="нет",1)*
IF(R69="статический",1,1.2)*
$X69*
INDEX(
{1.2;1;1.2;1.2;1;1.2;1.2;1.2;1.2;1.2;1.2;1;1.2;1.2;1.2;1.2;1;1;1.2;1.2;1.2;1;1;1;1;1.2;1.2;1.2;1.2;1;1;1;1;1.2;1.2;1.2;1.2;1.2;1.2;1.2;1.2;1;1;1.2;1;1;1;1;1.5;1;1;1.5;1.5;1.2},
MATCH($Q69,_xlpm.MI,0)))&gt;{0.02;0.04;0.06;0.1;0.2;0.4;0.6;0.8;1;2;4;6})),
{0;1;2;3;4;5;6;7;8;9;10;11;12},
0)))
+N("КОЭФФИЦИЕНТ КОНТАКТА"))))*
(_xlfn.IFS($X69&lt;0.1,$X69/1000,$X69&gt;25,5.2,AND($X69&gt;=0.1,$X69&lt;=25),(($X69*2+0.1)/10)*($X69/10)))*
IFERROR((_xlfn.LET(
_xlpm.MA,
{0;0.8;0.85;0.9;0.95;1},
_xlpm.MAA,
{0;1;2;3;4;5},
INDEX(_xlpm.MA,MATCH(SUMPRODUCT(--((IF(ROUND(_xlpm.MAA,1)&gt;5,5,ROUND($AB69,1)))&gt;{0;1;2;3;4;5})),_xlpm.MAA,0)))
+N("КОЭФФИЦИЕНТ КОЛ-ВО КОНСТРУКЦИЙ")),1)*
$AB69,0))*
(IF($Q69="цифровой",$AG69/15*$AI69,1)
+N("ДЛЯ ЦИФРЫ"))</f>
        <v/>
      </c>
      <c r="EY69" s="110">
        <f>IFERROR(EX69*AY69,0)</f>
        <v/>
      </c>
      <c r="EZ69" s="131">
        <f>IFERROR(DP69/EY69*1000,0)</f>
        <v/>
      </c>
      <c r="FA69" s="112">
        <f>IFERROR(FC69/FB69,0)</f>
        <v/>
      </c>
      <c r="FB69" s="112">
        <f>IFERROR((FC69/(EY69/FF69*#REF!))*0.825,0)</f>
        <v/>
      </c>
      <c r="FC69" s="112">
        <f>IFERROR(((EX69*30/AR69)*100)/30,0)</f>
        <v/>
      </c>
      <c r="FD69" s="112">
        <f>IFERROR(EY69/G69*100%,0)</f>
        <v/>
      </c>
      <c r="FE69" s="112">
        <f>IFERROR(FD69/FC69*100%,0)</f>
        <v/>
      </c>
      <c r="FF69" s="110">
        <f>IFERROR(AR69/30*AY69,0)</f>
        <v/>
      </c>
    </row>
    <row r="70" ht="12.75" customHeight="1">
      <c r="A70" s="59" t="n"/>
      <c r="B70" s="60" t="n"/>
      <c r="C70" s="60" t="n"/>
      <c r="D70" s="60">
        <f t="array" ref="D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0" s="60">
        <f t="array" ref="E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0" s="60" t="inlineStr"/>
      <c r="G70" s="60" t="n"/>
      <c r="H70" s="60">
        <f t="array" ref="H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0" s="60" t="n"/>
      <c r="J70" s="60" t="n"/>
      <c r="K70" s="60" t="n"/>
      <c r="L70" s="60" t="n"/>
      <c r="M70" s="60" t="n"/>
      <c r="N70" s="60" t="n"/>
      <c r="O70" s="60" t="n"/>
      <c r="P70" s="60">
        <f t="array" ref="P70">
_xlfn.IFS(
ISNUMBER(MATCH($Q70,{"шелфбаннер","разделитель","монетница","чековая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ISNUMBER(MATCH($Q70,{"каталог","журнал"},)),
"Пресса",
$Q70="","")</f>
        <v/>
      </c>
      <c r="Q70" s="60" t="n"/>
      <c r="R70" s="60">
        <f t="array" ref="R70">
IFERROR(
_xlfn.IFS(
OR(ISNUMBER(MATCH($Q70,{"экспозиция","макет","стенд","автостенд","авто стенд","выставочное пространство","выставочные стенды","модульные выставочные стенды","3Д конструкция","3D конструкция"},)),P70="Экспонирование"),
"нестандартный",
ISNUMBER(MATCH($Q70,{"скроллер","призматрон"},)),
"динамический",
$P70="Видео",
"цифровой",
OR($P70="Пресса",$P70="Щит",$P70="POSm",$P70="Подвес",$P70="Брендирование/оклейка"),
"статический"),"")</f>
        <v/>
      </c>
      <c r="S70" s="59" t="n"/>
      <c r="T70" s="60" t="n"/>
      <c r="U70" s="60" t="n"/>
      <c r="V70" s="60">
        <f>
IF(P70="Видео",
"цифровой постер/ролик",
IF(ISNUMBER(MATCH(Q70,{"короб световой","короб световой | лайтбокс","короб световой | кристалайт","лайтбокс","лайт бокс","кристалайт","LB","lightbox"},)),
"бэклит",
IF(P70="Брендирование/оклейка",
"перфарированная пленка/самоклейка",
IF(P70="Экспонирование",
"под запрос",
IF(P70="Подвес",
"баннер/ткань",
"")))))</f>
        <v/>
      </c>
      <c r="W70" s="59" t="n"/>
      <c r="X70" s="59" t="n"/>
      <c r="Y70" s="59" t="n"/>
      <c r="Z70" s="61" t="n"/>
      <c r="AA70" s="61" t="n"/>
      <c r="AB70" s="61">
        <f>IF(BL70&gt;0,Z70,0)</f>
        <v/>
      </c>
      <c r="AC70" s="59" t="n"/>
      <c r="AD70" s="59" t="n"/>
      <c r="AE70" s="59" t="n"/>
      <c r="AF70" s="59" t="n"/>
      <c r="AG70" s="59" t="n"/>
      <c r="AH70" s="59" t="n"/>
      <c r="AI70" s="59" t="n"/>
      <c r="AJ70" s="59" t="n"/>
      <c r="AK70" s="59" t="n"/>
      <c r="AL70" s="62">
        <f>IFERROR(IF(OR(R70="статический",R70="динамический",R70="нестандартный",R70="",R70=""),"-",IF(AND(AH70="-",AI70="-"),"-",AK70*3600/AH70*AI70)),"-")</f>
        <v/>
      </c>
      <c r="AM70" s="62">
        <f>IFERROR(IF(OR(R70="статический",R70="динамический",R70="",R70="", R70="BTL",R70="нестандартный"),"-",AG70*AI70*AL70/60),"-")</f>
        <v/>
      </c>
      <c r="AN70" s="63">
        <f>IFERROR(IF(AH70="","-",AG70*AI70/AH70),"-")</f>
        <v/>
      </c>
      <c r="AO70" s="59">
        <f>IFERROR(IF(OR($R70="статический",$R70="динамический",$R70="",$R70="",$R70="BTL",$R70="нестандартный"),"-",$AL70*$AY70),"-")</f>
        <v/>
      </c>
      <c r="AP70" s="62">
        <f>IFERROR(IF(OR($R70="статический",$R70="динамический",$R70="",$R70="",$R70="BTL",$R70="нестандартный"),"-",$AM70*AY70),"-")</f>
        <v/>
      </c>
      <c r="AQ70" s="64" t="n"/>
      <c r="AR70" s="61" t="n"/>
      <c r="AS70" s="61" t="n"/>
      <c r="AT70" s="61" t="n"/>
      <c r="AU70" s="65" t="n"/>
      <c r="AV70" s="124">
        <f>IFERROR(DR70/AT70*1000,"n/a")</f>
        <v/>
      </c>
      <c r="AW70" s="67" t="n"/>
      <c r="AX70" s="67" t="n"/>
      <c r="AY70" s="43">
        <f>IFERROR(IF(OR($AW70="",$AX70=""),"",_xlfn.DAYS($AX70+1,$AW70)),"")</f>
        <v/>
      </c>
      <c r="AZ70" s="68">
        <f t="array" ref="AZ70">
_xlfn.LET(_xlpm.COEFF,
IF($AW70+$AX70=0,0,IF(MAX(MIN($AX70,EOMONTH(AZ$15,0))-MAX($AW70,AZ$15)+1,)&gt;0,1,0)),
_xlfn.IFS(
$ES70="LisChannel",
_xlpm.COEFF*
INDEX({1;1;1.2;1.2;1;1;1;1;1.2;1.2;1.2;1.2},
MATCH(MONTH(AZ$15),
{1,2,3,4,5,6,7,8,9,10,11,12})),
CONCATENATE($ES70," ",$L70)="RussOutdoor метро",
_xlpm.COEFF*
INDEX({0.8;0.9;1.1;1.1;1;1;1;1;1.1;1.1;1.1;1.1},
MATCH(MONTH(AZ$15),
{1,2,3,4,5,6,7,8,9,10,11,12})),
$ES70&lt;&gt;"LisChannel",
_xlpm.COEFF,
$ES70&lt;&gt;"RussOutdoor",
_xlpm.COEFF))</f>
        <v/>
      </c>
      <c r="BA70" s="68">
        <f t="array" ref="BA70">
_xlfn.LET(_xlpm.COEFF,
IF($AW70+$AX70=0,0,IF(MAX(MIN($AX70,EOMONTH(BA$15,0))-MAX($AW70,BA$15)+1,)&gt;0,1,0)),
_xlfn.IFS(
$ES70="LisChannel",
_xlpm.COEFF*
INDEX({1;1;1.2;1.2;1;1;1;1;1.2;1.2;1.2;1.2},
MATCH(MONTH(BA$15),
{1,2,3,4,5,6,7,8,9,10,11,12})),
CONCATENATE($ES70," ",$L70)="RussOutdoor метро",
_xlpm.COEFF*
INDEX({0.8;0.9;1.1;1.1;1;1;1;1;1.1;1.1;1.1;1.1},
MATCH(MONTH(BA$15),
{1,2,3,4,5,6,7,8,9,10,11,12})),
$ES70&lt;&gt;"LisChannel",
_xlpm.COEFF,
$ES70&lt;&gt;"RussOutdoor",
_xlpm.COEFF))</f>
        <v/>
      </c>
      <c r="BB70" s="68">
        <f t="array" ref="BB70">
_xlfn.LET(_xlpm.COEFF,
IF($AW70+$AX70=0,0,IF(MAX(MIN($AX70,EOMONTH(BB$15,0))-MAX($AW70,BB$15)+1,)&gt;0,1,0)),
_xlfn.IFS(
$ES70="LisChannel",
_xlpm.COEFF*
INDEX({1;1;1.2;1.2;1;1;1;1;1.2;1.2;1.2;1.2},
MATCH(MONTH(BB$15),
{1,2,3,4,5,6,7,8,9,10,11,12})),
CONCATENATE($ES70," ",$L70)="RussOutdoor метро",
_xlpm.COEFF*
INDEX({0.8;0.9;1.1;1.1;1;1;1;1;1.1;1.1;1.1;1.1},
MATCH(MONTH(BB$15),
{1,2,3,4,5,6,7,8,9,10,11,12})),
$ES70&lt;&gt;"LisChannel",
_xlpm.COEFF,
$ES70&lt;&gt;"RussOutdoor",
_xlpm.COEFF))</f>
        <v/>
      </c>
      <c r="BC70" s="68">
        <f t="array" ref="BC70">
_xlfn.LET(_xlpm.COEFF,
IF($AW70+$AX70=0,0,IF(MAX(MIN($AX70,EOMONTH(BC$15,0))-MAX($AW70,BC$15)+1,)&gt;0,1,0)),
_xlfn.IFS(
$ES70="LisChannel",
_xlpm.COEFF*
INDEX({1;1;1.2;1.2;1;1;1;1;1.2;1.2;1.2;1.2},
MATCH(MONTH(BC$15),
{1,2,3,4,5,6,7,8,9,10,11,12})),
CONCATENATE($ES70," ",$L70)="RussOutdoor метро",
_xlpm.COEFF*
INDEX({0.8;0.9;1.1;1.1;1;1;1;1;1.1;1.1;1.1;1.1},
MATCH(MONTH(BC$15),
{1,2,3,4,5,6,7,8,9,10,11,12})),
$ES70&lt;&gt;"LisChannel",
_xlpm.COEFF,
$ES70&lt;&gt;"RussOutdoor",
_xlpm.COEFF))</f>
        <v/>
      </c>
      <c r="BD70" s="68">
        <f t="array" ref="BD70">
_xlfn.LET(_xlpm.COEFF,
IF($AW70+$AX70=0,0,IF(MAX(MIN($AX70,EOMONTH(BD$15,0))-MAX($AW70,BD$15)+1,)&gt;0,1,0)),
_xlfn.IFS(
$ES70="LisChannel",
_xlpm.COEFF*
INDEX({1;1;1.2;1.2;1;1;1;1;1.2;1.2;1.2;1.2},
MATCH(MONTH(BD$15),
{1,2,3,4,5,6,7,8,9,10,11,12})),
CONCATENATE($ES70," ",$L70)="RussOutdoor метро",
_xlpm.COEFF*
INDEX({0.8;0.9;1.1;1.1;1;1;1;1;1.1;1.1;1.1;1.1},
MATCH(MONTH(BD$15),
{1,2,3,4,5,6,7,8,9,10,11,12})),
$ES70&lt;&gt;"LisChannel",
_xlpm.COEFF,
$ES70&lt;&gt;"RussOutdoor",
_xlpm.COEFF))</f>
        <v/>
      </c>
      <c r="BE70" s="68">
        <f t="array" ref="BE70">
_xlfn.LET(_xlpm.COEFF,
IF($AW70+$AX70=0,0,IF(MAX(MIN($AX70,EOMONTH(BE$15,0))-MAX($AW70,BE$15)+1,)&gt;0,1,0)),
_xlfn.IFS(
$ES70="LisChannel",
_xlpm.COEFF*
INDEX({1;1;1.2;1.2;1;1;1;1;1.2;1.2;1.2;1.2},
MATCH(MONTH(BE$15),
{1,2,3,4,5,6,7,8,9,10,11,12})),
CONCATENATE($ES70," ",$L70)="RussOutdoor метро",
_xlpm.COEFF*
INDEX({0.8;0.9;1.1;1.1;1;1;1;1;1.1;1.1;1.1;1.1},
MATCH(MONTH(BE$15),
{1,2,3,4,5,6,7,8,9,10,11,12})),
$ES70&lt;&gt;"LisChannel",
_xlpm.COEFF,
$ES70&lt;&gt;"RussOutdoor",
_xlpm.COEFF))</f>
        <v/>
      </c>
      <c r="BF70" s="68">
        <f t="array" ref="BF70">
_xlfn.LET(_xlpm.COEFF,
IF($AW70+$AX70=0,0,IF(MAX(MIN($AX70,EOMONTH(BF$15,0))-MAX($AW70,BF$15)+1,)&gt;0,1,0)),
_xlfn.IFS(
$ES70="LisChannel",
_xlpm.COEFF*
INDEX({1;1;1.2;1.2;1;1;1;1;1.2;1.2;1.2;1.2},
MATCH(MONTH(BF$15),
{1,2,3,4,5,6,7,8,9,10,11,12})),
CONCATENATE($ES70," ",$L70)="RussOutdoor метро",
_xlpm.COEFF*
INDEX({0.8;0.9;1.1;1.1;1;1;1;1;1.1;1.1;1.1;1.1},
MATCH(MONTH(BF$15),
{1,2,3,4,5,6,7,8,9,10,11,12})),
$ES70&lt;&gt;"LisChannel",
_xlpm.COEFF,
$ES70&lt;&gt;"RussOutdoor",
_xlpm.COEFF))</f>
        <v/>
      </c>
      <c r="BG70" s="68">
        <f t="array" ref="BG70">
_xlfn.LET(_xlpm.COEFF,
IF($AW70+$AX70=0,0,IF(MAX(MIN($AX70,EOMONTH(BG$15,0))-MAX($AW70,BG$15)+1,)&gt;0,1,0)),
_xlfn.IFS(
$ES70="LisChannel",
_xlpm.COEFF*
INDEX({1;1;1.2;1.2;1;1;1;1;1.2;1.2;1.2;1.2},
MATCH(MONTH(BG$15),
{1,2,3,4,5,6,7,8,9,10,11,12})),
CONCATENATE($ES70," ",$L70)="RussOutdoor метро",
_xlpm.COEFF*
INDEX({0.8;0.9;1.1;1.1;1;1;1;1;1.1;1.1;1.1;1.1},
MATCH(MONTH(BG$15),
{1,2,3,4,5,6,7,8,9,10,11,12})),
$ES70&lt;&gt;"LisChannel",
_xlpm.COEFF,
$ES70&lt;&gt;"RussOutdoor",
_xlpm.COEFF))</f>
        <v/>
      </c>
      <c r="BH70" s="68">
        <f t="array" ref="BH70">
_xlfn.LET(_xlpm.COEFF,
IF($AW70+$AX70=0,0,IF(MAX(MIN($AX70,EOMONTH(BH$15,0))-MAX($AW70,BH$15)+1,)&gt;0,1,0)),
_xlfn.IFS(
$ES70="LisChannel",
_xlpm.COEFF*
INDEX({1;1;1.2;1.2;1;1;1;1;1.2;1.2;1.2;1.2},
MATCH(MONTH(BH$15),
{1,2,3,4,5,6,7,8,9,10,11,12})),
CONCATENATE($ES70," ",$L70)="RussOutdoor метро",
_xlpm.COEFF*
INDEX({0.8;0.9;1.1;1.1;1;1;1;1;1.1;1.1;1.1;1.1},
MATCH(MONTH(BH$15),
{1,2,3,4,5,6,7,8,9,10,11,12})),
$ES70&lt;&gt;"LisChannel",
_xlpm.COEFF,
$ES70&lt;&gt;"RussOutdoor",
_xlpm.COEFF))</f>
        <v/>
      </c>
      <c r="BI70" s="68">
        <f t="array" ref="BI70">
_xlfn.LET(_xlpm.COEFF,
IF($AW70+$AX70=0,0,IF(MAX(MIN($AX70,EOMONTH(BI$15,0))-MAX($AW70,BI$15)+1,)&gt;0,1,0)),
_xlfn.IFS(
$ES70="LisChannel",
_xlpm.COEFF*
INDEX({1;1;1.2;1.2;1;1;1;1;1.2;1.2;1.2;1.2},
MATCH(MONTH(BI$15),
{1,2,3,4,5,6,7,8,9,10,11,12})),
CONCATENATE($ES70," ",$L70)="RussOutdoor метро",
_xlpm.COEFF*
INDEX({0.8;0.9;1.1;1.1;1;1;1;1;1.1;1.1;1.1;1.1},
MATCH(MONTH(BI$15),
{1,2,3,4,5,6,7,8,9,10,11,12})),
$ES70&lt;&gt;"LisChannel",
_xlpm.COEFF,
$ES70&lt;&gt;"RussOutdoor",
_xlpm.COEFF))</f>
        <v/>
      </c>
      <c r="BJ70" s="68">
        <f t="array" ref="BJ70">
_xlfn.LET(_xlpm.COEFF,
IF($AW70+$AX70=0,0,IF(MAX(MIN($AX70,EOMONTH(BJ$15,0))-MAX($AW70,BJ$15)+1,)&gt;0,1,0)),
_xlfn.IFS(
$ES70="LisChannel",
_xlpm.COEFF*
INDEX({1;1;1.2;1.2;1;1;1;1;1.2;1.2;1.2;1.2},
MATCH(MONTH(BJ$15),
{1,2,3,4,5,6,7,8,9,10,11,12})),
CONCATENATE($ES70," ",$L70)="RussOutdoor метро",
_xlpm.COEFF*
INDEX({0.8;0.9;1.1;1.1;1;1;1;1;1.1;1.1;1.1;1.1},
MATCH(MONTH(BJ$15),
{1,2,3,4,5,6,7,8,9,10,11,12})),
$ES70&lt;&gt;"LisChannel",
_xlpm.COEFF,
$ES70&lt;&gt;"RussOutdoor",
_xlpm.COEFF))</f>
        <v/>
      </c>
      <c r="BK70" s="68">
        <f t="array" ref="BK70">
_xlfn.LET(_xlpm.COEFF,
IF($AW70+$AX70=0,0,IF(MAX(MIN($AX70,EOMONTH(BK$15,0))-MAX($AW70,BK$15)+1,)&gt;0,1,0)),
_xlfn.IFS(
$ES70="LisChannel",
_xlpm.COEFF*
INDEX({1;1;1.2;1.2;1;1;1;1;1.2;1.2;1.2;1.2},
MATCH(MONTH(BK$15),
{1,2,3,4,5,6,7,8,9,10,11,12})),
CONCATENATE($ES70," ",$L70)="RussOutdoor метро",
_xlpm.COEFF*
INDEX({0.8;0.9;1.1;1.1;1;1;1;1;1.1;1.1;1.1;1.1},
MATCH(MONTH(BK$15),
{1,2,3,4,5,6,7,8,9,10,11,12})),
$ES70&lt;&gt;"LisChannel",
_xlpm.COEFF,
$ES70&lt;&gt;"RussOutdoor",
_xlpm.COEFF))</f>
        <v/>
      </c>
      <c r="BL70" s="62">
        <f>COUNTIFS($AZ70:$BK70,"&gt;0")</f>
        <v/>
      </c>
      <c r="BM70" s="65" t="n"/>
      <c r="BN70" s="125">
        <f>$DJ70</f>
        <v/>
      </c>
      <c r="BO70" s="63">
        <f>$DQ70</f>
        <v/>
      </c>
      <c r="BP70" s="125">
        <f>
IFERROR(
IF($BL70=0,0,
$BN70*(1-$BO70)),
0)</f>
        <v/>
      </c>
      <c r="BQ70" s="125">
        <f t="array" ref="BQ70">
IFERROR(
_xlfn.IFS(
$DH70="день_1",
$BP70*$BL70/($AX70-$AW70+1)*AZ70*(DAY(EOMONTH(AZ$15,0))),
$DH70="день_2",
$BP70/30*MAX(MIN($AX70,EOMONTH(AZ$15,0))-MAX($AW70,AZ$15)+1,),
$DH70="раб.день",
$BP70/30*(IFERROR(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$BP70*AZ70,
$DH70="неделя",
$BP70*AZ70/7*(ROUNDUP((DAY(EOMONTH(AZ$15,0)))/4,0))),
0)</f>
        <v/>
      </c>
      <c r="BR70" s="125">
        <f t="array" ref="BR70">
IFERROR(
_xlfn.IFS(
$DH70="день_1",
$BP70*$BL70/($AX70-$AW70+1)*BA70*(DAY(EOMONTH(BA$15,0))),
$DH70="день_2",
$BP70/30*MAX(MIN($AX70,EOMONTH(BA$15,0))-MAX($AW70,BA$15)+1,),
$DH70="раб.день",
$BP70/30*(IFERROR(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$BP70*BA70,
$DH70="неделя",
$BP70*BA70/7*(ROUNDUP((DAY(EOMONTH(BA$15,0)))/4,0))),
0)</f>
        <v/>
      </c>
      <c r="BS70" s="125">
        <f t="array" ref="BS70">
IFERROR(
_xlfn.IFS(
$DH70="день_1",
$BP70*$BL70/($AX70-$AW70+1)*BB70*(DAY(EOMONTH(BB$15,0))),
$DH70="день_2",
$BP70/30*MAX(MIN($AX70,EOMONTH(BB$15,0))-MAX($AW70,BB$15)+1,),
$DH70="раб.день",
$BP70/30*(IFERROR(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$BP70*BB70,
$DH70="неделя",
$BP70*BB70/7*(ROUNDUP((DAY(EOMONTH(BB$15,0)))/4,0))),
0)</f>
        <v/>
      </c>
      <c r="BT70" s="125">
        <f t="array" ref="BT70">
IFERROR(
_xlfn.IFS(
$DH70="день_1",
$BP70*$BL70/($AX70-$AW70+1)*BC70*(DAY(EOMONTH(BC$15,0))),
$DH70="день_2",
$BP70/30*MAX(MIN($AX70,EOMONTH(BC$15,0))-MAX($AW70,BC$15)+1,),
$DH70="раб.день",
$BP70/30*(IFERROR(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$BP70*BC70,
$DH70="неделя",
$BP70*BC70/7*(ROUNDUP((DAY(EOMONTH(BC$15,0)))/4,0))),
0)</f>
        <v/>
      </c>
      <c r="BU70" s="125">
        <f t="array" ref="BU70">
IFERROR(
_xlfn.IFS(
$DH70="день_1",
$BP70*$BL70/($AX70-$AW70+1)*BD70*(DAY(EOMONTH(BD$15,0))),
$DH70="день_2",
$BP70/30*MAX(MIN($AX70,EOMONTH(BD$15,0))-MAX($AW70,BD$15)+1,),
$DH70="раб.день",
$BP70/30*(IFERROR(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$BP70*BD70,
$DH70="неделя",
$BP70*BD70/7*(ROUNDUP((DAY(EOMONTH(BD$15,0)))/4,0))),
0)</f>
        <v/>
      </c>
      <c r="BV70" s="125">
        <f t="array" ref="BV70">
IFERROR(
_xlfn.IFS(
$DH70="день_1",
$BP70*$BL70/($AX70-$AW70+1)*BE70*(DAY(EOMONTH(BE$15,0))),
$DH70="день_2",
$BP70/30*MAX(MIN($AX70,EOMONTH(BE$15,0))-MAX($AW70,BE$15)+1,),
$DH70="раб.день",
$BP70/30*(IFERROR(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$BP70*BE70,
$DH70="неделя",
$BP70*BE70/7*(ROUNDUP((DAY(EOMONTH(BE$15,0)))/4,0))),
0)</f>
        <v/>
      </c>
      <c r="BW70" s="125">
        <f t="array" ref="BW70">
IFERROR(
_xlfn.IFS(
$DH70="день_1",
$BP70*$BL70/($AX70-$AW70+1)*BF70*(DAY(EOMONTH(BF$15,0))),
$DH70="день_2",
$BP70/30*MAX(MIN($AX70,EOMONTH(BF$15,0))-MAX($AW70,BF$15)+1,),
$DH70="раб.день",
$BP70/30*(IFERROR(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$BP70*BF70,
$DH70="неделя",
$BP70*BF70/7*(ROUNDUP((DAY(EOMONTH(BF$15,0)))/4,0))),
0)</f>
        <v/>
      </c>
      <c r="BX70" s="125">
        <f t="array" ref="BX70">
IFERROR(
_xlfn.IFS(
$DH70="день_1",
$BP70*$BL70/($AX70-$AW70+1)*BG70*(DAY(EOMONTH(BG$15,0))),
$DH70="день_2",
$BP70/30*MAX(MIN($AX70,EOMONTH(BG$15,0))-MAX($AW70,BG$15)+1,),
$DH70="раб.день",
$BP70/30*(IFERROR(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$BP70*BG70,
$DH70="неделя",
$BP70*BG70/7*(ROUNDUP((DAY(EOMONTH(BG$15,0)))/4,0))),
0)</f>
        <v/>
      </c>
      <c r="BY70" s="125">
        <f t="array" ref="BY70">
IFERROR(
_xlfn.IFS(
$DH70="день_1",
$BP70*$BL70/($AX70-$AW70+1)*BH70*(DAY(EOMONTH(BH$15,0))),
$DH70="день_2",
$BP70/30*MAX(MIN($AX70,EOMONTH(BH$15,0))-MAX($AW70,BH$15)+1,),
$DH70="раб.день",
$BP70/30*(IFERROR(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$BP70*BH70,
$DH70="неделя",
$BP70*BH70/7*(ROUNDUP((DAY(EOMONTH(BH$15,0)))/4,0))),
0)</f>
        <v/>
      </c>
      <c r="BZ70" s="125">
        <f t="array" ref="BZ70">
IFERROR(
_xlfn.IFS(
$DH70="день_1",
$BP70*$BL70/($AX70-$AW70+1)*BI70*(DAY(EOMONTH(BI$15,0))),
$DH70="день_2",
$BP70/30*MAX(MIN($AX70,EOMONTH(BI$15,0))-MAX($AW70,BI$15)+1,),
$DH70="раб.день",
$BP70/30*(IFERROR(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$BP70*BI70,
$DH70="неделя",
$BP70*BI70/7*(ROUNDUP((DAY(EOMONTH(BI$15,0)))/4,0))),
0)</f>
        <v/>
      </c>
      <c r="CA70" s="125">
        <f t="array" ref="CA70">
IFERROR(
_xlfn.IFS(
$DH70="день_1",
$BP70*$BL70/($AX70-$AW70+1)*BJ70*(DAY(EOMONTH(BJ$15,0))),
$DH70="день_2",
$BP70/30*MAX(MIN($AX70,EOMONTH(BJ$15,0))-MAX($AW70,BJ$15)+1,),
$DH70="раб.день",
$BP70/30*(IFERROR(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$BP70*BJ70,
$DH70="неделя",
$BP70*BJ70/7*(ROUNDUP((DAY(EOMONTH(BJ$15,0)))/4,0))),
0)</f>
        <v/>
      </c>
      <c r="CB70" s="125">
        <f t="array" ref="CB70">
IFERROR(
_xlfn.IFS(
$DH70="день_1",
$BP70*$BL70/($AX70-$AW70+1)*BK70*(DAY(EOMONTH(BK$15,0))),
$DH70="день_2",
$BP70/30*MAX(MIN($AX70,EOMONTH(BK$15,0))-MAX($AW70,BK$15)+1,),
$DH70="раб.день",
$BP70/30*(IFERROR(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$BP70*BK70,
$DH70="неделя",
$BP70*BK70/7*(ROUNDUP((DAY(EOMONTH(BK$15,0)))/4,0))),
0)</f>
        <v/>
      </c>
      <c r="CC70" s="125">
        <f>SUM($BQ70:$CB70)</f>
        <v/>
      </c>
      <c r="CD70" s="126">
        <f>SUM($EH70:$EH70)</f>
        <v/>
      </c>
      <c r="CE70" s="126">
        <f>$CD70*$AB70</f>
        <v/>
      </c>
      <c r="CF70" s="126">
        <f>SUM($EK70:$EK70)</f>
        <v/>
      </c>
      <c r="CG70" s="126">
        <f>$CF70*$AB70</f>
        <v/>
      </c>
      <c r="CH70" s="126">
        <f>SUM($CC70,$CE70,$CG70)</f>
        <v/>
      </c>
      <c r="CI70" s="126">
        <f>$CH70*(1+$CM70)</f>
        <v/>
      </c>
      <c r="CJ70" s="127" t="n">
        <v>0</v>
      </c>
      <c r="CK70" s="126">
        <f>SUM($CH70:$CH70)*(1+$CJ70)</f>
        <v/>
      </c>
      <c r="CL70" s="126">
        <f>SUM($CH70:$CH70)*(1+$CM70)</f>
        <v/>
      </c>
      <c r="CM70" s="59" t="n"/>
      <c r="CN70" s="59" t="n"/>
      <c r="CO70" s="72" t="n"/>
      <c r="CP70" s="59" t="n"/>
      <c r="CQ70" s="73" t="n"/>
      <c r="CR70" s="73" t="n"/>
      <c r="CS70" s="73" t="n"/>
      <c r="CT70" s="72" t="n"/>
      <c r="CU70" s="79" t="inlineStr">
        <is>
          <t> </t>
        </is>
      </c>
      <c r="CV70" s="60" t="n"/>
      <c r="CW70" s="60" t="n"/>
      <c r="CX70" s="60" t="n"/>
      <c r="CY70" s="127">
        <f>IFERROR(($CC70-$EE70)/($EE70/(1-$DQ70)),0)</f>
        <v/>
      </c>
      <c r="CZ70" s="127">
        <f>IFERROR(1-$EI70/($CE70),0)</f>
        <v/>
      </c>
      <c r="DA70" s="127">
        <f>IFERROR(1-$EL70/($CG70),0)</f>
        <v/>
      </c>
      <c r="DB70" s="126">
        <f>ROUND(IFERROR(($CI70/(1+$CM70)-$EN70),0),2)</f>
        <v/>
      </c>
      <c r="DC70" s="128" t="n"/>
      <c r="DD70" s="125" t="n"/>
      <c r="DE70" s="75" t="n">
        <v>0</v>
      </c>
      <c r="DF70" s="128" t="n"/>
      <c r="DG70" s="125">
        <f>IF($DC70=0,0,$DD70*($DC70*100%-$DE70*$DF70))*SUM($AB70:$AB70)</f>
        <v/>
      </c>
      <c r="DH70" s="129" t="inlineStr">
        <is>
          <t>месяц</t>
        </is>
      </c>
      <c r="DI70" s="130">
        <f t="array" ref="DI70">IFERROR(
IF($ES70="LisChannel",
(ROUND(((INDEX({174.625;153.888888888889;130.972222222222},MATCH($AI70,{2;3;4}),0))*$AG70*$AI70),2)),0),0)</f>
        <v/>
      </c>
      <c r="DJ70" s="130">
        <f>
_xlfn.LET(_xlpm.X,
IFERROR(
IF($ES70="НовиковТВ",
(_xlfn.LET(_xlpm.NTV,
_xlfn.LET(_xlpm.MIN,350000,
IF(SUMIFS($DI:$DI,$ES:$ES,"НовиковТВ")&lt;=_xlpm.MIN,
(SUMIFS($DI:$DI,$ES:$ES,"НовиковТВ")/(COUNTIFS($ES:$ES,"НовиковТВ")))*_xlpm.MIN/SUMIFS($DI:$DI,$ES:$ES,"НовиковТВ"),
DI70)),
_xlpm.NTV+$DG70/(1-(1-(_xlpm.NTV)*(1-$DL70)*(1-$DM70)*(1-$DN70)*(1-$DO70)*(1-$DP70)/_xlpm.NTV))))/(1+$EP70),
$DI70+$DG70/(1-(1-($DI70)*(1-$DL70)*(1-$DM70)*(1-$DN70)*(1-$DO70)*(1-$DP70)/$DI70))),
0),
_xlpm.X*(1+$CM70)*(1+$CW70)-_xlpm.X*(1+$CM70)+_xlpm.X)</f>
        <v/>
      </c>
      <c r="DK70" s="125" t="inlineStr">
        <is>
          <t>послед.</t>
        </is>
      </c>
      <c r="DL70" s="63" t="n">
        <v>0</v>
      </c>
      <c r="DM70" s="63" t="n">
        <v>0</v>
      </c>
      <c r="DN70" s="63" t="n">
        <v>0</v>
      </c>
      <c r="DO70" s="63" t="n">
        <v>0</v>
      </c>
      <c r="DP70" s="63" t="n">
        <v>0</v>
      </c>
      <c r="DQ70" s="63">
        <f t="array" ref="DQ70">IFERROR(_xlfn.IFS(
$DK70="послед.",1-(1-$DL70)*(1-$DM70)*(1-$DN70)*(1-$DO70)*(1-$DP70),
$DK70="сумм.",$DL70+$DM70+$DN70+$DO70+$DP70),
0)</f>
        <v/>
      </c>
      <c r="DR70" s="125">
        <f t="array" ref="DR70">
IFERROR(
_xlfn.IFS(
$BL70=0,
0,
$BL70&gt;0,
_xlfn.IFS($DK70="послед.",
$DJ70*(1-$DL70)*(1-$DM70)*(1-$DN70)*(1-$DO70)*(1-$DP70),
$DK70="сумм.",
$DJ70*(1-($DL70+$DM70+$DN70+$DO70+$DP70)))),0)</f>
        <v/>
      </c>
      <c r="DS70" s="125">
        <f t="array" ref="DS70">
IFERROR(_xlfn.IFS(
$DH70="день_1",
$DR70*$BL70/($AX70-$AW70+1)*AZ70*(DAY(EOMONTH(AZ$15,0))),
$DH70="день_2",
$DR70/30*MAX(MIN($AX70,EOMONTH(AZ$15,0))-MAX($AW70,AZ$15)+1,),
$DH70="раб.день",
$DR70/30*(IFERROR(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$DR70*AZ70,
$DH70="неделя",
$DR70*AZ70/7*(ROUNDUP((DAY(EOMONTH(AZ$15,0)))/4,0))),
0)</f>
        <v/>
      </c>
      <c r="DT70" s="125">
        <f t="array" ref="DT70">
IFERROR(_xlfn.IFS(
$DH70="день_1",
$DR70*$BL70/($AX70-$AW70+1)*BA70*(DAY(EOMONTH(BA$15,0))),
$DH70="день_2",
$DR70/30*MAX(MIN($AX70,EOMONTH(BA$15,0))-MAX($AW70,BA$15)+1,),
$DH70="раб.день",
$DR70/30*(IFERROR(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$DR70*BA70,
$DH70="неделя",
$DR70*BA70/7*(ROUNDUP((DAY(EOMONTH(BA$15,0)))/4,0))),
0)</f>
        <v/>
      </c>
      <c r="DU70" s="125">
        <f t="array" ref="DU70">
IFERROR(_xlfn.IFS(
$DH70="день_1",
$DR70*$BL70/($AX70-$AW70+1)*BB70*(DAY(EOMONTH(BB$15,0))),
$DH70="день_2",
$DR70/30*MAX(MIN($AX70,EOMONTH(BB$15,0))-MAX($AW70,BB$15)+1,),
$DH70="раб.день",
$DR70/30*(IFERROR(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$DR70*BB70,
$DH70="неделя",
$DR70*BB70/7*(ROUNDUP((DAY(EOMONTH(BB$15,0)))/4,0))),
0)</f>
        <v/>
      </c>
      <c r="DV70" s="125">
        <f t="array" ref="DV70">
IFERROR(_xlfn.IFS(
$DH70="день_1",
$DR70*$BL70/($AX70-$AW70+1)*BC70*(DAY(EOMONTH(BC$15,0))),
$DH70="день_2",
$DR70/30*MAX(MIN($AX70,EOMONTH(BC$15,0))-MAX($AW70,BC$15)+1,),
$DH70="раб.день",
$DR70/30*(IFERROR(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$DR70*BC70,
$DH70="неделя",
$DR70*BC70/7*(ROUNDUP((DAY(EOMONTH(BC$15,0)))/4,0))),
0)</f>
        <v/>
      </c>
      <c r="DW70" s="125">
        <f t="array" ref="DW70">
IFERROR(_xlfn.IFS(
$DH70="день_1",
$DR70*$BL70/($AX70-$AW70+1)*BD70*(DAY(EOMONTH(BD$15,0))),
$DH70="день_2",
$DR70/30*MAX(MIN($AX70,EOMONTH(BD$15,0))-MAX($AW70,BD$15)+1,),
$DH70="раб.день",
$DR70/30*(IFERROR(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$DR70*BD70,
$DH70="неделя",
$DR70*BD70/7*(ROUNDUP((DAY(EOMONTH(BD$15,0)))/4,0))),
0)</f>
        <v/>
      </c>
      <c r="DX70" s="125">
        <f t="array" ref="DX70">
IFERROR(_xlfn.IFS(
$DH70="день_1",
$DR70*$BL70/($AX70-$AW70+1)*BE70*(DAY(EOMONTH(BE$15,0))),
$DH70="день_2",
$DR70/30*MAX(MIN($AX70,EOMONTH(BE$15,0))-MAX($AW70,BE$15)+1,),
$DH70="раб.день",
$DR70/30*(IFERROR(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$DR70*BE70,
$DH70="неделя",
$DR70*BE70/7*(ROUNDUP((DAY(EOMONTH(BE$15,0)))/4,0))),
0)</f>
        <v/>
      </c>
      <c r="DY70" s="125">
        <f t="array" ref="DY70">
IFERROR(_xlfn.IFS(
$DH70="день_1",
$DR70*$BL70/($AX70-$AW70+1)*BF70*(DAY(EOMONTH(BF$15,0))),
$DH70="день_2",
$DR70/30*MAX(MIN($AX70,EOMONTH(BF$15,0))-MAX($AW70,BF$15)+1,),
$DH70="раб.день",
$DR70/30*(IFERROR(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$DR70*BF70,
$DH70="неделя",
$DR70*BF70/7*(ROUNDUP((DAY(EOMONTH(BF$15,0)))/4,0))),
0)</f>
        <v/>
      </c>
      <c r="DZ70" s="125">
        <f t="array" ref="DZ70">
IFERROR(_xlfn.IFS(
$DH70="день_1",
$DR70*$BL70/($AX70-$AW70+1)*BG70*(DAY(EOMONTH(BG$15,0))),
$DH70="день_2",
$DR70/30*MAX(MIN($AX70,EOMONTH(BG$15,0))-MAX($AW70,BG$15)+1,),
$DH70="раб.день",
$DR70/30*(IFERROR(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$DR70*BG70,
$DH70="неделя",
$DR70*BG70/7*(ROUNDUP((DAY(EOMONTH(BG$15,0)))/4,0))),
0)</f>
        <v/>
      </c>
      <c r="EA70" s="125">
        <f t="array" ref="EA70">
IFERROR(_xlfn.IFS(
$DH70="день_1",
$DR70*$BL70/($AX70-$AW70+1)*BH70*(DAY(EOMONTH(BH$15,0))),
$DH70="день_2",
$DR70/30*MAX(MIN($AX70,EOMONTH(BH$15,0))-MAX($AW70,BH$15)+1,),
$DH70="раб.день",
$DR70/30*(IFERROR(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$DR70*BH70,
$DH70="неделя",
$DR70*BH70/7*(ROUNDUP((DAY(EOMONTH(BH$15,0)))/4,0))),
0)</f>
        <v/>
      </c>
      <c r="EB70" s="125">
        <f t="array" ref="EB70">
IFERROR(_xlfn.IFS(
$DH70="день_1",
$DR70*$BL70/($AX70-$AW70+1)*BI70*(DAY(EOMONTH(BI$15,0))),
$DH70="день_2",
$DR70/30*MAX(MIN($AX70,EOMONTH(BI$15,0))-MAX($AW70,BI$15)+1,),
$DH70="раб.день",
$DR70/30*(IFERROR(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$DR70*BI70,
$DH70="неделя",
$DR70*BI70/7*(ROUNDUP((DAY(EOMONTH(BI$15,0)))/4,0))),
0)</f>
        <v/>
      </c>
      <c r="EC70" s="125">
        <f t="array" ref="EC70">
IFERROR(_xlfn.IFS(
$DH70="день_1",
$DR70*$BL70/($AX70-$AW70+1)*BJ70*(DAY(EOMONTH(BJ$15,0))),
$DH70="день_2",
$DR70/30*MAX(MIN($AX70,EOMONTH(BJ$15,0))-MAX($AW70,BJ$15)+1,),
$DH70="раб.день",
$DR70/30*(IFERROR(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$DR70*BJ70,
$DH70="неделя",
$DR70*BJ70/7*(ROUNDUP((DAY(EOMONTH(BJ$15,0)))/4,0))),
0)</f>
        <v/>
      </c>
      <c r="ED70" s="125">
        <f t="array" ref="ED70">
IFERROR(_xlfn.IFS(
$DH70="день_1",
$DR70*$BL70/($AX70-$AW70+1)*BK70*(DAY(EOMONTH(BK$15,0))),
$DH70="день_2",
$DR70/30*MAX(MIN($AX70,EOMONTH(BK$15,0))-MAX($AW70,BK$15)+1,),
$DH70="раб.день",
$DR70/30*(IFERROR(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$DR70*BK70,
$DH70="неделя",
$DR70*BK70/7*(ROUNDUP((DAY(EOMONTH(BK$15,0)))/4,0))),
0)</f>
        <v/>
      </c>
      <c r="EE70" s="125">
        <f>SUM($DS70,$DT70,$DU70,$DV70,$DW70,$DX70,$DY70,$DZ70,$EA70,$EB70,$EC70,$ED70)</f>
        <v/>
      </c>
      <c r="EF70" s="125">
        <f>IFERROR(ROUND($EE70*(1+$EP70),2),0)</f>
        <v/>
      </c>
      <c r="EG70" s="128" t="n">
        <v>1</v>
      </c>
      <c r="EH70" s="126" t="n">
        <v>0</v>
      </c>
      <c r="EI70" s="126">
        <f>ROUND(SUM($EH70:$EH70)*SUM($AB70:$AB70)*$EG70,2)</f>
        <v/>
      </c>
      <c r="EJ70" s="126">
        <f>ROUND($EI70*(1+$EP70),2)</f>
        <v/>
      </c>
      <c r="EK70" s="126" t="n">
        <v>0</v>
      </c>
      <c r="EL70" s="126">
        <f>ROUND(SUM($EK70:$EK70)*SUM($AB70:$AB70)*$EG70,2)</f>
        <v/>
      </c>
      <c r="EM70" s="126">
        <f>ROUND($EL70*(1+$EP70),2)</f>
        <v/>
      </c>
      <c r="EN70" s="126">
        <f>SUM($EE70,$EI70,$EL70)</f>
        <v/>
      </c>
      <c r="EO70" s="126">
        <f>SUM($EF70,$EJ70,$EM70)</f>
        <v/>
      </c>
      <c r="EP70" s="59" t="n"/>
      <c r="EQ70" s="59" t="n"/>
      <c r="ER70" s="60">
        <f t="array" ref="ER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MATCH(ES70,
{"AMS";"RussOutdoor";"HD Outdoor";"Ingroup";"IQ";"Ledproduction";"LisChannel";"Logic";"Media-PPL";"NovikovTV | НовиковТВ";"SMA";"SOK";"КрокусТВ | CrocusTV | IndoorTV";"Сити";"ТЯК Москва"},
0)),"")</f>
        <v/>
      </c>
      <c r="ES70" s="60" t="n"/>
      <c r="ET70" s="60">
        <f t="array" ref="ET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MATCH(ES70,
{"AMS";"RussOutdoor";"HD Outdoor";"Ingroup";"IQ";"Ledproduction";"LisChannel";"Logic";"Media-PPL";"NovikovTV | НовиковТВ";"SMA";"SOK";"КрокусТВ | CrocusTV | IndoorTV";"Сити";"ТЯК Москва"},
0)),"")</f>
        <v/>
      </c>
      <c r="EU70" s="60" t="n"/>
      <c r="EV70" s="60" t="n"/>
      <c r="EX70" s="110">
        <f t="array" ref="EX70">
($AR70/30
+N("ТРАФИК ПЛОЩАДКИ"))*
(IFERROR(
_xlfn.LET(
_xlpm.GPR,
HLOOKUP($L70,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IF($Q70="цифровой",_xlpm.GPR/$AG70,_xlpm.GPR/60)),
0)
+N("DWELL TIME"))*
(IF($AB70=0,0,IF($AB70=1,0.3,IF($AB70=2,0.5,IF($AB70&gt;2,1))))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_xlfn.IFS($AC70="да",1.2,$AC70="нет",1)*
_xlfn.IFS($AD70="да",1.2,$AD70="нет",1)*
IF(R70="статический",1,1.2)*
$X70*
INDEX(
{1.2;1;1.2;1.2;1;1.2;1.2;1.2;1.2;1.2;1.2;1;1.2;1.2;1.2;1.2;1;1;1.2;1.2;1.2;1;1;1;1;1.2;1.2;1.2;1.2;1;1;1;1;1.2;1.2;1.2;1.2;1.2;1.2;1.2;1.2;1;1;1.2;1;1;1;1;1.5;1;1;1.5;1.5;1.2},
MATCH($Q70,_xlpm.MI,0)))&gt;{0.02;0.04;0.06;0.1;0.2;0.4;0.6;0.8;1;2;4;6})),
{0;1;2;3;4;5;6;7;8;9;10;11;12},
0)))
+N("КОЭФФИЦИЕНТ КОНТАКТА"))))*
(_xlfn.IFS($X70&lt;0.1,$X70/1000,$X70&gt;25,5.2,AND($X70&gt;=0.1,$X70&lt;=25),(($X70*2+0.1)/10)*($X70/10)))*
IFERROR((_xlfn.LET(
_xlpm.MA,
{0;0.8;0.85;0.9;0.95;1},
_xlpm.MAA,
{0;1;2;3;4;5},
INDEX(_xlpm.MA,MATCH(SUMPRODUCT(--((IF(ROUND(_xlpm.MAA,1)&gt;5,5,ROUND($AB70,1)))&gt;{0;1;2;3;4;5})),_xlpm.MAA,0)))
+N("КОЭФФИЦИЕНТ КОЛ-ВО КОНСТРУКЦИЙ")),1)*
$AB70,0))*
(IF($Q70="цифровой",$AG70/15*$AI70,1)
+N("ДЛЯ ЦИФРЫ"))</f>
        <v/>
      </c>
      <c r="EY70" s="110">
        <f>IFERROR(EX70*AY70,0)</f>
        <v/>
      </c>
      <c r="EZ70" s="131">
        <f>IFERROR(DP70/EY70*1000,0)</f>
        <v/>
      </c>
      <c r="FA70" s="112">
        <f>IFERROR(FC70/FB70,0)</f>
        <v/>
      </c>
      <c r="FB70" s="112">
        <f>IFERROR((FC70/(EY70/FF70*#REF!))*0.825,0)</f>
        <v/>
      </c>
      <c r="FC70" s="112">
        <f>IFERROR(((EX70*30/AR70)*100)/30,0)</f>
        <v/>
      </c>
      <c r="FD70" s="112">
        <f>IFERROR(EY70/G70*100%,0)</f>
        <v/>
      </c>
      <c r="FE70" s="112">
        <f>IFERROR(FD70/FC70*100%,0)</f>
        <v/>
      </c>
      <c r="FF70" s="110">
        <f>IFERROR(AR70/30*AY70,0)</f>
        <v/>
      </c>
    </row>
    <row r="71" ht="12.75" customHeight="1">
      <c r="A71" s="59" t="n"/>
      <c r="B71" s="60" t="n"/>
      <c r="C71" s="60" t="n"/>
      <c r="D71" s="60">
        <f t="array" ref="D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1" s="60">
        <f t="array" ref="E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1" s="60" t="inlineStr"/>
      <c r="G71" s="60" t="n"/>
      <c r="H71" s="60">
        <f t="array" ref="H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1" s="60" t="n"/>
      <c r="J71" s="60" t="n"/>
      <c r="K71" s="60" t="n"/>
      <c r="L71" s="60" t="n"/>
      <c r="M71" s="60" t="n"/>
      <c r="N71" s="60" t="n"/>
      <c r="O71" s="60" t="n"/>
      <c r="P71" s="60">
        <f t="array" ref="P71">
_xlfn.IFS(
ISNUMBER(MATCH($Q71,{"шелфбаннер","разделитель","монетница","чековая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ISNUMBER(MATCH($Q71,{"каталог","журнал"},)),
"Пресса",
$Q71="","")</f>
        <v/>
      </c>
      <c r="Q71" s="60" t="n"/>
      <c r="R71" s="60">
        <f t="array" ref="R71">
IFERROR(
_xlfn.IFS(
OR(ISNUMBER(MATCH($Q71,{"экспозиция","макет","стенд","автостенд","авто стенд","выставочное пространство","выставочные стенды","модульные выставочные стенды","3Д конструкция","3D конструкция"},)),P71="Экспонирование"),
"нестандартный",
ISNUMBER(MATCH($Q71,{"скроллер","призматрон"},)),
"динамический",
$P71="Видео",
"цифровой",
OR($P71="Пресса",$P71="Щит",$P71="POSm",$P71="Подвес",$P71="Брендирование/оклейка"),
"статический"),"")</f>
        <v/>
      </c>
      <c r="S71" s="59" t="n"/>
      <c r="T71" s="60" t="n"/>
      <c r="U71" s="60" t="n"/>
      <c r="V71" s="60">
        <f>
IF(P71="Видео",
"цифровой постер/ролик",
IF(ISNUMBER(MATCH(Q71,{"короб световой","короб световой | лайтбокс","короб световой | кристалайт","лайтбокс","лайт бокс","кристалайт","LB","lightbox"},)),
"бэклит",
IF(P71="Брендирование/оклейка",
"перфарированная пленка/самоклейка",
IF(P71="Экспонирование",
"под запрос",
IF(P71="Подвес",
"баннер/ткань",
"")))))</f>
        <v/>
      </c>
      <c r="W71" s="59" t="n"/>
      <c r="X71" s="59" t="n"/>
      <c r="Y71" s="59" t="n"/>
      <c r="Z71" s="61" t="n"/>
      <c r="AA71" s="61" t="n"/>
      <c r="AB71" s="61">
        <f>IF(BL71&gt;0,Z71,0)</f>
        <v/>
      </c>
      <c r="AC71" s="59" t="n"/>
      <c r="AD71" s="59" t="n"/>
      <c r="AE71" s="59" t="n"/>
      <c r="AF71" s="59" t="n"/>
      <c r="AG71" s="59" t="n"/>
      <c r="AH71" s="59" t="n"/>
      <c r="AI71" s="59" t="n"/>
      <c r="AJ71" s="59" t="n"/>
      <c r="AK71" s="59" t="n"/>
      <c r="AL71" s="62">
        <f>IFERROR(IF(OR(R71="статический",R71="динамический",R71="нестандартный",R71="",R71=""),"-",IF(AND(AH71="-",AI71="-"),"-",AK71*3600/AH71*AI71)),"-")</f>
        <v/>
      </c>
      <c r="AM71" s="62">
        <f>IFERROR(IF(OR(R71="статический",R71="динамический",R71="",R71="", R71="BTL",R71="нестандартный"),"-",AG71*AI71*AL71/60),"-")</f>
        <v/>
      </c>
      <c r="AN71" s="63">
        <f>IFERROR(IF(AH71="","-",AG71*AI71/AH71),"-")</f>
        <v/>
      </c>
      <c r="AO71" s="59">
        <f>IFERROR(IF(OR($R71="статический",$R71="динамический",$R71="",$R71="",$R71="BTL",$R71="нестандартный"),"-",$AL71*$AY71),"-")</f>
        <v/>
      </c>
      <c r="AP71" s="62">
        <f>IFERROR(IF(OR($R71="статический",$R71="динамический",$R71="",$R71="",$R71="BTL",$R71="нестандартный"),"-",$AM71*AY71),"-")</f>
        <v/>
      </c>
      <c r="AQ71" s="64" t="n"/>
      <c r="AR71" s="61" t="n"/>
      <c r="AS71" s="61" t="n"/>
      <c r="AT71" s="61" t="n"/>
      <c r="AU71" s="65" t="n"/>
      <c r="AV71" s="124">
        <f>IFERROR(DR71/AT71*1000,"n/a")</f>
        <v/>
      </c>
      <c r="AW71" s="67" t="n"/>
      <c r="AX71" s="67" t="n"/>
      <c r="AY71" s="43">
        <f>IFERROR(IF(OR($AW71="",$AX71=""),"",_xlfn.DAYS($AX71+1,$AW71)),"")</f>
        <v/>
      </c>
      <c r="AZ71" s="68">
        <f t="array" ref="AZ71">
_xlfn.LET(_xlpm.COEFF,
IF($AW71+$AX71=0,0,IF(MAX(MIN($AX71,EOMONTH(AZ$15,0))-MAX($AW71,AZ$15)+1,)&gt;0,1,0)),
_xlfn.IFS(
$ES71="LisChannel",
_xlpm.COEFF*
INDEX({1;1;1.2;1.2;1;1;1;1;1.2;1.2;1.2;1.2},
MATCH(MONTH(AZ$15),
{1,2,3,4,5,6,7,8,9,10,11,12})),
CONCATENATE($ES71," ",$L71)="RussOutdoor метро",
_xlpm.COEFF*
INDEX({0.8;0.9;1.1;1.1;1;1;1;1;1.1;1.1;1.1;1.1},
MATCH(MONTH(AZ$15),
{1,2,3,4,5,6,7,8,9,10,11,12})),
$ES71&lt;&gt;"LisChannel",
_xlpm.COEFF,
$ES71&lt;&gt;"RussOutdoor",
_xlpm.COEFF))</f>
        <v/>
      </c>
      <c r="BA71" s="68">
        <f t="array" ref="BA71">
_xlfn.LET(_xlpm.COEFF,
IF($AW71+$AX71=0,0,IF(MAX(MIN($AX71,EOMONTH(BA$15,0))-MAX($AW71,BA$15)+1,)&gt;0,1,0)),
_xlfn.IFS(
$ES71="LisChannel",
_xlpm.COEFF*
INDEX({1;1;1.2;1.2;1;1;1;1;1.2;1.2;1.2;1.2},
MATCH(MONTH(BA$15),
{1,2,3,4,5,6,7,8,9,10,11,12})),
CONCATENATE($ES71," ",$L71)="RussOutdoor метро",
_xlpm.COEFF*
INDEX({0.8;0.9;1.1;1.1;1;1;1;1;1.1;1.1;1.1;1.1},
MATCH(MONTH(BA$15),
{1,2,3,4,5,6,7,8,9,10,11,12})),
$ES71&lt;&gt;"LisChannel",
_xlpm.COEFF,
$ES71&lt;&gt;"RussOutdoor",
_xlpm.COEFF))</f>
        <v/>
      </c>
      <c r="BB71" s="68">
        <f t="array" ref="BB71">
_xlfn.LET(_xlpm.COEFF,
IF($AW71+$AX71=0,0,IF(MAX(MIN($AX71,EOMONTH(BB$15,0))-MAX($AW71,BB$15)+1,)&gt;0,1,0)),
_xlfn.IFS(
$ES71="LisChannel",
_xlpm.COEFF*
INDEX({1;1;1.2;1.2;1;1;1;1;1.2;1.2;1.2;1.2},
MATCH(MONTH(BB$15),
{1,2,3,4,5,6,7,8,9,10,11,12})),
CONCATENATE($ES71," ",$L71)="RussOutdoor метро",
_xlpm.COEFF*
INDEX({0.8;0.9;1.1;1.1;1;1;1;1;1.1;1.1;1.1;1.1},
MATCH(MONTH(BB$15),
{1,2,3,4,5,6,7,8,9,10,11,12})),
$ES71&lt;&gt;"LisChannel",
_xlpm.COEFF,
$ES71&lt;&gt;"RussOutdoor",
_xlpm.COEFF))</f>
        <v/>
      </c>
      <c r="BC71" s="68">
        <f t="array" ref="BC71">
_xlfn.LET(_xlpm.COEFF,
IF($AW71+$AX71=0,0,IF(MAX(MIN($AX71,EOMONTH(BC$15,0))-MAX($AW71,BC$15)+1,)&gt;0,1,0)),
_xlfn.IFS(
$ES71="LisChannel",
_xlpm.COEFF*
INDEX({1;1;1.2;1.2;1;1;1;1;1.2;1.2;1.2;1.2},
MATCH(MONTH(BC$15),
{1,2,3,4,5,6,7,8,9,10,11,12})),
CONCATENATE($ES71," ",$L71)="RussOutdoor метро",
_xlpm.COEFF*
INDEX({0.8;0.9;1.1;1.1;1;1;1;1;1.1;1.1;1.1;1.1},
MATCH(MONTH(BC$15),
{1,2,3,4,5,6,7,8,9,10,11,12})),
$ES71&lt;&gt;"LisChannel",
_xlpm.COEFF,
$ES71&lt;&gt;"RussOutdoor",
_xlpm.COEFF))</f>
        <v/>
      </c>
      <c r="BD71" s="68">
        <f t="array" ref="BD71">
_xlfn.LET(_xlpm.COEFF,
IF($AW71+$AX71=0,0,IF(MAX(MIN($AX71,EOMONTH(BD$15,0))-MAX($AW71,BD$15)+1,)&gt;0,1,0)),
_xlfn.IFS(
$ES71="LisChannel",
_xlpm.COEFF*
INDEX({1;1;1.2;1.2;1;1;1;1;1.2;1.2;1.2;1.2},
MATCH(MONTH(BD$15),
{1,2,3,4,5,6,7,8,9,10,11,12})),
CONCATENATE($ES71," ",$L71)="RussOutdoor метро",
_xlpm.COEFF*
INDEX({0.8;0.9;1.1;1.1;1;1;1;1;1.1;1.1;1.1;1.1},
MATCH(MONTH(BD$15),
{1,2,3,4,5,6,7,8,9,10,11,12})),
$ES71&lt;&gt;"LisChannel",
_xlpm.COEFF,
$ES71&lt;&gt;"RussOutdoor",
_xlpm.COEFF))</f>
        <v/>
      </c>
      <c r="BE71" s="68">
        <f t="array" ref="BE71">
_xlfn.LET(_xlpm.COEFF,
IF($AW71+$AX71=0,0,IF(MAX(MIN($AX71,EOMONTH(BE$15,0))-MAX($AW71,BE$15)+1,)&gt;0,1,0)),
_xlfn.IFS(
$ES71="LisChannel",
_xlpm.COEFF*
INDEX({1;1;1.2;1.2;1;1;1;1;1.2;1.2;1.2;1.2},
MATCH(MONTH(BE$15),
{1,2,3,4,5,6,7,8,9,10,11,12})),
CONCATENATE($ES71," ",$L71)="RussOutdoor метро",
_xlpm.COEFF*
INDEX({0.8;0.9;1.1;1.1;1;1;1;1;1.1;1.1;1.1;1.1},
MATCH(MONTH(BE$15),
{1,2,3,4,5,6,7,8,9,10,11,12})),
$ES71&lt;&gt;"LisChannel",
_xlpm.COEFF,
$ES71&lt;&gt;"RussOutdoor",
_xlpm.COEFF))</f>
        <v/>
      </c>
      <c r="BF71" s="68">
        <f t="array" ref="BF71">
_xlfn.LET(_xlpm.COEFF,
IF($AW71+$AX71=0,0,IF(MAX(MIN($AX71,EOMONTH(BF$15,0))-MAX($AW71,BF$15)+1,)&gt;0,1,0)),
_xlfn.IFS(
$ES71="LisChannel",
_xlpm.COEFF*
INDEX({1;1;1.2;1.2;1;1;1;1;1.2;1.2;1.2;1.2},
MATCH(MONTH(BF$15),
{1,2,3,4,5,6,7,8,9,10,11,12})),
CONCATENATE($ES71," ",$L71)="RussOutdoor метро",
_xlpm.COEFF*
INDEX({0.8;0.9;1.1;1.1;1;1;1;1;1.1;1.1;1.1;1.1},
MATCH(MONTH(BF$15),
{1,2,3,4,5,6,7,8,9,10,11,12})),
$ES71&lt;&gt;"LisChannel",
_xlpm.COEFF,
$ES71&lt;&gt;"RussOutdoor",
_xlpm.COEFF))</f>
        <v/>
      </c>
      <c r="BG71" s="68">
        <f t="array" ref="BG71">
_xlfn.LET(_xlpm.COEFF,
IF($AW71+$AX71=0,0,IF(MAX(MIN($AX71,EOMONTH(BG$15,0))-MAX($AW71,BG$15)+1,)&gt;0,1,0)),
_xlfn.IFS(
$ES71="LisChannel",
_xlpm.COEFF*
INDEX({1;1;1.2;1.2;1;1;1;1;1.2;1.2;1.2;1.2},
MATCH(MONTH(BG$15),
{1,2,3,4,5,6,7,8,9,10,11,12})),
CONCATENATE($ES71," ",$L71)="RussOutdoor метро",
_xlpm.COEFF*
INDEX({0.8;0.9;1.1;1.1;1;1;1;1;1.1;1.1;1.1;1.1},
MATCH(MONTH(BG$15),
{1,2,3,4,5,6,7,8,9,10,11,12})),
$ES71&lt;&gt;"LisChannel",
_xlpm.COEFF,
$ES71&lt;&gt;"RussOutdoor",
_xlpm.COEFF))</f>
        <v/>
      </c>
      <c r="BH71" s="68">
        <f t="array" ref="BH71">
_xlfn.LET(_xlpm.COEFF,
IF($AW71+$AX71=0,0,IF(MAX(MIN($AX71,EOMONTH(BH$15,0))-MAX($AW71,BH$15)+1,)&gt;0,1,0)),
_xlfn.IFS(
$ES71="LisChannel",
_xlpm.COEFF*
INDEX({1;1;1.2;1.2;1;1;1;1;1.2;1.2;1.2;1.2},
MATCH(MONTH(BH$15),
{1,2,3,4,5,6,7,8,9,10,11,12})),
CONCATENATE($ES71," ",$L71)="RussOutdoor метро",
_xlpm.COEFF*
INDEX({0.8;0.9;1.1;1.1;1;1;1;1;1.1;1.1;1.1;1.1},
MATCH(MONTH(BH$15),
{1,2,3,4,5,6,7,8,9,10,11,12})),
$ES71&lt;&gt;"LisChannel",
_xlpm.COEFF,
$ES71&lt;&gt;"RussOutdoor",
_xlpm.COEFF))</f>
        <v/>
      </c>
      <c r="BI71" s="68">
        <f t="array" ref="BI71">
_xlfn.LET(_xlpm.COEFF,
IF($AW71+$AX71=0,0,IF(MAX(MIN($AX71,EOMONTH(BI$15,0))-MAX($AW71,BI$15)+1,)&gt;0,1,0)),
_xlfn.IFS(
$ES71="LisChannel",
_xlpm.COEFF*
INDEX({1;1;1.2;1.2;1;1;1;1;1.2;1.2;1.2;1.2},
MATCH(MONTH(BI$15),
{1,2,3,4,5,6,7,8,9,10,11,12})),
CONCATENATE($ES71," ",$L71)="RussOutdoor метро",
_xlpm.COEFF*
INDEX({0.8;0.9;1.1;1.1;1;1;1;1;1.1;1.1;1.1;1.1},
MATCH(MONTH(BI$15),
{1,2,3,4,5,6,7,8,9,10,11,12})),
$ES71&lt;&gt;"LisChannel",
_xlpm.COEFF,
$ES71&lt;&gt;"RussOutdoor",
_xlpm.COEFF))</f>
        <v/>
      </c>
      <c r="BJ71" s="68">
        <f t="array" ref="BJ71">
_xlfn.LET(_xlpm.COEFF,
IF($AW71+$AX71=0,0,IF(MAX(MIN($AX71,EOMONTH(BJ$15,0))-MAX($AW71,BJ$15)+1,)&gt;0,1,0)),
_xlfn.IFS(
$ES71="LisChannel",
_xlpm.COEFF*
INDEX({1;1;1.2;1.2;1;1;1;1;1.2;1.2;1.2;1.2},
MATCH(MONTH(BJ$15),
{1,2,3,4,5,6,7,8,9,10,11,12})),
CONCATENATE($ES71," ",$L71)="RussOutdoor метро",
_xlpm.COEFF*
INDEX({0.8;0.9;1.1;1.1;1;1;1;1;1.1;1.1;1.1;1.1},
MATCH(MONTH(BJ$15),
{1,2,3,4,5,6,7,8,9,10,11,12})),
$ES71&lt;&gt;"LisChannel",
_xlpm.COEFF,
$ES71&lt;&gt;"RussOutdoor",
_xlpm.COEFF))</f>
        <v/>
      </c>
      <c r="BK71" s="68">
        <f t="array" ref="BK71">
_xlfn.LET(_xlpm.COEFF,
IF($AW71+$AX71=0,0,IF(MAX(MIN($AX71,EOMONTH(BK$15,0))-MAX($AW71,BK$15)+1,)&gt;0,1,0)),
_xlfn.IFS(
$ES71="LisChannel",
_xlpm.COEFF*
INDEX({1;1;1.2;1.2;1;1;1;1;1.2;1.2;1.2;1.2},
MATCH(MONTH(BK$15),
{1,2,3,4,5,6,7,8,9,10,11,12})),
CONCATENATE($ES71," ",$L71)="RussOutdoor метро",
_xlpm.COEFF*
INDEX({0.8;0.9;1.1;1.1;1;1;1;1;1.1;1.1;1.1;1.1},
MATCH(MONTH(BK$15),
{1,2,3,4,5,6,7,8,9,10,11,12})),
$ES71&lt;&gt;"LisChannel",
_xlpm.COEFF,
$ES71&lt;&gt;"RussOutdoor",
_xlpm.COEFF))</f>
        <v/>
      </c>
      <c r="BL71" s="62">
        <f>COUNTIFS($AZ71:$BK71,"&gt;0")</f>
        <v/>
      </c>
      <c r="BM71" s="65" t="n"/>
      <c r="BN71" s="125">
        <f>$DJ71</f>
        <v/>
      </c>
      <c r="BO71" s="63">
        <f>$DQ71</f>
        <v/>
      </c>
      <c r="BP71" s="125">
        <f>
IFERROR(
IF($BL71=0,0,
$BN71*(1-$BO71)),
0)</f>
        <v/>
      </c>
      <c r="BQ71" s="125">
        <f t="array" ref="BQ71">
IFERROR(
_xlfn.IFS(
$DH71="день_1",
$BP71*$BL71/($AX71-$AW71+1)*AZ71*(DAY(EOMONTH(AZ$15,0))),
$DH71="день_2",
$BP71/30*MAX(MIN($AX71,EOMONTH(AZ$15,0))-MAX($AW71,AZ$15)+1,),
$DH71="раб.день",
$BP71/30*(IFERROR(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$BP71*AZ71,
$DH71="неделя",
$BP71*AZ71/7*(ROUNDUP((DAY(EOMONTH(AZ$15,0)))/4,0))),
0)</f>
        <v/>
      </c>
      <c r="BR71" s="125">
        <f t="array" ref="BR71">
IFERROR(
_xlfn.IFS(
$DH71="день_1",
$BP71*$BL71/($AX71-$AW71+1)*BA71*(DAY(EOMONTH(BA$15,0))),
$DH71="день_2",
$BP71/30*MAX(MIN($AX71,EOMONTH(BA$15,0))-MAX($AW71,BA$15)+1,),
$DH71="раб.день",
$BP71/30*(IFERROR(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$BP71*BA71,
$DH71="неделя",
$BP71*BA71/7*(ROUNDUP((DAY(EOMONTH(BA$15,0)))/4,0))),
0)</f>
        <v/>
      </c>
      <c r="BS71" s="125">
        <f t="array" ref="BS71">
IFERROR(
_xlfn.IFS(
$DH71="день_1",
$BP71*$BL71/($AX71-$AW71+1)*BB71*(DAY(EOMONTH(BB$15,0))),
$DH71="день_2",
$BP71/30*MAX(MIN($AX71,EOMONTH(BB$15,0))-MAX($AW71,BB$15)+1,),
$DH71="раб.день",
$BP71/30*(IFERROR(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$BP71*BB71,
$DH71="неделя",
$BP71*BB71/7*(ROUNDUP((DAY(EOMONTH(BB$15,0)))/4,0))),
0)</f>
        <v/>
      </c>
      <c r="BT71" s="125">
        <f t="array" ref="BT71">
IFERROR(
_xlfn.IFS(
$DH71="день_1",
$BP71*$BL71/($AX71-$AW71+1)*BC71*(DAY(EOMONTH(BC$15,0))),
$DH71="день_2",
$BP71/30*MAX(MIN($AX71,EOMONTH(BC$15,0))-MAX($AW71,BC$15)+1,),
$DH71="раб.день",
$BP71/30*(IFERROR(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$BP71*BC71,
$DH71="неделя",
$BP71*BC71/7*(ROUNDUP((DAY(EOMONTH(BC$15,0)))/4,0))),
0)</f>
        <v/>
      </c>
      <c r="BU71" s="125">
        <f t="array" ref="BU71">
IFERROR(
_xlfn.IFS(
$DH71="день_1",
$BP71*$BL71/($AX71-$AW71+1)*BD71*(DAY(EOMONTH(BD$15,0))),
$DH71="день_2",
$BP71/30*MAX(MIN($AX71,EOMONTH(BD$15,0))-MAX($AW71,BD$15)+1,),
$DH71="раб.день",
$BP71/30*(IFERROR(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$BP71*BD71,
$DH71="неделя",
$BP71*BD71/7*(ROUNDUP((DAY(EOMONTH(BD$15,0)))/4,0))),
0)</f>
        <v/>
      </c>
      <c r="BV71" s="125">
        <f t="array" ref="BV71">
IFERROR(
_xlfn.IFS(
$DH71="день_1",
$BP71*$BL71/($AX71-$AW71+1)*BE71*(DAY(EOMONTH(BE$15,0))),
$DH71="день_2",
$BP71/30*MAX(MIN($AX71,EOMONTH(BE$15,0))-MAX($AW71,BE$15)+1,),
$DH71="раб.день",
$BP71/30*(IFERROR(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$BP71*BE71,
$DH71="неделя",
$BP71*BE71/7*(ROUNDUP((DAY(EOMONTH(BE$15,0)))/4,0))),
0)</f>
        <v/>
      </c>
      <c r="BW71" s="125">
        <f t="array" ref="BW71">
IFERROR(
_xlfn.IFS(
$DH71="день_1",
$BP71*$BL71/($AX71-$AW71+1)*BF71*(DAY(EOMONTH(BF$15,0))),
$DH71="день_2",
$BP71/30*MAX(MIN($AX71,EOMONTH(BF$15,0))-MAX($AW71,BF$15)+1,),
$DH71="раб.день",
$BP71/30*(IFERROR(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$BP71*BF71,
$DH71="неделя",
$BP71*BF71/7*(ROUNDUP((DAY(EOMONTH(BF$15,0)))/4,0))),
0)</f>
        <v/>
      </c>
      <c r="BX71" s="125">
        <f t="array" ref="BX71">
IFERROR(
_xlfn.IFS(
$DH71="день_1",
$BP71*$BL71/($AX71-$AW71+1)*BG71*(DAY(EOMONTH(BG$15,0))),
$DH71="день_2",
$BP71/30*MAX(MIN($AX71,EOMONTH(BG$15,0))-MAX($AW71,BG$15)+1,),
$DH71="раб.день",
$BP71/30*(IFERROR(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$BP71*BG71,
$DH71="неделя",
$BP71*BG71/7*(ROUNDUP((DAY(EOMONTH(BG$15,0)))/4,0))),
0)</f>
        <v/>
      </c>
      <c r="BY71" s="125">
        <f t="array" ref="BY71">
IFERROR(
_xlfn.IFS(
$DH71="день_1",
$BP71*$BL71/($AX71-$AW71+1)*BH71*(DAY(EOMONTH(BH$15,0))),
$DH71="день_2",
$BP71/30*MAX(MIN($AX71,EOMONTH(BH$15,0))-MAX($AW71,BH$15)+1,),
$DH71="раб.день",
$BP71/30*(IFERROR(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$BP71*BH71,
$DH71="неделя",
$BP71*BH71/7*(ROUNDUP((DAY(EOMONTH(BH$15,0)))/4,0))),
0)</f>
        <v/>
      </c>
      <c r="BZ71" s="125">
        <f t="array" ref="BZ71">
IFERROR(
_xlfn.IFS(
$DH71="день_1",
$BP71*$BL71/($AX71-$AW71+1)*BI71*(DAY(EOMONTH(BI$15,0))),
$DH71="день_2",
$BP71/30*MAX(MIN($AX71,EOMONTH(BI$15,0))-MAX($AW71,BI$15)+1,),
$DH71="раб.день",
$BP71/30*(IFERROR(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$BP71*BI71,
$DH71="неделя",
$BP71*BI71/7*(ROUNDUP((DAY(EOMONTH(BI$15,0)))/4,0))),
0)</f>
        <v/>
      </c>
      <c r="CA71" s="125">
        <f t="array" ref="CA71">
IFERROR(
_xlfn.IFS(
$DH71="день_1",
$BP71*$BL71/($AX71-$AW71+1)*BJ71*(DAY(EOMONTH(BJ$15,0))),
$DH71="день_2",
$BP71/30*MAX(MIN($AX71,EOMONTH(BJ$15,0))-MAX($AW71,BJ$15)+1,),
$DH71="раб.день",
$BP71/30*(IFERROR(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$BP71*BJ71,
$DH71="неделя",
$BP71*BJ71/7*(ROUNDUP((DAY(EOMONTH(BJ$15,0)))/4,0))),
0)</f>
        <v/>
      </c>
      <c r="CB71" s="125">
        <f t="array" ref="CB71">
IFERROR(
_xlfn.IFS(
$DH71="день_1",
$BP71*$BL71/($AX71-$AW71+1)*BK71*(DAY(EOMONTH(BK$15,0))),
$DH71="день_2",
$BP71/30*MAX(MIN($AX71,EOMONTH(BK$15,0))-MAX($AW71,BK$15)+1,),
$DH71="раб.день",
$BP71/30*(IFERROR(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$BP71*BK71,
$DH71="неделя",
$BP71*BK71/7*(ROUNDUP((DAY(EOMONTH(BK$15,0)))/4,0))),
0)</f>
        <v/>
      </c>
      <c r="CC71" s="125">
        <f>SUM($BQ71:$CB71)</f>
        <v/>
      </c>
      <c r="CD71" s="126">
        <f>SUM($EH71:$EH71)</f>
        <v/>
      </c>
      <c r="CE71" s="126">
        <f>$CD71*$AB71</f>
        <v/>
      </c>
      <c r="CF71" s="126">
        <f>SUM($EK71:$EK71)</f>
        <v/>
      </c>
      <c r="CG71" s="126">
        <f>$CF71*$AB71</f>
        <v/>
      </c>
      <c r="CH71" s="126">
        <f>SUM($CC71,$CE71,$CG71)</f>
        <v/>
      </c>
      <c r="CI71" s="126">
        <f>$CH71*(1+$CM71)</f>
        <v/>
      </c>
      <c r="CJ71" s="127" t="n">
        <v>0</v>
      </c>
      <c r="CK71" s="126">
        <f>SUM($CH71:$CH71)*(1+$CJ71)</f>
        <v/>
      </c>
      <c r="CL71" s="126">
        <f>SUM($CH71:$CH71)*(1+$CM71)</f>
        <v/>
      </c>
      <c r="CM71" s="59" t="n"/>
      <c r="CN71" s="59" t="n"/>
      <c r="CO71" s="72" t="n"/>
      <c r="CP71" s="59" t="n"/>
      <c r="CQ71" s="73" t="n"/>
      <c r="CR71" s="73" t="n"/>
      <c r="CS71" s="73" t="n"/>
      <c r="CT71" s="72" t="n"/>
      <c r="CU71" s="79" t="inlineStr">
        <is>
          <t> </t>
        </is>
      </c>
      <c r="CV71" s="60" t="n"/>
      <c r="CW71" s="60" t="n"/>
      <c r="CX71" s="60" t="n"/>
      <c r="CY71" s="127">
        <f>IFERROR(($CC71-$EE71)/($EE71/(1-$DQ71)),0)</f>
        <v/>
      </c>
      <c r="CZ71" s="127">
        <f>IFERROR(1-$EI71/($CE71),0)</f>
        <v/>
      </c>
      <c r="DA71" s="127">
        <f>IFERROR(1-$EL71/($CG71),0)</f>
        <v/>
      </c>
      <c r="DB71" s="126">
        <f>ROUND(IFERROR(($CI71/(1+$CM71)-$EN71),0),2)</f>
        <v/>
      </c>
      <c r="DC71" s="128" t="n"/>
      <c r="DD71" s="125" t="n"/>
      <c r="DE71" s="75" t="n">
        <v>0</v>
      </c>
      <c r="DF71" s="128" t="n"/>
      <c r="DG71" s="125">
        <f>IF($DC71=0,0,$DD71*($DC71*100%-$DE71*$DF71))*SUM($AB71:$AB71)</f>
        <v/>
      </c>
      <c r="DH71" s="129" t="inlineStr">
        <is>
          <t>месяц</t>
        </is>
      </c>
      <c r="DI71" s="130">
        <f t="array" ref="DI71">IFERROR(
IF($ES71="LisChannel",
(ROUND(((INDEX({174.625;153.888888888889;130.972222222222},MATCH($AI71,{2;3;4}),0))*$AG71*$AI71),2)),0),0)</f>
        <v/>
      </c>
      <c r="DJ71" s="130">
        <f>
_xlfn.LET(_xlpm.X,
IFERROR(
IF($ES71="НовиковТВ",
(_xlfn.LET(_xlpm.NTV,
_xlfn.LET(_xlpm.MIN,350000,
IF(SUMIFS($DI:$DI,$ES:$ES,"НовиковТВ")&lt;=_xlpm.MIN,
(SUMIFS($DI:$DI,$ES:$ES,"НовиковТВ")/(COUNTIFS($ES:$ES,"НовиковТВ")))*_xlpm.MIN/SUMIFS($DI:$DI,$ES:$ES,"НовиковТВ"),
DI71)),
_xlpm.NTV+$DG71/(1-(1-(_xlpm.NTV)*(1-$DL71)*(1-$DM71)*(1-$DN71)*(1-$DO71)*(1-$DP71)/_xlpm.NTV))))/(1+$EP71),
$DI71+$DG71/(1-(1-($DI71)*(1-$DL71)*(1-$DM71)*(1-$DN71)*(1-$DO71)*(1-$DP71)/$DI71))),
0),
_xlpm.X*(1+$CM71)*(1+$CW71)-_xlpm.X*(1+$CM71)+_xlpm.X)</f>
        <v/>
      </c>
      <c r="DK71" s="125" t="inlineStr">
        <is>
          <t>послед.</t>
        </is>
      </c>
      <c r="DL71" s="63" t="n">
        <v>0</v>
      </c>
      <c r="DM71" s="63" t="n">
        <v>0</v>
      </c>
      <c r="DN71" s="63" t="n">
        <v>0</v>
      </c>
      <c r="DO71" s="63" t="n">
        <v>0</v>
      </c>
      <c r="DP71" s="63" t="n">
        <v>0</v>
      </c>
      <c r="DQ71" s="63">
        <f t="array" ref="DQ71">IFERROR(_xlfn.IFS(
$DK71="послед.",1-(1-$DL71)*(1-$DM71)*(1-$DN71)*(1-$DO71)*(1-$DP71),
$DK71="сумм.",$DL71+$DM71+$DN71+$DO71+$DP71),
0)</f>
        <v/>
      </c>
      <c r="DR71" s="125">
        <f t="array" ref="DR71">
IFERROR(
_xlfn.IFS(
$BL71=0,
0,
$BL71&gt;0,
_xlfn.IFS($DK71="послед.",
$DJ71*(1-$DL71)*(1-$DM71)*(1-$DN71)*(1-$DO71)*(1-$DP71),
$DK71="сумм.",
$DJ71*(1-($DL71+$DM71+$DN71+$DO71+$DP71)))),0)</f>
        <v/>
      </c>
      <c r="DS71" s="125">
        <f t="array" ref="DS71">
IFERROR(_xlfn.IFS(
$DH71="день_1",
$DR71*$BL71/($AX71-$AW71+1)*AZ71*(DAY(EOMONTH(AZ$15,0))),
$DH71="день_2",
$DR71/30*MAX(MIN($AX71,EOMONTH(AZ$15,0))-MAX($AW71,AZ$15)+1,),
$DH71="раб.день",
$DR71/30*(IFERROR(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$DR71*AZ71,
$DH71="неделя",
$DR71*AZ71/7*(ROUNDUP((DAY(EOMONTH(AZ$15,0)))/4,0))),
0)</f>
        <v/>
      </c>
      <c r="DT71" s="125">
        <f t="array" ref="DT71">
IFERROR(_xlfn.IFS(
$DH71="день_1",
$DR71*$BL71/($AX71-$AW71+1)*BA71*(DAY(EOMONTH(BA$15,0))),
$DH71="день_2",
$DR71/30*MAX(MIN($AX71,EOMONTH(BA$15,0))-MAX($AW71,BA$15)+1,),
$DH71="раб.день",
$DR71/30*(IFERROR(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$DR71*BA71,
$DH71="неделя",
$DR71*BA71/7*(ROUNDUP((DAY(EOMONTH(BA$15,0)))/4,0))),
0)</f>
        <v/>
      </c>
      <c r="DU71" s="125">
        <f t="array" ref="DU71">
IFERROR(_xlfn.IFS(
$DH71="день_1",
$DR71*$BL71/($AX71-$AW71+1)*BB71*(DAY(EOMONTH(BB$15,0))),
$DH71="день_2",
$DR71/30*MAX(MIN($AX71,EOMONTH(BB$15,0))-MAX($AW71,BB$15)+1,),
$DH71="раб.день",
$DR71/30*(IFERROR(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$DR71*BB71,
$DH71="неделя",
$DR71*BB71/7*(ROUNDUP((DAY(EOMONTH(BB$15,0)))/4,0))),
0)</f>
        <v/>
      </c>
      <c r="DV71" s="125">
        <f t="array" ref="DV71">
IFERROR(_xlfn.IFS(
$DH71="день_1",
$DR71*$BL71/($AX71-$AW71+1)*BC71*(DAY(EOMONTH(BC$15,0))),
$DH71="день_2",
$DR71/30*MAX(MIN($AX71,EOMONTH(BC$15,0))-MAX($AW71,BC$15)+1,),
$DH71="раб.день",
$DR71/30*(IFERROR(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$DR71*BC71,
$DH71="неделя",
$DR71*BC71/7*(ROUNDUP((DAY(EOMONTH(BC$15,0)))/4,0))),
0)</f>
        <v/>
      </c>
      <c r="DW71" s="125">
        <f t="array" ref="DW71">
IFERROR(_xlfn.IFS(
$DH71="день_1",
$DR71*$BL71/($AX71-$AW71+1)*BD71*(DAY(EOMONTH(BD$15,0))),
$DH71="день_2",
$DR71/30*MAX(MIN($AX71,EOMONTH(BD$15,0))-MAX($AW71,BD$15)+1,),
$DH71="раб.день",
$DR71/30*(IFERROR(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$DR71*BD71,
$DH71="неделя",
$DR71*BD71/7*(ROUNDUP((DAY(EOMONTH(BD$15,0)))/4,0))),
0)</f>
        <v/>
      </c>
      <c r="DX71" s="125">
        <f t="array" ref="DX71">
IFERROR(_xlfn.IFS(
$DH71="день_1",
$DR71*$BL71/($AX71-$AW71+1)*BE71*(DAY(EOMONTH(BE$15,0))),
$DH71="день_2",
$DR71/30*MAX(MIN($AX71,EOMONTH(BE$15,0))-MAX($AW71,BE$15)+1,),
$DH71="раб.день",
$DR71/30*(IFERROR(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$DR71*BE71,
$DH71="неделя",
$DR71*BE71/7*(ROUNDUP((DAY(EOMONTH(BE$15,0)))/4,0))),
0)</f>
        <v/>
      </c>
      <c r="DY71" s="125">
        <f t="array" ref="DY71">
IFERROR(_xlfn.IFS(
$DH71="день_1",
$DR71*$BL71/($AX71-$AW71+1)*BF71*(DAY(EOMONTH(BF$15,0))),
$DH71="день_2",
$DR71/30*MAX(MIN($AX71,EOMONTH(BF$15,0))-MAX($AW71,BF$15)+1,),
$DH71="раб.день",
$DR71/30*(IFERROR(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$DR71*BF71,
$DH71="неделя",
$DR71*BF71/7*(ROUNDUP((DAY(EOMONTH(BF$15,0)))/4,0))),
0)</f>
        <v/>
      </c>
      <c r="DZ71" s="125">
        <f t="array" ref="DZ71">
IFERROR(_xlfn.IFS(
$DH71="день_1",
$DR71*$BL71/($AX71-$AW71+1)*BG71*(DAY(EOMONTH(BG$15,0))),
$DH71="день_2",
$DR71/30*MAX(MIN($AX71,EOMONTH(BG$15,0))-MAX($AW71,BG$15)+1,),
$DH71="раб.день",
$DR71/30*(IFERROR(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$DR71*BG71,
$DH71="неделя",
$DR71*BG71/7*(ROUNDUP((DAY(EOMONTH(BG$15,0)))/4,0))),
0)</f>
        <v/>
      </c>
      <c r="EA71" s="125">
        <f t="array" ref="EA71">
IFERROR(_xlfn.IFS(
$DH71="день_1",
$DR71*$BL71/($AX71-$AW71+1)*BH71*(DAY(EOMONTH(BH$15,0))),
$DH71="день_2",
$DR71/30*MAX(MIN($AX71,EOMONTH(BH$15,0))-MAX($AW71,BH$15)+1,),
$DH71="раб.день",
$DR71/30*(IFERROR(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$DR71*BH71,
$DH71="неделя",
$DR71*BH71/7*(ROUNDUP((DAY(EOMONTH(BH$15,0)))/4,0))),
0)</f>
        <v/>
      </c>
      <c r="EB71" s="125">
        <f t="array" ref="EB71">
IFERROR(_xlfn.IFS(
$DH71="день_1",
$DR71*$BL71/($AX71-$AW71+1)*BI71*(DAY(EOMONTH(BI$15,0))),
$DH71="день_2",
$DR71/30*MAX(MIN($AX71,EOMONTH(BI$15,0))-MAX($AW71,BI$15)+1,),
$DH71="раб.день",
$DR71/30*(IFERROR(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$DR71*BI71,
$DH71="неделя",
$DR71*BI71/7*(ROUNDUP((DAY(EOMONTH(BI$15,0)))/4,0))),
0)</f>
        <v/>
      </c>
      <c r="EC71" s="125">
        <f t="array" ref="EC71">
IFERROR(_xlfn.IFS(
$DH71="день_1",
$DR71*$BL71/($AX71-$AW71+1)*BJ71*(DAY(EOMONTH(BJ$15,0))),
$DH71="день_2",
$DR71/30*MAX(MIN($AX71,EOMONTH(BJ$15,0))-MAX($AW71,BJ$15)+1,),
$DH71="раб.день",
$DR71/30*(IFERROR(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$DR71*BJ71,
$DH71="неделя",
$DR71*BJ71/7*(ROUNDUP((DAY(EOMONTH(BJ$15,0)))/4,0))),
0)</f>
        <v/>
      </c>
      <c r="ED71" s="125">
        <f t="array" ref="ED71">
IFERROR(_xlfn.IFS(
$DH71="день_1",
$DR71*$BL71/($AX71-$AW71+1)*BK71*(DAY(EOMONTH(BK$15,0))),
$DH71="день_2",
$DR71/30*MAX(MIN($AX71,EOMONTH(BK$15,0))-MAX($AW71,BK$15)+1,),
$DH71="раб.день",
$DR71/30*(IFERROR(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$DR71*BK71,
$DH71="неделя",
$DR71*BK71/7*(ROUNDUP((DAY(EOMONTH(BK$15,0)))/4,0))),
0)</f>
        <v/>
      </c>
      <c r="EE71" s="125">
        <f>SUM($DS71,$DT71,$DU71,$DV71,$DW71,$DX71,$DY71,$DZ71,$EA71,$EB71,$EC71,$ED71)</f>
        <v/>
      </c>
      <c r="EF71" s="125">
        <f>IFERROR(ROUND($EE71*(1+$EP71),2),0)</f>
        <v/>
      </c>
      <c r="EG71" s="128" t="n">
        <v>1</v>
      </c>
      <c r="EH71" s="126" t="n">
        <v>0</v>
      </c>
      <c r="EI71" s="126">
        <f>ROUND(SUM($EH71:$EH71)*SUM($AB71:$AB71)*$EG71,2)</f>
        <v/>
      </c>
      <c r="EJ71" s="126">
        <f>ROUND($EI71*(1+$EP71),2)</f>
        <v/>
      </c>
      <c r="EK71" s="126" t="n">
        <v>0</v>
      </c>
      <c r="EL71" s="126">
        <f>ROUND(SUM($EK71:$EK71)*SUM($AB71:$AB71)*$EG71,2)</f>
        <v/>
      </c>
      <c r="EM71" s="126">
        <f>ROUND($EL71*(1+$EP71),2)</f>
        <v/>
      </c>
      <c r="EN71" s="126">
        <f>SUM($EE71,$EI71,$EL71)</f>
        <v/>
      </c>
      <c r="EO71" s="126">
        <f>SUM($EF71,$EJ71,$EM71)</f>
        <v/>
      </c>
      <c r="EP71" s="59" t="n"/>
      <c r="EQ71" s="59" t="n"/>
      <c r="ER71" s="60">
        <f t="array" ref="ER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MATCH(ES71,
{"AMS";"RussOutdoor";"HD Outdoor";"Ingroup";"IQ";"Ledproduction";"LisChannel";"Logic";"Media-PPL";"NovikovTV | НовиковТВ";"SMA";"SOK";"КрокусТВ | CrocusTV | IndoorTV";"Сити";"ТЯК Москва"},
0)),"")</f>
        <v/>
      </c>
      <c r="ES71" s="60" t="n"/>
      <c r="ET71" s="60">
        <f t="array" ref="ET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MATCH(ES71,
{"AMS";"RussOutdoor";"HD Outdoor";"Ingroup";"IQ";"Ledproduction";"LisChannel";"Logic";"Media-PPL";"NovikovTV | НовиковТВ";"SMA";"SOK";"КрокусТВ | CrocusTV | IndoorTV";"Сити";"ТЯК Москва"},
0)),"")</f>
        <v/>
      </c>
      <c r="EU71" s="60" t="n"/>
      <c r="EV71" s="60" t="n"/>
      <c r="EX71" s="110">
        <f t="array" ref="EX71">
($AR71/30
+N("ТРАФИК ПЛОЩАДКИ"))*
(IFERROR(
_xlfn.LET(
_xlpm.GPR,
HLOOKUP($L71,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IF($Q71="цифровой",_xlpm.GPR/$AG71,_xlpm.GPR/60)),
0)
+N("DWELL TIME"))*
(IF($AB71=0,0,IF($AB71=1,0.3,IF($AB71=2,0.5,IF($AB71&gt;2,1))))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_xlfn.IFS($AC71="да",1.2,$AC71="нет",1)*
_xlfn.IFS($AD71="да",1.2,$AD71="нет",1)*
IF(R71="статический",1,1.2)*
$X71*
INDEX(
{1.2;1;1.2;1.2;1;1.2;1.2;1.2;1.2;1.2;1.2;1;1.2;1.2;1.2;1.2;1;1;1.2;1.2;1.2;1;1;1;1;1.2;1.2;1.2;1.2;1;1;1;1;1.2;1.2;1.2;1.2;1.2;1.2;1.2;1.2;1;1;1.2;1;1;1;1;1.5;1;1;1.5;1.5;1.2},
MATCH($Q71,_xlpm.MI,0)))&gt;{0.02;0.04;0.06;0.1;0.2;0.4;0.6;0.8;1;2;4;6})),
{0;1;2;3;4;5;6;7;8;9;10;11;12},
0)))
+N("КОЭФФИЦИЕНТ КОНТАКТА"))))*
(_xlfn.IFS($X71&lt;0.1,$X71/1000,$X71&gt;25,5.2,AND($X71&gt;=0.1,$X71&lt;=25),(($X71*2+0.1)/10)*($X71/10)))*
IFERROR((_xlfn.LET(
_xlpm.MA,
{0;0.8;0.85;0.9;0.95;1},
_xlpm.MAA,
{0;1;2;3;4;5},
INDEX(_xlpm.MA,MATCH(SUMPRODUCT(--((IF(ROUND(_xlpm.MAA,1)&gt;5,5,ROUND($AB71,1)))&gt;{0;1;2;3;4;5})),_xlpm.MAA,0)))
+N("КОЭФФИЦИЕНТ КОЛ-ВО КОНСТРУКЦИЙ")),1)*
$AB71,0))*
(IF($Q71="цифровой",$AG71/15*$AI71,1)
+N("ДЛЯ ЦИФРЫ"))</f>
        <v/>
      </c>
      <c r="EY71" s="110">
        <f>IFERROR(EX71*AY71,0)</f>
        <v/>
      </c>
      <c r="EZ71" s="131">
        <f>IFERROR(DP71/EY71*1000,0)</f>
        <v/>
      </c>
      <c r="FA71" s="112">
        <f>IFERROR(FC71/FB71,0)</f>
        <v/>
      </c>
      <c r="FB71" s="112">
        <f>IFERROR((FC71/(EY71/FF71*#REF!))*0.825,0)</f>
        <v/>
      </c>
      <c r="FC71" s="112">
        <f>IFERROR(((EX71*30/AR71)*100)/30,0)</f>
        <v/>
      </c>
      <c r="FD71" s="112">
        <f>IFERROR(EY71/G71*100%,0)</f>
        <v/>
      </c>
      <c r="FE71" s="112">
        <f>IFERROR(FD71/FC71*100%,0)</f>
        <v/>
      </c>
      <c r="FF71" s="110">
        <f>IFERROR(AR71/30*AY71,0)</f>
        <v/>
      </c>
    </row>
    <row r="72" ht="12.75" customHeight="1">
      <c r="A72" s="59" t="n"/>
      <c r="B72" s="60" t="n"/>
      <c r="C72" s="60" t="n"/>
      <c r="D72" s="60">
        <f t="array" ref="D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2" s="60">
        <f t="array" ref="E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2" s="60" t="inlineStr"/>
      <c r="G72" s="60" t="n"/>
      <c r="H72" s="60">
        <f t="array" ref="H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2" s="60" t="n"/>
      <c r="J72" s="60" t="n"/>
      <c r="K72" s="60" t="n"/>
      <c r="L72" s="60" t="n"/>
      <c r="M72" s="60" t="n"/>
      <c r="N72" s="60" t="n"/>
      <c r="O72" s="60" t="n"/>
      <c r="P72" s="60">
        <f t="array" ref="P72">
_xlfn.IFS(
ISNUMBER(MATCH($Q72,{"шелфбаннер","разделитель","монетница","чековая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ISNUMBER(MATCH($Q72,{"каталог","журнал"},)),
"Пресса",
$Q72="","")</f>
        <v/>
      </c>
      <c r="Q72" s="60" t="n"/>
      <c r="R72" s="60">
        <f t="array" ref="R72">
IFERROR(
_xlfn.IFS(
OR(ISNUMBER(MATCH($Q72,{"экспозиция","макет","стенд","автостенд","авто стенд","выставочное пространство","выставочные стенды","модульные выставочные стенды","3Д конструкция","3D конструкция"},)),P72="Экспонирование"),
"нестандартный",
ISNUMBER(MATCH($Q72,{"скроллер","призматрон"},)),
"динамический",
$P72="Видео",
"цифровой",
OR($P72="Пресса",$P72="Щит",$P72="POSm",$P72="Подвес",$P72="Брендирование/оклейка"),
"статический"),"")</f>
        <v/>
      </c>
      <c r="S72" s="59" t="n"/>
      <c r="T72" s="60" t="n"/>
      <c r="U72" s="60" t="n"/>
      <c r="V72" s="60">
        <f>
IF(P72="Видео",
"цифровой постер/ролик",
IF(ISNUMBER(MATCH(Q72,{"короб световой","короб световой | лайтбокс","короб световой | кристалайт","лайтбокс","лайт бокс","кристалайт","LB","lightbox"},)),
"бэклит",
IF(P72="Брендирование/оклейка",
"перфарированная пленка/самоклейка",
IF(P72="Экспонирование",
"под запрос",
IF(P72="Подвес",
"баннер/ткань",
"")))))</f>
        <v/>
      </c>
      <c r="W72" s="59" t="n"/>
      <c r="X72" s="59" t="n"/>
      <c r="Y72" s="59" t="n"/>
      <c r="Z72" s="61" t="n"/>
      <c r="AA72" s="61" t="n"/>
      <c r="AB72" s="61">
        <f>IF(BL72&gt;0,Z72,0)</f>
        <v/>
      </c>
      <c r="AC72" s="59" t="n"/>
      <c r="AD72" s="59" t="n"/>
      <c r="AE72" s="59" t="n"/>
      <c r="AF72" s="59" t="n"/>
      <c r="AG72" s="59" t="n"/>
      <c r="AH72" s="59" t="n"/>
      <c r="AI72" s="59" t="n"/>
      <c r="AJ72" s="59" t="n"/>
      <c r="AK72" s="59" t="n"/>
      <c r="AL72" s="62">
        <f>IFERROR(IF(OR(R72="статический",R72="динамический",R72="нестандартный",R72="",R72=""),"-",IF(AND(AH72="-",AI72="-"),"-",AK72*3600/AH72*AI72)),"-")</f>
        <v/>
      </c>
      <c r="AM72" s="62">
        <f>IFERROR(IF(OR(R72="статический",R72="динамический",R72="",R72="", R72="BTL",R72="нестандартный"),"-",AG72*AI72*AL72/60),"-")</f>
        <v/>
      </c>
      <c r="AN72" s="63">
        <f>IFERROR(IF(AH72="","-",AG72*AI72/AH72),"-")</f>
        <v/>
      </c>
      <c r="AO72" s="59">
        <f>IFERROR(IF(OR($R72="статический",$R72="динамический",$R72="",$R72="",$R72="BTL",$R72="нестандартный"),"-",$AL72*$AY72),"-")</f>
        <v/>
      </c>
      <c r="AP72" s="62">
        <f>IFERROR(IF(OR($R72="статический",$R72="динамический",$R72="",$R72="",$R72="BTL",$R72="нестандартный"),"-",$AM72*AY72),"-")</f>
        <v/>
      </c>
      <c r="AQ72" s="64" t="n"/>
      <c r="AR72" s="61" t="n"/>
      <c r="AS72" s="61" t="n"/>
      <c r="AT72" s="61" t="n"/>
      <c r="AU72" s="65" t="n"/>
      <c r="AV72" s="124">
        <f>IFERROR(DR72/AT72*1000,"n/a")</f>
        <v/>
      </c>
      <c r="AW72" s="67" t="n"/>
      <c r="AX72" s="67" t="n"/>
      <c r="AY72" s="43">
        <f>IFERROR(IF(OR($AW72="",$AX72=""),"",_xlfn.DAYS($AX72+1,$AW72)),"")</f>
        <v/>
      </c>
      <c r="AZ72" s="68">
        <f t="array" ref="AZ72">
_xlfn.LET(_xlpm.COEFF,
IF($AW72+$AX72=0,0,IF(MAX(MIN($AX72,EOMONTH(AZ$15,0))-MAX($AW72,AZ$15)+1,)&gt;0,1,0)),
_xlfn.IFS(
$ES72="LisChannel",
_xlpm.COEFF*
INDEX({1;1;1.2;1.2;1;1;1;1;1.2;1.2;1.2;1.2},
MATCH(MONTH(AZ$15),
{1,2,3,4,5,6,7,8,9,10,11,12})),
CONCATENATE($ES72," ",$L72)="RussOutdoor метро",
_xlpm.COEFF*
INDEX({0.8;0.9;1.1;1.1;1;1;1;1;1.1;1.1;1.1;1.1},
MATCH(MONTH(AZ$15),
{1,2,3,4,5,6,7,8,9,10,11,12})),
$ES72&lt;&gt;"LisChannel",
_xlpm.COEFF,
$ES72&lt;&gt;"RussOutdoor",
_xlpm.COEFF))</f>
        <v/>
      </c>
      <c r="BA72" s="68">
        <f t="array" ref="BA72">
_xlfn.LET(_xlpm.COEFF,
IF($AW72+$AX72=0,0,IF(MAX(MIN($AX72,EOMONTH(BA$15,0))-MAX($AW72,BA$15)+1,)&gt;0,1,0)),
_xlfn.IFS(
$ES72="LisChannel",
_xlpm.COEFF*
INDEX({1;1;1.2;1.2;1;1;1;1;1.2;1.2;1.2;1.2},
MATCH(MONTH(BA$15),
{1,2,3,4,5,6,7,8,9,10,11,12})),
CONCATENATE($ES72," ",$L72)="RussOutdoor метро",
_xlpm.COEFF*
INDEX({0.8;0.9;1.1;1.1;1;1;1;1;1.1;1.1;1.1;1.1},
MATCH(MONTH(BA$15),
{1,2,3,4,5,6,7,8,9,10,11,12})),
$ES72&lt;&gt;"LisChannel",
_xlpm.COEFF,
$ES72&lt;&gt;"RussOutdoor",
_xlpm.COEFF))</f>
        <v/>
      </c>
      <c r="BB72" s="68">
        <f t="array" ref="BB72">
_xlfn.LET(_xlpm.COEFF,
IF($AW72+$AX72=0,0,IF(MAX(MIN($AX72,EOMONTH(BB$15,0))-MAX($AW72,BB$15)+1,)&gt;0,1,0)),
_xlfn.IFS(
$ES72="LisChannel",
_xlpm.COEFF*
INDEX({1;1;1.2;1.2;1;1;1;1;1.2;1.2;1.2;1.2},
MATCH(MONTH(BB$15),
{1,2,3,4,5,6,7,8,9,10,11,12})),
CONCATENATE($ES72," ",$L72)="RussOutdoor метро",
_xlpm.COEFF*
INDEX({0.8;0.9;1.1;1.1;1;1;1;1;1.1;1.1;1.1;1.1},
MATCH(MONTH(BB$15),
{1,2,3,4,5,6,7,8,9,10,11,12})),
$ES72&lt;&gt;"LisChannel",
_xlpm.COEFF,
$ES72&lt;&gt;"RussOutdoor",
_xlpm.COEFF))</f>
        <v/>
      </c>
      <c r="BC72" s="68">
        <f t="array" ref="BC72">
_xlfn.LET(_xlpm.COEFF,
IF($AW72+$AX72=0,0,IF(MAX(MIN($AX72,EOMONTH(BC$15,0))-MAX($AW72,BC$15)+1,)&gt;0,1,0)),
_xlfn.IFS(
$ES72="LisChannel",
_xlpm.COEFF*
INDEX({1;1;1.2;1.2;1;1;1;1;1.2;1.2;1.2;1.2},
MATCH(MONTH(BC$15),
{1,2,3,4,5,6,7,8,9,10,11,12})),
CONCATENATE($ES72," ",$L72)="RussOutdoor метро",
_xlpm.COEFF*
INDEX({0.8;0.9;1.1;1.1;1;1;1;1;1.1;1.1;1.1;1.1},
MATCH(MONTH(BC$15),
{1,2,3,4,5,6,7,8,9,10,11,12})),
$ES72&lt;&gt;"LisChannel",
_xlpm.COEFF,
$ES72&lt;&gt;"RussOutdoor",
_xlpm.COEFF))</f>
        <v/>
      </c>
      <c r="BD72" s="68">
        <f t="array" ref="BD72">
_xlfn.LET(_xlpm.COEFF,
IF($AW72+$AX72=0,0,IF(MAX(MIN($AX72,EOMONTH(BD$15,0))-MAX($AW72,BD$15)+1,)&gt;0,1,0)),
_xlfn.IFS(
$ES72="LisChannel",
_xlpm.COEFF*
INDEX({1;1;1.2;1.2;1;1;1;1;1.2;1.2;1.2;1.2},
MATCH(MONTH(BD$15),
{1,2,3,4,5,6,7,8,9,10,11,12})),
CONCATENATE($ES72," ",$L72)="RussOutdoor метро",
_xlpm.COEFF*
INDEX({0.8;0.9;1.1;1.1;1;1;1;1;1.1;1.1;1.1;1.1},
MATCH(MONTH(BD$15),
{1,2,3,4,5,6,7,8,9,10,11,12})),
$ES72&lt;&gt;"LisChannel",
_xlpm.COEFF,
$ES72&lt;&gt;"RussOutdoor",
_xlpm.COEFF))</f>
        <v/>
      </c>
      <c r="BE72" s="68">
        <f t="array" ref="BE72">
_xlfn.LET(_xlpm.COEFF,
IF($AW72+$AX72=0,0,IF(MAX(MIN($AX72,EOMONTH(BE$15,0))-MAX($AW72,BE$15)+1,)&gt;0,1,0)),
_xlfn.IFS(
$ES72="LisChannel",
_xlpm.COEFF*
INDEX({1;1;1.2;1.2;1;1;1;1;1.2;1.2;1.2;1.2},
MATCH(MONTH(BE$15),
{1,2,3,4,5,6,7,8,9,10,11,12})),
CONCATENATE($ES72," ",$L72)="RussOutdoor метро",
_xlpm.COEFF*
INDEX({0.8;0.9;1.1;1.1;1;1;1;1;1.1;1.1;1.1;1.1},
MATCH(MONTH(BE$15),
{1,2,3,4,5,6,7,8,9,10,11,12})),
$ES72&lt;&gt;"LisChannel",
_xlpm.COEFF,
$ES72&lt;&gt;"RussOutdoor",
_xlpm.COEFF))</f>
        <v/>
      </c>
      <c r="BF72" s="68">
        <f t="array" ref="BF72">
_xlfn.LET(_xlpm.COEFF,
IF($AW72+$AX72=0,0,IF(MAX(MIN($AX72,EOMONTH(BF$15,0))-MAX($AW72,BF$15)+1,)&gt;0,1,0)),
_xlfn.IFS(
$ES72="LisChannel",
_xlpm.COEFF*
INDEX({1;1;1.2;1.2;1;1;1;1;1.2;1.2;1.2;1.2},
MATCH(MONTH(BF$15),
{1,2,3,4,5,6,7,8,9,10,11,12})),
CONCATENATE($ES72," ",$L72)="RussOutdoor метро",
_xlpm.COEFF*
INDEX({0.8;0.9;1.1;1.1;1;1;1;1;1.1;1.1;1.1;1.1},
MATCH(MONTH(BF$15),
{1,2,3,4,5,6,7,8,9,10,11,12})),
$ES72&lt;&gt;"LisChannel",
_xlpm.COEFF,
$ES72&lt;&gt;"RussOutdoor",
_xlpm.COEFF))</f>
        <v/>
      </c>
      <c r="BG72" s="68">
        <f t="array" ref="BG72">
_xlfn.LET(_xlpm.COEFF,
IF($AW72+$AX72=0,0,IF(MAX(MIN($AX72,EOMONTH(BG$15,0))-MAX($AW72,BG$15)+1,)&gt;0,1,0)),
_xlfn.IFS(
$ES72="LisChannel",
_xlpm.COEFF*
INDEX({1;1;1.2;1.2;1;1;1;1;1.2;1.2;1.2;1.2},
MATCH(MONTH(BG$15),
{1,2,3,4,5,6,7,8,9,10,11,12})),
CONCATENATE($ES72," ",$L72)="RussOutdoor метро",
_xlpm.COEFF*
INDEX({0.8;0.9;1.1;1.1;1;1;1;1;1.1;1.1;1.1;1.1},
MATCH(MONTH(BG$15),
{1,2,3,4,5,6,7,8,9,10,11,12})),
$ES72&lt;&gt;"LisChannel",
_xlpm.COEFF,
$ES72&lt;&gt;"RussOutdoor",
_xlpm.COEFF))</f>
        <v/>
      </c>
      <c r="BH72" s="68">
        <f t="array" ref="BH72">
_xlfn.LET(_xlpm.COEFF,
IF($AW72+$AX72=0,0,IF(MAX(MIN($AX72,EOMONTH(BH$15,0))-MAX($AW72,BH$15)+1,)&gt;0,1,0)),
_xlfn.IFS(
$ES72="LisChannel",
_xlpm.COEFF*
INDEX({1;1;1.2;1.2;1;1;1;1;1.2;1.2;1.2;1.2},
MATCH(MONTH(BH$15),
{1,2,3,4,5,6,7,8,9,10,11,12})),
CONCATENATE($ES72," ",$L72)="RussOutdoor метро",
_xlpm.COEFF*
INDEX({0.8;0.9;1.1;1.1;1;1;1;1;1.1;1.1;1.1;1.1},
MATCH(MONTH(BH$15),
{1,2,3,4,5,6,7,8,9,10,11,12})),
$ES72&lt;&gt;"LisChannel",
_xlpm.COEFF,
$ES72&lt;&gt;"RussOutdoor",
_xlpm.COEFF))</f>
        <v/>
      </c>
      <c r="BI72" s="68">
        <f t="array" ref="BI72">
_xlfn.LET(_xlpm.COEFF,
IF($AW72+$AX72=0,0,IF(MAX(MIN($AX72,EOMONTH(BI$15,0))-MAX($AW72,BI$15)+1,)&gt;0,1,0)),
_xlfn.IFS(
$ES72="LisChannel",
_xlpm.COEFF*
INDEX({1;1;1.2;1.2;1;1;1;1;1.2;1.2;1.2;1.2},
MATCH(MONTH(BI$15),
{1,2,3,4,5,6,7,8,9,10,11,12})),
CONCATENATE($ES72," ",$L72)="RussOutdoor метро",
_xlpm.COEFF*
INDEX({0.8;0.9;1.1;1.1;1;1;1;1;1.1;1.1;1.1;1.1},
MATCH(MONTH(BI$15),
{1,2,3,4,5,6,7,8,9,10,11,12})),
$ES72&lt;&gt;"LisChannel",
_xlpm.COEFF,
$ES72&lt;&gt;"RussOutdoor",
_xlpm.COEFF))</f>
        <v/>
      </c>
      <c r="BJ72" s="68">
        <f t="array" ref="BJ72">
_xlfn.LET(_xlpm.COEFF,
IF($AW72+$AX72=0,0,IF(MAX(MIN($AX72,EOMONTH(BJ$15,0))-MAX($AW72,BJ$15)+1,)&gt;0,1,0)),
_xlfn.IFS(
$ES72="LisChannel",
_xlpm.COEFF*
INDEX({1;1;1.2;1.2;1;1;1;1;1.2;1.2;1.2;1.2},
MATCH(MONTH(BJ$15),
{1,2,3,4,5,6,7,8,9,10,11,12})),
CONCATENATE($ES72," ",$L72)="RussOutdoor метро",
_xlpm.COEFF*
INDEX({0.8;0.9;1.1;1.1;1;1;1;1;1.1;1.1;1.1;1.1},
MATCH(MONTH(BJ$15),
{1,2,3,4,5,6,7,8,9,10,11,12})),
$ES72&lt;&gt;"LisChannel",
_xlpm.COEFF,
$ES72&lt;&gt;"RussOutdoor",
_xlpm.COEFF))</f>
        <v/>
      </c>
      <c r="BK72" s="68">
        <f t="array" ref="BK72">
_xlfn.LET(_xlpm.COEFF,
IF($AW72+$AX72=0,0,IF(MAX(MIN($AX72,EOMONTH(BK$15,0))-MAX($AW72,BK$15)+1,)&gt;0,1,0)),
_xlfn.IFS(
$ES72="LisChannel",
_xlpm.COEFF*
INDEX({1;1;1.2;1.2;1;1;1;1;1.2;1.2;1.2;1.2},
MATCH(MONTH(BK$15),
{1,2,3,4,5,6,7,8,9,10,11,12})),
CONCATENATE($ES72," ",$L72)="RussOutdoor метро",
_xlpm.COEFF*
INDEX({0.8;0.9;1.1;1.1;1;1;1;1;1.1;1.1;1.1;1.1},
MATCH(MONTH(BK$15),
{1,2,3,4,5,6,7,8,9,10,11,12})),
$ES72&lt;&gt;"LisChannel",
_xlpm.COEFF,
$ES72&lt;&gt;"RussOutdoor",
_xlpm.COEFF))</f>
        <v/>
      </c>
      <c r="BL72" s="62">
        <f>COUNTIFS($AZ72:$BK72,"&gt;0")</f>
        <v/>
      </c>
      <c r="BM72" s="65" t="n"/>
      <c r="BN72" s="125">
        <f>$DJ72</f>
        <v/>
      </c>
      <c r="BO72" s="63">
        <f>$DQ72</f>
        <v/>
      </c>
      <c r="BP72" s="125">
        <f>
IFERROR(
IF($BL72=0,0,
$BN72*(1-$BO72)),
0)</f>
        <v/>
      </c>
      <c r="BQ72" s="125">
        <f t="array" ref="BQ72">
IFERROR(
_xlfn.IFS(
$DH72="день_1",
$BP72*$BL72/($AX72-$AW72+1)*AZ72*(DAY(EOMONTH(AZ$15,0))),
$DH72="день_2",
$BP72/30*MAX(MIN($AX72,EOMONTH(AZ$15,0))-MAX($AW72,AZ$15)+1,),
$DH72="раб.день",
$BP72/30*(IFERROR(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$BP72*AZ72,
$DH72="неделя",
$BP72*AZ72/7*(ROUNDUP((DAY(EOMONTH(AZ$15,0)))/4,0))),
0)</f>
        <v/>
      </c>
      <c r="BR72" s="125">
        <f t="array" ref="BR72">
IFERROR(
_xlfn.IFS(
$DH72="день_1",
$BP72*$BL72/($AX72-$AW72+1)*BA72*(DAY(EOMONTH(BA$15,0))),
$DH72="день_2",
$BP72/30*MAX(MIN($AX72,EOMONTH(BA$15,0))-MAX($AW72,BA$15)+1,),
$DH72="раб.день",
$BP72/30*(IFERROR(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$BP72*BA72,
$DH72="неделя",
$BP72*BA72/7*(ROUNDUP((DAY(EOMONTH(BA$15,0)))/4,0))),
0)</f>
        <v/>
      </c>
      <c r="BS72" s="125">
        <f t="array" ref="BS72">
IFERROR(
_xlfn.IFS(
$DH72="день_1",
$BP72*$BL72/($AX72-$AW72+1)*BB72*(DAY(EOMONTH(BB$15,0))),
$DH72="день_2",
$BP72/30*MAX(MIN($AX72,EOMONTH(BB$15,0))-MAX($AW72,BB$15)+1,),
$DH72="раб.день",
$BP72/30*(IFERROR(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$BP72*BB72,
$DH72="неделя",
$BP72*BB72/7*(ROUNDUP((DAY(EOMONTH(BB$15,0)))/4,0))),
0)</f>
        <v/>
      </c>
      <c r="BT72" s="125">
        <f t="array" ref="BT72">
IFERROR(
_xlfn.IFS(
$DH72="день_1",
$BP72*$BL72/($AX72-$AW72+1)*BC72*(DAY(EOMONTH(BC$15,0))),
$DH72="день_2",
$BP72/30*MAX(MIN($AX72,EOMONTH(BC$15,0))-MAX($AW72,BC$15)+1,),
$DH72="раб.день",
$BP72/30*(IFERROR(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$BP72*BC72,
$DH72="неделя",
$BP72*BC72/7*(ROUNDUP((DAY(EOMONTH(BC$15,0)))/4,0))),
0)</f>
        <v/>
      </c>
      <c r="BU72" s="125">
        <f t="array" ref="BU72">
IFERROR(
_xlfn.IFS(
$DH72="день_1",
$BP72*$BL72/($AX72-$AW72+1)*BD72*(DAY(EOMONTH(BD$15,0))),
$DH72="день_2",
$BP72/30*MAX(MIN($AX72,EOMONTH(BD$15,0))-MAX($AW72,BD$15)+1,),
$DH72="раб.день",
$BP72/30*(IFERROR(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$BP72*BD72,
$DH72="неделя",
$BP72*BD72/7*(ROUNDUP((DAY(EOMONTH(BD$15,0)))/4,0))),
0)</f>
        <v/>
      </c>
      <c r="BV72" s="125">
        <f t="array" ref="BV72">
IFERROR(
_xlfn.IFS(
$DH72="день_1",
$BP72*$BL72/($AX72-$AW72+1)*BE72*(DAY(EOMONTH(BE$15,0))),
$DH72="день_2",
$BP72/30*MAX(MIN($AX72,EOMONTH(BE$15,0))-MAX($AW72,BE$15)+1,),
$DH72="раб.день",
$BP72/30*(IFERROR(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$BP72*BE72,
$DH72="неделя",
$BP72*BE72/7*(ROUNDUP((DAY(EOMONTH(BE$15,0)))/4,0))),
0)</f>
        <v/>
      </c>
      <c r="BW72" s="125">
        <f t="array" ref="BW72">
IFERROR(
_xlfn.IFS(
$DH72="день_1",
$BP72*$BL72/($AX72-$AW72+1)*BF72*(DAY(EOMONTH(BF$15,0))),
$DH72="день_2",
$BP72/30*MAX(MIN($AX72,EOMONTH(BF$15,0))-MAX($AW72,BF$15)+1,),
$DH72="раб.день",
$BP72/30*(IFERROR(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$BP72*BF72,
$DH72="неделя",
$BP72*BF72/7*(ROUNDUP((DAY(EOMONTH(BF$15,0)))/4,0))),
0)</f>
        <v/>
      </c>
      <c r="BX72" s="125">
        <f t="array" ref="BX72">
IFERROR(
_xlfn.IFS(
$DH72="день_1",
$BP72*$BL72/($AX72-$AW72+1)*BG72*(DAY(EOMONTH(BG$15,0))),
$DH72="день_2",
$BP72/30*MAX(MIN($AX72,EOMONTH(BG$15,0))-MAX($AW72,BG$15)+1,),
$DH72="раб.день",
$BP72/30*(IFERROR(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$BP72*BG72,
$DH72="неделя",
$BP72*BG72/7*(ROUNDUP((DAY(EOMONTH(BG$15,0)))/4,0))),
0)</f>
        <v/>
      </c>
      <c r="BY72" s="125">
        <f t="array" ref="BY72">
IFERROR(
_xlfn.IFS(
$DH72="день_1",
$BP72*$BL72/($AX72-$AW72+1)*BH72*(DAY(EOMONTH(BH$15,0))),
$DH72="день_2",
$BP72/30*MAX(MIN($AX72,EOMONTH(BH$15,0))-MAX($AW72,BH$15)+1,),
$DH72="раб.день",
$BP72/30*(IFERROR(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$BP72*BH72,
$DH72="неделя",
$BP72*BH72/7*(ROUNDUP((DAY(EOMONTH(BH$15,0)))/4,0))),
0)</f>
        <v/>
      </c>
      <c r="BZ72" s="125">
        <f t="array" ref="BZ72">
IFERROR(
_xlfn.IFS(
$DH72="день_1",
$BP72*$BL72/($AX72-$AW72+1)*BI72*(DAY(EOMONTH(BI$15,0))),
$DH72="день_2",
$BP72/30*MAX(MIN($AX72,EOMONTH(BI$15,0))-MAX($AW72,BI$15)+1,),
$DH72="раб.день",
$BP72/30*(IFERROR(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$BP72*BI72,
$DH72="неделя",
$BP72*BI72/7*(ROUNDUP((DAY(EOMONTH(BI$15,0)))/4,0))),
0)</f>
        <v/>
      </c>
      <c r="CA72" s="125">
        <f t="array" ref="CA72">
IFERROR(
_xlfn.IFS(
$DH72="день_1",
$BP72*$BL72/($AX72-$AW72+1)*BJ72*(DAY(EOMONTH(BJ$15,0))),
$DH72="день_2",
$BP72/30*MAX(MIN($AX72,EOMONTH(BJ$15,0))-MAX($AW72,BJ$15)+1,),
$DH72="раб.день",
$BP72/30*(IFERROR(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$BP72*BJ72,
$DH72="неделя",
$BP72*BJ72/7*(ROUNDUP((DAY(EOMONTH(BJ$15,0)))/4,0))),
0)</f>
        <v/>
      </c>
      <c r="CB72" s="125">
        <f t="array" ref="CB72">
IFERROR(
_xlfn.IFS(
$DH72="день_1",
$BP72*$BL72/($AX72-$AW72+1)*BK72*(DAY(EOMONTH(BK$15,0))),
$DH72="день_2",
$BP72/30*MAX(MIN($AX72,EOMONTH(BK$15,0))-MAX($AW72,BK$15)+1,),
$DH72="раб.день",
$BP72/30*(IFERROR(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$BP72*BK72,
$DH72="неделя",
$BP72*BK72/7*(ROUNDUP((DAY(EOMONTH(BK$15,0)))/4,0))),
0)</f>
        <v/>
      </c>
      <c r="CC72" s="125">
        <f>SUM($BQ72:$CB72)</f>
        <v/>
      </c>
      <c r="CD72" s="126">
        <f>SUM($EH72:$EH72)</f>
        <v/>
      </c>
      <c r="CE72" s="126">
        <f>$CD72*$AB72</f>
        <v/>
      </c>
      <c r="CF72" s="126">
        <f>SUM($EK72:$EK72)</f>
        <v/>
      </c>
      <c r="CG72" s="126">
        <f>$CF72*$AB72</f>
        <v/>
      </c>
      <c r="CH72" s="126">
        <f>SUM($CC72,$CE72,$CG72)</f>
        <v/>
      </c>
      <c r="CI72" s="126">
        <f>$CH72*(1+$CM72)</f>
        <v/>
      </c>
      <c r="CJ72" s="127" t="n">
        <v>0</v>
      </c>
      <c r="CK72" s="126">
        <f>SUM($CH72:$CH72)*(1+$CJ72)</f>
        <v/>
      </c>
      <c r="CL72" s="126">
        <f>SUM($CH72:$CH72)*(1+$CM72)</f>
        <v/>
      </c>
      <c r="CM72" s="59" t="n"/>
      <c r="CN72" s="59" t="n"/>
      <c r="CO72" s="72" t="n"/>
      <c r="CP72" s="59" t="n"/>
      <c r="CQ72" s="73" t="n"/>
      <c r="CR72" s="73" t="n"/>
      <c r="CS72" s="73" t="n"/>
      <c r="CT72" s="72" t="n"/>
      <c r="CU72" s="79" t="inlineStr">
        <is>
          <t> </t>
        </is>
      </c>
      <c r="CV72" s="60" t="n"/>
      <c r="CW72" s="60" t="n"/>
      <c r="CX72" s="60" t="n"/>
      <c r="CY72" s="127">
        <f>IFERROR(($CC72-$EE72)/($EE72/(1-$DQ72)),0)</f>
        <v/>
      </c>
      <c r="CZ72" s="127">
        <f>IFERROR(1-$EI72/($CE72),0)</f>
        <v/>
      </c>
      <c r="DA72" s="127">
        <f>IFERROR(1-$EL72/($CG72),0)</f>
        <v/>
      </c>
      <c r="DB72" s="126">
        <f>ROUND(IFERROR(($CI72/(1+$CM72)-$EN72),0),2)</f>
        <v/>
      </c>
      <c r="DC72" s="128" t="n"/>
      <c r="DD72" s="125" t="n"/>
      <c r="DE72" s="75" t="n">
        <v>0</v>
      </c>
      <c r="DF72" s="128" t="n"/>
      <c r="DG72" s="125">
        <f>IF($DC72=0,0,$DD72*($DC72*100%-$DE72*$DF72))*SUM($AB72:$AB72)</f>
        <v/>
      </c>
      <c r="DH72" s="129" t="inlineStr">
        <is>
          <t>месяц</t>
        </is>
      </c>
      <c r="DI72" s="130">
        <f t="array" ref="DI72">IFERROR(
IF($ES72="LisChannel",
(ROUND(((INDEX({174.625;153.888888888889;130.972222222222},MATCH($AI72,{2;3;4}),0))*$AG72*$AI72),2)),0),0)</f>
        <v/>
      </c>
      <c r="DJ72" s="130">
        <f>
_xlfn.LET(_xlpm.X,
IFERROR(
IF($ES72="НовиковТВ",
(_xlfn.LET(_xlpm.NTV,
_xlfn.LET(_xlpm.MIN,350000,
IF(SUMIFS($DI:$DI,$ES:$ES,"НовиковТВ")&lt;=_xlpm.MIN,
(SUMIFS($DI:$DI,$ES:$ES,"НовиковТВ")/(COUNTIFS($ES:$ES,"НовиковТВ")))*_xlpm.MIN/SUMIFS($DI:$DI,$ES:$ES,"НовиковТВ"),
DI72)),
_xlpm.NTV+$DG72/(1-(1-(_xlpm.NTV)*(1-$DL72)*(1-$DM72)*(1-$DN72)*(1-$DO72)*(1-$DP72)/_xlpm.NTV))))/(1+$EP72),
$DI72+$DG72/(1-(1-($DI72)*(1-$DL72)*(1-$DM72)*(1-$DN72)*(1-$DO72)*(1-$DP72)/$DI72))),
0),
_xlpm.X*(1+$CM72)*(1+$CW72)-_xlpm.X*(1+$CM72)+_xlpm.X)</f>
        <v/>
      </c>
      <c r="DK72" s="125" t="inlineStr">
        <is>
          <t>послед.</t>
        </is>
      </c>
      <c r="DL72" s="63" t="n">
        <v>0</v>
      </c>
      <c r="DM72" s="63" t="n">
        <v>0</v>
      </c>
      <c r="DN72" s="63" t="n">
        <v>0</v>
      </c>
      <c r="DO72" s="63" t="n">
        <v>0</v>
      </c>
      <c r="DP72" s="63" t="n">
        <v>0</v>
      </c>
      <c r="DQ72" s="63">
        <f t="array" ref="DQ72">IFERROR(_xlfn.IFS(
$DK72="послед.",1-(1-$DL72)*(1-$DM72)*(1-$DN72)*(1-$DO72)*(1-$DP72),
$DK72="сумм.",$DL72+$DM72+$DN72+$DO72+$DP72),
0)</f>
        <v/>
      </c>
      <c r="DR72" s="125">
        <f t="array" ref="DR72">
IFERROR(
_xlfn.IFS(
$BL72=0,
0,
$BL72&gt;0,
_xlfn.IFS($DK72="послед.",
$DJ72*(1-$DL72)*(1-$DM72)*(1-$DN72)*(1-$DO72)*(1-$DP72),
$DK72="сумм.",
$DJ72*(1-($DL72+$DM72+$DN72+$DO72+$DP72)))),0)</f>
        <v/>
      </c>
      <c r="DS72" s="125">
        <f t="array" ref="DS72">
IFERROR(_xlfn.IFS(
$DH72="день_1",
$DR72*$BL72/($AX72-$AW72+1)*AZ72*(DAY(EOMONTH(AZ$15,0))),
$DH72="день_2",
$DR72/30*MAX(MIN($AX72,EOMONTH(AZ$15,0))-MAX($AW72,AZ$15)+1,),
$DH72="раб.день",
$DR72/30*(IFERROR(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$DR72*AZ72,
$DH72="неделя",
$DR72*AZ72/7*(ROUNDUP((DAY(EOMONTH(AZ$15,0)))/4,0))),
0)</f>
        <v/>
      </c>
      <c r="DT72" s="125">
        <f t="array" ref="DT72">
IFERROR(_xlfn.IFS(
$DH72="день_1",
$DR72*$BL72/($AX72-$AW72+1)*BA72*(DAY(EOMONTH(BA$15,0))),
$DH72="день_2",
$DR72/30*MAX(MIN($AX72,EOMONTH(BA$15,0))-MAX($AW72,BA$15)+1,),
$DH72="раб.день",
$DR72/30*(IFERROR(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$DR72*BA72,
$DH72="неделя",
$DR72*BA72/7*(ROUNDUP((DAY(EOMONTH(BA$15,0)))/4,0))),
0)</f>
        <v/>
      </c>
      <c r="DU72" s="125">
        <f t="array" ref="DU72">
IFERROR(_xlfn.IFS(
$DH72="день_1",
$DR72*$BL72/($AX72-$AW72+1)*BB72*(DAY(EOMONTH(BB$15,0))),
$DH72="день_2",
$DR72/30*MAX(MIN($AX72,EOMONTH(BB$15,0))-MAX($AW72,BB$15)+1,),
$DH72="раб.день",
$DR72/30*(IFERROR(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$DR72*BB72,
$DH72="неделя",
$DR72*BB72/7*(ROUNDUP((DAY(EOMONTH(BB$15,0)))/4,0))),
0)</f>
        <v/>
      </c>
      <c r="DV72" s="125">
        <f t="array" ref="DV72">
IFERROR(_xlfn.IFS(
$DH72="день_1",
$DR72*$BL72/($AX72-$AW72+1)*BC72*(DAY(EOMONTH(BC$15,0))),
$DH72="день_2",
$DR72/30*MAX(MIN($AX72,EOMONTH(BC$15,0))-MAX($AW72,BC$15)+1,),
$DH72="раб.день",
$DR72/30*(IFERROR(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$DR72*BC72,
$DH72="неделя",
$DR72*BC72/7*(ROUNDUP((DAY(EOMONTH(BC$15,0)))/4,0))),
0)</f>
        <v/>
      </c>
      <c r="DW72" s="125">
        <f t="array" ref="DW72">
IFERROR(_xlfn.IFS(
$DH72="день_1",
$DR72*$BL72/($AX72-$AW72+1)*BD72*(DAY(EOMONTH(BD$15,0))),
$DH72="день_2",
$DR72/30*MAX(MIN($AX72,EOMONTH(BD$15,0))-MAX($AW72,BD$15)+1,),
$DH72="раб.день",
$DR72/30*(IFERROR(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$DR72*BD72,
$DH72="неделя",
$DR72*BD72/7*(ROUNDUP((DAY(EOMONTH(BD$15,0)))/4,0))),
0)</f>
        <v/>
      </c>
      <c r="DX72" s="125">
        <f t="array" ref="DX72">
IFERROR(_xlfn.IFS(
$DH72="день_1",
$DR72*$BL72/($AX72-$AW72+1)*BE72*(DAY(EOMONTH(BE$15,0))),
$DH72="день_2",
$DR72/30*MAX(MIN($AX72,EOMONTH(BE$15,0))-MAX($AW72,BE$15)+1,),
$DH72="раб.день",
$DR72/30*(IFERROR(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$DR72*BE72,
$DH72="неделя",
$DR72*BE72/7*(ROUNDUP((DAY(EOMONTH(BE$15,0)))/4,0))),
0)</f>
        <v/>
      </c>
      <c r="DY72" s="125">
        <f t="array" ref="DY72">
IFERROR(_xlfn.IFS(
$DH72="день_1",
$DR72*$BL72/($AX72-$AW72+1)*BF72*(DAY(EOMONTH(BF$15,0))),
$DH72="день_2",
$DR72/30*MAX(MIN($AX72,EOMONTH(BF$15,0))-MAX($AW72,BF$15)+1,),
$DH72="раб.день",
$DR72/30*(IFERROR(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$DR72*BF72,
$DH72="неделя",
$DR72*BF72/7*(ROUNDUP((DAY(EOMONTH(BF$15,0)))/4,0))),
0)</f>
        <v/>
      </c>
      <c r="DZ72" s="125">
        <f t="array" ref="DZ72">
IFERROR(_xlfn.IFS(
$DH72="день_1",
$DR72*$BL72/($AX72-$AW72+1)*BG72*(DAY(EOMONTH(BG$15,0))),
$DH72="день_2",
$DR72/30*MAX(MIN($AX72,EOMONTH(BG$15,0))-MAX($AW72,BG$15)+1,),
$DH72="раб.день",
$DR72/30*(IFERROR(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$DR72*BG72,
$DH72="неделя",
$DR72*BG72/7*(ROUNDUP((DAY(EOMONTH(BG$15,0)))/4,0))),
0)</f>
        <v/>
      </c>
      <c r="EA72" s="125">
        <f t="array" ref="EA72">
IFERROR(_xlfn.IFS(
$DH72="день_1",
$DR72*$BL72/($AX72-$AW72+1)*BH72*(DAY(EOMONTH(BH$15,0))),
$DH72="день_2",
$DR72/30*MAX(MIN($AX72,EOMONTH(BH$15,0))-MAX($AW72,BH$15)+1,),
$DH72="раб.день",
$DR72/30*(IFERROR(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$DR72*BH72,
$DH72="неделя",
$DR72*BH72/7*(ROUNDUP((DAY(EOMONTH(BH$15,0)))/4,0))),
0)</f>
        <v/>
      </c>
      <c r="EB72" s="125">
        <f t="array" ref="EB72">
IFERROR(_xlfn.IFS(
$DH72="день_1",
$DR72*$BL72/($AX72-$AW72+1)*BI72*(DAY(EOMONTH(BI$15,0))),
$DH72="день_2",
$DR72/30*MAX(MIN($AX72,EOMONTH(BI$15,0))-MAX($AW72,BI$15)+1,),
$DH72="раб.день",
$DR72/30*(IFERROR(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$DR72*BI72,
$DH72="неделя",
$DR72*BI72/7*(ROUNDUP((DAY(EOMONTH(BI$15,0)))/4,0))),
0)</f>
        <v/>
      </c>
      <c r="EC72" s="125">
        <f t="array" ref="EC72">
IFERROR(_xlfn.IFS(
$DH72="день_1",
$DR72*$BL72/($AX72-$AW72+1)*BJ72*(DAY(EOMONTH(BJ$15,0))),
$DH72="день_2",
$DR72/30*MAX(MIN($AX72,EOMONTH(BJ$15,0))-MAX($AW72,BJ$15)+1,),
$DH72="раб.день",
$DR72/30*(IFERROR(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$DR72*BJ72,
$DH72="неделя",
$DR72*BJ72/7*(ROUNDUP((DAY(EOMONTH(BJ$15,0)))/4,0))),
0)</f>
        <v/>
      </c>
      <c r="ED72" s="125">
        <f t="array" ref="ED72">
IFERROR(_xlfn.IFS(
$DH72="день_1",
$DR72*$BL72/($AX72-$AW72+1)*BK72*(DAY(EOMONTH(BK$15,0))),
$DH72="день_2",
$DR72/30*MAX(MIN($AX72,EOMONTH(BK$15,0))-MAX($AW72,BK$15)+1,),
$DH72="раб.день",
$DR72/30*(IFERROR(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$DR72*BK72,
$DH72="неделя",
$DR72*BK72/7*(ROUNDUP((DAY(EOMONTH(BK$15,0)))/4,0))),
0)</f>
        <v/>
      </c>
      <c r="EE72" s="125">
        <f>SUM($DS72,$DT72,$DU72,$DV72,$DW72,$DX72,$DY72,$DZ72,$EA72,$EB72,$EC72,$ED72)</f>
        <v/>
      </c>
      <c r="EF72" s="125">
        <f>IFERROR(ROUND($EE72*(1+$EP72),2),0)</f>
        <v/>
      </c>
      <c r="EG72" s="128" t="n">
        <v>1</v>
      </c>
      <c r="EH72" s="126" t="n">
        <v>0</v>
      </c>
      <c r="EI72" s="126">
        <f>ROUND(SUM($EH72:$EH72)*SUM($AB72:$AB72)*$EG72,2)</f>
        <v/>
      </c>
      <c r="EJ72" s="126">
        <f>ROUND($EI72*(1+$EP72),2)</f>
        <v/>
      </c>
      <c r="EK72" s="126" t="n">
        <v>0</v>
      </c>
      <c r="EL72" s="126">
        <f>ROUND(SUM($EK72:$EK72)*SUM($AB72:$AB72)*$EG72,2)</f>
        <v/>
      </c>
      <c r="EM72" s="126">
        <f>ROUND($EL72*(1+$EP72),2)</f>
        <v/>
      </c>
      <c r="EN72" s="126">
        <f>SUM($EE72,$EI72,$EL72)</f>
        <v/>
      </c>
      <c r="EO72" s="126">
        <f>SUM($EF72,$EJ72,$EM72)</f>
        <v/>
      </c>
      <c r="EP72" s="59" t="n"/>
      <c r="EQ72" s="59" t="n"/>
      <c r="ER72" s="60">
        <f t="array" ref="ER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MATCH(ES72,
{"AMS";"RussOutdoor";"HD Outdoor";"Ingroup";"IQ";"Ledproduction";"LisChannel";"Logic";"Media-PPL";"NovikovTV | НовиковТВ";"SMA";"SOK";"КрокусТВ | CrocusTV | IndoorTV";"Сити";"ТЯК Москва"},
0)),"")</f>
        <v/>
      </c>
      <c r="ES72" s="60" t="n"/>
      <c r="ET72" s="60">
        <f t="array" ref="ET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MATCH(ES72,
{"AMS";"RussOutdoor";"HD Outdoor";"Ingroup";"IQ";"Ledproduction";"LisChannel";"Logic";"Media-PPL";"NovikovTV | НовиковТВ";"SMA";"SOK";"КрокусТВ | CrocusTV | IndoorTV";"Сити";"ТЯК Москва"},
0)),"")</f>
        <v/>
      </c>
      <c r="EU72" s="60" t="n"/>
      <c r="EV72" s="60" t="n"/>
      <c r="EX72" s="110">
        <f t="array" ref="EX72">
($AR72/30
+N("ТРАФИК ПЛОЩАДКИ"))*
(IFERROR(
_xlfn.LET(
_xlpm.GPR,
HLOOKUP($L72,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IF($Q72="цифровой",_xlpm.GPR/$AG72,_xlpm.GPR/60)),
0)
+N("DWELL TIME"))*
(IF($AB72=0,0,IF($AB72=1,0.3,IF($AB72=2,0.5,IF($AB72&gt;2,1))))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_xlfn.IFS($AC72="да",1.2,$AC72="нет",1)*
_xlfn.IFS($AD72="да",1.2,$AD72="нет",1)*
IF(R72="статический",1,1.2)*
$X72*
INDEX(
{1.2;1;1.2;1.2;1;1.2;1.2;1.2;1.2;1.2;1.2;1;1.2;1.2;1.2;1.2;1;1;1.2;1.2;1.2;1;1;1;1;1.2;1.2;1.2;1.2;1;1;1;1;1.2;1.2;1.2;1.2;1.2;1.2;1.2;1.2;1;1;1.2;1;1;1;1;1.5;1;1;1.5;1.5;1.2},
MATCH($Q72,_xlpm.MI,0)))&gt;{0.02;0.04;0.06;0.1;0.2;0.4;0.6;0.8;1;2;4;6})),
{0;1;2;3;4;5;6;7;8;9;10;11;12},
0)))
+N("КОЭФФИЦИЕНТ КОНТАКТА"))))*
(_xlfn.IFS($X72&lt;0.1,$X72/1000,$X72&gt;25,5.2,AND($X72&gt;=0.1,$X72&lt;=25),(($X72*2+0.1)/10)*($X72/10)))*
IFERROR((_xlfn.LET(
_xlpm.MA,
{0;0.8;0.85;0.9;0.95;1},
_xlpm.MAA,
{0;1;2;3;4;5},
INDEX(_xlpm.MA,MATCH(SUMPRODUCT(--((IF(ROUND(_xlpm.MAA,1)&gt;5,5,ROUND($AB72,1)))&gt;{0;1;2;3;4;5})),_xlpm.MAA,0)))
+N("КОЭФФИЦИЕНТ КОЛ-ВО КОНСТРУКЦИЙ")),1)*
$AB72,0))*
(IF($Q72="цифровой",$AG72/15*$AI72,1)
+N("ДЛЯ ЦИФРЫ"))</f>
        <v/>
      </c>
      <c r="EY72" s="110">
        <f>IFERROR(EX72*AY72,0)</f>
        <v/>
      </c>
      <c r="EZ72" s="131">
        <f>IFERROR(DP72/EY72*1000,0)</f>
        <v/>
      </c>
      <c r="FA72" s="112">
        <f>IFERROR(FC72/FB72,0)</f>
        <v/>
      </c>
      <c r="FB72" s="112">
        <f>IFERROR((FC72/(EY72/FF72*#REF!))*0.825,0)</f>
        <v/>
      </c>
      <c r="FC72" s="112">
        <f>IFERROR(((EX72*30/AR72)*100)/30,0)</f>
        <v/>
      </c>
      <c r="FD72" s="112">
        <f>IFERROR(EY72/G72*100%,0)</f>
        <v/>
      </c>
      <c r="FE72" s="112">
        <f>IFERROR(FD72/FC72*100%,0)</f>
        <v/>
      </c>
      <c r="FF72" s="110">
        <f>IFERROR(AR72/30*AY72,0)</f>
        <v/>
      </c>
    </row>
    <row r="73" ht="12.75" customHeight="1">
      <c r="A73" s="59" t="n"/>
      <c r="B73" s="60" t="n"/>
      <c r="C73" s="60" t="n"/>
      <c r="D73" s="60">
        <f t="array" ref="D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3" s="60">
        <f t="array" ref="E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3" s="60" t="inlineStr"/>
      <c r="G73" s="60" t="n"/>
      <c r="H73" s="60">
        <f t="array" ref="H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3" s="60" t="n"/>
      <c r="J73" s="60" t="n"/>
      <c r="K73" s="60" t="n"/>
      <c r="L73" s="60" t="n"/>
      <c r="M73" s="60" t="n"/>
      <c r="N73" s="60" t="n"/>
      <c r="O73" s="60" t="n"/>
      <c r="P73" s="60">
        <f t="array" ref="P73">
_xlfn.IFS(
ISNUMBER(MATCH($Q73,{"шелфбаннер","разделитель","монетница","чековая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ISNUMBER(MATCH($Q73,{"каталог","журнал"},)),
"Пресса",
$Q73="","")</f>
        <v/>
      </c>
      <c r="Q73" s="60" t="n"/>
      <c r="R73" s="60">
        <f t="array" ref="R73">
IFERROR(
_xlfn.IFS(
OR(ISNUMBER(MATCH($Q73,{"экспозиция","макет","стенд","автостенд","авто стенд","выставочное пространство","выставочные стенды","модульные выставочные стенды","3Д конструкция","3D конструкция"},)),P73="Экспонирование"),
"нестандартный",
ISNUMBER(MATCH($Q73,{"скроллер","призматрон"},)),
"динамический",
$P73="Видео",
"цифровой",
OR($P73="Пресса",$P73="Щит",$P73="POSm",$P73="Подвес",$P73="Брендирование/оклейка"),
"статический"),"")</f>
        <v/>
      </c>
      <c r="S73" s="59" t="n"/>
      <c r="T73" s="60" t="n"/>
      <c r="U73" s="60" t="n"/>
      <c r="V73" s="60">
        <f>
IF(P73="Видео",
"цифровой постер/ролик",
IF(ISNUMBER(MATCH(Q73,{"короб световой","короб световой | лайтбокс","короб световой | кристалайт","лайтбокс","лайт бокс","кристалайт","LB","lightbox"},)),
"бэклит",
IF(P73="Брендирование/оклейка",
"перфарированная пленка/самоклейка",
IF(P73="Экспонирование",
"под запрос",
IF(P73="Подвес",
"баннер/ткань",
"")))))</f>
        <v/>
      </c>
      <c r="W73" s="59" t="n"/>
      <c r="X73" s="59" t="n"/>
      <c r="Y73" s="59" t="n"/>
      <c r="Z73" s="61" t="n"/>
      <c r="AA73" s="61" t="n"/>
      <c r="AB73" s="61">
        <f>IF(BL73&gt;0,Z73,0)</f>
        <v/>
      </c>
      <c r="AC73" s="59" t="n"/>
      <c r="AD73" s="59" t="n"/>
      <c r="AE73" s="59" t="n"/>
      <c r="AF73" s="59" t="n"/>
      <c r="AG73" s="59" t="n"/>
      <c r="AH73" s="59" t="n"/>
      <c r="AI73" s="59" t="n"/>
      <c r="AJ73" s="59" t="n"/>
      <c r="AK73" s="59" t="n"/>
      <c r="AL73" s="62">
        <f>IFERROR(IF(OR(R73="статический",R73="динамический",R73="нестандартный",R73="",R73=""),"-",IF(AND(AH73="-",AI73="-"),"-",AK73*3600/AH73*AI73)),"-")</f>
        <v/>
      </c>
      <c r="AM73" s="62">
        <f>IFERROR(IF(OR(R73="статический",R73="динамический",R73="",R73="", R73="BTL",R73="нестандартный"),"-",AG73*AI73*AL73/60),"-")</f>
        <v/>
      </c>
      <c r="AN73" s="63">
        <f>IFERROR(IF(AH73="","-",AG73*AI73/AH73),"-")</f>
        <v/>
      </c>
      <c r="AO73" s="59">
        <f>IFERROR(IF(OR($R73="статический",$R73="динамический",$R73="",$R73="",$R73="BTL",$R73="нестандартный"),"-",$AL73*$AY73),"-")</f>
        <v/>
      </c>
      <c r="AP73" s="62">
        <f>IFERROR(IF(OR($R73="статический",$R73="динамический",$R73="",$R73="",$R73="BTL",$R73="нестандартный"),"-",$AM73*AY73),"-")</f>
        <v/>
      </c>
      <c r="AQ73" s="64" t="n"/>
      <c r="AR73" s="61" t="n"/>
      <c r="AS73" s="61" t="n"/>
      <c r="AT73" s="61" t="n"/>
      <c r="AU73" s="65" t="n"/>
      <c r="AV73" s="124">
        <f>IFERROR(DR73/AT73*1000,"n/a")</f>
        <v/>
      </c>
      <c r="AW73" s="67" t="n"/>
      <c r="AX73" s="67" t="n"/>
      <c r="AY73" s="43">
        <f>IFERROR(IF(OR($AW73="",$AX73=""),"",_xlfn.DAYS($AX73+1,$AW73)),"")</f>
        <v/>
      </c>
      <c r="AZ73" s="68">
        <f t="array" ref="AZ73">
_xlfn.LET(_xlpm.COEFF,
IF($AW73+$AX73=0,0,IF(MAX(MIN($AX73,EOMONTH(AZ$15,0))-MAX($AW73,AZ$15)+1,)&gt;0,1,0)),
_xlfn.IFS(
$ES73="LisChannel",
_xlpm.COEFF*
INDEX({1;1;1.2;1.2;1;1;1;1;1.2;1.2;1.2;1.2},
MATCH(MONTH(AZ$15),
{1,2,3,4,5,6,7,8,9,10,11,12})),
CONCATENATE($ES73," ",$L73)="RussOutdoor метро",
_xlpm.COEFF*
INDEX({0.8;0.9;1.1;1.1;1;1;1;1;1.1;1.1;1.1;1.1},
MATCH(MONTH(AZ$15),
{1,2,3,4,5,6,7,8,9,10,11,12})),
$ES73&lt;&gt;"LisChannel",
_xlpm.COEFF,
$ES73&lt;&gt;"RussOutdoor",
_xlpm.COEFF))</f>
        <v/>
      </c>
      <c r="BA73" s="68">
        <f t="array" ref="BA73">
_xlfn.LET(_xlpm.COEFF,
IF($AW73+$AX73=0,0,IF(MAX(MIN($AX73,EOMONTH(BA$15,0))-MAX($AW73,BA$15)+1,)&gt;0,1,0)),
_xlfn.IFS(
$ES73="LisChannel",
_xlpm.COEFF*
INDEX({1;1;1.2;1.2;1;1;1;1;1.2;1.2;1.2;1.2},
MATCH(MONTH(BA$15),
{1,2,3,4,5,6,7,8,9,10,11,12})),
CONCATENATE($ES73," ",$L73)="RussOutdoor метро",
_xlpm.COEFF*
INDEX({0.8;0.9;1.1;1.1;1;1;1;1;1.1;1.1;1.1;1.1},
MATCH(MONTH(BA$15),
{1,2,3,4,5,6,7,8,9,10,11,12})),
$ES73&lt;&gt;"LisChannel",
_xlpm.COEFF,
$ES73&lt;&gt;"RussOutdoor",
_xlpm.COEFF))</f>
        <v/>
      </c>
      <c r="BB73" s="68">
        <f t="array" ref="BB73">
_xlfn.LET(_xlpm.COEFF,
IF($AW73+$AX73=0,0,IF(MAX(MIN($AX73,EOMONTH(BB$15,0))-MAX($AW73,BB$15)+1,)&gt;0,1,0)),
_xlfn.IFS(
$ES73="LisChannel",
_xlpm.COEFF*
INDEX({1;1;1.2;1.2;1;1;1;1;1.2;1.2;1.2;1.2},
MATCH(MONTH(BB$15),
{1,2,3,4,5,6,7,8,9,10,11,12})),
CONCATENATE($ES73," ",$L73)="RussOutdoor метро",
_xlpm.COEFF*
INDEX({0.8;0.9;1.1;1.1;1;1;1;1;1.1;1.1;1.1;1.1},
MATCH(MONTH(BB$15),
{1,2,3,4,5,6,7,8,9,10,11,12})),
$ES73&lt;&gt;"LisChannel",
_xlpm.COEFF,
$ES73&lt;&gt;"RussOutdoor",
_xlpm.COEFF))</f>
        <v/>
      </c>
      <c r="BC73" s="68">
        <f t="array" ref="BC73">
_xlfn.LET(_xlpm.COEFF,
IF($AW73+$AX73=0,0,IF(MAX(MIN($AX73,EOMONTH(BC$15,0))-MAX($AW73,BC$15)+1,)&gt;0,1,0)),
_xlfn.IFS(
$ES73="LisChannel",
_xlpm.COEFF*
INDEX({1;1;1.2;1.2;1;1;1;1;1.2;1.2;1.2;1.2},
MATCH(MONTH(BC$15),
{1,2,3,4,5,6,7,8,9,10,11,12})),
CONCATENATE($ES73," ",$L73)="RussOutdoor метро",
_xlpm.COEFF*
INDEX({0.8;0.9;1.1;1.1;1;1;1;1;1.1;1.1;1.1;1.1},
MATCH(MONTH(BC$15),
{1,2,3,4,5,6,7,8,9,10,11,12})),
$ES73&lt;&gt;"LisChannel",
_xlpm.COEFF,
$ES73&lt;&gt;"RussOutdoor",
_xlpm.COEFF))</f>
        <v/>
      </c>
      <c r="BD73" s="68">
        <f t="array" ref="BD73">
_xlfn.LET(_xlpm.COEFF,
IF($AW73+$AX73=0,0,IF(MAX(MIN($AX73,EOMONTH(BD$15,0))-MAX($AW73,BD$15)+1,)&gt;0,1,0)),
_xlfn.IFS(
$ES73="LisChannel",
_xlpm.COEFF*
INDEX({1;1;1.2;1.2;1;1;1;1;1.2;1.2;1.2;1.2},
MATCH(MONTH(BD$15),
{1,2,3,4,5,6,7,8,9,10,11,12})),
CONCATENATE($ES73," ",$L73)="RussOutdoor метро",
_xlpm.COEFF*
INDEX({0.8;0.9;1.1;1.1;1;1;1;1;1.1;1.1;1.1;1.1},
MATCH(MONTH(BD$15),
{1,2,3,4,5,6,7,8,9,10,11,12})),
$ES73&lt;&gt;"LisChannel",
_xlpm.COEFF,
$ES73&lt;&gt;"RussOutdoor",
_xlpm.COEFF))</f>
        <v/>
      </c>
      <c r="BE73" s="68">
        <f t="array" ref="BE73">
_xlfn.LET(_xlpm.COEFF,
IF($AW73+$AX73=0,0,IF(MAX(MIN($AX73,EOMONTH(BE$15,0))-MAX($AW73,BE$15)+1,)&gt;0,1,0)),
_xlfn.IFS(
$ES73="LisChannel",
_xlpm.COEFF*
INDEX({1;1;1.2;1.2;1;1;1;1;1.2;1.2;1.2;1.2},
MATCH(MONTH(BE$15),
{1,2,3,4,5,6,7,8,9,10,11,12})),
CONCATENATE($ES73," ",$L73)="RussOutdoor метро",
_xlpm.COEFF*
INDEX({0.8;0.9;1.1;1.1;1;1;1;1;1.1;1.1;1.1;1.1},
MATCH(MONTH(BE$15),
{1,2,3,4,5,6,7,8,9,10,11,12})),
$ES73&lt;&gt;"LisChannel",
_xlpm.COEFF,
$ES73&lt;&gt;"RussOutdoor",
_xlpm.COEFF))</f>
        <v/>
      </c>
      <c r="BF73" s="68">
        <f t="array" ref="BF73">
_xlfn.LET(_xlpm.COEFF,
IF($AW73+$AX73=0,0,IF(MAX(MIN($AX73,EOMONTH(BF$15,0))-MAX($AW73,BF$15)+1,)&gt;0,1,0)),
_xlfn.IFS(
$ES73="LisChannel",
_xlpm.COEFF*
INDEX({1;1;1.2;1.2;1;1;1;1;1.2;1.2;1.2;1.2},
MATCH(MONTH(BF$15),
{1,2,3,4,5,6,7,8,9,10,11,12})),
CONCATENATE($ES73," ",$L73)="RussOutdoor метро",
_xlpm.COEFF*
INDEX({0.8;0.9;1.1;1.1;1;1;1;1;1.1;1.1;1.1;1.1},
MATCH(MONTH(BF$15),
{1,2,3,4,5,6,7,8,9,10,11,12})),
$ES73&lt;&gt;"LisChannel",
_xlpm.COEFF,
$ES73&lt;&gt;"RussOutdoor",
_xlpm.COEFF))</f>
        <v/>
      </c>
      <c r="BG73" s="68">
        <f t="array" ref="BG73">
_xlfn.LET(_xlpm.COEFF,
IF($AW73+$AX73=0,0,IF(MAX(MIN($AX73,EOMONTH(BG$15,0))-MAX($AW73,BG$15)+1,)&gt;0,1,0)),
_xlfn.IFS(
$ES73="LisChannel",
_xlpm.COEFF*
INDEX({1;1;1.2;1.2;1;1;1;1;1.2;1.2;1.2;1.2},
MATCH(MONTH(BG$15),
{1,2,3,4,5,6,7,8,9,10,11,12})),
CONCATENATE($ES73," ",$L73)="RussOutdoor метро",
_xlpm.COEFF*
INDEX({0.8;0.9;1.1;1.1;1;1;1;1;1.1;1.1;1.1;1.1},
MATCH(MONTH(BG$15),
{1,2,3,4,5,6,7,8,9,10,11,12})),
$ES73&lt;&gt;"LisChannel",
_xlpm.COEFF,
$ES73&lt;&gt;"RussOutdoor",
_xlpm.COEFF))</f>
        <v/>
      </c>
      <c r="BH73" s="68">
        <f t="array" ref="BH73">
_xlfn.LET(_xlpm.COEFF,
IF($AW73+$AX73=0,0,IF(MAX(MIN($AX73,EOMONTH(BH$15,0))-MAX($AW73,BH$15)+1,)&gt;0,1,0)),
_xlfn.IFS(
$ES73="LisChannel",
_xlpm.COEFF*
INDEX({1;1;1.2;1.2;1;1;1;1;1.2;1.2;1.2;1.2},
MATCH(MONTH(BH$15),
{1,2,3,4,5,6,7,8,9,10,11,12})),
CONCATENATE($ES73," ",$L73)="RussOutdoor метро",
_xlpm.COEFF*
INDEX({0.8;0.9;1.1;1.1;1;1;1;1;1.1;1.1;1.1;1.1},
MATCH(MONTH(BH$15),
{1,2,3,4,5,6,7,8,9,10,11,12})),
$ES73&lt;&gt;"LisChannel",
_xlpm.COEFF,
$ES73&lt;&gt;"RussOutdoor",
_xlpm.COEFF))</f>
        <v/>
      </c>
      <c r="BI73" s="68">
        <f t="array" ref="BI73">
_xlfn.LET(_xlpm.COEFF,
IF($AW73+$AX73=0,0,IF(MAX(MIN($AX73,EOMONTH(BI$15,0))-MAX($AW73,BI$15)+1,)&gt;0,1,0)),
_xlfn.IFS(
$ES73="LisChannel",
_xlpm.COEFF*
INDEX({1;1;1.2;1.2;1;1;1;1;1.2;1.2;1.2;1.2},
MATCH(MONTH(BI$15),
{1,2,3,4,5,6,7,8,9,10,11,12})),
CONCATENATE($ES73," ",$L73)="RussOutdoor метро",
_xlpm.COEFF*
INDEX({0.8;0.9;1.1;1.1;1;1;1;1;1.1;1.1;1.1;1.1},
MATCH(MONTH(BI$15),
{1,2,3,4,5,6,7,8,9,10,11,12})),
$ES73&lt;&gt;"LisChannel",
_xlpm.COEFF,
$ES73&lt;&gt;"RussOutdoor",
_xlpm.COEFF))</f>
        <v/>
      </c>
      <c r="BJ73" s="68">
        <f t="array" ref="BJ73">
_xlfn.LET(_xlpm.COEFF,
IF($AW73+$AX73=0,0,IF(MAX(MIN($AX73,EOMONTH(BJ$15,0))-MAX($AW73,BJ$15)+1,)&gt;0,1,0)),
_xlfn.IFS(
$ES73="LisChannel",
_xlpm.COEFF*
INDEX({1;1;1.2;1.2;1;1;1;1;1.2;1.2;1.2;1.2},
MATCH(MONTH(BJ$15),
{1,2,3,4,5,6,7,8,9,10,11,12})),
CONCATENATE($ES73," ",$L73)="RussOutdoor метро",
_xlpm.COEFF*
INDEX({0.8;0.9;1.1;1.1;1;1;1;1;1.1;1.1;1.1;1.1},
MATCH(MONTH(BJ$15),
{1,2,3,4,5,6,7,8,9,10,11,12})),
$ES73&lt;&gt;"LisChannel",
_xlpm.COEFF,
$ES73&lt;&gt;"RussOutdoor",
_xlpm.COEFF))</f>
        <v/>
      </c>
      <c r="BK73" s="68">
        <f t="array" ref="BK73">
_xlfn.LET(_xlpm.COEFF,
IF($AW73+$AX73=0,0,IF(MAX(MIN($AX73,EOMONTH(BK$15,0))-MAX($AW73,BK$15)+1,)&gt;0,1,0)),
_xlfn.IFS(
$ES73="LisChannel",
_xlpm.COEFF*
INDEX({1;1;1.2;1.2;1;1;1;1;1.2;1.2;1.2;1.2},
MATCH(MONTH(BK$15),
{1,2,3,4,5,6,7,8,9,10,11,12})),
CONCATENATE($ES73," ",$L73)="RussOutdoor метро",
_xlpm.COEFF*
INDEX({0.8;0.9;1.1;1.1;1;1;1;1;1.1;1.1;1.1;1.1},
MATCH(MONTH(BK$15),
{1,2,3,4,5,6,7,8,9,10,11,12})),
$ES73&lt;&gt;"LisChannel",
_xlpm.COEFF,
$ES73&lt;&gt;"RussOutdoor",
_xlpm.COEFF))</f>
        <v/>
      </c>
      <c r="BL73" s="62">
        <f>COUNTIFS($AZ73:$BK73,"&gt;0")</f>
        <v/>
      </c>
      <c r="BM73" s="65" t="n"/>
      <c r="BN73" s="125">
        <f>$DJ73</f>
        <v/>
      </c>
      <c r="BO73" s="63">
        <f>$DQ73</f>
        <v/>
      </c>
      <c r="BP73" s="125">
        <f>
IFERROR(
IF($BL73=0,0,
$BN73*(1-$BO73)),
0)</f>
        <v/>
      </c>
      <c r="BQ73" s="125">
        <f t="array" ref="BQ73">
IFERROR(
_xlfn.IFS(
$DH73="день_1",
$BP73*$BL73/($AX73-$AW73+1)*AZ73*(DAY(EOMONTH(AZ$15,0))),
$DH73="день_2",
$BP73/30*MAX(MIN($AX73,EOMONTH(AZ$15,0))-MAX($AW73,AZ$15)+1,),
$DH73="раб.день",
$BP73/30*(IFERROR(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$BP73*AZ73,
$DH73="неделя",
$BP73*AZ73/7*(ROUNDUP((DAY(EOMONTH(AZ$15,0)))/4,0))),
0)</f>
        <v/>
      </c>
      <c r="BR73" s="125">
        <f t="array" ref="BR73">
IFERROR(
_xlfn.IFS(
$DH73="день_1",
$BP73*$BL73/($AX73-$AW73+1)*BA73*(DAY(EOMONTH(BA$15,0))),
$DH73="день_2",
$BP73/30*MAX(MIN($AX73,EOMONTH(BA$15,0))-MAX($AW73,BA$15)+1,),
$DH73="раб.день",
$BP73/30*(IFERROR(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$BP73*BA73,
$DH73="неделя",
$BP73*BA73/7*(ROUNDUP((DAY(EOMONTH(BA$15,0)))/4,0))),
0)</f>
        <v/>
      </c>
      <c r="BS73" s="125">
        <f t="array" ref="BS73">
IFERROR(
_xlfn.IFS(
$DH73="день_1",
$BP73*$BL73/($AX73-$AW73+1)*BB73*(DAY(EOMONTH(BB$15,0))),
$DH73="день_2",
$BP73/30*MAX(MIN($AX73,EOMONTH(BB$15,0))-MAX($AW73,BB$15)+1,),
$DH73="раб.день",
$BP73/30*(IFERROR(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$BP73*BB73,
$DH73="неделя",
$BP73*BB73/7*(ROUNDUP((DAY(EOMONTH(BB$15,0)))/4,0))),
0)</f>
        <v/>
      </c>
      <c r="BT73" s="125">
        <f t="array" ref="BT73">
IFERROR(
_xlfn.IFS(
$DH73="день_1",
$BP73*$BL73/($AX73-$AW73+1)*BC73*(DAY(EOMONTH(BC$15,0))),
$DH73="день_2",
$BP73/30*MAX(MIN($AX73,EOMONTH(BC$15,0))-MAX($AW73,BC$15)+1,),
$DH73="раб.день",
$BP73/30*(IFERROR(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$BP73*BC73,
$DH73="неделя",
$BP73*BC73/7*(ROUNDUP((DAY(EOMONTH(BC$15,0)))/4,0))),
0)</f>
        <v/>
      </c>
      <c r="BU73" s="125">
        <f t="array" ref="BU73">
IFERROR(
_xlfn.IFS(
$DH73="день_1",
$BP73*$BL73/($AX73-$AW73+1)*BD73*(DAY(EOMONTH(BD$15,0))),
$DH73="день_2",
$BP73/30*MAX(MIN($AX73,EOMONTH(BD$15,0))-MAX($AW73,BD$15)+1,),
$DH73="раб.день",
$BP73/30*(IFERROR(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$BP73*BD73,
$DH73="неделя",
$BP73*BD73/7*(ROUNDUP((DAY(EOMONTH(BD$15,0)))/4,0))),
0)</f>
        <v/>
      </c>
      <c r="BV73" s="125">
        <f t="array" ref="BV73">
IFERROR(
_xlfn.IFS(
$DH73="день_1",
$BP73*$BL73/($AX73-$AW73+1)*BE73*(DAY(EOMONTH(BE$15,0))),
$DH73="день_2",
$BP73/30*MAX(MIN($AX73,EOMONTH(BE$15,0))-MAX($AW73,BE$15)+1,),
$DH73="раб.день",
$BP73/30*(IFERROR(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$BP73*BE73,
$DH73="неделя",
$BP73*BE73/7*(ROUNDUP((DAY(EOMONTH(BE$15,0)))/4,0))),
0)</f>
        <v/>
      </c>
      <c r="BW73" s="125">
        <f t="array" ref="BW73">
IFERROR(
_xlfn.IFS(
$DH73="день_1",
$BP73*$BL73/($AX73-$AW73+1)*BF73*(DAY(EOMONTH(BF$15,0))),
$DH73="день_2",
$BP73/30*MAX(MIN($AX73,EOMONTH(BF$15,0))-MAX($AW73,BF$15)+1,),
$DH73="раб.день",
$BP73/30*(IFERROR(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$BP73*BF73,
$DH73="неделя",
$BP73*BF73/7*(ROUNDUP((DAY(EOMONTH(BF$15,0)))/4,0))),
0)</f>
        <v/>
      </c>
      <c r="BX73" s="125">
        <f t="array" ref="BX73">
IFERROR(
_xlfn.IFS(
$DH73="день_1",
$BP73*$BL73/($AX73-$AW73+1)*BG73*(DAY(EOMONTH(BG$15,0))),
$DH73="день_2",
$BP73/30*MAX(MIN($AX73,EOMONTH(BG$15,0))-MAX($AW73,BG$15)+1,),
$DH73="раб.день",
$BP73/30*(IFERROR(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$BP73*BG73,
$DH73="неделя",
$BP73*BG73/7*(ROUNDUP((DAY(EOMONTH(BG$15,0)))/4,0))),
0)</f>
        <v/>
      </c>
      <c r="BY73" s="125">
        <f t="array" ref="BY73">
IFERROR(
_xlfn.IFS(
$DH73="день_1",
$BP73*$BL73/($AX73-$AW73+1)*BH73*(DAY(EOMONTH(BH$15,0))),
$DH73="день_2",
$BP73/30*MAX(MIN($AX73,EOMONTH(BH$15,0))-MAX($AW73,BH$15)+1,),
$DH73="раб.день",
$BP73/30*(IFERROR(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$BP73*BH73,
$DH73="неделя",
$BP73*BH73/7*(ROUNDUP((DAY(EOMONTH(BH$15,0)))/4,0))),
0)</f>
        <v/>
      </c>
      <c r="BZ73" s="125">
        <f t="array" ref="BZ73">
IFERROR(
_xlfn.IFS(
$DH73="день_1",
$BP73*$BL73/($AX73-$AW73+1)*BI73*(DAY(EOMONTH(BI$15,0))),
$DH73="день_2",
$BP73/30*MAX(MIN($AX73,EOMONTH(BI$15,0))-MAX($AW73,BI$15)+1,),
$DH73="раб.день",
$BP73/30*(IFERROR(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$BP73*BI73,
$DH73="неделя",
$BP73*BI73/7*(ROUNDUP((DAY(EOMONTH(BI$15,0)))/4,0))),
0)</f>
        <v/>
      </c>
      <c r="CA73" s="125">
        <f t="array" ref="CA73">
IFERROR(
_xlfn.IFS(
$DH73="день_1",
$BP73*$BL73/($AX73-$AW73+1)*BJ73*(DAY(EOMONTH(BJ$15,0))),
$DH73="день_2",
$BP73/30*MAX(MIN($AX73,EOMONTH(BJ$15,0))-MAX($AW73,BJ$15)+1,),
$DH73="раб.день",
$BP73/30*(IFERROR(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$BP73*BJ73,
$DH73="неделя",
$BP73*BJ73/7*(ROUNDUP((DAY(EOMONTH(BJ$15,0)))/4,0))),
0)</f>
        <v/>
      </c>
      <c r="CB73" s="125">
        <f t="array" ref="CB73">
IFERROR(
_xlfn.IFS(
$DH73="день_1",
$BP73*$BL73/($AX73-$AW73+1)*BK73*(DAY(EOMONTH(BK$15,0))),
$DH73="день_2",
$BP73/30*MAX(MIN($AX73,EOMONTH(BK$15,0))-MAX($AW73,BK$15)+1,),
$DH73="раб.день",
$BP73/30*(IFERROR(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$BP73*BK73,
$DH73="неделя",
$BP73*BK73/7*(ROUNDUP((DAY(EOMONTH(BK$15,0)))/4,0))),
0)</f>
        <v/>
      </c>
      <c r="CC73" s="125">
        <f>SUM($BQ73:$CB73)</f>
        <v/>
      </c>
      <c r="CD73" s="126">
        <f>SUM($EH73:$EH73)</f>
        <v/>
      </c>
      <c r="CE73" s="126">
        <f>$CD73*$AB73</f>
        <v/>
      </c>
      <c r="CF73" s="126">
        <f>SUM($EK73:$EK73)</f>
        <v/>
      </c>
      <c r="CG73" s="126">
        <f>$CF73*$AB73</f>
        <v/>
      </c>
      <c r="CH73" s="126">
        <f>SUM($CC73,$CE73,$CG73)</f>
        <v/>
      </c>
      <c r="CI73" s="126">
        <f>$CH73*(1+$CM73)</f>
        <v/>
      </c>
      <c r="CJ73" s="127" t="n">
        <v>0</v>
      </c>
      <c r="CK73" s="126">
        <f>SUM($CH73:$CH73)*(1+$CJ73)</f>
        <v/>
      </c>
      <c r="CL73" s="126">
        <f>SUM($CH73:$CH73)*(1+$CM73)</f>
        <v/>
      </c>
      <c r="CM73" s="59" t="n"/>
      <c r="CN73" s="59" t="n"/>
      <c r="CO73" s="72" t="n"/>
      <c r="CP73" s="59" t="n"/>
      <c r="CQ73" s="73" t="n"/>
      <c r="CR73" s="73" t="n"/>
      <c r="CS73" s="73" t="n"/>
      <c r="CT73" s="72" t="n"/>
      <c r="CU73" s="79" t="inlineStr">
        <is>
          <t> </t>
        </is>
      </c>
      <c r="CV73" s="60" t="n"/>
      <c r="CW73" s="60" t="n"/>
      <c r="CX73" s="60" t="n"/>
      <c r="CY73" s="127">
        <f>IFERROR(($CC73-$EE73)/($EE73/(1-$DQ73)),0)</f>
        <v/>
      </c>
      <c r="CZ73" s="127">
        <f>IFERROR(1-$EI73/($CE73),0)</f>
        <v/>
      </c>
      <c r="DA73" s="127">
        <f>IFERROR(1-$EL73/($CG73),0)</f>
        <v/>
      </c>
      <c r="DB73" s="126">
        <f>ROUND(IFERROR(($CI73/(1+$CM73)-$EN73),0),2)</f>
        <v/>
      </c>
      <c r="DC73" s="128" t="n"/>
      <c r="DD73" s="125" t="n"/>
      <c r="DE73" s="75" t="n">
        <v>0</v>
      </c>
      <c r="DF73" s="128" t="n"/>
      <c r="DG73" s="125">
        <f>IF($DC73=0,0,$DD73*($DC73*100%-$DE73*$DF73))*SUM($AB73:$AB73)</f>
        <v/>
      </c>
      <c r="DH73" s="129" t="inlineStr">
        <is>
          <t>месяц</t>
        </is>
      </c>
      <c r="DI73" s="130">
        <f t="array" ref="DI73">IFERROR(
IF($ES73="LisChannel",
(ROUND(((INDEX({174.625;153.888888888889;130.972222222222},MATCH($AI73,{2;3;4}),0))*$AG73*$AI73),2)),0),0)</f>
        <v/>
      </c>
      <c r="DJ73" s="130">
        <f>
_xlfn.LET(_xlpm.X,
IFERROR(
IF($ES73="НовиковТВ",
(_xlfn.LET(_xlpm.NTV,
_xlfn.LET(_xlpm.MIN,350000,
IF(SUMIFS($DI:$DI,$ES:$ES,"НовиковТВ")&lt;=_xlpm.MIN,
(SUMIFS($DI:$DI,$ES:$ES,"НовиковТВ")/(COUNTIFS($ES:$ES,"НовиковТВ")))*_xlpm.MIN/SUMIFS($DI:$DI,$ES:$ES,"НовиковТВ"),
DI73)),
_xlpm.NTV+$DG73/(1-(1-(_xlpm.NTV)*(1-$DL73)*(1-$DM73)*(1-$DN73)*(1-$DO73)*(1-$DP73)/_xlpm.NTV))))/(1+$EP73),
$DI73+$DG73/(1-(1-($DI73)*(1-$DL73)*(1-$DM73)*(1-$DN73)*(1-$DO73)*(1-$DP73)/$DI73))),
0),
_xlpm.X*(1+$CM73)*(1+$CW73)-_xlpm.X*(1+$CM73)+_xlpm.X)</f>
        <v/>
      </c>
      <c r="DK73" s="125" t="inlineStr">
        <is>
          <t>послед.</t>
        </is>
      </c>
      <c r="DL73" s="63" t="n">
        <v>0</v>
      </c>
      <c r="DM73" s="63" t="n">
        <v>0</v>
      </c>
      <c r="DN73" s="63" t="n">
        <v>0</v>
      </c>
      <c r="DO73" s="63" t="n">
        <v>0</v>
      </c>
      <c r="DP73" s="63" t="n">
        <v>0</v>
      </c>
      <c r="DQ73" s="63">
        <f t="array" ref="DQ73">IFERROR(_xlfn.IFS(
$DK73="послед.",1-(1-$DL73)*(1-$DM73)*(1-$DN73)*(1-$DO73)*(1-$DP73),
$DK73="сумм.",$DL73+$DM73+$DN73+$DO73+$DP73),
0)</f>
        <v/>
      </c>
      <c r="DR73" s="125">
        <f t="array" ref="DR73">
IFERROR(
_xlfn.IFS(
$BL73=0,
0,
$BL73&gt;0,
_xlfn.IFS($DK73="послед.",
$DJ73*(1-$DL73)*(1-$DM73)*(1-$DN73)*(1-$DO73)*(1-$DP73),
$DK73="сумм.",
$DJ73*(1-($DL73+$DM73+$DN73+$DO73+$DP73)))),0)</f>
        <v/>
      </c>
      <c r="DS73" s="125">
        <f t="array" ref="DS73">
IFERROR(_xlfn.IFS(
$DH73="день_1",
$DR73*$BL73/($AX73-$AW73+1)*AZ73*(DAY(EOMONTH(AZ$15,0))),
$DH73="день_2",
$DR73/30*MAX(MIN($AX73,EOMONTH(AZ$15,0))-MAX($AW73,AZ$15)+1,),
$DH73="раб.день",
$DR73/30*(IFERROR(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$DR73*AZ73,
$DH73="неделя",
$DR73*AZ73/7*(ROUNDUP((DAY(EOMONTH(AZ$15,0)))/4,0))),
0)</f>
        <v/>
      </c>
      <c r="DT73" s="125">
        <f t="array" ref="DT73">
IFERROR(_xlfn.IFS(
$DH73="день_1",
$DR73*$BL73/($AX73-$AW73+1)*BA73*(DAY(EOMONTH(BA$15,0))),
$DH73="день_2",
$DR73/30*MAX(MIN($AX73,EOMONTH(BA$15,0))-MAX($AW73,BA$15)+1,),
$DH73="раб.день",
$DR73/30*(IFERROR(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$DR73*BA73,
$DH73="неделя",
$DR73*BA73/7*(ROUNDUP((DAY(EOMONTH(BA$15,0)))/4,0))),
0)</f>
        <v/>
      </c>
      <c r="DU73" s="125">
        <f t="array" ref="DU73">
IFERROR(_xlfn.IFS(
$DH73="день_1",
$DR73*$BL73/($AX73-$AW73+1)*BB73*(DAY(EOMONTH(BB$15,0))),
$DH73="день_2",
$DR73/30*MAX(MIN($AX73,EOMONTH(BB$15,0))-MAX($AW73,BB$15)+1,),
$DH73="раб.день",
$DR73/30*(IFERROR(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$DR73*BB73,
$DH73="неделя",
$DR73*BB73/7*(ROUNDUP((DAY(EOMONTH(BB$15,0)))/4,0))),
0)</f>
        <v/>
      </c>
      <c r="DV73" s="125">
        <f t="array" ref="DV73">
IFERROR(_xlfn.IFS(
$DH73="день_1",
$DR73*$BL73/($AX73-$AW73+1)*BC73*(DAY(EOMONTH(BC$15,0))),
$DH73="день_2",
$DR73/30*MAX(MIN($AX73,EOMONTH(BC$15,0))-MAX($AW73,BC$15)+1,),
$DH73="раб.день",
$DR73/30*(IFERROR(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$DR73*BC73,
$DH73="неделя",
$DR73*BC73/7*(ROUNDUP((DAY(EOMONTH(BC$15,0)))/4,0))),
0)</f>
        <v/>
      </c>
      <c r="DW73" s="125">
        <f t="array" ref="DW73">
IFERROR(_xlfn.IFS(
$DH73="день_1",
$DR73*$BL73/($AX73-$AW73+1)*BD73*(DAY(EOMONTH(BD$15,0))),
$DH73="день_2",
$DR73/30*MAX(MIN($AX73,EOMONTH(BD$15,0))-MAX($AW73,BD$15)+1,),
$DH73="раб.день",
$DR73/30*(IFERROR(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$DR73*BD73,
$DH73="неделя",
$DR73*BD73/7*(ROUNDUP((DAY(EOMONTH(BD$15,0)))/4,0))),
0)</f>
        <v/>
      </c>
      <c r="DX73" s="125">
        <f t="array" ref="DX73">
IFERROR(_xlfn.IFS(
$DH73="день_1",
$DR73*$BL73/($AX73-$AW73+1)*BE73*(DAY(EOMONTH(BE$15,0))),
$DH73="день_2",
$DR73/30*MAX(MIN($AX73,EOMONTH(BE$15,0))-MAX($AW73,BE$15)+1,),
$DH73="раб.день",
$DR73/30*(IFERROR(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$DR73*BE73,
$DH73="неделя",
$DR73*BE73/7*(ROUNDUP((DAY(EOMONTH(BE$15,0)))/4,0))),
0)</f>
        <v/>
      </c>
      <c r="DY73" s="125">
        <f t="array" ref="DY73">
IFERROR(_xlfn.IFS(
$DH73="день_1",
$DR73*$BL73/($AX73-$AW73+1)*BF73*(DAY(EOMONTH(BF$15,0))),
$DH73="день_2",
$DR73/30*MAX(MIN($AX73,EOMONTH(BF$15,0))-MAX($AW73,BF$15)+1,),
$DH73="раб.день",
$DR73/30*(IFERROR(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$DR73*BF73,
$DH73="неделя",
$DR73*BF73/7*(ROUNDUP((DAY(EOMONTH(BF$15,0)))/4,0))),
0)</f>
        <v/>
      </c>
      <c r="DZ73" s="125">
        <f t="array" ref="DZ73">
IFERROR(_xlfn.IFS(
$DH73="день_1",
$DR73*$BL73/($AX73-$AW73+1)*BG73*(DAY(EOMONTH(BG$15,0))),
$DH73="день_2",
$DR73/30*MAX(MIN($AX73,EOMONTH(BG$15,0))-MAX($AW73,BG$15)+1,),
$DH73="раб.день",
$DR73/30*(IFERROR(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$DR73*BG73,
$DH73="неделя",
$DR73*BG73/7*(ROUNDUP((DAY(EOMONTH(BG$15,0)))/4,0))),
0)</f>
        <v/>
      </c>
      <c r="EA73" s="125">
        <f t="array" ref="EA73">
IFERROR(_xlfn.IFS(
$DH73="день_1",
$DR73*$BL73/($AX73-$AW73+1)*BH73*(DAY(EOMONTH(BH$15,0))),
$DH73="день_2",
$DR73/30*MAX(MIN($AX73,EOMONTH(BH$15,0))-MAX($AW73,BH$15)+1,),
$DH73="раб.день",
$DR73/30*(IFERROR(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$DR73*BH73,
$DH73="неделя",
$DR73*BH73/7*(ROUNDUP((DAY(EOMONTH(BH$15,0)))/4,0))),
0)</f>
        <v/>
      </c>
      <c r="EB73" s="125">
        <f t="array" ref="EB73">
IFERROR(_xlfn.IFS(
$DH73="день_1",
$DR73*$BL73/($AX73-$AW73+1)*BI73*(DAY(EOMONTH(BI$15,0))),
$DH73="день_2",
$DR73/30*MAX(MIN($AX73,EOMONTH(BI$15,0))-MAX($AW73,BI$15)+1,),
$DH73="раб.день",
$DR73/30*(IFERROR(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$DR73*BI73,
$DH73="неделя",
$DR73*BI73/7*(ROUNDUP((DAY(EOMONTH(BI$15,0)))/4,0))),
0)</f>
        <v/>
      </c>
      <c r="EC73" s="125">
        <f t="array" ref="EC73">
IFERROR(_xlfn.IFS(
$DH73="день_1",
$DR73*$BL73/($AX73-$AW73+1)*BJ73*(DAY(EOMONTH(BJ$15,0))),
$DH73="день_2",
$DR73/30*MAX(MIN($AX73,EOMONTH(BJ$15,0))-MAX($AW73,BJ$15)+1,),
$DH73="раб.день",
$DR73/30*(IFERROR(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$DR73*BJ73,
$DH73="неделя",
$DR73*BJ73/7*(ROUNDUP((DAY(EOMONTH(BJ$15,0)))/4,0))),
0)</f>
        <v/>
      </c>
      <c r="ED73" s="125">
        <f t="array" ref="ED73">
IFERROR(_xlfn.IFS(
$DH73="день_1",
$DR73*$BL73/($AX73-$AW73+1)*BK73*(DAY(EOMONTH(BK$15,0))),
$DH73="день_2",
$DR73/30*MAX(MIN($AX73,EOMONTH(BK$15,0))-MAX($AW73,BK$15)+1,),
$DH73="раб.день",
$DR73/30*(IFERROR(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$DR73*BK73,
$DH73="неделя",
$DR73*BK73/7*(ROUNDUP((DAY(EOMONTH(BK$15,0)))/4,0))),
0)</f>
        <v/>
      </c>
      <c r="EE73" s="125">
        <f>SUM($DS73,$DT73,$DU73,$DV73,$DW73,$DX73,$DY73,$DZ73,$EA73,$EB73,$EC73,$ED73)</f>
        <v/>
      </c>
      <c r="EF73" s="125">
        <f>IFERROR(ROUND($EE73*(1+$EP73),2),0)</f>
        <v/>
      </c>
      <c r="EG73" s="128" t="n">
        <v>1</v>
      </c>
      <c r="EH73" s="126" t="n">
        <v>0</v>
      </c>
      <c r="EI73" s="126">
        <f>ROUND(SUM($EH73:$EH73)*SUM($AB73:$AB73)*$EG73,2)</f>
        <v/>
      </c>
      <c r="EJ73" s="126">
        <f>ROUND($EI73*(1+$EP73),2)</f>
        <v/>
      </c>
      <c r="EK73" s="126" t="n">
        <v>0</v>
      </c>
      <c r="EL73" s="126">
        <f>ROUND(SUM($EK73:$EK73)*SUM($AB73:$AB73)*$EG73,2)</f>
        <v/>
      </c>
      <c r="EM73" s="126">
        <f>ROUND($EL73*(1+$EP73),2)</f>
        <v/>
      </c>
      <c r="EN73" s="126">
        <f>SUM($EE73,$EI73,$EL73)</f>
        <v/>
      </c>
      <c r="EO73" s="126">
        <f>SUM($EF73,$EJ73,$EM73)</f>
        <v/>
      </c>
      <c r="EP73" s="59" t="n"/>
      <c r="EQ73" s="59" t="n"/>
      <c r="ER73" s="60">
        <f t="array" ref="ER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MATCH(ES73,
{"AMS";"RussOutdoor";"HD Outdoor";"Ingroup";"IQ";"Ledproduction";"LisChannel";"Logic";"Media-PPL";"NovikovTV | НовиковТВ";"SMA";"SOK";"КрокусТВ | CrocusTV | IndoorTV";"Сити";"ТЯК Москва"},
0)),"")</f>
        <v/>
      </c>
      <c r="ES73" s="60" t="n"/>
      <c r="ET73" s="60">
        <f t="array" ref="ET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MATCH(ES73,
{"AMS";"RussOutdoor";"HD Outdoor";"Ingroup";"IQ";"Ledproduction";"LisChannel";"Logic";"Media-PPL";"NovikovTV | НовиковТВ";"SMA";"SOK";"КрокусТВ | CrocusTV | IndoorTV";"Сити";"ТЯК Москва"},
0)),"")</f>
        <v/>
      </c>
      <c r="EU73" s="60" t="n"/>
      <c r="EV73" s="60" t="n"/>
      <c r="EX73" s="110">
        <f t="array" ref="EX73">
($AR73/30
+N("ТРАФИК ПЛОЩАДКИ"))*
(IFERROR(
_xlfn.LET(
_xlpm.GPR,
HLOOKUP($L73,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IF($Q73="цифровой",_xlpm.GPR/$AG73,_xlpm.GPR/60)),
0)
+N("DWELL TIME"))*
(IF($AB73=0,0,IF($AB73=1,0.3,IF($AB73=2,0.5,IF($AB73&gt;2,1))))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_xlfn.IFS($AC73="да",1.2,$AC73="нет",1)*
_xlfn.IFS($AD73="да",1.2,$AD73="нет",1)*
IF(R73="статический",1,1.2)*
$X73*
INDEX(
{1.2;1;1.2;1.2;1;1.2;1.2;1.2;1.2;1.2;1.2;1;1.2;1.2;1.2;1.2;1;1;1.2;1.2;1.2;1;1;1;1;1.2;1.2;1.2;1.2;1;1;1;1;1.2;1.2;1.2;1.2;1.2;1.2;1.2;1.2;1;1;1.2;1;1;1;1;1.5;1;1;1.5;1.5;1.2},
MATCH($Q73,_xlpm.MI,0)))&gt;{0.02;0.04;0.06;0.1;0.2;0.4;0.6;0.8;1;2;4;6})),
{0;1;2;3;4;5;6;7;8;9;10;11;12},
0)))
+N("КОЭФФИЦИЕНТ КОНТАКТА"))))*
(_xlfn.IFS($X73&lt;0.1,$X73/1000,$X73&gt;25,5.2,AND($X73&gt;=0.1,$X73&lt;=25),(($X73*2+0.1)/10)*($X73/10)))*
IFERROR((_xlfn.LET(
_xlpm.MA,
{0;0.8;0.85;0.9;0.95;1},
_xlpm.MAA,
{0;1;2;3;4;5},
INDEX(_xlpm.MA,MATCH(SUMPRODUCT(--((IF(ROUND(_xlpm.MAA,1)&gt;5,5,ROUND($AB73,1)))&gt;{0;1;2;3;4;5})),_xlpm.MAA,0)))
+N("КОЭФФИЦИЕНТ КОЛ-ВО КОНСТРУКЦИЙ")),1)*
$AB73,0))*
(IF($Q73="цифровой",$AG73/15*$AI73,1)
+N("ДЛЯ ЦИФРЫ"))</f>
        <v/>
      </c>
      <c r="EY73" s="110">
        <f>IFERROR(EX73*AY73,0)</f>
        <v/>
      </c>
      <c r="EZ73" s="131">
        <f>IFERROR(DP73/EY73*1000,0)</f>
        <v/>
      </c>
      <c r="FA73" s="112">
        <f>IFERROR(FC73/FB73,0)</f>
        <v/>
      </c>
      <c r="FB73" s="112">
        <f>IFERROR((FC73/(EY73/FF73*#REF!))*0.825,0)</f>
        <v/>
      </c>
      <c r="FC73" s="112">
        <f>IFERROR(((EX73*30/AR73)*100)/30,0)</f>
        <v/>
      </c>
      <c r="FD73" s="112">
        <f>IFERROR(EY73/G73*100%,0)</f>
        <v/>
      </c>
      <c r="FE73" s="112">
        <f>IFERROR(FD73/FC73*100%,0)</f>
        <v/>
      </c>
      <c r="FF73" s="110">
        <f>IFERROR(AR73/30*AY73,0)</f>
        <v/>
      </c>
    </row>
    <row r="74" ht="12.75" customHeight="1">
      <c r="A74" s="59" t="n"/>
      <c r="B74" s="60" t="n"/>
      <c r="C74" s="60" t="n"/>
      <c r="D74" s="60">
        <f t="array" ref="D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4" s="60">
        <f t="array" ref="E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4" s="60" t="inlineStr"/>
      <c r="G74" s="60" t="n"/>
      <c r="H74" s="60">
        <f t="array" ref="H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4" s="60" t="n"/>
      <c r="J74" s="60" t="n"/>
      <c r="K74" s="60" t="n"/>
      <c r="L74" s="60" t="n"/>
      <c r="M74" s="60" t="n"/>
      <c r="N74" s="60" t="n"/>
      <c r="O74" s="60" t="n"/>
      <c r="P74" s="60">
        <f t="array" ref="P74">
_xlfn.IFS(
ISNUMBER(MATCH($Q74,{"шелфбаннер","разделитель","монетница","чековая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ISNUMBER(MATCH($Q74,{"каталог","журнал"},)),
"Пресса",
$Q74="","")</f>
        <v/>
      </c>
      <c r="Q74" s="60" t="n"/>
      <c r="R74" s="60">
        <f t="array" ref="R74">
IFERROR(
_xlfn.IFS(
OR(ISNUMBER(MATCH($Q74,{"экспозиция","макет","стенд","автостенд","авто стенд","выставочное пространство","выставочные стенды","модульные выставочные стенды","3Д конструкция","3D конструкция"},)),P74="Экспонирование"),
"нестандартный",
ISNUMBER(MATCH($Q74,{"скроллер","призматрон"},)),
"динамический",
$P74="Видео",
"цифровой",
OR($P74="Пресса",$P74="Щит",$P74="POSm",$P74="Подвес",$P74="Брендирование/оклейка"),
"статический"),"")</f>
        <v/>
      </c>
      <c r="S74" s="59" t="n"/>
      <c r="T74" s="60" t="n"/>
      <c r="U74" s="60" t="n"/>
      <c r="V74" s="60">
        <f>
IF(P74="Видео",
"цифровой постер/ролик",
IF(ISNUMBER(MATCH(Q74,{"короб световой","короб световой | лайтбокс","короб световой | кристалайт","лайтбокс","лайт бокс","кристалайт","LB","lightbox"},)),
"бэклит",
IF(P74="Брендирование/оклейка",
"перфарированная пленка/самоклейка",
IF(P74="Экспонирование",
"под запрос",
IF(P74="Подвес",
"баннер/ткань",
"")))))</f>
        <v/>
      </c>
      <c r="W74" s="59" t="n"/>
      <c r="X74" s="59" t="n"/>
      <c r="Y74" s="59" t="n"/>
      <c r="Z74" s="61" t="n"/>
      <c r="AA74" s="61" t="n"/>
      <c r="AB74" s="61">
        <f>IF(BL74&gt;0,Z74,0)</f>
        <v/>
      </c>
      <c r="AC74" s="59" t="n"/>
      <c r="AD74" s="59" t="n"/>
      <c r="AE74" s="59" t="n"/>
      <c r="AF74" s="59" t="n"/>
      <c r="AG74" s="59" t="n"/>
      <c r="AH74" s="59" t="n"/>
      <c r="AI74" s="59" t="n"/>
      <c r="AJ74" s="59" t="n"/>
      <c r="AK74" s="59" t="n"/>
      <c r="AL74" s="62">
        <f>IFERROR(IF(OR(R74="статический",R74="динамический",R74="нестандартный",R74="",R74=""),"-",IF(AND(AH74="-",AI74="-"),"-",AK74*3600/AH74*AI74)),"-")</f>
        <v/>
      </c>
      <c r="AM74" s="62">
        <f>IFERROR(IF(OR(R74="статический",R74="динамический",R74="",R74="", R74="BTL",R74="нестандартный"),"-",AG74*AI74*AL74/60),"-")</f>
        <v/>
      </c>
      <c r="AN74" s="63">
        <f>IFERROR(IF(AH74="","-",AG74*AI74/AH74),"-")</f>
        <v/>
      </c>
      <c r="AO74" s="59">
        <f>IFERROR(IF(OR($R74="статический",$R74="динамический",$R74="",$R74="",$R74="BTL",$R74="нестандартный"),"-",$AL74*$AY74),"-")</f>
        <v/>
      </c>
      <c r="AP74" s="62">
        <f>IFERROR(IF(OR($R74="статический",$R74="динамический",$R74="",$R74="",$R74="BTL",$R74="нестандартный"),"-",$AM74*AY74),"-")</f>
        <v/>
      </c>
      <c r="AQ74" s="64" t="n"/>
      <c r="AR74" s="61" t="n"/>
      <c r="AS74" s="61" t="n"/>
      <c r="AT74" s="61" t="n"/>
      <c r="AU74" s="65" t="n"/>
      <c r="AV74" s="124">
        <f>IFERROR(DR74/AT74*1000,"n/a")</f>
        <v/>
      </c>
      <c r="AW74" s="67" t="n"/>
      <c r="AX74" s="67" t="n"/>
      <c r="AY74" s="43">
        <f>IFERROR(IF(OR($AW74="",$AX74=""),"",_xlfn.DAYS($AX74+1,$AW74)),"")</f>
        <v/>
      </c>
      <c r="AZ74" s="68">
        <f t="array" ref="AZ74">
_xlfn.LET(_xlpm.COEFF,
IF($AW74+$AX74=0,0,IF(MAX(MIN($AX74,EOMONTH(AZ$15,0))-MAX($AW74,AZ$15)+1,)&gt;0,1,0)),
_xlfn.IFS(
$ES74="LisChannel",
_xlpm.COEFF*
INDEX({1;1;1.2;1.2;1;1;1;1;1.2;1.2;1.2;1.2},
MATCH(MONTH(AZ$15),
{1,2,3,4,5,6,7,8,9,10,11,12})),
CONCATENATE($ES74," ",$L74)="RussOutdoor метро",
_xlpm.COEFF*
INDEX({0.8;0.9;1.1;1.1;1;1;1;1;1.1;1.1;1.1;1.1},
MATCH(MONTH(AZ$15),
{1,2,3,4,5,6,7,8,9,10,11,12})),
$ES74&lt;&gt;"LisChannel",
_xlpm.COEFF,
$ES74&lt;&gt;"RussOutdoor",
_xlpm.COEFF))</f>
        <v/>
      </c>
      <c r="BA74" s="68">
        <f t="array" ref="BA74">
_xlfn.LET(_xlpm.COEFF,
IF($AW74+$AX74=0,0,IF(MAX(MIN($AX74,EOMONTH(BA$15,0))-MAX($AW74,BA$15)+1,)&gt;0,1,0)),
_xlfn.IFS(
$ES74="LisChannel",
_xlpm.COEFF*
INDEX({1;1;1.2;1.2;1;1;1;1;1.2;1.2;1.2;1.2},
MATCH(MONTH(BA$15),
{1,2,3,4,5,6,7,8,9,10,11,12})),
CONCATENATE($ES74," ",$L74)="RussOutdoor метро",
_xlpm.COEFF*
INDEX({0.8;0.9;1.1;1.1;1;1;1;1;1.1;1.1;1.1;1.1},
MATCH(MONTH(BA$15),
{1,2,3,4,5,6,7,8,9,10,11,12})),
$ES74&lt;&gt;"LisChannel",
_xlpm.COEFF,
$ES74&lt;&gt;"RussOutdoor",
_xlpm.COEFF))</f>
        <v/>
      </c>
      <c r="BB74" s="68">
        <f t="array" ref="BB74">
_xlfn.LET(_xlpm.COEFF,
IF($AW74+$AX74=0,0,IF(MAX(MIN($AX74,EOMONTH(BB$15,0))-MAX($AW74,BB$15)+1,)&gt;0,1,0)),
_xlfn.IFS(
$ES74="LisChannel",
_xlpm.COEFF*
INDEX({1;1;1.2;1.2;1;1;1;1;1.2;1.2;1.2;1.2},
MATCH(MONTH(BB$15),
{1,2,3,4,5,6,7,8,9,10,11,12})),
CONCATENATE($ES74," ",$L74)="RussOutdoor метро",
_xlpm.COEFF*
INDEX({0.8;0.9;1.1;1.1;1;1;1;1;1.1;1.1;1.1;1.1},
MATCH(MONTH(BB$15),
{1,2,3,4,5,6,7,8,9,10,11,12})),
$ES74&lt;&gt;"LisChannel",
_xlpm.COEFF,
$ES74&lt;&gt;"RussOutdoor",
_xlpm.COEFF))</f>
        <v/>
      </c>
      <c r="BC74" s="68">
        <f t="array" ref="BC74">
_xlfn.LET(_xlpm.COEFF,
IF($AW74+$AX74=0,0,IF(MAX(MIN($AX74,EOMONTH(BC$15,0))-MAX($AW74,BC$15)+1,)&gt;0,1,0)),
_xlfn.IFS(
$ES74="LisChannel",
_xlpm.COEFF*
INDEX({1;1;1.2;1.2;1;1;1;1;1.2;1.2;1.2;1.2},
MATCH(MONTH(BC$15),
{1,2,3,4,5,6,7,8,9,10,11,12})),
CONCATENATE($ES74," ",$L74)="RussOutdoor метро",
_xlpm.COEFF*
INDEX({0.8;0.9;1.1;1.1;1;1;1;1;1.1;1.1;1.1;1.1},
MATCH(MONTH(BC$15),
{1,2,3,4,5,6,7,8,9,10,11,12})),
$ES74&lt;&gt;"LisChannel",
_xlpm.COEFF,
$ES74&lt;&gt;"RussOutdoor",
_xlpm.COEFF))</f>
        <v/>
      </c>
      <c r="BD74" s="68">
        <f t="array" ref="BD74">
_xlfn.LET(_xlpm.COEFF,
IF($AW74+$AX74=0,0,IF(MAX(MIN($AX74,EOMONTH(BD$15,0))-MAX($AW74,BD$15)+1,)&gt;0,1,0)),
_xlfn.IFS(
$ES74="LisChannel",
_xlpm.COEFF*
INDEX({1;1;1.2;1.2;1;1;1;1;1.2;1.2;1.2;1.2},
MATCH(MONTH(BD$15),
{1,2,3,4,5,6,7,8,9,10,11,12})),
CONCATENATE($ES74," ",$L74)="RussOutdoor метро",
_xlpm.COEFF*
INDEX({0.8;0.9;1.1;1.1;1;1;1;1;1.1;1.1;1.1;1.1},
MATCH(MONTH(BD$15),
{1,2,3,4,5,6,7,8,9,10,11,12})),
$ES74&lt;&gt;"LisChannel",
_xlpm.COEFF,
$ES74&lt;&gt;"RussOutdoor",
_xlpm.COEFF))</f>
        <v/>
      </c>
      <c r="BE74" s="68">
        <f t="array" ref="BE74">
_xlfn.LET(_xlpm.COEFF,
IF($AW74+$AX74=0,0,IF(MAX(MIN($AX74,EOMONTH(BE$15,0))-MAX($AW74,BE$15)+1,)&gt;0,1,0)),
_xlfn.IFS(
$ES74="LisChannel",
_xlpm.COEFF*
INDEX({1;1;1.2;1.2;1;1;1;1;1.2;1.2;1.2;1.2},
MATCH(MONTH(BE$15),
{1,2,3,4,5,6,7,8,9,10,11,12})),
CONCATENATE($ES74," ",$L74)="RussOutdoor метро",
_xlpm.COEFF*
INDEX({0.8;0.9;1.1;1.1;1;1;1;1;1.1;1.1;1.1;1.1},
MATCH(MONTH(BE$15),
{1,2,3,4,5,6,7,8,9,10,11,12})),
$ES74&lt;&gt;"LisChannel",
_xlpm.COEFF,
$ES74&lt;&gt;"RussOutdoor",
_xlpm.COEFF))</f>
        <v/>
      </c>
      <c r="BF74" s="68">
        <f t="array" ref="BF74">
_xlfn.LET(_xlpm.COEFF,
IF($AW74+$AX74=0,0,IF(MAX(MIN($AX74,EOMONTH(BF$15,0))-MAX($AW74,BF$15)+1,)&gt;0,1,0)),
_xlfn.IFS(
$ES74="LisChannel",
_xlpm.COEFF*
INDEX({1;1;1.2;1.2;1;1;1;1;1.2;1.2;1.2;1.2},
MATCH(MONTH(BF$15),
{1,2,3,4,5,6,7,8,9,10,11,12})),
CONCATENATE($ES74," ",$L74)="RussOutdoor метро",
_xlpm.COEFF*
INDEX({0.8;0.9;1.1;1.1;1;1;1;1;1.1;1.1;1.1;1.1},
MATCH(MONTH(BF$15),
{1,2,3,4,5,6,7,8,9,10,11,12})),
$ES74&lt;&gt;"LisChannel",
_xlpm.COEFF,
$ES74&lt;&gt;"RussOutdoor",
_xlpm.COEFF))</f>
        <v/>
      </c>
      <c r="BG74" s="68">
        <f t="array" ref="BG74">
_xlfn.LET(_xlpm.COEFF,
IF($AW74+$AX74=0,0,IF(MAX(MIN($AX74,EOMONTH(BG$15,0))-MAX($AW74,BG$15)+1,)&gt;0,1,0)),
_xlfn.IFS(
$ES74="LisChannel",
_xlpm.COEFF*
INDEX({1;1;1.2;1.2;1;1;1;1;1.2;1.2;1.2;1.2},
MATCH(MONTH(BG$15),
{1,2,3,4,5,6,7,8,9,10,11,12})),
CONCATENATE($ES74," ",$L74)="RussOutdoor метро",
_xlpm.COEFF*
INDEX({0.8;0.9;1.1;1.1;1;1;1;1;1.1;1.1;1.1;1.1},
MATCH(MONTH(BG$15),
{1,2,3,4,5,6,7,8,9,10,11,12})),
$ES74&lt;&gt;"LisChannel",
_xlpm.COEFF,
$ES74&lt;&gt;"RussOutdoor",
_xlpm.COEFF))</f>
        <v/>
      </c>
      <c r="BH74" s="68">
        <f t="array" ref="BH74">
_xlfn.LET(_xlpm.COEFF,
IF($AW74+$AX74=0,0,IF(MAX(MIN($AX74,EOMONTH(BH$15,0))-MAX($AW74,BH$15)+1,)&gt;0,1,0)),
_xlfn.IFS(
$ES74="LisChannel",
_xlpm.COEFF*
INDEX({1;1;1.2;1.2;1;1;1;1;1.2;1.2;1.2;1.2},
MATCH(MONTH(BH$15),
{1,2,3,4,5,6,7,8,9,10,11,12})),
CONCATENATE($ES74," ",$L74)="RussOutdoor метро",
_xlpm.COEFF*
INDEX({0.8;0.9;1.1;1.1;1;1;1;1;1.1;1.1;1.1;1.1},
MATCH(MONTH(BH$15),
{1,2,3,4,5,6,7,8,9,10,11,12})),
$ES74&lt;&gt;"LisChannel",
_xlpm.COEFF,
$ES74&lt;&gt;"RussOutdoor",
_xlpm.COEFF))</f>
        <v/>
      </c>
      <c r="BI74" s="68">
        <f t="array" ref="BI74">
_xlfn.LET(_xlpm.COEFF,
IF($AW74+$AX74=0,0,IF(MAX(MIN($AX74,EOMONTH(BI$15,0))-MAX($AW74,BI$15)+1,)&gt;0,1,0)),
_xlfn.IFS(
$ES74="LisChannel",
_xlpm.COEFF*
INDEX({1;1;1.2;1.2;1;1;1;1;1.2;1.2;1.2;1.2},
MATCH(MONTH(BI$15),
{1,2,3,4,5,6,7,8,9,10,11,12})),
CONCATENATE($ES74," ",$L74)="RussOutdoor метро",
_xlpm.COEFF*
INDEX({0.8;0.9;1.1;1.1;1;1;1;1;1.1;1.1;1.1;1.1},
MATCH(MONTH(BI$15),
{1,2,3,4,5,6,7,8,9,10,11,12})),
$ES74&lt;&gt;"LisChannel",
_xlpm.COEFF,
$ES74&lt;&gt;"RussOutdoor",
_xlpm.COEFF))</f>
        <v/>
      </c>
      <c r="BJ74" s="68">
        <f t="array" ref="BJ74">
_xlfn.LET(_xlpm.COEFF,
IF($AW74+$AX74=0,0,IF(MAX(MIN($AX74,EOMONTH(BJ$15,0))-MAX($AW74,BJ$15)+1,)&gt;0,1,0)),
_xlfn.IFS(
$ES74="LisChannel",
_xlpm.COEFF*
INDEX({1;1;1.2;1.2;1;1;1;1;1.2;1.2;1.2;1.2},
MATCH(MONTH(BJ$15),
{1,2,3,4,5,6,7,8,9,10,11,12})),
CONCATENATE($ES74," ",$L74)="RussOutdoor метро",
_xlpm.COEFF*
INDEX({0.8;0.9;1.1;1.1;1;1;1;1;1.1;1.1;1.1;1.1},
MATCH(MONTH(BJ$15),
{1,2,3,4,5,6,7,8,9,10,11,12})),
$ES74&lt;&gt;"LisChannel",
_xlpm.COEFF,
$ES74&lt;&gt;"RussOutdoor",
_xlpm.COEFF))</f>
        <v/>
      </c>
      <c r="BK74" s="68">
        <f t="array" ref="BK74">
_xlfn.LET(_xlpm.COEFF,
IF($AW74+$AX74=0,0,IF(MAX(MIN($AX74,EOMONTH(BK$15,0))-MAX($AW74,BK$15)+1,)&gt;0,1,0)),
_xlfn.IFS(
$ES74="LisChannel",
_xlpm.COEFF*
INDEX({1;1;1.2;1.2;1;1;1;1;1.2;1.2;1.2;1.2},
MATCH(MONTH(BK$15),
{1,2,3,4,5,6,7,8,9,10,11,12})),
CONCATENATE($ES74," ",$L74)="RussOutdoor метро",
_xlpm.COEFF*
INDEX({0.8;0.9;1.1;1.1;1;1;1;1;1.1;1.1;1.1;1.1},
MATCH(MONTH(BK$15),
{1,2,3,4,5,6,7,8,9,10,11,12})),
$ES74&lt;&gt;"LisChannel",
_xlpm.COEFF,
$ES74&lt;&gt;"RussOutdoor",
_xlpm.COEFF))</f>
        <v/>
      </c>
      <c r="BL74" s="62">
        <f>COUNTIFS($AZ74:$BK74,"&gt;0")</f>
        <v/>
      </c>
      <c r="BM74" s="65" t="n"/>
      <c r="BN74" s="125">
        <f>$DJ74</f>
        <v/>
      </c>
      <c r="BO74" s="63">
        <f>$DQ74</f>
        <v/>
      </c>
      <c r="BP74" s="125">
        <f>
IFERROR(
IF($BL74=0,0,
$BN74*(1-$BO74)),
0)</f>
        <v/>
      </c>
      <c r="BQ74" s="125">
        <f t="array" ref="BQ74">
IFERROR(
_xlfn.IFS(
$DH74="день_1",
$BP74*$BL74/($AX74-$AW74+1)*AZ74*(DAY(EOMONTH(AZ$15,0))),
$DH74="день_2",
$BP74/30*MAX(MIN($AX74,EOMONTH(AZ$15,0))-MAX($AW74,AZ$15)+1,),
$DH74="раб.день",
$BP74/30*(IFERROR(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$BP74*AZ74,
$DH74="неделя",
$BP74*AZ74/7*(ROUNDUP((DAY(EOMONTH(AZ$15,0)))/4,0))),
0)</f>
        <v/>
      </c>
      <c r="BR74" s="125">
        <f t="array" ref="BR74">
IFERROR(
_xlfn.IFS(
$DH74="день_1",
$BP74*$BL74/($AX74-$AW74+1)*BA74*(DAY(EOMONTH(BA$15,0))),
$DH74="день_2",
$BP74/30*MAX(MIN($AX74,EOMONTH(BA$15,0))-MAX($AW74,BA$15)+1,),
$DH74="раб.день",
$BP74/30*(IFERROR(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$BP74*BA74,
$DH74="неделя",
$BP74*BA74/7*(ROUNDUP((DAY(EOMONTH(BA$15,0)))/4,0))),
0)</f>
        <v/>
      </c>
      <c r="BS74" s="125">
        <f t="array" ref="BS74">
IFERROR(
_xlfn.IFS(
$DH74="день_1",
$BP74*$BL74/($AX74-$AW74+1)*BB74*(DAY(EOMONTH(BB$15,0))),
$DH74="день_2",
$BP74/30*MAX(MIN($AX74,EOMONTH(BB$15,0))-MAX($AW74,BB$15)+1,),
$DH74="раб.день",
$BP74/30*(IFERROR(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$BP74*BB74,
$DH74="неделя",
$BP74*BB74/7*(ROUNDUP((DAY(EOMONTH(BB$15,0)))/4,0))),
0)</f>
        <v/>
      </c>
      <c r="BT74" s="125">
        <f t="array" ref="BT74">
IFERROR(
_xlfn.IFS(
$DH74="день_1",
$BP74*$BL74/($AX74-$AW74+1)*BC74*(DAY(EOMONTH(BC$15,0))),
$DH74="день_2",
$BP74/30*MAX(MIN($AX74,EOMONTH(BC$15,0))-MAX($AW74,BC$15)+1,),
$DH74="раб.день",
$BP74/30*(IFERROR(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$BP74*BC74,
$DH74="неделя",
$BP74*BC74/7*(ROUNDUP((DAY(EOMONTH(BC$15,0)))/4,0))),
0)</f>
        <v/>
      </c>
      <c r="BU74" s="125">
        <f t="array" ref="BU74">
IFERROR(
_xlfn.IFS(
$DH74="день_1",
$BP74*$BL74/($AX74-$AW74+1)*BD74*(DAY(EOMONTH(BD$15,0))),
$DH74="день_2",
$BP74/30*MAX(MIN($AX74,EOMONTH(BD$15,0))-MAX($AW74,BD$15)+1,),
$DH74="раб.день",
$BP74/30*(IFERROR(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$BP74*BD74,
$DH74="неделя",
$BP74*BD74/7*(ROUNDUP((DAY(EOMONTH(BD$15,0)))/4,0))),
0)</f>
        <v/>
      </c>
      <c r="BV74" s="125">
        <f t="array" ref="BV74">
IFERROR(
_xlfn.IFS(
$DH74="день_1",
$BP74*$BL74/($AX74-$AW74+1)*BE74*(DAY(EOMONTH(BE$15,0))),
$DH74="день_2",
$BP74/30*MAX(MIN($AX74,EOMONTH(BE$15,0))-MAX($AW74,BE$15)+1,),
$DH74="раб.день",
$BP74/30*(IFERROR(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$BP74*BE74,
$DH74="неделя",
$BP74*BE74/7*(ROUNDUP((DAY(EOMONTH(BE$15,0)))/4,0))),
0)</f>
        <v/>
      </c>
      <c r="BW74" s="125">
        <f t="array" ref="BW74">
IFERROR(
_xlfn.IFS(
$DH74="день_1",
$BP74*$BL74/($AX74-$AW74+1)*BF74*(DAY(EOMONTH(BF$15,0))),
$DH74="день_2",
$BP74/30*MAX(MIN($AX74,EOMONTH(BF$15,0))-MAX($AW74,BF$15)+1,),
$DH74="раб.день",
$BP74/30*(IFERROR(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$BP74*BF74,
$DH74="неделя",
$BP74*BF74/7*(ROUNDUP((DAY(EOMONTH(BF$15,0)))/4,0))),
0)</f>
        <v/>
      </c>
      <c r="BX74" s="125">
        <f t="array" ref="BX74">
IFERROR(
_xlfn.IFS(
$DH74="день_1",
$BP74*$BL74/($AX74-$AW74+1)*BG74*(DAY(EOMONTH(BG$15,0))),
$DH74="день_2",
$BP74/30*MAX(MIN($AX74,EOMONTH(BG$15,0))-MAX($AW74,BG$15)+1,),
$DH74="раб.день",
$BP74/30*(IFERROR(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$BP74*BG74,
$DH74="неделя",
$BP74*BG74/7*(ROUNDUP((DAY(EOMONTH(BG$15,0)))/4,0))),
0)</f>
        <v/>
      </c>
      <c r="BY74" s="125">
        <f t="array" ref="BY74">
IFERROR(
_xlfn.IFS(
$DH74="день_1",
$BP74*$BL74/($AX74-$AW74+1)*BH74*(DAY(EOMONTH(BH$15,0))),
$DH74="день_2",
$BP74/30*MAX(MIN($AX74,EOMONTH(BH$15,0))-MAX($AW74,BH$15)+1,),
$DH74="раб.день",
$BP74/30*(IFERROR(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$BP74*BH74,
$DH74="неделя",
$BP74*BH74/7*(ROUNDUP((DAY(EOMONTH(BH$15,0)))/4,0))),
0)</f>
        <v/>
      </c>
      <c r="BZ74" s="125">
        <f t="array" ref="BZ74">
IFERROR(
_xlfn.IFS(
$DH74="день_1",
$BP74*$BL74/($AX74-$AW74+1)*BI74*(DAY(EOMONTH(BI$15,0))),
$DH74="день_2",
$BP74/30*MAX(MIN($AX74,EOMONTH(BI$15,0))-MAX($AW74,BI$15)+1,),
$DH74="раб.день",
$BP74/30*(IFERROR(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$BP74*BI74,
$DH74="неделя",
$BP74*BI74/7*(ROUNDUP((DAY(EOMONTH(BI$15,0)))/4,0))),
0)</f>
        <v/>
      </c>
      <c r="CA74" s="125">
        <f t="array" ref="CA74">
IFERROR(
_xlfn.IFS(
$DH74="день_1",
$BP74*$BL74/($AX74-$AW74+1)*BJ74*(DAY(EOMONTH(BJ$15,0))),
$DH74="день_2",
$BP74/30*MAX(MIN($AX74,EOMONTH(BJ$15,0))-MAX($AW74,BJ$15)+1,),
$DH74="раб.день",
$BP74/30*(IFERROR(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$BP74*BJ74,
$DH74="неделя",
$BP74*BJ74/7*(ROUNDUP((DAY(EOMONTH(BJ$15,0)))/4,0))),
0)</f>
        <v/>
      </c>
      <c r="CB74" s="125">
        <f t="array" ref="CB74">
IFERROR(
_xlfn.IFS(
$DH74="день_1",
$BP74*$BL74/($AX74-$AW74+1)*BK74*(DAY(EOMONTH(BK$15,0))),
$DH74="день_2",
$BP74/30*MAX(MIN($AX74,EOMONTH(BK$15,0))-MAX($AW74,BK$15)+1,),
$DH74="раб.день",
$BP74/30*(IFERROR(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$BP74*BK74,
$DH74="неделя",
$BP74*BK74/7*(ROUNDUP((DAY(EOMONTH(BK$15,0)))/4,0))),
0)</f>
        <v/>
      </c>
      <c r="CC74" s="125">
        <f>SUM($BQ74:$CB74)</f>
        <v/>
      </c>
      <c r="CD74" s="126">
        <f>SUM($EH74:$EH74)</f>
        <v/>
      </c>
      <c r="CE74" s="126">
        <f>$CD74*$AB74</f>
        <v/>
      </c>
      <c r="CF74" s="126">
        <f>SUM($EK74:$EK74)</f>
        <v/>
      </c>
      <c r="CG74" s="126">
        <f>$CF74*$AB74</f>
        <v/>
      </c>
      <c r="CH74" s="126">
        <f>SUM($CC74,$CE74,$CG74)</f>
        <v/>
      </c>
      <c r="CI74" s="126">
        <f>$CH74*(1+$CM74)</f>
        <v/>
      </c>
      <c r="CJ74" s="127" t="n">
        <v>0</v>
      </c>
      <c r="CK74" s="126">
        <f>SUM($CH74:$CH74)*(1+$CJ74)</f>
        <v/>
      </c>
      <c r="CL74" s="126">
        <f>SUM($CH74:$CH74)*(1+$CM74)</f>
        <v/>
      </c>
      <c r="CM74" s="59" t="n"/>
      <c r="CN74" s="59" t="n"/>
      <c r="CO74" s="72" t="n"/>
      <c r="CP74" s="59" t="n"/>
      <c r="CQ74" s="73" t="n"/>
      <c r="CR74" s="73" t="n"/>
      <c r="CS74" s="73" t="n"/>
      <c r="CT74" s="72" t="n"/>
      <c r="CU74" s="79" t="inlineStr">
        <is>
          <t> </t>
        </is>
      </c>
      <c r="CV74" s="60" t="n"/>
      <c r="CW74" s="60" t="n"/>
      <c r="CX74" s="60" t="n"/>
      <c r="CY74" s="127">
        <f>IFERROR(($CC74-$EE74)/($EE74/(1-$DQ74)),0)</f>
        <v/>
      </c>
      <c r="CZ74" s="127">
        <f>IFERROR(1-$EI74/($CE74),0)</f>
        <v/>
      </c>
      <c r="DA74" s="127">
        <f>IFERROR(1-$EL74/($CG74),0)</f>
        <v/>
      </c>
      <c r="DB74" s="126">
        <f>ROUND(IFERROR(($CI74/(1+$CM74)-$EN74),0),2)</f>
        <v/>
      </c>
      <c r="DC74" s="128" t="n"/>
      <c r="DD74" s="125" t="n"/>
      <c r="DE74" s="75" t="n">
        <v>0</v>
      </c>
      <c r="DF74" s="128" t="n"/>
      <c r="DG74" s="125">
        <f>IF($DC74=0,0,$DD74*($DC74*100%-$DE74*$DF74))*SUM($AB74:$AB74)</f>
        <v/>
      </c>
      <c r="DH74" s="129" t="inlineStr">
        <is>
          <t>месяц</t>
        </is>
      </c>
      <c r="DI74" s="130">
        <f t="array" ref="DI74">IFERROR(
IF($ES74="LisChannel",
(ROUND(((INDEX({174.625;153.888888888889;130.972222222222},MATCH($AI74,{2;3;4}),0))*$AG74*$AI74),2)),0),0)</f>
        <v/>
      </c>
      <c r="DJ74" s="130">
        <f>
_xlfn.LET(_xlpm.X,
IFERROR(
IF($ES74="НовиковТВ",
(_xlfn.LET(_xlpm.NTV,
_xlfn.LET(_xlpm.MIN,350000,
IF(SUMIFS($DI:$DI,$ES:$ES,"НовиковТВ")&lt;=_xlpm.MIN,
(SUMIFS($DI:$DI,$ES:$ES,"НовиковТВ")/(COUNTIFS($ES:$ES,"НовиковТВ")))*_xlpm.MIN/SUMIFS($DI:$DI,$ES:$ES,"НовиковТВ"),
DI74)),
_xlpm.NTV+$DG74/(1-(1-(_xlpm.NTV)*(1-$DL74)*(1-$DM74)*(1-$DN74)*(1-$DO74)*(1-$DP74)/_xlpm.NTV))))/(1+$EP74),
$DI74+$DG74/(1-(1-($DI74)*(1-$DL74)*(1-$DM74)*(1-$DN74)*(1-$DO74)*(1-$DP74)/$DI74))),
0),
_xlpm.X*(1+$CM74)*(1+$CW74)-_xlpm.X*(1+$CM74)+_xlpm.X)</f>
        <v/>
      </c>
      <c r="DK74" s="125" t="inlineStr">
        <is>
          <t>послед.</t>
        </is>
      </c>
      <c r="DL74" s="63" t="n">
        <v>0</v>
      </c>
      <c r="DM74" s="63" t="n">
        <v>0</v>
      </c>
      <c r="DN74" s="63" t="n">
        <v>0</v>
      </c>
      <c r="DO74" s="63" t="n">
        <v>0</v>
      </c>
      <c r="DP74" s="63" t="n">
        <v>0</v>
      </c>
      <c r="DQ74" s="63">
        <f t="array" ref="DQ74">IFERROR(_xlfn.IFS(
$DK74="послед.",1-(1-$DL74)*(1-$DM74)*(1-$DN74)*(1-$DO74)*(1-$DP74),
$DK74="сумм.",$DL74+$DM74+$DN74+$DO74+$DP74),
0)</f>
        <v/>
      </c>
      <c r="DR74" s="125">
        <f t="array" ref="DR74">
IFERROR(
_xlfn.IFS(
$BL74=0,
0,
$BL74&gt;0,
_xlfn.IFS($DK74="послед.",
$DJ74*(1-$DL74)*(1-$DM74)*(1-$DN74)*(1-$DO74)*(1-$DP74),
$DK74="сумм.",
$DJ74*(1-($DL74+$DM74+$DN74+$DO74+$DP74)))),0)</f>
        <v/>
      </c>
      <c r="DS74" s="125">
        <f t="array" ref="DS74">
IFERROR(_xlfn.IFS(
$DH74="день_1",
$DR74*$BL74/($AX74-$AW74+1)*AZ74*(DAY(EOMONTH(AZ$15,0))),
$DH74="день_2",
$DR74/30*MAX(MIN($AX74,EOMONTH(AZ$15,0))-MAX($AW74,AZ$15)+1,),
$DH74="раб.день",
$DR74/30*(IFERROR(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$DR74*AZ74,
$DH74="неделя",
$DR74*AZ74/7*(ROUNDUP((DAY(EOMONTH(AZ$15,0)))/4,0))),
0)</f>
        <v/>
      </c>
      <c r="DT74" s="125">
        <f t="array" ref="DT74">
IFERROR(_xlfn.IFS(
$DH74="день_1",
$DR74*$BL74/($AX74-$AW74+1)*BA74*(DAY(EOMONTH(BA$15,0))),
$DH74="день_2",
$DR74/30*MAX(MIN($AX74,EOMONTH(BA$15,0))-MAX($AW74,BA$15)+1,),
$DH74="раб.день",
$DR74/30*(IFERROR(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$DR74*BA74,
$DH74="неделя",
$DR74*BA74/7*(ROUNDUP((DAY(EOMONTH(BA$15,0)))/4,0))),
0)</f>
        <v/>
      </c>
      <c r="DU74" s="125">
        <f t="array" ref="DU74">
IFERROR(_xlfn.IFS(
$DH74="день_1",
$DR74*$BL74/($AX74-$AW74+1)*BB74*(DAY(EOMONTH(BB$15,0))),
$DH74="день_2",
$DR74/30*MAX(MIN($AX74,EOMONTH(BB$15,0))-MAX($AW74,BB$15)+1,),
$DH74="раб.день",
$DR74/30*(IFERROR(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$DR74*BB74,
$DH74="неделя",
$DR74*BB74/7*(ROUNDUP((DAY(EOMONTH(BB$15,0)))/4,0))),
0)</f>
        <v/>
      </c>
      <c r="DV74" s="125">
        <f t="array" ref="DV74">
IFERROR(_xlfn.IFS(
$DH74="день_1",
$DR74*$BL74/($AX74-$AW74+1)*BC74*(DAY(EOMONTH(BC$15,0))),
$DH74="день_2",
$DR74/30*MAX(MIN($AX74,EOMONTH(BC$15,0))-MAX($AW74,BC$15)+1,),
$DH74="раб.день",
$DR74/30*(IFERROR(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$DR74*BC74,
$DH74="неделя",
$DR74*BC74/7*(ROUNDUP((DAY(EOMONTH(BC$15,0)))/4,0))),
0)</f>
        <v/>
      </c>
      <c r="DW74" s="125">
        <f t="array" ref="DW74">
IFERROR(_xlfn.IFS(
$DH74="день_1",
$DR74*$BL74/($AX74-$AW74+1)*BD74*(DAY(EOMONTH(BD$15,0))),
$DH74="день_2",
$DR74/30*MAX(MIN($AX74,EOMONTH(BD$15,0))-MAX($AW74,BD$15)+1,),
$DH74="раб.день",
$DR74/30*(IFERROR(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$DR74*BD74,
$DH74="неделя",
$DR74*BD74/7*(ROUNDUP((DAY(EOMONTH(BD$15,0)))/4,0))),
0)</f>
        <v/>
      </c>
      <c r="DX74" s="125">
        <f t="array" ref="DX74">
IFERROR(_xlfn.IFS(
$DH74="день_1",
$DR74*$BL74/($AX74-$AW74+1)*BE74*(DAY(EOMONTH(BE$15,0))),
$DH74="день_2",
$DR74/30*MAX(MIN($AX74,EOMONTH(BE$15,0))-MAX($AW74,BE$15)+1,),
$DH74="раб.день",
$DR74/30*(IFERROR(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$DR74*BE74,
$DH74="неделя",
$DR74*BE74/7*(ROUNDUP((DAY(EOMONTH(BE$15,0)))/4,0))),
0)</f>
        <v/>
      </c>
      <c r="DY74" s="125">
        <f t="array" ref="DY74">
IFERROR(_xlfn.IFS(
$DH74="день_1",
$DR74*$BL74/($AX74-$AW74+1)*BF74*(DAY(EOMONTH(BF$15,0))),
$DH74="день_2",
$DR74/30*MAX(MIN($AX74,EOMONTH(BF$15,0))-MAX($AW74,BF$15)+1,),
$DH74="раб.день",
$DR74/30*(IFERROR(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$DR74*BF74,
$DH74="неделя",
$DR74*BF74/7*(ROUNDUP((DAY(EOMONTH(BF$15,0)))/4,0))),
0)</f>
        <v/>
      </c>
      <c r="DZ74" s="125">
        <f t="array" ref="DZ74">
IFERROR(_xlfn.IFS(
$DH74="день_1",
$DR74*$BL74/($AX74-$AW74+1)*BG74*(DAY(EOMONTH(BG$15,0))),
$DH74="день_2",
$DR74/30*MAX(MIN($AX74,EOMONTH(BG$15,0))-MAX($AW74,BG$15)+1,),
$DH74="раб.день",
$DR74/30*(IFERROR(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$DR74*BG74,
$DH74="неделя",
$DR74*BG74/7*(ROUNDUP((DAY(EOMONTH(BG$15,0)))/4,0))),
0)</f>
        <v/>
      </c>
      <c r="EA74" s="125">
        <f t="array" ref="EA74">
IFERROR(_xlfn.IFS(
$DH74="день_1",
$DR74*$BL74/($AX74-$AW74+1)*BH74*(DAY(EOMONTH(BH$15,0))),
$DH74="день_2",
$DR74/30*MAX(MIN($AX74,EOMONTH(BH$15,0))-MAX($AW74,BH$15)+1,),
$DH74="раб.день",
$DR74/30*(IFERROR(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$DR74*BH74,
$DH74="неделя",
$DR74*BH74/7*(ROUNDUP((DAY(EOMONTH(BH$15,0)))/4,0))),
0)</f>
        <v/>
      </c>
      <c r="EB74" s="125">
        <f t="array" ref="EB74">
IFERROR(_xlfn.IFS(
$DH74="день_1",
$DR74*$BL74/($AX74-$AW74+1)*BI74*(DAY(EOMONTH(BI$15,0))),
$DH74="день_2",
$DR74/30*MAX(MIN($AX74,EOMONTH(BI$15,0))-MAX($AW74,BI$15)+1,),
$DH74="раб.день",
$DR74/30*(IFERROR(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$DR74*BI74,
$DH74="неделя",
$DR74*BI74/7*(ROUNDUP((DAY(EOMONTH(BI$15,0)))/4,0))),
0)</f>
        <v/>
      </c>
      <c r="EC74" s="125">
        <f t="array" ref="EC74">
IFERROR(_xlfn.IFS(
$DH74="день_1",
$DR74*$BL74/($AX74-$AW74+1)*BJ74*(DAY(EOMONTH(BJ$15,0))),
$DH74="день_2",
$DR74/30*MAX(MIN($AX74,EOMONTH(BJ$15,0))-MAX($AW74,BJ$15)+1,),
$DH74="раб.день",
$DR74/30*(IFERROR(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$DR74*BJ74,
$DH74="неделя",
$DR74*BJ74/7*(ROUNDUP((DAY(EOMONTH(BJ$15,0)))/4,0))),
0)</f>
        <v/>
      </c>
      <c r="ED74" s="125">
        <f t="array" ref="ED74">
IFERROR(_xlfn.IFS(
$DH74="день_1",
$DR74*$BL74/($AX74-$AW74+1)*BK74*(DAY(EOMONTH(BK$15,0))),
$DH74="день_2",
$DR74/30*MAX(MIN($AX74,EOMONTH(BK$15,0))-MAX($AW74,BK$15)+1,),
$DH74="раб.день",
$DR74/30*(IFERROR(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$DR74*BK74,
$DH74="неделя",
$DR74*BK74/7*(ROUNDUP((DAY(EOMONTH(BK$15,0)))/4,0))),
0)</f>
        <v/>
      </c>
      <c r="EE74" s="125">
        <f>SUM($DS74,$DT74,$DU74,$DV74,$DW74,$DX74,$DY74,$DZ74,$EA74,$EB74,$EC74,$ED74)</f>
        <v/>
      </c>
      <c r="EF74" s="125">
        <f>IFERROR(ROUND($EE74*(1+$EP74),2),0)</f>
        <v/>
      </c>
      <c r="EG74" s="128" t="n">
        <v>1</v>
      </c>
      <c r="EH74" s="126" t="n">
        <v>0</v>
      </c>
      <c r="EI74" s="126">
        <f>ROUND(SUM($EH74:$EH74)*SUM($AB74:$AB74)*$EG74,2)</f>
        <v/>
      </c>
      <c r="EJ74" s="126">
        <f>ROUND($EI74*(1+$EP74),2)</f>
        <v/>
      </c>
      <c r="EK74" s="126" t="n">
        <v>0</v>
      </c>
      <c r="EL74" s="126">
        <f>ROUND(SUM($EK74:$EK74)*SUM($AB74:$AB74)*$EG74,2)</f>
        <v/>
      </c>
      <c r="EM74" s="126">
        <f>ROUND($EL74*(1+$EP74),2)</f>
        <v/>
      </c>
      <c r="EN74" s="126">
        <f>SUM($EE74,$EI74,$EL74)</f>
        <v/>
      </c>
      <c r="EO74" s="126">
        <f>SUM($EF74,$EJ74,$EM74)</f>
        <v/>
      </c>
      <c r="EP74" s="59" t="n"/>
      <c r="EQ74" s="59" t="n"/>
      <c r="ER74" s="60">
        <f t="array" ref="ER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MATCH(ES74,
{"AMS";"RussOutdoor";"HD Outdoor";"Ingroup";"IQ";"Ledproduction";"LisChannel";"Logic";"Media-PPL";"NovikovTV | НовиковТВ";"SMA";"SOK";"КрокусТВ | CrocusTV | IndoorTV";"Сити";"ТЯК Москва"},
0)),"")</f>
        <v/>
      </c>
      <c r="ES74" s="60" t="n"/>
      <c r="ET74" s="60">
        <f t="array" ref="ET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MATCH(ES74,
{"AMS";"RussOutdoor";"HD Outdoor";"Ingroup";"IQ";"Ledproduction";"LisChannel";"Logic";"Media-PPL";"NovikovTV | НовиковТВ";"SMA";"SOK";"КрокусТВ | CrocusTV | IndoorTV";"Сити";"ТЯК Москва"},
0)),"")</f>
        <v/>
      </c>
      <c r="EU74" s="60" t="n"/>
      <c r="EV74" s="60" t="n"/>
      <c r="EX74" s="110">
        <f t="array" ref="EX74">
($AR74/30
+N("ТРАФИК ПЛОЩАДКИ"))*
(IFERROR(
_xlfn.LET(
_xlpm.GPR,
HLOOKUP($L74,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IF($Q74="цифровой",_xlpm.GPR/$AG74,_xlpm.GPR/60)),
0)
+N("DWELL TIME"))*
(IF($AB74=0,0,IF($AB74=1,0.3,IF($AB74=2,0.5,IF($AB74&gt;2,1))))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_xlfn.IFS($AC74="да",1.2,$AC74="нет",1)*
_xlfn.IFS($AD74="да",1.2,$AD74="нет",1)*
IF(R74="статический",1,1.2)*
$X74*
INDEX(
{1.2;1;1.2;1.2;1;1.2;1.2;1.2;1.2;1.2;1.2;1;1.2;1.2;1.2;1.2;1;1;1.2;1.2;1.2;1;1;1;1;1.2;1.2;1.2;1.2;1;1;1;1;1.2;1.2;1.2;1.2;1.2;1.2;1.2;1.2;1;1;1.2;1;1;1;1;1.5;1;1;1.5;1.5;1.2},
MATCH($Q74,_xlpm.MI,0)))&gt;{0.02;0.04;0.06;0.1;0.2;0.4;0.6;0.8;1;2;4;6})),
{0;1;2;3;4;5;6;7;8;9;10;11;12},
0)))
+N("КОЭФФИЦИЕНТ КОНТАКТА"))))*
(_xlfn.IFS($X74&lt;0.1,$X74/1000,$X74&gt;25,5.2,AND($X74&gt;=0.1,$X74&lt;=25),(($X74*2+0.1)/10)*($X74/10)))*
IFERROR((_xlfn.LET(
_xlpm.MA,
{0;0.8;0.85;0.9;0.95;1},
_xlpm.MAA,
{0;1;2;3;4;5},
INDEX(_xlpm.MA,MATCH(SUMPRODUCT(--((IF(ROUND(_xlpm.MAA,1)&gt;5,5,ROUND($AB74,1)))&gt;{0;1;2;3;4;5})),_xlpm.MAA,0)))
+N("КОЭФФИЦИЕНТ КОЛ-ВО КОНСТРУКЦИЙ")),1)*
$AB74,0))*
(IF($Q74="цифровой",$AG74/15*$AI74,1)
+N("ДЛЯ ЦИФРЫ"))</f>
        <v/>
      </c>
      <c r="EY74" s="110">
        <f>IFERROR(EX74*AY74,0)</f>
        <v/>
      </c>
      <c r="EZ74" s="131">
        <f>IFERROR(DP74/EY74*1000,0)</f>
        <v/>
      </c>
      <c r="FA74" s="112">
        <f>IFERROR(FC74/FB74,0)</f>
        <v/>
      </c>
      <c r="FB74" s="112">
        <f>IFERROR((FC74/(EY74/FF74*#REF!))*0.825,0)</f>
        <v/>
      </c>
      <c r="FC74" s="112">
        <f>IFERROR(((EX74*30/AR74)*100)/30,0)</f>
        <v/>
      </c>
      <c r="FD74" s="112">
        <f>IFERROR(EY74/G74*100%,0)</f>
        <v/>
      </c>
      <c r="FE74" s="112">
        <f>IFERROR(FD74/FC74*100%,0)</f>
        <v/>
      </c>
      <c r="FF74" s="110">
        <f>IFERROR(AR74/30*AY74,0)</f>
        <v/>
      </c>
    </row>
    <row r="75" ht="12.75" customHeight="1">
      <c r="A75" s="59" t="n"/>
      <c r="B75" s="60" t="n"/>
      <c r="C75" s="60" t="n"/>
      <c r="D75" s="60">
        <f t="array" ref="D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5" s="60">
        <f t="array" ref="E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5" s="60" t="inlineStr"/>
      <c r="G75" s="60" t="n"/>
      <c r="H75" s="60">
        <f t="array" ref="H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5" s="60" t="n"/>
      <c r="J75" s="60" t="n"/>
      <c r="K75" s="60" t="n"/>
      <c r="L75" s="60" t="n"/>
      <c r="M75" s="60" t="n"/>
      <c r="N75" s="60" t="n"/>
      <c r="O75" s="60" t="n"/>
      <c r="P75" s="60">
        <f t="array" ref="P75">
_xlfn.IFS(
ISNUMBER(MATCH($Q75,{"шелфбаннер","разделитель","монетница","чековая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ISNUMBER(MATCH($Q75,{"каталог","журнал"},)),
"Пресса",
$Q75="","")</f>
        <v/>
      </c>
      <c r="Q75" s="60" t="n"/>
      <c r="R75" s="60">
        <f t="array" ref="R75">
IFERROR(
_xlfn.IFS(
OR(ISNUMBER(MATCH($Q75,{"экспозиция","макет","стенд","автостенд","авто стенд","выставочное пространство","выставочные стенды","модульные выставочные стенды","3Д конструкция","3D конструкция"},)),P75="Экспонирование"),
"нестандартный",
ISNUMBER(MATCH($Q75,{"скроллер","призматрон"},)),
"динамический",
$P75="Видео",
"цифровой",
OR($P75="Пресса",$P75="Щит",$P75="POSm",$P75="Подвес",$P75="Брендирование/оклейка"),
"статический"),"")</f>
        <v/>
      </c>
      <c r="S75" s="59" t="n"/>
      <c r="T75" s="60" t="n"/>
      <c r="U75" s="60" t="n"/>
      <c r="V75" s="60">
        <f>
IF(P75="Видео",
"цифровой постер/ролик",
IF(ISNUMBER(MATCH(Q75,{"короб световой","короб световой | лайтбокс","короб световой | кристалайт","лайтбокс","лайт бокс","кристалайт","LB","lightbox"},)),
"бэклит",
IF(P75="Брендирование/оклейка",
"перфарированная пленка/самоклейка",
IF(P75="Экспонирование",
"под запрос",
IF(P75="Подвес",
"баннер/ткань",
"")))))</f>
        <v/>
      </c>
      <c r="W75" s="59" t="n"/>
      <c r="X75" s="59" t="n"/>
      <c r="Y75" s="59" t="n"/>
      <c r="Z75" s="61" t="n"/>
      <c r="AA75" s="61" t="n"/>
      <c r="AB75" s="61">
        <f>IF(BL75&gt;0,Z75,0)</f>
        <v/>
      </c>
      <c r="AC75" s="59" t="n"/>
      <c r="AD75" s="59" t="n"/>
      <c r="AE75" s="59" t="n"/>
      <c r="AF75" s="59" t="n"/>
      <c r="AG75" s="59" t="n"/>
      <c r="AH75" s="59" t="n"/>
      <c r="AI75" s="59" t="n"/>
      <c r="AJ75" s="59" t="n"/>
      <c r="AK75" s="59" t="n"/>
      <c r="AL75" s="62">
        <f>IFERROR(IF(OR(R75="статический",R75="динамический",R75="нестандартный",R75="",R75=""),"-",IF(AND(AH75="-",AI75="-"),"-",AK75*3600/AH75*AI75)),"-")</f>
        <v/>
      </c>
      <c r="AM75" s="62">
        <f>IFERROR(IF(OR(R75="статический",R75="динамический",R75="",R75="", R75="BTL",R75="нестандартный"),"-",AG75*AI75*AL75/60),"-")</f>
        <v/>
      </c>
      <c r="AN75" s="63">
        <f>IFERROR(IF(AH75="","-",AG75*AI75/AH75),"-")</f>
        <v/>
      </c>
      <c r="AO75" s="59">
        <f>IFERROR(IF(OR($R75="статический",$R75="динамический",$R75="",$R75="",$R75="BTL",$R75="нестандартный"),"-",$AL75*$AY75),"-")</f>
        <v/>
      </c>
      <c r="AP75" s="62">
        <f>IFERROR(IF(OR($R75="статический",$R75="динамический",$R75="",$R75="",$R75="BTL",$R75="нестандартный"),"-",$AM75*AY75),"-")</f>
        <v/>
      </c>
      <c r="AQ75" s="64" t="n"/>
      <c r="AR75" s="61" t="n"/>
      <c r="AS75" s="61" t="n"/>
      <c r="AT75" s="61" t="n"/>
      <c r="AU75" s="65" t="n"/>
      <c r="AV75" s="124">
        <f>IFERROR(DR75/AT75*1000,"n/a")</f>
        <v/>
      </c>
      <c r="AW75" s="67" t="n"/>
      <c r="AX75" s="67" t="n"/>
      <c r="AY75" s="43">
        <f>IFERROR(IF(OR($AW75="",$AX75=""),"",_xlfn.DAYS($AX75+1,$AW75)),"")</f>
        <v/>
      </c>
      <c r="AZ75" s="68">
        <f t="array" ref="AZ75">
_xlfn.LET(_xlpm.COEFF,
IF($AW75+$AX75=0,0,IF(MAX(MIN($AX75,EOMONTH(AZ$15,0))-MAX($AW75,AZ$15)+1,)&gt;0,1,0)),
_xlfn.IFS(
$ES75="LisChannel",
_xlpm.COEFF*
INDEX({1;1;1.2;1.2;1;1;1;1;1.2;1.2;1.2;1.2},
MATCH(MONTH(AZ$15),
{1,2,3,4,5,6,7,8,9,10,11,12})),
CONCATENATE($ES75," ",$L75)="RussOutdoor метро",
_xlpm.COEFF*
INDEX({0.8;0.9;1.1;1.1;1;1;1;1;1.1;1.1;1.1;1.1},
MATCH(MONTH(AZ$15),
{1,2,3,4,5,6,7,8,9,10,11,12})),
$ES75&lt;&gt;"LisChannel",
_xlpm.COEFF,
$ES75&lt;&gt;"RussOutdoor",
_xlpm.COEFF))</f>
        <v/>
      </c>
      <c r="BA75" s="68">
        <f t="array" ref="BA75">
_xlfn.LET(_xlpm.COEFF,
IF($AW75+$AX75=0,0,IF(MAX(MIN($AX75,EOMONTH(BA$15,0))-MAX($AW75,BA$15)+1,)&gt;0,1,0)),
_xlfn.IFS(
$ES75="LisChannel",
_xlpm.COEFF*
INDEX({1;1;1.2;1.2;1;1;1;1;1.2;1.2;1.2;1.2},
MATCH(MONTH(BA$15),
{1,2,3,4,5,6,7,8,9,10,11,12})),
CONCATENATE($ES75," ",$L75)="RussOutdoor метро",
_xlpm.COEFF*
INDEX({0.8;0.9;1.1;1.1;1;1;1;1;1.1;1.1;1.1;1.1},
MATCH(MONTH(BA$15),
{1,2,3,4,5,6,7,8,9,10,11,12})),
$ES75&lt;&gt;"LisChannel",
_xlpm.COEFF,
$ES75&lt;&gt;"RussOutdoor",
_xlpm.COEFF))</f>
        <v/>
      </c>
      <c r="BB75" s="68">
        <f t="array" ref="BB75">
_xlfn.LET(_xlpm.COEFF,
IF($AW75+$AX75=0,0,IF(MAX(MIN($AX75,EOMONTH(BB$15,0))-MAX($AW75,BB$15)+1,)&gt;0,1,0)),
_xlfn.IFS(
$ES75="LisChannel",
_xlpm.COEFF*
INDEX({1;1;1.2;1.2;1;1;1;1;1.2;1.2;1.2;1.2},
MATCH(MONTH(BB$15),
{1,2,3,4,5,6,7,8,9,10,11,12})),
CONCATENATE($ES75," ",$L75)="RussOutdoor метро",
_xlpm.COEFF*
INDEX({0.8;0.9;1.1;1.1;1;1;1;1;1.1;1.1;1.1;1.1},
MATCH(MONTH(BB$15),
{1,2,3,4,5,6,7,8,9,10,11,12})),
$ES75&lt;&gt;"LisChannel",
_xlpm.COEFF,
$ES75&lt;&gt;"RussOutdoor",
_xlpm.COEFF))</f>
        <v/>
      </c>
      <c r="BC75" s="68">
        <f t="array" ref="BC75">
_xlfn.LET(_xlpm.COEFF,
IF($AW75+$AX75=0,0,IF(MAX(MIN($AX75,EOMONTH(BC$15,0))-MAX($AW75,BC$15)+1,)&gt;0,1,0)),
_xlfn.IFS(
$ES75="LisChannel",
_xlpm.COEFF*
INDEX({1;1;1.2;1.2;1;1;1;1;1.2;1.2;1.2;1.2},
MATCH(MONTH(BC$15),
{1,2,3,4,5,6,7,8,9,10,11,12})),
CONCATENATE($ES75," ",$L75)="RussOutdoor метро",
_xlpm.COEFF*
INDEX({0.8;0.9;1.1;1.1;1;1;1;1;1.1;1.1;1.1;1.1},
MATCH(MONTH(BC$15),
{1,2,3,4,5,6,7,8,9,10,11,12})),
$ES75&lt;&gt;"LisChannel",
_xlpm.COEFF,
$ES75&lt;&gt;"RussOutdoor",
_xlpm.COEFF))</f>
        <v/>
      </c>
      <c r="BD75" s="68">
        <f t="array" ref="BD75">
_xlfn.LET(_xlpm.COEFF,
IF($AW75+$AX75=0,0,IF(MAX(MIN($AX75,EOMONTH(BD$15,0))-MAX($AW75,BD$15)+1,)&gt;0,1,0)),
_xlfn.IFS(
$ES75="LisChannel",
_xlpm.COEFF*
INDEX({1;1;1.2;1.2;1;1;1;1;1.2;1.2;1.2;1.2},
MATCH(MONTH(BD$15),
{1,2,3,4,5,6,7,8,9,10,11,12})),
CONCATENATE($ES75," ",$L75)="RussOutdoor метро",
_xlpm.COEFF*
INDEX({0.8;0.9;1.1;1.1;1;1;1;1;1.1;1.1;1.1;1.1},
MATCH(MONTH(BD$15),
{1,2,3,4,5,6,7,8,9,10,11,12})),
$ES75&lt;&gt;"LisChannel",
_xlpm.COEFF,
$ES75&lt;&gt;"RussOutdoor",
_xlpm.COEFF))</f>
        <v/>
      </c>
      <c r="BE75" s="68">
        <f t="array" ref="BE75">
_xlfn.LET(_xlpm.COEFF,
IF($AW75+$AX75=0,0,IF(MAX(MIN($AX75,EOMONTH(BE$15,0))-MAX($AW75,BE$15)+1,)&gt;0,1,0)),
_xlfn.IFS(
$ES75="LisChannel",
_xlpm.COEFF*
INDEX({1;1;1.2;1.2;1;1;1;1;1.2;1.2;1.2;1.2},
MATCH(MONTH(BE$15),
{1,2,3,4,5,6,7,8,9,10,11,12})),
CONCATENATE($ES75," ",$L75)="RussOutdoor метро",
_xlpm.COEFF*
INDEX({0.8;0.9;1.1;1.1;1;1;1;1;1.1;1.1;1.1;1.1},
MATCH(MONTH(BE$15),
{1,2,3,4,5,6,7,8,9,10,11,12})),
$ES75&lt;&gt;"LisChannel",
_xlpm.COEFF,
$ES75&lt;&gt;"RussOutdoor",
_xlpm.COEFF))</f>
        <v/>
      </c>
      <c r="BF75" s="68">
        <f t="array" ref="BF75">
_xlfn.LET(_xlpm.COEFF,
IF($AW75+$AX75=0,0,IF(MAX(MIN($AX75,EOMONTH(BF$15,0))-MAX($AW75,BF$15)+1,)&gt;0,1,0)),
_xlfn.IFS(
$ES75="LisChannel",
_xlpm.COEFF*
INDEX({1;1;1.2;1.2;1;1;1;1;1.2;1.2;1.2;1.2},
MATCH(MONTH(BF$15),
{1,2,3,4,5,6,7,8,9,10,11,12})),
CONCATENATE($ES75," ",$L75)="RussOutdoor метро",
_xlpm.COEFF*
INDEX({0.8;0.9;1.1;1.1;1;1;1;1;1.1;1.1;1.1;1.1},
MATCH(MONTH(BF$15),
{1,2,3,4,5,6,7,8,9,10,11,12})),
$ES75&lt;&gt;"LisChannel",
_xlpm.COEFF,
$ES75&lt;&gt;"RussOutdoor",
_xlpm.COEFF))</f>
        <v/>
      </c>
      <c r="BG75" s="68">
        <f t="array" ref="BG75">
_xlfn.LET(_xlpm.COEFF,
IF($AW75+$AX75=0,0,IF(MAX(MIN($AX75,EOMONTH(BG$15,0))-MAX($AW75,BG$15)+1,)&gt;0,1,0)),
_xlfn.IFS(
$ES75="LisChannel",
_xlpm.COEFF*
INDEX({1;1;1.2;1.2;1;1;1;1;1.2;1.2;1.2;1.2},
MATCH(MONTH(BG$15),
{1,2,3,4,5,6,7,8,9,10,11,12})),
CONCATENATE($ES75," ",$L75)="RussOutdoor метро",
_xlpm.COEFF*
INDEX({0.8;0.9;1.1;1.1;1;1;1;1;1.1;1.1;1.1;1.1},
MATCH(MONTH(BG$15),
{1,2,3,4,5,6,7,8,9,10,11,12})),
$ES75&lt;&gt;"LisChannel",
_xlpm.COEFF,
$ES75&lt;&gt;"RussOutdoor",
_xlpm.COEFF))</f>
        <v/>
      </c>
      <c r="BH75" s="68">
        <f t="array" ref="BH75">
_xlfn.LET(_xlpm.COEFF,
IF($AW75+$AX75=0,0,IF(MAX(MIN($AX75,EOMONTH(BH$15,0))-MAX($AW75,BH$15)+1,)&gt;0,1,0)),
_xlfn.IFS(
$ES75="LisChannel",
_xlpm.COEFF*
INDEX({1;1;1.2;1.2;1;1;1;1;1.2;1.2;1.2;1.2},
MATCH(MONTH(BH$15),
{1,2,3,4,5,6,7,8,9,10,11,12})),
CONCATENATE($ES75," ",$L75)="RussOutdoor метро",
_xlpm.COEFF*
INDEX({0.8;0.9;1.1;1.1;1;1;1;1;1.1;1.1;1.1;1.1},
MATCH(MONTH(BH$15),
{1,2,3,4,5,6,7,8,9,10,11,12})),
$ES75&lt;&gt;"LisChannel",
_xlpm.COEFF,
$ES75&lt;&gt;"RussOutdoor",
_xlpm.COEFF))</f>
        <v/>
      </c>
      <c r="BI75" s="68">
        <f t="array" ref="BI75">
_xlfn.LET(_xlpm.COEFF,
IF($AW75+$AX75=0,0,IF(MAX(MIN($AX75,EOMONTH(BI$15,0))-MAX($AW75,BI$15)+1,)&gt;0,1,0)),
_xlfn.IFS(
$ES75="LisChannel",
_xlpm.COEFF*
INDEX({1;1;1.2;1.2;1;1;1;1;1.2;1.2;1.2;1.2},
MATCH(MONTH(BI$15),
{1,2,3,4,5,6,7,8,9,10,11,12})),
CONCATENATE($ES75," ",$L75)="RussOutdoor метро",
_xlpm.COEFF*
INDEX({0.8;0.9;1.1;1.1;1;1;1;1;1.1;1.1;1.1;1.1},
MATCH(MONTH(BI$15),
{1,2,3,4,5,6,7,8,9,10,11,12})),
$ES75&lt;&gt;"LisChannel",
_xlpm.COEFF,
$ES75&lt;&gt;"RussOutdoor",
_xlpm.COEFF))</f>
        <v/>
      </c>
      <c r="BJ75" s="68">
        <f t="array" ref="BJ75">
_xlfn.LET(_xlpm.COEFF,
IF($AW75+$AX75=0,0,IF(MAX(MIN($AX75,EOMONTH(BJ$15,0))-MAX($AW75,BJ$15)+1,)&gt;0,1,0)),
_xlfn.IFS(
$ES75="LisChannel",
_xlpm.COEFF*
INDEX({1;1;1.2;1.2;1;1;1;1;1.2;1.2;1.2;1.2},
MATCH(MONTH(BJ$15),
{1,2,3,4,5,6,7,8,9,10,11,12})),
CONCATENATE($ES75," ",$L75)="RussOutdoor метро",
_xlpm.COEFF*
INDEX({0.8;0.9;1.1;1.1;1;1;1;1;1.1;1.1;1.1;1.1},
MATCH(MONTH(BJ$15),
{1,2,3,4,5,6,7,8,9,10,11,12})),
$ES75&lt;&gt;"LisChannel",
_xlpm.COEFF,
$ES75&lt;&gt;"RussOutdoor",
_xlpm.COEFF))</f>
        <v/>
      </c>
      <c r="BK75" s="68">
        <f t="array" ref="BK75">
_xlfn.LET(_xlpm.COEFF,
IF($AW75+$AX75=0,0,IF(MAX(MIN($AX75,EOMONTH(BK$15,0))-MAX($AW75,BK$15)+1,)&gt;0,1,0)),
_xlfn.IFS(
$ES75="LisChannel",
_xlpm.COEFF*
INDEX({1;1;1.2;1.2;1;1;1;1;1.2;1.2;1.2;1.2},
MATCH(MONTH(BK$15),
{1,2,3,4,5,6,7,8,9,10,11,12})),
CONCATENATE($ES75," ",$L75)="RussOutdoor метро",
_xlpm.COEFF*
INDEX({0.8;0.9;1.1;1.1;1;1;1;1;1.1;1.1;1.1;1.1},
MATCH(MONTH(BK$15),
{1,2,3,4,5,6,7,8,9,10,11,12})),
$ES75&lt;&gt;"LisChannel",
_xlpm.COEFF,
$ES75&lt;&gt;"RussOutdoor",
_xlpm.COEFF))</f>
        <v/>
      </c>
      <c r="BL75" s="62">
        <f>COUNTIFS($AZ75:$BK75,"&gt;0")</f>
        <v/>
      </c>
      <c r="BM75" s="65" t="n"/>
      <c r="BN75" s="125">
        <f>$DJ75</f>
        <v/>
      </c>
      <c r="BO75" s="63">
        <f>$DQ75</f>
        <v/>
      </c>
      <c r="BP75" s="125">
        <f>
IFERROR(
IF($BL75=0,0,
$BN75*(1-$BO75)),
0)</f>
        <v/>
      </c>
      <c r="BQ75" s="125">
        <f t="array" ref="BQ75">
IFERROR(
_xlfn.IFS(
$DH75="день_1",
$BP75*$BL75/($AX75-$AW75+1)*AZ75*(DAY(EOMONTH(AZ$15,0))),
$DH75="день_2",
$BP75/30*MAX(MIN($AX75,EOMONTH(AZ$15,0))-MAX($AW75,AZ$15)+1,),
$DH75="раб.день",
$BP75/30*(IFERROR(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$BP75*AZ75,
$DH75="неделя",
$BP75*AZ75/7*(ROUNDUP((DAY(EOMONTH(AZ$15,0)))/4,0))),
0)</f>
        <v/>
      </c>
      <c r="BR75" s="125">
        <f t="array" ref="BR75">
IFERROR(
_xlfn.IFS(
$DH75="день_1",
$BP75*$BL75/($AX75-$AW75+1)*BA75*(DAY(EOMONTH(BA$15,0))),
$DH75="день_2",
$BP75/30*MAX(MIN($AX75,EOMONTH(BA$15,0))-MAX($AW75,BA$15)+1,),
$DH75="раб.день",
$BP75/30*(IFERROR(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$BP75*BA75,
$DH75="неделя",
$BP75*BA75/7*(ROUNDUP((DAY(EOMONTH(BA$15,0)))/4,0))),
0)</f>
        <v/>
      </c>
      <c r="BS75" s="125">
        <f t="array" ref="BS75">
IFERROR(
_xlfn.IFS(
$DH75="день_1",
$BP75*$BL75/($AX75-$AW75+1)*BB75*(DAY(EOMONTH(BB$15,0))),
$DH75="день_2",
$BP75/30*MAX(MIN($AX75,EOMONTH(BB$15,0))-MAX($AW75,BB$15)+1,),
$DH75="раб.день",
$BP75/30*(IFERROR(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$BP75*BB75,
$DH75="неделя",
$BP75*BB75/7*(ROUNDUP((DAY(EOMONTH(BB$15,0)))/4,0))),
0)</f>
        <v/>
      </c>
      <c r="BT75" s="125">
        <f t="array" ref="BT75">
IFERROR(
_xlfn.IFS(
$DH75="день_1",
$BP75*$BL75/($AX75-$AW75+1)*BC75*(DAY(EOMONTH(BC$15,0))),
$DH75="день_2",
$BP75/30*MAX(MIN($AX75,EOMONTH(BC$15,0))-MAX($AW75,BC$15)+1,),
$DH75="раб.день",
$BP75/30*(IFERROR(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$BP75*BC75,
$DH75="неделя",
$BP75*BC75/7*(ROUNDUP((DAY(EOMONTH(BC$15,0)))/4,0))),
0)</f>
        <v/>
      </c>
      <c r="BU75" s="125">
        <f t="array" ref="BU75">
IFERROR(
_xlfn.IFS(
$DH75="день_1",
$BP75*$BL75/($AX75-$AW75+1)*BD75*(DAY(EOMONTH(BD$15,0))),
$DH75="день_2",
$BP75/30*MAX(MIN($AX75,EOMONTH(BD$15,0))-MAX($AW75,BD$15)+1,),
$DH75="раб.день",
$BP75/30*(IFERROR(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$BP75*BD75,
$DH75="неделя",
$BP75*BD75/7*(ROUNDUP((DAY(EOMONTH(BD$15,0)))/4,0))),
0)</f>
        <v/>
      </c>
      <c r="BV75" s="125">
        <f t="array" ref="BV75">
IFERROR(
_xlfn.IFS(
$DH75="день_1",
$BP75*$BL75/($AX75-$AW75+1)*BE75*(DAY(EOMONTH(BE$15,0))),
$DH75="день_2",
$BP75/30*MAX(MIN($AX75,EOMONTH(BE$15,0))-MAX($AW75,BE$15)+1,),
$DH75="раб.день",
$BP75/30*(IFERROR(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$BP75*BE75,
$DH75="неделя",
$BP75*BE75/7*(ROUNDUP((DAY(EOMONTH(BE$15,0)))/4,0))),
0)</f>
        <v/>
      </c>
      <c r="BW75" s="125">
        <f t="array" ref="BW75">
IFERROR(
_xlfn.IFS(
$DH75="день_1",
$BP75*$BL75/($AX75-$AW75+1)*BF75*(DAY(EOMONTH(BF$15,0))),
$DH75="день_2",
$BP75/30*MAX(MIN($AX75,EOMONTH(BF$15,0))-MAX($AW75,BF$15)+1,),
$DH75="раб.день",
$BP75/30*(IFERROR(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$BP75*BF75,
$DH75="неделя",
$BP75*BF75/7*(ROUNDUP((DAY(EOMONTH(BF$15,0)))/4,0))),
0)</f>
        <v/>
      </c>
      <c r="BX75" s="125">
        <f t="array" ref="BX75">
IFERROR(
_xlfn.IFS(
$DH75="день_1",
$BP75*$BL75/($AX75-$AW75+1)*BG75*(DAY(EOMONTH(BG$15,0))),
$DH75="день_2",
$BP75/30*MAX(MIN($AX75,EOMONTH(BG$15,0))-MAX($AW75,BG$15)+1,),
$DH75="раб.день",
$BP75/30*(IFERROR(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$BP75*BG75,
$DH75="неделя",
$BP75*BG75/7*(ROUNDUP((DAY(EOMONTH(BG$15,0)))/4,0))),
0)</f>
        <v/>
      </c>
      <c r="BY75" s="125">
        <f t="array" ref="BY75">
IFERROR(
_xlfn.IFS(
$DH75="день_1",
$BP75*$BL75/($AX75-$AW75+1)*BH75*(DAY(EOMONTH(BH$15,0))),
$DH75="день_2",
$BP75/30*MAX(MIN($AX75,EOMONTH(BH$15,0))-MAX($AW75,BH$15)+1,),
$DH75="раб.день",
$BP75/30*(IFERROR(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$BP75*BH75,
$DH75="неделя",
$BP75*BH75/7*(ROUNDUP((DAY(EOMONTH(BH$15,0)))/4,0))),
0)</f>
        <v/>
      </c>
      <c r="BZ75" s="125">
        <f t="array" ref="BZ75">
IFERROR(
_xlfn.IFS(
$DH75="день_1",
$BP75*$BL75/($AX75-$AW75+1)*BI75*(DAY(EOMONTH(BI$15,0))),
$DH75="день_2",
$BP75/30*MAX(MIN($AX75,EOMONTH(BI$15,0))-MAX($AW75,BI$15)+1,),
$DH75="раб.день",
$BP75/30*(IFERROR(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$BP75*BI75,
$DH75="неделя",
$BP75*BI75/7*(ROUNDUP((DAY(EOMONTH(BI$15,0)))/4,0))),
0)</f>
        <v/>
      </c>
      <c r="CA75" s="125">
        <f t="array" ref="CA75">
IFERROR(
_xlfn.IFS(
$DH75="день_1",
$BP75*$BL75/($AX75-$AW75+1)*BJ75*(DAY(EOMONTH(BJ$15,0))),
$DH75="день_2",
$BP75/30*MAX(MIN($AX75,EOMONTH(BJ$15,0))-MAX($AW75,BJ$15)+1,),
$DH75="раб.день",
$BP75/30*(IFERROR(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$BP75*BJ75,
$DH75="неделя",
$BP75*BJ75/7*(ROUNDUP((DAY(EOMONTH(BJ$15,0)))/4,0))),
0)</f>
        <v/>
      </c>
      <c r="CB75" s="125">
        <f t="array" ref="CB75">
IFERROR(
_xlfn.IFS(
$DH75="день_1",
$BP75*$BL75/($AX75-$AW75+1)*BK75*(DAY(EOMONTH(BK$15,0))),
$DH75="день_2",
$BP75/30*MAX(MIN($AX75,EOMONTH(BK$15,0))-MAX($AW75,BK$15)+1,),
$DH75="раб.день",
$BP75/30*(IFERROR(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$BP75*BK75,
$DH75="неделя",
$BP75*BK75/7*(ROUNDUP((DAY(EOMONTH(BK$15,0)))/4,0))),
0)</f>
        <v/>
      </c>
      <c r="CC75" s="125">
        <f>SUM($BQ75:$CB75)</f>
        <v/>
      </c>
      <c r="CD75" s="126">
        <f>SUM($EH75:$EH75)</f>
        <v/>
      </c>
      <c r="CE75" s="126">
        <f>$CD75*$AB75</f>
        <v/>
      </c>
      <c r="CF75" s="126">
        <f>SUM($EK75:$EK75)</f>
        <v/>
      </c>
      <c r="CG75" s="126">
        <f>$CF75*$AB75</f>
        <v/>
      </c>
      <c r="CH75" s="126">
        <f>SUM($CC75,$CE75,$CG75)</f>
        <v/>
      </c>
      <c r="CI75" s="126">
        <f>$CH75*(1+$CM75)</f>
        <v/>
      </c>
      <c r="CJ75" s="127" t="n">
        <v>0</v>
      </c>
      <c r="CK75" s="126">
        <f>SUM($CH75:$CH75)*(1+$CJ75)</f>
        <v/>
      </c>
      <c r="CL75" s="126">
        <f>SUM($CH75:$CH75)*(1+$CM75)</f>
        <v/>
      </c>
      <c r="CM75" s="59" t="n"/>
      <c r="CN75" s="59" t="n"/>
      <c r="CO75" s="72" t="n"/>
      <c r="CP75" s="59" t="n"/>
      <c r="CQ75" s="73" t="n"/>
      <c r="CR75" s="73" t="n"/>
      <c r="CS75" s="73" t="n"/>
      <c r="CT75" s="72" t="n"/>
      <c r="CU75" s="79" t="inlineStr">
        <is>
          <t> </t>
        </is>
      </c>
      <c r="CV75" s="60" t="n"/>
      <c r="CW75" s="60" t="n"/>
      <c r="CX75" s="60" t="n"/>
      <c r="CY75" s="127">
        <f>IFERROR(($CC75-$EE75)/($EE75/(1-$DQ75)),0)</f>
        <v/>
      </c>
      <c r="CZ75" s="127">
        <f>IFERROR(1-$EI75/($CE75),0)</f>
        <v/>
      </c>
      <c r="DA75" s="127">
        <f>IFERROR(1-$EL75/($CG75),0)</f>
        <v/>
      </c>
      <c r="DB75" s="126">
        <f>ROUND(IFERROR(($CI75/(1+$CM75)-$EN75),0),2)</f>
        <v/>
      </c>
      <c r="DC75" s="128" t="n"/>
      <c r="DD75" s="125" t="n"/>
      <c r="DE75" s="75" t="n">
        <v>0</v>
      </c>
      <c r="DF75" s="128" t="n"/>
      <c r="DG75" s="125">
        <f>IF($DC75=0,0,$DD75*($DC75*100%-$DE75*$DF75))*SUM($AB75:$AB75)</f>
        <v/>
      </c>
      <c r="DH75" s="129" t="inlineStr">
        <is>
          <t>месяц</t>
        </is>
      </c>
      <c r="DI75" s="130">
        <f t="array" ref="DI75">IFERROR(
IF($ES75="LisChannel",
(ROUND(((INDEX({174.625;153.888888888889;130.972222222222},MATCH($AI75,{2;3;4}),0))*$AG75*$AI75),2)),0),0)</f>
        <v/>
      </c>
      <c r="DJ75" s="130">
        <f>
_xlfn.LET(_xlpm.X,
IFERROR(
IF($ES75="НовиковТВ",
(_xlfn.LET(_xlpm.NTV,
_xlfn.LET(_xlpm.MIN,350000,
IF(SUMIFS($DI:$DI,$ES:$ES,"НовиковТВ")&lt;=_xlpm.MIN,
(SUMIFS($DI:$DI,$ES:$ES,"НовиковТВ")/(COUNTIFS($ES:$ES,"НовиковТВ")))*_xlpm.MIN/SUMIFS($DI:$DI,$ES:$ES,"НовиковТВ"),
DI75)),
_xlpm.NTV+$DG75/(1-(1-(_xlpm.NTV)*(1-$DL75)*(1-$DM75)*(1-$DN75)*(1-$DO75)*(1-$DP75)/_xlpm.NTV))))/(1+$EP75),
$DI75+$DG75/(1-(1-($DI75)*(1-$DL75)*(1-$DM75)*(1-$DN75)*(1-$DO75)*(1-$DP75)/$DI75))),
0),
_xlpm.X*(1+$CM75)*(1+$CW75)-_xlpm.X*(1+$CM75)+_xlpm.X)</f>
        <v/>
      </c>
      <c r="DK75" s="125" t="inlineStr">
        <is>
          <t>послед.</t>
        </is>
      </c>
      <c r="DL75" s="63" t="n">
        <v>0</v>
      </c>
      <c r="DM75" s="63" t="n">
        <v>0</v>
      </c>
      <c r="DN75" s="63" t="n">
        <v>0</v>
      </c>
      <c r="DO75" s="63" t="n">
        <v>0</v>
      </c>
      <c r="DP75" s="63" t="n">
        <v>0</v>
      </c>
      <c r="DQ75" s="63">
        <f t="array" ref="DQ75">IFERROR(_xlfn.IFS(
$DK75="послед.",1-(1-$DL75)*(1-$DM75)*(1-$DN75)*(1-$DO75)*(1-$DP75),
$DK75="сумм.",$DL75+$DM75+$DN75+$DO75+$DP75),
0)</f>
        <v/>
      </c>
      <c r="DR75" s="125">
        <f t="array" ref="DR75">
IFERROR(
_xlfn.IFS(
$BL75=0,
0,
$BL75&gt;0,
_xlfn.IFS($DK75="послед.",
$DJ75*(1-$DL75)*(1-$DM75)*(1-$DN75)*(1-$DO75)*(1-$DP75),
$DK75="сумм.",
$DJ75*(1-($DL75+$DM75+$DN75+$DO75+$DP75)))),0)</f>
        <v/>
      </c>
      <c r="DS75" s="125">
        <f t="array" ref="DS75">
IFERROR(_xlfn.IFS(
$DH75="день_1",
$DR75*$BL75/($AX75-$AW75+1)*AZ75*(DAY(EOMONTH(AZ$15,0))),
$DH75="день_2",
$DR75/30*MAX(MIN($AX75,EOMONTH(AZ$15,0))-MAX($AW75,AZ$15)+1,),
$DH75="раб.день",
$DR75/30*(IFERROR(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$DR75*AZ75,
$DH75="неделя",
$DR75*AZ75/7*(ROUNDUP((DAY(EOMONTH(AZ$15,0)))/4,0))),
0)</f>
        <v/>
      </c>
      <c r="DT75" s="125">
        <f t="array" ref="DT75">
IFERROR(_xlfn.IFS(
$DH75="день_1",
$DR75*$BL75/($AX75-$AW75+1)*BA75*(DAY(EOMONTH(BA$15,0))),
$DH75="день_2",
$DR75/30*MAX(MIN($AX75,EOMONTH(BA$15,0))-MAX($AW75,BA$15)+1,),
$DH75="раб.день",
$DR75/30*(IFERROR(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$DR75*BA75,
$DH75="неделя",
$DR75*BA75/7*(ROUNDUP((DAY(EOMONTH(BA$15,0)))/4,0))),
0)</f>
        <v/>
      </c>
      <c r="DU75" s="125">
        <f t="array" ref="DU75">
IFERROR(_xlfn.IFS(
$DH75="день_1",
$DR75*$BL75/($AX75-$AW75+1)*BB75*(DAY(EOMONTH(BB$15,0))),
$DH75="день_2",
$DR75/30*MAX(MIN($AX75,EOMONTH(BB$15,0))-MAX($AW75,BB$15)+1,),
$DH75="раб.день",
$DR75/30*(IFERROR(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$DR75*BB75,
$DH75="неделя",
$DR75*BB75/7*(ROUNDUP((DAY(EOMONTH(BB$15,0)))/4,0))),
0)</f>
        <v/>
      </c>
      <c r="DV75" s="125">
        <f t="array" ref="DV75">
IFERROR(_xlfn.IFS(
$DH75="день_1",
$DR75*$BL75/($AX75-$AW75+1)*BC75*(DAY(EOMONTH(BC$15,0))),
$DH75="день_2",
$DR75/30*MAX(MIN($AX75,EOMONTH(BC$15,0))-MAX($AW75,BC$15)+1,),
$DH75="раб.день",
$DR75/30*(IFERROR(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$DR75*BC75,
$DH75="неделя",
$DR75*BC75/7*(ROUNDUP((DAY(EOMONTH(BC$15,0)))/4,0))),
0)</f>
        <v/>
      </c>
      <c r="DW75" s="125">
        <f t="array" ref="DW75">
IFERROR(_xlfn.IFS(
$DH75="день_1",
$DR75*$BL75/($AX75-$AW75+1)*BD75*(DAY(EOMONTH(BD$15,0))),
$DH75="день_2",
$DR75/30*MAX(MIN($AX75,EOMONTH(BD$15,0))-MAX($AW75,BD$15)+1,),
$DH75="раб.день",
$DR75/30*(IFERROR(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$DR75*BD75,
$DH75="неделя",
$DR75*BD75/7*(ROUNDUP((DAY(EOMONTH(BD$15,0)))/4,0))),
0)</f>
        <v/>
      </c>
      <c r="DX75" s="125">
        <f t="array" ref="DX75">
IFERROR(_xlfn.IFS(
$DH75="день_1",
$DR75*$BL75/($AX75-$AW75+1)*BE75*(DAY(EOMONTH(BE$15,0))),
$DH75="день_2",
$DR75/30*MAX(MIN($AX75,EOMONTH(BE$15,0))-MAX($AW75,BE$15)+1,),
$DH75="раб.день",
$DR75/30*(IFERROR(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$DR75*BE75,
$DH75="неделя",
$DR75*BE75/7*(ROUNDUP((DAY(EOMONTH(BE$15,0)))/4,0))),
0)</f>
        <v/>
      </c>
      <c r="DY75" s="125">
        <f t="array" ref="DY75">
IFERROR(_xlfn.IFS(
$DH75="день_1",
$DR75*$BL75/($AX75-$AW75+1)*BF75*(DAY(EOMONTH(BF$15,0))),
$DH75="день_2",
$DR75/30*MAX(MIN($AX75,EOMONTH(BF$15,0))-MAX($AW75,BF$15)+1,),
$DH75="раб.день",
$DR75/30*(IFERROR(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$DR75*BF75,
$DH75="неделя",
$DR75*BF75/7*(ROUNDUP((DAY(EOMONTH(BF$15,0)))/4,0))),
0)</f>
        <v/>
      </c>
      <c r="DZ75" s="125">
        <f t="array" ref="DZ75">
IFERROR(_xlfn.IFS(
$DH75="день_1",
$DR75*$BL75/($AX75-$AW75+1)*BG75*(DAY(EOMONTH(BG$15,0))),
$DH75="день_2",
$DR75/30*MAX(MIN($AX75,EOMONTH(BG$15,0))-MAX($AW75,BG$15)+1,),
$DH75="раб.день",
$DR75/30*(IFERROR(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$DR75*BG75,
$DH75="неделя",
$DR75*BG75/7*(ROUNDUP((DAY(EOMONTH(BG$15,0)))/4,0))),
0)</f>
        <v/>
      </c>
      <c r="EA75" s="125">
        <f t="array" ref="EA75">
IFERROR(_xlfn.IFS(
$DH75="день_1",
$DR75*$BL75/($AX75-$AW75+1)*BH75*(DAY(EOMONTH(BH$15,0))),
$DH75="день_2",
$DR75/30*MAX(MIN($AX75,EOMONTH(BH$15,0))-MAX($AW75,BH$15)+1,),
$DH75="раб.день",
$DR75/30*(IFERROR(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$DR75*BH75,
$DH75="неделя",
$DR75*BH75/7*(ROUNDUP((DAY(EOMONTH(BH$15,0)))/4,0))),
0)</f>
        <v/>
      </c>
      <c r="EB75" s="125">
        <f t="array" ref="EB75">
IFERROR(_xlfn.IFS(
$DH75="день_1",
$DR75*$BL75/($AX75-$AW75+1)*BI75*(DAY(EOMONTH(BI$15,0))),
$DH75="день_2",
$DR75/30*MAX(MIN($AX75,EOMONTH(BI$15,0))-MAX($AW75,BI$15)+1,),
$DH75="раб.день",
$DR75/30*(IFERROR(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$DR75*BI75,
$DH75="неделя",
$DR75*BI75/7*(ROUNDUP((DAY(EOMONTH(BI$15,0)))/4,0))),
0)</f>
        <v/>
      </c>
      <c r="EC75" s="125">
        <f t="array" ref="EC75">
IFERROR(_xlfn.IFS(
$DH75="день_1",
$DR75*$BL75/($AX75-$AW75+1)*BJ75*(DAY(EOMONTH(BJ$15,0))),
$DH75="день_2",
$DR75/30*MAX(MIN($AX75,EOMONTH(BJ$15,0))-MAX($AW75,BJ$15)+1,),
$DH75="раб.день",
$DR75/30*(IFERROR(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$DR75*BJ75,
$DH75="неделя",
$DR75*BJ75/7*(ROUNDUP((DAY(EOMONTH(BJ$15,0)))/4,0))),
0)</f>
        <v/>
      </c>
      <c r="ED75" s="125">
        <f t="array" ref="ED75">
IFERROR(_xlfn.IFS(
$DH75="день_1",
$DR75*$BL75/($AX75-$AW75+1)*BK75*(DAY(EOMONTH(BK$15,0))),
$DH75="день_2",
$DR75/30*MAX(MIN($AX75,EOMONTH(BK$15,0))-MAX($AW75,BK$15)+1,),
$DH75="раб.день",
$DR75/30*(IFERROR(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$DR75*BK75,
$DH75="неделя",
$DR75*BK75/7*(ROUNDUP((DAY(EOMONTH(BK$15,0)))/4,0))),
0)</f>
        <v/>
      </c>
      <c r="EE75" s="125">
        <f>SUM($DS75,$DT75,$DU75,$DV75,$DW75,$DX75,$DY75,$DZ75,$EA75,$EB75,$EC75,$ED75)</f>
        <v/>
      </c>
      <c r="EF75" s="125">
        <f>IFERROR(ROUND($EE75*(1+$EP75),2),0)</f>
        <v/>
      </c>
      <c r="EG75" s="128" t="n">
        <v>1</v>
      </c>
      <c r="EH75" s="126" t="n">
        <v>0</v>
      </c>
      <c r="EI75" s="126">
        <f>ROUND(SUM($EH75:$EH75)*SUM($AB75:$AB75)*$EG75,2)</f>
        <v/>
      </c>
      <c r="EJ75" s="126">
        <f>ROUND($EI75*(1+$EP75),2)</f>
        <v/>
      </c>
      <c r="EK75" s="126" t="n">
        <v>0</v>
      </c>
      <c r="EL75" s="126">
        <f>ROUND(SUM($EK75:$EK75)*SUM($AB75:$AB75)*$EG75,2)</f>
        <v/>
      </c>
      <c r="EM75" s="126">
        <f>ROUND($EL75*(1+$EP75),2)</f>
        <v/>
      </c>
      <c r="EN75" s="126">
        <f>SUM($EE75,$EI75,$EL75)</f>
        <v/>
      </c>
      <c r="EO75" s="126">
        <f>SUM($EF75,$EJ75,$EM75)</f>
        <v/>
      </c>
      <c r="EP75" s="59" t="n"/>
      <c r="EQ75" s="59" t="n"/>
      <c r="ER75" s="60">
        <f t="array" ref="ER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MATCH(ES75,
{"AMS";"RussOutdoor";"HD Outdoor";"Ingroup";"IQ";"Ledproduction";"LisChannel";"Logic";"Media-PPL";"NovikovTV | НовиковТВ";"SMA";"SOK";"КрокусТВ | CrocusTV | IndoorTV";"Сити";"ТЯК Москва"},
0)),"")</f>
        <v/>
      </c>
      <c r="ES75" s="60" t="n"/>
      <c r="ET75" s="60">
        <f t="array" ref="ET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MATCH(ES75,
{"AMS";"RussOutdoor";"HD Outdoor";"Ingroup";"IQ";"Ledproduction";"LisChannel";"Logic";"Media-PPL";"NovikovTV | НовиковТВ";"SMA";"SOK";"КрокусТВ | CrocusTV | IndoorTV";"Сити";"ТЯК Москва"},
0)),"")</f>
        <v/>
      </c>
      <c r="EU75" s="60" t="n"/>
      <c r="EV75" s="60" t="n"/>
      <c r="EX75" s="110">
        <f t="array" ref="EX75">
($AR75/30
+N("ТРАФИК ПЛОЩАДКИ"))*
(IFERROR(
_xlfn.LET(
_xlpm.GPR,
HLOOKUP($L75,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IF($Q75="цифровой",_xlpm.GPR/$AG75,_xlpm.GPR/60)),
0)
+N("DWELL TIME"))*
(IF($AB75=0,0,IF($AB75=1,0.3,IF($AB75=2,0.5,IF($AB75&gt;2,1))))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_xlfn.IFS($AC75="да",1.2,$AC75="нет",1)*
_xlfn.IFS($AD75="да",1.2,$AD75="нет",1)*
IF(R75="статический",1,1.2)*
$X75*
INDEX(
{1.2;1;1.2;1.2;1;1.2;1.2;1.2;1.2;1.2;1.2;1;1.2;1.2;1.2;1.2;1;1;1.2;1.2;1.2;1;1;1;1;1.2;1.2;1.2;1.2;1;1;1;1;1.2;1.2;1.2;1.2;1.2;1.2;1.2;1.2;1;1;1.2;1;1;1;1;1.5;1;1;1.5;1.5;1.2},
MATCH($Q75,_xlpm.MI,0)))&gt;{0.02;0.04;0.06;0.1;0.2;0.4;0.6;0.8;1;2;4;6})),
{0;1;2;3;4;5;6;7;8;9;10;11;12},
0)))
+N("КОЭФФИЦИЕНТ КОНТАКТА"))))*
(_xlfn.IFS($X75&lt;0.1,$X75/1000,$X75&gt;25,5.2,AND($X75&gt;=0.1,$X75&lt;=25),(($X75*2+0.1)/10)*($X75/10)))*
IFERROR((_xlfn.LET(
_xlpm.MA,
{0;0.8;0.85;0.9;0.95;1},
_xlpm.MAA,
{0;1;2;3;4;5},
INDEX(_xlpm.MA,MATCH(SUMPRODUCT(--((IF(ROUND(_xlpm.MAA,1)&gt;5,5,ROUND($AB75,1)))&gt;{0;1;2;3;4;5})),_xlpm.MAA,0)))
+N("КОЭФФИЦИЕНТ КОЛ-ВО КОНСТРУКЦИЙ")),1)*
$AB75,0))*
(IF($Q75="цифровой",$AG75/15*$AI75,1)
+N("ДЛЯ ЦИФРЫ"))</f>
        <v/>
      </c>
      <c r="EY75" s="110">
        <f>IFERROR(EX75*AY75,0)</f>
        <v/>
      </c>
      <c r="EZ75" s="131">
        <f>IFERROR(DP75/EY75*1000,0)</f>
        <v/>
      </c>
      <c r="FA75" s="112">
        <f>IFERROR(FC75/FB75,0)</f>
        <v/>
      </c>
      <c r="FB75" s="112">
        <f>IFERROR((FC75/(EY75/FF75*#REF!))*0.825,0)</f>
        <v/>
      </c>
      <c r="FC75" s="112">
        <f>IFERROR(((EX75*30/AR75)*100)/30,0)</f>
        <v/>
      </c>
      <c r="FD75" s="112">
        <f>IFERROR(EY75/G75*100%,0)</f>
        <v/>
      </c>
      <c r="FE75" s="112">
        <f>IFERROR(FD75/FC75*100%,0)</f>
        <v/>
      </c>
      <c r="FF75" s="110">
        <f>IFERROR(AR75/30*AY75,0)</f>
        <v/>
      </c>
    </row>
    <row r="76" ht="12.75" customHeight="1">
      <c r="A76" s="59" t="n"/>
      <c r="B76" s="60" t="n"/>
      <c r="C76" s="60" t="n"/>
      <c r="D76" s="60">
        <f t="array" ref="D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6" s="60">
        <f t="array" ref="E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6" s="60" t="inlineStr"/>
      <c r="G76" s="60" t="n"/>
      <c r="H76" s="60">
        <f t="array" ref="H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6" s="60" t="n"/>
      <c r="J76" s="60" t="n"/>
      <c r="K76" s="60" t="n"/>
      <c r="L76" s="60" t="n"/>
      <c r="M76" s="60" t="n"/>
      <c r="N76" s="60" t="n"/>
      <c r="O76" s="60" t="n"/>
      <c r="P76" s="60">
        <f t="array" ref="P76">
_xlfn.IFS(
ISNUMBER(MATCH($Q76,{"шелфбаннер","разделитель","монетница","чековая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ISNUMBER(MATCH($Q76,{"каталог","журнал"},)),
"Пресса",
$Q76="","")</f>
        <v/>
      </c>
      <c r="Q76" s="60" t="n"/>
      <c r="R76" s="60">
        <f t="array" ref="R76">
IFERROR(
_xlfn.IFS(
OR(ISNUMBER(MATCH($Q76,{"экспозиция","макет","стенд","автостенд","авто стенд","выставочное пространство","выставочные стенды","модульные выставочные стенды","3Д конструкция","3D конструкция"},)),P76="Экспонирование"),
"нестандартный",
ISNUMBER(MATCH($Q76,{"скроллер","призматрон"},)),
"динамический",
$P76="Видео",
"цифровой",
OR($P76="Пресса",$P76="Щит",$P76="POSm",$P76="Подвес",$P76="Брендирование/оклейка"),
"статический"),"")</f>
        <v/>
      </c>
      <c r="S76" s="59" t="n"/>
      <c r="T76" s="60" t="n"/>
      <c r="U76" s="60" t="n"/>
      <c r="V76" s="60">
        <f>
IF(P76="Видео",
"цифровой постер/ролик",
IF(ISNUMBER(MATCH(Q76,{"короб световой","короб световой | лайтбокс","короб световой | кристалайт","лайтбокс","лайт бокс","кристалайт","LB","lightbox"},)),
"бэклит",
IF(P76="Брендирование/оклейка",
"перфарированная пленка/самоклейка",
IF(P76="Экспонирование",
"под запрос",
IF(P76="Подвес",
"баннер/ткань",
"")))))</f>
        <v/>
      </c>
      <c r="W76" s="59" t="n"/>
      <c r="X76" s="59" t="n"/>
      <c r="Y76" s="59" t="n"/>
      <c r="Z76" s="61" t="n"/>
      <c r="AA76" s="61" t="n"/>
      <c r="AB76" s="61">
        <f>IF(BL76&gt;0,Z76,0)</f>
        <v/>
      </c>
      <c r="AC76" s="59" t="n"/>
      <c r="AD76" s="59" t="n"/>
      <c r="AE76" s="59" t="n"/>
      <c r="AF76" s="59" t="n"/>
      <c r="AG76" s="59" t="n"/>
      <c r="AH76" s="59" t="n"/>
      <c r="AI76" s="59" t="n"/>
      <c r="AJ76" s="59" t="n"/>
      <c r="AK76" s="59" t="n"/>
      <c r="AL76" s="62">
        <f>IFERROR(IF(OR(R76="статический",R76="динамический",R76="нестандартный",R76="",R76=""),"-",IF(AND(AH76="-",AI76="-"),"-",AK76*3600/AH76*AI76)),"-")</f>
        <v/>
      </c>
      <c r="AM76" s="62">
        <f>IFERROR(IF(OR(R76="статический",R76="динамический",R76="",R76="", R76="BTL",R76="нестандартный"),"-",AG76*AI76*AL76/60),"-")</f>
        <v/>
      </c>
      <c r="AN76" s="63">
        <f>IFERROR(IF(AH76="","-",AG76*AI76/AH76),"-")</f>
        <v/>
      </c>
      <c r="AO76" s="59">
        <f>IFERROR(IF(OR($R76="статический",$R76="динамический",$R76="",$R76="",$R76="BTL",$R76="нестандартный"),"-",$AL76*$AY76),"-")</f>
        <v/>
      </c>
      <c r="AP76" s="62">
        <f>IFERROR(IF(OR($R76="статический",$R76="динамический",$R76="",$R76="",$R76="BTL",$R76="нестандартный"),"-",$AM76*AY76),"-")</f>
        <v/>
      </c>
      <c r="AQ76" s="64" t="n"/>
      <c r="AR76" s="61" t="n"/>
      <c r="AS76" s="61" t="n"/>
      <c r="AT76" s="61" t="n"/>
      <c r="AU76" s="65" t="n"/>
      <c r="AV76" s="124">
        <f>IFERROR(DR76/AT76*1000,"n/a")</f>
        <v/>
      </c>
      <c r="AW76" s="67" t="n"/>
      <c r="AX76" s="67" t="n"/>
      <c r="AY76" s="43">
        <f>IFERROR(IF(OR($AW76="",$AX76=""),"",_xlfn.DAYS($AX76+1,$AW76)),"")</f>
        <v/>
      </c>
      <c r="AZ76" s="68">
        <f t="array" ref="AZ76">
_xlfn.LET(_xlpm.COEFF,
IF($AW76+$AX76=0,0,IF(MAX(MIN($AX76,EOMONTH(AZ$15,0))-MAX($AW76,AZ$15)+1,)&gt;0,1,0)),
_xlfn.IFS(
$ES76="LisChannel",
_xlpm.COEFF*
INDEX({1;1;1.2;1.2;1;1;1;1;1.2;1.2;1.2;1.2},
MATCH(MONTH(AZ$15),
{1,2,3,4,5,6,7,8,9,10,11,12})),
CONCATENATE($ES76," ",$L76)="RussOutdoor метро",
_xlpm.COEFF*
INDEX({0.8;0.9;1.1;1.1;1;1;1;1;1.1;1.1;1.1;1.1},
MATCH(MONTH(AZ$15),
{1,2,3,4,5,6,7,8,9,10,11,12})),
$ES76&lt;&gt;"LisChannel",
_xlpm.COEFF,
$ES76&lt;&gt;"RussOutdoor",
_xlpm.COEFF))</f>
        <v/>
      </c>
      <c r="BA76" s="68">
        <f t="array" ref="BA76">
_xlfn.LET(_xlpm.COEFF,
IF($AW76+$AX76=0,0,IF(MAX(MIN($AX76,EOMONTH(BA$15,0))-MAX($AW76,BA$15)+1,)&gt;0,1,0)),
_xlfn.IFS(
$ES76="LisChannel",
_xlpm.COEFF*
INDEX({1;1;1.2;1.2;1;1;1;1;1.2;1.2;1.2;1.2},
MATCH(MONTH(BA$15),
{1,2,3,4,5,6,7,8,9,10,11,12})),
CONCATENATE($ES76," ",$L76)="RussOutdoor метро",
_xlpm.COEFF*
INDEX({0.8;0.9;1.1;1.1;1;1;1;1;1.1;1.1;1.1;1.1},
MATCH(MONTH(BA$15),
{1,2,3,4,5,6,7,8,9,10,11,12})),
$ES76&lt;&gt;"LisChannel",
_xlpm.COEFF,
$ES76&lt;&gt;"RussOutdoor",
_xlpm.COEFF))</f>
        <v/>
      </c>
      <c r="BB76" s="68">
        <f t="array" ref="BB76">
_xlfn.LET(_xlpm.COEFF,
IF($AW76+$AX76=0,0,IF(MAX(MIN($AX76,EOMONTH(BB$15,0))-MAX($AW76,BB$15)+1,)&gt;0,1,0)),
_xlfn.IFS(
$ES76="LisChannel",
_xlpm.COEFF*
INDEX({1;1;1.2;1.2;1;1;1;1;1.2;1.2;1.2;1.2},
MATCH(MONTH(BB$15),
{1,2,3,4,5,6,7,8,9,10,11,12})),
CONCATENATE($ES76," ",$L76)="RussOutdoor метро",
_xlpm.COEFF*
INDEX({0.8;0.9;1.1;1.1;1;1;1;1;1.1;1.1;1.1;1.1},
MATCH(MONTH(BB$15),
{1,2,3,4,5,6,7,8,9,10,11,12})),
$ES76&lt;&gt;"LisChannel",
_xlpm.COEFF,
$ES76&lt;&gt;"RussOutdoor",
_xlpm.COEFF))</f>
        <v/>
      </c>
      <c r="BC76" s="68">
        <f t="array" ref="BC76">
_xlfn.LET(_xlpm.COEFF,
IF($AW76+$AX76=0,0,IF(MAX(MIN($AX76,EOMONTH(BC$15,0))-MAX($AW76,BC$15)+1,)&gt;0,1,0)),
_xlfn.IFS(
$ES76="LisChannel",
_xlpm.COEFF*
INDEX({1;1;1.2;1.2;1;1;1;1;1.2;1.2;1.2;1.2},
MATCH(MONTH(BC$15),
{1,2,3,4,5,6,7,8,9,10,11,12})),
CONCATENATE($ES76," ",$L76)="RussOutdoor метро",
_xlpm.COEFF*
INDEX({0.8;0.9;1.1;1.1;1;1;1;1;1.1;1.1;1.1;1.1},
MATCH(MONTH(BC$15),
{1,2,3,4,5,6,7,8,9,10,11,12})),
$ES76&lt;&gt;"LisChannel",
_xlpm.COEFF,
$ES76&lt;&gt;"RussOutdoor",
_xlpm.COEFF))</f>
        <v/>
      </c>
      <c r="BD76" s="68">
        <f t="array" ref="BD76">
_xlfn.LET(_xlpm.COEFF,
IF($AW76+$AX76=0,0,IF(MAX(MIN($AX76,EOMONTH(BD$15,0))-MAX($AW76,BD$15)+1,)&gt;0,1,0)),
_xlfn.IFS(
$ES76="LisChannel",
_xlpm.COEFF*
INDEX({1;1;1.2;1.2;1;1;1;1;1.2;1.2;1.2;1.2},
MATCH(MONTH(BD$15),
{1,2,3,4,5,6,7,8,9,10,11,12})),
CONCATENATE($ES76," ",$L76)="RussOutdoor метро",
_xlpm.COEFF*
INDEX({0.8;0.9;1.1;1.1;1;1;1;1;1.1;1.1;1.1;1.1},
MATCH(MONTH(BD$15),
{1,2,3,4,5,6,7,8,9,10,11,12})),
$ES76&lt;&gt;"LisChannel",
_xlpm.COEFF,
$ES76&lt;&gt;"RussOutdoor",
_xlpm.COEFF))</f>
        <v/>
      </c>
      <c r="BE76" s="68">
        <f t="array" ref="BE76">
_xlfn.LET(_xlpm.COEFF,
IF($AW76+$AX76=0,0,IF(MAX(MIN($AX76,EOMONTH(BE$15,0))-MAX($AW76,BE$15)+1,)&gt;0,1,0)),
_xlfn.IFS(
$ES76="LisChannel",
_xlpm.COEFF*
INDEX({1;1;1.2;1.2;1;1;1;1;1.2;1.2;1.2;1.2},
MATCH(MONTH(BE$15),
{1,2,3,4,5,6,7,8,9,10,11,12})),
CONCATENATE($ES76," ",$L76)="RussOutdoor метро",
_xlpm.COEFF*
INDEX({0.8;0.9;1.1;1.1;1;1;1;1;1.1;1.1;1.1;1.1},
MATCH(MONTH(BE$15),
{1,2,3,4,5,6,7,8,9,10,11,12})),
$ES76&lt;&gt;"LisChannel",
_xlpm.COEFF,
$ES76&lt;&gt;"RussOutdoor",
_xlpm.COEFF))</f>
        <v/>
      </c>
      <c r="BF76" s="68">
        <f t="array" ref="BF76">
_xlfn.LET(_xlpm.COEFF,
IF($AW76+$AX76=0,0,IF(MAX(MIN($AX76,EOMONTH(BF$15,0))-MAX($AW76,BF$15)+1,)&gt;0,1,0)),
_xlfn.IFS(
$ES76="LisChannel",
_xlpm.COEFF*
INDEX({1;1;1.2;1.2;1;1;1;1;1.2;1.2;1.2;1.2},
MATCH(MONTH(BF$15),
{1,2,3,4,5,6,7,8,9,10,11,12})),
CONCATENATE($ES76," ",$L76)="RussOutdoor метро",
_xlpm.COEFF*
INDEX({0.8;0.9;1.1;1.1;1;1;1;1;1.1;1.1;1.1;1.1},
MATCH(MONTH(BF$15),
{1,2,3,4,5,6,7,8,9,10,11,12})),
$ES76&lt;&gt;"LisChannel",
_xlpm.COEFF,
$ES76&lt;&gt;"RussOutdoor",
_xlpm.COEFF))</f>
        <v/>
      </c>
      <c r="BG76" s="68">
        <f t="array" ref="BG76">
_xlfn.LET(_xlpm.COEFF,
IF($AW76+$AX76=0,0,IF(MAX(MIN($AX76,EOMONTH(BG$15,0))-MAX($AW76,BG$15)+1,)&gt;0,1,0)),
_xlfn.IFS(
$ES76="LisChannel",
_xlpm.COEFF*
INDEX({1;1;1.2;1.2;1;1;1;1;1.2;1.2;1.2;1.2},
MATCH(MONTH(BG$15),
{1,2,3,4,5,6,7,8,9,10,11,12})),
CONCATENATE($ES76," ",$L76)="RussOutdoor метро",
_xlpm.COEFF*
INDEX({0.8;0.9;1.1;1.1;1;1;1;1;1.1;1.1;1.1;1.1},
MATCH(MONTH(BG$15),
{1,2,3,4,5,6,7,8,9,10,11,12})),
$ES76&lt;&gt;"LisChannel",
_xlpm.COEFF,
$ES76&lt;&gt;"RussOutdoor",
_xlpm.COEFF))</f>
        <v/>
      </c>
      <c r="BH76" s="68">
        <f t="array" ref="BH76">
_xlfn.LET(_xlpm.COEFF,
IF($AW76+$AX76=0,0,IF(MAX(MIN($AX76,EOMONTH(BH$15,0))-MAX($AW76,BH$15)+1,)&gt;0,1,0)),
_xlfn.IFS(
$ES76="LisChannel",
_xlpm.COEFF*
INDEX({1;1;1.2;1.2;1;1;1;1;1.2;1.2;1.2;1.2},
MATCH(MONTH(BH$15),
{1,2,3,4,5,6,7,8,9,10,11,12})),
CONCATENATE($ES76," ",$L76)="RussOutdoor метро",
_xlpm.COEFF*
INDEX({0.8;0.9;1.1;1.1;1;1;1;1;1.1;1.1;1.1;1.1},
MATCH(MONTH(BH$15),
{1,2,3,4,5,6,7,8,9,10,11,12})),
$ES76&lt;&gt;"LisChannel",
_xlpm.COEFF,
$ES76&lt;&gt;"RussOutdoor",
_xlpm.COEFF))</f>
        <v/>
      </c>
      <c r="BI76" s="68">
        <f t="array" ref="BI76">
_xlfn.LET(_xlpm.COEFF,
IF($AW76+$AX76=0,0,IF(MAX(MIN($AX76,EOMONTH(BI$15,0))-MAX($AW76,BI$15)+1,)&gt;0,1,0)),
_xlfn.IFS(
$ES76="LisChannel",
_xlpm.COEFF*
INDEX({1;1;1.2;1.2;1;1;1;1;1.2;1.2;1.2;1.2},
MATCH(MONTH(BI$15),
{1,2,3,4,5,6,7,8,9,10,11,12})),
CONCATENATE($ES76," ",$L76)="RussOutdoor метро",
_xlpm.COEFF*
INDEX({0.8;0.9;1.1;1.1;1;1;1;1;1.1;1.1;1.1;1.1},
MATCH(MONTH(BI$15),
{1,2,3,4,5,6,7,8,9,10,11,12})),
$ES76&lt;&gt;"LisChannel",
_xlpm.COEFF,
$ES76&lt;&gt;"RussOutdoor",
_xlpm.COEFF))</f>
        <v/>
      </c>
      <c r="BJ76" s="68">
        <f t="array" ref="BJ76">
_xlfn.LET(_xlpm.COEFF,
IF($AW76+$AX76=0,0,IF(MAX(MIN($AX76,EOMONTH(BJ$15,0))-MAX($AW76,BJ$15)+1,)&gt;0,1,0)),
_xlfn.IFS(
$ES76="LisChannel",
_xlpm.COEFF*
INDEX({1;1;1.2;1.2;1;1;1;1;1.2;1.2;1.2;1.2},
MATCH(MONTH(BJ$15),
{1,2,3,4,5,6,7,8,9,10,11,12})),
CONCATENATE($ES76," ",$L76)="RussOutdoor метро",
_xlpm.COEFF*
INDEX({0.8;0.9;1.1;1.1;1;1;1;1;1.1;1.1;1.1;1.1},
MATCH(MONTH(BJ$15),
{1,2,3,4,5,6,7,8,9,10,11,12})),
$ES76&lt;&gt;"LisChannel",
_xlpm.COEFF,
$ES76&lt;&gt;"RussOutdoor",
_xlpm.COEFF))</f>
        <v/>
      </c>
      <c r="BK76" s="68">
        <f t="array" ref="BK76">
_xlfn.LET(_xlpm.COEFF,
IF($AW76+$AX76=0,0,IF(MAX(MIN($AX76,EOMONTH(BK$15,0))-MAX($AW76,BK$15)+1,)&gt;0,1,0)),
_xlfn.IFS(
$ES76="LisChannel",
_xlpm.COEFF*
INDEX({1;1;1.2;1.2;1;1;1;1;1.2;1.2;1.2;1.2},
MATCH(MONTH(BK$15),
{1,2,3,4,5,6,7,8,9,10,11,12})),
CONCATENATE($ES76," ",$L76)="RussOutdoor метро",
_xlpm.COEFF*
INDEX({0.8;0.9;1.1;1.1;1;1;1;1;1.1;1.1;1.1;1.1},
MATCH(MONTH(BK$15),
{1,2,3,4,5,6,7,8,9,10,11,12})),
$ES76&lt;&gt;"LisChannel",
_xlpm.COEFF,
$ES76&lt;&gt;"RussOutdoor",
_xlpm.COEFF))</f>
        <v/>
      </c>
      <c r="BL76" s="62">
        <f>COUNTIFS($AZ76:$BK76,"&gt;0")</f>
        <v/>
      </c>
      <c r="BM76" s="65" t="n"/>
      <c r="BN76" s="125">
        <f>$DJ76</f>
        <v/>
      </c>
      <c r="BO76" s="63">
        <f>$DQ76</f>
        <v/>
      </c>
      <c r="BP76" s="125">
        <f>
IFERROR(
IF($BL76=0,0,
$BN76*(1-$BO76)),
0)</f>
        <v/>
      </c>
      <c r="BQ76" s="125">
        <f t="array" ref="BQ76">
IFERROR(
_xlfn.IFS(
$DH76="день_1",
$BP76*$BL76/($AX76-$AW76+1)*AZ76*(DAY(EOMONTH(AZ$15,0))),
$DH76="день_2",
$BP76/30*MAX(MIN($AX76,EOMONTH(AZ$15,0))-MAX($AW76,AZ$15)+1,),
$DH76="раб.день",
$BP76/30*(IFERROR(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$BP76*AZ76,
$DH76="неделя",
$BP76*AZ76/7*(ROUNDUP((DAY(EOMONTH(AZ$15,0)))/4,0))),
0)</f>
        <v/>
      </c>
      <c r="BR76" s="125">
        <f t="array" ref="BR76">
IFERROR(
_xlfn.IFS(
$DH76="день_1",
$BP76*$BL76/($AX76-$AW76+1)*BA76*(DAY(EOMONTH(BA$15,0))),
$DH76="день_2",
$BP76/30*MAX(MIN($AX76,EOMONTH(BA$15,0))-MAX($AW76,BA$15)+1,),
$DH76="раб.день",
$BP76/30*(IFERROR(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$BP76*BA76,
$DH76="неделя",
$BP76*BA76/7*(ROUNDUP((DAY(EOMONTH(BA$15,0)))/4,0))),
0)</f>
        <v/>
      </c>
      <c r="BS76" s="125">
        <f t="array" ref="BS76">
IFERROR(
_xlfn.IFS(
$DH76="день_1",
$BP76*$BL76/($AX76-$AW76+1)*BB76*(DAY(EOMONTH(BB$15,0))),
$DH76="день_2",
$BP76/30*MAX(MIN($AX76,EOMONTH(BB$15,0))-MAX($AW76,BB$15)+1,),
$DH76="раб.день",
$BP76/30*(IFERROR(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$BP76*BB76,
$DH76="неделя",
$BP76*BB76/7*(ROUNDUP((DAY(EOMONTH(BB$15,0)))/4,0))),
0)</f>
        <v/>
      </c>
      <c r="BT76" s="125">
        <f t="array" ref="BT76">
IFERROR(
_xlfn.IFS(
$DH76="день_1",
$BP76*$BL76/($AX76-$AW76+1)*BC76*(DAY(EOMONTH(BC$15,0))),
$DH76="день_2",
$BP76/30*MAX(MIN($AX76,EOMONTH(BC$15,0))-MAX($AW76,BC$15)+1,),
$DH76="раб.день",
$BP76/30*(IFERROR(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$BP76*BC76,
$DH76="неделя",
$BP76*BC76/7*(ROUNDUP((DAY(EOMONTH(BC$15,0)))/4,0))),
0)</f>
        <v/>
      </c>
      <c r="BU76" s="125">
        <f t="array" ref="BU76">
IFERROR(
_xlfn.IFS(
$DH76="день_1",
$BP76*$BL76/($AX76-$AW76+1)*BD76*(DAY(EOMONTH(BD$15,0))),
$DH76="день_2",
$BP76/30*MAX(MIN($AX76,EOMONTH(BD$15,0))-MAX($AW76,BD$15)+1,),
$DH76="раб.день",
$BP76/30*(IFERROR(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$BP76*BD76,
$DH76="неделя",
$BP76*BD76/7*(ROUNDUP((DAY(EOMONTH(BD$15,0)))/4,0))),
0)</f>
        <v/>
      </c>
      <c r="BV76" s="125">
        <f t="array" ref="BV76">
IFERROR(
_xlfn.IFS(
$DH76="день_1",
$BP76*$BL76/($AX76-$AW76+1)*BE76*(DAY(EOMONTH(BE$15,0))),
$DH76="день_2",
$BP76/30*MAX(MIN($AX76,EOMONTH(BE$15,0))-MAX($AW76,BE$15)+1,),
$DH76="раб.день",
$BP76/30*(IFERROR(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$BP76*BE76,
$DH76="неделя",
$BP76*BE76/7*(ROUNDUP((DAY(EOMONTH(BE$15,0)))/4,0))),
0)</f>
        <v/>
      </c>
      <c r="BW76" s="125">
        <f t="array" ref="BW76">
IFERROR(
_xlfn.IFS(
$DH76="день_1",
$BP76*$BL76/($AX76-$AW76+1)*BF76*(DAY(EOMONTH(BF$15,0))),
$DH76="день_2",
$BP76/30*MAX(MIN($AX76,EOMONTH(BF$15,0))-MAX($AW76,BF$15)+1,),
$DH76="раб.день",
$BP76/30*(IFERROR(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$BP76*BF76,
$DH76="неделя",
$BP76*BF76/7*(ROUNDUP((DAY(EOMONTH(BF$15,0)))/4,0))),
0)</f>
        <v/>
      </c>
      <c r="BX76" s="125">
        <f t="array" ref="BX76">
IFERROR(
_xlfn.IFS(
$DH76="день_1",
$BP76*$BL76/($AX76-$AW76+1)*BG76*(DAY(EOMONTH(BG$15,0))),
$DH76="день_2",
$BP76/30*MAX(MIN($AX76,EOMONTH(BG$15,0))-MAX($AW76,BG$15)+1,),
$DH76="раб.день",
$BP76/30*(IFERROR(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$BP76*BG76,
$DH76="неделя",
$BP76*BG76/7*(ROUNDUP((DAY(EOMONTH(BG$15,0)))/4,0))),
0)</f>
        <v/>
      </c>
      <c r="BY76" s="125">
        <f t="array" ref="BY76">
IFERROR(
_xlfn.IFS(
$DH76="день_1",
$BP76*$BL76/($AX76-$AW76+1)*BH76*(DAY(EOMONTH(BH$15,0))),
$DH76="день_2",
$BP76/30*MAX(MIN($AX76,EOMONTH(BH$15,0))-MAX($AW76,BH$15)+1,),
$DH76="раб.день",
$BP76/30*(IFERROR(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$BP76*BH76,
$DH76="неделя",
$BP76*BH76/7*(ROUNDUP((DAY(EOMONTH(BH$15,0)))/4,0))),
0)</f>
        <v/>
      </c>
      <c r="BZ76" s="125">
        <f t="array" ref="BZ76">
IFERROR(
_xlfn.IFS(
$DH76="день_1",
$BP76*$BL76/($AX76-$AW76+1)*BI76*(DAY(EOMONTH(BI$15,0))),
$DH76="день_2",
$BP76/30*MAX(MIN($AX76,EOMONTH(BI$15,0))-MAX($AW76,BI$15)+1,),
$DH76="раб.день",
$BP76/30*(IFERROR(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$BP76*BI76,
$DH76="неделя",
$BP76*BI76/7*(ROUNDUP((DAY(EOMONTH(BI$15,0)))/4,0))),
0)</f>
        <v/>
      </c>
      <c r="CA76" s="125">
        <f t="array" ref="CA76">
IFERROR(
_xlfn.IFS(
$DH76="день_1",
$BP76*$BL76/($AX76-$AW76+1)*BJ76*(DAY(EOMONTH(BJ$15,0))),
$DH76="день_2",
$BP76/30*MAX(MIN($AX76,EOMONTH(BJ$15,0))-MAX($AW76,BJ$15)+1,),
$DH76="раб.день",
$BP76/30*(IFERROR(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$BP76*BJ76,
$DH76="неделя",
$BP76*BJ76/7*(ROUNDUP((DAY(EOMONTH(BJ$15,0)))/4,0))),
0)</f>
        <v/>
      </c>
      <c r="CB76" s="125">
        <f t="array" ref="CB76">
IFERROR(
_xlfn.IFS(
$DH76="день_1",
$BP76*$BL76/($AX76-$AW76+1)*BK76*(DAY(EOMONTH(BK$15,0))),
$DH76="день_2",
$BP76/30*MAX(MIN($AX76,EOMONTH(BK$15,0))-MAX($AW76,BK$15)+1,),
$DH76="раб.день",
$BP76/30*(IFERROR(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$BP76*BK76,
$DH76="неделя",
$BP76*BK76/7*(ROUNDUP((DAY(EOMONTH(BK$15,0)))/4,0))),
0)</f>
        <v/>
      </c>
      <c r="CC76" s="125">
        <f>SUM($BQ76:$CB76)</f>
        <v/>
      </c>
      <c r="CD76" s="126">
        <f>SUM($EH76:$EH76)</f>
        <v/>
      </c>
      <c r="CE76" s="126">
        <f>$CD76*$AB76</f>
        <v/>
      </c>
      <c r="CF76" s="126">
        <f>SUM($EK76:$EK76)</f>
        <v/>
      </c>
      <c r="CG76" s="126">
        <f>$CF76*$AB76</f>
        <v/>
      </c>
      <c r="CH76" s="126">
        <f>SUM($CC76,$CE76,$CG76)</f>
        <v/>
      </c>
      <c r="CI76" s="126">
        <f>$CH76*(1+$CM76)</f>
        <v/>
      </c>
      <c r="CJ76" s="127" t="n">
        <v>0</v>
      </c>
      <c r="CK76" s="126">
        <f>SUM($CH76:$CH76)*(1+$CJ76)</f>
        <v/>
      </c>
      <c r="CL76" s="126">
        <f>SUM($CH76:$CH76)*(1+$CM76)</f>
        <v/>
      </c>
      <c r="CM76" s="59" t="n"/>
      <c r="CN76" s="59" t="n"/>
      <c r="CO76" s="72" t="n"/>
      <c r="CP76" s="59" t="n"/>
      <c r="CQ76" s="73" t="n"/>
      <c r="CR76" s="73" t="n"/>
      <c r="CS76" s="73" t="n"/>
      <c r="CT76" s="72" t="n"/>
      <c r="CU76" s="79" t="inlineStr">
        <is>
          <t> </t>
        </is>
      </c>
      <c r="CV76" s="60" t="n"/>
      <c r="CW76" s="60" t="n"/>
      <c r="CX76" s="60" t="n"/>
      <c r="CY76" s="127">
        <f>IFERROR(($CC76-$EE76)/($EE76/(1-$DQ76)),0)</f>
        <v/>
      </c>
      <c r="CZ76" s="127">
        <f>IFERROR(1-$EI76/($CE76),0)</f>
        <v/>
      </c>
      <c r="DA76" s="127">
        <f>IFERROR(1-$EL76/($CG76),0)</f>
        <v/>
      </c>
      <c r="DB76" s="126">
        <f>ROUND(IFERROR(($CI76/(1+$CM76)-$EN76),0),2)</f>
        <v/>
      </c>
      <c r="DC76" s="128" t="n"/>
      <c r="DD76" s="125" t="n"/>
      <c r="DE76" s="75" t="n">
        <v>0</v>
      </c>
      <c r="DF76" s="128" t="n"/>
      <c r="DG76" s="125">
        <f>IF($DC76=0,0,$DD76*($DC76*100%-$DE76*$DF76))*SUM($AB76:$AB76)</f>
        <v/>
      </c>
      <c r="DH76" s="129" t="inlineStr">
        <is>
          <t>месяц</t>
        </is>
      </c>
      <c r="DI76" s="130">
        <f t="array" ref="DI76">IFERROR(
IF($ES76="LisChannel",
(ROUND(((INDEX({174.625;153.888888888889;130.972222222222},MATCH($AI76,{2;3;4}),0))*$AG76*$AI76),2)),0),0)</f>
        <v/>
      </c>
      <c r="DJ76" s="130">
        <f>
_xlfn.LET(_xlpm.X,
IFERROR(
IF($ES76="НовиковТВ",
(_xlfn.LET(_xlpm.NTV,
_xlfn.LET(_xlpm.MIN,350000,
IF(SUMIFS($DI:$DI,$ES:$ES,"НовиковТВ")&lt;=_xlpm.MIN,
(SUMIFS($DI:$DI,$ES:$ES,"НовиковТВ")/(COUNTIFS($ES:$ES,"НовиковТВ")))*_xlpm.MIN/SUMIFS($DI:$DI,$ES:$ES,"НовиковТВ"),
DI76)),
_xlpm.NTV+$DG76/(1-(1-(_xlpm.NTV)*(1-$DL76)*(1-$DM76)*(1-$DN76)*(1-$DO76)*(1-$DP76)/_xlpm.NTV))))/(1+$EP76),
$DI76+$DG76/(1-(1-($DI76)*(1-$DL76)*(1-$DM76)*(1-$DN76)*(1-$DO76)*(1-$DP76)/$DI76))),
0),
_xlpm.X*(1+$CM76)*(1+$CW76)-_xlpm.X*(1+$CM76)+_xlpm.X)</f>
        <v/>
      </c>
      <c r="DK76" s="125" t="inlineStr">
        <is>
          <t>послед.</t>
        </is>
      </c>
      <c r="DL76" s="63" t="n">
        <v>0</v>
      </c>
      <c r="DM76" s="63" t="n">
        <v>0</v>
      </c>
      <c r="DN76" s="63" t="n">
        <v>0</v>
      </c>
      <c r="DO76" s="63" t="n">
        <v>0</v>
      </c>
      <c r="DP76" s="63" t="n">
        <v>0</v>
      </c>
      <c r="DQ76" s="63">
        <f t="array" ref="DQ76">IFERROR(_xlfn.IFS(
$DK76="послед.",1-(1-$DL76)*(1-$DM76)*(1-$DN76)*(1-$DO76)*(1-$DP76),
$DK76="сумм.",$DL76+$DM76+$DN76+$DO76+$DP76),
0)</f>
        <v/>
      </c>
      <c r="DR76" s="125">
        <f t="array" ref="DR76">
IFERROR(
_xlfn.IFS(
$BL76=0,
0,
$BL76&gt;0,
_xlfn.IFS($DK76="послед.",
$DJ76*(1-$DL76)*(1-$DM76)*(1-$DN76)*(1-$DO76)*(1-$DP76),
$DK76="сумм.",
$DJ76*(1-($DL76+$DM76+$DN76+$DO76+$DP76)))),0)</f>
        <v/>
      </c>
      <c r="DS76" s="125">
        <f t="array" ref="DS76">
IFERROR(_xlfn.IFS(
$DH76="день_1",
$DR76*$BL76/($AX76-$AW76+1)*AZ76*(DAY(EOMONTH(AZ$15,0))),
$DH76="день_2",
$DR76/30*MAX(MIN($AX76,EOMONTH(AZ$15,0))-MAX($AW76,AZ$15)+1,),
$DH76="раб.день",
$DR76/30*(IFERROR(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$DR76*AZ76,
$DH76="неделя",
$DR76*AZ76/7*(ROUNDUP((DAY(EOMONTH(AZ$15,0)))/4,0))),
0)</f>
        <v/>
      </c>
      <c r="DT76" s="125">
        <f t="array" ref="DT76">
IFERROR(_xlfn.IFS(
$DH76="день_1",
$DR76*$BL76/($AX76-$AW76+1)*BA76*(DAY(EOMONTH(BA$15,0))),
$DH76="день_2",
$DR76/30*MAX(MIN($AX76,EOMONTH(BA$15,0))-MAX($AW76,BA$15)+1,),
$DH76="раб.день",
$DR76/30*(IFERROR(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$DR76*BA76,
$DH76="неделя",
$DR76*BA76/7*(ROUNDUP((DAY(EOMONTH(BA$15,0)))/4,0))),
0)</f>
        <v/>
      </c>
      <c r="DU76" s="125">
        <f t="array" ref="DU76">
IFERROR(_xlfn.IFS(
$DH76="день_1",
$DR76*$BL76/($AX76-$AW76+1)*BB76*(DAY(EOMONTH(BB$15,0))),
$DH76="день_2",
$DR76/30*MAX(MIN($AX76,EOMONTH(BB$15,0))-MAX($AW76,BB$15)+1,),
$DH76="раб.день",
$DR76/30*(IFERROR(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$DR76*BB76,
$DH76="неделя",
$DR76*BB76/7*(ROUNDUP((DAY(EOMONTH(BB$15,0)))/4,0))),
0)</f>
        <v/>
      </c>
      <c r="DV76" s="125">
        <f t="array" ref="DV76">
IFERROR(_xlfn.IFS(
$DH76="день_1",
$DR76*$BL76/($AX76-$AW76+1)*BC76*(DAY(EOMONTH(BC$15,0))),
$DH76="день_2",
$DR76/30*MAX(MIN($AX76,EOMONTH(BC$15,0))-MAX($AW76,BC$15)+1,),
$DH76="раб.день",
$DR76/30*(IFERROR(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$DR76*BC76,
$DH76="неделя",
$DR76*BC76/7*(ROUNDUP((DAY(EOMONTH(BC$15,0)))/4,0))),
0)</f>
        <v/>
      </c>
      <c r="DW76" s="125">
        <f t="array" ref="DW76">
IFERROR(_xlfn.IFS(
$DH76="день_1",
$DR76*$BL76/($AX76-$AW76+1)*BD76*(DAY(EOMONTH(BD$15,0))),
$DH76="день_2",
$DR76/30*MAX(MIN($AX76,EOMONTH(BD$15,0))-MAX($AW76,BD$15)+1,),
$DH76="раб.день",
$DR76/30*(IFERROR(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$DR76*BD76,
$DH76="неделя",
$DR76*BD76/7*(ROUNDUP((DAY(EOMONTH(BD$15,0)))/4,0))),
0)</f>
        <v/>
      </c>
      <c r="DX76" s="125">
        <f t="array" ref="DX76">
IFERROR(_xlfn.IFS(
$DH76="день_1",
$DR76*$BL76/($AX76-$AW76+1)*BE76*(DAY(EOMONTH(BE$15,0))),
$DH76="день_2",
$DR76/30*MAX(MIN($AX76,EOMONTH(BE$15,0))-MAX($AW76,BE$15)+1,),
$DH76="раб.день",
$DR76/30*(IFERROR(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$DR76*BE76,
$DH76="неделя",
$DR76*BE76/7*(ROUNDUP((DAY(EOMONTH(BE$15,0)))/4,0))),
0)</f>
        <v/>
      </c>
      <c r="DY76" s="125">
        <f t="array" ref="DY76">
IFERROR(_xlfn.IFS(
$DH76="день_1",
$DR76*$BL76/($AX76-$AW76+1)*BF76*(DAY(EOMONTH(BF$15,0))),
$DH76="день_2",
$DR76/30*MAX(MIN($AX76,EOMONTH(BF$15,0))-MAX($AW76,BF$15)+1,),
$DH76="раб.день",
$DR76/30*(IFERROR(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$DR76*BF76,
$DH76="неделя",
$DR76*BF76/7*(ROUNDUP((DAY(EOMONTH(BF$15,0)))/4,0))),
0)</f>
        <v/>
      </c>
      <c r="DZ76" s="125">
        <f t="array" ref="DZ76">
IFERROR(_xlfn.IFS(
$DH76="день_1",
$DR76*$BL76/($AX76-$AW76+1)*BG76*(DAY(EOMONTH(BG$15,0))),
$DH76="день_2",
$DR76/30*MAX(MIN($AX76,EOMONTH(BG$15,0))-MAX($AW76,BG$15)+1,),
$DH76="раб.день",
$DR76/30*(IFERROR(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$DR76*BG76,
$DH76="неделя",
$DR76*BG76/7*(ROUNDUP((DAY(EOMONTH(BG$15,0)))/4,0))),
0)</f>
        <v/>
      </c>
      <c r="EA76" s="125">
        <f t="array" ref="EA76">
IFERROR(_xlfn.IFS(
$DH76="день_1",
$DR76*$BL76/($AX76-$AW76+1)*BH76*(DAY(EOMONTH(BH$15,0))),
$DH76="день_2",
$DR76/30*MAX(MIN($AX76,EOMONTH(BH$15,0))-MAX($AW76,BH$15)+1,),
$DH76="раб.день",
$DR76/30*(IFERROR(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$DR76*BH76,
$DH76="неделя",
$DR76*BH76/7*(ROUNDUP((DAY(EOMONTH(BH$15,0)))/4,0))),
0)</f>
        <v/>
      </c>
      <c r="EB76" s="125">
        <f t="array" ref="EB76">
IFERROR(_xlfn.IFS(
$DH76="день_1",
$DR76*$BL76/($AX76-$AW76+1)*BI76*(DAY(EOMONTH(BI$15,0))),
$DH76="день_2",
$DR76/30*MAX(MIN($AX76,EOMONTH(BI$15,0))-MAX($AW76,BI$15)+1,),
$DH76="раб.день",
$DR76/30*(IFERROR(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$DR76*BI76,
$DH76="неделя",
$DR76*BI76/7*(ROUNDUP((DAY(EOMONTH(BI$15,0)))/4,0))),
0)</f>
        <v/>
      </c>
      <c r="EC76" s="125">
        <f t="array" ref="EC76">
IFERROR(_xlfn.IFS(
$DH76="день_1",
$DR76*$BL76/($AX76-$AW76+1)*BJ76*(DAY(EOMONTH(BJ$15,0))),
$DH76="день_2",
$DR76/30*MAX(MIN($AX76,EOMONTH(BJ$15,0))-MAX($AW76,BJ$15)+1,),
$DH76="раб.день",
$DR76/30*(IFERROR(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$DR76*BJ76,
$DH76="неделя",
$DR76*BJ76/7*(ROUNDUP((DAY(EOMONTH(BJ$15,0)))/4,0))),
0)</f>
        <v/>
      </c>
      <c r="ED76" s="125">
        <f t="array" ref="ED76">
IFERROR(_xlfn.IFS(
$DH76="день_1",
$DR76*$BL76/($AX76-$AW76+1)*BK76*(DAY(EOMONTH(BK$15,0))),
$DH76="день_2",
$DR76/30*MAX(MIN($AX76,EOMONTH(BK$15,0))-MAX($AW76,BK$15)+1,),
$DH76="раб.день",
$DR76/30*(IFERROR(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$DR76*BK76,
$DH76="неделя",
$DR76*BK76/7*(ROUNDUP((DAY(EOMONTH(BK$15,0)))/4,0))),
0)</f>
        <v/>
      </c>
      <c r="EE76" s="125">
        <f>SUM($DS76,$DT76,$DU76,$DV76,$DW76,$DX76,$DY76,$DZ76,$EA76,$EB76,$EC76,$ED76)</f>
        <v/>
      </c>
      <c r="EF76" s="125">
        <f>IFERROR(ROUND($EE76*(1+$EP76),2),0)</f>
        <v/>
      </c>
      <c r="EG76" s="128" t="n">
        <v>1</v>
      </c>
      <c r="EH76" s="126" t="n">
        <v>0</v>
      </c>
      <c r="EI76" s="126">
        <f>ROUND(SUM($EH76:$EH76)*SUM($AB76:$AB76)*$EG76,2)</f>
        <v/>
      </c>
      <c r="EJ76" s="126">
        <f>ROUND($EI76*(1+$EP76),2)</f>
        <v/>
      </c>
      <c r="EK76" s="126" t="n">
        <v>0</v>
      </c>
      <c r="EL76" s="126">
        <f>ROUND(SUM($EK76:$EK76)*SUM($AB76:$AB76)*$EG76,2)</f>
        <v/>
      </c>
      <c r="EM76" s="126">
        <f>ROUND($EL76*(1+$EP76),2)</f>
        <v/>
      </c>
      <c r="EN76" s="126">
        <f>SUM($EE76,$EI76,$EL76)</f>
        <v/>
      </c>
      <c r="EO76" s="126">
        <f>SUM($EF76,$EJ76,$EM76)</f>
        <v/>
      </c>
      <c r="EP76" s="59" t="n"/>
      <c r="EQ76" s="59" t="n"/>
      <c r="ER76" s="60">
        <f t="array" ref="ER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MATCH(ES76,
{"AMS";"RussOutdoor";"HD Outdoor";"Ingroup";"IQ";"Ledproduction";"LisChannel";"Logic";"Media-PPL";"NovikovTV | НовиковТВ";"SMA";"SOK";"КрокусТВ | CrocusTV | IndoorTV";"Сити";"ТЯК Москва"},
0)),"")</f>
        <v/>
      </c>
      <c r="ES76" s="60" t="n"/>
      <c r="ET76" s="60">
        <f t="array" ref="ET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MATCH(ES76,
{"AMS";"RussOutdoor";"HD Outdoor";"Ingroup";"IQ";"Ledproduction";"LisChannel";"Logic";"Media-PPL";"NovikovTV | НовиковТВ";"SMA";"SOK";"КрокусТВ | CrocusTV | IndoorTV";"Сити";"ТЯК Москва"},
0)),"")</f>
        <v/>
      </c>
      <c r="EU76" s="60" t="n"/>
      <c r="EV76" s="60" t="n"/>
      <c r="EX76" s="110">
        <f t="array" ref="EX76">
($AR76/30
+N("ТРАФИК ПЛОЩАДКИ"))*
(IFERROR(
_xlfn.LET(
_xlpm.GPR,
HLOOKUP($L76,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IF($Q76="цифровой",_xlpm.GPR/$AG76,_xlpm.GPR/60)),
0)
+N("DWELL TIME"))*
(IF($AB76=0,0,IF($AB76=1,0.3,IF($AB76=2,0.5,IF($AB76&gt;2,1))))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_xlfn.IFS($AC76="да",1.2,$AC76="нет",1)*
_xlfn.IFS($AD76="да",1.2,$AD76="нет",1)*
IF(R76="статический",1,1.2)*
$X76*
INDEX(
{1.2;1;1.2;1.2;1;1.2;1.2;1.2;1.2;1.2;1.2;1;1.2;1.2;1.2;1.2;1;1;1.2;1.2;1.2;1;1;1;1;1.2;1.2;1.2;1.2;1;1;1;1;1.2;1.2;1.2;1.2;1.2;1.2;1.2;1.2;1;1;1.2;1;1;1;1;1.5;1;1;1.5;1.5;1.2},
MATCH($Q76,_xlpm.MI,0)))&gt;{0.02;0.04;0.06;0.1;0.2;0.4;0.6;0.8;1;2;4;6})),
{0;1;2;3;4;5;6;7;8;9;10;11;12},
0)))
+N("КОЭФФИЦИЕНТ КОНТАКТА"))))*
(_xlfn.IFS($X76&lt;0.1,$X76/1000,$X76&gt;25,5.2,AND($X76&gt;=0.1,$X76&lt;=25),(($X76*2+0.1)/10)*($X76/10)))*
IFERROR((_xlfn.LET(
_xlpm.MA,
{0;0.8;0.85;0.9;0.95;1},
_xlpm.MAA,
{0;1;2;3;4;5},
INDEX(_xlpm.MA,MATCH(SUMPRODUCT(--((IF(ROUND(_xlpm.MAA,1)&gt;5,5,ROUND($AB76,1)))&gt;{0;1;2;3;4;5})),_xlpm.MAA,0)))
+N("КОЭФФИЦИЕНТ КОЛ-ВО КОНСТРУКЦИЙ")),1)*
$AB76,0))*
(IF($Q76="цифровой",$AG76/15*$AI76,1)
+N("ДЛЯ ЦИФРЫ"))</f>
        <v/>
      </c>
      <c r="EY76" s="110">
        <f>IFERROR(EX76*AY76,0)</f>
        <v/>
      </c>
      <c r="EZ76" s="131">
        <f>IFERROR(DP76/EY76*1000,0)</f>
        <v/>
      </c>
      <c r="FA76" s="112">
        <f>IFERROR(FC76/FB76,0)</f>
        <v/>
      </c>
      <c r="FB76" s="112">
        <f>IFERROR((FC76/(EY76/FF76*#REF!))*0.825,0)</f>
        <v/>
      </c>
      <c r="FC76" s="112">
        <f>IFERROR(((EX76*30/AR76)*100)/30,0)</f>
        <v/>
      </c>
      <c r="FD76" s="112">
        <f>IFERROR(EY76/G76*100%,0)</f>
        <v/>
      </c>
      <c r="FE76" s="112">
        <f>IFERROR(FD76/FC76*100%,0)</f>
        <v/>
      </c>
      <c r="FF76" s="110">
        <f>IFERROR(AR76/30*AY76,0)</f>
        <v/>
      </c>
    </row>
    <row r="77" ht="12.75" customHeight="1">
      <c r="A77" s="59" t="n"/>
      <c r="B77" s="60" t="n"/>
      <c r="C77" s="60" t="n"/>
      <c r="D77" s="60">
        <f t="array" ref="D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7" s="60">
        <f t="array" ref="E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7" s="60" t="inlineStr"/>
      <c r="G77" s="60" t="n"/>
      <c r="H77" s="60">
        <f t="array" ref="H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7" s="60" t="n"/>
      <c r="J77" s="60" t="n"/>
      <c r="K77" s="60" t="n"/>
      <c r="L77" s="60" t="n"/>
      <c r="M77" s="60" t="n"/>
      <c r="N77" s="60" t="n"/>
      <c r="O77" s="60" t="n"/>
      <c r="P77" s="60">
        <f t="array" ref="P77">
_xlfn.IFS(
ISNUMBER(MATCH($Q77,{"шелфбаннер","разделитель","монетница","чековая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ISNUMBER(MATCH($Q77,{"каталог","журнал"},)),
"Пресса",
$Q77="","")</f>
        <v/>
      </c>
      <c r="Q77" s="60" t="n"/>
      <c r="R77" s="60">
        <f t="array" ref="R77">
IFERROR(
_xlfn.IFS(
OR(ISNUMBER(MATCH($Q77,{"экспозиция","макет","стенд","автостенд","авто стенд","выставочное пространство","выставочные стенды","модульные выставочные стенды","3Д конструкция","3D конструкция"},)),P77="Экспонирование"),
"нестандартный",
ISNUMBER(MATCH($Q77,{"скроллер","призматрон"},)),
"динамический",
$P77="Видео",
"цифровой",
OR($P77="Пресса",$P77="Щит",$P77="POSm",$P77="Подвес",$P77="Брендирование/оклейка"),
"статический"),"")</f>
        <v/>
      </c>
      <c r="S77" s="59" t="n"/>
      <c r="T77" s="60" t="n"/>
      <c r="U77" s="60" t="n"/>
      <c r="V77" s="60">
        <f>
IF(P77="Видео",
"цифровой постер/ролик",
IF(ISNUMBER(MATCH(Q77,{"короб световой","короб световой | лайтбокс","короб световой | кристалайт","лайтбокс","лайт бокс","кристалайт","LB","lightbox"},)),
"бэклит",
IF(P77="Брендирование/оклейка",
"перфарированная пленка/самоклейка",
IF(P77="Экспонирование",
"под запрос",
IF(P77="Подвес",
"баннер/ткань",
"")))))</f>
        <v/>
      </c>
      <c r="W77" s="59" t="n"/>
      <c r="X77" s="59" t="n"/>
      <c r="Y77" s="59" t="n"/>
      <c r="Z77" s="61" t="n"/>
      <c r="AA77" s="61" t="n"/>
      <c r="AB77" s="61">
        <f>IF(BL77&gt;0,Z77,0)</f>
        <v/>
      </c>
      <c r="AC77" s="59" t="n"/>
      <c r="AD77" s="59" t="n"/>
      <c r="AE77" s="59" t="n"/>
      <c r="AF77" s="59" t="n"/>
      <c r="AG77" s="59" t="n"/>
      <c r="AH77" s="59" t="n"/>
      <c r="AI77" s="59" t="n"/>
      <c r="AJ77" s="59" t="n"/>
      <c r="AK77" s="59" t="n"/>
      <c r="AL77" s="62">
        <f>IFERROR(IF(OR(R77="статический",R77="динамический",R77="нестандартный",R77="",R77=""),"-",IF(AND(AH77="-",AI77="-"),"-",AK77*3600/AH77*AI77)),"-")</f>
        <v/>
      </c>
      <c r="AM77" s="62">
        <f>IFERROR(IF(OR(R77="статический",R77="динамический",R77="",R77="", R77="BTL",R77="нестандартный"),"-",AG77*AI77*AL77/60),"-")</f>
        <v/>
      </c>
      <c r="AN77" s="63">
        <f>IFERROR(IF(AH77="","-",AG77*AI77/AH77),"-")</f>
        <v/>
      </c>
      <c r="AO77" s="59">
        <f>IFERROR(IF(OR($R77="статический",$R77="динамический",$R77="",$R77="",$R77="BTL",$R77="нестандартный"),"-",$AL77*$AY77),"-")</f>
        <v/>
      </c>
      <c r="AP77" s="62">
        <f>IFERROR(IF(OR($R77="статический",$R77="динамический",$R77="",$R77="",$R77="BTL",$R77="нестандартный"),"-",$AM77*AY77),"-")</f>
        <v/>
      </c>
      <c r="AQ77" s="64" t="n"/>
      <c r="AR77" s="61" t="n"/>
      <c r="AS77" s="61" t="n"/>
      <c r="AT77" s="61" t="n"/>
      <c r="AU77" s="65" t="n"/>
      <c r="AV77" s="124">
        <f>IFERROR(DR77/AT77*1000,"n/a")</f>
        <v/>
      </c>
      <c r="AW77" s="67" t="n"/>
      <c r="AX77" s="67" t="n"/>
      <c r="AY77" s="43">
        <f>IFERROR(IF(OR($AW77="",$AX77=""),"",_xlfn.DAYS($AX77+1,$AW77)),"")</f>
        <v/>
      </c>
      <c r="AZ77" s="68">
        <f t="array" ref="AZ77">
_xlfn.LET(_xlpm.COEFF,
IF($AW77+$AX77=0,0,IF(MAX(MIN($AX77,EOMONTH(AZ$15,0))-MAX($AW77,AZ$15)+1,)&gt;0,1,0)),
_xlfn.IFS(
$ES77="LisChannel",
_xlpm.COEFF*
INDEX({1;1;1.2;1.2;1;1;1;1;1.2;1.2;1.2;1.2},
MATCH(MONTH(AZ$15),
{1,2,3,4,5,6,7,8,9,10,11,12})),
CONCATENATE($ES77," ",$L77)="RussOutdoor метро",
_xlpm.COEFF*
INDEX({0.8;0.9;1.1;1.1;1;1;1;1;1.1;1.1;1.1;1.1},
MATCH(MONTH(AZ$15),
{1,2,3,4,5,6,7,8,9,10,11,12})),
$ES77&lt;&gt;"LisChannel",
_xlpm.COEFF,
$ES77&lt;&gt;"RussOutdoor",
_xlpm.COEFF))</f>
        <v/>
      </c>
      <c r="BA77" s="68">
        <f t="array" ref="BA77">
_xlfn.LET(_xlpm.COEFF,
IF($AW77+$AX77=0,0,IF(MAX(MIN($AX77,EOMONTH(BA$15,0))-MAX($AW77,BA$15)+1,)&gt;0,1,0)),
_xlfn.IFS(
$ES77="LisChannel",
_xlpm.COEFF*
INDEX({1;1;1.2;1.2;1;1;1;1;1.2;1.2;1.2;1.2},
MATCH(MONTH(BA$15),
{1,2,3,4,5,6,7,8,9,10,11,12})),
CONCATENATE($ES77," ",$L77)="RussOutdoor метро",
_xlpm.COEFF*
INDEX({0.8;0.9;1.1;1.1;1;1;1;1;1.1;1.1;1.1;1.1},
MATCH(MONTH(BA$15),
{1,2,3,4,5,6,7,8,9,10,11,12})),
$ES77&lt;&gt;"LisChannel",
_xlpm.COEFF,
$ES77&lt;&gt;"RussOutdoor",
_xlpm.COEFF))</f>
        <v/>
      </c>
      <c r="BB77" s="68">
        <f t="array" ref="BB77">
_xlfn.LET(_xlpm.COEFF,
IF($AW77+$AX77=0,0,IF(MAX(MIN($AX77,EOMONTH(BB$15,0))-MAX($AW77,BB$15)+1,)&gt;0,1,0)),
_xlfn.IFS(
$ES77="LisChannel",
_xlpm.COEFF*
INDEX({1;1;1.2;1.2;1;1;1;1;1.2;1.2;1.2;1.2},
MATCH(MONTH(BB$15),
{1,2,3,4,5,6,7,8,9,10,11,12})),
CONCATENATE($ES77," ",$L77)="RussOutdoor метро",
_xlpm.COEFF*
INDEX({0.8;0.9;1.1;1.1;1;1;1;1;1.1;1.1;1.1;1.1},
MATCH(MONTH(BB$15),
{1,2,3,4,5,6,7,8,9,10,11,12})),
$ES77&lt;&gt;"LisChannel",
_xlpm.COEFF,
$ES77&lt;&gt;"RussOutdoor",
_xlpm.COEFF))</f>
        <v/>
      </c>
      <c r="BC77" s="68">
        <f t="array" ref="BC77">
_xlfn.LET(_xlpm.COEFF,
IF($AW77+$AX77=0,0,IF(MAX(MIN($AX77,EOMONTH(BC$15,0))-MAX($AW77,BC$15)+1,)&gt;0,1,0)),
_xlfn.IFS(
$ES77="LisChannel",
_xlpm.COEFF*
INDEX({1;1;1.2;1.2;1;1;1;1;1.2;1.2;1.2;1.2},
MATCH(MONTH(BC$15),
{1,2,3,4,5,6,7,8,9,10,11,12})),
CONCATENATE($ES77," ",$L77)="RussOutdoor метро",
_xlpm.COEFF*
INDEX({0.8;0.9;1.1;1.1;1;1;1;1;1.1;1.1;1.1;1.1},
MATCH(MONTH(BC$15),
{1,2,3,4,5,6,7,8,9,10,11,12})),
$ES77&lt;&gt;"LisChannel",
_xlpm.COEFF,
$ES77&lt;&gt;"RussOutdoor",
_xlpm.COEFF))</f>
        <v/>
      </c>
      <c r="BD77" s="68">
        <f t="array" ref="BD77">
_xlfn.LET(_xlpm.COEFF,
IF($AW77+$AX77=0,0,IF(MAX(MIN($AX77,EOMONTH(BD$15,0))-MAX($AW77,BD$15)+1,)&gt;0,1,0)),
_xlfn.IFS(
$ES77="LisChannel",
_xlpm.COEFF*
INDEX({1;1;1.2;1.2;1;1;1;1;1.2;1.2;1.2;1.2},
MATCH(MONTH(BD$15),
{1,2,3,4,5,6,7,8,9,10,11,12})),
CONCATENATE($ES77," ",$L77)="RussOutdoor метро",
_xlpm.COEFF*
INDEX({0.8;0.9;1.1;1.1;1;1;1;1;1.1;1.1;1.1;1.1},
MATCH(MONTH(BD$15),
{1,2,3,4,5,6,7,8,9,10,11,12})),
$ES77&lt;&gt;"LisChannel",
_xlpm.COEFF,
$ES77&lt;&gt;"RussOutdoor",
_xlpm.COEFF))</f>
        <v/>
      </c>
      <c r="BE77" s="68">
        <f t="array" ref="BE77">
_xlfn.LET(_xlpm.COEFF,
IF($AW77+$AX77=0,0,IF(MAX(MIN($AX77,EOMONTH(BE$15,0))-MAX($AW77,BE$15)+1,)&gt;0,1,0)),
_xlfn.IFS(
$ES77="LisChannel",
_xlpm.COEFF*
INDEX({1;1;1.2;1.2;1;1;1;1;1.2;1.2;1.2;1.2},
MATCH(MONTH(BE$15),
{1,2,3,4,5,6,7,8,9,10,11,12})),
CONCATENATE($ES77," ",$L77)="RussOutdoor метро",
_xlpm.COEFF*
INDEX({0.8;0.9;1.1;1.1;1;1;1;1;1.1;1.1;1.1;1.1},
MATCH(MONTH(BE$15),
{1,2,3,4,5,6,7,8,9,10,11,12})),
$ES77&lt;&gt;"LisChannel",
_xlpm.COEFF,
$ES77&lt;&gt;"RussOutdoor",
_xlpm.COEFF))</f>
        <v/>
      </c>
      <c r="BF77" s="68">
        <f t="array" ref="BF77">
_xlfn.LET(_xlpm.COEFF,
IF($AW77+$AX77=0,0,IF(MAX(MIN($AX77,EOMONTH(BF$15,0))-MAX($AW77,BF$15)+1,)&gt;0,1,0)),
_xlfn.IFS(
$ES77="LisChannel",
_xlpm.COEFF*
INDEX({1;1;1.2;1.2;1;1;1;1;1.2;1.2;1.2;1.2},
MATCH(MONTH(BF$15),
{1,2,3,4,5,6,7,8,9,10,11,12})),
CONCATENATE($ES77," ",$L77)="RussOutdoor метро",
_xlpm.COEFF*
INDEX({0.8;0.9;1.1;1.1;1;1;1;1;1.1;1.1;1.1;1.1},
MATCH(MONTH(BF$15),
{1,2,3,4,5,6,7,8,9,10,11,12})),
$ES77&lt;&gt;"LisChannel",
_xlpm.COEFF,
$ES77&lt;&gt;"RussOutdoor",
_xlpm.COEFF))</f>
        <v/>
      </c>
      <c r="BG77" s="68">
        <f t="array" ref="BG77">
_xlfn.LET(_xlpm.COEFF,
IF($AW77+$AX77=0,0,IF(MAX(MIN($AX77,EOMONTH(BG$15,0))-MAX($AW77,BG$15)+1,)&gt;0,1,0)),
_xlfn.IFS(
$ES77="LisChannel",
_xlpm.COEFF*
INDEX({1;1;1.2;1.2;1;1;1;1;1.2;1.2;1.2;1.2},
MATCH(MONTH(BG$15),
{1,2,3,4,5,6,7,8,9,10,11,12})),
CONCATENATE($ES77," ",$L77)="RussOutdoor метро",
_xlpm.COEFF*
INDEX({0.8;0.9;1.1;1.1;1;1;1;1;1.1;1.1;1.1;1.1},
MATCH(MONTH(BG$15),
{1,2,3,4,5,6,7,8,9,10,11,12})),
$ES77&lt;&gt;"LisChannel",
_xlpm.COEFF,
$ES77&lt;&gt;"RussOutdoor",
_xlpm.COEFF))</f>
        <v/>
      </c>
      <c r="BH77" s="68">
        <f t="array" ref="BH77">
_xlfn.LET(_xlpm.COEFF,
IF($AW77+$AX77=0,0,IF(MAX(MIN($AX77,EOMONTH(BH$15,0))-MAX($AW77,BH$15)+1,)&gt;0,1,0)),
_xlfn.IFS(
$ES77="LisChannel",
_xlpm.COEFF*
INDEX({1;1;1.2;1.2;1;1;1;1;1.2;1.2;1.2;1.2},
MATCH(MONTH(BH$15),
{1,2,3,4,5,6,7,8,9,10,11,12})),
CONCATENATE($ES77," ",$L77)="RussOutdoor метро",
_xlpm.COEFF*
INDEX({0.8;0.9;1.1;1.1;1;1;1;1;1.1;1.1;1.1;1.1},
MATCH(MONTH(BH$15),
{1,2,3,4,5,6,7,8,9,10,11,12})),
$ES77&lt;&gt;"LisChannel",
_xlpm.COEFF,
$ES77&lt;&gt;"RussOutdoor",
_xlpm.COEFF))</f>
        <v/>
      </c>
      <c r="BI77" s="68">
        <f t="array" ref="BI77">
_xlfn.LET(_xlpm.COEFF,
IF($AW77+$AX77=0,0,IF(MAX(MIN($AX77,EOMONTH(BI$15,0))-MAX($AW77,BI$15)+1,)&gt;0,1,0)),
_xlfn.IFS(
$ES77="LisChannel",
_xlpm.COEFF*
INDEX({1;1;1.2;1.2;1;1;1;1;1.2;1.2;1.2;1.2},
MATCH(MONTH(BI$15),
{1,2,3,4,5,6,7,8,9,10,11,12})),
CONCATENATE($ES77," ",$L77)="RussOutdoor метро",
_xlpm.COEFF*
INDEX({0.8;0.9;1.1;1.1;1;1;1;1;1.1;1.1;1.1;1.1},
MATCH(MONTH(BI$15),
{1,2,3,4,5,6,7,8,9,10,11,12})),
$ES77&lt;&gt;"LisChannel",
_xlpm.COEFF,
$ES77&lt;&gt;"RussOutdoor",
_xlpm.COEFF))</f>
        <v/>
      </c>
      <c r="BJ77" s="68">
        <f t="array" ref="BJ77">
_xlfn.LET(_xlpm.COEFF,
IF($AW77+$AX77=0,0,IF(MAX(MIN($AX77,EOMONTH(BJ$15,0))-MAX($AW77,BJ$15)+1,)&gt;0,1,0)),
_xlfn.IFS(
$ES77="LisChannel",
_xlpm.COEFF*
INDEX({1;1;1.2;1.2;1;1;1;1;1.2;1.2;1.2;1.2},
MATCH(MONTH(BJ$15),
{1,2,3,4,5,6,7,8,9,10,11,12})),
CONCATENATE($ES77," ",$L77)="RussOutdoor метро",
_xlpm.COEFF*
INDEX({0.8;0.9;1.1;1.1;1;1;1;1;1.1;1.1;1.1;1.1},
MATCH(MONTH(BJ$15),
{1,2,3,4,5,6,7,8,9,10,11,12})),
$ES77&lt;&gt;"LisChannel",
_xlpm.COEFF,
$ES77&lt;&gt;"RussOutdoor",
_xlpm.COEFF))</f>
        <v/>
      </c>
      <c r="BK77" s="68">
        <f t="array" ref="BK77">
_xlfn.LET(_xlpm.COEFF,
IF($AW77+$AX77=0,0,IF(MAX(MIN($AX77,EOMONTH(BK$15,0))-MAX($AW77,BK$15)+1,)&gt;0,1,0)),
_xlfn.IFS(
$ES77="LisChannel",
_xlpm.COEFF*
INDEX({1;1;1.2;1.2;1;1;1;1;1.2;1.2;1.2;1.2},
MATCH(MONTH(BK$15),
{1,2,3,4,5,6,7,8,9,10,11,12})),
CONCATENATE($ES77," ",$L77)="RussOutdoor метро",
_xlpm.COEFF*
INDEX({0.8;0.9;1.1;1.1;1;1;1;1;1.1;1.1;1.1;1.1},
MATCH(MONTH(BK$15),
{1,2,3,4,5,6,7,8,9,10,11,12})),
$ES77&lt;&gt;"LisChannel",
_xlpm.COEFF,
$ES77&lt;&gt;"RussOutdoor",
_xlpm.COEFF))</f>
        <v/>
      </c>
      <c r="BL77" s="62">
        <f>COUNTIFS($AZ77:$BK77,"&gt;0")</f>
        <v/>
      </c>
      <c r="BM77" s="65" t="n"/>
      <c r="BN77" s="125">
        <f>$DJ77</f>
        <v/>
      </c>
      <c r="BO77" s="63">
        <f>$DQ77</f>
        <v/>
      </c>
      <c r="BP77" s="125">
        <f>
IFERROR(
IF($BL77=0,0,
$BN77*(1-$BO77)),
0)</f>
        <v/>
      </c>
      <c r="BQ77" s="125">
        <f t="array" ref="BQ77">
IFERROR(
_xlfn.IFS(
$DH77="день_1",
$BP77*$BL77/($AX77-$AW77+1)*AZ77*(DAY(EOMONTH(AZ$15,0))),
$DH77="день_2",
$BP77/30*MAX(MIN($AX77,EOMONTH(AZ$15,0))-MAX($AW77,AZ$15)+1,),
$DH77="раб.день",
$BP77/30*(IFERROR(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$BP77*AZ77,
$DH77="неделя",
$BP77*AZ77/7*(ROUNDUP((DAY(EOMONTH(AZ$15,0)))/4,0))),
0)</f>
        <v/>
      </c>
      <c r="BR77" s="125">
        <f t="array" ref="BR77">
IFERROR(
_xlfn.IFS(
$DH77="день_1",
$BP77*$BL77/($AX77-$AW77+1)*BA77*(DAY(EOMONTH(BA$15,0))),
$DH77="день_2",
$BP77/30*MAX(MIN($AX77,EOMONTH(BA$15,0))-MAX($AW77,BA$15)+1,),
$DH77="раб.день",
$BP77/30*(IFERROR(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$BP77*BA77,
$DH77="неделя",
$BP77*BA77/7*(ROUNDUP((DAY(EOMONTH(BA$15,0)))/4,0))),
0)</f>
        <v/>
      </c>
      <c r="BS77" s="125">
        <f t="array" ref="BS77">
IFERROR(
_xlfn.IFS(
$DH77="день_1",
$BP77*$BL77/($AX77-$AW77+1)*BB77*(DAY(EOMONTH(BB$15,0))),
$DH77="день_2",
$BP77/30*MAX(MIN($AX77,EOMONTH(BB$15,0))-MAX($AW77,BB$15)+1,),
$DH77="раб.день",
$BP77/30*(IFERROR(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$BP77*BB77,
$DH77="неделя",
$BP77*BB77/7*(ROUNDUP((DAY(EOMONTH(BB$15,0)))/4,0))),
0)</f>
        <v/>
      </c>
      <c r="BT77" s="125">
        <f t="array" ref="BT77">
IFERROR(
_xlfn.IFS(
$DH77="день_1",
$BP77*$BL77/($AX77-$AW77+1)*BC77*(DAY(EOMONTH(BC$15,0))),
$DH77="день_2",
$BP77/30*MAX(MIN($AX77,EOMONTH(BC$15,0))-MAX($AW77,BC$15)+1,),
$DH77="раб.день",
$BP77/30*(IFERROR(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$BP77*BC77,
$DH77="неделя",
$BP77*BC77/7*(ROUNDUP((DAY(EOMONTH(BC$15,0)))/4,0))),
0)</f>
        <v/>
      </c>
      <c r="BU77" s="125">
        <f t="array" ref="BU77">
IFERROR(
_xlfn.IFS(
$DH77="день_1",
$BP77*$BL77/($AX77-$AW77+1)*BD77*(DAY(EOMONTH(BD$15,0))),
$DH77="день_2",
$BP77/30*MAX(MIN($AX77,EOMONTH(BD$15,0))-MAX($AW77,BD$15)+1,),
$DH77="раб.день",
$BP77/30*(IFERROR(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$BP77*BD77,
$DH77="неделя",
$BP77*BD77/7*(ROUNDUP((DAY(EOMONTH(BD$15,0)))/4,0))),
0)</f>
        <v/>
      </c>
      <c r="BV77" s="125">
        <f t="array" ref="BV77">
IFERROR(
_xlfn.IFS(
$DH77="день_1",
$BP77*$BL77/($AX77-$AW77+1)*BE77*(DAY(EOMONTH(BE$15,0))),
$DH77="день_2",
$BP77/30*MAX(MIN($AX77,EOMONTH(BE$15,0))-MAX($AW77,BE$15)+1,),
$DH77="раб.день",
$BP77/30*(IFERROR(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$BP77*BE77,
$DH77="неделя",
$BP77*BE77/7*(ROUNDUP((DAY(EOMONTH(BE$15,0)))/4,0))),
0)</f>
        <v/>
      </c>
      <c r="BW77" s="125">
        <f t="array" ref="BW77">
IFERROR(
_xlfn.IFS(
$DH77="день_1",
$BP77*$BL77/($AX77-$AW77+1)*BF77*(DAY(EOMONTH(BF$15,0))),
$DH77="день_2",
$BP77/30*MAX(MIN($AX77,EOMONTH(BF$15,0))-MAX($AW77,BF$15)+1,),
$DH77="раб.день",
$BP77/30*(IFERROR(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$BP77*BF77,
$DH77="неделя",
$BP77*BF77/7*(ROUNDUP((DAY(EOMONTH(BF$15,0)))/4,0))),
0)</f>
        <v/>
      </c>
      <c r="BX77" s="125">
        <f t="array" ref="BX77">
IFERROR(
_xlfn.IFS(
$DH77="день_1",
$BP77*$BL77/($AX77-$AW77+1)*BG77*(DAY(EOMONTH(BG$15,0))),
$DH77="день_2",
$BP77/30*MAX(MIN($AX77,EOMONTH(BG$15,0))-MAX($AW77,BG$15)+1,),
$DH77="раб.день",
$BP77/30*(IFERROR(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$BP77*BG77,
$DH77="неделя",
$BP77*BG77/7*(ROUNDUP((DAY(EOMONTH(BG$15,0)))/4,0))),
0)</f>
        <v/>
      </c>
      <c r="BY77" s="125">
        <f t="array" ref="BY77">
IFERROR(
_xlfn.IFS(
$DH77="день_1",
$BP77*$BL77/($AX77-$AW77+1)*BH77*(DAY(EOMONTH(BH$15,0))),
$DH77="день_2",
$BP77/30*MAX(MIN($AX77,EOMONTH(BH$15,0))-MAX($AW77,BH$15)+1,),
$DH77="раб.день",
$BP77/30*(IFERROR(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$BP77*BH77,
$DH77="неделя",
$BP77*BH77/7*(ROUNDUP((DAY(EOMONTH(BH$15,0)))/4,0))),
0)</f>
        <v/>
      </c>
      <c r="BZ77" s="125">
        <f t="array" ref="BZ77">
IFERROR(
_xlfn.IFS(
$DH77="день_1",
$BP77*$BL77/($AX77-$AW77+1)*BI77*(DAY(EOMONTH(BI$15,0))),
$DH77="день_2",
$BP77/30*MAX(MIN($AX77,EOMONTH(BI$15,0))-MAX($AW77,BI$15)+1,),
$DH77="раб.день",
$BP77/30*(IFERROR(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$BP77*BI77,
$DH77="неделя",
$BP77*BI77/7*(ROUNDUP((DAY(EOMONTH(BI$15,0)))/4,0))),
0)</f>
        <v/>
      </c>
      <c r="CA77" s="125">
        <f t="array" ref="CA77">
IFERROR(
_xlfn.IFS(
$DH77="день_1",
$BP77*$BL77/($AX77-$AW77+1)*BJ77*(DAY(EOMONTH(BJ$15,0))),
$DH77="день_2",
$BP77/30*MAX(MIN($AX77,EOMONTH(BJ$15,0))-MAX($AW77,BJ$15)+1,),
$DH77="раб.день",
$BP77/30*(IFERROR(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$BP77*BJ77,
$DH77="неделя",
$BP77*BJ77/7*(ROUNDUP((DAY(EOMONTH(BJ$15,0)))/4,0))),
0)</f>
        <v/>
      </c>
      <c r="CB77" s="125">
        <f t="array" ref="CB77">
IFERROR(
_xlfn.IFS(
$DH77="день_1",
$BP77*$BL77/($AX77-$AW77+1)*BK77*(DAY(EOMONTH(BK$15,0))),
$DH77="день_2",
$BP77/30*MAX(MIN($AX77,EOMONTH(BK$15,0))-MAX($AW77,BK$15)+1,),
$DH77="раб.день",
$BP77/30*(IFERROR(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$BP77*BK77,
$DH77="неделя",
$BP77*BK77/7*(ROUNDUP((DAY(EOMONTH(BK$15,0)))/4,0))),
0)</f>
        <v/>
      </c>
      <c r="CC77" s="125">
        <f>SUM($BQ77:$CB77)</f>
        <v/>
      </c>
      <c r="CD77" s="126">
        <f>SUM($EH77:$EH77)</f>
        <v/>
      </c>
      <c r="CE77" s="126">
        <f>$CD77*$AB77</f>
        <v/>
      </c>
      <c r="CF77" s="126">
        <f>SUM($EK77:$EK77)</f>
        <v/>
      </c>
      <c r="CG77" s="126">
        <f>$CF77*$AB77</f>
        <v/>
      </c>
      <c r="CH77" s="126">
        <f>SUM($CC77,$CE77,$CG77)</f>
        <v/>
      </c>
      <c r="CI77" s="126">
        <f>$CH77*(1+$CM77)</f>
        <v/>
      </c>
      <c r="CJ77" s="127" t="n">
        <v>0</v>
      </c>
      <c r="CK77" s="126">
        <f>SUM($CH77:$CH77)*(1+$CJ77)</f>
        <v/>
      </c>
      <c r="CL77" s="126">
        <f>SUM($CH77:$CH77)*(1+$CM77)</f>
        <v/>
      </c>
      <c r="CM77" s="59" t="n"/>
      <c r="CN77" s="59" t="n"/>
      <c r="CO77" s="72" t="n"/>
      <c r="CP77" s="59" t="n"/>
      <c r="CQ77" s="73" t="n"/>
      <c r="CR77" s="73" t="n"/>
      <c r="CS77" s="73" t="n"/>
      <c r="CT77" s="72" t="n"/>
      <c r="CU77" s="79" t="inlineStr">
        <is>
          <t> </t>
        </is>
      </c>
      <c r="CV77" s="60" t="n"/>
      <c r="CW77" s="60" t="n"/>
      <c r="CX77" s="60" t="n"/>
      <c r="CY77" s="127">
        <f>IFERROR(($CC77-$EE77)/($EE77/(1-$DQ77)),0)</f>
        <v/>
      </c>
      <c r="CZ77" s="127">
        <f>IFERROR(1-$EI77/($CE77),0)</f>
        <v/>
      </c>
      <c r="DA77" s="127">
        <f>IFERROR(1-$EL77/($CG77),0)</f>
        <v/>
      </c>
      <c r="DB77" s="126">
        <f>ROUND(IFERROR(($CI77/(1+$CM77)-$EN77),0),2)</f>
        <v/>
      </c>
      <c r="DC77" s="128" t="n"/>
      <c r="DD77" s="125" t="n"/>
      <c r="DE77" s="75" t="n">
        <v>0</v>
      </c>
      <c r="DF77" s="128" t="n"/>
      <c r="DG77" s="125">
        <f>IF($DC77=0,0,$DD77*($DC77*100%-$DE77*$DF77))*SUM($AB77:$AB77)</f>
        <v/>
      </c>
      <c r="DH77" s="129" t="inlineStr">
        <is>
          <t>месяц</t>
        </is>
      </c>
      <c r="DI77" s="130">
        <f t="array" ref="DI77">IFERROR(
IF($ES77="LisChannel",
(ROUND(((INDEX({174.625;153.888888888889;130.972222222222},MATCH($AI77,{2;3;4}),0))*$AG77*$AI77),2)),0),0)</f>
        <v/>
      </c>
      <c r="DJ77" s="130">
        <f>
_xlfn.LET(_xlpm.X,
IFERROR(
IF($ES77="НовиковТВ",
(_xlfn.LET(_xlpm.NTV,
_xlfn.LET(_xlpm.MIN,350000,
IF(SUMIFS($DI:$DI,$ES:$ES,"НовиковТВ")&lt;=_xlpm.MIN,
(SUMIFS($DI:$DI,$ES:$ES,"НовиковТВ")/(COUNTIFS($ES:$ES,"НовиковТВ")))*_xlpm.MIN/SUMIFS($DI:$DI,$ES:$ES,"НовиковТВ"),
DI77)),
_xlpm.NTV+$DG77/(1-(1-(_xlpm.NTV)*(1-$DL77)*(1-$DM77)*(1-$DN77)*(1-$DO77)*(1-$DP77)/_xlpm.NTV))))/(1+$EP77),
$DI77+$DG77/(1-(1-($DI77)*(1-$DL77)*(1-$DM77)*(1-$DN77)*(1-$DO77)*(1-$DP77)/$DI77))),
0),
_xlpm.X*(1+$CM77)*(1+$CW77)-_xlpm.X*(1+$CM77)+_xlpm.X)</f>
        <v/>
      </c>
      <c r="DK77" s="125" t="inlineStr">
        <is>
          <t>послед.</t>
        </is>
      </c>
      <c r="DL77" s="63" t="n">
        <v>0</v>
      </c>
      <c r="DM77" s="63" t="n">
        <v>0</v>
      </c>
      <c r="DN77" s="63" t="n">
        <v>0</v>
      </c>
      <c r="DO77" s="63" t="n">
        <v>0</v>
      </c>
      <c r="DP77" s="63" t="n">
        <v>0</v>
      </c>
      <c r="DQ77" s="63">
        <f t="array" ref="DQ77">IFERROR(_xlfn.IFS(
$DK77="послед.",1-(1-$DL77)*(1-$DM77)*(1-$DN77)*(1-$DO77)*(1-$DP77),
$DK77="сумм.",$DL77+$DM77+$DN77+$DO77+$DP77),
0)</f>
        <v/>
      </c>
      <c r="DR77" s="125">
        <f t="array" ref="DR77">
IFERROR(
_xlfn.IFS(
$BL77=0,
0,
$BL77&gt;0,
_xlfn.IFS($DK77="послед.",
$DJ77*(1-$DL77)*(1-$DM77)*(1-$DN77)*(1-$DO77)*(1-$DP77),
$DK77="сумм.",
$DJ77*(1-($DL77+$DM77+$DN77+$DO77+$DP77)))),0)</f>
        <v/>
      </c>
      <c r="DS77" s="125">
        <f t="array" ref="DS77">
IFERROR(_xlfn.IFS(
$DH77="день_1",
$DR77*$BL77/($AX77-$AW77+1)*AZ77*(DAY(EOMONTH(AZ$15,0))),
$DH77="день_2",
$DR77/30*MAX(MIN($AX77,EOMONTH(AZ$15,0))-MAX($AW77,AZ$15)+1,),
$DH77="раб.день",
$DR77/30*(IFERROR(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$DR77*AZ77,
$DH77="неделя",
$DR77*AZ77/7*(ROUNDUP((DAY(EOMONTH(AZ$15,0)))/4,0))),
0)</f>
        <v/>
      </c>
      <c r="DT77" s="125">
        <f t="array" ref="DT77">
IFERROR(_xlfn.IFS(
$DH77="день_1",
$DR77*$BL77/($AX77-$AW77+1)*BA77*(DAY(EOMONTH(BA$15,0))),
$DH77="день_2",
$DR77/30*MAX(MIN($AX77,EOMONTH(BA$15,0))-MAX($AW77,BA$15)+1,),
$DH77="раб.день",
$DR77/30*(IFERROR(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$DR77*BA77,
$DH77="неделя",
$DR77*BA77/7*(ROUNDUP((DAY(EOMONTH(BA$15,0)))/4,0))),
0)</f>
        <v/>
      </c>
      <c r="DU77" s="125">
        <f t="array" ref="DU77">
IFERROR(_xlfn.IFS(
$DH77="день_1",
$DR77*$BL77/($AX77-$AW77+1)*BB77*(DAY(EOMONTH(BB$15,0))),
$DH77="день_2",
$DR77/30*MAX(MIN($AX77,EOMONTH(BB$15,0))-MAX($AW77,BB$15)+1,),
$DH77="раб.день",
$DR77/30*(IFERROR(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$DR77*BB77,
$DH77="неделя",
$DR77*BB77/7*(ROUNDUP((DAY(EOMONTH(BB$15,0)))/4,0))),
0)</f>
        <v/>
      </c>
      <c r="DV77" s="125">
        <f t="array" ref="DV77">
IFERROR(_xlfn.IFS(
$DH77="день_1",
$DR77*$BL77/($AX77-$AW77+1)*BC77*(DAY(EOMONTH(BC$15,0))),
$DH77="день_2",
$DR77/30*MAX(MIN($AX77,EOMONTH(BC$15,0))-MAX($AW77,BC$15)+1,),
$DH77="раб.день",
$DR77/30*(IFERROR(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$DR77*BC77,
$DH77="неделя",
$DR77*BC77/7*(ROUNDUP((DAY(EOMONTH(BC$15,0)))/4,0))),
0)</f>
        <v/>
      </c>
      <c r="DW77" s="125">
        <f t="array" ref="DW77">
IFERROR(_xlfn.IFS(
$DH77="день_1",
$DR77*$BL77/($AX77-$AW77+1)*BD77*(DAY(EOMONTH(BD$15,0))),
$DH77="день_2",
$DR77/30*MAX(MIN($AX77,EOMONTH(BD$15,0))-MAX($AW77,BD$15)+1,),
$DH77="раб.день",
$DR77/30*(IFERROR(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$DR77*BD77,
$DH77="неделя",
$DR77*BD77/7*(ROUNDUP((DAY(EOMONTH(BD$15,0)))/4,0))),
0)</f>
        <v/>
      </c>
      <c r="DX77" s="125">
        <f t="array" ref="DX77">
IFERROR(_xlfn.IFS(
$DH77="день_1",
$DR77*$BL77/($AX77-$AW77+1)*BE77*(DAY(EOMONTH(BE$15,0))),
$DH77="день_2",
$DR77/30*MAX(MIN($AX77,EOMONTH(BE$15,0))-MAX($AW77,BE$15)+1,),
$DH77="раб.день",
$DR77/30*(IFERROR(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$DR77*BE77,
$DH77="неделя",
$DR77*BE77/7*(ROUNDUP((DAY(EOMONTH(BE$15,0)))/4,0))),
0)</f>
        <v/>
      </c>
      <c r="DY77" s="125">
        <f t="array" ref="DY77">
IFERROR(_xlfn.IFS(
$DH77="день_1",
$DR77*$BL77/($AX77-$AW77+1)*BF77*(DAY(EOMONTH(BF$15,0))),
$DH77="день_2",
$DR77/30*MAX(MIN($AX77,EOMONTH(BF$15,0))-MAX($AW77,BF$15)+1,),
$DH77="раб.день",
$DR77/30*(IFERROR(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$DR77*BF77,
$DH77="неделя",
$DR77*BF77/7*(ROUNDUP((DAY(EOMONTH(BF$15,0)))/4,0))),
0)</f>
        <v/>
      </c>
      <c r="DZ77" s="125">
        <f t="array" ref="DZ77">
IFERROR(_xlfn.IFS(
$DH77="день_1",
$DR77*$BL77/($AX77-$AW77+1)*BG77*(DAY(EOMONTH(BG$15,0))),
$DH77="день_2",
$DR77/30*MAX(MIN($AX77,EOMONTH(BG$15,0))-MAX($AW77,BG$15)+1,),
$DH77="раб.день",
$DR77/30*(IFERROR(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$DR77*BG77,
$DH77="неделя",
$DR77*BG77/7*(ROUNDUP((DAY(EOMONTH(BG$15,0)))/4,0))),
0)</f>
        <v/>
      </c>
      <c r="EA77" s="125">
        <f t="array" ref="EA77">
IFERROR(_xlfn.IFS(
$DH77="день_1",
$DR77*$BL77/($AX77-$AW77+1)*BH77*(DAY(EOMONTH(BH$15,0))),
$DH77="день_2",
$DR77/30*MAX(MIN($AX77,EOMONTH(BH$15,0))-MAX($AW77,BH$15)+1,),
$DH77="раб.день",
$DR77/30*(IFERROR(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$DR77*BH77,
$DH77="неделя",
$DR77*BH77/7*(ROUNDUP((DAY(EOMONTH(BH$15,0)))/4,0))),
0)</f>
        <v/>
      </c>
      <c r="EB77" s="125">
        <f t="array" ref="EB77">
IFERROR(_xlfn.IFS(
$DH77="день_1",
$DR77*$BL77/($AX77-$AW77+1)*BI77*(DAY(EOMONTH(BI$15,0))),
$DH77="день_2",
$DR77/30*MAX(MIN($AX77,EOMONTH(BI$15,0))-MAX($AW77,BI$15)+1,),
$DH77="раб.день",
$DR77/30*(IFERROR(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$DR77*BI77,
$DH77="неделя",
$DR77*BI77/7*(ROUNDUP((DAY(EOMONTH(BI$15,0)))/4,0))),
0)</f>
        <v/>
      </c>
      <c r="EC77" s="125">
        <f t="array" ref="EC77">
IFERROR(_xlfn.IFS(
$DH77="день_1",
$DR77*$BL77/($AX77-$AW77+1)*BJ77*(DAY(EOMONTH(BJ$15,0))),
$DH77="день_2",
$DR77/30*MAX(MIN($AX77,EOMONTH(BJ$15,0))-MAX($AW77,BJ$15)+1,),
$DH77="раб.день",
$DR77/30*(IFERROR(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$DR77*BJ77,
$DH77="неделя",
$DR77*BJ77/7*(ROUNDUP((DAY(EOMONTH(BJ$15,0)))/4,0))),
0)</f>
        <v/>
      </c>
      <c r="ED77" s="125">
        <f t="array" ref="ED77">
IFERROR(_xlfn.IFS(
$DH77="день_1",
$DR77*$BL77/($AX77-$AW77+1)*BK77*(DAY(EOMONTH(BK$15,0))),
$DH77="день_2",
$DR77/30*MAX(MIN($AX77,EOMONTH(BK$15,0))-MAX($AW77,BK$15)+1,),
$DH77="раб.день",
$DR77/30*(IFERROR(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$DR77*BK77,
$DH77="неделя",
$DR77*BK77/7*(ROUNDUP((DAY(EOMONTH(BK$15,0)))/4,0))),
0)</f>
        <v/>
      </c>
      <c r="EE77" s="125">
        <f>SUM($DS77,$DT77,$DU77,$DV77,$DW77,$DX77,$DY77,$DZ77,$EA77,$EB77,$EC77,$ED77)</f>
        <v/>
      </c>
      <c r="EF77" s="125">
        <f>IFERROR(ROUND($EE77*(1+$EP77),2),0)</f>
        <v/>
      </c>
      <c r="EG77" s="128" t="n">
        <v>1</v>
      </c>
      <c r="EH77" s="126" t="n">
        <v>0</v>
      </c>
      <c r="EI77" s="126">
        <f>ROUND(SUM($EH77:$EH77)*SUM($AB77:$AB77)*$EG77,2)</f>
        <v/>
      </c>
      <c r="EJ77" s="126">
        <f>ROUND($EI77*(1+$EP77),2)</f>
        <v/>
      </c>
      <c r="EK77" s="126" t="n">
        <v>0</v>
      </c>
      <c r="EL77" s="126">
        <f>ROUND(SUM($EK77:$EK77)*SUM($AB77:$AB77)*$EG77,2)</f>
        <v/>
      </c>
      <c r="EM77" s="126">
        <f>ROUND($EL77*(1+$EP77),2)</f>
        <v/>
      </c>
      <c r="EN77" s="126">
        <f>SUM($EE77,$EI77,$EL77)</f>
        <v/>
      </c>
      <c r="EO77" s="126">
        <f>SUM($EF77,$EJ77,$EM77)</f>
        <v/>
      </c>
      <c r="EP77" s="59" t="n"/>
      <c r="EQ77" s="59" t="n"/>
      <c r="ER77" s="60">
        <f t="array" ref="ER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MATCH(ES77,
{"AMS";"RussOutdoor";"HD Outdoor";"Ingroup";"IQ";"Ledproduction";"LisChannel";"Logic";"Media-PPL";"NovikovTV | НовиковТВ";"SMA";"SOK";"КрокусТВ | CrocusTV | IndoorTV";"Сити";"ТЯК Москва"},
0)),"")</f>
        <v/>
      </c>
      <c r="ES77" s="60" t="n"/>
      <c r="ET77" s="60">
        <f t="array" ref="ET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MATCH(ES77,
{"AMS";"RussOutdoor";"HD Outdoor";"Ingroup";"IQ";"Ledproduction";"LisChannel";"Logic";"Media-PPL";"NovikovTV | НовиковТВ";"SMA";"SOK";"КрокусТВ | CrocusTV | IndoorTV";"Сити";"ТЯК Москва"},
0)),"")</f>
        <v/>
      </c>
      <c r="EU77" s="60" t="n"/>
      <c r="EV77" s="60" t="n"/>
      <c r="EX77" s="110">
        <f t="array" ref="EX77">
($AR77/30
+N("ТРАФИК ПЛОЩАДКИ"))*
(IFERROR(
_xlfn.LET(
_xlpm.GPR,
HLOOKUP($L77,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IF($Q77="цифровой",_xlpm.GPR/$AG77,_xlpm.GPR/60)),
0)
+N("DWELL TIME"))*
(IF($AB77=0,0,IF($AB77=1,0.3,IF($AB77=2,0.5,IF($AB77&gt;2,1))))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_xlfn.IFS($AC77="да",1.2,$AC77="нет",1)*
_xlfn.IFS($AD77="да",1.2,$AD77="нет",1)*
IF(R77="статический",1,1.2)*
$X77*
INDEX(
{1.2;1;1.2;1.2;1;1.2;1.2;1.2;1.2;1.2;1.2;1;1.2;1.2;1.2;1.2;1;1;1.2;1.2;1.2;1;1;1;1;1.2;1.2;1.2;1.2;1;1;1;1;1.2;1.2;1.2;1.2;1.2;1.2;1.2;1.2;1;1;1.2;1;1;1;1;1.5;1;1;1.5;1.5;1.2},
MATCH($Q77,_xlpm.MI,0)))&gt;{0.02;0.04;0.06;0.1;0.2;0.4;0.6;0.8;1;2;4;6})),
{0;1;2;3;4;5;6;7;8;9;10;11;12},
0)))
+N("КОЭФФИЦИЕНТ КОНТАКТА"))))*
(_xlfn.IFS($X77&lt;0.1,$X77/1000,$X77&gt;25,5.2,AND($X77&gt;=0.1,$X77&lt;=25),(($X77*2+0.1)/10)*($X77/10)))*
IFERROR((_xlfn.LET(
_xlpm.MA,
{0;0.8;0.85;0.9;0.95;1},
_xlpm.MAA,
{0;1;2;3;4;5},
INDEX(_xlpm.MA,MATCH(SUMPRODUCT(--((IF(ROUND(_xlpm.MAA,1)&gt;5,5,ROUND($AB77,1)))&gt;{0;1;2;3;4;5})),_xlpm.MAA,0)))
+N("КОЭФФИЦИЕНТ КОЛ-ВО КОНСТРУКЦИЙ")),1)*
$AB77,0))*
(IF($Q77="цифровой",$AG77/15*$AI77,1)
+N("ДЛЯ ЦИФРЫ"))</f>
        <v/>
      </c>
      <c r="EY77" s="110">
        <f>IFERROR(EX77*AY77,0)</f>
        <v/>
      </c>
      <c r="EZ77" s="131">
        <f>IFERROR(DP77/EY77*1000,0)</f>
        <v/>
      </c>
      <c r="FA77" s="112">
        <f>IFERROR(FC77/FB77,0)</f>
        <v/>
      </c>
      <c r="FB77" s="112">
        <f>IFERROR((FC77/(EY77/FF77*#REF!))*0.825,0)</f>
        <v/>
      </c>
      <c r="FC77" s="112">
        <f>IFERROR(((EX77*30/AR77)*100)/30,0)</f>
        <v/>
      </c>
      <c r="FD77" s="112">
        <f>IFERROR(EY77/G77*100%,0)</f>
        <v/>
      </c>
      <c r="FE77" s="112">
        <f>IFERROR(FD77/FC77*100%,0)</f>
        <v/>
      </c>
      <c r="FF77" s="110">
        <f>IFERROR(AR77/30*AY77,0)</f>
        <v/>
      </c>
    </row>
    <row r="78" ht="12.75" customHeight="1">
      <c r="A78" s="59" t="n"/>
      <c r="B78" s="60" t="n"/>
      <c r="C78" s="60" t="n"/>
      <c r="D78" s="60">
        <f t="array" ref="D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8" s="60">
        <f t="array" ref="E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8" s="60" t="inlineStr"/>
      <c r="G78" s="60" t="n"/>
      <c r="H78" s="60">
        <f t="array" ref="H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8" s="60" t="n"/>
      <c r="J78" s="60" t="n"/>
      <c r="K78" s="60" t="n"/>
      <c r="L78" s="60" t="n"/>
      <c r="M78" s="60" t="n"/>
      <c r="N78" s="60" t="n"/>
      <c r="O78" s="60" t="n"/>
      <c r="P78" s="60">
        <f t="array" ref="P78">
_xlfn.IFS(
ISNUMBER(MATCH($Q78,{"шелфбаннер","разделитель","монетница","чековая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ISNUMBER(MATCH($Q78,{"каталог","журнал"},)),
"Пресса",
$Q78="","")</f>
        <v/>
      </c>
      <c r="Q78" s="60" t="n"/>
      <c r="R78" s="60">
        <f t="array" ref="R78">
IFERROR(
_xlfn.IFS(
OR(ISNUMBER(MATCH($Q78,{"экспозиция","макет","стенд","автостенд","авто стенд","выставочное пространство","выставочные стенды","модульные выставочные стенды","3Д конструкция","3D конструкция"},)),P78="Экспонирование"),
"нестандартный",
ISNUMBER(MATCH($Q78,{"скроллер","призматрон"},)),
"динамический",
$P78="Видео",
"цифровой",
OR($P78="Пресса",$P78="Щит",$P78="POSm",$P78="Подвес",$P78="Брендирование/оклейка"),
"статический"),"")</f>
        <v/>
      </c>
      <c r="S78" s="59" t="n"/>
      <c r="T78" s="60" t="n"/>
      <c r="U78" s="60" t="n"/>
      <c r="V78" s="60">
        <f>
IF(P78="Видео",
"цифровой постер/ролик",
IF(ISNUMBER(MATCH(Q78,{"короб световой","короб световой | лайтбокс","короб световой | кристалайт","лайтбокс","лайт бокс","кристалайт","LB","lightbox"},)),
"бэклит",
IF(P78="Брендирование/оклейка",
"перфарированная пленка/самоклейка",
IF(P78="Экспонирование",
"под запрос",
IF(P78="Подвес",
"баннер/ткань",
"")))))</f>
        <v/>
      </c>
      <c r="W78" s="59" t="n"/>
      <c r="X78" s="59" t="n"/>
      <c r="Y78" s="59" t="n"/>
      <c r="Z78" s="61" t="n"/>
      <c r="AA78" s="61" t="n"/>
      <c r="AB78" s="61">
        <f>IF(BL78&gt;0,Z78,0)</f>
        <v/>
      </c>
      <c r="AC78" s="59" t="n"/>
      <c r="AD78" s="59" t="n"/>
      <c r="AE78" s="59" t="n"/>
      <c r="AF78" s="59" t="n"/>
      <c r="AG78" s="59" t="n"/>
      <c r="AH78" s="59" t="n"/>
      <c r="AI78" s="59" t="n"/>
      <c r="AJ78" s="59" t="n"/>
      <c r="AK78" s="59" t="n"/>
      <c r="AL78" s="62">
        <f>IFERROR(IF(OR(R78="статический",R78="динамический",R78="нестандартный",R78="",R78=""),"-",IF(AND(AH78="-",AI78="-"),"-",AK78*3600/AH78*AI78)),"-")</f>
        <v/>
      </c>
      <c r="AM78" s="62">
        <f>IFERROR(IF(OR(R78="статический",R78="динамический",R78="",R78="", R78="BTL",R78="нестандартный"),"-",AG78*AI78*AL78/60),"-")</f>
        <v/>
      </c>
      <c r="AN78" s="63">
        <f>IFERROR(IF(AH78="","-",AG78*AI78/AH78),"-")</f>
        <v/>
      </c>
      <c r="AO78" s="59">
        <f>IFERROR(IF(OR($R78="статический",$R78="динамический",$R78="",$R78="",$R78="BTL",$R78="нестандартный"),"-",$AL78*$AY78),"-")</f>
        <v/>
      </c>
      <c r="AP78" s="62">
        <f>IFERROR(IF(OR($R78="статический",$R78="динамический",$R78="",$R78="",$R78="BTL",$R78="нестандартный"),"-",$AM78*AY78),"-")</f>
        <v/>
      </c>
      <c r="AQ78" s="64" t="n"/>
      <c r="AR78" s="61" t="n"/>
      <c r="AS78" s="61" t="n"/>
      <c r="AT78" s="61" t="n"/>
      <c r="AU78" s="65" t="n"/>
      <c r="AV78" s="124">
        <f>IFERROR(DR78/AT78*1000,"n/a")</f>
        <v/>
      </c>
      <c r="AW78" s="67" t="n"/>
      <c r="AX78" s="67" t="n"/>
      <c r="AY78" s="43">
        <f>IFERROR(IF(OR($AW78="",$AX78=""),"",_xlfn.DAYS($AX78+1,$AW78)),"")</f>
        <v/>
      </c>
      <c r="AZ78" s="68">
        <f t="array" ref="AZ78">
_xlfn.LET(_xlpm.COEFF,
IF($AW78+$AX78=0,0,IF(MAX(MIN($AX78,EOMONTH(AZ$15,0))-MAX($AW78,AZ$15)+1,)&gt;0,1,0)),
_xlfn.IFS(
$ES78="LisChannel",
_xlpm.COEFF*
INDEX({1;1;1.2;1.2;1;1;1;1;1.2;1.2;1.2;1.2},
MATCH(MONTH(AZ$15),
{1,2,3,4,5,6,7,8,9,10,11,12})),
CONCATENATE($ES78," ",$L78)="RussOutdoor метро",
_xlpm.COEFF*
INDEX({0.8;0.9;1.1;1.1;1;1;1;1;1.1;1.1;1.1;1.1},
MATCH(MONTH(AZ$15),
{1,2,3,4,5,6,7,8,9,10,11,12})),
$ES78&lt;&gt;"LisChannel",
_xlpm.COEFF,
$ES78&lt;&gt;"RussOutdoor",
_xlpm.COEFF))</f>
        <v/>
      </c>
      <c r="BA78" s="68">
        <f t="array" ref="BA78">
_xlfn.LET(_xlpm.COEFF,
IF($AW78+$AX78=0,0,IF(MAX(MIN($AX78,EOMONTH(BA$15,0))-MAX($AW78,BA$15)+1,)&gt;0,1,0)),
_xlfn.IFS(
$ES78="LisChannel",
_xlpm.COEFF*
INDEX({1;1;1.2;1.2;1;1;1;1;1.2;1.2;1.2;1.2},
MATCH(MONTH(BA$15),
{1,2,3,4,5,6,7,8,9,10,11,12})),
CONCATENATE($ES78," ",$L78)="RussOutdoor метро",
_xlpm.COEFF*
INDEX({0.8;0.9;1.1;1.1;1;1;1;1;1.1;1.1;1.1;1.1},
MATCH(MONTH(BA$15),
{1,2,3,4,5,6,7,8,9,10,11,12})),
$ES78&lt;&gt;"LisChannel",
_xlpm.COEFF,
$ES78&lt;&gt;"RussOutdoor",
_xlpm.COEFF))</f>
        <v/>
      </c>
      <c r="BB78" s="68">
        <f t="array" ref="BB78">
_xlfn.LET(_xlpm.COEFF,
IF($AW78+$AX78=0,0,IF(MAX(MIN($AX78,EOMONTH(BB$15,0))-MAX($AW78,BB$15)+1,)&gt;0,1,0)),
_xlfn.IFS(
$ES78="LisChannel",
_xlpm.COEFF*
INDEX({1;1;1.2;1.2;1;1;1;1;1.2;1.2;1.2;1.2},
MATCH(MONTH(BB$15),
{1,2,3,4,5,6,7,8,9,10,11,12})),
CONCATENATE($ES78," ",$L78)="RussOutdoor метро",
_xlpm.COEFF*
INDEX({0.8;0.9;1.1;1.1;1;1;1;1;1.1;1.1;1.1;1.1},
MATCH(MONTH(BB$15),
{1,2,3,4,5,6,7,8,9,10,11,12})),
$ES78&lt;&gt;"LisChannel",
_xlpm.COEFF,
$ES78&lt;&gt;"RussOutdoor",
_xlpm.COEFF))</f>
        <v/>
      </c>
      <c r="BC78" s="68">
        <f t="array" ref="BC78">
_xlfn.LET(_xlpm.COEFF,
IF($AW78+$AX78=0,0,IF(MAX(MIN($AX78,EOMONTH(BC$15,0))-MAX($AW78,BC$15)+1,)&gt;0,1,0)),
_xlfn.IFS(
$ES78="LisChannel",
_xlpm.COEFF*
INDEX({1;1;1.2;1.2;1;1;1;1;1.2;1.2;1.2;1.2},
MATCH(MONTH(BC$15),
{1,2,3,4,5,6,7,8,9,10,11,12})),
CONCATENATE($ES78," ",$L78)="RussOutdoor метро",
_xlpm.COEFF*
INDEX({0.8;0.9;1.1;1.1;1;1;1;1;1.1;1.1;1.1;1.1},
MATCH(MONTH(BC$15),
{1,2,3,4,5,6,7,8,9,10,11,12})),
$ES78&lt;&gt;"LisChannel",
_xlpm.COEFF,
$ES78&lt;&gt;"RussOutdoor",
_xlpm.COEFF))</f>
        <v/>
      </c>
      <c r="BD78" s="68">
        <f t="array" ref="BD78">
_xlfn.LET(_xlpm.COEFF,
IF($AW78+$AX78=0,0,IF(MAX(MIN($AX78,EOMONTH(BD$15,0))-MAX($AW78,BD$15)+1,)&gt;0,1,0)),
_xlfn.IFS(
$ES78="LisChannel",
_xlpm.COEFF*
INDEX({1;1;1.2;1.2;1;1;1;1;1.2;1.2;1.2;1.2},
MATCH(MONTH(BD$15),
{1,2,3,4,5,6,7,8,9,10,11,12})),
CONCATENATE($ES78," ",$L78)="RussOutdoor метро",
_xlpm.COEFF*
INDEX({0.8;0.9;1.1;1.1;1;1;1;1;1.1;1.1;1.1;1.1},
MATCH(MONTH(BD$15),
{1,2,3,4,5,6,7,8,9,10,11,12})),
$ES78&lt;&gt;"LisChannel",
_xlpm.COEFF,
$ES78&lt;&gt;"RussOutdoor",
_xlpm.COEFF))</f>
        <v/>
      </c>
      <c r="BE78" s="68">
        <f t="array" ref="BE78">
_xlfn.LET(_xlpm.COEFF,
IF($AW78+$AX78=0,0,IF(MAX(MIN($AX78,EOMONTH(BE$15,0))-MAX($AW78,BE$15)+1,)&gt;0,1,0)),
_xlfn.IFS(
$ES78="LisChannel",
_xlpm.COEFF*
INDEX({1;1;1.2;1.2;1;1;1;1;1.2;1.2;1.2;1.2},
MATCH(MONTH(BE$15),
{1,2,3,4,5,6,7,8,9,10,11,12})),
CONCATENATE($ES78," ",$L78)="RussOutdoor метро",
_xlpm.COEFF*
INDEX({0.8;0.9;1.1;1.1;1;1;1;1;1.1;1.1;1.1;1.1},
MATCH(MONTH(BE$15),
{1,2,3,4,5,6,7,8,9,10,11,12})),
$ES78&lt;&gt;"LisChannel",
_xlpm.COEFF,
$ES78&lt;&gt;"RussOutdoor",
_xlpm.COEFF))</f>
        <v/>
      </c>
      <c r="BF78" s="68">
        <f t="array" ref="BF78">
_xlfn.LET(_xlpm.COEFF,
IF($AW78+$AX78=0,0,IF(MAX(MIN($AX78,EOMONTH(BF$15,0))-MAX($AW78,BF$15)+1,)&gt;0,1,0)),
_xlfn.IFS(
$ES78="LisChannel",
_xlpm.COEFF*
INDEX({1;1;1.2;1.2;1;1;1;1;1.2;1.2;1.2;1.2},
MATCH(MONTH(BF$15),
{1,2,3,4,5,6,7,8,9,10,11,12})),
CONCATENATE($ES78," ",$L78)="RussOutdoor метро",
_xlpm.COEFF*
INDEX({0.8;0.9;1.1;1.1;1;1;1;1;1.1;1.1;1.1;1.1},
MATCH(MONTH(BF$15),
{1,2,3,4,5,6,7,8,9,10,11,12})),
$ES78&lt;&gt;"LisChannel",
_xlpm.COEFF,
$ES78&lt;&gt;"RussOutdoor",
_xlpm.COEFF))</f>
        <v/>
      </c>
      <c r="BG78" s="68">
        <f t="array" ref="BG78">
_xlfn.LET(_xlpm.COEFF,
IF($AW78+$AX78=0,0,IF(MAX(MIN($AX78,EOMONTH(BG$15,0))-MAX($AW78,BG$15)+1,)&gt;0,1,0)),
_xlfn.IFS(
$ES78="LisChannel",
_xlpm.COEFF*
INDEX({1;1;1.2;1.2;1;1;1;1;1.2;1.2;1.2;1.2},
MATCH(MONTH(BG$15),
{1,2,3,4,5,6,7,8,9,10,11,12})),
CONCATENATE($ES78," ",$L78)="RussOutdoor метро",
_xlpm.COEFF*
INDEX({0.8;0.9;1.1;1.1;1;1;1;1;1.1;1.1;1.1;1.1},
MATCH(MONTH(BG$15),
{1,2,3,4,5,6,7,8,9,10,11,12})),
$ES78&lt;&gt;"LisChannel",
_xlpm.COEFF,
$ES78&lt;&gt;"RussOutdoor",
_xlpm.COEFF))</f>
        <v/>
      </c>
      <c r="BH78" s="68">
        <f t="array" ref="BH78">
_xlfn.LET(_xlpm.COEFF,
IF($AW78+$AX78=0,0,IF(MAX(MIN($AX78,EOMONTH(BH$15,0))-MAX($AW78,BH$15)+1,)&gt;0,1,0)),
_xlfn.IFS(
$ES78="LisChannel",
_xlpm.COEFF*
INDEX({1;1;1.2;1.2;1;1;1;1;1.2;1.2;1.2;1.2},
MATCH(MONTH(BH$15),
{1,2,3,4,5,6,7,8,9,10,11,12})),
CONCATENATE($ES78," ",$L78)="RussOutdoor метро",
_xlpm.COEFF*
INDEX({0.8;0.9;1.1;1.1;1;1;1;1;1.1;1.1;1.1;1.1},
MATCH(MONTH(BH$15),
{1,2,3,4,5,6,7,8,9,10,11,12})),
$ES78&lt;&gt;"LisChannel",
_xlpm.COEFF,
$ES78&lt;&gt;"RussOutdoor",
_xlpm.COEFF))</f>
        <v/>
      </c>
      <c r="BI78" s="68">
        <f t="array" ref="BI78">
_xlfn.LET(_xlpm.COEFF,
IF($AW78+$AX78=0,0,IF(MAX(MIN($AX78,EOMONTH(BI$15,0))-MAX($AW78,BI$15)+1,)&gt;0,1,0)),
_xlfn.IFS(
$ES78="LisChannel",
_xlpm.COEFF*
INDEX({1;1;1.2;1.2;1;1;1;1;1.2;1.2;1.2;1.2},
MATCH(MONTH(BI$15),
{1,2,3,4,5,6,7,8,9,10,11,12})),
CONCATENATE($ES78," ",$L78)="RussOutdoor метро",
_xlpm.COEFF*
INDEX({0.8;0.9;1.1;1.1;1;1;1;1;1.1;1.1;1.1;1.1},
MATCH(MONTH(BI$15),
{1,2,3,4,5,6,7,8,9,10,11,12})),
$ES78&lt;&gt;"LisChannel",
_xlpm.COEFF,
$ES78&lt;&gt;"RussOutdoor",
_xlpm.COEFF))</f>
        <v/>
      </c>
      <c r="BJ78" s="68">
        <f t="array" ref="BJ78">
_xlfn.LET(_xlpm.COEFF,
IF($AW78+$AX78=0,0,IF(MAX(MIN($AX78,EOMONTH(BJ$15,0))-MAX($AW78,BJ$15)+1,)&gt;0,1,0)),
_xlfn.IFS(
$ES78="LisChannel",
_xlpm.COEFF*
INDEX({1;1;1.2;1.2;1;1;1;1;1.2;1.2;1.2;1.2},
MATCH(MONTH(BJ$15),
{1,2,3,4,5,6,7,8,9,10,11,12})),
CONCATENATE($ES78," ",$L78)="RussOutdoor метро",
_xlpm.COEFF*
INDEX({0.8;0.9;1.1;1.1;1;1;1;1;1.1;1.1;1.1;1.1},
MATCH(MONTH(BJ$15),
{1,2,3,4,5,6,7,8,9,10,11,12})),
$ES78&lt;&gt;"LisChannel",
_xlpm.COEFF,
$ES78&lt;&gt;"RussOutdoor",
_xlpm.COEFF))</f>
        <v/>
      </c>
      <c r="BK78" s="68">
        <f t="array" ref="BK78">
_xlfn.LET(_xlpm.COEFF,
IF($AW78+$AX78=0,0,IF(MAX(MIN($AX78,EOMONTH(BK$15,0))-MAX($AW78,BK$15)+1,)&gt;0,1,0)),
_xlfn.IFS(
$ES78="LisChannel",
_xlpm.COEFF*
INDEX({1;1;1.2;1.2;1;1;1;1;1.2;1.2;1.2;1.2},
MATCH(MONTH(BK$15),
{1,2,3,4,5,6,7,8,9,10,11,12})),
CONCATENATE($ES78," ",$L78)="RussOutdoor метро",
_xlpm.COEFF*
INDEX({0.8;0.9;1.1;1.1;1;1;1;1;1.1;1.1;1.1;1.1},
MATCH(MONTH(BK$15),
{1,2,3,4,5,6,7,8,9,10,11,12})),
$ES78&lt;&gt;"LisChannel",
_xlpm.COEFF,
$ES78&lt;&gt;"RussOutdoor",
_xlpm.COEFF))</f>
        <v/>
      </c>
      <c r="BL78" s="62">
        <f>COUNTIFS($AZ78:$BK78,"&gt;0")</f>
        <v/>
      </c>
      <c r="BM78" s="65" t="n"/>
      <c r="BN78" s="125">
        <f>$DJ78</f>
        <v/>
      </c>
      <c r="BO78" s="63">
        <f>$DQ78</f>
        <v/>
      </c>
      <c r="BP78" s="125">
        <f>
IFERROR(
IF($BL78=0,0,
$BN78*(1-$BO78)),
0)</f>
        <v/>
      </c>
      <c r="BQ78" s="125">
        <f t="array" ref="BQ78">
IFERROR(
_xlfn.IFS(
$DH78="день_1",
$BP78*$BL78/($AX78-$AW78+1)*AZ78*(DAY(EOMONTH(AZ$15,0))),
$DH78="день_2",
$BP78/30*MAX(MIN($AX78,EOMONTH(AZ$15,0))-MAX($AW78,AZ$15)+1,),
$DH78="раб.день",
$BP78/30*(IFERROR(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$BP78*AZ78,
$DH78="неделя",
$BP78*AZ78/7*(ROUNDUP((DAY(EOMONTH(AZ$15,0)))/4,0))),
0)</f>
        <v/>
      </c>
      <c r="BR78" s="125">
        <f t="array" ref="BR78">
IFERROR(
_xlfn.IFS(
$DH78="день_1",
$BP78*$BL78/($AX78-$AW78+1)*BA78*(DAY(EOMONTH(BA$15,0))),
$DH78="день_2",
$BP78/30*MAX(MIN($AX78,EOMONTH(BA$15,0))-MAX($AW78,BA$15)+1,),
$DH78="раб.день",
$BP78/30*(IFERROR(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$BP78*BA78,
$DH78="неделя",
$BP78*BA78/7*(ROUNDUP((DAY(EOMONTH(BA$15,0)))/4,0))),
0)</f>
        <v/>
      </c>
      <c r="BS78" s="125">
        <f t="array" ref="BS78">
IFERROR(
_xlfn.IFS(
$DH78="день_1",
$BP78*$BL78/($AX78-$AW78+1)*BB78*(DAY(EOMONTH(BB$15,0))),
$DH78="день_2",
$BP78/30*MAX(MIN($AX78,EOMONTH(BB$15,0))-MAX($AW78,BB$15)+1,),
$DH78="раб.день",
$BP78/30*(IFERROR(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$BP78*BB78,
$DH78="неделя",
$BP78*BB78/7*(ROUNDUP((DAY(EOMONTH(BB$15,0)))/4,0))),
0)</f>
        <v/>
      </c>
      <c r="BT78" s="125">
        <f t="array" ref="BT78">
IFERROR(
_xlfn.IFS(
$DH78="день_1",
$BP78*$BL78/($AX78-$AW78+1)*BC78*(DAY(EOMONTH(BC$15,0))),
$DH78="день_2",
$BP78/30*MAX(MIN($AX78,EOMONTH(BC$15,0))-MAX($AW78,BC$15)+1,),
$DH78="раб.день",
$BP78/30*(IFERROR(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$BP78*BC78,
$DH78="неделя",
$BP78*BC78/7*(ROUNDUP((DAY(EOMONTH(BC$15,0)))/4,0))),
0)</f>
        <v/>
      </c>
      <c r="BU78" s="125">
        <f t="array" ref="BU78">
IFERROR(
_xlfn.IFS(
$DH78="день_1",
$BP78*$BL78/($AX78-$AW78+1)*BD78*(DAY(EOMONTH(BD$15,0))),
$DH78="день_2",
$BP78/30*MAX(MIN($AX78,EOMONTH(BD$15,0))-MAX($AW78,BD$15)+1,),
$DH78="раб.день",
$BP78/30*(IFERROR(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$BP78*BD78,
$DH78="неделя",
$BP78*BD78/7*(ROUNDUP((DAY(EOMONTH(BD$15,0)))/4,0))),
0)</f>
        <v/>
      </c>
      <c r="BV78" s="125">
        <f t="array" ref="BV78">
IFERROR(
_xlfn.IFS(
$DH78="день_1",
$BP78*$BL78/($AX78-$AW78+1)*BE78*(DAY(EOMONTH(BE$15,0))),
$DH78="день_2",
$BP78/30*MAX(MIN($AX78,EOMONTH(BE$15,0))-MAX($AW78,BE$15)+1,),
$DH78="раб.день",
$BP78/30*(IFERROR(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$BP78*BE78,
$DH78="неделя",
$BP78*BE78/7*(ROUNDUP((DAY(EOMONTH(BE$15,0)))/4,0))),
0)</f>
        <v/>
      </c>
      <c r="BW78" s="125">
        <f t="array" ref="BW78">
IFERROR(
_xlfn.IFS(
$DH78="день_1",
$BP78*$BL78/($AX78-$AW78+1)*BF78*(DAY(EOMONTH(BF$15,0))),
$DH78="день_2",
$BP78/30*MAX(MIN($AX78,EOMONTH(BF$15,0))-MAX($AW78,BF$15)+1,),
$DH78="раб.день",
$BP78/30*(IFERROR(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$BP78*BF78,
$DH78="неделя",
$BP78*BF78/7*(ROUNDUP((DAY(EOMONTH(BF$15,0)))/4,0))),
0)</f>
        <v/>
      </c>
      <c r="BX78" s="125">
        <f t="array" ref="BX78">
IFERROR(
_xlfn.IFS(
$DH78="день_1",
$BP78*$BL78/($AX78-$AW78+1)*BG78*(DAY(EOMONTH(BG$15,0))),
$DH78="день_2",
$BP78/30*MAX(MIN($AX78,EOMONTH(BG$15,0))-MAX($AW78,BG$15)+1,),
$DH78="раб.день",
$BP78/30*(IFERROR(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$BP78*BG78,
$DH78="неделя",
$BP78*BG78/7*(ROUNDUP((DAY(EOMONTH(BG$15,0)))/4,0))),
0)</f>
        <v/>
      </c>
      <c r="BY78" s="125">
        <f t="array" ref="BY78">
IFERROR(
_xlfn.IFS(
$DH78="день_1",
$BP78*$BL78/($AX78-$AW78+1)*BH78*(DAY(EOMONTH(BH$15,0))),
$DH78="день_2",
$BP78/30*MAX(MIN($AX78,EOMONTH(BH$15,0))-MAX($AW78,BH$15)+1,),
$DH78="раб.день",
$BP78/30*(IFERROR(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$BP78*BH78,
$DH78="неделя",
$BP78*BH78/7*(ROUNDUP((DAY(EOMONTH(BH$15,0)))/4,0))),
0)</f>
        <v/>
      </c>
      <c r="BZ78" s="125">
        <f t="array" ref="BZ78">
IFERROR(
_xlfn.IFS(
$DH78="день_1",
$BP78*$BL78/($AX78-$AW78+1)*BI78*(DAY(EOMONTH(BI$15,0))),
$DH78="день_2",
$BP78/30*MAX(MIN($AX78,EOMONTH(BI$15,0))-MAX($AW78,BI$15)+1,),
$DH78="раб.день",
$BP78/30*(IFERROR(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$BP78*BI78,
$DH78="неделя",
$BP78*BI78/7*(ROUNDUP((DAY(EOMONTH(BI$15,0)))/4,0))),
0)</f>
        <v/>
      </c>
      <c r="CA78" s="125">
        <f t="array" ref="CA78">
IFERROR(
_xlfn.IFS(
$DH78="день_1",
$BP78*$BL78/($AX78-$AW78+1)*BJ78*(DAY(EOMONTH(BJ$15,0))),
$DH78="день_2",
$BP78/30*MAX(MIN($AX78,EOMONTH(BJ$15,0))-MAX($AW78,BJ$15)+1,),
$DH78="раб.день",
$BP78/30*(IFERROR(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$BP78*BJ78,
$DH78="неделя",
$BP78*BJ78/7*(ROUNDUP((DAY(EOMONTH(BJ$15,0)))/4,0))),
0)</f>
        <v/>
      </c>
      <c r="CB78" s="125">
        <f t="array" ref="CB78">
IFERROR(
_xlfn.IFS(
$DH78="день_1",
$BP78*$BL78/($AX78-$AW78+1)*BK78*(DAY(EOMONTH(BK$15,0))),
$DH78="день_2",
$BP78/30*MAX(MIN($AX78,EOMONTH(BK$15,0))-MAX($AW78,BK$15)+1,),
$DH78="раб.день",
$BP78/30*(IFERROR(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$BP78*BK78,
$DH78="неделя",
$BP78*BK78/7*(ROUNDUP((DAY(EOMONTH(BK$15,0)))/4,0))),
0)</f>
        <v/>
      </c>
      <c r="CC78" s="125">
        <f>SUM($BQ78:$CB78)</f>
        <v/>
      </c>
      <c r="CD78" s="126">
        <f>SUM($EH78:$EH78)</f>
        <v/>
      </c>
      <c r="CE78" s="126">
        <f>$CD78*$AB78</f>
        <v/>
      </c>
      <c r="CF78" s="126">
        <f>SUM($EK78:$EK78)</f>
        <v/>
      </c>
      <c r="CG78" s="126">
        <f>$CF78*$AB78</f>
        <v/>
      </c>
      <c r="CH78" s="126">
        <f>SUM($CC78,$CE78,$CG78)</f>
        <v/>
      </c>
      <c r="CI78" s="126">
        <f>$CH78*(1+$CM78)</f>
        <v/>
      </c>
      <c r="CJ78" s="127" t="n">
        <v>0</v>
      </c>
      <c r="CK78" s="126">
        <f>SUM($CH78:$CH78)*(1+$CJ78)</f>
        <v/>
      </c>
      <c r="CL78" s="126">
        <f>SUM($CH78:$CH78)*(1+$CM78)</f>
        <v/>
      </c>
      <c r="CM78" s="59" t="n"/>
      <c r="CN78" s="59" t="n"/>
      <c r="CO78" s="72" t="n"/>
      <c r="CP78" s="59" t="n"/>
      <c r="CQ78" s="73" t="n"/>
      <c r="CR78" s="73" t="n"/>
      <c r="CS78" s="73" t="n"/>
      <c r="CT78" s="72" t="n"/>
      <c r="CU78" s="79" t="inlineStr">
        <is>
          <t> </t>
        </is>
      </c>
      <c r="CV78" s="60" t="n"/>
      <c r="CW78" s="60" t="n"/>
      <c r="CX78" s="60" t="n"/>
      <c r="CY78" s="127">
        <f>IFERROR(($CC78-$EE78)/($EE78/(1-$DQ78)),0)</f>
        <v/>
      </c>
      <c r="CZ78" s="127">
        <f>IFERROR(1-$EI78/($CE78),0)</f>
        <v/>
      </c>
      <c r="DA78" s="127">
        <f>IFERROR(1-$EL78/($CG78),0)</f>
        <v/>
      </c>
      <c r="DB78" s="126">
        <f>ROUND(IFERROR(($CI78/(1+$CM78)-$EN78),0),2)</f>
        <v/>
      </c>
      <c r="DC78" s="128" t="n"/>
      <c r="DD78" s="125" t="n"/>
      <c r="DE78" s="75" t="n">
        <v>0</v>
      </c>
      <c r="DF78" s="128" t="n"/>
      <c r="DG78" s="125">
        <f>IF($DC78=0,0,$DD78*($DC78*100%-$DE78*$DF78))*SUM($AB78:$AB78)</f>
        <v/>
      </c>
      <c r="DH78" s="129" t="inlineStr">
        <is>
          <t>месяц</t>
        </is>
      </c>
      <c r="DI78" s="130">
        <f t="array" ref="DI78">IFERROR(
IF($ES78="LisChannel",
(ROUND(((INDEX({174.625;153.888888888889;130.972222222222},MATCH($AI78,{2;3;4}),0))*$AG78*$AI78),2)),0),0)</f>
        <v/>
      </c>
      <c r="DJ78" s="130">
        <f>
_xlfn.LET(_xlpm.X,
IFERROR(
IF($ES78="НовиковТВ",
(_xlfn.LET(_xlpm.NTV,
_xlfn.LET(_xlpm.MIN,350000,
IF(SUMIFS($DI:$DI,$ES:$ES,"НовиковТВ")&lt;=_xlpm.MIN,
(SUMIFS($DI:$DI,$ES:$ES,"НовиковТВ")/(COUNTIFS($ES:$ES,"НовиковТВ")))*_xlpm.MIN/SUMIFS($DI:$DI,$ES:$ES,"НовиковТВ"),
DI78)),
_xlpm.NTV+$DG78/(1-(1-(_xlpm.NTV)*(1-$DL78)*(1-$DM78)*(1-$DN78)*(1-$DO78)*(1-$DP78)/_xlpm.NTV))))/(1+$EP78),
$DI78+$DG78/(1-(1-($DI78)*(1-$DL78)*(1-$DM78)*(1-$DN78)*(1-$DO78)*(1-$DP78)/$DI78))),
0),
_xlpm.X*(1+$CM78)*(1+$CW78)-_xlpm.X*(1+$CM78)+_xlpm.X)</f>
        <v/>
      </c>
      <c r="DK78" s="125" t="inlineStr">
        <is>
          <t>послед.</t>
        </is>
      </c>
      <c r="DL78" s="63" t="n">
        <v>0</v>
      </c>
      <c r="DM78" s="63" t="n">
        <v>0</v>
      </c>
      <c r="DN78" s="63" t="n">
        <v>0</v>
      </c>
      <c r="DO78" s="63" t="n">
        <v>0</v>
      </c>
      <c r="DP78" s="63" t="n">
        <v>0</v>
      </c>
      <c r="DQ78" s="63">
        <f t="array" ref="DQ78">IFERROR(_xlfn.IFS(
$DK78="послед.",1-(1-$DL78)*(1-$DM78)*(1-$DN78)*(1-$DO78)*(1-$DP78),
$DK78="сумм.",$DL78+$DM78+$DN78+$DO78+$DP78),
0)</f>
        <v/>
      </c>
      <c r="DR78" s="125">
        <f t="array" ref="DR78">
IFERROR(
_xlfn.IFS(
$BL78=0,
0,
$BL78&gt;0,
_xlfn.IFS($DK78="послед.",
$DJ78*(1-$DL78)*(1-$DM78)*(1-$DN78)*(1-$DO78)*(1-$DP78),
$DK78="сумм.",
$DJ78*(1-($DL78+$DM78+$DN78+$DO78+$DP78)))),0)</f>
        <v/>
      </c>
      <c r="DS78" s="125">
        <f t="array" ref="DS78">
IFERROR(_xlfn.IFS(
$DH78="день_1",
$DR78*$BL78/($AX78-$AW78+1)*AZ78*(DAY(EOMONTH(AZ$15,0))),
$DH78="день_2",
$DR78/30*MAX(MIN($AX78,EOMONTH(AZ$15,0))-MAX($AW78,AZ$15)+1,),
$DH78="раб.день",
$DR78/30*(IFERROR(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$DR78*AZ78,
$DH78="неделя",
$DR78*AZ78/7*(ROUNDUP((DAY(EOMONTH(AZ$15,0)))/4,0))),
0)</f>
        <v/>
      </c>
      <c r="DT78" s="125">
        <f t="array" ref="DT78">
IFERROR(_xlfn.IFS(
$DH78="день_1",
$DR78*$BL78/($AX78-$AW78+1)*BA78*(DAY(EOMONTH(BA$15,0))),
$DH78="день_2",
$DR78/30*MAX(MIN($AX78,EOMONTH(BA$15,0))-MAX($AW78,BA$15)+1,),
$DH78="раб.день",
$DR78/30*(IFERROR(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$DR78*BA78,
$DH78="неделя",
$DR78*BA78/7*(ROUNDUP((DAY(EOMONTH(BA$15,0)))/4,0))),
0)</f>
        <v/>
      </c>
      <c r="DU78" s="125">
        <f t="array" ref="DU78">
IFERROR(_xlfn.IFS(
$DH78="день_1",
$DR78*$BL78/($AX78-$AW78+1)*BB78*(DAY(EOMONTH(BB$15,0))),
$DH78="день_2",
$DR78/30*MAX(MIN($AX78,EOMONTH(BB$15,0))-MAX($AW78,BB$15)+1,),
$DH78="раб.день",
$DR78/30*(IFERROR(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$DR78*BB78,
$DH78="неделя",
$DR78*BB78/7*(ROUNDUP((DAY(EOMONTH(BB$15,0)))/4,0))),
0)</f>
        <v/>
      </c>
      <c r="DV78" s="125">
        <f t="array" ref="DV78">
IFERROR(_xlfn.IFS(
$DH78="день_1",
$DR78*$BL78/($AX78-$AW78+1)*BC78*(DAY(EOMONTH(BC$15,0))),
$DH78="день_2",
$DR78/30*MAX(MIN($AX78,EOMONTH(BC$15,0))-MAX($AW78,BC$15)+1,),
$DH78="раб.день",
$DR78/30*(IFERROR(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$DR78*BC78,
$DH78="неделя",
$DR78*BC78/7*(ROUNDUP((DAY(EOMONTH(BC$15,0)))/4,0))),
0)</f>
        <v/>
      </c>
      <c r="DW78" s="125">
        <f t="array" ref="DW78">
IFERROR(_xlfn.IFS(
$DH78="день_1",
$DR78*$BL78/($AX78-$AW78+1)*BD78*(DAY(EOMONTH(BD$15,0))),
$DH78="день_2",
$DR78/30*MAX(MIN($AX78,EOMONTH(BD$15,0))-MAX($AW78,BD$15)+1,),
$DH78="раб.день",
$DR78/30*(IFERROR(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$DR78*BD78,
$DH78="неделя",
$DR78*BD78/7*(ROUNDUP((DAY(EOMONTH(BD$15,0)))/4,0))),
0)</f>
        <v/>
      </c>
      <c r="DX78" s="125">
        <f t="array" ref="DX78">
IFERROR(_xlfn.IFS(
$DH78="день_1",
$DR78*$BL78/($AX78-$AW78+1)*BE78*(DAY(EOMONTH(BE$15,0))),
$DH78="день_2",
$DR78/30*MAX(MIN($AX78,EOMONTH(BE$15,0))-MAX($AW78,BE$15)+1,),
$DH78="раб.день",
$DR78/30*(IFERROR(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$DR78*BE78,
$DH78="неделя",
$DR78*BE78/7*(ROUNDUP((DAY(EOMONTH(BE$15,0)))/4,0))),
0)</f>
        <v/>
      </c>
      <c r="DY78" s="125">
        <f t="array" ref="DY78">
IFERROR(_xlfn.IFS(
$DH78="день_1",
$DR78*$BL78/($AX78-$AW78+1)*BF78*(DAY(EOMONTH(BF$15,0))),
$DH78="день_2",
$DR78/30*MAX(MIN($AX78,EOMONTH(BF$15,0))-MAX($AW78,BF$15)+1,),
$DH78="раб.день",
$DR78/30*(IFERROR(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$DR78*BF78,
$DH78="неделя",
$DR78*BF78/7*(ROUNDUP((DAY(EOMONTH(BF$15,0)))/4,0))),
0)</f>
        <v/>
      </c>
      <c r="DZ78" s="125">
        <f t="array" ref="DZ78">
IFERROR(_xlfn.IFS(
$DH78="день_1",
$DR78*$BL78/($AX78-$AW78+1)*BG78*(DAY(EOMONTH(BG$15,0))),
$DH78="день_2",
$DR78/30*MAX(MIN($AX78,EOMONTH(BG$15,0))-MAX($AW78,BG$15)+1,),
$DH78="раб.день",
$DR78/30*(IFERROR(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$DR78*BG78,
$DH78="неделя",
$DR78*BG78/7*(ROUNDUP((DAY(EOMONTH(BG$15,0)))/4,0))),
0)</f>
        <v/>
      </c>
      <c r="EA78" s="125">
        <f t="array" ref="EA78">
IFERROR(_xlfn.IFS(
$DH78="день_1",
$DR78*$BL78/($AX78-$AW78+1)*BH78*(DAY(EOMONTH(BH$15,0))),
$DH78="день_2",
$DR78/30*MAX(MIN($AX78,EOMONTH(BH$15,0))-MAX($AW78,BH$15)+1,),
$DH78="раб.день",
$DR78/30*(IFERROR(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$DR78*BH78,
$DH78="неделя",
$DR78*BH78/7*(ROUNDUP((DAY(EOMONTH(BH$15,0)))/4,0))),
0)</f>
        <v/>
      </c>
      <c r="EB78" s="125">
        <f t="array" ref="EB78">
IFERROR(_xlfn.IFS(
$DH78="день_1",
$DR78*$BL78/($AX78-$AW78+1)*BI78*(DAY(EOMONTH(BI$15,0))),
$DH78="день_2",
$DR78/30*MAX(MIN($AX78,EOMONTH(BI$15,0))-MAX($AW78,BI$15)+1,),
$DH78="раб.день",
$DR78/30*(IFERROR(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$DR78*BI78,
$DH78="неделя",
$DR78*BI78/7*(ROUNDUP((DAY(EOMONTH(BI$15,0)))/4,0))),
0)</f>
        <v/>
      </c>
      <c r="EC78" s="125">
        <f t="array" ref="EC78">
IFERROR(_xlfn.IFS(
$DH78="день_1",
$DR78*$BL78/($AX78-$AW78+1)*BJ78*(DAY(EOMONTH(BJ$15,0))),
$DH78="день_2",
$DR78/30*MAX(MIN($AX78,EOMONTH(BJ$15,0))-MAX($AW78,BJ$15)+1,),
$DH78="раб.день",
$DR78/30*(IFERROR(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$DR78*BJ78,
$DH78="неделя",
$DR78*BJ78/7*(ROUNDUP((DAY(EOMONTH(BJ$15,0)))/4,0))),
0)</f>
        <v/>
      </c>
      <c r="ED78" s="125">
        <f t="array" ref="ED78">
IFERROR(_xlfn.IFS(
$DH78="день_1",
$DR78*$BL78/($AX78-$AW78+1)*BK78*(DAY(EOMONTH(BK$15,0))),
$DH78="день_2",
$DR78/30*MAX(MIN($AX78,EOMONTH(BK$15,0))-MAX($AW78,BK$15)+1,),
$DH78="раб.день",
$DR78/30*(IFERROR(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$DR78*BK78,
$DH78="неделя",
$DR78*BK78/7*(ROUNDUP((DAY(EOMONTH(BK$15,0)))/4,0))),
0)</f>
        <v/>
      </c>
      <c r="EE78" s="125">
        <f>SUM($DS78,$DT78,$DU78,$DV78,$DW78,$DX78,$DY78,$DZ78,$EA78,$EB78,$EC78,$ED78)</f>
        <v/>
      </c>
      <c r="EF78" s="125">
        <f>IFERROR(ROUND($EE78*(1+$EP78),2),0)</f>
        <v/>
      </c>
      <c r="EG78" s="128" t="n">
        <v>1</v>
      </c>
      <c r="EH78" s="126" t="n">
        <v>0</v>
      </c>
      <c r="EI78" s="126">
        <f>ROUND(SUM($EH78:$EH78)*SUM($AB78:$AB78)*$EG78,2)</f>
        <v/>
      </c>
      <c r="EJ78" s="126">
        <f>ROUND($EI78*(1+$EP78),2)</f>
        <v/>
      </c>
      <c r="EK78" s="126" t="n">
        <v>0</v>
      </c>
      <c r="EL78" s="126">
        <f>ROUND(SUM($EK78:$EK78)*SUM($AB78:$AB78)*$EG78,2)</f>
        <v/>
      </c>
      <c r="EM78" s="126">
        <f>ROUND($EL78*(1+$EP78),2)</f>
        <v/>
      </c>
      <c r="EN78" s="126">
        <f>SUM($EE78,$EI78,$EL78)</f>
        <v/>
      </c>
      <c r="EO78" s="126">
        <f>SUM($EF78,$EJ78,$EM78)</f>
        <v/>
      </c>
      <c r="EP78" s="59" t="n"/>
      <c r="EQ78" s="59" t="n"/>
      <c r="ER78" s="60">
        <f t="array" ref="ER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MATCH(ES78,
{"AMS";"RussOutdoor";"HD Outdoor";"Ingroup";"IQ";"Ledproduction";"LisChannel";"Logic";"Media-PPL";"NovikovTV | НовиковТВ";"SMA";"SOK";"КрокусТВ | CrocusTV | IndoorTV";"Сити";"ТЯК Москва"},
0)),"")</f>
        <v/>
      </c>
      <c r="ES78" s="60" t="n"/>
      <c r="ET78" s="60">
        <f t="array" ref="ET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MATCH(ES78,
{"AMS";"RussOutdoor";"HD Outdoor";"Ingroup";"IQ";"Ledproduction";"LisChannel";"Logic";"Media-PPL";"NovikovTV | НовиковТВ";"SMA";"SOK";"КрокусТВ | CrocusTV | IndoorTV";"Сити";"ТЯК Москва"},
0)),"")</f>
        <v/>
      </c>
      <c r="EU78" s="60" t="n"/>
      <c r="EV78" s="60" t="n"/>
      <c r="EX78" s="110">
        <f t="array" ref="EX78">
($AR78/30
+N("ТРАФИК ПЛОЩАДКИ"))*
(IFERROR(
_xlfn.LET(
_xlpm.GPR,
HLOOKUP($L78,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IF($Q78="цифровой",_xlpm.GPR/$AG78,_xlpm.GPR/60)),
0)
+N("DWELL TIME"))*
(IF($AB78=0,0,IF($AB78=1,0.3,IF($AB78=2,0.5,IF($AB78&gt;2,1))))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_xlfn.IFS($AC78="да",1.2,$AC78="нет",1)*
_xlfn.IFS($AD78="да",1.2,$AD78="нет",1)*
IF(R78="статический",1,1.2)*
$X78*
INDEX(
{1.2;1;1.2;1.2;1;1.2;1.2;1.2;1.2;1.2;1.2;1;1.2;1.2;1.2;1.2;1;1;1.2;1.2;1.2;1;1;1;1;1.2;1.2;1.2;1.2;1;1;1;1;1.2;1.2;1.2;1.2;1.2;1.2;1.2;1.2;1;1;1.2;1;1;1;1;1.5;1;1;1.5;1.5;1.2},
MATCH($Q78,_xlpm.MI,0)))&gt;{0.02;0.04;0.06;0.1;0.2;0.4;0.6;0.8;1;2;4;6})),
{0;1;2;3;4;5;6;7;8;9;10;11;12},
0)))
+N("КОЭФФИЦИЕНТ КОНТАКТА"))))*
(_xlfn.IFS($X78&lt;0.1,$X78/1000,$X78&gt;25,5.2,AND($X78&gt;=0.1,$X78&lt;=25),(($X78*2+0.1)/10)*($X78/10)))*
IFERROR((_xlfn.LET(
_xlpm.MA,
{0;0.8;0.85;0.9;0.95;1},
_xlpm.MAA,
{0;1;2;3;4;5},
INDEX(_xlpm.MA,MATCH(SUMPRODUCT(--((IF(ROUND(_xlpm.MAA,1)&gt;5,5,ROUND($AB78,1)))&gt;{0;1;2;3;4;5})),_xlpm.MAA,0)))
+N("КОЭФФИЦИЕНТ КОЛ-ВО КОНСТРУКЦИЙ")),1)*
$AB78,0))*
(IF($Q78="цифровой",$AG78/15*$AI78,1)
+N("ДЛЯ ЦИФРЫ"))</f>
        <v/>
      </c>
      <c r="EY78" s="110">
        <f>IFERROR(EX78*AY78,0)</f>
        <v/>
      </c>
      <c r="EZ78" s="131">
        <f>IFERROR(DP78/EY78*1000,0)</f>
        <v/>
      </c>
      <c r="FA78" s="112">
        <f>IFERROR(FC78/FB78,0)</f>
        <v/>
      </c>
      <c r="FB78" s="112">
        <f>IFERROR((FC78/(EY78/FF78*#REF!))*0.825,0)</f>
        <v/>
      </c>
      <c r="FC78" s="112">
        <f>IFERROR(((EX78*30/AR78)*100)/30,0)</f>
        <v/>
      </c>
      <c r="FD78" s="112">
        <f>IFERROR(EY78/G78*100%,0)</f>
        <v/>
      </c>
      <c r="FE78" s="112">
        <f>IFERROR(FD78/FC78*100%,0)</f>
        <v/>
      </c>
      <c r="FF78" s="110">
        <f>IFERROR(AR78/30*AY78,0)</f>
        <v/>
      </c>
    </row>
    <row r="79" ht="12.75" customHeight="1">
      <c r="A79" s="59" t="n"/>
      <c r="B79" s="60" t="n"/>
      <c r="C79" s="60" t="n"/>
      <c r="D79" s="60">
        <f t="array" ref="D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9" s="60">
        <f t="array" ref="E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9" s="60" t="inlineStr"/>
      <c r="G79" s="60" t="n"/>
      <c r="H79" s="60">
        <f t="array" ref="H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9" s="60" t="n"/>
      <c r="J79" s="60" t="n"/>
      <c r="K79" s="60" t="n"/>
      <c r="L79" s="60" t="n"/>
      <c r="M79" s="60" t="n"/>
      <c r="N79" s="60" t="n"/>
      <c r="O79" s="60" t="n"/>
      <c r="P79" s="60">
        <f t="array" ref="P79">
_xlfn.IFS(
ISNUMBER(MATCH($Q79,{"шелфбаннер","разделитель","монетница","чековая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ISNUMBER(MATCH($Q79,{"каталог","журнал"},)),
"Пресса",
$Q79="","")</f>
        <v/>
      </c>
      <c r="Q79" s="60" t="n"/>
      <c r="R79" s="60">
        <f t="array" ref="R79">
IFERROR(
_xlfn.IFS(
OR(ISNUMBER(MATCH($Q79,{"экспозиция","макет","стенд","автостенд","авто стенд","выставочное пространство","выставочные стенды","модульные выставочные стенды","3Д конструкция","3D конструкция"},)),P79="Экспонирование"),
"нестандартный",
ISNUMBER(MATCH($Q79,{"скроллер","призматрон"},)),
"динамический",
$P79="Видео",
"цифровой",
OR($P79="Пресса",$P79="Щит",$P79="POSm",$P79="Подвес",$P79="Брендирование/оклейка"),
"статический"),"")</f>
        <v/>
      </c>
      <c r="S79" s="59" t="n"/>
      <c r="T79" s="60" t="n"/>
      <c r="U79" s="60" t="n"/>
      <c r="V79" s="60">
        <f>
IF(P79="Видео",
"цифровой постер/ролик",
IF(ISNUMBER(MATCH(Q79,{"короб световой","короб световой | лайтбокс","короб световой | кристалайт","лайтбокс","лайт бокс","кристалайт","LB","lightbox"},)),
"бэклит",
IF(P79="Брендирование/оклейка",
"перфарированная пленка/самоклейка",
IF(P79="Экспонирование",
"под запрос",
IF(P79="Подвес",
"баннер/ткань",
"")))))</f>
        <v/>
      </c>
      <c r="W79" s="59" t="n"/>
      <c r="X79" s="59" t="n"/>
      <c r="Y79" s="59" t="n"/>
      <c r="Z79" s="61" t="n"/>
      <c r="AA79" s="61" t="n"/>
      <c r="AB79" s="61">
        <f>IF(BL79&gt;0,Z79,0)</f>
        <v/>
      </c>
      <c r="AC79" s="59" t="n"/>
      <c r="AD79" s="59" t="n"/>
      <c r="AE79" s="59" t="n"/>
      <c r="AF79" s="59" t="n"/>
      <c r="AG79" s="59" t="n"/>
      <c r="AH79" s="59" t="n"/>
      <c r="AI79" s="59" t="n"/>
      <c r="AJ79" s="59" t="n"/>
      <c r="AK79" s="59" t="n"/>
      <c r="AL79" s="62">
        <f>IFERROR(IF(OR(R79="статический",R79="динамический",R79="нестандартный",R79="",R79=""),"-",IF(AND(AH79="-",AI79="-"),"-",AK79*3600/AH79*AI79)),"-")</f>
        <v/>
      </c>
      <c r="AM79" s="62">
        <f>IFERROR(IF(OR(R79="статический",R79="динамический",R79="",R79="", R79="BTL",R79="нестандартный"),"-",AG79*AI79*AL79/60),"-")</f>
        <v/>
      </c>
      <c r="AN79" s="63">
        <f>IFERROR(IF(AH79="","-",AG79*AI79/AH79),"-")</f>
        <v/>
      </c>
      <c r="AO79" s="59">
        <f>IFERROR(IF(OR($R79="статический",$R79="динамический",$R79="",$R79="",$R79="BTL",$R79="нестандартный"),"-",$AL79*$AY79),"-")</f>
        <v/>
      </c>
      <c r="AP79" s="62">
        <f>IFERROR(IF(OR($R79="статический",$R79="динамический",$R79="",$R79="",$R79="BTL",$R79="нестандартный"),"-",$AM79*AY79),"-")</f>
        <v/>
      </c>
      <c r="AQ79" s="64" t="n"/>
      <c r="AR79" s="61" t="n"/>
      <c r="AS79" s="61" t="n"/>
      <c r="AT79" s="61" t="n"/>
      <c r="AU79" s="65" t="n"/>
      <c r="AV79" s="124">
        <f>IFERROR(DR79/AT79*1000,"n/a")</f>
        <v/>
      </c>
      <c r="AW79" s="67" t="n"/>
      <c r="AX79" s="67" t="n"/>
      <c r="AY79" s="43">
        <f>IFERROR(IF(OR($AW79="",$AX79=""),"",_xlfn.DAYS($AX79+1,$AW79)),"")</f>
        <v/>
      </c>
      <c r="AZ79" s="68">
        <f t="array" ref="AZ79">
_xlfn.LET(_xlpm.COEFF,
IF($AW79+$AX79=0,0,IF(MAX(MIN($AX79,EOMONTH(AZ$15,0))-MAX($AW79,AZ$15)+1,)&gt;0,1,0)),
_xlfn.IFS(
$ES79="LisChannel",
_xlpm.COEFF*
INDEX({1;1;1.2;1.2;1;1;1;1;1.2;1.2;1.2;1.2},
MATCH(MONTH(AZ$15),
{1,2,3,4,5,6,7,8,9,10,11,12})),
CONCATENATE($ES79," ",$L79)="RussOutdoor метро",
_xlpm.COEFF*
INDEX({0.8;0.9;1.1;1.1;1;1;1;1;1.1;1.1;1.1;1.1},
MATCH(MONTH(AZ$15),
{1,2,3,4,5,6,7,8,9,10,11,12})),
$ES79&lt;&gt;"LisChannel",
_xlpm.COEFF,
$ES79&lt;&gt;"RussOutdoor",
_xlpm.COEFF))</f>
        <v/>
      </c>
      <c r="BA79" s="68">
        <f t="array" ref="BA79">
_xlfn.LET(_xlpm.COEFF,
IF($AW79+$AX79=0,0,IF(MAX(MIN($AX79,EOMONTH(BA$15,0))-MAX($AW79,BA$15)+1,)&gt;0,1,0)),
_xlfn.IFS(
$ES79="LisChannel",
_xlpm.COEFF*
INDEX({1;1;1.2;1.2;1;1;1;1;1.2;1.2;1.2;1.2},
MATCH(MONTH(BA$15),
{1,2,3,4,5,6,7,8,9,10,11,12})),
CONCATENATE($ES79," ",$L79)="RussOutdoor метро",
_xlpm.COEFF*
INDEX({0.8;0.9;1.1;1.1;1;1;1;1;1.1;1.1;1.1;1.1},
MATCH(MONTH(BA$15),
{1,2,3,4,5,6,7,8,9,10,11,12})),
$ES79&lt;&gt;"LisChannel",
_xlpm.COEFF,
$ES79&lt;&gt;"RussOutdoor",
_xlpm.COEFF))</f>
        <v/>
      </c>
      <c r="BB79" s="68">
        <f t="array" ref="BB79">
_xlfn.LET(_xlpm.COEFF,
IF($AW79+$AX79=0,0,IF(MAX(MIN($AX79,EOMONTH(BB$15,0))-MAX($AW79,BB$15)+1,)&gt;0,1,0)),
_xlfn.IFS(
$ES79="LisChannel",
_xlpm.COEFF*
INDEX({1;1;1.2;1.2;1;1;1;1;1.2;1.2;1.2;1.2},
MATCH(MONTH(BB$15),
{1,2,3,4,5,6,7,8,9,10,11,12})),
CONCATENATE($ES79," ",$L79)="RussOutdoor метро",
_xlpm.COEFF*
INDEX({0.8;0.9;1.1;1.1;1;1;1;1;1.1;1.1;1.1;1.1},
MATCH(MONTH(BB$15),
{1,2,3,4,5,6,7,8,9,10,11,12})),
$ES79&lt;&gt;"LisChannel",
_xlpm.COEFF,
$ES79&lt;&gt;"RussOutdoor",
_xlpm.COEFF))</f>
        <v/>
      </c>
      <c r="BC79" s="68">
        <f t="array" ref="BC79">
_xlfn.LET(_xlpm.COEFF,
IF($AW79+$AX79=0,0,IF(MAX(MIN($AX79,EOMONTH(BC$15,0))-MAX($AW79,BC$15)+1,)&gt;0,1,0)),
_xlfn.IFS(
$ES79="LisChannel",
_xlpm.COEFF*
INDEX({1;1;1.2;1.2;1;1;1;1;1.2;1.2;1.2;1.2},
MATCH(MONTH(BC$15),
{1,2,3,4,5,6,7,8,9,10,11,12})),
CONCATENATE($ES79," ",$L79)="RussOutdoor метро",
_xlpm.COEFF*
INDEX({0.8;0.9;1.1;1.1;1;1;1;1;1.1;1.1;1.1;1.1},
MATCH(MONTH(BC$15),
{1,2,3,4,5,6,7,8,9,10,11,12})),
$ES79&lt;&gt;"LisChannel",
_xlpm.COEFF,
$ES79&lt;&gt;"RussOutdoor",
_xlpm.COEFF))</f>
        <v/>
      </c>
      <c r="BD79" s="68">
        <f t="array" ref="BD79">
_xlfn.LET(_xlpm.COEFF,
IF($AW79+$AX79=0,0,IF(MAX(MIN($AX79,EOMONTH(BD$15,0))-MAX($AW79,BD$15)+1,)&gt;0,1,0)),
_xlfn.IFS(
$ES79="LisChannel",
_xlpm.COEFF*
INDEX({1;1;1.2;1.2;1;1;1;1;1.2;1.2;1.2;1.2},
MATCH(MONTH(BD$15),
{1,2,3,4,5,6,7,8,9,10,11,12})),
CONCATENATE($ES79," ",$L79)="RussOutdoor метро",
_xlpm.COEFF*
INDEX({0.8;0.9;1.1;1.1;1;1;1;1;1.1;1.1;1.1;1.1},
MATCH(MONTH(BD$15),
{1,2,3,4,5,6,7,8,9,10,11,12})),
$ES79&lt;&gt;"LisChannel",
_xlpm.COEFF,
$ES79&lt;&gt;"RussOutdoor",
_xlpm.COEFF))</f>
        <v/>
      </c>
      <c r="BE79" s="68">
        <f t="array" ref="BE79">
_xlfn.LET(_xlpm.COEFF,
IF($AW79+$AX79=0,0,IF(MAX(MIN($AX79,EOMONTH(BE$15,0))-MAX($AW79,BE$15)+1,)&gt;0,1,0)),
_xlfn.IFS(
$ES79="LisChannel",
_xlpm.COEFF*
INDEX({1;1;1.2;1.2;1;1;1;1;1.2;1.2;1.2;1.2},
MATCH(MONTH(BE$15),
{1,2,3,4,5,6,7,8,9,10,11,12})),
CONCATENATE($ES79," ",$L79)="RussOutdoor метро",
_xlpm.COEFF*
INDEX({0.8;0.9;1.1;1.1;1;1;1;1;1.1;1.1;1.1;1.1},
MATCH(MONTH(BE$15),
{1,2,3,4,5,6,7,8,9,10,11,12})),
$ES79&lt;&gt;"LisChannel",
_xlpm.COEFF,
$ES79&lt;&gt;"RussOutdoor",
_xlpm.COEFF))</f>
        <v/>
      </c>
      <c r="BF79" s="68">
        <f t="array" ref="BF79">
_xlfn.LET(_xlpm.COEFF,
IF($AW79+$AX79=0,0,IF(MAX(MIN($AX79,EOMONTH(BF$15,0))-MAX($AW79,BF$15)+1,)&gt;0,1,0)),
_xlfn.IFS(
$ES79="LisChannel",
_xlpm.COEFF*
INDEX({1;1;1.2;1.2;1;1;1;1;1.2;1.2;1.2;1.2},
MATCH(MONTH(BF$15),
{1,2,3,4,5,6,7,8,9,10,11,12})),
CONCATENATE($ES79," ",$L79)="RussOutdoor метро",
_xlpm.COEFF*
INDEX({0.8;0.9;1.1;1.1;1;1;1;1;1.1;1.1;1.1;1.1},
MATCH(MONTH(BF$15),
{1,2,3,4,5,6,7,8,9,10,11,12})),
$ES79&lt;&gt;"LisChannel",
_xlpm.COEFF,
$ES79&lt;&gt;"RussOutdoor",
_xlpm.COEFF))</f>
        <v/>
      </c>
      <c r="BG79" s="68">
        <f t="array" ref="BG79">
_xlfn.LET(_xlpm.COEFF,
IF($AW79+$AX79=0,0,IF(MAX(MIN($AX79,EOMONTH(BG$15,0))-MAX($AW79,BG$15)+1,)&gt;0,1,0)),
_xlfn.IFS(
$ES79="LisChannel",
_xlpm.COEFF*
INDEX({1;1;1.2;1.2;1;1;1;1;1.2;1.2;1.2;1.2},
MATCH(MONTH(BG$15),
{1,2,3,4,5,6,7,8,9,10,11,12})),
CONCATENATE($ES79," ",$L79)="RussOutdoor метро",
_xlpm.COEFF*
INDEX({0.8;0.9;1.1;1.1;1;1;1;1;1.1;1.1;1.1;1.1},
MATCH(MONTH(BG$15),
{1,2,3,4,5,6,7,8,9,10,11,12})),
$ES79&lt;&gt;"LisChannel",
_xlpm.COEFF,
$ES79&lt;&gt;"RussOutdoor",
_xlpm.COEFF))</f>
        <v/>
      </c>
      <c r="BH79" s="68">
        <f t="array" ref="BH79">
_xlfn.LET(_xlpm.COEFF,
IF($AW79+$AX79=0,0,IF(MAX(MIN($AX79,EOMONTH(BH$15,0))-MAX($AW79,BH$15)+1,)&gt;0,1,0)),
_xlfn.IFS(
$ES79="LisChannel",
_xlpm.COEFF*
INDEX({1;1;1.2;1.2;1;1;1;1;1.2;1.2;1.2;1.2},
MATCH(MONTH(BH$15),
{1,2,3,4,5,6,7,8,9,10,11,12})),
CONCATENATE($ES79," ",$L79)="RussOutdoor метро",
_xlpm.COEFF*
INDEX({0.8;0.9;1.1;1.1;1;1;1;1;1.1;1.1;1.1;1.1},
MATCH(MONTH(BH$15),
{1,2,3,4,5,6,7,8,9,10,11,12})),
$ES79&lt;&gt;"LisChannel",
_xlpm.COEFF,
$ES79&lt;&gt;"RussOutdoor",
_xlpm.COEFF))</f>
        <v/>
      </c>
      <c r="BI79" s="68">
        <f t="array" ref="BI79">
_xlfn.LET(_xlpm.COEFF,
IF($AW79+$AX79=0,0,IF(MAX(MIN($AX79,EOMONTH(BI$15,0))-MAX($AW79,BI$15)+1,)&gt;0,1,0)),
_xlfn.IFS(
$ES79="LisChannel",
_xlpm.COEFF*
INDEX({1;1;1.2;1.2;1;1;1;1;1.2;1.2;1.2;1.2},
MATCH(MONTH(BI$15),
{1,2,3,4,5,6,7,8,9,10,11,12})),
CONCATENATE($ES79," ",$L79)="RussOutdoor метро",
_xlpm.COEFF*
INDEX({0.8;0.9;1.1;1.1;1;1;1;1;1.1;1.1;1.1;1.1},
MATCH(MONTH(BI$15),
{1,2,3,4,5,6,7,8,9,10,11,12})),
$ES79&lt;&gt;"LisChannel",
_xlpm.COEFF,
$ES79&lt;&gt;"RussOutdoor",
_xlpm.COEFF))</f>
        <v/>
      </c>
      <c r="BJ79" s="68">
        <f t="array" ref="BJ79">
_xlfn.LET(_xlpm.COEFF,
IF($AW79+$AX79=0,0,IF(MAX(MIN($AX79,EOMONTH(BJ$15,0))-MAX($AW79,BJ$15)+1,)&gt;0,1,0)),
_xlfn.IFS(
$ES79="LisChannel",
_xlpm.COEFF*
INDEX({1;1;1.2;1.2;1;1;1;1;1.2;1.2;1.2;1.2},
MATCH(MONTH(BJ$15),
{1,2,3,4,5,6,7,8,9,10,11,12})),
CONCATENATE($ES79," ",$L79)="RussOutdoor метро",
_xlpm.COEFF*
INDEX({0.8;0.9;1.1;1.1;1;1;1;1;1.1;1.1;1.1;1.1},
MATCH(MONTH(BJ$15),
{1,2,3,4,5,6,7,8,9,10,11,12})),
$ES79&lt;&gt;"LisChannel",
_xlpm.COEFF,
$ES79&lt;&gt;"RussOutdoor",
_xlpm.COEFF))</f>
        <v/>
      </c>
      <c r="BK79" s="68">
        <f t="array" ref="BK79">
_xlfn.LET(_xlpm.COEFF,
IF($AW79+$AX79=0,0,IF(MAX(MIN($AX79,EOMONTH(BK$15,0))-MAX($AW79,BK$15)+1,)&gt;0,1,0)),
_xlfn.IFS(
$ES79="LisChannel",
_xlpm.COEFF*
INDEX({1;1;1.2;1.2;1;1;1;1;1.2;1.2;1.2;1.2},
MATCH(MONTH(BK$15),
{1,2,3,4,5,6,7,8,9,10,11,12})),
CONCATENATE($ES79," ",$L79)="RussOutdoor метро",
_xlpm.COEFF*
INDEX({0.8;0.9;1.1;1.1;1;1;1;1;1.1;1.1;1.1;1.1},
MATCH(MONTH(BK$15),
{1,2,3,4,5,6,7,8,9,10,11,12})),
$ES79&lt;&gt;"LisChannel",
_xlpm.COEFF,
$ES79&lt;&gt;"RussOutdoor",
_xlpm.COEFF))</f>
        <v/>
      </c>
      <c r="BL79" s="62">
        <f>COUNTIFS($AZ79:$BK79,"&gt;0")</f>
        <v/>
      </c>
      <c r="BM79" s="65" t="n"/>
      <c r="BN79" s="125">
        <f>$DJ79</f>
        <v/>
      </c>
      <c r="BO79" s="63">
        <f>$DQ79</f>
        <v/>
      </c>
      <c r="BP79" s="125">
        <f>
IFERROR(
IF($BL79=0,0,
$BN79*(1-$BO79)),
0)</f>
        <v/>
      </c>
      <c r="BQ79" s="125">
        <f t="array" ref="BQ79">
IFERROR(
_xlfn.IFS(
$DH79="день_1",
$BP79*$BL79/($AX79-$AW79+1)*AZ79*(DAY(EOMONTH(AZ$15,0))),
$DH79="день_2",
$BP79/30*MAX(MIN($AX79,EOMONTH(AZ$15,0))-MAX($AW79,AZ$15)+1,),
$DH79="раб.день",
$BP79/30*(IFERROR(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$BP79*AZ79,
$DH79="неделя",
$BP79*AZ79/7*(ROUNDUP((DAY(EOMONTH(AZ$15,0)))/4,0))),
0)</f>
        <v/>
      </c>
      <c r="BR79" s="125">
        <f t="array" ref="BR79">
IFERROR(
_xlfn.IFS(
$DH79="день_1",
$BP79*$BL79/($AX79-$AW79+1)*BA79*(DAY(EOMONTH(BA$15,0))),
$DH79="день_2",
$BP79/30*MAX(MIN($AX79,EOMONTH(BA$15,0))-MAX($AW79,BA$15)+1,),
$DH79="раб.день",
$BP79/30*(IFERROR(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$BP79*BA79,
$DH79="неделя",
$BP79*BA79/7*(ROUNDUP((DAY(EOMONTH(BA$15,0)))/4,0))),
0)</f>
        <v/>
      </c>
      <c r="BS79" s="125">
        <f t="array" ref="BS79">
IFERROR(
_xlfn.IFS(
$DH79="день_1",
$BP79*$BL79/($AX79-$AW79+1)*BB79*(DAY(EOMONTH(BB$15,0))),
$DH79="день_2",
$BP79/30*MAX(MIN($AX79,EOMONTH(BB$15,0))-MAX($AW79,BB$15)+1,),
$DH79="раб.день",
$BP79/30*(IFERROR(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$BP79*BB79,
$DH79="неделя",
$BP79*BB79/7*(ROUNDUP((DAY(EOMONTH(BB$15,0)))/4,0))),
0)</f>
        <v/>
      </c>
      <c r="BT79" s="125">
        <f t="array" ref="BT79">
IFERROR(
_xlfn.IFS(
$DH79="день_1",
$BP79*$BL79/($AX79-$AW79+1)*BC79*(DAY(EOMONTH(BC$15,0))),
$DH79="день_2",
$BP79/30*MAX(MIN($AX79,EOMONTH(BC$15,0))-MAX($AW79,BC$15)+1,),
$DH79="раб.день",
$BP79/30*(IFERROR(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$BP79*BC79,
$DH79="неделя",
$BP79*BC79/7*(ROUNDUP((DAY(EOMONTH(BC$15,0)))/4,0))),
0)</f>
        <v/>
      </c>
      <c r="BU79" s="125">
        <f t="array" ref="BU79">
IFERROR(
_xlfn.IFS(
$DH79="день_1",
$BP79*$BL79/($AX79-$AW79+1)*BD79*(DAY(EOMONTH(BD$15,0))),
$DH79="день_2",
$BP79/30*MAX(MIN($AX79,EOMONTH(BD$15,0))-MAX($AW79,BD$15)+1,),
$DH79="раб.день",
$BP79/30*(IFERROR(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$BP79*BD79,
$DH79="неделя",
$BP79*BD79/7*(ROUNDUP((DAY(EOMONTH(BD$15,0)))/4,0))),
0)</f>
        <v/>
      </c>
      <c r="BV79" s="125">
        <f t="array" ref="BV79">
IFERROR(
_xlfn.IFS(
$DH79="день_1",
$BP79*$BL79/($AX79-$AW79+1)*BE79*(DAY(EOMONTH(BE$15,0))),
$DH79="день_2",
$BP79/30*MAX(MIN($AX79,EOMONTH(BE$15,0))-MAX($AW79,BE$15)+1,),
$DH79="раб.день",
$BP79/30*(IFERROR(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$BP79*BE79,
$DH79="неделя",
$BP79*BE79/7*(ROUNDUP((DAY(EOMONTH(BE$15,0)))/4,0))),
0)</f>
        <v/>
      </c>
      <c r="BW79" s="125">
        <f t="array" ref="BW79">
IFERROR(
_xlfn.IFS(
$DH79="день_1",
$BP79*$BL79/($AX79-$AW79+1)*BF79*(DAY(EOMONTH(BF$15,0))),
$DH79="день_2",
$BP79/30*MAX(MIN($AX79,EOMONTH(BF$15,0))-MAX($AW79,BF$15)+1,),
$DH79="раб.день",
$BP79/30*(IFERROR(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$BP79*BF79,
$DH79="неделя",
$BP79*BF79/7*(ROUNDUP((DAY(EOMONTH(BF$15,0)))/4,0))),
0)</f>
        <v/>
      </c>
      <c r="BX79" s="125">
        <f t="array" ref="BX79">
IFERROR(
_xlfn.IFS(
$DH79="день_1",
$BP79*$BL79/($AX79-$AW79+1)*BG79*(DAY(EOMONTH(BG$15,0))),
$DH79="день_2",
$BP79/30*MAX(MIN($AX79,EOMONTH(BG$15,0))-MAX($AW79,BG$15)+1,),
$DH79="раб.день",
$BP79/30*(IFERROR(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$BP79*BG79,
$DH79="неделя",
$BP79*BG79/7*(ROUNDUP((DAY(EOMONTH(BG$15,0)))/4,0))),
0)</f>
        <v/>
      </c>
      <c r="BY79" s="125">
        <f t="array" ref="BY79">
IFERROR(
_xlfn.IFS(
$DH79="день_1",
$BP79*$BL79/($AX79-$AW79+1)*BH79*(DAY(EOMONTH(BH$15,0))),
$DH79="день_2",
$BP79/30*MAX(MIN($AX79,EOMONTH(BH$15,0))-MAX($AW79,BH$15)+1,),
$DH79="раб.день",
$BP79/30*(IFERROR(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$BP79*BH79,
$DH79="неделя",
$BP79*BH79/7*(ROUNDUP((DAY(EOMONTH(BH$15,0)))/4,0))),
0)</f>
        <v/>
      </c>
      <c r="BZ79" s="125">
        <f t="array" ref="BZ79">
IFERROR(
_xlfn.IFS(
$DH79="день_1",
$BP79*$BL79/($AX79-$AW79+1)*BI79*(DAY(EOMONTH(BI$15,0))),
$DH79="день_2",
$BP79/30*MAX(MIN($AX79,EOMONTH(BI$15,0))-MAX($AW79,BI$15)+1,),
$DH79="раб.день",
$BP79/30*(IFERROR(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$BP79*BI79,
$DH79="неделя",
$BP79*BI79/7*(ROUNDUP((DAY(EOMONTH(BI$15,0)))/4,0))),
0)</f>
        <v/>
      </c>
      <c r="CA79" s="125">
        <f t="array" ref="CA79">
IFERROR(
_xlfn.IFS(
$DH79="день_1",
$BP79*$BL79/($AX79-$AW79+1)*BJ79*(DAY(EOMONTH(BJ$15,0))),
$DH79="день_2",
$BP79/30*MAX(MIN($AX79,EOMONTH(BJ$15,0))-MAX($AW79,BJ$15)+1,),
$DH79="раб.день",
$BP79/30*(IFERROR(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$BP79*BJ79,
$DH79="неделя",
$BP79*BJ79/7*(ROUNDUP((DAY(EOMONTH(BJ$15,0)))/4,0))),
0)</f>
        <v/>
      </c>
      <c r="CB79" s="125">
        <f t="array" ref="CB79">
IFERROR(
_xlfn.IFS(
$DH79="день_1",
$BP79*$BL79/($AX79-$AW79+1)*BK79*(DAY(EOMONTH(BK$15,0))),
$DH79="день_2",
$BP79/30*MAX(MIN($AX79,EOMONTH(BK$15,0))-MAX($AW79,BK$15)+1,),
$DH79="раб.день",
$BP79/30*(IFERROR(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$BP79*BK79,
$DH79="неделя",
$BP79*BK79/7*(ROUNDUP((DAY(EOMONTH(BK$15,0)))/4,0))),
0)</f>
        <v/>
      </c>
      <c r="CC79" s="125">
        <f>SUM($BQ79:$CB79)</f>
        <v/>
      </c>
      <c r="CD79" s="126">
        <f>SUM($EH79:$EH79)</f>
        <v/>
      </c>
      <c r="CE79" s="126">
        <f>$CD79*$AB79</f>
        <v/>
      </c>
      <c r="CF79" s="126">
        <f>SUM($EK79:$EK79)</f>
        <v/>
      </c>
      <c r="CG79" s="126">
        <f>$CF79*$AB79</f>
        <v/>
      </c>
      <c r="CH79" s="126">
        <f>SUM($CC79,$CE79,$CG79)</f>
        <v/>
      </c>
      <c r="CI79" s="126">
        <f>$CH79*(1+$CM79)</f>
        <v/>
      </c>
      <c r="CJ79" s="127" t="n">
        <v>0</v>
      </c>
      <c r="CK79" s="126">
        <f>SUM($CH79:$CH79)*(1+$CJ79)</f>
        <v/>
      </c>
      <c r="CL79" s="126">
        <f>SUM($CH79:$CH79)*(1+$CM79)</f>
        <v/>
      </c>
      <c r="CM79" s="59" t="n"/>
      <c r="CN79" s="59" t="n"/>
      <c r="CO79" s="72" t="n"/>
      <c r="CP79" s="59" t="n"/>
      <c r="CQ79" s="73" t="n"/>
      <c r="CR79" s="73" t="n"/>
      <c r="CS79" s="73" t="n"/>
      <c r="CT79" s="72" t="n"/>
      <c r="CU79" s="79" t="inlineStr">
        <is>
          <t> </t>
        </is>
      </c>
      <c r="CV79" s="60" t="n"/>
      <c r="CW79" s="60" t="n"/>
      <c r="CX79" s="60" t="n"/>
      <c r="CY79" s="127">
        <f>IFERROR(($CC79-$EE79)/($EE79/(1-$DQ79)),0)</f>
        <v/>
      </c>
      <c r="CZ79" s="127">
        <f>IFERROR(1-$EI79/($CE79),0)</f>
        <v/>
      </c>
      <c r="DA79" s="127">
        <f>IFERROR(1-$EL79/($CG79),0)</f>
        <v/>
      </c>
      <c r="DB79" s="126">
        <f>ROUND(IFERROR(($CI79/(1+$CM79)-$EN79),0),2)</f>
        <v/>
      </c>
      <c r="DC79" s="128" t="n"/>
      <c r="DD79" s="125" t="n"/>
      <c r="DE79" s="75" t="n">
        <v>0</v>
      </c>
      <c r="DF79" s="128" t="n"/>
      <c r="DG79" s="125">
        <f>IF($DC79=0,0,$DD79*($DC79*100%-$DE79*$DF79))*SUM($AB79:$AB79)</f>
        <v/>
      </c>
      <c r="DH79" s="129" t="inlineStr">
        <is>
          <t>месяц</t>
        </is>
      </c>
      <c r="DI79" s="130">
        <f t="array" ref="DI79">IFERROR(
IF($ES79="LisChannel",
(ROUND(((INDEX({174.625;153.888888888889;130.972222222222},MATCH($AI79,{2;3;4}),0))*$AG79*$AI79),2)),0),0)</f>
        <v/>
      </c>
      <c r="DJ79" s="130">
        <f>
_xlfn.LET(_xlpm.X,
IFERROR(
IF($ES79="НовиковТВ",
(_xlfn.LET(_xlpm.NTV,
_xlfn.LET(_xlpm.MIN,350000,
IF(SUMIFS($DI:$DI,$ES:$ES,"НовиковТВ")&lt;=_xlpm.MIN,
(SUMIFS($DI:$DI,$ES:$ES,"НовиковТВ")/(COUNTIFS($ES:$ES,"НовиковТВ")))*_xlpm.MIN/SUMIFS($DI:$DI,$ES:$ES,"НовиковТВ"),
DI79)),
_xlpm.NTV+$DG79/(1-(1-(_xlpm.NTV)*(1-$DL79)*(1-$DM79)*(1-$DN79)*(1-$DO79)*(1-$DP79)/_xlpm.NTV))))/(1+$EP79),
$DI79+$DG79/(1-(1-($DI79)*(1-$DL79)*(1-$DM79)*(1-$DN79)*(1-$DO79)*(1-$DP79)/$DI79))),
0),
_xlpm.X*(1+$CM79)*(1+$CW79)-_xlpm.X*(1+$CM79)+_xlpm.X)</f>
        <v/>
      </c>
      <c r="DK79" s="125" t="inlineStr">
        <is>
          <t>послед.</t>
        </is>
      </c>
      <c r="DL79" s="63" t="n">
        <v>0</v>
      </c>
      <c r="DM79" s="63" t="n">
        <v>0</v>
      </c>
      <c r="DN79" s="63" t="n">
        <v>0</v>
      </c>
      <c r="DO79" s="63" t="n">
        <v>0</v>
      </c>
      <c r="DP79" s="63" t="n">
        <v>0</v>
      </c>
      <c r="DQ79" s="63">
        <f t="array" ref="DQ79">IFERROR(_xlfn.IFS(
$DK79="послед.",1-(1-$DL79)*(1-$DM79)*(1-$DN79)*(1-$DO79)*(1-$DP79),
$DK79="сумм.",$DL79+$DM79+$DN79+$DO79+$DP79),
0)</f>
        <v/>
      </c>
      <c r="DR79" s="125">
        <f t="array" ref="DR79">
IFERROR(
_xlfn.IFS(
$BL79=0,
0,
$BL79&gt;0,
_xlfn.IFS($DK79="послед.",
$DJ79*(1-$DL79)*(1-$DM79)*(1-$DN79)*(1-$DO79)*(1-$DP79),
$DK79="сумм.",
$DJ79*(1-($DL79+$DM79+$DN79+$DO79+$DP79)))),0)</f>
        <v/>
      </c>
      <c r="DS79" s="125">
        <f t="array" ref="DS79">
IFERROR(_xlfn.IFS(
$DH79="день_1",
$DR79*$BL79/($AX79-$AW79+1)*AZ79*(DAY(EOMONTH(AZ$15,0))),
$DH79="день_2",
$DR79/30*MAX(MIN($AX79,EOMONTH(AZ$15,0))-MAX($AW79,AZ$15)+1,),
$DH79="раб.день",
$DR79/30*(IFERROR(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$DR79*AZ79,
$DH79="неделя",
$DR79*AZ79/7*(ROUNDUP((DAY(EOMONTH(AZ$15,0)))/4,0))),
0)</f>
        <v/>
      </c>
      <c r="DT79" s="125">
        <f t="array" ref="DT79">
IFERROR(_xlfn.IFS(
$DH79="день_1",
$DR79*$BL79/($AX79-$AW79+1)*BA79*(DAY(EOMONTH(BA$15,0))),
$DH79="день_2",
$DR79/30*MAX(MIN($AX79,EOMONTH(BA$15,0))-MAX($AW79,BA$15)+1,),
$DH79="раб.день",
$DR79/30*(IFERROR(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$DR79*BA79,
$DH79="неделя",
$DR79*BA79/7*(ROUNDUP((DAY(EOMONTH(BA$15,0)))/4,0))),
0)</f>
        <v/>
      </c>
      <c r="DU79" s="125">
        <f t="array" ref="DU79">
IFERROR(_xlfn.IFS(
$DH79="день_1",
$DR79*$BL79/($AX79-$AW79+1)*BB79*(DAY(EOMONTH(BB$15,0))),
$DH79="день_2",
$DR79/30*MAX(MIN($AX79,EOMONTH(BB$15,0))-MAX($AW79,BB$15)+1,),
$DH79="раб.день",
$DR79/30*(IFERROR(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$DR79*BB79,
$DH79="неделя",
$DR79*BB79/7*(ROUNDUP((DAY(EOMONTH(BB$15,0)))/4,0))),
0)</f>
        <v/>
      </c>
      <c r="DV79" s="125">
        <f t="array" ref="DV79">
IFERROR(_xlfn.IFS(
$DH79="день_1",
$DR79*$BL79/($AX79-$AW79+1)*BC79*(DAY(EOMONTH(BC$15,0))),
$DH79="день_2",
$DR79/30*MAX(MIN($AX79,EOMONTH(BC$15,0))-MAX($AW79,BC$15)+1,),
$DH79="раб.день",
$DR79/30*(IFERROR(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$DR79*BC79,
$DH79="неделя",
$DR79*BC79/7*(ROUNDUP((DAY(EOMONTH(BC$15,0)))/4,0))),
0)</f>
        <v/>
      </c>
      <c r="DW79" s="125">
        <f t="array" ref="DW79">
IFERROR(_xlfn.IFS(
$DH79="день_1",
$DR79*$BL79/($AX79-$AW79+1)*BD79*(DAY(EOMONTH(BD$15,0))),
$DH79="день_2",
$DR79/30*MAX(MIN($AX79,EOMONTH(BD$15,0))-MAX($AW79,BD$15)+1,),
$DH79="раб.день",
$DR79/30*(IFERROR(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$DR79*BD79,
$DH79="неделя",
$DR79*BD79/7*(ROUNDUP((DAY(EOMONTH(BD$15,0)))/4,0))),
0)</f>
        <v/>
      </c>
      <c r="DX79" s="125">
        <f t="array" ref="DX79">
IFERROR(_xlfn.IFS(
$DH79="день_1",
$DR79*$BL79/($AX79-$AW79+1)*BE79*(DAY(EOMONTH(BE$15,0))),
$DH79="день_2",
$DR79/30*MAX(MIN($AX79,EOMONTH(BE$15,0))-MAX($AW79,BE$15)+1,),
$DH79="раб.день",
$DR79/30*(IFERROR(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$DR79*BE79,
$DH79="неделя",
$DR79*BE79/7*(ROUNDUP((DAY(EOMONTH(BE$15,0)))/4,0))),
0)</f>
        <v/>
      </c>
      <c r="DY79" s="125">
        <f t="array" ref="DY79">
IFERROR(_xlfn.IFS(
$DH79="день_1",
$DR79*$BL79/($AX79-$AW79+1)*BF79*(DAY(EOMONTH(BF$15,0))),
$DH79="день_2",
$DR79/30*MAX(MIN($AX79,EOMONTH(BF$15,0))-MAX($AW79,BF$15)+1,),
$DH79="раб.день",
$DR79/30*(IFERROR(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$DR79*BF79,
$DH79="неделя",
$DR79*BF79/7*(ROUNDUP((DAY(EOMONTH(BF$15,0)))/4,0))),
0)</f>
        <v/>
      </c>
      <c r="DZ79" s="125">
        <f t="array" ref="DZ79">
IFERROR(_xlfn.IFS(
$DH79="день_1",
$DR79*$BL79/($AX79-$AW79+1)*BG79*(DAY(EOMONTH(BG$15,0))),
$DH79="день_2",
$DR79/30*MAX(MIN($AX79,EOMONTH(BG$15,0))-MAX($AW79,BG$15)+1,),
$DH79="раб.день",
$DR79/30*(IFERROR(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$DR79*BG79,
$DH79="неделя",
$DR79*BG79/7*(ROUNDUP((DAY(EOMONTH(BG$15,0)))/4,0))),
0)</f>
        <v/>
      </c>
      <c r="EA79" s="125">
        <f t="array" ref="EA79">
IFERROR(_xlfn.IFS(
$DH79="день_1",
$DR79*$BL79/($AX79-$AW79+1)*BH79*(DAY(EOMONTH(BH$15,0))),
$DH79="день_2",
$DR79/30*MAX(MIN($AX79,EOMONTH(BH$15,0))-MAX($AW79,BH$15)+1,),
$DH79="раб.день",
$DR79/30*(IFERROR(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$DR79*BH79,
$DH79="неделя",
$DR79*BH79/7*(ROUNDUP((DAY(EOMONTH(BH$15,0)))/4,0))),
0)</f>
        <v/>
      </c>
      <c r="EB79" s="125">
        <f t="array" ref="EB79">
IFERROR(_xlfn.IFS(
$DH79="день_1",
$DR79*$BL79/($AX79-$AW79+1)*BI79*(DAY(EOMONTH(BI$15,0))),
$DH79="день_2",
$DR79/30*MAX(MIN($AX79,EOMONTH(BI$15,0))-MAX($AW79,BI$15)+1,),
$DH79="раб.день",
$DR79/30*(IFERROR(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$DR79*BI79,
$DH79="неделя",
$DR79*BI79/7*(ROUNDUP((DAY(EOMONTH(BI$15,0)))/4,0))),
0)</f>
        <v/>
      </c>
      <c r="EC79" s="125">
        <f t="array" ref="EC79">
IFERROR(_xlfn.IFS(
$DH79="день_1",
$DR79*$BL79/($AX79-$AW79+1)*BJ79*(DAY(EOMONTH(BJ$15,0))),
$DH79="день_2",
$DR79/30*MAX(MIN($AX79,EOMONTH(BJ$15,0))-MAX($AW79,BJ$15)+1,),
$DH79="раб.день",
$DR79/30*(IFERROR(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$DR79*BJ79,
$DH79="неделя",
$DR79*BJ79/7*(ROUNDUP((DAY(EOMONTH(BJ$15,0)))/4,0))),
0)</f>
        <v/>
      </c>
      <c r="ED79" s="125">
        <f t="array" ref="ED79">
IFERROR(_xlfn.IFS(
$DH79="день_1",
$DR79*$BL79/($AX79-$AW79+1)*BK79*(DAY(EOMONTH(BK$15,0))),
$DH79="день_2",
$DR79/30*MAX(MIN($AX79,EOMONTH(BK$15,0))-MAX($AW79,BK$15)+1,),
$DH79="раб.день",
$DR79/30*(IFERROR(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$DR79*BK79,
$DH79="неделя",
$DR79*BK79/7*(ROUNDUP((DAY(EOMONTH(BK$15,0)))/4,0))),
0)</f>
        <v/>
      </c>
      <c r="EE79" s="125">
        <f>SUM($DS79,$DT79,$DU79,$DV79,$DW79,$DX79,$DY79,$DZ79,$EA79,$EB79,$EC79,$ED79)</f>
        <v/>
      </c>
      <c r="EF79" s="125">
        <f>IFERROR(ROUND($EE79*(1+$EP79),2),0)</f>
        <v/>
      </c>
      <c r="EG79" s="128" t="n">
        <v>1</v>
      </c>
      <c r="EH79" s="126" t="n">
        <v>0</v>
      </c>
      <c r="EI79" s="126">
        <f>ROUND(SUM($EH79:$EH79)*SUM($AB79:$AB79)*$EG79,2)</f>
        <v/>
      </c>
      <c r="EJ79" s="126">
        <f>ROUND($EI79*(1+$EP79),2)</f>
        <v/>
      </c>
      <c r="EK79" s="126" t="n">
        <v>0</v>
      </c>
      <c r="EL79" s="126">
        <f>ROUND(SUM($EK79:$EK79)*SUM($AB79:$AB79)*$EG79,2)</f>
        <v/>
      </c>
      <c r="EM79" s="126">
        <f>ROUND($EL79*(1+$EP79),2)</f>
        <v/>
      </c>
      <c r="EN79" s="126">
        <f>SUM($EE79,$EI79,$EL79)</f>
        <v/>
      </c>
      <c r="EO79" s="126">
        <f>SUM($EF79,$EJ79,$EM79)</f>
        <v/>
      </c>
      <c r="EP79" s="59" t="n"/>
      <c r="EQ79" s="59" t="n"/>
      <c r="ER79" s="60">
        <f t="array" ref="ER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MATCH(ES79,
{"AMS";"RussOutdoor";"HD Outdoor";"Ingroup";"IQ";"Ledproduction";"LisChannel";"Logic";"Media-PPL";"NovikovTV | НовиковТВ";"SMA";"SOK";"КрокусТВ | CrocusTV | IndoorTV";"Сити";"ТЯК Москва"},
0)),"")</f>
        <v/>
      </c>
      <c r="ES79" s="60" t="n"/>
      <c r="ET79" s="60">
        <f t="array" ref="ET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MATCH(ES79,
{"AMS";"RussOutdoor";"HD Outdoor";"Ingroup";"IQ";"Ledproduction";"LisChannel";"Logic";"Media-PPL";"NovikovTV | НовиковТВ";"SMA";"SOK";"КрокусТВ | CrocusTV | IndoorTV";"Сити";"ТЯК Москва"},
0)),"")</f>
        <v/>
      </c>
      <c r="EU79" s="60" t="n"/>
      <c r="EV79" s="60" t="n"/>
      <c r="EX79" s="110">
        <f t="array" ref="EX79">
($AR79/30
+N("ТРАФИК ПЛОЩАДКИ"))*
(IFERROR(
_xlfn.LET(
_xlpm.GPR,
HLOOKUP($L79,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IF($Q79="цифровой",_xlpm.GPR/$AG79,_xlpm.GPR/60)),
0)
+N("DWELL TIME"))*
(IF($AB79=0,0,IF($AB79=1,0.3,IF($AB79=2,0.5,IF($AB79&gt;2,1))))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_xlfn.IFS($AC79="да",1.2,$AC79="нет",1)*
_xlfn.IFS($AD79="да",1.2,$AD79="нет",1)*
IF(R79="статический",1,1.2)*
$X79*
INDEX(
{1.2;1;1.2;1.2;1;1.2;1.2;1.2;1.2;1.2;1.2;1;1.2;1.2;1.2;1.2;1;1;1.2;1.2;1.2;1;1;1;1;1.2;1.2;1.2;1.2;1;1;1;1;1.2;1.2;1.2;1.2;1.2;1.2;1.2;1.2;1;1;1.2;1;1;1;1;1.5;1;1;1.5;1.5;1.2},
MATCH($Q79,_xlpm.MI,0)))&gt;{0.02;0.04;0.06;0.1;0.2;0.4;0.6;0.8;1;2;4;6})),
{0;1;2;3;4;5;6;7;8;9;10;11;12},
0)))
+N("КОЭФФИЦИЕНТ КОНТАКТА"))))*
(_xlfn.IFS($X79&lt;0.1,$X79/1000,$X79&gt;25,5.2,AND($X79&gt;=0.1,$X79&lt;=25),(($X79*2+0.1)/10)*($X79/10)))*
IFERROR((_xlfn.LET(
_xlpm.MA,
{0;0.8;0.85;0.9;0.95;1},
_xlpm.MAA,
{0;1;2;3;4;5},
INDEX(_xlpm.MA,MATCH(SUMPRODUCT(--((IF(ROUND(_xlpm.MAA,1)&gt;5,5,ROUND($AB79,1)))&gt;{0;1;2;3;4;5})),_xlpm.MAA,0)))
+N("КОЭФФИЦИЕНТ КОЛ-ВО КОНСТРУКЦИЙ")),1)*
$AB79,0))*
(IF($Q79="цифровой",$AG79/15*$AI79,1)
+N("ДЛЯ ЦИФРЫ"))</f>
        <v/>
      </c>
      <c r="EY79" s="110">
        <f>IFERROR(EX79*AY79,0)</f>
        <v/>
      </c>
      <c r="EZ79" s="131">
        <f>IFERROR(DP79/EY79*1000,0)</f>
        <v/>
      </c>
      <c r="FA79" s="112">
        <f>IFERROR(FC79/FB79,0)</f>
        <v/>
      </c>
      <c r="FB79" s="112">
        <f>IFERROR((FC79/(EY79/FF79*#REF!))*0.825,0)</f>
        <v/>
      </c>
      <c r="FC79" s="112">
        <f>IFERROR(((EX79*30/AR79)*100)/30,0)</f>
        <v/>
      </c>
      <c r="FD79" s="112">
        <f>IFERROR(EY79/G79*100%,0)</f>
        <v/>
      </c>
      <c r="FE79" s="112">
        <f>IFERROR(FD79/FC79*100%,0)</f>
        <v/>
      </c>
      <c r="FF79" s="110">
        <f>IFERROR(AR79/30*AY79,0)</f>
        <v/>
      </c>
    </row>
    <row r="80" ht="12.75" customHeight="1">
      <c r="A80" s="59" t="n"/>
      <c r="B80" s="60" t="n"/>
      <c r="C80" s="60" t="n"/>
      <c r="D80" s="60">
        <f t="array" ref="D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0" s="60">
        <f t="array" ref="E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0" s="60" t="inlineStr"/>
      <c r="G80" s="60" t="n"/>
      <c r="H80" s="60">
        <f t="array" ref="H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0" s="60" t="n"/>
      <c r="J80" s="60" t="n"/>
      <c r="K80" s="60" t="n"/>
      <c r="L80" s="60" t="n"/>
      <c r="M80" s="60" t="n"/>
      <c r="N80" s="60" t="n"/>
      <c r="O80" s="60" t="n"/>
      <c r="P80" s="60">
        <f t="array" ref="P80">
_xlfn.IFS(
ISNUMBER(MATCH($Q80,{"шелфбаннер","разделитель","монетница","чековая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ISNUMBER(MATCH($Q80,{"каталог","журнал"},)),
"Пресса",
$Q80="","")</f>
        <v/>
      </c>
      <c r="Q80" s="60" t="n"/>
      <c r="R80" s="60">
        <f t="array" ref="R80">
IFERROR(
_xlfn.IFS(
OR(ISNUMBER(MATCH($Q80,{"экспозиция","макет","стенд","автостенд","авто стенд","выставочное пространство","выставочные стенды","модульные выставочные стенды","3Д конструкция","3D конструкция"},)),P80="Экспонирование"),
"нестандартный",
ISNUMBER(MATCH($Q80,{"скроллер","призматрон"},)),
"динамический",
$P80="Видео",
"цифровой",
OR($P80="Пресса",$P80="Щит",$P80="POSm",$P80="Подвес",$P80="Брендирование/оклейка"),
"статический"),"")</f>
        <v/>
      </c>
      <c r="S80" s="59" t="n"/>
      <c r="T80" s="60" t="n"/>
      <c r="U80" s="60" t="n"/>
      <c r="V80" s="60">
        <f>
IF(P80="Видео",
"цифровой постер/ролик",
IF(ISNUMBER(MATCH(Q80,{"короб световой","короб световой | лайтбокс","короб световой | кристалайт","лайтбокс","лайт бокс","кристалайт","LB","lightbox"},)),
"бэклит",
IF(P80="Брендирование/оклейка",
"перфарированная пленка/самоклейка",
IF(P80="Экспонирование",
"под запрос",
IF(P80="Подвес",
"баннер/ткань",
"")))))</f>
        <v/>
      </c>
      <c r="W80" s="59" t="n"/>
      <c r="X80" s="59" t="n"/>
      <c r="Y80" s="59" t="n"/>
      <c r="Z80" s="61" t="n"/>
      <c r="AA80" s="61" t="n"/>
      <c r="AB80" s="61">
        <f>IF(BL80&gt;0,Z80,0)</f>
        <v/>
      </c>
      <c r="AC80" s="59" t="n"/>
      <c r="AD80" s="59" t="n"/>
      <c r="AE80" s="59" t="n"/>
      <c r="AF80" s="59" t="n"/>
      <c r="AG80" s="59" t="n"/>
      <c r="AH80" s="59" t="n"/>
      <c r="AI80" s="59" t="n"/>
      <c r="AJ80" s="59" t="n"/>
      <c r="AK80" s="59" t="n"/>
      <c r="AL80" s="62">
        <f>IFERROR(IF(OR(R80="статический",R80="динамический",R80="нестандартный",R80="",R80=""),"-",IF(AND(AH80="-",AI80="-"),"-",AK80*3600/AH80*AI80)),"-")</f>
        <v/>
      </c>
      <c r="AM80" s="62">
        <f>IFERROR(IF(OR(R80="статический",R80="динамический",R80="",R80="", R80="BTL",R80="нестандартный"),"-",AG80*AI80*AL80/60),"-")</f>
        <v/>
      </c>
      <c r="AN80" s="63">
        <f>IFERROR(IF(AH80="","-",AG80*AI80/AH80),"-")</f>
        <v/>
      </c>
      <c r="AO80" s="59">
        <f>IFERROR(IF(OR($R80="статический",$R80="динамический",$R80="",$R80="",$R80="BTL",$R80="нестандартный"),"-",$AL80*$AY80),"-")</f>
        <v/>
      </c>
      <c r="AP80" s="62">
        <f>IFERROR(IF(OR($R80="статический",$R80="динамический",$R80="",$R80="",$R80="BTL",$R80="нестандартный"),"-",$AM80*AY80),"-")</f>
        <v/>
      </c>
      <c r="AQ80" s="64" t="n"/>
      <c r="AR80" s="61" t="n"/>
      <c r="AS80" s="61" t="n"/>
      <c r="AT80" s="61" t="n"/>
      <c r="AU80" s="65" t="n"/>
      <c r="AV80" s="124">
        <f>IFERROR(DR80/AT80*1000,"n/a")</f>
        <v/>
      </c>
      <c r="AW80" s="67" t="n"/>
      <c r="AX80" s="67" t="n"/>
      <c r="AY80" s="43">
        <f>IFERROR(IF(OR($AW80="",$AX80=""),"",_xlfn.DAYS($AX80+1,$AW80)),"")</f>
        <v/>
      </c>
      <c r="AZ80" s="68">
        <f t="array" ref="AZ80">
_xlfn.LET(_xlpm.COEFF,
IF($AW80+$AX80=0,0,IF(MAX(MIN($AX80,EOMONTH(AZ$15,0))-MAX($AW80,AZ$15)+1,)&gt;0,1,0)),
_xlfn.IFS(
$ES80="LisChannel",
_xlpm.COEFF*
INDEX({1;1;1.2;1.2;1;1;1;1;1.2;1.2;1.2;1.2},
MATCH(MONTH(AZ$15),
{1,2,3,4,5,6,7,8,9,10,11,12})),
CONCATENATE($ES80," ",$L80)="RussOutdoor метро",
_xlpm.COEFF*
INDEX({0.8;0.9;1.1;1.1;1;1;1;1;1.1;1.1;1.1;1.1},
MATCH(MONTH(AZ$15),
{1,2,3,4,5,6,7,8,9,10,11,12})),
$ES80&lt;&gt;"LisChannel",
_xlpm.COEFF,
$ES80&lt;&gt;"RussOutdoor",
_xlpm.COEFF))</f>
        <v/>
      </c>
      <c r="BA80" s="68">
        <f t="array" ref="BA80">
_xlfn.LET(_xlpm.COEFF,
IF($AW80+$AX80=0,0,IF(MAX(MIN($AX80,EOMONTH(BA$15,0))-MAX($AW80,BA$15)+1,)&gt;0,1,0)),
_xlfn.IFS(
$ES80="LisChannel",
_xlpm.COEFF*
INDEX({1;1;1.2;1.2;1;1;1;1;1.2;1.2;1.2;1.2},
MATCH(MONTH(BA$15),
{1,2,3,4,5,6,7,8,9,10,11,12})),
CONCATENATE($ES80," ",$L80)="RussOutdoor метро",
_xlpm.COEFF*
INDEX({0.8;0.9;1.1;1.1;1;1;1;1;1.1;1.1;1.1;1.1},
MATCH(MONTH(BA$15),
{1,2,3,4,5,6,7,8,9,10,11,12})),
$ES80&lt;&gt;"LisChannel",
_xlpm.COEFF,
$ES80&lt;&gt;"RussOutdoor",
_xlpm.COEFF))</f>
        <v/>
      </c>
      <c r="BB80" s="68">
        <f t="array" ref="BB80">
_xlfn.LET(_xlpm.COEFF,
IF($AW80+$AX80=0,0,IF(MAX(MIN($AX80,EOMONTH(BB$15,0))-MAX($AW80,BB$15)+1,)&gt;0,1,0)),
_xlfn.IFS(
$ES80="LisChannel",
_xlpm.COEFF*
INDEX({1;1;1.2;1.2;1;1;1;1;1.2;1.2;1.2;1.2},
MATCH(MONTH(BB$15),
{1,2,3,4,5,6,7,8,9,10,11,12})),
CONCATENATE($ES80," ",$L80)="RussOutdoor метро",
_xlpm.COEFF*
INDEX({0.8;0.9;1.1;1.1;1;1;1;1;1.1;1.1;1.1;1.1},
MATCH(MONTH(BB$15),
{1,2,3,4,5,6,7,8,9,10,11,12})),
$ES80&lt;&gt;"LisChannel",
_xlpm.COEFF,
$ES80&lt;&gt;"RussOutdoor",
_xlpm.COEFF))</f>
        <v/>
      </c>
      <c r="BC80" s="68">
        <f t="array" ref="BC80">
_xlfn.LET(_xlpm.COEFF,
IF($AW80+$AX80=0,0,IF(MAX(MIN($AX80,EOMONTH(BC$15,0))-MAX($AW80,BC$15)+1,)&gt;0,1,0)),
_xlfn.IFS(
$ES80="LisChannel",
_xlpm.COEFF*
INDEX({1;1;1.2;1.2;1;1;1;1;1.2;1.2;1.2;1.2},
MATCH(MONTH(BC$15),
{1,2,3,4,5,6,7,8,9,10,11,12})),
CONCATENATE($ES80," ",$L80)="RussOutdoor метро",
_xlpm.COEFF*
INDEX({0.8;0.9;1.1;1.1;1;1;1;1;1.1;1.1;1.1;1.1},
MATCH(MONTH(BC$15),
{1,2,3,4,5,6,7,8,9,10,11,12})),
$ES80&lt;&gt;"LisChannel",
_xlpm.COEFF,
$ES80&lt;&gt;"RussOutdoor",
_xlpm.COEFF))</f>
        <v/>
      </c>
      <c r="BD80" s="68">
        <f t="array" ref="BD80">
_xlfn.LET(_xlpm.COEFF,
IF($AW80+$AX80=0,0,IF(MAX(MIN($AX80,EOMONTH(BD$15,0))-MAX($AW80,BD$15)+1,)&gt;0,1,0)),
_xlfn.IFS(
$ES80="LisChannel",
_xlpm.COEFF*
INDEX({1;1;1.2;1.2;1;1;1;1;1.2;1.2;1.2;1.2},
MATCH(MONTH(BD$15),
{1,2,3,4,5,6,7,8,9,10,11,12})),
CONCATENATE($ES80," ",$L80)="RussOutdoor метро",
_xlpm.COEFF*
INDEX({0.8;0.9;1.1;1.1;1;1;1;1;1.1;1.1;1.1;1.1},
MATCH(MONTH(BD$15),
{1,2,3,4,5,6,7,8,9,10,11,12})),
$ES80&lt;&gt;"LisChannel",
_xlpm.COEFF,
$ES80&lt;&gt;"RussOutdoor",
_xlpm.COEFF))</f>
        <v/>
      </c>
      <c r="BE80" s="68">
        <f t="array" ref="BE80">
_xlfn.LET(_xlpm.COEFF,
IF($AW80+$AX80=0,0,IF(MAX(MIN($AX80,EOMONTH(BE$15,0))-MAX($AW80,BE$15)+1,)&gt;0,1,0)),
_xlfn.IFS(
$ES80="LisChannel",
_xlpm.COEFF*
INDEX({1;1;1.2;1.2;1;1;1;1;1.2;1.2;1.2;1.2},
MATCH(MONTH(BE$15),
{1,2,3,4,5,6,7,8,9,10,11,12})),
CONCATENATE($ES80," ",$L80)="RussOutdoor метро",
_xlpm.COEFF*
INDEX({0.8;0.9;1.1;1.1;1;1;1;1;1.1;1.1;1.1;1.1},
MATCH(MONTH(BE$15),
{1,2,3,4,5,6,7,8,9,10,11,12})),
$ES80&lt;&gt;"LisChannel",
_xlpm.COEFF,
$ES80&lt;&gt;"RussOutdoor",
_xlpm.COEFF))</f>
        <v/>
      </c>
      <c r="BF80" s="68">
        <f t="array" ref="BF80">
_xlfn.LET(_xlpm.COEFF,
IF($AW80+$AX80=0,0,IF(MAX(MIN($AX80,EOMONTH(BF$15,0))-MAX($AW80,BF$15)+1,)&gt;0,1,0)),
_xlfn.IFS(
$ES80="LisChannel",
_xlpm.COEFF*
INDEX({1;1;1.2;1.2;1;1;1;1;1.2;1.2;1.2;1.2},
MATCH(MONTH(BF$15),
{1,2,3,4,5,6,7,8,9,10,11,12})),
CONCATENATE($ES80," ",$L80)="RussOutdoor метро",
_xlpm.COEFF*
INDEX({0.8;0.9;1.1;1.1;1;1;1;1;1.1;1.1;1.1;1.1},
MATCH(MONTH(BF$15),
{1,2,3,4,5,6,7,8,9,10,11,12})),
$ES80&lt;&gt;"LisChannel",
_xlpm.COEFF,
$ES80&lt;&gt;"RussOutdoor",
_xlpm.COEFF))</f>
        <v/>
      </c>
      <c r="BG80" s="68">
        <f t="array" ref="BG80">
_xlfn.LET(_xlpm.COEFF,
IF($AW80+$AX80=0,0,IF(MAX(MIN($AX80,EOMONTH(BG$15,0))-MAX($AW80,BG$15)+1,)&gt;0,1,0)),
_xlfn.IFS(
$ES80="LisChannel",
_xlpm.COEFF*
INDEX({1;1;1.2;1.2;1;1;1;1;1.2;1.2;1.2;1.2},
MATCH(MONTH(BG$15),
{1,2,3,4,5,6,7,8,9,10,11,12})),
CONCATENATE($ES80," ",$L80)="RussOutdoor метро",
_xlpm.COEFF*
INDEX({0.8;0.9;1.1;1.1;1;1;1;1;1.1;1.1;1.1;1.1},
MATCH(MONTH(BG$15),
{1,2,3,4,5,6,7,8,9,10,11,12})),
$ES80&lt;&gt;"LisChannel",
_xlpm.COEFF,
$ES80&lt;&gt;"RussOutdoor",
_xlpm.COEFF))</f>
        <v/>
      </c>
      <c r="BH80" s="68">
        <f t="array" ref="BH80">
_xlfn.LET(_xlpm.COEFF,
IF($AW80+$AX80=0,0,IF(MAX(MIN($AX80,EOMONTH(BH$15,0))-MAX($AW80,BH$15)+1,)&gt;0,1,0)),
_xlfn.IFS(
$ES80="LisChannel",
_xlpm.COEFF*
INDEX({1;1;1.2;1.2;1;1;1;1;1.2;1.2;1.2;1.2},
MATCH(MONTH(BH$15),
{1,2,3,4,5,6,7,8,9,10,11,12})),
CONCATENATE($ES80," ",$L80)="RussOutdoor метро",
_xlpm.COEFF*
INDEX({0.8;0.9;1.1;1.1;1;1;1;1;1.1;1.1;1.1;1.1},
MATCH(MONTH(BH$15),
{1,2,3,4,5,6,7,8,9,10,11,12})),
$ES80&lt;&gt;"LisChannel",
_xlpm.COEFF,
$ES80&lt;&gt;"RussOutdoor",
_xlpm.COEFF))</f>
        <v/>
      </c>
      <c r="BI80" s="68">
        <f t="array" ref="BI80">
_xlfn.LET(_xlpm.COEFF,
IF($AW80+$AX80=0,0,IF(MAX(MIN($AX80,EOMONTH(BI$15,0))-MAX($AW80,BI$15)+1,)&gt;0,1,0)),
_xlfn.IFS(
$ES80="LisChannel",
_xlpm.COEFF*
INDEX({1;1;1.2;1.2;1;1;1;1;1.2;1.2;1.2;1.2},
MATCH(MONTH(BI$15),
{1,2,3,4,5,6,7,8,9,10,11,12})),
CONCATENATE($ES80," ",$L80)="RussOutdoor метро",
_xlpm.COEFF*
INDEX({0.8;0.9;1.1;1.1;1;1;1;1;1.1;1.1;1.1;1.1},
MATCH(MONTH(BI$15),
{1,2,3,4,5,6,7,8,9,10,11,12})),
$ES80&lt;&gt;"LisChannel",
_xlpm.COEFF,
$ES80&lt;&gt;"RussOutdoor",
_xlpm.COEFF))</f>
        <v/>
      </c>
      <c r="BJ80" s="68">
        <f t="array" ref="BJ80">
_xlfn.LET(_xlpm.COEFF,
IF($AW80+$AX80=0,0,IF(MAX(MIN($AX80,EOMONTH(BJ$15,0))-MAX($AW80,BJ$15)+1,)&gt;0,1,0)),
_xlfn.IFS(
$ES80="LisChannel",
_xlpm.COEFF*
INDEX({1;1;1.2;1.2;1;1;1;1;1.2;1.2;1.2;1.2},
MATCH(MONTH(BJ$15),
{1,2,3,4,5,6,7,8,9,10,11,12})),
CONCATENATE($ES80," ",$L80)="RussOutdoor метро",
_xlpm.COEFF*
INDEX({0.8;0.9;1.1;1.1;1;1;1;1;1.1;1.1;1.1;1.1},
MATCH(MONTH(BJ$15),
{1,2,3,4,5,6,7,8,9,10,11,12})),
$ES80&lt;&gt;"LisChannel",
_xlpm.COEFF,
$ES80&lt;&gt;"RussOutdoor",
_xlpm.COEFF))</f>
        <v/>
      </c>
      <c r="BK80" s="68">
        <f t="array" ref="BK80">
_xlfn.LET(_xlpm.COEFF,
IF($AW80+$AX80=0,0,IF(MAX(MIN($AX80,EOMONTH(BK$15,0))-MAX($AW80,BK$15)+1,)&gt;0,1,0)),
_xlfn.IFS(
$ES80="LisChannel",
_xlpm.COEFF*
INDEX({1;1;1.2;1.2;1;1;1;1;1.2;1.2;1.2;1.2},
MATCH(MONTH(BK$15),
{1,2,3,4,5,6,7,8,9,10,11,12})),
CONCATENATE($ES80," ",$L80)="RussOutdoor метро",
_xlpm.COEFF*
INDEX({0.8;0.9;1.1;1.1;1;1;1;1;1.1;1.1;1.1;1.1},
MATCH(MONTH(BK$15),
{1,2,3,4,5,6,7,8,9,10,11,12})),
$ES80&lt;&gt;"LisChannel",
_xlpm.COEFF,
$ES80&lt;&gt;"RussOutdoor",
_xlpm.COEFF))</f>
        <v/>
      </c>
      <c r="BL80" s="62">
        <f>COUNTIFS($AZ80:$BK80,"&gt;0")</f>
        <v/>
      </c>
      <c r="BM80" s="65" t="n"/>
      <c r="BN80" s="125">
        <f>$DJ80</f>
        <v/>
      </c>
      <c r="BO80" s="63">
        <f>$DQ80</f>
        <v/>
      </c>
      <c r="BP80" s="125">
        <f>
IFERROR(
IF($BL80=0,0,
$BN80*(1-$BO80)),
0)</f>
        <v/>
      </c>
      <c r="BQ80" s="125">
        <f t="array" ref="BQ80">
IFERROR(
_xlfn.IFS(
$DH80="день_1",
$BP80*$BL80/($AX80-$AW80+1)*AZ80*(DAY(EOMONTH(AZ$15,0))),
$DH80="день_2",
$BP80/30*MAX(MIN($AX80,EOMONTH(AZ$15,0))-MAX($AW80,AZ$15)+1,),
$DH80="раб.день",
$BP80/30*(IFERROR(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$BP80*AZ80,
$DH80="неделя",
$BP80*AZ80/7*(ROUNDUP((DAY(EOMONTH(AZ$15,0)))/4,0))),
0)</f>
        <v/>
      </c>
      <c r="BR80" s="125">
        <f t="array" ref="BR80">
IFERROR(
_xlfn.IFS(
$DH80="день_1",
$BP80*$BL80/($AX80-$AW80+1)*BA80*(DAY(EOMONTH(BA$15,0))),
$DH80="день_2",
$BP80/30*MAX(MIN($AX80,EOMONTH(BA$15,0))-MAX($AW80,BA$15)+1,),
$DH80="раб.день",
$BP80/30*(IFERROR(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$BP80*BA80,
$DH80="неделя",
$BP80*BA80/7*(ROUNDUP((DAY(EOMONTH(BA$15,0)))/4,0))),
0)</f>
        <v/>
      </c>
      <c r="BS80" s="125">
        <f t="array" ref="BS80">
IFERROR(
_xlfn.IFS(
$DH80="день_1",
$BP80*$BL80/($AX80-$AW80+1)*BB80*(DAY(EOMONTH(BB$15,0))),
$DH80="день_2",
$BP80/30*MAX(MIN($AX80,EOMONTH(BB$15,0))-MAX($AW80,BB$15)+1,),
$DH80="раб.день",
$BP80/30*(IFERROR(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$BP80*BB80,
$DH80="неделя",
$BP80*BB80/7*(ROUNDUP((DAY(EOMONTH(BB$15,0)))/4,0))),
0)</f>
        <v/>
      </c>
      <c r="BT80" s="125">
        <f t="array" ref="BT80">
IFERROR(
_xlfn.IFS(
$DH80="день_1",
$BP80*$BL80/($AX80-$AW80+1)*BC80*(DAY(EOMONTH(BC$15,0))),
$DH80="день_2",
$BP80/30*MAX(MIN($AX80,EOMONTH(BC$15,0))-MAX($AW80,BC$15)+1,),
$DH80="раб.день",
$BP80/30*(IFERROR(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$BP80*BC80,
$DH80="неделя",
$BP80*BC80/7*(ROUNDUP((DAY(EOMONTH(BC$15,0)))/4,0))),
0)</f>
        <v/>
      </c>
      <c r="BU80" s="125">
        <f t="array" ref="BU80">
IFERROR(
_xlfn.IFS(
$DH80="день_1",
$BP80*$BL80/($AX80-$AW80+1)*BD80*(DAY(EOMONTH(BD$15,0))),
$DH80="день_2",
$BP80/30*MAX(MIN($AX80,EOMONTH(BD$15,0))-MAX($AW80,BD$15)+1,),
$DH80="раб.день",
$BP80/30*(IFERROR(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$BP80*BD80,
$DH80="неделя",
$BP80*BD80/7*(ROUNDUP((DAY(EOMONTH(BD$15,0)))/4,0))),
0)</f>
        <v/>
      </c>
      <c r="BV80" s="125">
        <f t="array" ref="BV80">
IFERROR(
_xlfn.IFS(
$DH80="день_1",
$BP80*$BL80/($AX80-$AW80+1)*BE80*(DAY(EOMONTH(BE$15,0))),
$DH80="день_2",
$BP80/30*MAX(MIN($AX80,EOMONTH(BE$15,0))-MAX($AW80,BE$15)+1,),
$DH80="раб.день",
$BP80/30*(IFERROR(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$BP80*BE80,
$DH80="неделя",
$BP80*BE80/7*(ROUNDUP((DAY(EOMONTH(BE$15,0)))/4,0))),
0)</f>
        <v/>
      </c>
      <c r="BW80" s="125">
        <f t="array" ref="BW80">
IFERROR(
_xlfn.IFS(
$DH80="день_1",
$BP80*$BL80/($AX80-$AW80+1)*BF80*(DAY(EOMONTH(BF$15,0))),
$DH80="день_2",
$BP80/30*MAX(MIN($AX80,EOMONTH(BF$15,0))-MAX($AW80,BF$15)+1,),
$DH80="раб.день",
$BP80/30*(IFERROR(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$BP80*BF80,
$DH80="неделя",
$BP80*BF80/7*(ROUNDUP((DAY(EOMONTH(BF$15,0)))/4,0))),
0)</f>
        <v/>
      </c>
      <c r="BX80" s="125">
        <f t="array" ref="BX80">
IFERROR(
_xlfn.IFS(
$DH80="день_1",
$BP80*$BL80/($AX80-$AW80+1)*BG80*(DAY(EOMONTH(BG$15,0))),
$DH80="день_2",
$BP80/30*MAX(MIN($AX80,EOMONTH(BG$15,0))-MAX($AW80,BG$15)+1,),
$DH80="раб.день",
$BP80/30*(IFERROR(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$BP80*BG80,
$DH80="неделя",
$BP80*BG80/7*(ROUNDUP((DAY(EOMONTH(BG$15,0)))/4,0))),
0)</f>
        <v/>
      </c>
      <c r="BY80" s="125">
        <f t="array" ref="BY80">
IFERROR(
_xlfn.IFS(
$DH80="день_1",
$BP80*$BL80/($AX80-$AW80+1)*BH80*(DAY(EOMONTH(BH$15,0))),
$DH80="день_2",
$BP80/30*MAX(MIN($AX80,EOMONTH(BH$15,0))-MAX($AW80,BH$15)+1,),
$DH80="раб.день",
$BP80/30*(IFERROR(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$BP80*BH80,
$DH80="неделя",
$BP80*BH80/7*(ROUNDUP((DAY(EOMONTH(BH$15,0)))/4,0))),
0)</f>
        <v/>
      </c>
      <c r="BZ80" s="125">
        <f t="array" ref="BZ80">
IFERROR(
_xlfn.IFS(
$DH80="день_1",
$BP80*$BL80/($AX80-$AW80+1)*BI80*(DAY(EOMONTH(BI$15,0))),
$DH80="день_2",
$BP80/30*MAX(MIN($AX80,EOMONTH(BI$15,0))-MAX($AW80,BI$15)+1,),
$DH80="раб.день",
$BP80/30*(IFERROR(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$BP80*BI80,
$DH80="неделя",
$BP80*BI80/7*(ROUNDUP((DAY(EOMONTH(BI$15,0)))/4,0))),
0)</f>
        <v/>
      </c>
      <c r="CA80" s="125">
        <f t="array" ref="CA80">
IFERROR(
_xlfn.IFS(
$DH80="день_1",
$BP80*$BL80/($AX80-$AW80+1)*BJ80*(DAY(EOMONTH(BJ$15,0))),
$DH80="день_2",
$BP80/30*MAX(MIN($AX80,EOMONTH(BJ$15,0))-MAX($AW80,BJ$15)+1,),
$DH80="раб.день",
$BP80/30*(IFERROR(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$BP80*BJ80,
$DH80="неделя",
$BP80*BJ80/7*(ROUNDUP((DAY(EOMONTH(BJ$15,0)))/4,0))),
0)</f>
        <v/>
      </c>
      <c r="CB80" s="125">
        <f t="array" ref="CB80">
IFERROR(
_xlfn.IFS(
$DH80="день_1",
$BP80*$BL80/($AX80-$AW80+1)*BK80*(DAY(EOMONTH(BK$15,0))),
$DH80="день_2",
$BP80/30*MAX(MIN($AX80,EOMONTH(BK$15,0))-MAX($AW80,BK$15)+1,),
$DH80="раб.день",
$BP80/30*(IFERROR(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$BP80*BK80,
$DH80="неделя",
$BP80*BK80/7*(ROUNDUP((DAY(EOMONTH(BK$15,0)))/4,0))),
0)</f>
        <v/>
      </c>
      <c r="CC80" s="125">
        <f>SUM($BQ80:$CB80)</f>
        <v/>
      </c>
      <c r="CD80" s="126">
        <f>SUM($EH80:$EH80)</f>
        <v/>
      </c>
      <c r="CE80" s="126">
        <f>$CD80*$AB80</f>
        <v/>
      </c>
      <c r="CF80" s="126">
        <f>SUM($EK80:$EK80)</f>
        <v/>
      </c>
      <c r="CG80" s="126">
        <f>$CF80*$AB80</f>
        <v/>
      </c>
      <c r="CH80" s="126">
        <f>SUM($CC80,$CE80,$CG80)</f>
        <v/>
      </c>
      <c r="CI80" s="126">
        <f>$CH80*(1+$CM80)</f>
        <v/>
      </c>
      <c r="CJ80" s="127" t="n">
        <v>0</v>
      </c>
      <c r="CK80" s="126">
        <f>SUM($CH80:$CH80)*(1+$CJ80)</f>
        <v/>
      </c>
      <c r="CL80" s="126">
        <f>SUM($CH80:$CH80)*(1+$CM80)</f>
        <v/>
      </c>
      <c r="CM80" s="59" t="n"/>
      <c r="CN80" s="59" t="n"/>
      <c r="CO80" s="72" t="n"/>
      <c r="CP80" s="59" t="n"/>
      <c r="CQ80" s="73" t="n"/>
      <c r="CR80" s="73" t="n"/>
      <c r="CS80" s="73" t="n"/>
      <c r="CT80" s="72" t="n"/>
      <c r="CU80" s="79" t="inlineStr">
        <is>
          <t> </t>
        </is>
      </c>
      <c r="CV80" s="60" t="n"/>
      <c r="CW80" s="60" t="n"/>
      <c r="CX80" s="60" t="n"/>
      <c r="CY80" s="127">
        <f>IFERROR(($CC80-$EE80)/($EE80/(1-$DQ80)),0)</f>
        <v/>
      </c>
      <c r="CZ80" s="127">
        <f>IFERROR(1-$EI80/($CE80),0)</f>
        <v/>
      </c>
      <c r="DA80" s="127">
        <f>IFERROR(1-$EL80/($CG80),0)</f>
        <v/>
      </c>
      <c r="DB80" s="126">
        <f>ROUND(IFERROR(($CI80/(1+$CM80)-$EN80),0),2)</f>
        <v/>
      </c>
      <c r="DC80" s="128" t="n"/>
      <c r="DD80" s="125" t="n"/>
      <c r="DE80" s="75" t="n">
        <v>0</v>
      </c>
      <c r="DF80" s="128" t="n"/>
      <c r="DG80" s="125">
        <f>IF($DC80=0,0,$DD80*($DC80*100%-$DE80*$DF80))*SUM($AB80:$AB80)</f>
        <v/>
      </c>
      <c r="DH80" s="129" t="inlineStr">
        <is>
          <t>месяц</t>
        </is>
      </c>
      <c r="DI80" s="130">
        <f t="array" ref="DI80">IFERROR(
IF($ES80="LisChannel",
(ROUND(((INDEX({174.625;153.888888888889;130.972222222222},MATCH($AI80,{2;3;4}),0))*$AG80*$AI80),2)),0),0)</f>
        <v/>
      </c>
      <c r="DJ80" s="130">
        <f>
_xlfn.LET(_xlpm.X,
IFERROR(
IF($ES80="НовиковТВ",
(_xlfn.LET(_xlpm.NTV,
_xlfn.LET(_xlpm.MIN,350000,
IF(SUMIFS($DI:$DI,$ES:$ES,"НовиковТВ")&lt;=_xlpm.MIN,
(SUMIFS($DI:$DI,$ES:$ES,"НовиковТВ")/(COUNTIFS($ES:$ES,"НовиковТВ")))*_xlpm.MIN/SUMIFS($DI:$DI,$ES:$ES,"НовиковТВ"),
DI80)),
_xlpm.NTV+$DG80/(1-(1-(_xlpm.NTV)*(1-$DL80)*(1-$DM80)*(1-$DN80)*(1-$DO80)*(1-$DP80)/_xlpm.NTV))))/(1+$EP80),
$DI80+$DG80/(1-(1-($DI80)*(1-$DL80)*(1-$DM80)*(1-$DN80)*(1-$DO80)*(1-$DP80)/$DI80))),
0),
_xlpm.X*(1+$CM80)*(1+$CW80)-_xlpm.X*(1+$CM80)+_xlpm.X)</f>
        <v/>
      </c>
      <c r="DK80" s="125" t="inlineStr">
        <is>
          <t>послед.</t>
        </is>
      </c>
      <c r="DL80" s="63" t="n">
        <v>0</v>
      </c>
      <c r="DM80" s="63" t="n">
        <v>0</v>
      </c>
      <c r="DN80" s="63" t="n">
        <v>0</v>
      </c>
      <c r="DO80" s="63" t="n">
        <v>0</v>
      </c>
      <c r="DP80" s="63" t="n">
        <v>0</v>
      </c>
      <c r="DQ80" s="63">
        <f t="array" ref="DQ80">IFERROR(_xlfn.IFS(
$DK80="послед.",1-(1-$DL80)*(1-$DM80)*(1-$DN80)*(1-$DO80)*(1-$DP80),
$DK80="сумм.",$DL80+$DM80+$DN80+$DO80+$DP80),
0)</f>
        <v/>
      </c>
      <c r="DR80" s="125">
        <f t="array" ref="DR80">
IFERROR(
_xlfn.IFS(
$BL80=0,
0,
$BL80&gt;0,
_xlfn.IFS($DK80="послед.",
$DJ80*(1-$DL80)*(1-$DM80)*(1-$DN80)*(1-$DO80)*(1-$DP80),
$DK80="сумм.",
$DJ80*(1-($DL80+$DM80+$DN80+$DO80+$DP80)))),0)</f>
        <v/>
      </c>
      <c r="DS80" s="125">
        <f t="array" ref="DS80">
IFERROR(_xlfn.IFS(
$DH80="день_1",
$DR80*$BL80/($AX80-$AW80+1)*AZ80*(DAY(EOMONTH(AZ$15,0))),
$DH80="день_2",
$DR80/30*MAX(MIN($AX80,EOMONTH(AZ$15,0))-MAX($AW80,AZ$15)+1,),
$DH80="раб.день",
$DR80/30*(IFERROR(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$DR80*AZ80,
$DH80="неделя",
$DR80*AZ80/7*(ROUNDUP((DAY(EOMONTH(AZ$15,0)))/4,0))),
0)</f>
        <v/>
      </c>
      <c r="DT80" s="125">
        <f t="array" ref="DT80">
IFERROR(_xlfn.IFS(
$DH80="день_1",
$DR80*$BL80/($AX80-$AW80+1)*BA80*(DAY(EOMONTH(BA$15,0))),
$DH80="день_2",
$DR80/30*MAX(MIN($AX80,EOMONTH(BA$15,0))-MAX($AW80,BA$15)+1,),
$DH80="раб.день",
$DR80/30*(IFERROR(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$DR80*BA80,
$DH80="неделя",
$DR80*BA80/7*(ROUNDUP((DAY(EOMONTH(BA$15,0)))/4,0))),
0)</f>
        <v/>
      </c>
      <c r="DU80" s="125">
        <f t="array" ref="DU80">
IFERROR(_xlfn.IFS(
$DH80="день_1",
$DR80*$BL80/($AX80-$AW80+1)*BB80*(DAY(EOMONTH(BB$15,0))),
$DH80="день_2",
$DR80/30*MAX(MIN($AX80,EOMONTH(BB$15,0))-MAX($AW80,BB$15)+1,),
$DH80="раб.день",
$DR80/30*(IFERROR(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$DR80*BB80,
$DH80="неделя",
$DR80*BB80/7*(ROUNDUP((DAY(EOMONTH(BB$15,0)))/4,0))),
0)</f>
        <v/>
      </c>
      <c r="DV80" s="125">
        <f t="array" ref="DV80">
IFERROR(_xlfn.IFS(
$DH80="день_1",
$DR80*$BL80/($AX80-$AW80+1)*BC80*(DAY(EOMONTH(BC$15,0))),
$DH80="день_2",
$DR80/30*MAX(MIN($AX80,EOMONTH(BC$15,0))-MAX($AW80,BC$15)+1,),
$DH80="раб.день",
$DR80/30*(IFERROR(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$DR80*BC80,
$DH80="неделя",
$DR80*BC80/7*(ROUNDUP((DAY(EOMONTH(BC$15,0)))/4,0))),
0)</f>
        <v/>
      </c>
      <c r="DW80" s="125">
        <f t="array" ref="DW80">
IFERROR(_xlfn.IFS(
$DH80="день_1",
$DR80*$BL80/($AX80-$AW80+1)*BD80*(DAY(EOMONTH(BD$15,0))),
$DH80="день_2",
$DR80/30*MAX(MIN($AX80,EOMONTH(BD$15,0))-MAX($AW80,BD$15)+1,),
$DH80="раб.день",
$DR80/30*(IFERROR(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$DR80*BD80,
$DH80="неделя",
$DR80*BD80/7*(ROUNDUP((DAY(EOMONTH(BD$15,0)))/4,0))),
0)</f>
        <v/>
      </c>
      <c r="DX80" s="125">
        <f t="array" ref="DX80">
IFERROR(_xlfn.IFS(
$DH80="день_1",
$DR80*$BL80/($AX80-$AW80+1)*BE80*(DAY(EOMONTH(BE$15,0))),
$DH80="день_2",
$DR80/30*MAX(MIN($AX80,EOMONTH(BE$15,0))-MAX($AW80,BE$15)+1,),
$DH80="раб.день",
$DR80/30*(IFERROR(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$DR80*BE80,
$DH80="неделя",
$DR80*BE80/7*(ROUNDUP((DAY(EOMONTH(BE$15,0)))/4,0))),
0)</f>
        <v/>
      </c>
      <c r="DY80" s="125">
        <f t="array" ref="DY80">
IFERROR(_xlfn.IFS(
$DH80="день_1",
$DR80*$BL80/($AX80-$AW80+1)*BF80*(DAY(EOMONTH(BF$15,0))),
$DH80="день_2",
$DR80/30*MAX(MIN($AX80,EOMONTH(BF$15,0))-MAX($AW80,BF$15)+1,),
$DH80="раб.день",
$DR80/30*(IFERROR(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$DR80*BF80,
$DH80="неделя",
$DR80*BF80/7*(ROUNDUP((DAY(EOMONTH(BF$15,0)))/4,0))),
0)</f>
        <v/>
      </c>
      <c r="DZ80" s="125">
        <f t="array" ref="DZ80">
IFERROR(_xlfn.IFS(
$DH80="день_1",
$DR80*$BL80/($AX80-$AW80+1)*BG80*(DAY(EOMONTH(BG$15,0))),
$DH80="день_2",
$DR80/30*MAX(MIN($AX80,EOMONTH(BG$15,0))-MAX($AW80,BG$15)+1,),
$DH80="раб.день",
$DR80/30*(IFERROR(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$DR80*BG80,
$DH80="неделя",
$DR80*BG80/7*(ROUNDUP((DAY(EOMONTH(BG$15,0)))/4,0))),
0)</f>
        <v/>
      </c>
      <c r="EA80" s="125">
        <f t="array" ref="EA80">
IFERROR(_xlfn.IFS(
$DH80="день_1",
$DR80*$BL80/($AX80-$AW80+1)*BH80*(DAY(EOMONTH(BH$15,0))),
$DH80="день_2",
$DR80/30*MAX(MIN($AX80,EOMONTH(BH$15,0))-MAX($AW80,BH$15)+1,),
$DH80="раб.день",
$DR80/30*(IFERROR(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$DR80*BH80,
$DH80="неделя",
$DR80*BH80/7*(ROUNDUP((DAY(EOMONTH(BH$15,0)))/4,0))),
0)</f>
        <v/>
      </c>
      <c r="EB80" s="125">
        <f t="array" ref="EB80">
IFERROR(_xlfn.IFS(
$DH80="день_1",
$DR80*$BL80/($AX80-$AW80+1)*BI80*(DAY(EOMONTH(BI$15,0))),
$DH80="день_2",
$DR80/30*MAX(MIN($AX80,EOMONTH(BI$15,0))-MAX($AW80,BI$15)+1,),
$DH80="раб.день",
$DR80/30*(IFERROR(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$DR80*BI80,
$DH80="неделя",
$DR80*BI80/7*(ROUNDUP((DAY(EOMONTH(BI$15,0)))/4,0))),
0)</f>
        <v/>
      </c>
      <c r="EC80" s="125">
        <f t="array" ref="EC80">
IFERROR(_xlfn.IFS(
$DH80="день_1",
$DR80*$BL80/($AX80-$AW80+1)*BJ80*(DAY(EOMONTH(BJ$15,0))),
$DH80="день_2",
$DR80/30*MAX(MIN($AX80,EOMONTH(BJ$15,0))-MAX($AW80,BJ$15)+1,),
$DH80="раб.день",
$DR80/30*(IFERROR(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$DR80*BJ80,
$DH80="неделя",
$DR80*BJ80/7*(ROUNDUP((DAY(EOMONTH(BJ$15,0)))/4,0))),
0)</f>
        <v/>
      </c>
      <c r="ED80" s="125">
        <f t="array" ref="ED80">
IFERROR(_xlfn.IFS(
$DH80="день_1",
$DR80*$BL80/($AX80-$AW80+1)*BK80*(DAY(EOMONTH(BK$15,0))),
$DH80="день_2",
$DR80/30*MAX(MIN($AX80,EOMONTH(BK$15,0))-MAX($AW80,BK$15)+1,),
$DH80="раб.день",
$DR80/30*(IFERROR(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$DR80*BK80,
$DH80="неделя",
$DR80*BK80/7*(ROUNDUP((DAY(EOMONTH(BK$15,0)))/4,0))),
0)</f>
        <v/>
      </c>
      <c r="EE80" s="125">
        <f>SUM($DS80,$DT80,$DU80,$DV80,$DW80,$DX80,$DY80,$DZ80,$EA80,$EB80,$EC80,$ED80)</f>
        <v/>
      </c>
      <c r="EF80" s="125">
        <f>IFERROR(ROUND($EE80*(1+$EP80),2),0)</f>
        <v/>
      </c>
      <c r="EG80" s="128" t="n">
        <v>1</v>
      </c>
      <c r="EH80" s="126" t="n">
        <v>0</v>
      </c>
      <c r="EI80" s="126">
        <f>ROUND(SUM($EH80:$EH80)*SUM($AB80:$AB80)*$EG80,2)</f>
        <v/>
      </c>
      <c r="EJ80" s="126">
        <f>ROUND($EI80*(1+$EP80),2)</f>
        <v/>
      </c>
      <c r="EK80" s="126" t="n">
        <v>0</v>
      </c>
      <c r="EL80" s="126">
        <f>ROUND(SUM($EK80:$EK80)*SUM($AB80:$AB80)*$EG80,2)</f>
        <v/>
      </c>
      <c r="EM80" s="126">
        <f>ROUND($EL80*(1+$EP80),2)</f>
        <v/>
      </c>
      <c r="EN80" s="126">
        <f>SUM($EE80,$EI80,$EL80)</f>
        <v/>
      </c>
      <c r="EO80" s="126">
        <f>SUM($EF80,$EJ80,$EM80)</f>
        <v/>
      </c>
      <c r="EP80" s="59" t="n"/>
      <c r="EQ80" s="59" t="n"/>
      <c r="ER80" s="60">
        <f t="array" ref="ER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MATCH(ES80,
{"AMS";"RussOutdoor";"HD Outdoor";"Ingroup";"IQ";"Ledproduction";"LisChannel";"Logic";"Media-PPL";"NovikovTV | НовиковТВ";"SMA";"SOK";"КрокусТВ | CrocusTV | IndoorTV";"Сити";"ТЯК Москва"},
0)),"")</f>
        <v/>
      </c>
      <c r="ES80" s="60" t="n"/>
      <c r="ET80" s="60">
        <f t="array" ref="ET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MATCH(ES80,
{"AMS";"RussOutdoor";"HD Outdoor";"Ingroup";"IQ";"Ledproduction";"LisChannel";"Logic";"Media-PPL";"NovikovTV | НовиковТВ";"SMA";"SOK";"КрокусТВ | CrocusTV | IndoorTV";"Сити";"ТЯК Москва"},
0)),"")</f>
        <v/>
      </c>
      <c r="EU80" s="60" t="n"/>
      <c r="EV80" s="60" t="n"/>
      <c r="EX80" s="110">
        <f t="array" ref="EX80">
($AR80/30
+N("ТРАФИК ПЛОЩАДКИ"))*
(IFERROR(
_xlfn.LET(
_xlpm.GPR,
HLOOKUP($L80,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IF($Q80="цифровой",_xlpm.GPR/$AG80,_xlpm.GPR/60)),
0)
+N("DWELL TIME"))*
(IF($AB80=0,0,IF($AB80=1,0.3,IF($AB80=2,0.5,IF($AB80&gt;2,1))))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_xlfn.IFS($AC80="да",1.2,$AC80="нет",1)*
_xlfn.IFS($AD80="да",1.2,$AD80="нет",1)*
IF(R80="статический",1,1.2)*
$X80*
INDEX(
{1.2;1;1.2;1.2;1;1.2;1.2;1.2;1.2;1.2;1.2;1;1.2;1.2;1.2;1.2;1;1;1.2;1.2;1.2;1;1;1;1;1.2;1.2;1.2;1.2;1;1;1;1;1.2;1.2;1.2;1.2;1.2;1.2;1.2;1.2;1;1;1.2;1;1;1;1;1.5;1;1;1.5;1.5;1.2},
MATCH($Q80,_xlpm.MI,0)))&gt;{0.02;0.04;0.06;0.1;0.2;0.4;0.6;0.8;1;2;4;6})),
{0;1;2;3;4;5;6;7;8;9;10;11;12},
0)))
+N("КОЭФФИЦИЕНТ КОНТАКТА"))))*
(_xlfn.IFS($X80&lt;0.1,$X80/1000,$X80&gt;25,5.2,AND($X80&gt;=0.1,$X80&lt;=25),(($X80*2+0.1)/10)*($X80/10)))*
IFERROR((_xlfn.LET(
_xlpm.MA,
{0;0.8;0.85;0.9;0.95;1},
_xlpm.MAA,
{0;1;2;3;4;5},
INDEX(_xlpm.MA,MATCH(SUMPRODUCT(--((IF(ROUND(_xlpm.MAA,1)&gt;5,5,ROUND($AB80,1)))&gt;{0;1;2;3;4;5})),_xlpm.MAA,0)))
+N("КОЭФФИЦИЕНТ КОЛ-ВО КОНСТРУКЦИЙ")),1)*
$AB80,0))*
(IF($Q80="цифровой",$AG80/15*$AI80,1)
+N("ДЛЯ ЦИФРЫ"))</f>
        <v/>
      </c>
      <c r="EY80" s="110">
        <f>IFERROR(EX80*AY80,0)</f>
        <v/>
      </c>
      <c r="EZ80" s="131">
        <f>IFERROR(DP80/EY80*1000,0)</f>
        <v/>
      </c>
      <c r="FA80" s="112">
        <f>IFERROR(FC80/FB80,0)</f>
        <v/>
      </c>
      <c r="FB80" s="112">
        <f>IFERROR((FC80/(EY80/FF80*#REF!))*0.825,0)</f>
        <v/>
      </c>
      <c r="FC80" s="112">
        <f>IFERROR(((EX80*30/AR80)*100)/30,0)</f>
        <v/>
      </c>
      <c r="FD80" s="112">
        <f>IFERROR(EY80/G80*100%,0)</f>
        <v/>
      </c>
      <c r="FE80" s="112">
        <f>IFERROR(FD80/FC80*100%,0)</f>
        <v/>
      </c>
      <c r="FF80" s="110">
        <f>IFERROR(AR80/30*AY80,0)</f>
        <v/>
      </c>
    </row>
    <row r="81" ht="12.75" customHeight="1">
      <c r="A81" s="59" t="n"/>
      <c r="B81" s="60" t="n"/>
      <c r="C81" s="60" t="n"/>
      <c r="D81" s="60">
        <f t="array" ref="D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1" s="60">
        <f t="array" ref="E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1" s="60" t="inlineStr"/>
      <c r="G81" s="60" t="n"/>
      <c r="H81" s="60">
        <f t="array" ref="H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1" s="60" t="n"/>
      <c r="J81" s="60" t="n"/>
      <c r="K81" s="60" t="n"/>
      <c r="L81" s="60" t="n"/>
      <c r="M81" s="60" t="n"/>
      <c r="N81" s="60" t="n"/>
      <c r="O81" s="60" t="n"/>
      <c r="P81" s="60">
        <f t="array" ref="P81">
_xlfn.IFS(
ISNUMBER(MATCH($Q81,{"шелфбаннер","разделитель","монетница","чековая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ISNUMBER(MATCH($Q81,{"каталог","журнал"},)),
"Пресса",
$Q81="","")</f>
        <v/>
      </c>
      <c r="Q81" s="60" t="n"/>
      <c r="R81" s="60">
        <f t="array" ref="R81">
IFERROR(
_xlfn.IFS(
OR(ISNUMBER(MATCH($Q81,{"экспозиция","макет","стенд","автостенд","авто стенд","выставочное пространство","выставочные стенды","модульные выставочные стенды","3Д конструкция","3D конструкция"},)),P81="Экспонирование"),
"нестандартный",
ISNUMBER(MATCH($Q81,{"скроллер","призматрон"},)),
"динамический",
$P81="Видео",
"цифровой",
OR($P81="Пресса",$P81="Щит",$P81="POSm",$P81="Подвес",$P81="Брендирование/оклейка"),
"статический"),"")</f>
        <v/>
      </c>
      <c r="S81" s="59" t="n"/>
      <c r="T81" s="60" t="n"/>
      <c r="U81" s="60" t="n"/>
      <c r="V81" s="60">
        <f>
IF(P81="Видео",
"цифровой постер/ролик",
IF(ISNUMBER(MATCH(Q81,{"короб световой","короб световой | лайтбокс","короб световой | кристалайт","лайтбокс","лайт бокс","кристалайт","LB","lightbox"},)),
"бэклит",
IF(P81="Брендирование/оклейка",
"перфарированная пленка/самоклейка",
IF(P81="Экспонирование",
"под запрос",
IF(P81="Подвес",
"баннер/ткань",
"")))))</f>
        <v/>
      </c>
      <c r="W81" s="59" t="n"/>
      <c r="X81" s="59" t="n"/>
      <c r="Y81" s="59" t="n"/>
      <c r="Z81" s="61" t="n"/>
      <c r="AA81" s="61" t="n"/>
      <c r="AB81" s="61">
        <f>IF(BL81&gt;0,Z81,0)</f>
        <v/>
      </c>
      <c r="AC81" s="59" t="n"/>
      <c r="AD81" s="59" t="n"/>
      <c r="AE81" s="59" t="n"/>
      <c r="AF81" s="59" t="n"/>
      <c r="AG81" s="59" t="n"/>
      <c r="AH81" s="59" t="n"/>
      <c r="AI81" s="59" t="n"/>
      <c r="AJ81" s="59" t="n"/>
      <c r="AK81" s="59" t="n"/>
      <c r="AL81" s="62">
        <f>IFERROR(IF(OR(R81="статический",R81="динамический",R81="нестандартный",R81="",R81=""),"-",IF(AND(AH81="-",AI81="-"),"-",AK81*3600/AH81*AI81)),"-")</f>
        <v/>
      </c>
      <c r="AM81" s="62">
        <f>IFERROR(IF(OR(R81="статический",R81="динамический",R81="",R81="", R81="BTL",R81="нестандартный"),"-",AG81*AI81*AL81/60),"-")</f>
        <v/>
      </c>
      <c r="AN81" s="63">
        <f>IFERROR(IF(AH81="","-",AG81*AI81/AH81),"-")</f>
        <v/>
      </c>
      <c r="AO81" s="59">
        <f>IFERROR(IF(OR($R81="статический",$R81="динамический",$R81="",$R81="",$R81="BTL",$R81="нестандартный"),"-",$AL81*$AY81),"-")</f>
        <v/>
      </c>
      <c r="AP81" s="62">
        <f>IFERROR(IF(OR($R81="статический",$R81="динамический",$R81="",$R81="",$R81="BTL",$R81="нестандартный"),"-",$AM81*AY81),"-")</f>
        <v/>
      </c>
      <c r="AQ81" s="64" t="n"/>
      <c r="AR81" s="61" t="n"/>
      <c r="AS81" s="61" t="n"/>
      <c r="AT81" s="61" t="n"/>
      <c r="AU81" s="65" t="n"/>
      <c r="AV81" s="124">
        <f>IFERROR(DR81/AT81*1000,"n/a")</f>
        <v/>
      </c>
      <c r="AW81" s="67" t="n"/>
      <c r="AX81" s="67" t="n"/>
      <c r="AY81" s="43">
        <f>IFERROR(IF(OR($AW81="",$AX81=""),"",_xlfn.DAYS($AX81+1,$AW81)),"")</f>
        <v/>
      </c>
      <c r="AZ81" s="68">
        <f t="array" ref="AZ81">
_xlfn.LET(_xlpm.COEFF,
IF($AW81+$AX81=0,0,IF(MAX(MIN($AX81,EOMONTH(AZ$15,0))-MAX($AW81,AZ$15)+1,)&gt;0,1,0)),
_xlfn.IFS(
$ES81="LisChannel",
_xlpm.COEFF*
INDEX({1;1;1.2;1.2;1;1;1;1;1.2;1.2;1.2;1.2},
MATCH(MONTH(AZ$15),
{1,2,3,4,5,6,7,8,9,10,11,12})),
CONCATENATE($ES81," ",$L81)="RussOutdoor метро",
_xlpm.COEFF*
INDEX({0.8;0.9;1.1;1.1;1;1;1;1;1.1;1.1;1.1;1.1},
MATCH(MONTH(AZ$15),
{1,2,3,4,5,6,7,8,9,10,11,12})),
$ES81&lt;&gt;"LisChannel",
_xlpm.COEFF,
$ES81&lt;&gt;"RussOutdoor",
_xlpm.COEFF))</f>
        <v/>
      </c>
      <c r="BA81" s="68">
        <f t="array" ref="BA81">
_xlfn.LET(_xlpm.COEFF,
IF($AW81+$AX81=0,0,IF(MAX(MIN($AX81,EOMONTH(BA$15,0))-MAX($AW81,BA$15)+1,)&gt;0,1,0)),
_xlfn.IFS(
$ES81="LisChannel",
_xlpm.COEFF*
INDEX({1;1;1.2;1.2;1;1;1;1;1.2;1.2;1.2;1.2},
MATCH(MONTH(BA$15),
{1,2,3,4,5,6,7,8,9,10,11,12})),
CONCATENATE($ES81," ",$L81)="RussOutdoor метро",
_xlpm.COEFF*
INDEX({0.8;0.9;1.1;1.1;1;1;1;1;1.1;1.1;1.1;1.1},
MATCH(MONTH(BA$15),
{1,2,3,4,5,6,7,8,9,10,11,12})),
$ES81&lt;&gt;"LisChannel",
_xlpm.COEFF,
$ES81&lt;&gt;"RussOutdoor",
_xlpm.COEFF))</f>
        <v/>
      </c>
      <c r="BB81" s="68">
        <f t="array" ref="BB81">
_xlfn.LET(_xlpm.COEFF,
IF($AW81+$AX81=0,0,IF(MAX(MIN($AX81,EOMONTH(BB$15,0))-MAX($AW81,BB$15)+1,)&gt;0,1,0)),
_xlfn.IFS(
$ES81="LisChannel",
_xlpm.COEFF*
INDEX({1;1;1.2;1.2;1;1;1;1;1.2;1.2;1.2;1.2},
MATCH(MONTH(BB$15),
{1,2,3,4,5,6,7,8,9,10,11,12})),
CONCATENATE($ES81," ",$L81)="RussOutdoor метро",
_xlpm.COEFF*
INDEX({0.8;0.9;1.1;1.1;1;1;1;1;1.1;1.1;1.1;1.1},
MATCH(MONTH(BB$15),
{1,2,3,4,5,6,7,8,9,10,11,12})),
$ES81&lt;&gt;"LisChannel",
_xlpm.COEFF,
$ES81&lt;&gt;"RussOutdoor",
_xlpm.COEFF))</f>
        <v/>
      </c>
      <c r="BC81" s="68">
        <f t="array" ref="BC81">
_xlfn.LET(_xlpm.COEFF,
IF($AW81+$AX81=0,0,IF(MAX(MIN($AX81,EOMONTH(BC$15,0))-MAX($AW81,BC$15)+1,)&gt;0,1,0)),
_xlfn.IFS(
$ES81="LisChannel",
_xlpm.COEFF*
INDEX({1;1;1.2;1.2;1;1;1;1;1.2;1.2;1.2;1.2},
MATCH(MONTH(BC$15),
{1,2,3,4,5,6,7,8,9,10,11,12})),
CONCATENATE($ES81," ",$L81)="RussOutdoor метро",
_xlpm.COEFF*
INDEX({0.8;0.9;1.1;1.1;1;1;1;1;1.1;1.1;1.1;1.1},
MATCH(MONTH(BC$15),
{1,2,3,4,5,6,7,8,9,10,11,12})),
$ES81&lt;&gt;"LisChannel",
_xlpm.COEFF,
$ES81&lt;&gt;"RussOutdoor",
_xlpm.COEFF))</f>
        <v/>
      </c>
      <c r="BD81" s="68">
        <f t="array" ref="BD81">
_xlfn.LET(_xlpm.COEFF,
IF($AW81+$AX81=0,0,IF(MAX(MIN($AX81,EOMONTH(BD$15,0))-MAX($AW81,BD$15)+1,)&gt;0,1,0)),
_xlfn.IFS(
$ES81="LisChannel",
_xlpm.COEFF*
INDEX({1;1;1.2;1.2;1;1;1;1;1.2;1.2;1.2;1.2},
MATCH(MONTH(BD$15),
{1,2,3,4,5,6,7,8,9,10,11,12})),
CONCATENATE($ES81," ",$L81)="RussOutdoor метро",
_xlpm.COEFF*
INDEX({0.8;0.9;1.1;1.1;1;1;1;1;1.1;1.1;1.1;1.1},
MATCH(MONTH(BD$15),
{1,2,3,4,5,6,7,8,9,10,11,12})),
$ES81&lt;&gt;"LisChannel",
_xlpm.COEFF,
$ES81&lt;&gt;"RussOutdoor",
_xlpm.COEFF))</f>
        <v/>
      </c>
      <c r="BE81" s="68">
        <f t="array" ref="BE81">
_xlfn.LET(_xlpm.COEFF,
IF($AW81+$AX81=0,0,IF(MAX(MIN($AX81,EOMONTH(BE$15,0))-MAX($AW81,BE$15)+1,)&gt;0,1,0)),
_xlfn.IFS(
$ES81="LisChannel",
_xlpm.COEFF*
INDEX({1;1;1.2;1.2;1;1;1;1;1.2;1.2;1.2;1.2},
MATCH(MONTH(BE$15),
{1,2,3,4,5,6,7,8,9,10,11,12})),
CONCATENATE($ES81," ",$L81)="RussOutdoor метро",
_xlpm.COEFF*
INDEX({0.8;0.9;1.1;1.1;1;1;1;1;1.1;1.1;1.1;1.1},
MATCH(MONTH(BE$15),
{1,2,3,4,5,6,7,8,9,10,11,12})),
$ES81&lt;&gt;"LisChannel",
_xlpm.COEFF,
$ES81&lt;&gt;"RussOutdoor",
_xlpm.COEFF))</f>
        <v/>
      </c>
      <c r="BF81" s="68">
        <f t="array" ref="BF81">
_xlfn.LET(_xlpm.COEFF,
IF($AW81+$AX81=0,0,IF(MAX(MIN($AX81,EOMONTH(BF$15,0))-MAX($AW81,BF$15)+1,)&gt;0,1,0)),
_xlfn.IFS(
$ES81="LisChannel",
_xlpm.COEFF*
INDEX({1;1;1.2;1.2;1;1;1;1;1.2;1.2;1.2;1.2},
MATCH(MONTH(BF$15),
{1,2,3,4,5,6,7,8,9,10,11,12})),
CONCATENATE($ES81," ",$L81)="RussOutdoor метро",
_xlpm.COEFF*
INDEX({0.8;0.9;1.1;1.1;1;1;1;1;1.1;1.1;1.1;1.1},
MATCH(MONTH(BF$15),
{1,2,3,4,5,6,7,8,9,10,11,12})),
$ES81&lt;&gt;"LisChannel",
_xlpm.COEFF,
$ES81&lt;&gt;"RussOutdoor",
_xlpm.COEFF))</f>
        <v/>
      </c>
      <c r="BG81" s="68">
        <f t="array" ref="BG81">
_xlfn.LET(_xlpm.COEFF,
IF($AW81+$AX81=0,0,IF(MAX(MIN($AX81,EOMONTH(BG$15,0))-MAX($AW81,BG$15)+1,)&gt;0,1,0)),
_xlfn.IFS(
$ES81="LisChannel",
_xlpm.COEFF*
INDEX({1;1;1.2;1.2;1;1;1;1;1.2;1.2;1.2;1.2},
MATCH(MONTH(BG$15),
{1,2,3,4,5,6,7,8,9,10,11,12})),
CONCATENATE($ES81," ",$L81)="RussOutdoor метро",
_xlpm.COEFF*
INDEX({0.8;0.9;1.1;1.1;1;1;1;1;1.1;1.1;1.1;1.1},
MATCH(MONTH(BG$15),
{1,2,3,4,5,6,7,8,9,10,11,12})),
$ES81&lt;&gt;"LisChannel",
_xlpm.COEFF,
$ES81&lt;&gt;"RussOutdoor",
_xlpm.COEFF))</f>
        <v/>
      </c>
      <c r="BH81" s="68">
        <f t="array" ref="BH81">
_xlfn.LET(_xlpm.COEFF,
IF($AW81+$AX81=0,0,IF(MAX(MIN($AX81,EOMONTH(BH$15,0))-MAX($AW81,BH$15)+1,)&gt;0,1,0)),
_xlfn.IFS(
$ES81="LisChannel",
_xlpm.COEFF*
INDEX({1;1;1.2;1.2;1;1;1;1;1.2;1.2;1.2;1.2},
MATCH(MONTH(BH$15),
{1,2,3,4,5,6,7,8,9,10,11,12})),
CONCATENATE($ES81," ",$L81)="RussOutdoor метро",
_xlpm.COEFF*
INDEX({0.8;0.9;1.1;1.1;1;1;1;1;1.1;1.1;1.1;1.1},
MATCH(MONTH(BH$15),
{1,2,3,4,5,6,7,8,9,10,11,12})),
$ES81&lt;&gt;"LisChannel",
_xlpm.COEFF,
$ES81&lt;&gt;"RussOutdoor",
_xlpm.COEFF))</f>
        <v/>
      </c>
      <c r="BI81" s="68">
        <f t="array" ref="BI81">
_xlfn.LET(_xlpm.COEFF,
IF($AW81+$AX81=0,0,IF(MAX(MIN($AX81,EOMONTH(BI$15,0))-MAX($AW81,BI$15)+1,)&gt;0,1,0)),
_xlfn.IFS(
$ES81="LisChannel",
_xlpm.COEFF*
INDEX({1;1;1.2;1.2;1;1;1;1;1.2;1.2;1.2;1.2},
MATCH(MONTH(BI$15),
{1,2,3,4,5,6,7,8,9,10,11,12})),
CONCATENATE($ES81," ",$L81)="RussOutdoor метро",
_xlpm.COEFF*
INDEX({0.8;0.9;1.1;1.1;1;1;1;1;1.1;1.1;1.1;1.1},
MATCH(MONTH(BI$15),
{1,2,3,4,5,6,7,8,9,10,11,12})),
$ES81&lt;&gt;"LisChannel",
_xlpm.COEFF,
$ES81&lt;&gt;"RussOutdoor",
_xlpm.COEFF))</f>
        <v/>
      </c>
      <c r="BJ81" s="68">
        <f t="array" ref="BJ81">
_xlfn.LET(_xlpm.COEFF,
IF($AW81+$AX81=0,0,IF(MAX(MIN($AX81,EOMONTH(BJ$15,0))-MAX($AW81,BJ$15)+1,)&gt;0,1,0)),
_xlfn.IFS(
$ES81="LisChannel",
_xlpm.COEFF*
INDEX({1;1;1.2;1.2;1;1;1;1;1.2;1.2;1.2;1.2},
MATCH(MONTH(BJ$15),
{1,2,3,4,5,6,7,8,9,10,11,12})),
CONCATENATE($ES81," ",$L81)="RussOutdoor метро",
_xlpm.COEFF*
INDEX({0.8;0.9;1.1;1.1;1;1;1;1;1.1;1.1;1.1;1.1},
MATCH(MONTH(BJ$15),
{1,2,3,4,5,6,7,8,9,10,11,12})),
$ES81&lt;&gt;"LisChannel",
_xlpm.COEFF,
$ES81&lt;&gt;"RussOutdoor",
_xlpm.COEFF))</f>
        <v/>
      </c>
      <c r="BK81" s="68">
        <f t="array" ref="BK81">
_xlfn.LET(_xlpm.COEFF,
IF($AW81+$AX81=0,0,IF(MAX(MIN($AX81,EOMONTH(BK$15,0))-MAX($AW81,BK$15)+1,)&gt;0,1,0)),
_xlfn.IFS(
$ES81="LisChannel",
_xlpm.COEFF*
INDEX({1;1;1.2;1.2;1;1;1;1;1.2;1.2;1.2;1.2},
MATCH(MONTH(BK$15),
{1,2,3,4,5,6,7,8,9,10,11,12})),
CONCATENATE($ES81," ",$L81)="RussOutdoor метро",
_xlpm.COEFF*
INDEX({0.8;0.9;1.1;1.1;1;1;1;1;1.1;1.1;1.1;1.1},
MATCH(MONTH(BK$15),
{1,2,3,4,5,6,7,8,9,10,11,12})),
$ES81&lt;&gt;"LisChannel",
_xlpm.COEFF,
$ES81&lt;&gt;"RussOutdoor",
_xlpm.COEFF))</f>
        <v/>
      </c>
      <c r="BL81" s="62">
        <f>COUNTIFS($AZ81:$BK81,"&gt;0")</f>
        <v/>
      </c>
      <c r="BM81" s="65" t="n"/>
      <c r="BN81" s="125">
        <f>$DJ81</f>
        <v/>
      </c>
      <c r="BO81" s="63">
        <f>$DQ81</f>
        <v/>
      </c>
      <c r="BP81" s="125">
        <f>
IFERROR(
IF($BL81=0,0,
$BN81*(1-$BO81)),
0)</f>
        <v/>
      </c>
      <c r="BQ81" s="125">
        <f t="array" ref="BQ81">
IFERROR(
_xlfn.IFS(
$DH81="день_1",
$BP81*$BL81/($AX81-$AW81+1)*AZ81*(DAY(EOMONTH(AZ$15,0))),
$DH81="день_2",
$BP81/30*MAX(MIN($AX81,EOMONTH(AZ$15,0))-MAX($AW81,AZ$15)+1,),
$DH81="раб.день",
$BP81/30*(IFERROR(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$BP81*AZ81,
$DH81="неделя",
$BP81*AZ81/7*(ROUNDUP((DAY(EOMONTH(AZ$15,0)))/4,0))),
0)</f>
        <v/>
      </c>
      <c r="BR81" s="125">
        <f t="array" ref="BR81">
IFERROR(
_xlfn.IFS(
$DH81="день_1",
$BP81*$BL81/($AX81-$AW81+1)*BA81*(DAY(EOMONTH(BA$15,0))),
$DH81="день_2",
$BP81/30*MAX(MIN($AX81,EOMONTH(BA$15,0))-MAX($AW81,BA$15)+1,),
$DH81="раб.день",
$BP81/30*(IFERROR(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$BP81*BA81,
$DH81="неделя",
$BP81*BA81/7*(ROUNDUP((DAY(EOMONTH(BA$15,0)))/4,0))),
0)</f>
        <v/>
      </c>
      <c r="BS81" s="125">
        <f t="array" ref="BS81">
IFERROR(
_xlfn.IFS(
$DH81="день_1",
$BP81*$BL81/($AX81-$AW81+1)*BB81*(DAY(EOMONTH(BB$15,0))),
$DH81="день_2",
$BP81/30*MAX(MIN($AX81,EOMONTH(BB$15,0))-MAX($AW81,BB$15)+1,),
$DH81="раб.день",
$BP81/30*(IFERROR(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$BP81*BB81,
$DH81="неделя",
$BP81*BB81/7*(ROUNDUP((DAY(EOMONTH(BB$15,0)))/4,0))),
0)</f>
        <v/>
      </c>
      <c r="BT81" s="125">
        <f t="array" ref="BT81">
IFERROR(
_xlfn.IFS(
$DH81="день_1",
$BP81*$BL81/($AX81-$AW81+1)*BC81*(DAY(EOMONTH(BC$15,0))),
$DH81="день_2",
$BP81/30*MAX(MIN($AX81,EOMONTH(BC$15,0))-MAX($AW81,BC$15)+1,),
$DH81="раб.день",
$BP81/30*(IFERROR(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$BP81*BC81,
$DH81="неделя",
$BP81*BC81/7*(ROUNDUP((DAY(EOMONTH(BC$15,0)))/4,0))),
0)</f>
        <v/>
      </c>
      <c r="BU81" s="125">
        <f t="array" ref="BU81">
IFERROR(
_xlfn.IFS(
$DH81="день_1",
$BP81*$BL81/($AX81-$AW81+1)*BD81*(DAY(EOMONTH(BD$15,0))),
$DH81="день_2",
$BP81/30*MAX(MIN($AX81,EOMONTH(BD$15,0))-MAX($AW81,BD$15)+1,),
$DH81="раб.день",
$BP81/30*(IFERROR(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$BP81*BD81,
$DH81="неделя",
$BP81*BD81/7*(ROUNDUP((DAY(EOMONTH(BD$15,0)))/4,0))),
0)</f>
        <v/>
      </c>
      <c r="BV81" s="125">
        <f t="array" ref="BV81">
IFERROR(
_xlfn.IFS(
$DH81="день_1",
$BP81*$BL81/($AX81-$AW81+1)*BE81*(DAY(EOMONTH(BE$15,0))),
$DH81="день_2",
$BP81/30*MAX(MIN($AX81,EOMONTH(BE$15,0))-MAX($AW81,BE$15)+1,),
$DH81="раб.день",
$BP81/30*(IFERROR(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$BP81*BE81,
$DH81="неделя",
$BP81*BE81/7*(ROUNDUP((DAY(EOMONTH(BE$15,0)))/4,0))),
0)</f>
        <v/>
      </c>
      <c r="BW81" s="125">
        <f t="array" ref="BW81">
IFERROR(
_xlfn.IFS(
$DH81="день_1",
$BP81*$BL81/($AX81-$AW81+1)*BF81*(DAY(EOMONTH(BF$15,0))),
$DH81="день_2",
$BP81/30*MAX(MIN($AX81,EOMONTH(BF$15,0))-MAX($AW81,BF$15)+1,),
$DH81="раб.день",
$BP81/30*(IFERROR(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$BP81*BF81,
$DH81="неделя",
$BP81*BF81/7*(ROUNDUP((DAY(EOMONTH(BF$15,0)))/4,0))),
0)</f>
        <v/>
      </c>
      <c r="BX81" s="125">
        <f t="array" ref="BX81">
IFERROR(
_xlfn.IFS(
$DH81="день_1",
$BP81*$BL81/($AX81-$AW81+1)*BG81*(DAY(EOMONTH(BG$15,0))),
$DH81="день_2",
$BP81/30*MAX(MIN($AX81,EOMONTH(BG$15,0))-MAX($AW81,BG$15)+1,),
$DH81="раб.день",
$BP81/30*(IFERROR(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$BP81*BG81,
$DH81="неделя",
$BP81*BG81/7*(ROUNDUP((DAY(EOMONTH(BG$15,0)))/4,0))),
0)</f>
        <v/>
      </c>
      <c r="BY81" s="125">
        <f t="array" ref="BY81">
IFERROR(
_xlfn.IFS(
$DH81="день_1",
$BP81*$BL81/($AX81-$AW81+1)*BH81*(DAY(EOMONTH(BH$15,0))),
$DH81="день_2",
$BP81/30*MAX(MIN($AX81,EOMONTH(BH$15,0))-MAX($AW81,BH$15)+1,),
$DH81="раб.день",
$BP81/30*(IFERROR(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$BP81*BH81,
$DH81="неделя",
$BP81*BH81/7*(ROUNDUP((DAY(EOMONTH(BH$15,0)))/4,0))),
0)</f>
        <v/>
      </c>
      <c r="BZ81" s="125">
        <f t="array" ref="BZ81">
IFERROR(
_xlfn.IFS(
$DH81="день_1",
$BP81*$BL81/($AX81-$AW81+1)*BI81*(DAY(EOMONTH(BI$15,0))),
$DH81="день_2",
$BP81/30*MAX(MIN($AX81,EOMONTH(BI$15,0))-MAX($AW81,BI$15)+1,),
$DH81="раб.день",
$BP81/30*(IFERROR(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$BP81*BI81,
$DH81="неделя",
$BP81*BI81/7*(ROUNDUP((DAY(EOMONTH(BI$15,0)))/4,0))),
0)</f>
        <v/>
      </c>
      <c r="CA81" s="125">
        <f t="array" ref="CA81">
IFERROR(
_xlfn.IFS(
$DH81="день_1",
$BP81*$BL81/($AX81-$AW81+1)*BJ81*(DAY(EOMONTH(BJ$15,0))),
$DH81="день_2",
$BP81/30*MAX(MIN($AX81,EOMONTH(BJ$15,0))-MAX($AW81,BJ$15)+1,),
$DH81="раб.день",
$BP81/30*(IFERROR(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$BP81*BJ81,
$DH81="неделя",
$BP81*BJ81/7*(ROUNDUP((DAY(EOMONTH(BJ$15,0)))/4,0))),
0)</f>
        <v/>
      </c>
      <c r="CB81" s="125">
        <f t="array" ref="CB81">
IFERROR(
_xlfn.IFS(
$DH81="день_1",
$BP81*$BL81/($AX81-$AW81+1)*BK81*(DAY(EOMONTH(BK$15,0))),
$DH81="день_2",
$BP81/30*MAX(MIN($AX81,EOMONTH(BK$15,0))-MAX($AW81,BK$15)+1,),
$DH81="раб.день",
$BP81/30*(IFERROR(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$BP81*BK81,
$DH81="неделя",
$BP81*BK81/7*(ROUNDUP((DAY(EOMONTH(BK$15,0)))/4,0))),
0)</f>
        <v/>
      </c>
      <c r="CC81" s="125">
        <f>SUM($BQ81:$CB81)</f>
        <v/>
      </c>
      <c r="CD81" s="126">
        <f>SUM($EH81:$EH81)</f>
        <v/>
      </c>
      <c r="CE81" s="126">
        <f>$CD81*$AB81</f>
        <v/>
      </c>
      <c r="CF81" s="126">
        <f>SUM($EK81:$EK81)</f>
        <v/>
      </c>
      <c r="CG81" s="126">
        <f>$CF81*$AB81</f>
        <v/>
      </c>
      <c r="CH81" s="126">
        <f>SUM($CC81,$CE81,$CG81)</f>
        <v/>
      </c>
      <c r="CI81" s="126">
        <f>$CH81*(1+$CM81)</f>
        <v/>
      </c>
      <c r="CJ81" s="127" t="n">
        <v>0</v>
      </c>
      <c r="CK81" s="126">
        <f>SUM($CH81:$CH81)*(1+$CJ81)</f>
        <v/>
      </c>
      <c r="CL81" s="126">
        <f>SUM($CH81:$CH81)*(1+$CM81)</f>
        <v/>
      </c>
      <c r="CM81" s="59" t="n"/>
      <c r="CN81" s="59" t="n"/>
      <c r="CO81" s="72" t="n"/>
      <c r="CP81" s="59" t="n"/>
      <c r="CQ81" s="73" t="n"/>
      <c r="CR81" s="73" t="n"/>
      <c r="CS81" s="73" t="n"/>
      <c r="CT81" s="72" t="n"/>
      <c r="CU81" s="79" t="inlineStr">
        <is>
          <t> </t>
        </is>
      </c>
      <c r="CV81" s="60" t="n"/>
      <c r="CW81" s="60" t="n"/>
      <c r="CX81" s="60" t="n"/>
      <c r="CY81" s="127">
        <f>IFERROR(($CC81-$EE81)/($EE81/(1-$DQ81)),0)</f>
        <v/>
      </c>
      <c r="CZ81" s="127">
        <f>IFERROR(1-$EI81/($CE81),0)</f>
        <v/>
      </c>
      <c r="DA81" s="127">
        <f>IFERROR(1-$EL81/($CG81),0)</f>
        <v/>
      </c>
      <c r="DB81" s="126">
        <f>ROUND(IFERROR(($CI81/(1+$CM81)-$EN81),0),2)</f>
        <v/>
      </c>
      <c r="DC81" s="128" t="n"/>
      <c r="DD81" s="125" t="n"/>
      <c r="DE81" s="75" t="n">
        <v>0</v>
      </c>
      <c r="DF81" s="128" t="n"/>
      <c r="DG81" s="125">
        <f>IF($DC81=0,0,$DD81*($DC81*100%-$DE81*$DF81))*SUM($AB81:$AB81)</f>
        <v/>
      </c>
      <c r="DH81" s="129" t="inlineStr">
        <is>
          <t>месяц</t>
        </is>
      </c>
      <c r="DI81" s="130">
        <f t="array" ref="DI81">IFERROR(
IF($ES81="LisChannel",
(ROUND(((INDEX({174.625;153.888888888889;130.972222222222},MATCH($AI81,{2;3;4}),0))*$AG81*$AI81),2)),0),0)</f>
        <v/>
      </c>
      <c r="DJ81" s="130">
        <f>
_xlfn.LET(_xlpm.X,
IFERROR(
IF($ES81="НовиковТВ",
(_xlfn.LET(_xlpm.NTV,
_xlfn.LET(_xlpm.MIN,350000,
IF(SUMIFS($DI:$DI,$ES:$ES,"НовиковТВ")&lt;=_xlpm.MIN,
(SUMIFS($DI:$DI,$ES:$ES,"НовиковТВ")/(COUNTIFS($ES:$ES,"НовиковТВ")))*_xlpm.MIN/SUMIFS($DI:$DI,$ES:$ES,"НовиковТВ"),
DI81)),
_xlpm.NTV+$DG81/(1-(1-(_xlpm.NTV)*(1-$DL81)*(1-$DM81)*(1-$DN81)*(1-$DO81)*(1-$DP81)/_xlpm.NTV))))/(1+$EP81),
$DI81+$DG81/(1-(1-($DI81)*(1-$DL81)*(1-$DM81)*(1-$DN81)*(1-$DO81)*(1-$DP81)/$DI81))),
0),
_xlpm.X*(1+$CM81)*(1+$CW81)-_xlpm.X*(1+$CM81)+_xlpm.X)</f>
        <v/>
      </c>
      <c r="DK81" s="125" t="inlineStr">
        <is>
          <t>послед.</t>
        </is>
      </c>
      <c r="DL81" s="63" t="n">
        <v>0</v>
      </c>
      <c r="DM81" s="63" t="n">
        <v>0</v>
      </c>
      <c r="DN81" s="63" t="n">
        <v>0</v>
      </c>
      <c r="DO81" s="63" t="n">
        <v>0</v>
      </c>
      <c r="DP81" s="63" t="n">
        <v>0</v>
      </c>
      <c r="DQ81" s="63">
        <f t="array" ref="DQ81">IFERROR(_xlfn.IFS(
$DK81="послед.",1-(1-$DL81)*(1-$DM81)*(1-$DN81)*(1-$DO81)*(1-$DP81),
$DK81="сумм.",$DL81+$DM81+$DN81+$DO81+$DP81),
0)</f>
        <v/>
      </c>
      <c r="DR81" s="125">
        <f t="array" ref="DR81">
IFERROR(
_xlfn.IFS(
$BL81=0,
0,
$BL81&gt;0,
_xlfn.IFS($DK81="послед.",
$DJ81*(1-$DL81)*(1-$DM81)*(1-$DN81)*(1-$DO81)*(1-$DP81),
$DK81="сумм.",
$DJ81*(1-($DL81+$DM81+$DN81+$DO81+$DP81)))),0)</f>
        <v/>
      </c>
      <c r="DS81" s="125">
        <f t="array" ref="DS81">
IFERROR(_xlfn.IFS(
$DH81="день_1",
$DR81*$BL81/($AX81-$AW81+1)*AZ81*(DAY(EOMONTH(AZ$15,0))),
$DH81="день_2",
$DR81/30*MAX(MIN($AX81,EOMONTH(AZ$15,0))-MAX($AW81,AZ$15)+1,),
$DH81="раб.день",
$DR81/30*(IFERROR(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$DR81*AZ81,
$DH81="неделя",
$DR81*AZ81/7*(ROUNDUP((DAY(EOMONTH(AZ$15,0)))/4,0))),
0)</f>
        <v/>
      </c>
      <c r="DT81" s="125">
        <f t="array" ref="DT81">
IFERROR(_xlfn.IFS(
$DH81="день_1",
$DR81*$BL81/($AX81-$AW81+1)*BA81*(DAY(EOMONTH(BA$15,0))),
$DH81="день_2",
$DR81/30*MAX(MIN($AX81,EOMONTH(BA$15,0))-MAX($AW81,BA$15)+1,),
$DH81="раб.день",
$DR81/30*(IFERROR(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$DR81*BA81,
$DH81="неделя",
$DR81*BA81/7*(ROUNDUP((DAY(EOMONTH(BA$15,0)))/4,0))),
0)</f>
        <v/>
      </c>
      <c r="DU81" s="125">
        <f t="array" ref="DU81">
IFERROR(_xlfn.IFS(
$DH81="день_1",
$DR81*$BL81/($AX81-$AW81+1)*BB81*(DAY(EOMONTH(BB$15,0))),
$DH81="день_2",
$DR81/30*MAX(MIN($AX81,EOMONTH(BB$15,0))-MAX($AW81,BB$15)+1,),
$DH81="раб.день",
$DR81/30*(IFERROR(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$DR81*BB81,
$DH81="неделя",
$DR81*BB81/7*(ROUNDUP((DAY(EOMONTH(BB$15,0)))/4,0))),
0)</f>
        <v/>
      </c>
      <c r="DV81" s="125">
        <f t="array" ref="DV81">
IFERROR(_xlfn.IFS(
$DH81="день_1",
$DR81*$BL81/($AX81-$AW81+1)*BC81*(DAY(EOMONTH(BC$15,0))),
$DH81="день_2",
$DR81/30*MAX(MIN($AX81,EOMONTH(BC$15,0))-MAX($AW81,BC$15)+1,),
$DH81="раб.день",
$DR81/30*(IFERROR(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$DR81*BC81,
$DH81="неделя",
$DR81*BC81/7*(ROUNDUP((DAY(EOMONTH(BC$15,0)))/4,0))),
0)</f>
        <v/>
      </c>
      <c r="DW81" s="125">
        <f t="array" ref="DW81">
IFERROR(_xlfn.IFS(
$DH81="день_1",
$DR81*$BL81/($AX81-$AW81+1)*BD81*(DAY(EOMONTH(BD$15,0))),
$DH81="день_2",
$DR81/30*MAX(MIN($AX81,EOMONTH(BD$15,0))-MAX($AW81,BD$15)+1,),
$DH81="раб.день",
$DR81/30*(IFERROR(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$DR81*BD81,
$DH81="неделя",
$DR81*BD81/7*(ROUNDUP((DAY(EOMONTH(BD$15,0)))/4,0))),
0)</f>
        <v/>
      </c>
      <c r="DX81" s="125">
        <f t="array" ref="DX81">
IFERROR(_xlfn.IFS(
$DH81="день_1",
$DR81*$BL81/($AX81-$AW81+1)*BE81*(DAY(EOMONTH(BE$15,0))),
$DH81="день_2",
$DR81/30*MAX(MIN($AX81,EOMONTH(BE$15,0))-MAX($AW81,BE$15)+1,),
$DH81="раб.день",
$DR81/30*(IFERROR(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$DR81*BE81,
$DH81="неделя",
$DR81*BE81/7*(ROUNDUP((DAY(EOMONTH(BE$15,0)))/4,0))),
0)</f>
        <v/>
      </c>
      <c r="DY81" s="125">
        <f t="array" ref="DY81">
IFERROR(_xlfn.IFS(
$DH81="день_1",
$DR81*$BL81/($AX81-$AW81+1)*BF81*(DAY(EOMONTH(BF$15,0))),
$DH81="день_2",
$DR81/30*MAX(MIN($AX81,EOMONTH(BF$15,0))-MAX($AW81,BF$15)+1,),
$DH81="раб.день",
$DR81/30*(IFERROR(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$DR81*BF81,
$DH81="неделя",
$DR81*BF81/7*(ROUNDUP((DAY(EOMONTH(BF$15,0)))/4,0))),
0)</f>
        <v/>
      </c>
      <c r="DZ81" s="125">
        <f t="array" ref="DZ81">
IFERROR(_xlfn.IFS(
$DH81="день_1",
$DR81*$BL81/($AX81-$AW81+1)*BG81*(DAY(EOMONTH(BG$15,0))),
$DH81="день_2",
$DR81/30*MAX(MIN($AX81,EOMONTH(BG$15,0))-MAX($AW81,BG$15)+1,),
$DH81="раб.день",
$DR81/30*(IFERROR(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$DR81*BG81,
$DH81="неделя",
$DR81*BG81/7*(ROUNDUP((DAY(EOMONTH(BG$15,0)))/4,0))),
0)</f>
        <v/>
      </c>
      <c r="EA81" s="125">
        <f t="array" ref="EA81">
IFERROR(_xlfn.IFS(
$DH81="день_1",
$DR81*$BL81/($AX81-$AW81+1)*BH81*(DAY(EOMONTH(BH$15,0))),
$DH81="день_2",
$DR81/30*MAX(MIN($AX81,EOMONTH(BH$15,0))-MAX($AW81,BH$15)+1,),
$DH81="раб.день",
$DR81/30*(IFERROR(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$DR81*BH81,
$DH81="неделя",
$DR81*BH81/7*(ROUNDUP((DAY(EOMONTH(BH$15,0)))/4,0))),
0)</f>
        <v/>
      </c>
      <c r="EB81" s="125">
        <f t="array" ref="EB81">
IFERROR(_xlfn.IFS(
$DH81="день_1",
$DR81*$BL81/($AX81-$AW81+1)*BI81*(DAY(EOMONTH(BI$15,0))),
$DH81="день_2",
$DR81/30*MAX(MIN($AX81,EOMONTH(BI$15,0))-MAX($AW81,BI$15)+1,),
$DH81="раб.день",
$DR81/30*(IFERROR(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$DR81*BI81,
$DH81="неделя",
$DR81*BI81/7*(ROUNDUP((DAY(EOMONTH(BI$15,0)))/4,0))),
0)</f>
        <v/>
      </c>
      <c r="EC81" s="125">
        <f t="array" ref="EC81">
IFERROR(_xlfn.IFS(
$DH81="день_1",
$DR81*$BL81/($AX81-$AW81+1)*BJ81*(DAY(EOMONTH(BJ$15,0))),
$DH81="день_2",
$DR81/30*MAX(MIN($AX81,EOMONTH(BJ$15,0))-MAX($AW81,BJ$15)+1,),
$DH81="раб.день",
$DR81/30*(IFERROR(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$DR81*BJ81,
$DH81="неделя",
$DR81*BJ81/7*(ROUNDUP((DAY(EOMONTH(BJ$15,0)))/4,0))),
0)</f>
        <v/>
      </c>
      <c r="ED81" s="125">
        <f t="array" ref="ED81">
IFERROR(_xlfn.IFS(
$DH81="день_1",
$DR81*$BL81/($AX81-$AW81+1)*BK81*(DAY(EOMONTH(BK$15,0))),
$DH81="день_2",
$DR81/30*MAX(MIN($AX81,EOMONTH(BK$15,0))-MAX($AW81,BK$15)+1,),
$DH81="раб.день",
$DR81/30*(IFERROR(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$DR81*BK81,
$DH81="неделя",
$DR81*BK81/7*(ROUNDUP((DAY(EOMONTH(BK$15,0)))/4,0))),
0)</f>
        <v/>
      </c>
      <c r="EE81" s="125">
        <f>SUM($DS81,$DT81,$DU81,$DV81,$DW81,$DX81,$DY81,$DZ81,$EA81,$EB81,$EC81,$ED81)</f>
        <v/>
      </c>
      <c r="EF81" s="125">
        <f>IFERROR(ROUND($EE81*(1+$EP81),2),0)</f>
        <v/>
      </c>
      <c r="EG81" s="128" t="n">
        <v>1</v>
      </c>
      <c r="EH81" s="126" t="n">
        <v>0</v>
      </c>
      <c r="EI81" s="126">
        <f>ROUND(SUM($EH81:$EH81)*SUM($AB81:$AB81)*$EG81,2)</f>
        <v/>
      </c>
      <c r="EJ81" s="126">
        <f>ROUND($EI81*(1+$EP81),2)</f>
        <v/>
      </c>
      <c r="EK81" s="126" t="n">
        <v>0</v>
      </c>
      <c r="EL81" s="126">
        <f>ROUND(SUM($EK81:$EK81)*SUM($AB81:$AB81)*$EG81,2)</f>
        <v/>
      </c>
      <c r="EM81" s="126">
        <f>ROUND($EL81*(1+$EP81),2)</f>
        <v/>
      </c>
      <c r="EN81" s="126">
        <f>SUM($EE81,$EI81,$EL81)</f>
        <v/>
      </c>
      <c r="EO81" s="126">
        <f>SUM($EF81,$EJ81,$EM81)</f>
        <v/>
      </c>
      <c r="EP81" s="59" t="n"/>
      <c r="EQ81" s="59" t="n"/>
      <c r="ER81" s="60">
        <f t="array" ref="ER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MATCH(ES81,
{"AMS";"RussOutdoor";"HD Outdoor";"Ingroup";"IQ";"Ledproduction";"LisChannel";"Logic";"Media-PPL";"NovikovTV | НовиковТВ";"SMA";"SOK";"КрокусТВ | CrocusTV | IndoorTV";"Сити";"ТЯК Москва"},
0)),"")</f>
        <v/>
      </c>
      <c r="ES81" s="60" t="n"/>
      <c r="ET81" s="60">
        <f t="array" ref="ET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MATCH(ES81,
{"AMS";"RussOutdoor";"HD Outdoor";"Ingroup";"IQ";"Ledproduction";"LisChannel";"Logic";"Media-PPL";"NovikovTV | НовиковТВ";"SMA";"SOK";"КрокусТВ | CrocusTV | IndoorTV";"Сити";"ТЯК Москва"},
0)),"")</f>
        <v/>
      </c>
      <c r="EU81" s="60" t="n"/>
      <c r="EV81" s="60" t="n"/>
      <c r="EX81" s="110">
        <f t="array" ref="EX81">
($AR81/30
+N("ТРАФИК ПЛОЩАДКИ"))*
(IFERROR(
_xlfn.LET(
_xlpm.GPR,
HLOOKUP($L81,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IF($Q81="цифровой",_xlpm.GPR/$AG81,_xlpm.GPR/60)),
0)
+N("DWELL TIME"))*
(IF($AB81=0,0,IF($AB81=1,0.3,IF($AB81=2,0.5,IF($AB81&gt;2,1))))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_xlfn.IFS($AC81="да",1.2,$AC81="нет",1)*
_xlfn.IFS($AD81="да",1.2,$AD81="нет",1)*
IF(R81="статический",1,1.2)*
$X81*
INDEX(
{1.2;1;1.2;1.2;1;1.2;1.2;1.2;1.2;1.2;1.2;1;1.2;1.2;1.2;1.2;1;1;1.2;1.2;1.2;1;1;1;1;1.2;1.2;1.2;1.2;1;1;1;1;1.2;1.2;1.2;1.2;1.2;1.2;1.2;1.2;1;1;1.2;1;1;1;1;1.5;1;1;1.5;1.5;1.2},
MATCH($Q81,_xlpm.MI,0)))&gt;{0.02;0.04;0.06;0.1;0.2;0.4;0.6;0.8;1;2;4;6})),
{0;1;2;3;4;5;6;7;8;9;10;11;12},
0)))
+N("КОЭФФИЦИЕНТ КОНТАКТА"))))*
(_xlfn.IFS($X81&lt;0.1,$X81/1000,$X81&gt;25,5.2,AND($X81&gt;=0.1,$X81&lt;=25),(($X81*2+0.1)/10)*($X81/10)))*
IFERROR((_xlfn.LET(
_xlpm.MA,
{0;0.8;0.85;0.9;0.95;1},
_xlpm.MAA,
{0;1;2;3;4;5},
INDEX(_xlpm.MA,MATCH(SUMPRODUCT(--((IF(ROUND(_xlpm.MAA,1)&gt;5,5,ROUND($AB81,1)))&gt;{0;1;2;3;4;5})),_xlpm.MAA,0)))
+N("КОЭФФИЦИЕНТ КОЛ-ВО КОНСТРУКЦИЙ")),1)*
$AB81,0))*
(IF($Q81="цифровой",$AG81/15*$AI81,1)
+N("ДЛЯ ЦИФРЫ"))</f>
        <v/>
      </c>
      <c r="EY81" s="110">
        <f>IFERROR(EX81*AY81,0)</f>
        <v/>
      </c>
      <c r="EZ81" s="131">
        <f>IFERROR(DP81/EY81*1000,0)</f>
        <v/>
      </c>
      <c r="FA81" s="112">
        <f>IFERROR(FC81/FB81,0)</f>
        <v/>
      </c>
      <c r="FB81" s="112">
        <f>IFERROR((FC81/(EY81/FF81*#REF!))*0.825,0)</f>
        <v/>
      </c>
      <c r="FC81" s="112">
        <f>IFERROR(((EX81*30/AR81)*100)/30,0)</f>
        <v/>
      </c>
      <c r="FD81" s="112">
        <f>IFERROR(EY81/G81*100%,0)</f>
        <v/>
      </c>
      <c r="FE81" s="112">
        <f>IFERROR(FD81/FC81*100%,0)</f>
        <v/>
      </c>
      <c r="FF81" s="110">
        <f>IFERROR(AR81/30*AY81,0)</f>
        <v/>
      </c>
    </row>
    <row r="82" ht="12.75" customHeight="1">
      <c r="A82" s="59" t="n"/>
      <c r="B82" s="60" t="n"/>
      <c r="C82" s="60" t="n"/>
      <c r="D82" s="60">
        <f t="array" ref="D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2" s="60">
        <f t="array" ref="E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2" s="60" t="inlineStr"/>
      <c r="G82" s="60" t="n"/>
      <c r="H82" s="60">
        <f t="array" ref="H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2" s="60" t="n"/>
      <c r="J82" s="60" t="n"/>
      <c r="K82" s="60" t="n"/>
      <c r="L82" s="60" t="n"/>
      <c r="M82" s="60" t="n"/>
      <c r="N82" s="60" t="n"/>
      <c r="O82" s="60" t="n"/>
      <c r="P82" s="60">
        <f t="array" ref="P82">
_xlfn.IFS(
ISNUMBER(MATCH($Q82,{"шелфбаннер","разделитель","монетница","чековая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ISNUMBER(MATCH($Q82,{"каталог","журнал"},)),
"Пресса",
$Q82="","")</f>
        <v/>
      </c>
      <c r="Q82" s="60" t="n"/>
      <c r="R82" s="60">
        <f t="array" ref="R82">
IFERROR(
_xlfn.IFS(
OR(ISNUMBER(MATCH($Q82,{"экспозиция","макет","стенд","автостенд","авто стенд","выставочное пространство","выставочные стенды","модульные выставочные стенды","3Д конструкция","3D конструкция"},)),P82="Экспонирование"),
"нестандартный",
ISNUMBER(MATCH($Q82,{"скроллер","призматрон"},)),
"динамический",
$P82="Видео",
"цифровой",
OR($P82="Пресса",$P82="Щит",$P82="POSm",$P82="Подвес",$P82="Брендирование/оклейка"),
"статический"),"")</f>
        <v/>
      </c>
      <c r="S82" s="59" t="n"/>
      <c r="T82" s="60" t="n"/>
      <c r="U82" s="60" t="n"/>
      <c r="V82" s="60">
        <f>
IF(P82="Видео",
"цифровой постер/ролик",
IF(ISNUMBER(MATCH(Q82,{"короб световой","короб световой | лайтбокс","короб световой | кристалайт","лайтбокс","лайт бокс","кристалайт","LB","lightbox"},)),
"бэклит",
IF(P82="Брендирование/оклейка",
"перфарированная пленка/самоклейка",
IF(P82="Экспонирование",
"под запрос",
IF(P82="Подвес",
"баннер/ткань",
"")))))</f>
        <v/>
      </c>
      <c r="W82" s="59" t="n"/>
      <c r="X82" s="59" t="n"/>
      <c r="Y82" s="59" t="n"/>
      <c r="Z82" s="61" t="n"/>
      <c r="AA82" s="61" t="n"/>
      <c r="AB82" s="61">
        <f>IF(BL82&gt;0,Z82,0)</f>
        <v/>
      </c>
      <c r="AC82" s="59" t="n"/>
      <c r="AD82" s="59" t="n"/>
      <c r="AE82" s="59" t="n"/>
      <c r="AF82" s="59" t="n"/>
      <c r="AG82" s="59" t="n"/>
      <c r="AH82" s="59" t="n"/>
      <c r="AI82" s="59" t="n"/>
      <c r="AJ82" s="59" t="n"/>
      <c r="AK82" s="59" t="n"/>
      <c r="AL82" s="62">
        <f>IFERROR(IF(OR(R82="статический",R82="динамический",R82="нестандартный",R82="",R82=""),"-",IF(AND(AH82="-",AI82="-"),"-",AK82*3600/AH82*AI82)),"-")</f>
        <v/>
      </c>
      <c r="AM82" s="62">
        <f>IFERROR(IF(OR(R82="статический",R82="динамический",R82="",R82="", R82="BTL",R82="нестандартный"),"-",AG82*AI82*AL82/60),"-")</f>
        <v/>
      </c>
      <c r="AN82" s="63">
        <f>IFERROR(IF(AH82="","-",AG82*AI82/AH82),"-")</f>
        <v/>
      </c>
      <c r="AO82" s="59">
        <f>IFERROR(IF(OR($R82="статический",$R82="динамический",$R82="",$R82="",$R82="BTL",$R82="нестандартный"),"-",$AL82*$AY82),"-")</f>
        <v/>
      </c>
      <c r="AP82" s="62">
        <f>IFERROR(IF(OR($R82="статический",$R82="динамический",$R82="",$R82="",$R82="BTL",$R82="нестандартный"),"-",$AM82*AY82),"-")</f>
        <v/>
      </c>
      <c r="AQ82" s="64" t="n"/>
      <c r="AR82" s="61" t="n"/>
      <c r="AS82" s="61" t="n"/>
      <c r="AT82" s="61" t="n"/>
      <c r="AU82" s="65" t="n"/>
      <c r="AV82" s="124">
        <f>IFERROR(DR82/AT82*1000,"n/a")</f>
        <v/>
      </c>
      <c r="AW82" s="67" t="n"/>
      <c r="AX82" s="67" t="n"/>
      <c r="AY82" s="43">
        <f>IFERROR(IF(OR($AW82="",$AX82=""),"",_xlfn.DAYS($AX82+1,$AW82)),"")</f>
        <v/>
      </c>
      <c r="AZ82" s="68">
        <f t="array" ref="AZ82">
_xlfn.LET(_xlpm.COEFF,
IF($AW82+$AX82=0,0,IF(MAX(MIN($AX82,EOMONTH(AZ$15,0))-MAX($AW82,AZ$15)+1,)&gt;0,1,0)),
_xlfn.IFS(
$ES82="LisChannel",
_xlpm.COEFF*
INDEX({1;1;1.2;1.2;1;1;1;1;1.2;1.2;1.2;1.2},
MATCH(MONTH(AZ$15),
{1,2,3,4,5,6,7,8,9,10,11,12})),
CONCATENATE($ES82," ",$L82)="RussOutdoor метро",
_xlpm.COEFF*
INDEX({0.8;0.9;1.1;1.1;1;1;1;1;1.1;1.1;1.1;1.1},
MATCH(MONTH(AZ$15),
{1,2,3,4,5,6,7,8,9,10,11,12})),
$ES82&lt;&gt;"LisChannel",
_xlpm.COEFF,
$ES82&lt;&gt;"RussOutdoor",
_xlpm.COEFF))</f>
        <v/>
      </c>
      <c r="BA82" s="68">
        <f t="array" ref="BA82">
_xlfn.LET(_xlpm.COEFF,
IF($AW82+$AX82=0,0,IF(MAX(MIN($AX82,EOMONTH(BA$15,0))-MAX($AW82,BA$15)+1,)&gt;0,1,0)),
_xlfn.IFS(
$ES82="LisChannel",
_xlpm.COEFF*
INDEX({1;1;1.2;1.2;1;1;1;1;1.2;1.2;1.2;1.2},
MATCH(MONTH(BA$15),
{1,2,3,4,5,6,7,8,9,10,11,12})),
CONCATENATE($ES82," ",$L82)="RussOutdoor метро",
_xlpm.COEFF*
INDEX({0.8;0.9;1.1;1.1;1;1;1;1;1.1;1.1;1.1;1.1},
MATCH(MONTH(BA$15),
{1,2,3,4,5,6,7,8,9,10,11,12})),
$ES82&lt;&gt;"LisChannel",
_xlpm.COEFF,
$ES82&lt;&gt;"RussOutdoor",
_xlpm.COEFF))</f>
        <v/>
      </c>
      <c r="BB82" s="68">
        <f t="array" ref="BB82">
_xlfn.LET(_xlpm.COEFF,
IF($AW82+$AX82=0,0,IF(MAX(MIN($AX82,EOMONTH(BB$15,0))-MAX($AW82,BB$15)+1,)&gt;0,1,0)),
_xlfn.IFS(
$ES82="LisChannel",
_xlpm.COEFF*
INDEX({1;1;1.2;1.2;1;1;1;1;1.2;1.2;1.2;1.2},
MATCH(MONTH(BB$15),
{1,2,3,4,5,6,7,8,9,10,11,12})),
CONCATENATE($ES82," ",$L82)="RussOutdoor метро",
_xlpm.COEFF*
INDEX({0.8;0.9;1.1;1.1;1;1;1;1;1.1;1.1;1.1;1.1},
MATCH(MONTH(BB$15),
{1,2,3,4,5,6,7,8,9,10,11,12})),
$ES82&lt;&gt;"LisChannel",
_xlpm.COEFF,
$ES82&lt;&gt;"RussOutdoor",
_xlpm.COEFF))</f>
        <v/>
      </c>
      <c r="BC82" s="68">
        <f t="array" ref="BC82">
_xlfn.LET(_xlpm.COEFF,
IF($AW82+$AX82=0,0,IF(MAX(MIN($AX82,EOMONTH(BC$15,0))-MAX($AW82,BC$15)+1,)&gt;0,1,0)),
_xlfn.IFS(
$ES82="LisChannel",
_xlpm.COEFF*
INDEX({1;1;1.2;1.2;1;1;1;1;1.2;1.2;1.2;1.2},
MATCH(MONTH(BC$15),
{1,2,3,4,5,6,7,8,9,10,11,12})),
CONCATENATE($ES82," ",$L82)="RussOutdoor метро",
_xlpm.COEFF*
INDEX({0.8;0.9;1.1;1.1;1;1;1;1;1.1;1.1;1.1;1.1},
MATCH(MONTH(BC$15),
{1,2,3,4,5,6,7,8,9,10,11,12})),
$ES82&lt;&gt;"LisChannel",
_xlpm.COEFF,
$ES82&lt;&gt;"RussOutdoor",
_xlpm.COEFF))</f>
        <v/>
      </c>
      <c r="BD82" s="68">
        <f t="array" ref="BD82">
_xlfn.LET(_xlpm.COEFF,
IF($AW82+$AX82=0,0,IF(MAX(MIN($AX82,EOMONTH(BD$15,0))-MAX($AW82,BD$15)+1,)&gt;0,1,0)),
_xlfn.IFS(
$ES82="LisChannel",
_xlpm.COEFF*
INDEX({1;1;1.2;1.2;1;1;1;1;1.2;1.2;1.2;1.2},
MATCH(MONTH(BD$15),
{1,2,3,4,5,6,7,8,9,10,11,12})),
CONCATENATE($ES82," ",$L82)="RussOutdoor метро",
_xlpm.COEFF*
INDEX({0.8;0.9;1.1;1.1;1;1;1;1;1.1;1.1;1.1;1.1},
MATCH(MONTH(BD$15),
{1,2,3,4,5,6,7,8,9,10,11,12})),
$ES82&lt;&gt;"LisChannel",
_xlpm.COEFF,
$ES82&lt;&gt;"RussOutdoor",
_xlpm.COEFF))</f>
        <v/>
      </c>
      <c r="BE82" s="68">
        <f t="array" ref="BE82">
_xlfn.LET(_xlpm.COEFF,
IF($AW82+$AX82=0,0,IF(MAX(MIN($AX82,EOMONTH(BE$15,0))-MAX($AW82,BE$15)+1,)&gt;0,1,0)),
_xlfn.IFS(
$ES82="LisChannel",
_xlpm.COEFF*
INDEX({1;1;1.2;1.2;1;1;1;1;1.2;1.2;1.2;1.2},
MATCH(MONTH(BE$15),
{1,2,3,4,5,6,7,8,9,10,11,12})),
CONCATENATE($ES82," ",$L82)="RussOutdoor метро",
_xlpm.COEFF*
INDEX({0.8;0.9;1.1;1.1;1;1;1;1;1.1;1.1;1.1;1.1},
MATCH(MONTH(BE$15),
{1,2,3,4,5,6,7,8,9,10,11,12})),
$ES82&lt;&gt;"LisChannel",
_xlpm.COEFF,
$ES82&lt;&gt;"RussOutdoor",
_xlpm.COEFF))</f>
        <v/>
      </c>
      <c r="BF82" s="68">
        <f t="array" ref="BF82">
_xlfn.LET(_xlpm.COEFF,
IF($AW82+$AX82=0,0,IF(MAX(MIN($AX82,EOMONTH(BF$15,0))-MAX($AW82,BF$15)+1,)&gt;0,1,0)),
_xlfn.IFS(
$ES82="LisChannel",
_xlpm.COEFF*
INDEX({1;1;1.2;1.2;1;1;1;1;1.2;1.2;1.2;1.2},
MATCH(MONTH(BF$15),
{1,2,3,4,5,6,7,8,9,10,11,12})),
CONCATENATE($ES82," ",$L82)="RussOutdoor метро",
_xlpm.COEFF*
INDEX({0.8;0.9;1.1;1.1;1;1;1;1;1.1;1.1;1.1;1.1},
MATCH(MONTH(BF$15),
{1,2,3,4,5,6,7,8,9,10,11,12})),
$ES82&lt;&gt;"LisChannel",
_xlpm.COEFF,
$ES82&lt;&gt;"RussOutdoor",
_xlpm.COEFF))</f>
        <v/>
      </c>
      <c r="BG82" s="68">
        <f t="array" ref="BG82">
_xlfn.LET(_xlpm.COEFF,
IF($AW82+$AX82=0,0,IF(MAX(MIN($AX82,EOMONTH(BG$15,0))-MAX($AW82,BG$15)+1,)&gt;0,1,0)),
_xlfn.IFS(
$ES82="LisChannel",
_xlpm.COEFF*
INDEX({1;1;1.2;1.2;1;1;1;1;1.2;1.2;1.2;1.2},
MATCH(MONTH(BG$15),
{1,2,3,4,5,6,7,8,9,10,11,12})),
CONCATENATE($ES82," ",$L82)="RussOutdoor метро",
_xlpm.COEFF*
INDEX({0.8;0.9;1.1;1.1;1;1;1;1;1.1;1.1;1.1;1.1},
MATCH(MONTH(BG$15),
{1,2,3,4,5,6,7,8,9,10,11,12})),
$ES82&lt;&gt;"LisChannel",
_xlpm.COEFF,
$ES82&lt;&gt;"RussOutdoor",
_xlpm.COEFF))</f>
        <v/>
      </c>
      <c r="BH82" s="68">
        <f t="array" ref="BH82">
_xlfn.LET(_xlpm.COEFF,
IF($AW82+$AX82=0,0,IF(MAX(MIN($AX82,EOMONTH(BH$15,0))-MAX($AW82,BH$15)+1,)&gt;0,1,0)),
_xlfn.IFS(
$ES82="LisChannel",
_xlpm.COEFF*
INDEX({1;1;1.2;1.2;1;1;1;1;1.2;1.2;1.2;1.2},
MATCH(MONTH(BH$15),
{1,2,3,4,5,6,7,8,9,10,11,12})),
CONCATENATE($ES82," ",$L82)="RussOutdoor метро",
_xlpm.COEFF*
INDEX({0.8;0.9;1.1;1.1;1;1;1;1;1.1;1.1;1.1;1.1},
MATCH(MONTH(BH$15),
{1,2,3,4,5,6,7,8,9,10,11,12})),
$ES82&lt;&gt;"LisChannel",
_xlpm.COEFF,
$ES82&lt;&gt;"RussOutdoor",
_xlpm.COEFF))</f>
        <v/>
      </c>
      <c r="BI82" s="68">
        <f t="array" ref="BI82">
_xlfn.LET(_xlpm.COEFF,
IF($AW82+$AX82=0,0,IF(MAX(MIN($AX82,EOMONTH(BI$15,0))-MAX($AW82,BI$15)+1,)&gt;0,1,0)),
_xlfn.IFS(
$ES82="LisChannel",
_xlpm.COEFF*
INDEX({1;1;1.2;1.2;1;1;1;1;1.2;1.2;1.2;1.2},
MATCH(MONTH(BI$15),
{1,2,3,4,5,6,7,8,9,10,11,12})),
CONCATENATE($ES82," ",$L82)="RussOutdoor метро",
_xlpm.COEFF*
INDEX({0.8;0.9;1.1;1.1;1;1;1;1;1.1;1.1;1.1;1.1},
MATCH(MONTH(BI$15),
{1,2,3,4,5,6,7,8,9,10,11,12})),
$ES82&lt;&gt;"LisChannel",
_xlpm.COEFF,
$ES82&lt;&gt;"RussOutdoor",
_xlpm.COEFF))</f>
        <v/>
      </c>
      <c r="BJ82" s="68">
        <f t="array" ref="BJ82">
_xlfn.LET(_xlpm.COEFF,
IF($AW82+$AX82=0,0,IF(MAX(MIN($AX82,EOMONTH(BJ$15,0))-MAX($AW82,BJ$15)+1,)&gt;0,1,0)),
_xlfn.IFS(
$ES82="LisChannel",
_xlpm.COEFF*
INDEX({1;1;1.2;1.2;1;1;1;1;1.2;1.2;1.2;1.2},
MATCH(MONTH(BJ$15),
{1,2,3,4,5,6,7,8,9,10,11,12})),
CONCATENATE($ES82," ",$L82)="RussOutdoor метро",
_xlpm.COEFF*
INDEX({0.8;0.9;1.1;1.1;1;1;1;1;1.1;1.1;1.1;1.1},
MATCH(MONTH(BJ$15),
{1,2,3,4,5,6,7,8,9,10,11,12})),
$ES82&lt;&gt;"LisChannel",
_xlpm.COEFF,
$ES82&lt;&gt;"RussOutdoor",
_xlpm.COEFF))</f>
        <v/>
      </c>
      <c r="BK82" s="68">
        <f t="array" ref="BK82">
_xlfn.LET(_xlpm.COEFF,
IF($AW82+$AX82=0,0,IF(MAX(MIN($AX82,EOMONTH(BK$15,0))-MAX($AW82,BK$15)+1,)&gt;0,1,0)),
_xlfn.IFS(
$ES82="LisChannel",
_xlpm.COEFF*
INDEX({1;1;1.2;1.2;1;1;1;1;1.2;1.2;1.2;1.2},
MATCH(MONTH(BK$15),
{1,2,3,4,5,6,7,8,9,10,11,12})),
CONCATENATE($ES82," ",$L82)="RussOutdoor метро",
_xlpm.COEFF*
INDEX({0.8;0.9;1.1;1.1;1;1;1;1;1.1;1.1;1.1;1.1},
MATCH(MONTH(BK$15),
{1,2,3,4,5,6,7,8,9,10,11,12})),
$ES82&lt;&gt;"LisChannel",
_xlpm.COEFF,
$ES82&lt;&gt;"RussOutdoor",
_xlpm.COEFF))</f>
        <v/>
      </c>
      <c r="BL82" s="62">
        <f>COUNTIFS($AZ82:$BK82,"&gt;0")</f>
        <v/>
      </c>
      <c r="BM82" s="65" t="n"/>
      <c r="BN82" s="125">
        <f>$DJ82</f>
        <v/>
      </c>
      <c r="BO82" s="63">
        <f>$DQ82</f>
        <v/>
      </c>
      <c r="BP82" s="125">
        <f>
IFERROR(
IF($BL82=0,0,
$BN82*(1-$BO82)),
0)</f>
        <v/>
      </c>
      <c r="BQ82" s="125">
        <f t="array" ref="BQ82">
IFERROR(
_xlfn.IFS(
$DH82="день_1",
$BP82*$BL82/($AX82-$AW82+1)*AZ82*(DAY(EOMONTH(AZ$15,0))),
$DH82="день_2",
$BP82/30*MAX(MIN($AX82,EOMONTH(AZ$15,0))-MAX($AW82,AZ$15)+1,),
$DH82="раб.день",
$BP82/30*(IFERROR(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$BP82*AZ82,
$DH82="неделя",
$BP82*AZ82/7*(ROUNDUP((DAY(EOMONTH(AZ$15,0)))/4,0))),
0)</f>
        <v/>
      </c>
      <c r="BR82" s="125">
        <f t="array" ref="BR82">
IFERROR(
_xlfn.IFS(
$DH82="день_1",
$BP82*$BL82/($AX82-$AW82+1)*BA82*(DAY(EOMONTH(BA$15,0))),
$DH82="день_2",
$BP82/30*MAX(MIN($AX82,EOMONTH(BA$15,0))-MAX($AW82,BA$15)+1,),
$DH82="раб.день",
$BP82/30*(IFERROR(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$BP82*BA82,
$DH82="неделя",
$BP82*BA82/7*(ROUNDUP((DAY(EOMONTH(BA$15,0)))/4,0))),
0)</f>
        <v/>
      </c>
      <c r="BS82" s="125">
        <f t="array" ref="BS82">
IFERROR(
_xlfn.IFS(
$DH82="день_1",
$BP82*$BL82/($AX82-$AW82+1)*BB82*(DAY(EOMONTH(BB$15,0))),
$DH82="день_2",
$BP82/30*MAX(MIN($AX82,EOMONTH(BB$15,0))-MAX($AW82,BB$15)+1,),
$DH82="раб.день",
$BP82/30*(IFERROR(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$BP82*BB82,
$DH82="неделя",
$BP82*BB82/7*(ROUNDUP((DAY(EOMONTH(BB$15,0)))/4,0))),
0)</f>
        <v/>
      </c>
      <c r="BT82" s="125">
        <f t="array" ref="BT82">
IFERROR(
_xlfn.IFS(
$DH82="день_1",
$BP82*$BL82/($AX82-$AW82+1)*BC82*(DAY(EOMONTH(BC$15,0))),
$DH82="день_2",
$BP82/30*MAX(MIN($AX82,EOMONTH(BC$15,0))-MAX($AW82,BC$15)+1,),
$DH82="раб.день",
$BP82/30*(IFERROR(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$BP82*BC82,
$DH82="неделя",
$BP82*BC82/7*(ROUNDUP((DAY(EOMONTH(BC$15,0)))/4,0))),
0)</f>
        <v/>
      </c>
      <c r="BU82" s="125">
        <f t="array" ref="BU82">
IFERROR(
_xlfn.IFS(
$DH82="день_1",
$BP82*$BL82/($AX82-$AW82+1)*BD82*(DAY(EOMONTH(BD$15,0))),
$DH82="день_2",
$BP82/30*MAX(MIN($AX82,EOMONTH(BD$15,0))-MAX($AW82,BD$15)+1,),
$DH82="раб.день",
$BP82/30*(IFERROR(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$BP82*BD82,
$DH82="неделя",
$BP82*BD82/7*(ROUNDUP((DAY(EOMONTH(BD$15,0)))/4,0))),
0)</f>
        <v/>
      </c>
      <c r="BV82" s="125">
        <f t="array" ref="BV82">
IFERROR(
_xlfn.IFS(
$DH82="день_1",
$BP82*$BL82/($AX82-$AW82+1)*BE82*(DAY(EOMONTH(BE$15,0))),
$DH82="день_2",
$BP82/30*MAX(MIN($AX82,EOMONTH(BE$15,0))-MAX($AW82,BE$15)+1,),
$DH82="раб.день",
$BP82/30*(IFERROR(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$BP82*BE82,
$DH82="неделя",
$BP82*BE82/7*(ROUNDUP((DAY(EOMONTH(BE$15,0)))/4,0))),
0)</f>
        <v/>
      </c>
      <c r="BW82" s="125">
        <f t="array" ref="BW82">
IFERROR(
_xlfn.IFS(
$DH82="день_1",
$BP82*$BL82/($AX82-$AW82+1)*BF82*(DAY(EOMONTH(BF$15,0))),
$DH82="день_2",
$BP82/30*MAX(MIN($AX82,EOMONTH(BF$15,0))-MAX($AW82,BF$15)+1,),
$DH82="раб.день",
$BP82/30*(IFERROR(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$BP82*BF82,
$DH82="неделя",
$BP82*BF82/7*(ROUNDUP((DAY(EOMONTH(BF$15,0)))/4,0))),
0)</f>
        <v/>
      </c>
      <c r="BX82" s="125">
        <f t="array" ref="BX82">
IFERROR(
_xlfn.IFS(
$DH82="день_1",
$BP82*$BL82/($AX82-$AW82+1)*BG82*(DAY(EOMONTH(BG$15,0))),
$DH82="день_2",
$BP82/30*MAX(MIN($AX82,EOMONTH(BG$15,0))-MAX($AW82,BG$15)+1,),
$DH82="раб.день",
$BP82/30*(IFERROR(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$BP82*BG82,
$DH82="неделя",
$BP82*BG82/7*(ROUNDUP((DAY(EOMONTH(BG$15,0)))/4,0))),
0)</f>
        <v/>
      </c>
      <c r="BY82" s="125">
        <f t="array" ref="BY82">
IFERROR(
_xlfn.IFS(
$DH82="день_1",
$BP82*$BL82/($AX82-$AW82+1)*BH82*(DAY(EOMONTH(BH$15,0))),
$DH82="день_2",
$BP82/30*MAX(MIN($AX82,EOMONTH(BH$15,0))-MAX($AW82,BH$15)+1,),
$DH82="раб.день",
$BP82/30*(IFERROR(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$BP82*BH82,
$DH82="неделя",
$BP82*BH82/7*(ROUNDUP((DAY(EOMONTH(BH$15,0)))/4,0))),
0)</f>
        <v/>
      </c>
      <c r="BZ82" s="125">
        <f t="array" ref="BZ82">
IFERROR(
_xlfn.IFS(
$DH82="день_1",
$BP82*$BL82/($AX82-$AW82+1)*BI82*(DAY(EOMONTH(BI$15,0))),
$DH82="день_2",
$BP82/30*MAX(MIN($AX82,EOMONTH(BI$15,0))-MAX($AW82,BI$15)+1,),
$DH82="раб.день",
$BP82/30*(IFERROR(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$BP82*BI82,
$DH82="неделя",
$BP82*BI82/7*(ROUNDUP((DAY(EOMONTH(BI$15,0)))/4,0))),
0)</f>
        <v/>
      </c>
      <c r="CA82" s="125">
        <f t="array" ref="CA82">
IFERROR(
_xlfn.IFS(
$DH82="день_1",
$BP82*$BL82/($AX82-$AW82+1)*BJ82*(DAY(EOMONTH(BJ$15,0))),
$DH82="день_2",
$BP82/30*MAX(MIN($AX82,EOMONTH(BJ$15,0))-MAX($AW82,BJ$15)+1,),
$DH82="раб.день",
$BP82/30*(IFERROR(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$BP82*BJ82,
$DH82="неделя",
$BP82*BJ82/7*(ROUNDUP((DAY(EOMONTH(BJ$15,0)))/4,0))),
0)</f>
        <v/>
      </c>
      <c r="CB82" s="125">
        <f t="array" ref="CB82">
IFERROR(
_xlfn.IFS(
$DH82="день_1",
$BP82*$BL82/($AX82-$AW82+1)*BK82*(DAY(EOMONTH(BK$15,0))),
$DH82="день_2",
$BP82/30*MAX(MIN($AX82,EOMONTH(BK$15,0))-MAX($AW82,BK$15)+1,),
$DH82="раб.день",
$BP82/30*(IFERROR(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$BP82*BK82,
$DH82="неделя",
$BP82*BK82/7*(ROUNDUP((DAY(EOMONTH(BK$15,0)))/4,0))),
0)</f>
        <v/>
      </c>
      <c r="CC82" s="125">
        <f>SUM($BQ82:$CB82)</f>
        <v/>
      </c>
      <c r="CD82" s="126">
        <f>SUM($EH82:$EH82)</f>
        <v/>
      </c>
      <c r="CE82" s="126">
        <f>$CD82*$AB82</f>
        <v/>
      </c>
      <c r="CF82" s="126">
        <f>SUM($EK82:$EK82)</f>
        <v/>
      </c>
      <c r="CG82" s="126">
        <f>$CF82*$AB82</f>
        <v/>
      </c>
      <c r="CH82" s="126">
        <f>SUM($CC82,$CE82,$CG82)</f>
        <v/>
      </c>
      <c r="CI82" s="126">
        <f>$CH82*(1+$CM82)</f>
        <v/>
      </c>
      <c r="CJ82" s="127" t="n">
        <v>0</v>
      </c>
      <c r="CK82" s="126">
        <f>SUM($CH82:$CH82)*(1+$CJ82)</f>
        <v/>
      </c>
      <c r="CL82" s="126">
        <f>SUM($CH82:$CH82)*(1+$CM82)</f>
        <v/>
      </c>
      <c r="CM82" s="59" t="n"/>
      <c r="CN82" s="59" t="n"/>
      <c r="CO82" s="72" t="n"/>
      <c r="CP82" s="59" t="n"/>
      <c r="CQ82" s="73" t="n"/>
      <c r="CR82" s="73" t="n"/>
      <c r="CS82" s="73" t="n"/>
      <c r="CT82" s="72" t="n"/>
      <c r="CU82" s="79" t="inlineStr">
        <is>
          <t> </t>
        </is>
      </c>
      <c r="CV82" s="60" t="n"/>
      <c r="CW82" s="60" t="n"/>
      <c r="CX82" s="60" t="n"/>
      <c r="CY82" s="127">
        <f>IFERROR(($CC82-$EE82)/($EE82/(1-$DQ82)),0)</f>
        <v/>
      </c>
      <c r="CZ82" s="127">
        <f>IFERROR(1-$EI82/($CE82),0)</f>
        <v/>
      </c>
      <c r="DA82" s="127">
        <f>IFERROR(1-$EL82/($CG82),0)</f>
        <v/>
      </c>
      <c r="DB82" s="126">
        <f>ROUND(IFERROR(($CI82/(1+$CM82)-$EN82),0),2)</f>
        <v/>
      </c>
      <c r="DC82" s="128" t="n"/>
      <c r="DD82" s="125" t="n"/>
      <c r="DE82" s="75" t="n">
        <v>0</v>
      </c>
      <c r="DF82" s="128" t="n"/>
      <c r="DG82" s="125">
        <f>IF($DC82=0,0,$DD82*($DC82*100%-$DE82*$DF82))*SUM($AB82:$AB82)</f>
        <v/>
      </c>
      <c r="DH82" s="129" t="inlineStr">
        <is>
          <t>месяц</t>
        </is>
      </c>
      <c r="DI82" s="130">
        <f t="array" ref="DI82">IFERROR(
IF($ES82="LisChannel",
(ROUND(((INDEX({174.625;153.888888888889;130.972222222222},MATCH($AI82,{2;3;4}),0))*$AG82*$AI82),2)),0),0)</f>
        <v/>
      </c>
      <c r="DJ82" s="130">
        <f>
_xlfn.LET(_xlpm.X,
IFERROR(
IF($ES82="НовиковТВ",
(_xlfn.LET(_xlpm.NTV,
_xlfn.LET(_xlpm.MIN,350000,
IF(SUMIFS($DI:$DI,$ES:$ES,"НовиковТВ")&lt;=_xlpm.MIN,
(SUMIFS($DI:$DI,$ES:$ES,"НовиковТВ")/(COUNTIFS($ES:$ES,"НовиковТВ")))*_xlpm.MIN/SUMIFS($DI:$DI,$ES:$ES,"НовиковТВ"),
DI82)),
_xlpm.NTV+$DG82/(1-(1-(_xlpm.NTV)*(1-$DL82)*(1-$DM82)*(1-$DN82)*(1-$DO82)*(1-$DP82)/_xlpm.NTV))))/(1+$EP82),
$DI82+$DG82/(1-(1-($DI82)*(1-$DL82)*(1-$DM82)*(1-$DN82)*(1-$DO82)*(1-$DP82)/$DI82))),
0),
_xlpm.X*(1+$CM82)*(1+$CW82)-_xlpm.X*(1+$CM82)+_xlpm.X)</f>
        <v/>
      </c>
      <c r="DK82" s="125" t="inlineStr">
        <is>
          <t>послед.</t>
        </is>
      </c>
      <c r="DL82" s="63" t="n">
        <v>0</v>
      </c>
      <c r="DM82" s="63" t="n">
        <v>0</v>
      </c>
      <c r="DN82" s="63" t="n">
        <v>0</v>
      </c>
      <c r="DO82" s="63" t="n">
        <v>0</v>
      </c>
      <c r="DP82" s="63" t="n">
        <v>0</v>
      </c>
      <c r="DQ82" s="63">
        <f t="array" ref="DQ82">IFERROR(_xlfn.IFS(
$DK82="послед.",1-(1-$DL82)*(1-$DM82)*(1-$DN82)*(1-$DO82)*(1-$DP82),
$DK82="сумм.",$DL82+$DM82+$DN82+$DO82+$DP82),
0)</f>
        <v/>
      </c>
      <c r="DR82" s="125">
        <f t="array" ref="DR82">
IFERROR(
_xlfn.IFS(
$BL82=0,
0,
$BL82&gt;0,
_xlfn.IFS($DK82="послед.",
$DJ82*(1-$DL82)*(1-$DM82)*(1-$DN82)*(1-$DO82)*(1-$DP82),
$DK82="сумм.",
$DJ82*(1-($DL82+$DM82+$DN82+$DO82+$DP82)))),0)</f>
        <v/>
      </c>
      <c r="DS82" s="125">
        <f t="array" ref="DS82">
IFERROR(_xlfn.IFS(
$DH82="день_1",
$DR82*$BL82/($AX82-$AW82+1)*AZ82*(DAY(EOMONTH(AZ$15,0))),
$DH82="день_2",
$DR82/30*MAX(MIN($AX82,EOMONTH(AZ$15,0))-MAX($AW82,AZ$15)+1,),
$DH82="раб.день",
$DR82/30*(IFERROR(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$DR82*AZ82,
$DH82="неделя",
$DR82*AZ82/7*(ROUNDUP((DAY(EOMONTH(AZ$15,0)))/4,0))),
0)</f>
        <v/>
      </c>
      <c r="DT82" s="125">
        <f t="array" ref="DT82">
IFERROR(_xlfn.IFS(
$DH82="день_1",
$DR82*$BL82/($AX82-$AW82+1)*BA82*(DAY(EOMONTH(BA$15,0))),
$DH82="день_2",
$DR82/30*MAX(MIN($AX82,EOMONTH(BA$15,0))-MAX($AW82,BA$15)+1,),
$DH82="раб.день",
$DR82/30*(IFERROR(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$DR82*BA82,
$DH82="неделя",
$DR82*BA82/7*(ROUNDUP((DAY(EOMONTH(BA$15,0)))/4,0))),
0)</f>
        <v/>
      </c>
      <c r="DU82" s="125">
        <f t="array" ref="DU82">
IFERROR(_xlfn.IFS(
$DH82="день_1",
$DR82*$BL82/($AX82-$AW82+1)*BB82*(DAY(EOMONTH(BB$15,0))),
$DH82="день_2",
$DR82/30*MAX(MIN($AX82,EOMONTH(BB$15,0))-MAX($AW82,BB$15)+1,),
$DH82="раб.день",
$DR82/30*(IFERROR(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$DR82*BB82,
$DH82="неделя",
$DR82*BB82/7*(ROUNDUP((DAY(EOMONTH(BB$15,0)))/4,0))),
0)</f>
        <v/>
      </c>
      <c r="DV82" s="125">
        <f t="array" ref="DV82">
IFERROR(_xlfn.IFS(
$DH82="день_1",
$DR82*$BL82/($AX82-$AW82+1)*BC82*(DAY(EOMONTH(BC$15,0))),
$DH82="день_2",
$DR82/30*MAX(MIN($AX82,EOMONTH(BC$15,0))-MAX($AW82,BC$15)+1,),
$DH82="раб.день",
$DR82/30*(IFERROR(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$DR82*BC82,
$DH82="неделя",
$DR82*BC82/7*(ROUNDUP((DAY(EOMONTH(BC$15,0)))/4,0))),
0)</f>
        <v/>
      </c>
      <c r="DW82" s="125">
        <f t="array" ref="DW82">
IFERROR(_xlfn.IFS(
$DH82="день_1",
$DR82*$BL82/($AX82-$AW82+1)*BD82*(DAY(EOMONTH(BD$15,0))),
$DH82="день_2",
$DR82/30*MAX(MIN($AX82,EOMONTH(BD$15,0))-MAX($AW82,BD$15)+1,),
$DH82="раб.день",
$DR82/30*(IFERROR(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$DR82*BD82,
$DH82="неделя",
$DR82*BD82/7*(ROUNDUP((DAY(EOMONTH(BD$15,0)))/4,0))),
0)</f>
        <v/>
      </c>
      <c r="DX82" s="125">
        <f t="array" ref="DX82">
IFERROR(_xlfn.IFS(
$DH82="день_1",
$DR82*$BL82/($AX82-$AW82+1)*BE82*(DAY(EOMONTH(BE$15,0))),
$DH82="день_2",
$DR82/30*MAX(MIN($AX82,EOMONTH(BE$15,0))-MAX($AW82,BE$15)+1,),
$DH82="раб.день",
$DR82/30*(IFERROR(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$DR82*BE82,
$DH82="неделя",
$DR82*BE82/7*(ROUNDUP((DAY(EOMONTH(BE$15,0)))/4,0))),
0)</f>
        <v/>
      </c>
      <c r="DY82" s="125">
        <f t="array" ref="DY82">
IFERROR(_xlfn.IFS(
$DH82="день_1",
$DR82*$BL82/($AX82-$AW82+1)*BF82*(DAY(EOMONTH(BF$15,0))),
$DH82="день_2",
$DR82/30*MAX(MIN($AX82,EOMONTH(BF$15,0))-MAX($AW82,BF$15)+1,),
$DH82="раб.день",
$DR82/30*(IFERROR(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$DR82*BF82,
$DH82="неделя",
$DR82*BF82/7*(ROUNDUP((DAY(EOMONTH(BF$15,0)))/4,0))),
0)</f>
        <v/>
      </c>
      <c r="DZ82" s="125">
        <f t="array" ref="DZ82">
IFERROR(_xlfn.IFS(
$DH82="день_1",
$DR82*$BL82/($AX82-$AW82+1)*BG82*(DAY(EOMONTH(BG$15,0))),
$DH82="день_2",
$DR82/30*MAX(MIN($AX82,EOMONTH(BG$15,0))-MAX($AW82,BG$15)+1,),
$DH82="раб.день",
$DR82/30*(IFERROR(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$DR82*BG82,
$DH82="неделя",
$DR82*BG82/7*(ROUNDUP((DAY(EOMONTH(BG$15,0)))/4,0))),
0)</f>
        <v/>
      </c>
      <c r="EA82" s="125">
        <f t="array" ref="EA82">
IFERROR(_xlfn.IFS(
$DH82="день_1",
$DR82*$BL82/($AX82-$AW82+1)*BH82*(DAY(EOMONTH(BH$15,0))),
$DH82="день_2",
$DR82/30*MAX(MIN($AX82,EOMONTH(BH$15,0))-MAX($AW82,BH$15)+1,),
$DH82="раб.день",
$DR82/30*(IFERROR(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$DR82*BH82,
$DH82="неделя",
$DR82*BH82/7*(ROUNDUP((DAY(EOMONTH(BH$15,0)))/4,0))),
0)</f>
        <v/>
      </c>
      <c r="EB82" s="125">
        <f t="array" ref="EB82">
IFERROR(_xlfn.IFS(
$DH82="день_1",
$DR82*$BL82/($AX82-$AW82+1)*BI82*(DAY(EOMONTH(BI$15,0))),
$DH82="день_2",
$DR82/30*MAX(MIN($AX82,EOMONTH(BI$15,0))-MAX($AW82,BI$15)+1,),
$DH82="раб.день",
$DR82/30*(IFERROR(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$DR82*BI82,
$DH82="неделя",
$DR82*BI82/7*(ROUNDUP((DAY(EOMONTH(BI$15,0)))/4,0))),
0)</f>
        <v/>
      </c>
      <c r="EC82" s="125">
        <f t="array" ref="EC82">
IFERROR(_xlfn.IFS(
$DH82="день_1",
$DR82*$BL82/($AX82-$AW82+1)*BJ82*(DAY(EOMONTH(BJ$15,0))),
$DH82="день_2",
$DR82/30*MAX(MIN($AX82,EOMONTH(BJ$15,0))-MAX($AW82,BJ$15)+1,),
$DH82="раб.день",
$DR82/30*(IFERROR(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$DR82*BJ82,
$DH82="неделя",
$DR82*BJ82/7*(ROUNDUP((DAY(EOMONTH(BJ$15,0)))/4,0))),
0)</f>
        <v/>
      </c>
      <c r="ED82" s="125">
        <f t="array" ref="ED82">
IFERROR(_xlfn.IFS(
$DH82="день_1",
$DR82*$BL82/($AX82-$AW82+1)*BK82*(DAY(EOMONTH(BK$15,0))),
$DH82="день_2",
$DR82/30*MAX(MIN($AX82,EOMONTH(BK$15,0))-MAX($AW82,BK$15)+1,),
$DH82="раб.день",
$DR82/30*(IFERROR(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$DR82*BK82,
$DH82="неделя",
$DR82*BK82/7*(ROUNDUP((DAY(EOMONTH(BK$15,0)))/4,0))),
0)</f>
        <v/>
      </c>
      <c r="EE82" s="125">
        <f>SUM($DS82,$DT82,$DU82,$DV82,$DW82,$DX82,$DY82,$DZ82,$EA82,$EB82,$EC82,$ED82)</f>
        <v/>
      </c>
      <c r="EF82" s="125">
        <f>IFERROR(ROUND($EE82*(1+$EP82),2),0)</f>
        <v/>
      </c>
      <c r="EG82" s="128" t="n">
        <v>1</v>
      </c>
      <c r="EH82" s="126" t="n">
        <v>0</v>
      </c>
      <c r="EI82" s="126">
        <f>ROUND(SUM($EH82:$EH82)*SUM($AB82:$AB82)*$EG82,2)</f>
        <v/>
      </c>
      <c r="EJ82" s="126">
        <f>ROUND($EI82*(1+$EP82),2)</f>
        <v/>
      </c>
      <c r="EK82" s="126" t="n">
        <v>0</v>
      </c>
      <c r="EL82" s="126">
        <f>ROUND(SUM($EK82:$EK82)*SUM($AB82:$AB82)*$EG82,2)</f>
        <v/>
      </c>
      <c r="EM82" s="126">
        <f>ROUND($EL82*(1+$EP82),2)</f>
        <v/>
      </c>
      <c r="EN82" s="126">
        <f>SUM($EE82,$EI82,$EL82)</f>
        <v/>
      </c>
      <c r="EO82" s="126">
        <f>SUM($EF82,$EJ82,$EM82)</f>
        <v/>
      </c>
      <c r="EP82" s="59" t="n"/>
      <c r="EQ82" s="59" t="n"/>
      <c r="ER82" s="60">
        <f t="array" ref="ER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MATCH(ES82,
{"AMS";"RussOutdoor";"HD Outdoor";"Ingroup";"IQ";"Ledproduction";"LisChannel";"Logic";"Media-PPL";"NovikovTV | НовиковТВ";"SMA";"SOK";"КрокусТВ | CrocusTV | IndoorTV";"Сити";"ТЯК Москва"},
0)),"")</f>
        <v/>
      </c>
      <c r="ES82" s="60" t="n"/>
      <c r="ET82" s="60">
        <f t="array" ref="ET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MATCH(ES82,
{"AMS";"RussOutdoor";"HD Outdoor";"Ingroup";"IQ";"Ledproduction";"LisChannel";"Logic";"Media-PPL";"NovikovTV | НовиковТВ";"SMA";"SOK";"КрокусТВ | CrocusTV | IndoorTV";"Сити";"ТЯК Москва"},
0)),"")</f>
        <v/>
      </c>
      <c r="EU82" s="60" t="n"/>
      <c r="EV82" s="60" t="n"/>
      <c r="EX82" s="110">
        <f t="array" ref="EX82">
($AR82/30
+N("ТРАФИК ПЛОЩАДКИ"))*
(IFERROR(
_xlfn.LET(
_xlpm.GPR,
HLOOKUP($L82,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IF($Q82="цифровой",_xlpm.GPR/$AG82,_xlpm.GPR/60)),
0)
+N("DWELL TIME"))*
(IF($AB82=0,0,IF($AB82=1,0.3,IF($AB82=2,0.5,IF($AB82&gt;2,1))))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_xlfn.IFS($AC82="да",1.2,$AC82="нет",1)*
_xlfn.IFS($AD82="да",1.2,$AD82="нет",1)*
IF(R82="статический",1,1.2)*
$X82*
INDEX(
{1.2;1;1.2;1.2;1;1.2;1.2;1.2;1.2;1.2;1.2;1;1.2;1.2;1.2;1.2;1;1;1.2;1.2;1.2;1;1;1;1;1.2;1.2;1.2;1.2;1;1;1;1;1.2;1.2;1.2;1.2;1.2;1.2;1.2;1.2;1;1;1.2;1;1;1;1;1.5;1;1;1.5;1.5;1.2},
MATCH($Q82,_xlpm.MI,0)))&gt;{0.02;0.04;0.06;0.1;0.2;0.4;0.6;0.8;1;2;4;6})),
{0;1;2;3;4;5;6;7;8;9;10;11;12},
0)))
+N("КОЭФФИЦИЕНТ КОНТАКТА"))))*
(_xlfn.IFS($X82&lt;0.1,$X82/1000,$X82&gt;25,5.2,AND($X82&gt;=0.1,$X82&lt;=25),(($X82*2+0.1)/10)*($X82/10)))*
IFERROR((_xlfn.LET(
_xlpm.MA,
{0;0.8;0.85;0.9;0.95;1},
_xlpm.MAA,
{0;1;2;3;4;5},
INDEX(_xlpm.MA,MATCH(SUMPRODUCT(--((IF(ROUND(_xlpm.MAA,1)&gt;5,5,ROUND($AB82,1)))&gt;{0;1;2;3;4;5})),_xlpm.MAA,0)))
+N("КОЭФФИЦИЕНТ КОЛ-ВО КОНСТРУКЦИЙ")),1)*
$AB82,0))*
(IF($Q82="цифровой",$AG82/15*$AI82,1)
+N("ДЛЯ ЦИФРЫ"))</f>
        <v/>
      </c>
      <c r="EY82" s="110">
        <f>IFERROR(EX82*AY82,0)</f>
        <v/>
      </c>
      <c r="EZ82" s="131">
        <f>IFERROR(DP82/EY82*1000,0)</f>
        <v/>
      </c>
      <c r="FA82" s="112">
        <f>IFERROR(FC82/FB82,0)</f>
        <v/>
      </c>
      <c r="FB82" s="112">
        <f>IFERROR((FC82/(EY82/FF82*#REF!))*0.825,0)</f>
        <v/>
      </c>
      <c r="FC82" s="112">
        <f>IFERROR(((EX82*30/AR82)*100)/30,0)</f>
        <v/>
      </c>
      <c r="FD82" s="112">
        <f>IFERROR(EY82/G82*100%,0)</f>
        <v/>
      </c>
      <c r="FE82" s="112">
        <f>IFERROR(FD82/FC82*100%,0)</f>
        <v/>
      </c>
      <c r="FF82" s="110">
        <f>IFERROR(AR82/30*AY82,0)</f>
        <v/>
      </c>
    </row>
    <row r="83" ht="12.75" customHeight="1">
      <c r="A83" s="59" t="n"/>
      <c r="B83" s="60" t="n"/>
      <c r="C83" s="60" t="n"/>
      <c r="D83" s="60">
        <f t="array" ref="D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3" s="60">
        <f t="array" ref="E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3" s="60" t="inlineStr"/>
      <c r="G83" s="60" t="n"/>
      <c r="H83" s="60">
        <f t="array" ref="H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3" s="60" t="n"/>
      <c r="J83" s="60" t="n"/>
      <c r="K83" s="60" t="n"/>
      <c r="L83" s="60" t="n"/>
      <c r="M83" s="60" t="n"/>
      <c r="N83" s="60" t="n"/>
      <c r="O83" s="60" t="n"/>
      <c r="P83" s="60">
        <f t="array" ref="P83">
_xlfn.IFS(
ISNUMBER(MATCH($Q83,{"шелфбаннер","разделитель","монетница","чековая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ISNUMBER(MATCH($Q83,{"каталог","журнал"},)),
"Пресса",
$Q83="","")</f>
        <v/>
      </c>
      <c r="Q83" s="60" t="n"/>
      <c r="R83" s="60">
        <f t="array" ref="R83">
IFERROR(
_xlfn.IFS(
OR(ISNUMBER(MATCH($Q83,{"экспозиция","макет","стенд","автостенд","авто стенд","выставочное пространство","выставочные стенды","модульные выставочные стенды","3Д конструкция","3D конструкция"},)),P83="Экспонирование"),
"нестандартный",
ISNUMBER(MATCH($Q83,{"скроллер","призматрон"},)),
"динамический",
$P83="Видео",
"цифровой",
OR($P83="Пресса",$P83="Щит",$P83="POSm",$P83="Подвес",$P83="Брендирование/оклейка"),
"статический"),"")</f>
        <v/>
      </c>
      <c r="S83" s="59" t="n"/>
      <c r="T83" s="60" t="n"/>
      <c r="U83" s="60" t="n"/>
      <c r="V83" s="60">
        <f>
IF(P83="Видео",
"цифровой постер/ролик",
IF(ISNUMBER(MATCH(Q83,{"короб световой","короб световой | лайтбокс","короб световой | кристалайт","лайтбокс","лайт бокс","кристалайт","LB","lightbox"},)),
"бэклит",
IF(P83="Брендирование/оклейка",
"перфарированная пленка/самоклейка",
IF(P83="Экспонирование",
"под запрос",
IF(P83="Подвес",
"баннер/ткань",
"")))))</f>
        <v/>
      </c>
      <c r="W83" s="59" t="n"/>
      <c r="X83" s="59" t="n"/>
      <c r="Y83" s="59" t="n"/>
      <c r="Z83" s="61" t="n"/>
      <c r="AA83" s="61" t="n"/>
      <c r="AB83" s="61">
        <f>IF(BL83&gt;0,Z83,0)</f>
        <v/>
      </c>
      <c r="AC83" s="59" t="n"/>
      <c r="AD83" s="59" t="n"/>
      <c r="AE83" s="59" t="n"/>
      <c r="AF83" s="59" t="n"/>
      <c r="AG83" s="59" t="n"/>
      <c r="AH83" s="59" t="n"/>
      <c r="AI83" s="59" t="n"/>
      <c r="AJ83" s="59" t="n"/>
      <c r="AK83" s="59" t="n"/>
      <c r="AL83" s="62">
        <f>IFERROR(IF(OR(R83="статический",R83="динамический",R83="нестандартный",R83="",R83=""),"-",IF(AND(AH83="-",AI83="-"),"-",AK83*3600/AH83*AI83)),"-")</f>
        <v/>
      </c>
      <c r="AM83" s="62">
        <f>IFERROR(IF(OR(R83="статический",R83="динамический",R83="",R83="", R83="BTL",R83="нестандартный"),"-",AG83*AI83*AL83/60),"-")</f>
        <v/>
      </c>
      <c r="AN83" s="63">
        <f>IFERROR(IF(AH83="","-",AG83*AI83/AH83),"-")</f>
        <v/>
      </c>
      <c r="AO83" s="59">
        <f>IFERROR(IF(OR($R83="статический",$R83="динамический",$R83="",$R83="",$R83="BTL",$R83="нестандартный"),"-",$AL83*$AY83),"-")</f>
        <v/>
      </c>
      <c r="AP83" s="62">
        <f>IFERROR(IF(OR($R83="статический",$R83="динамический",$R83="",$R83="",$R83="BTL",$R83="нестандартный"),"-",$AM83*AY83),"-")</f>
        <v/>
      </c>
      <c r="AQ83" s="64" t="n"/>
      <c r="AR83" s="61" t="n"/>
      <c r="AS83" s="61" t="n"/>
      <c r="AT83" s="61" t="n"/>
      <c r="AU83" s="65" t="n"/>
      <c r="AV83" s="124">
        <f>IFERROR(DR83/AT83*1000,"n/a")</f>
        <v/>
      </c>
      <c r="AW83" s="67" t="n"/>
      <c r="AX83" s="67" t="n"/>
      <c r="AY83" s="43">
        <f>IFERROR(IF(OR($AW83="",$AX83=""),"",_xlfn.DAYS($AX83+1,$AW83)),"")</f>
        <v/>
      </c>
      <c r="AZ83" s="68">
        <f t="array" ref="AZ83">
_xlfn.LET(_xlpm.COEFF,
IF($AW83+$AX83=0,0,IF(MAX(MIN($AX83,EOMONTH(AZ$15,0))-MAX($AW83,AZ$15)+1,)&gt;0,1,0)),
_xlfn.IFS(
$ES83="LisChannel",
_xlpm.COEFF*
INDEX({1;1;1.2;1.2;1;1;1;1;1.2;1.2;1.2;1.2},
MATCH(MONTH(AZ$15),
{1,2,3,4,5,6,7,8,9,10,11,12})),
CONCATENATE($ES83," ",$L83)="RussOutdoor метро",
_xlpm.COEFF*
INDEX({0.8;0.9;1.1;1.1;1;1;1;1;1.1;1.1;1.1;1.1},
MATCH(MONTH(AZ$15),
{1,2,3,4,5,6,7,8,9,10,11,12})),
$ES83&lt;&gt;"LisChannel",
_xlpm.COEFF,
$ES83&lt;&gt;"RussOutdoor",
_xlpm.COEFF))</f>
        <v/>
      </c>
      <c r="BA83" s="68">
        <f t="array" ref="BA83">
_xlfn.LET(_xlpm.COEFF,
IF($AW83+$AX83=0,0,IF(MAX(MIN($AX83,EOMONTH(BA$15,0))-MAX($AW83,BA$15)+1,)&gt;0,1,0)),
_xlfn.IFS(
$ES83="LisChannel",
_xlpm.COEFF*
INDEX({1;1;1.2;1.2;1;1;1;1;1.2;1.2;1.2;1.2},
MATCH(MONTH(BA$15),
{1,2,3,4,5,6,7,8,9,10,11,12})),
CONCATENATE($ES83," ",$L83)="RussOutdoor метро",
_xlpm.COEFF*
INDEX({0.8;0.9;1.1;1.1;1;1;1;1;1.1;1.1;1.1;1.1},
MATCH(MONTH(BA$15),
{1,2,3,4,5,6,7,8,9,10,11,12})),
$ES83&lt;&gt;"LisChannel",
_xlpm.COEFF,
$ES83&lt;&gt;"RussOutdoor",
_xlpm.COEFF))</f>
        <v/>
      </c>
      <c r="BB83" s="68">
        <f t="array" ref="BB83">
_xlfn.LET(_xlpm.COEFF,
IF($AW83+$AX83=0,0,IF(MAX(MIN($AX83,EOMONTH(BB$15,0))-MAX($AW83,BB$15)+1,)&gt;0,1,0)),
_xlfn.IFS(
$ES83="LisChannel",
_xlpm.COEFF*
INDEX({1;1;1.2;1.2;1;1;1;1;1.2;1.2;1.2;1.2},
MATCH(MONTH(BB$15),
{1,2,3,4,5,6,7,8,9,10,11,12})),
CONCATENATE($ES83," ",$L83)="RussOutdoor метро",
_xlpm.COEFF*
INDEX({0.8;0.9;1.1;1.1;1;1;1;1;1.1;1.1;1.1;1.1},
MATCH(MONTH(BB$15),
{1,2,3,4,5,6,7,8,9,10,11,12})),
$ES83&lt;&gt;"LisChannel",
_xlpm.COEFF,
$ES83&lt;&gt;"RussOutdoor",
_xlpm.COEFF))</f>
        <v/>
      </c>
      <c r="BC83" s="68">
        <f t="array" ref="BC83">
_xlfn.LET(_xlpm.COEFF,
IF($AW83+$AX83=0,0,IF(MAX(MIN($AX83,EOMONTH(BC$15,0))-MAX($AW83,BC$15)+1,)&gt;0,1,0)),
_xlfn.IFS(
$ES83="LisChannel",
_xlpm.COEFF*
INDEX({1;1;1.2;1.2;1;1;1;1;1.2;1.2;1.2;1.2},
MATCH(MONTH(BC$15),
{1,2,3,4,5,6,7,8,9,10,11,12})),
CONCATENATE($ES83," ",$L83)="RussOutdoor метро",
_xlpm.COEFF*
INDEX({0.8;0.9;1.1;1.1;1;1;1;1;1.1;1.1;1.1;1.1},
MATCH(MONTH(BC$15),
{1,2,3,4,5,6,7,8,9,10,11,12})),
$ES83&lt;&gt;"LisChannel",
_xlpm.COEFF,
$ES83&lt;&gt;"RussOutdoor",
_xlpm.COEFF))</f>
        <v/>
      </c>
      <c r="BD83" s="68">
        <f t="array" ref="BD83">
_xlfn.LET(_xlpm.COEFF,
IF($AW83+$AX83=0,0,IF(MAX(MIN($AX83,EOMONTH(BD$15,0))-MAX($AW83,BD$15)+1,)&gt;0,1,0)),
_xlfn.IFS(
$ES83="LisChannel",
_xlpm.COEFF*
INDEX({1;1;1.2;1.2;1;1;1;1;1.2;1.2;1.2;1.2},
MATCH(MONTH(BD$15),
{1,2,3,4,5,6,7,8,9,10,11,12})),
CONCATENATE($ES83," ",$L83)="RussOutdoor метро",
_xlpm.COEFF*
INDEX({0.8;0.9;1.1;1.1;1;1;1;1;1.1;1.1;1.1;1.1},
MATCH(MONTH(BD$15),
{1,2,3,4,5,6,7,8,9,10,11,12})),
$ES83&lt;&gt;"LisChannel",
_xlpm.COEFF,
$ES83&lt;&gt;"RussOutdoor",
_xlpm.COEFF))</f>
        <v/>
      </c>
      <c r="BE83" s="68">
        <f t="array" ref="BE83">
_xlfn.LET(_xlpm.COEFF,
IF($AW83+$AX83=0,0,IF(MAX(MIN($AX83,EOMONTH(BE$15,0))-MAX($AW83,BE$15)+1,)&gt;0,1,0)),
_xlfn.IFS(
$ES83="LisChannel",
_xlpm.COEFF*
INDEX({1;1;1.2;1.2;1;1;1;1;1.2;1.2;1.2;1.2},
MATCH(MONTH(BE$15),
{1,2,3,4,5,6,7,8,9,10,11,12})),
CONCATENATE($ES83," ",$L83)="RussOutdoor метро",
_xlpm.COEFF*
INDEX({0.8;0.9;1.1;1.1;1;1;1;1;1.1;1.1;1.1;1.1},
MATCH(MONTH(BE$15),
{1,2,3,4,5,6,7,8,9,10,11,12})),
$ES83&lt;&gt;"LisChannel",
_xlpm.COEFF,
$ES83&lt;&gt;"RussOutdoor",
_xlpm.COEFF))</f>
        <v/>
      </c>
      <c r="BF83" s="68">
        <f t="array" ref="BF83">
_xlfn.LET(_xlpm.COEFF,
IF($AW83+$AX83=0,0,IF(MAX(MIN($AX83,EOMONTH(BF$15,0))-MAX($AW83,BF$15)+1,)&gt;0,1,0)),
_xlfn.IFS(
$ES83="LisChannel",
_xlpm.COEFF*
INDEX({1;1;1.2;1.2;1;1;1;1;1.2;1.2;1.2;1.2},
MATCH(MONTH(BF$15),
{1,2,3,4,5,6,7,8,9,10,11,12})),
CONCATENATE($ES83," ",$L83)="RussOutdoor метро",
_xlpm.COEFF*
INDEX({0.8;0.9;1.1;1.1;1;1;1;1;1.1;1.1;1.1;1.1},
MATCH(MONTH(BF$15),
{1,2,3,4,5,6,7,8,9,10,11,12})),
$ES83&lt;&gt;"LisChannel",
_xlpm.COEFF,
$ES83&lt;&gt;"RussOutdoor",
_xlpm.COEFF))</f>
        <v/>
      </c>
      <c r="BG83" s="68">
        <f t="array" ref="BG83">
_xlfn.LET(_xlpm.COEFF,
IF($AW83+$AX83=0,0,IF(MAX(MIN($AX83,EOMONTH(BG$15,0))-MAX($AW83,BG$15)+1,)&gt;0,1,0)),
_xlfn.IFS(
$ES83="LisChannel",
_xlpm.COEFF*
INDEX({1;1;1.2;1.2;1;1;1;1;1.2;1.2;1.2;1.2},
MATCH(MONTH(BG$15),
{1,2,3,4,5,6,7,8,9,10,11,12})),
CONCATENATE($ES83," ",$L83)="RussOutdoor метро",
_xlpm.COEFF*
INDEX({0.8;0.9;1.1;1.1;1;1;1;1;1.1;1.1;1.1;1.1},
MATCH(MONTH(BG$15),
{1,2,3,4,5,6,7,8,9,10,11,12})),
$ES83&lt;&gt;"LisChannel",
_xlpm.COEFF,
$ES83&lt;&gt;"RussOutdoor",
_xlpm.COEFF))</f>
        <v/>
      </c>
      <c r="BH83" s="68">
        <f t="array" ref="BH83">
_xlfn.LET(_xlpm.COEFF,
IF($AW83+$AX83=0,0,IF(MAX(MIN($AX83,EOMONTH(BH$15,0))-MAX($AW83,BH$15)+1,)&gt;0,1,0)),
_xlfn.IFS(
$ES83="LisChannel",
_xlpm.COEFF*
INDEX({1;1;1.2;1.2;1;1;1;1;1.2;1.2;1.2;1.2},
MATCH(MONTH(BH$15),
{1,2,3,4,5,6,7,8,9,10,11,12})),
CONCATENATE($ES83," ",$L83)="RussOutdoor метро",
_xlpm.COEFF*
INDEX({0.8;0.9;1.1;1.1;1;1;1;1;1.1;1.1;1.1;1.1},
MATCH(MONTH(BH$15),
{1,2,3,4,5,6,7,8,9,10,11,12})),
$ES83&lt;&gt;"LisChannel",
_xlpm.COEFF,
$ES83&lt;&gt;"RussOutdoor",
_xlpm.COEFF))</f>
        <v/>
      </c>
      <c r="BI83" s="68">
        <f t="array" ref="BI83">
_xlfn.LET(_xlpm.COEFF,
IF($AW83+$AX83=0,0,IF(MAX(MIN($AX83,EOMONTH(BI$15,0))-MAX($AW83,BI$15)+1,)&gt;0,1,0)),
_xlfn.IFS(
$ES83="LisChannel",
_xlpm.COEFF*
INDEX({1;1;1.2;1.2;1;1;1;1;1.2;1.2;1.2;1.2},
MATCH(MONTH(BI$15),
{1,2,3,4,5,6,7,8,9,10,11,12})),
CONCATENATE($ES83," ",$L83)="RussOutdoor метро",
_xlpm.COEFF*
INDEX({0.8;0.9;1.1;1.1;1;1;1;1;1.1;1.1;1.1;1.1},
MATCH(MONTH(BI$15),
{1,2,3,4,5,6,7,8,9,10,11,12})),
$ES83&lt;&gt;"LisChannel",
_xlpm.COEFF,
$ES83&lt;&gt;"RussOutdoor",
_xlpm.COEFF))</f>
        <v/>
      </c>
      <c r="BJ83" s="68">
        <f t="array" ref="BJ83">
_xlfn.LET(_xlpm.COEFF,
IF($AW83+$AX83=0,0,IF(MAX(MIN($AX83,EOMONTH(BJ$15,0))-MAX($AW83,BJ$15)+1,)&gt;0,1,0)),
_xlfn.IFS(
$ES83="LisChannel",
_xlpm.COEFF*
INDEX({1;1;1.2;1.2;1;1;1;1;1.2;1.2;1.2;1.2},
MATCH(MONTH(BJ$15),
{1,2,3,4,5,6,7,8,9,10,11,12})),
CONCATENATE($ES83," ",$L83)="RussOutdoor метро",
_xlpm.COEFF*
INDEX({0.8;0.9;1.1;1.1;1;1;1;1;1.1;1.1;1.1;1.1},
MATCH(MONTH(BJ$15),
{1,2,3,4,5,6,7,8,9,10,11,12})),
$ES83&lt;&gt;"LisChannel",
_xlpm.COEFF,
$ES83&lt;&gt;"RussOutdoor",
_xlpm.COEFF))</f>
        <v/>
      </c>
      <c r="BK83" s="68">
        <f t="array" ref="BK83">
_xlfn.LET(_xlpm.COEFF,
IF($AW83+$AX83=0,0,IF(MAX(MIN($AX83,EOMONTH(BK$15,0))-MAX($AW83,BK$15)+1,)&gt;0,1,0)),
_xlfn.IFS(
$ES83="LisChannel",
_xlpm.COEFF*
INDEX({1;1;1.2;1.2;1;1;1;1;1.2;1.2;1.2;1.2},
MATCH(MONTH(BK$15),
{1,2,3,4,5,6,7,8,9,10,11,12})),
CONCATENATE($ES83," ",$L83)="RussOutdoor метро",
_xlpm.COEFF*
INDEX({0.8;0.9;1.1;1.1;1;1;1;1;1.1;1.1;1.1;1.1},
MATCH(MONTH(BK$15),
{1,2,3,4,5,6,7,8,9,10,11,12})),
$ES83&lt;&gt;"LisChannel",
_xlpm.COEFF,
$ES83&lt;&gt;"RussOutdoor",
_xlpm.COEFF))</f>
        <v/>
      </c>
      <c r="BL83" s="62">
        <f>COUNTIFS($AZ83:$BK83,"&gt;0")</f>
        <v/>
      </c>
      <c r="BM83" s="65" t="n"/>
      <c r="BN83" s="125">
        <f>$DJ83</f>
        <v/>
      </c>
      <c r="BO83" s="63">
        <f>$DQ83</f>
        <v/>
      </c>
      <c r="BP83" s="125">
        <f>
IFERROR(
IF($BL83=0,0,
$BN83*(1-$BO83)),
0)</f>
        <v/>
      </c>
      <c r="BQ83" s="125">
        <f t="array" ref="BQ83">
IFERROR(
_xlfn.IFS(
$DH83="день_1",
$BP83*$BL83/($AX83-$AW83+1)*AZ83*(DAY(EOMONTH(AZ$15,0))),
$DH83="день_2",
$BP83/30*MAX(MIN($AX83,EOMONTH(AZ$15,0))-MAX($AW83,AZ$15)+1,),
$DH83="раб.день",
$BP83/30*(IFERROR(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$BP83*AZ83,
$DH83="неделя",
$BP83*AZ83/7*(ROUNDUP((DAY(EOMONTH(AZ$15,0)))/4,0))),
0)</f>
        <v/>
      </c>
      <c r="BR83" s="125">
        <f t="array" ref="BR83">
IFERROR(
_xlfn.IFS(
$DH83="день_1",
$BP83*$BL83/($AX83-$AW83+1)*BA83*(DAY(EOMONTH(BA$15,0))),
$DH83="день_2",
$BP83/30*MAX(MIN($AX83,EOMONTH(BA$15,0))-MAX($AW83,BA$15)+1,),
$DH83="раб.день",
$BP83/30*(IFERROR(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$BP83*BA83,
$DH83="неделя",
$BP83*BA83/7*(ROUNDUP((DAY(EOMONTH(BA$15,0)))/4,0))),
0)</f>
        <v/>
      </c>
      <c r="BS83" s="125">
        <f t="array" ref="BS83">
IFERROR(
_xlfn.IFS(
$DH83="день_1",
$BP83*$BL83/($AX83-$AW83+1)*BB83*(DAY(EOMONTH(BB$15,0))),
$DH83="день_2",
$BP83/30*MAX(MIN($AX83,EOMONTH(BB$15,0))-MAX($AW83,BB$15)+1,),
$DH83="раб.день",
$BP83/30*(IFERROR(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$BP83*BB83,
$DH83="неделя",
$BP83*BB83/7*(ROUNDUP((DAY(EOMONTH(BB$15,0)))/4,0))),
0)</f>
        <v/>
      </c>
      <c r="BT83" s="125">
        <f t="array" ref="BT83">
IFERROR(
_xlfn.IFS(
$DH83="день_1",
$BP83*$BL83/($AX83-$AW83+1)*BC83*(DAY(EOMONTH(BC$15,0))),
$DH83="день_2",
$BP83/30*MAX(MIN($AX83,EOMONTH(BC$15,0))-MAX($AW83,BC$15)+1,),
$DH83="раб.день",
$BP83/30*(IFERROR(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$BP83*BC83,
$DH83="неделя",
$BP83*BC83/7*(ROUNDUP((DAY(EOMONTH(BC$15,0)))/4,0))),
0)</f>
        <v/>
      </c>
      <c r="BU83" s="125">
        <f t="array" ref="BU83">
IFERROR(
_xlfn.IFS(
$DH83="день_1",
$BP83*$BL83/($AX83-$AW83+1)*BD83*(DAY(EOMONTH(BD$15,0))),
$DH83="день_2",
$BP83/30*MAX(MIN($AX83,EOMONTH(BD$15,0))-MAX($AW83,BD$15)+1,),
$DH83="раб.день",
$BP83/30*(IFERROR(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$BP83*BD83,
$DH83="неделя",
$BP83*BD83/7*(ROUNDUP((DAY(EOMONTH(BD$15,0)))/4,0))),
0)</f>
        <v/>
      </c>
      <c r="BV83" s="125">
        <f t="array" ref="BV83">
IFERROR(
_xlfn.IFS(
$DH83="день_1",
$BP83*$BL83/($AX83-$AW83+1)*BE83*(DAY(EOMONTH(BE$15,0))),
$DH83="день_2",
$BP83/30*MAX(MIN($AX83,EOMONTH(BE$15,0))-MAX($AW83,BE$15)+1,),
$DH83="раб.день",
$BP83/30*(IFERROR(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$BP83*BE83,
$DH83="неделя",
$BP83*BE83/7*(ROUNDUP((DAY(EOMONTH(BE$15,0)))/4,0))),
0)</f>
        <v/>
      </c>
      <c r="BW83" s="125">
        <f t="array" ref="BW83">
IFERROR(
_xlfn.IFS(
$DH83="день_1",
$BP83*$BL83/($AX83-$AW83+1)*BF83*(DAY(EOMONTH(BF$15,0))),
$DH83="день_2",
$BP83/30*MAX(MIN($AX83,EOMONTH(BF$15,0))-MAX($AW83,BF$15)+1,),
$DH83="раб.день",
$BP83/30*(IFERROR(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$BP83*BF83,
$DH83="неделя",
$BP83*BF83/7*(ROUNDUP((DAY(EOMONTH(BF$15,0)))/4,0))),
0)</f>
        <v/>
      </c>
      <c r="BX83" s="125">
        <f t="array" ref="BX83">
IFERROR(
_xlfn.IFS(
$DH83="день_1",
$BP83*$BL83/($AX83-$AW83+1)*BG83*(DAY(EOMONTH(BG$15,0))),
$DH83="день_2",
$BP83/30*MAX(MIN($AX83,EOMONTH(BG$15,0))-MAX($AW83,BG$15)+1,),
$DH83="раб.день",
$BP83/30*(IFERROR(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$BP83*BG83,
$DH83="неделя",
$BP83*BG83/7*(ROUNDUP((DAY(EOMONTH(BG$15,0)))/4,0))),
0)</f>
        <v/>
      </c>
      <c r="BY83" s="125">
        <f t="array" ref="BY83">
IFERROR(
_xlfn.IFS(
$DH83="день_1",
$BP83*$BL83/($AX83-$AW83+1)*BH83*(DAY(EOMONTH(BH$15,0))),
$DH83="день_2",
$BP83/30*MAX(MIN($AX83,EOMONTH(BH$15,0))-MAX($AW83,BH$15)+1,),
$DH83="раб.день",
$BP83/30*(IFERROR(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$BP83*BH83,
$DH83="неделя",
$BP83*BH83/7*(ROUNDUP((DAY(EOMONTH(BH$15,0)))/4,0))),
0)</f>
        <v/>
      </c>
      <c r="BZ83" s="125">
        <f t="array" ref="BZ83">
IFERROR(
_xlfn.IFS(
$DH83="день_1",
$BP83*$BL83/($AX83-$AW83+1)*BI83*(DAY(EOMONTH(BI$15,0))),
$DH83="день_2",
$BP83/30*MAX(MIN($AX83,EOMONTH(BI$15,0))-MAX($AW83,BI$15)+1,),
$DH83="раб.день",
$BP83/30*(IFERROR(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$BP83*BI83,
$DH83="неделя",
$BP83*BI83/7*(ROUNDUP((DAY(EOMONTH(BI$15,0)))/4,0))),
0)</f>
        <v/>
      </c>
      <c r="CA83" s="125">
        <f t="array" ref="CA83">
IFERROR(
_xlfn.IFS(
$DH83="день_1",
$BP83*$BL83/($AX83-$AW83+1)*BJ83*(DAY(EOMONTH(BJ$15,0))),
$DH83="день_2",
$BP83/30*MAX(MIN($AX83,EOMONTH(BJ$15,0))-MAX($AW83,BJ$15)+1,),
$DH83="раб.день",
$BP83/30*(IFERROR(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$BP83*BJ83,
$DH83="неделя",
$BP83*BJ83/7*(ROUNDUP((DAY(EOMONTH(BJ$15,0)))/4,0))),
0)</f>
        <v/>
      </c>
      <c r="CB83" s="125">
        <f t="array" ref="CB83">
IFERROR(
_xlfn.IFS(
$DH83="день_1",
$BP83*$BL83/($AX83-$AW83+1)*BK83*(DAY(EOMONTH(BK$15,0))),
$DH83="день_2",
$BP83/30*MAX(MIN($AX83,EOMONTH(BK$15,0))-MAX($AW83,BK$15)+1,),
$DH83="раб.день",
$BP83/30*(IFERROR(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$BP83*BK83,
$DH83="неделя",
$BP83*BK83/7*(ROUNDUP((DAY(EOMONTH(BK$15,0)))/4,0))),
0)</f>
        <v/>
      </c>
      <c r="CC83" s="125">
        <f>SUM($BQ83:$CB83)</f>
        <v/>
      </c>
      <c r="CD83" s="126">
        <f>SUM($EH83:$EH83)</f>
        <v/>
      </c>
      <c r="CE83" s="126">
        <f>$CD83*$AB83</f>
        <v/>
      </c>
      <c r="CF83" s="126">
        <f>SUM($EK83:$EK83)</f>
        <v/>
      </c>
      <c r="CG83" s="126">
        <f>$CF83*$AB83</f>
        <v/>
      </c>
      <c r="CH83" s="126">
        <f>SUM($CC83,$CE83,$CG83)</f>
        <v/>
      </c>
      <c r="CI83" s="126">
        <f>$CH83*(1+$CM83)</f>
        <v/>
      </c>
      <c r="CJ83" s="127" t="n">
        <v>0</v>
      </c>
      <c r="CK83" s="126">
        <f>SUM($CH83:$CH83)*(1+$CJ83)</f>
        <v/>
      </c>
      <c r="CL83" s="126">
        <f>SUM($CH83:$CH83)*(1+$CM83)</f>
        <v/>
      </c>
      <c r="CM83" s="59" t="n"/>
      <c r="CN83" s="59" t="n"/>
      <c r="CO83" s="72" t="n"/>
      <c r="CP83" s="59" t="n"/>
      <c r="CQ83" s="73" t="n"/>
      <c r="CR83" s="73" t="n"/>
      <c r="CS83" s="73" t="n"/>
      <c r="CT83" s="72" t="n"/>
      <c r="CU83" s="79" t="inlineStr">
        <is>
          <t> </t>
        </is>
      </c>
      <c r="CV83" s="60" t="n"/>
      <c r="CW83" s="60" t="n"/>
      <c r="CX83" s="60" t="n"/>
      <c r="CY83" s="127">
        <f>IFERROR(($CC83-$EE83)/($EE83/(1-$DQ83)),0)</f>
        <v/>
      </c>
      <c r="CZ83" s="127">
        <f>IFERROR(1-$EI83/($CE83),0)</f>
        <v/>
      </c>
      <c r="DA83" s="127">
        <f>IFERROR(1-$EL83/($CG83),0)</f>
        <v/>
      </c>
      <c r="DB83" s="126">
        <f>ROUND(IFERROR(($CI83/(1+$CM83)-$EN83),0),2)</f>
        <v/>
      </c>
      <c r="DC83" s="128" t="n"/>
      <c r="DD83" s="125" t="n"/>
      <c r="DE83" s="75" t="n">
        <v>0</v>
      </c>
      <c r="DF83" s="128" t="n"/>
      <c r="DG83" s="125">
        <f>IF($DC83=0,0,$DD83*($DC83*100%-$DE83*$DF83))*SUM($AB83:$AB83)</f>
        <v/>
      </c>
      <c r="DH83" s="129" t="inlineStr">
        <is>
          <t>месяц</t>
        </is>
      </c>
      <c r="DI83" s="130">
        <f t="array" ref="DI83">IFERROR(
IF($ES83="LisChannel",
(ROUND(((INDEX({174.625;153.888888888889;130.972222222222},MATCH($AI83,{2;3;4}),0))*$AG83*$AI83),2)),0),0)</f>
        <v/>
      </c>
      <c r="DJ83" s="130">
        <f>
_xlfn.LET(_xlpm.X,
IFERROR(
IF($ES83="НовиковТВ",
(_xlfn.LET(_xlpm.NTV,
_xlfn.LET(_xlpm.MIN,350000,
IF(SUMIFS($DI:$DI,$ES:$ES,"НовиковТВ")&lt;=_xlpm.MIN,
(SUMIFS($DI:$DI,$ES:$ES,"НовиковТВ")/(COUNTIFS($ES:$ES,"НовиковТВ")))*_xlpm.MIN/SUMIFS($DI:$DI,$ES:$ES,"НовиковТВ"),
DI83)),
_xlpm.NTV+$DG83/(1-(1-(_xlpm.NTV)*(1-$DL83)*(1-$DM83)*(1-$DN83)*(1-$DO83)*(1-$DP83)/_xlpm.NTV))))/(1+$EP83),
$DI83+$DG83/(1-(1-($DI83)*(1-$DL83)*(1-$DM83)*(1-$DN83)*(1-$DO83)*(1-$DP83)/$DI83))),
0),
_xlpm.X*(1+$CM83)*(1+$CW83)-_xlpm.X*(1+$CM83)+_xlpm.X)</f>
        <v/>
      </c>
      <c r="DK83" s="125" t="inlineStr">
        <is>
          <t>послед.</t>
        </is>
      </c>
      <c r="DL83" s="63" t="n">
        <v>0</v>
      </c>
      <c r="DM83" s="63" t="n">
        <v>0</v>
      </c>
      <c r="DN83" s="63" t="n">
        <v>0</v>
      </c>
      <c r="DO83" s="63" t="n">
        <v>0</v>
      </c>
      <c r="DP83" s="63" t="n">
        <v>0</v>
      </c>
      <c r="DQ83" s="63">
        <f t="array" ref="DQ83">IFERROR(_xlfn.IFS(
$DK83="послед.",1-(1-$DL83)*(1-$DM83)*(1-$DN83)*(1-$DO83)*(1-$DP83),
$DK83="сумм.",$DL83+$DM83+$DN83+$DO83+$DP83),
0)</f>
        <v/>
      </c>
      <c r="DR83" s="125">
        <f t="array" ref="DR83">
IFERROR(
_xlfn.IFS(
$BL83=0,
0,
$BL83&gt;0,
_xlfn.IFS($DK83="послед.",
$DJ83*(1-$DL83)*(1-$DM83)*(1-$DN83)*(1-$DO83)*(1-$DP83),
$DK83="сумм.",
$DJ83*(1-($DL83+$DM83+$DN83+$DO83+$DP83)))),0)</f>
        <v/>
      </c>
      <c r="DS83" s="125">
        <f t="array" ref="DS83">
IFERROR(_xlfn.IFS(
$DH83="день_1",
$DR83*$BL83/($AX83-$AW83+1)*AZ83*(DAY(EOMONTH(AZ$15,0))),
$DH83="день_2",
$DR83/30*MAX(MIN($AX83,EOMONTH(AZ$15,0))-MAX($AW83,AZ$15)+1,),
$DH83="раб.день",
$DR83/30*(IFERROR(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$DR83*AZ83,
$DH83="неделя",
$DR83*AZ83/7*(ROUNDUP((DAY(EOMONTH(AZ$15,0)))/4,0))),
0)</f>
        <v/>
      </c>
      <c r="DT83" s="125">
        <f t="array" ref="DT83">
IFERROR(_xlfn.IFS(
$DH83="день_1",
$DR83*$BL83/($AX83-$AW83+1)*BA83*(DAY(EOMONTH(BA$15,0))),
$DH83="день_2",
$DR83/30*MAX(MIN($AX83,EOMONTH(BA$15,0))-MAX($AW83,BA$15)+1,),
$DH83="раб.день",
$DR83/30*(IFERROR(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$DR83*BA83,
$DH83="неделя",
$DR83*BA83/7*(ROUNDUP((DAY(EOMONTH(BA$15,0)))/4,0))),
0)</f>
        <v/>
      </c>
      <c r="DU83" s="125">
        <f t="array" ref="DU83">
IFERROR(_xlfn.IFS(
$DH83="день_1",
$DR83*$BL83/($AX83-$AW83+1)*BB83*(DAY(EOMONTH(BB$15,0))),
$DH83="день_2",
$DR83/30*MAX(MIN($AX83,EOMONTH(BB$15,0))-MAX($AW83,BB$15)+1,),
$DH83="раб.день",
$DR83/30*(IFERROR(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$DR83*BB83,
$DH83="неделя",
$DR83*BB83/7*(ROUNDUP((DAY(EOMONTH(BB$15,0)))/4,0))),
0)</f>
        <v/>
      </c>
      <c r="DV83" s="125">
        <f t="array" ref="DV83">
IFERROR(_xlfn.IFS(
$DH83="день_1",
$DR83*$BL83/($AX83-$AW83+1)*BC83*(DAY(EOMONTH(BC$15,0))),
$DH83="день_2",
$DR83/30*MAX(MIN($AX83,EOMONTH(BC$15,0))-MAX($AW83,BC$15)+1,),
$DH83="раб.день",
$DR83/30*(IFERROR(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$DR83*BC83,
$DH83="неделя",
$DR83*BC83/7*(ROUNDUP((DAY(EOMONTH(BC$15,0)))/4,0))),
0)</f>
        <v/>
      </c>
      <c r="DW83" s="125">
        <f t="array" ref="DW83">
IFERROR(_xlfn.IFS(
$DH83="день_1",
$DR83*$BL83/($AX83-$AW83+1)*BD83*(DAY(EOMONTH(BD$15,0))),
$DH83="день_2",
$DR83/30*MAX(MIN($AX83,EOMONTH(BD$15,0))-MAX($AW83,BD$15)+1,),
$DH83="раб.день",
$DR83/30*(IFERROR(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$DR83*BD83,
$DH83="неделя",
$DR83*BD83/7*(ROUNDUP((DAY(EOMONTH(BD$15,0)))/4,0))),
0)</f>
        <v/>
      </c>
      <c r="DX83" s="125">
        <f t="array" ref="DX83">
IFERROR(_xlfn.IFS(
$DH83="день_1",
$DR83*$BL83/($AX83-$AW83+1)*BE83*(DAY(EOMONTH(BE$15,0))),
$DH83="день_2",
$DR83/30*MAX(MIN($AX83,EOMONTH(BE$15,0))-MAX($AW83,BE$15)+1,),
$DH83="раб.день",
$DR83/30*(IFERROR(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$DR83*BE83,
$DH83="неделя",
$DR83*BE83/7*(ROUNDUP((DAY(EOMONTH(BE$15,0)))/4,0))),
0)</f>
        <v/>
      </c>
      <c r="DY83" s="125">
        <f t="array" ref="DY83">
IFERROR(_xlfn.IFS(
$DH83="день_1",
$DR83*$BL83/($AX83-$AW83+1)*BF83*(DAY(EOMONTH(BF$15,0))),
$DH83="день_2",
$DR83/30*MAX(MIN($AX83,EOMONTH(BF$15,0))-MAX($AW83,BF$15)+1,),
$DH83="раб.день",
$DR83/30*(IFERROR(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$DR83*BF83,
$DH83="неделя",
$DR83*BF83/7*(ROUNDUP((DAY(EOMONTH(BF$15,0)))/4,0))),
0)</f>
        <v/>
      </c>
      <c r="DZ83" s="125">
        <f t="array" ref="DZ83">
IFERROR(_xlfn.IFS(
$DH83="день_1",
$DR83*$BL83/($AX83-$AW83+1)*BG83*(DAY(EOMONTH(BG$15,0))),
$DH83="день_2",
$DR83/30*MAX(MIN($AX83,EOMONTH(BG$15,0))-MAX($AW83,BG$15)+1,),
$DH83="раб.день",
$DR83/30*(IFERROR(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$DR83*BG83,
$DH83="неделя",
$DR83*BG83/7*(ROUNDUP((DAY(EOMONTH(BG$15,0)))/4,0))),
0)</f>
        <v/>
      </c>
      <c r="EA83" s="125">
        <f t="array" ref="EA83">
IFERROR(_xlfn.IFS(
$DH83="день_1",
$DR83*$BL83/($AX83-$AW83+1)*BH83*(DAY(EOMONTH(BH$15,0))),
$DH83="день_2",
$DR83/30*MAX(MIN($AX83,EOMONTH(BH$15,0))-MAX($AW83,BH$15)+1,),
$DH83="раб.день",
$DR83/30*(IFERROR(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$DR83*BH83,
$DH83="неделя",
$DR83*BH83/7*(ROUNDUP((DAY(EOMONTH(BH$15,0)))/4,0))),
0)</f>
        <v/>
      </c>
      <c r="EB83" s="125">
        <f t="array" ref="EB83">
IFERROR(_xlfn.IFS(
$DH83="день_1",
$DR83*$BL83/($AX83-$AW83+1)*BI83*(DAY(EOMONTH(BI$15,0))),
$DH83="день_2",
$DR83/30*MAX(MIN($AX83,EOMONTH(BI$15,0))-MAX($AW83,BI$15)+1,),
$DH83="раб.день",
$DR83/30*(IFERROR(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$DR83*BI83,
$DH83="неделя",
$DR83*BI83/7*(ROUNDUP((DAY(EOMONTH(BI$15,0)))/4,0))),
0)</f>
        <v/>
      </c>
      <c r="EC83" s="125">
        <f t="array" ref="EC83">
IFERROR(_xlfn.IFS(
$DH83="день_1",
$DR83*$BL83/($AX83-$AW83+1)*BJ83*(DAY(EOMONTH(BJ$15,0))),
$DH83="день_2",
$DR83/30*MAX(MIN($AX83,EOMONTH(BJ$15,0))-MAX($AW83,BJ$15)+1,),
$DH83="раб.день",
$DR83/30*(IFERROR(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$DR83*BJ83,
$DH83="неделя",
$DR83*BJ83/7*(ROUNDUP((DAY(EOMONTH(BJ$15,0)))/4,0))),
0)</f>
        <v/>
      </c>
      <c r="ED83" s="125">
        <f t="array" ref="ED83">
IFERROR(_xlfn.IFS(
$DH83="день_1",
$DR83*$BL83/($AX83-$AW83+1)*BK83*(DAY(EOMONTH(BK$15,0))),
$DH83="день_2",
$DR83/30*MAX(MIN($AX83,EOMONTH(BK$15,0))-MAX($AW83,BK$15)+1,),
$DH83="раб.день",
$DR83/30*(IFERROR(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$DR83*BK83,
$DH83="неделя",
$DR83*BK83/7*(ROUNDUP((DAY(EOMONTH(BK$15,0)))/4,0))),
0)</f>
        <v/>
      </c>
      <c r="EE83" s="125">
        <f>SUM($DS83,$DT83,$DU83,$DV83,$DW83,$DX83,$DY83,$DZ83,$EA83,$EB83,$EC83,$ED83)</f>
        <v/>
      </c>
      <c r="EF83" s="125">
        <f>IFERROR(ROUND($EE83*(1+$EP83),2),0)</f>
        <v/>
      </c>
      <c r="EG83" s="128" t="n">
        <v>1</v>
      </c>
      <c r="EH83" s="126" t="n">
        <v>0</v>
      </c>
      <c r="EI83" s="126">
        <f>ROUND(SUM($EH83:$EH83)*SUM($AB83:$AB83)*$EG83,2)</f>
        <v/>
      </c>
      <c r="EJ83" s="126">
        <f>ROUND($EI83*(1+$EP83),2)</f>
        <v/>
      </c>
      <c r="EK83" s="126" t="n">
        <v>0</v>
      </c>
      <c r="EL83" s="126">
        <f>ROUND(SUM($EK83:$EK83)*SUM($AB83:$AB83)*$EG83,2)</f>
        <v/>
      </c>
      <c r="EM83" s="126">
        <f>ROUND($EL83*(1+$EP83),2)</f>
        <v/>
      </c>
      <c r="EN83" s="126">
        <f>SUM($EE83,$EI83,$EL83)</f>
        <v/>
      </c>
      <c r="EO83" s="126">
        <f>SUM($EF83,$EJ83,$EM83)</f>
        <v/>
      </c>
      <c r="EP83" s="59" t="n"/>
      <c r="EQ83" s="59" t="n"/>
      <c r="ER83" s="60">
        <f t="array" ref="ER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MATCH(ES83,
{"AMS";"RussOutdoor";"HD Outdoor";"Ingroup";"IQ";"Ledproduction";"LisChannel";"Logic";"Media-PPL";"NovikovTV | НовиковТВ";"SMA";"SOK";"КрокусТВ | CrocusTV | IndoorTV";"Сити";"ТЯК Москва"},
0)),"")</f>
        <v/>
      </c>
      <c r="ES83" s="60" t="n"/>
      <c r="ET83" s="60">
        <f t="array" ref="ET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MATCH(ES83,
{"AMS";"RussOutdoor";"HD Outdoor";"Ingroup";"IQ";"Ledproduction";"LisChannel";"Logic";"Media-PPL";"NovikovTV | НовиковТВ";"SMA";"SOK";"КрокусТВ | CrocusTV | IndoorTV";"Сити";"ТЯК Москва"},
0)),"")</f>
        <v/>
      </c>
      <c r="EU83" s="60" t="n"/>
      <c r="EV83" s="60" t="n"/>
      <c r="EX83" s="110">
        <f t="array" ref="EX83">
($AR83/30
+N("ТРАФИК ПЛОЩАДКИ"))*
(IFERROR(
_xlfn.LET(
_xlpm.GPR,
HLOOKUP($L83,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IF($Q83="цифровой",_xlpm.GPR/$AG83,_xlpm.GPR/60)),
0)
+N("DWELL TIME"))*
(IF($AB83=0,0,IF($AB83=1,0.3,IF($AB83=2,0.5,IF($AB83&gt;2,1))))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_xlfn.IFS($AC83="да",1.2,$AC83="нет",1)*
_xlfn.IFS($AD83="да",1.2,$AD83="нет",1)*
IF(R83="статический",1,1.2)*
$X83*
INDEX(
{1.2;1;1.2;1.2;1;1.2;1.2;1.2;1.2;1.2;1.2;1;1.2;1.2;1.2;1.2;1;1;1.2;1.2;1.2;1;1;1;1;1.2;1.2;1.2;1.2;1;1;1;1;1.2;1.2;1.2;1.2;1.2;1.2;1.2;1.2;1;1;1.2;1;1;1;1;1.5;1;1;1.5;1.5;1.2},
MATCH($Q83,_xlpm.MI,0)))&gt;{0.02;0.04;0.06;0.1;0.2;0.4;0.6;0.8;1;2;4;6})),
{0;1;2;3;4;5;6;7;8;9;10;11;12},
0)))
+N("КОЭФФИЦИЕНТ КОНТАКТА"))))*
(_xlfn.IFS($X83&lt;0.1,$X83/1000,$X83&gt;25,5.2,AND($X83&gt;=0.1,$X83&lt;=25),(($X83*2+0.1)/10)*($X83/10)))*
IFERROR((_xlfn.LET(
_xlpm.MA,
{0;0.8;0.85;0.9;0.95;1},
_xlpm.MAA,
{0;1;2;3;4;5},
INDEX(_xlpm.MA,MATCH(SUMPRODUCT(--((IF(ROUND(_xlpm.MAA,1)&gt;5,5,ROUND($AB83,1)))&gt;{0;1;2;3;4;5})),_xlpm.MAA,0)))
+N("КОЭФФИЦИЕНТ КОЛ-ВО КОНСТРУКЦИЙ")),1)*
$AB83,0))*
(IF($Q83="цифровой",$AG83/15*$AI83,1)
+N("ДЛЯ ЦИФРЫ"))</f>
        <v/>
      </c>
      <c r="EY83" s="110">
        <f>IFERROR(EX83*AY83,0)</f>
        <v/>
      </c>
      <c r="EZ83" s="131">
        <f>IFERROR(DP83/EY83*1000,0)</f>
        <v/>
      </c>
      <c r="FA83" s="112">
        <f>IFERROR(FC83/FB83,0)</f>
        <v/>
      </c>
      <c r="FB83" s="112">
        <f>IFERROR((FC83/(EY83/FF83*#REF!))*0.825,0)</f>
        <v/>
      </c>
      <c r="FC83" s="112">
        <f>IFERROR(((EX83*30/AR83)*100)/30,0)</f>
        <v/>
      </c>
      <c r="FD83" s="112">
        <f>IFERROR(EY83/G83*100%,0)</f>
        <v/>
      </c>
      <c r="FE83" s="112">
        <f>IFERROR(FD83/FC83*100%,0)</f>
        <v/>
      </c>
      <c r="FF83" s="110">
        <f>IFERROR(AR83/30*AY83,0)</f>
        <v/>
      </c>
    </row>
    <row r="84" ht="12.75" customHeight="1">
      <c r="A84" s="59" t="n"/>
      <c r="B84" s="60" t="n"/>
      <c r="C84" s="60" t="n"/>
      <c r="D84" s="60">
        <f t="array" ref="D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4" s="60">
        <f t="array" ref="E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4" s="60" t="inlineStr"/>
      <c r="G84" s="60" t="n"/>
      <c r="H84" s="60">
        <f t="array" ref="H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4" s="60" t="n"/>
      <c r="J84" s="60" t="n"/>
      <c r="K84" s="60" t="n"/>
      <c r="L84" s="60" t="n"/>
      <c r="M84" s="60" t="n"/>
      <c r="N84" s="60" t="n"/>
      <c r="O84" s="60" t="n"/>
      <c r="P84" s="60">
        <f t="array" ref="P84">
_xlfn.IFS(
ISNUMBER(MATCH($Q84,{"шелфбаннер","разделитель","монетница","чековая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ISNUMBER(MATCH($Q84,{"каталог","журнал"},)),
"Пресса",
$Q84="","")</f>
        <v/>
      </c>
      <c r="Q84" s="60" t="n"/>
      <c r="R84" s="60">
        <f t="array" ref="R84">
IFERROR(
_xlfn.IFS(
OR(ISNUMBER(MATCH($Q84,{"экспозиция","макет","стенд","автостенд","авто стенд","выставочное пространство","выставочные стенды","модульные выставочные стенды","3Д конструкция","3D конструкция"},)),P84="Экспонирование"),
"нестандартный",
ISNUMBER(MATCH($Q84,{"скроллер","призматрон"},)),
"динамический",
$P84="Видео",
"цифровой",
OR($P84="Пресса",$P84="Щит",$P84="POSm",$P84="Подвес",$P84="Брендирование/оклейка"),
"статический"),"")</f>
        <v/>
      </c>
      <c r="S84" s="59" t="n"/>
      <c r="T84" s="60" t="n"/>
      <c r="U84" s="60" t="n"/>
      <c r="V84" s="60">
        <f>
IF(P84="Видео",
"цифровой постер/ролик",
IF(ISNUMBER(MATCH(Q84,{"короб световой","короб световой | лайтбокс","короб световой | кристалайт","лайтбокс","лайт бокс","кристалайт","LB","lightbox"},)),
"бэклит",
IF(P84="Брендирование/оклейка",
"перфарированная пленка/самоклейка",
IF(P84="Экспонирование",
"под запрос",
IF(P84="Подвес",
"баннер/ткань",
"")))))</f>
        <v/>
      </c>
      <c r="W84" s="59" t="n"/>
      <c r="X84" s="59" t="n"/>
      <c r="Y84" s="59" t="n"/>
      <c r="Z84" s="61" t="n"/>
      <c r="AA84" s="61" t="n"/>
      <c r="AB84" s="61">
        <f>IF(BL84&gt;0,Z84,0)</f>
        <v/>
      </c>
      <c r="AC84" s="59" t="n"/>
      <c r="AD84" s="59" t="n"/>
      <c r="AE84" s="59" t="n"/>
      <c r="AF84" s="59" t="n"/>
      <c r="AG84" s="59" t="n"/>
      <c r="AH84" s="59" t="n"/>
      <c r="AI84" s="59" t="n"/>
      <c r="AJ84" s="59" t="n"/>
      <c r="AK84" s="59" t="n"/>
      <c r="AL84" s="62">
        <f>IFERROR(IF(OR(R84="статический",R84="динамический",R84="нестандартный",R84="",R84=""),"-",IF(AND(AH84="-",AI84="-"),"-",AK84*3600/AH84*AI84)),"-")</f>
        <v/>
      </c>
      <c r="AM84" s="62">
        <f>IFERROR(IF(OR(R84="статический",R84="динамический",R84="",R84="", R84="BTL",R84="нестандартный"),"-",AG84*AI84*AL84/60),"-")</f>
        <v/>
      </c>
      <c r="AN84" s="63">
        <f>IFERROR(IF(AH84="","-",AG84*AI84/AH84),"-")</f>
        <v/>
      </c>
      <c r="AO84" s="59">
        <f>IFERROR(IF(OR($R84="статический",$R84="динамический",$R84="",$R84="",$R84="BTL",$R84="нестандартный"),"-",$AL84*$AY84),"-")</f>
        <v/>
      </c>
      <c r="AP84" s="62">
        <f>IFERROR(IF(OR($R84="статический",$R84="динамический",$R84="",$R84="",$R84="BTL",$R84="нестандартный"),"-",$AM84*AY84),"-")</f>
        <v/>
      </c>
      <c r="AQ84" s="64" t="n"/>
      <c r="AR84" s="61" t="n"/>
      <c r="AS84" s="61" t="n"/>
      <c r="AT84" s="61" t="n"/>
      <c r="AU84" s="65" t="n"/>
      <c r="AV84" s="124">
        <f>IFERROR(DR84/AT84*1000,"n/a")</f>
        <v/>
      </c>
      <c r="AW84" s="67" t="n"/>
      <c r="AX84" s="67" t="n"/>
      <c r="AY84" s="43">
        <f>IFERROR(IF(OR($AW84="",$AX84=""),"",_xlfn.DAYS($AX84+1,$AW84)),"")</f>
        <v/>
      </c>
      <c r="AZ84" s="68">
        <f t="array" ref="AZ84">
_xlfn.LET(_xlpm.COEFF,
IF($AW84+$AX84=0,0,IF(MAX(MIN($AX84,EOMONTH(AZ$15,0))-MAX($AW84,AZ$15)+1,)&gt;0,1,0)),
_xlfn.IFS(
$ES84="LisChannel",
_xlpm.COEFF*
INDEX({1;1;1.2;1.2;1;1;1;1;1.2;1.2;1.2;1.2},
MATCH(MONTH(AZ$15),
{1,2,3,4,5,6,7,8,9,10,11,12})),
CONCATENATE($ES84," ",$L84)="RussOutdoor метро",
_xlpm.COEFF*
INDEX({0.8;0.9;1.1;1.1;1;1;1;1;1.1;1.1;1.1;1.1},
MATCH(MONTH(AZ$15),
{1,2,3,4,5,6,7,8,9,10,11,12})),
$ES84&lt;&gt;"LisChannel",
_xlpm.COEFF,
$ES84&lt;&gt;"RussOutdoor",
_xlpm.COEFF))</f>
        <v/>
      </c>
      <c r="BA84" s="68">
        <f t="array" ref="BA84">
_xlfn.LET(_xlpm.COEFF,
IF($AW84+$AX84=0,0,IF(MAX(MIN($AX84,EOMONTH(BA$15,0))-MAX($AW84,BA$15)+1,)&gt;0,1,0)),
_xlfn.IFS(
$ES84="LisChannel",
_xlpm.COEFF*
INDEX({1;1;1.2;1.2;1;1;1;1;1.2;1.2;1.2;1.2},
MATCH(MONTH(BA$15),
{1,2,3,4,5,6,7,8,9,10,11,12})),
CONCATENATE($ES84," ",$L84)="RussOutdoor метро",
_xlpm.COEFF*
INDEX({0.8;0.9;1.1;1.1;1;1;1;1;1.1;1.1;1.1;1.1},
MATCH(MONTH(BA$15),
{1,2,3,4,5,6,7,8,9,10,11,12})),
$ES84&lt;&gt;"LisChannel",
_xlpm.COEFF,
$ES84&lt;&gt;"RussOutdoor",
_xlpm.COEFF))</f>
        <v/>
      </c>
      <c r="BB84" s="68">
        <f t="array" ref="BB84">
_xlfn.LET(_xlpm.COEFF,
IF($AW84+$AX84=0,0,IF(MAX(MIN($AX84,EOMONTH(BB$15,0))-MAX($AW84,BB$15)+1,)&gt;0,1,0)),
_xlfn.IFS(
$ES84="LisChannel",
_xlpm.COEFF*
INDEX({1;1;1.2;1.2;1;1;1;1;1.2;1.2;1.2;1.2},
MATCH(MONTH(BB$15),
{1,2,3,4,5,6,7,8,9,10,11,12})),
CONCATENATE($ES84," ",$L84)="RussOutdoor метро",
_xlpm.COEFF*
INDEX({0.8;0.9;1.1;1.1;1;1;1;1;1.1;1.1;1.1;1.1},
MATCH(MONTH(BB$15),
{1,2,3,4,5,6,7,8,9,10,11,12})),
$ES84&lt;&gt;"LisChannel",
_xlpm.COEFF,
$ES84&lt;&gt;"RussOutdoor",
_xlpm.COEFF))</f>
        <v/>
      </c>
      <c r="BC84" s="68">
        <f t="array" ref="BC84">
_xlfn.LET(_xlpm.COEFF,
IF($AW84+$AX84=0,0,IF(MAX(MIN($AX84,EOMONTH(BC$15,0))-MAX($AW84,BC$15)+1,)&gt;0,1,0)),
_xlfn.IFS(
$ES84="LisChannel",
_xlpm.COEFF*
INDEX({1;1;1.2;1.2;1;1;1;1;1.2;1.2;1.2;1.2},
MATCH(MONTH(BC$15),
{1,2,3,4,5,6,7,8,9,10,11,12})),
CONCATENATE($ES84," ",$L84)="RussOutdoor метро",
_xlpm.COEFF*
INDEX({0.8;0.9;1.1;1.1;1;1;1;1;1.1;1.1;1.1;1.1},
MATCH(MONTH(BC$15),
{1,2,3,4,5,6,7,8,9,10,11,12})),
$ES84&lt;&gt;"LisChannel",
_xlpm.COEFF,
$ES84&lt;&gt;"RussOutdoor",
_xlpm.COEFF))</f>
        <v/>
      </c>
      <c r="BD84" s="68">
        <f t="array" ref="BD84">
_xlfn.LET(_xlpm.COEFF,
IF($AW84+$AX84=0,0,IF(MAX(MIN($AX84,EOMONTH(BD$15,0))-MAX($AW84,BD$15)+1,)&gt;0,1,0)),
_xlfn.IFS(
$ES84="LisChannel",
_xlpm.COEFF*
INDEX({1;1;1.2;1.2;1;1;1;1;1.2;1.2;1.2;1.2},
MATCH(MONTH(BD$15),
{1,2,3,4,5,6,7,8,9,10,11,12})),
CONCATENATE($ES84," ",$L84)="RussOutdoor метро",
_xlpm.COEFF*
INDEX({0.8;0.9;1.1;1.1;1;1;1;1;1.1;1.1;1.1;1.1},
MATCH(MONTH(BD$15),
{1,2,3,4,5,6,7,8,9,10,11,12})),
$ES84&lt;&gt;"LisChannel",
_xlpm.COEFF,
$ES84&lt;&gt;"RussOutdoor",
_xlpm.COEFF))</f>
        <v/>
      </c>
      <c r="BE84" s="68">
        <f t="array" ref="BE84">
_xlfn.LET(_xlpm.COEFF,
IF($AW84+$AX84=0,0,IF(MAX(MIN($AX84,EOMONTH(BE$15,0))-MAX($AW84,BE$15)+1,)&gt;0,1,0)),
_xlfn.IFS(
$ES84="LisChannel",
_xlpm.COEFF*
INDEX({1;1;1.2;1.2;1;1;1;1;1.2;1.2;1.2;1.2},
MATCH(MONTH(BE$15),
{1,2,3,4,5,6,7,8,9,10,11,12})),
CONCATENATE($ES84," ",$L84)="RussOutdoor метро",
_xlpm.COEFF*
INDEX({0.8;0.9;1.1;1.1;1;1;1;1;1.1;1.1;1.1;1.1},
MATCH(MONTH(BE$15),
{1,2,3,4,5,6,7,8,9,10,11,12})),
$ES84&lt;&gt;"LisChannel",
_xlpm.COEFF,
$ES84&lt;&gt;"RussOutdoor",
_xlpm.COEFF))</f>
        <v/>
      </c>
      <c r="BF84" s="68">
        <f t="array" ref="BF84">
_xlfn.LET(_xlpm.COEFF,
IF($AW84+$AX84=0,0,IF(MAX(MIN($AX84,EOMONTH(BF$15,0))-MAX($AW84,BF$15)+1,)&gt;0,1,0)),
_xlfn.IFS(
$ES84="LisChannel",
_xlpm.COEFF*
INDEX({1;1;1.2;1.2;1;1;1;1;1.2;1.2;1.2;1.2},
MATCH(MONTH(BF$15),
{1,2,3,4,5,6,7,8,9,10,11,12})),
CONCATENATE($ES84," ",$L84)="RussOutdoor метро",
_xlpm.COEFF*
INDEX({0.8;0.9;1.1;1.1;1;1;1;1;1.1;1.1;1.1;1.1},
MATCH(MONTH(BF$15),
{1,2,3,4,5,6,7,8,9,10,11,12})),
$ES84&lt;&gt;"LisChannel",
_xlpm.COEFF,
$ES84&lt;&gt;"RussOutdoor",
_xlpm.COEFF))</f>
        <v/>
      </c>
      <c r="BG84" s="68">
        <f t="array" ref="BG84">
_xlfn.LET(_xlpm.COEFF,
IF($AW84+$AX84=0,0,IF(MAX(MIN($AX84,EOMONTH(BG$15,0))-MAX($AW84,BG$15)+1,)&gt;0,1,0)),
_xlfn.IFS(
$ES84="LisChannel",
_xlpm.COEFF*
INDEX({1;1;1.2;1.2;1;1;1;1;1.2;1.2;1.2;1.2},
MATCH(MONTH(BG$15),
{1,2,3,4,5,6,7,8,9,10,11,12})),
CONCATENATE($ES84," ",$L84)="RussOutdoor метро",
_xlpm.COEFF*
INDEX({0.8;0.9;1.1;1.1;1;1;1;1;1.1;1.1;1.1;1.1},
MATCH(MONTH(BG$15),
{1,2,3,4,5,6,7,8,9,10,11,12})),
$ES84&lt;&gt;"LisChannel",
_xlpm.COEFF,
$ES84&lt;&gt;"RussOutdoor",
_xlpm.COEFF))</f>
        <v/>
      </c>
      <c r="BH84" s="68">
        <f t="array" ref="BH84">
_xlfn.LET(_xlpm.COEFF,
IF($AW84+$AX84=0,0,IF(MAX(MIN($AX84,EOMONTH(BH$15,0))-MAX($AW84,BH$15)+1,)&gt;0,1,0)),
_xlfn.IFS(
$ES84="LisChannel",
_xlpm.COEFF*
INDEX({1;1;1.2;1.2;1;1;1;1;1.2;1.2;1.2;1.2},
MATCH(MONTH(BH$15),
{1,2,3,4,5,6,7,8,9,10,11,12})),
CONCATENATE($ES84," ",$L84)="RussOutdoor метро",
_xlpm.COEFF*
INDEX({0.8;0.9;1.1;1.1;1;1;1;1;1.1;1.1;1.1;1.1},
MATCH(MONTH(BH$15),
{1,2,3,4,5,6,7,8,9,10,11,12})),
$ES84&lt;&gt;"LisChannel",
_xlpm.COEFF,
$ES84&lt;&gt;"RussOutdoor",
_xlpm.COEFF))</f>
        <v/>
      </c>
      <c r="BI84" s="68">
        <f t="array" ref="BI84">
_xlfn.LET(_xlpm.COEFF,
IF($AW84+$AX84=0,0,IF(MAX(MIN($AX84,EOMONTH(BI$15,0))-MAX($AW84,BI$15)+1,)&gt;0,1,0)),
_xlfn.IFS(
$ES84="LisChannel",
_xlpm.COEFF*
INDEX({1;1;1.2;1.2;1;1;1;1;1.2;1.2;1.2;1.2},
MATCH(MONTH(BI$15),
{1,2,3,4,5,6,7,8,9,10,11,12})),
CONCATENATE($ES84," ",$L84)="RussOutdoor метро",
_xlpm.COEFF*
INDEX({0.8;0.9;1.1;1.1;1;1;1;1;1.1;1.1;1.1;1.1},
MATCH(MONTH(BI$15),
{1,2,3,4,5,6,7,8,9,10,11,12})),
$ES84&lt;&gt;"LisChannel",
_xlpm.COEFF,
$ES84&lt;&gt;"RussOutdoor",
_xlpm.COEFF))</f>
        <v/>
      </c>
      <c r="BJ84" s="68">
        <f t="array" ref="BJ84">
_xlfn.LET(_xlpm.COEFF,
IF($AW84+$AX84=0,0,IF(MAX(MIN($AX84,EOMONTH(BJ$15,0))-MAX($AW84,BJ$15)+1,)&gt;0,1,0)),
_xlfn.IFS(
$ES84="LisChannel",
_xlpm.COEFF*
INDEX({1;1;1.2;1.2;1;1;1;1;1.2;1.2;1.2;1.2},
MATCH(MONTH(BJ$15),
{1,2,3,4,5,6,7,8,9,10,11,12})),
CONCATENATE($ES84," ",$L84)="RussOutdoor метро",
_xlpm.COEFF*
INDEX({0.8;0.9;1.1;1.1;1;1;1;1;1.1;1.1;1.1;1.1},
MATCH(MONTH(BJ$15),
{1,2,3,4,5,6,7,8,9,10,11,12})),
$ES84&lt;&gt;"LisChannel",
_xlpm.COEFF,
$ES84&lt;&gt;"RussOutdoor",
_xlpm.COEFF))</f>
        <v/>
      </c>
      <c r="BK84" s="68">
        <f t="array" ref="BK84">
_xlfn.LET(_xlpm.COEFF,
IF($AW84+$AX84=0,0,IF(MAX(MIN($AX84,EOMONTH(BK$15,0))-MAX($AW84,BK$15)+1,)&gt;0,1,0)),
_xlfn.IFS(
$ES84="LisChannel",
_xlpm.COEFF*
INDEX({1;1;1.2;1.2;1;1;1;1;1.2;1.2;1.2;1.2},
MATCH(MONTH(BK$15),
{1,2,3,4,5,6,7,8,9,10,11,12})),
CONCATENATE($ES84," ",$L84)="RussOutdoor метро",
_xlpm.COEFF*
INDEX({0.8;0.9;1.1;1.1;1;1;1;1;1.1;1.1;1.1;1.1},
MATCH(MONTH(BK$15),
{1,2,3,4,5,6,7,8,9,10,11,12})),
$ES84&lt;&gt;"LisChannel",
_xlpm.COEFF,
$ES84&lt;&gt;"RussOutdoor",
_xlpm.COEFF))</f>
        <v/>
      </c>
      <c r="BL84" s="62">
        <f>COUNTIFS($AZ84:$BK84,"&gt;0")</f>
        <v/>
      </c>
      <c r="BM84" s="65" t="n"/>
      <c r="BN84" s="125">
        <f>$DJ84</f>
        <v/>
      </c>
      <c r="BO84" s="63">
        <f>$DQ84</f>
        <v/>
      </c>
      <c r="BP84" s="125">
        <f>
IFERROR(
IF($BL84=0,0,
$BN84*(1-$BO84)),
0)</f>
        <v/>
      </c>
      <c r="BQ84" s="125">
        <f t="array" ref="BQ84">
IFERROR(
_xlfn.IFS(
$DH84="день_1",
$BP84*$BL84/($AX84-$AW84+1)*AZ84*(DAY(EOMONTH(AZ$15,0))),
$DH84="день_2",
$BP84/30*MAX(MIN($AX84,EOMONTH(AZ$15,0))-MAX($AW84,AZ$15)+1,),
$DH84="раб.день",
$BP84/30*(IFERROR(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$BP84*AZ84,
$DH84="неделя",
$BP84*AZ84/7*(ROUNDUP((DAY(EOMONTH(AZ$15,0)))/4,0))),
0)</f>
        <v/>
      </c>
      <c r="BR84" s="125">
        <f t="array" ref="BR84">
IFERROR(
_xlfn.IFS(
$DH84="день_1",
$BP84*$BL84/($AX84-$AW84+1)*BA84*(DAY(EOMONTH(BA$15,0))),
$DH84="день_2",
$BP84/30*MAX(MIN($AX84,EOMONTH(BA$15,0))-MAX($AW84,BA$15)+1,),
$DH84="раб.день",
$BP84/30*(IFERROR(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$BP84*BA84,
$DH84="неделя",
$BP84*BA84/7*(ROUNDUP((DAY(EOMONTH(BA$15,0)))/4,0))),
0)</f>
        <v/>
      </c>
      <c r="BS84" s="125">
        <f t="array" ref="BS84">
IFERROR(
_xlfn.IFS(
$DH84="день_1",
$BP84*$BL84/($AX84-$AW84+1)*BB84*(DAY(EOMONTH(BB$15,0))),
$DH84="день_2",
$BP84/30*MAX(MIN($AX84,EOMONTH(BB$15,0))-MAX($AW84,BB$15)+1,),
$DH84="раб.день",
$BP84/30*(IFERROR(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$BP84*BB84,
$DH84="неделя",
$BP84*BB84/7*(ROUNDUP((DAY(EOMONTH(BB$15,0)))/4,0))),
0)</f>
        <v/>
      </c>
      <c r="BT84" s="125">
        <f t="array" ref="BT84">
IFERROR(
_xlfn.IFS(
$DH84="день_1",
$BP84*$BL84/($AX84-$AW84+1)*BC84*(DAY(EOMONTH(BC$15,0))),
$DH84="день_2",
$BP84/30*MAX(MIN($AX84,EOMONTH(BC$15,0))-MAX($AW84,BC$15)+1,),
$DH84="раб.день",
$BP84/30*(IFERROR(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$BP84*BC84,
$DH84="неделя",
$BP84*BC84/7*(ROUNDUP((DAY(EOMONTH(BC$15,0)))/4,0))),
0)</f>
        <v/>
      </c>
      <c r="BU84" s="125">
        <f t="array" ref="BU84">
IFERROR(
_xlfn.IFS(
$DH84="день_1",
$BP84*$BL84/($AX84-$AW84+1)*BD84*(DAY(EOMONTH(BD$15,0))),
$DH84="день_2",
$BP84/30*MAX(MIN($AX84,EOMONTH(BD$15,0))-MAX($AW84,BD$15)+1,),
$DH84="раб.день",
$BP84/30*(IFERROR(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$BP84*BD84,
$DH84="неделя",
$BP84*BD84/7*(ROUNDUP((DAY(EOMONTH(BD$15,0)))/4,0))),
0)</f>
        <v/>
      </c>
      <c r="BV84" s="125">
        <f t="array" ref="BV84">
IFERROR(
_xlfn.IFS(
$DH84="день_1",
$BP84*$BL84/($AX84-$AW84+1)*BE84*(DAY(EOMONTH(BE$15,0))),
$DH84="день_2",
$BP84/30*MAX(MIN($AX84,EOMONTH(BE$15,0))-MAX($AW84,BE$15)+1,),
$DH84="раб.день",
$BP84/30*(IFERROR(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$BP84*BE84,
$DH84="неделя",
$BP84*BE84/7*(ROUNDUP((DAY(EOMONTH(BE$15,0)))/4,0))),
0)</f>
        <v/>
      </c>
      <c r="BW84" s="125">
        <f t="array" ref="BW84">
IFERROR(
_xlfn.IFS(
$DH84="день_1",
$BP84*$BL84/($AX84-$AW84+1)*BF84*(DAY(EOMONTH(BF$15,0))),
$DH84="день_2",
$BP84/30*MAX(MIN($AX84,EOMONTH(BF$15,0))-MAX($AW84,BF$15)+1,),
$DH84="раб.день",
$BP84/30*(IFERROR(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$BP84*BF84,
$DH84="неделя",
$BP84*BF84/7*(ROUNDUP((DAY(EOMONTH(BF$15,0)))/4,0))),
0)</f>
        <v/>
      </c>
      <c r="BX84" s="125">
        <f t="array" ref="BX84">
IFERROR(
_xlfn.IFS(
$DH84="день_1",
$BP84*$BL84/($AX84-$AW84+1)*BG84*(DAY(EOMONTH(BG$15,0))),
$DH84="день_2",
$BP84/30*MAX(MIN($AX84,EOMONTH(BG$15,0))-MAX($AW84,BG$15)+1,),
$DH84="раб.день",
$BP84/30*(IFERROR(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$BP84*BG84,
$DH84="неделя",
$BP84*BG84/7*(ROUNDUP((DAY(EOMONTH(BG$15,0)))/4,0))),
0)</f>
        <v/>
      </c>
      <c r="BY84" s="125">
        <f t="array" ref="BY84">
IFERROR(
_xlfn.IFS(
$DH84="день_1",
$BP84*$BL84/($AX84-$AW84+1)*BH84*(DAY(EOMONTH(BH$15,0))),
$DH84="день_2",
$BP84/30*MAX(MIN($AX84,EOMONTH(BH$15,0))-MAX($AW84,BH$15)+1,),
$DH84="раб.день",
$BP84/30*(IFERROR(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$BP84*BH84,
$DH84="неделя",
$BP84*BH84/7*(ROUNDUP((DAY(EOMONTH(BH$15,0)))/4,0))),
0)</f>
        <v/>
      </c>
      <c r="BZ84" s="125">
        <f t="array" ref="BZ84">
IFERROR(
_xlfn.IFS(
$DH84="день_1",
$BP84*$BL84/($AX84-$AW84+1)*BI84*(DAY(EOMONTH(BI$15,0))),
$DH84="день_2",
$BP84/30*MAX(MIN($AX84,EOMONTH(BI$15,0))-MAX($AW84,BI$15)+1,),
$DH84="раб.день",
$BP84/30*(IFERROR(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$BP84*BI84,
$DH84="неделя",
$BP84*BI84/7*(ROUNDUP((DAY(EOMONTH(BI$15,0)))/4,0))),
0)</f>
        <v/>
      </c>
      <c r="CA84" s="125">
        <f t="array" ref="CA84">
IFERROR(
_xlfn.IFS(
$DH84="день_1",
$BP84*$BL84/($AX84-$AW84+1)*BJ84*(DAY(EOMONTH(BJ$15,0))),
$DH84="день_2",
$BP84/30*MAX(MIN($AX84,EOMONTH(BJ$15,0))-MAX($AW84,BJ$15)+1,),
$DH84="раб.день",
$BP84/30*(IFERROR(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$BP84*BJ84,
$DH84="неделя",
$BP84*BJ84/7*(ROUNDUP((DAY(EOMONTH(BJ$15,0)))/4,0))),
0)</f>
        <v/>
      </c>
      <c r="CB84" s="125">
        <f t="array" ref="CB84">
IFERROR(
_xlfn.IFS(
$DH84="день_1",
$BP84*$BL84/($AX84-$AW84+1)*BK84*(DAY(EOMONTH(BK$15,0))),
$DH84="день_2",
$BP84/30*MAX(MIN($AX84,EOMONTH(BK$15,0))-MAX($AW84,BK$15)+1,),
$DH84="раб.день",
$BP84/30*(IFERROR(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$BP84*BK84,
$DH84="неделя",
$BP84*BK84/7*(ROUNDUP((DAY(EOMONTH(BK$15,0)))/4,0))),
0)</f>
        <v/>
      </c>
      <c r="CC84" s="125">
        <f>SUM($BQ84:$CB84)</f>
        <v/>
      </c>
      <c r="CD84" s="126">
        <f>SUM($EH84:$EH84)</f>
        <v/>
      </c>
      <c r="CE84" s="126">
        <f>$CD84*$AB84</f>
        <v/>
      </c>
      <c r="CF84" s="126">
        <f>SUM($EK84:$EK84)</f>
        <v/>
      </c>
      <c r="CG84" s="126">
        <f>$CF84*$AB84</f>
        <v/>
      </c>
      <c r="CH84" s="126">
        <f>SUM($CC84,$CE84,$CG84)</f>
        <v/>
      </c>
      <c r="CI84" s="126">
        <f>$CH84*(1+$CM84)</f>
        <v/>
      </c>
      <c r="CJ84" s="127" t="n">
        <v>0</v>
      </c>
      <c r="CK84" s="126">
        <f>SUM($CH84:$CH84)*(1+$CJ84)</f>
        <v/>
      </c>
      <c r="CL84" s="126">
        <f>SUM($CH84:$CH84)*(1+$CM84)</f>
        <v/>
      </c>
      <c r="CM84" s="59" t="n"/>
      <c r="CN84" s="59" t="n"/>
      <c r="CO84" s="72" t="n"/>
      <c r="CP84" s="59" t="n"/>
      <c r="CQ84" s="73" t="n"/>
      <c r="CR84" s="73" t="n"/>
      <c r="CS84" s="73" t="n"/>
      <c r="CT84" s="72" t="n"/>
      <c r="CU84" s="79" t="inlineStr">
        <is>
          <t> </t>
        </is>
      </c>
      <c r="CV84" s="60" t="n"/>
      <c r="CW84" s="60" t="n"/>
      <c r="CX84" s="60" t="n"/>
      <c r="CY84" s="127">
        <f>IFERROR(($CC84-$EE84)/($EE84/(1-$DQ84)),0)</f>
        <v/>
      </c>
      <c r="CZ84" s="127">
        <f>IFERROR(1-$EI84/($CE84),0)</f>
        <v/>
      </c>
      <c r="DA84" s="127">
        <f>IFERROR(1-$EL84/($CG84),0)</f>
        <v/>
      </c>
      <c r="DB84" s="126">
        <f>ROUND(IFERROR(($CI84/(1+$CM84)-$EN84),0),2)</f>
        <v/>
      </c>
      <c r="DC84" s="128" t="n"/>
      <c r="DD84" s="125" t="n"/>
      <c r="DE84" s="75" t="n">
        <v>0</v>
      </c>
      <c r="DF84" s="128" t="n"/>
      <c r="DG84" s="125">
        <f>IF($DC84=0,0,$DD84*($DC84*100%-$DE84*$DF84))*SUM($AB84:$AB84)</f>
        <v/>
      </c>
      <c r="DH84" s="129" t="inlineStr">
        <is>
          <t>месяц</t>
        </is>
      </c>
      <c r="DI84" s="130">
        <f t="array" ref="DI84">IFERROR(
IF($ES84="LisChannel",
(ROUND(((INDEX({174.625;153.888888888889;130.972222222222},MATCH($AI84,{2;3;4}),0))*$AG84*$AI84),2)),0),0)</f>
        <v/>
      </c>
      <c r="DJ84" s="130">
        <f>
_xlfn.LET(_xlpm.X,
IFERROR(
IF($ES84="НовиковТВ",
(_xlfn.LET(_xlpm.NTV,
_xlfn.LET(_xlpm.MIN,350000,
IF(SUMIFS($DI:$DI,$ES:$ES,"НовиковТВ")&lt;=_xlpm.MIN,
(SUMIFS($DI:$DI,$ES:$ES,"НовиковТВ")/(COUNTIFS($ES:$ES,"НовиковТВ")))*_xlpm.MIN/SUMIFS($DI:$DI,$ES:$ES,"НовиковТВ"),
DI84)),
_xlpm.NTV+$DG84/(1-(1-(_xlpm.NTV)*(1-$DL84)*(1-$DM84)*(1-$DN84)*(1-$DO84)*(1-$DP84)/_xlpm.NTV))))/(1+$EP84),
$DI84+$DG84/(1-(1-($DI84)*(1-$DL84)*(1-$DM84)*(1-$DN84)*(1-$DO84)*(1-$DP84)/$DI84))),
0),
_xlpm.X*(1+$CM84)*(1+$CW84)-_xlpm.X*(1+$CM84)+_xlpm.X)</f>
        <v/>
      </c>
      <c r="DK84" s="125" t="inlineStr">
        <is>
          <t>послед.</t>
        </is>
      </c>
      <c r="DL84" s="63" t="n">
        <v>0</v>
      </c>
      <c r="DM84" s="63" t="n">
        <v>0</v>
      </c>
      <c r="DN84" s="63" t="n">
        <v>0</v>
      </c>
      <c r="DO84" s="63" t="n">
        <v>0</v>
      </c>
      <c r="DP84" s="63" t="n">
        <v>0</v>
      </c>
      <c r="DQ84" s="63">
        <f t="array" ref="DQ84">IFERROR(_xlfn.IFS(
$DK84="послед.",1-(1-$DL84)*(1-$DM84)*(1-$DN84)*(1-$DO84)*(1-$DP84),
$DK84="сумм.",$DL84+$DM84+$DN84+$DO84+$DP84),
0)</f>
        <v/>
      </c>
      <c r="DR84" s="125">
        <f t="array" ref="DR84">
IFERROR(
_xlfn.IFS(
$BL84=0,
0,
$BL84&gt;0,
_xlfn.IFS($DK84="послед.",
$DJ84*(1-$DL84)*(1-$DM84)*(1-$DN84)*(1-$DO84)*(1-$DP84),
$DK84="сумм.",
$DJ84*(1-($DL84+$DM84+$DN84+$DO84+$DP84)))),0)</f>
        <v/>
      </c>
      <c r="DS84" s="125">
        <f t="array" ref="DS84">
IFERROR(_xlfn.IFS(
$DH84="день_1",
$DR84*$BL84/($AX84-$AW84+1)*AZ84*(DAY(EOMONTH(AZ$15,0))),
$DH84="день_2",
$DR84/30*MAX(MIN($AX84,EOMONTH(AZ$15,0))-MAX($AW84,AZ$15)+1,),
$DH84="раб.день",
$DR84/30*(IFERROR(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$DR84*AZ84,
$DH84="неделя",
$DR84*AZ84/7*(ROUNDUP((DAY(EOMONTH(AZ$15,0)))/4,0))),
0)</f>
        <v/>
      </c>
      <c r="DT84" s="125">
        <f t="array" ref="DT84">
IFERROR(_xlfn.IFS(
$DH84="день_1",
$DR84*$BL84/($AX84-$AW84+1)*BA84*(DAY(EOMONTH(BA$15,0))),
$DH84="день_2",
$DR84/30*MAX(MIN($AX84,EOMONTH(BA$15,0))-MAX($AW84,BA$15)+1,),
$DH84="раб.день",
$DR84/30*(IFERROR(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$DR84*BA84,
$DH84="неделя",
$DR84*BA84/7*(ROUNDUP((DAY(EOMONTH(BA$15,0)))/4,0))),
0)</f>
        <v/>
      </c>
      <c r="DU84" s="125">
        <f t="array" ref="DU84">
IFERROR(_xlfn.IFS(
$DH84="день_1",
$DR84*$BL84/($AX84-$AW84+1)*BB84*(DAY(EOMONTH(BB$15,0))),
$DH84="день_2",
$DR84/30*MAX(MIN($AX84,EOMONTH(BB$15,0))-MAX($AW84,BB$15)+1,),
$DH84="раб.день",
$DR84/30*(IFERROR(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$DR84*BB84,
$DH84="неделя",
$DR84*BB84/7*(ROUNDUP((DAY(EOMONTH(BB$15,0)))/4,0))),
0)</f>
        <v/>
      </c>
      <c r="DV84" s="125">
        <f t="array" ref="DV84">
IFERROR(_xlfn.IFS(
$DH84="день_1",
$DR84*$BL84/($AX84-$AW84+1)*BC84*(DAY(EOMONTH(BC$15,0))),
$DH84="день_2",
$DR84/30*MAX(MIN($AX84,EOMONTH(BC$15,0))-MAX($AW84,BC$15)+1,),
$DH84="раб.день",
$DR84/30*(IFERROR(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$DR84*BC84,
$DH84="неделя",
$DR84*BC84/7*(ROUNDUP((DAY(EOMONTH(BC$15,0)))/4,0))),
0)</f>
        <v/>
      </c>
      <c r="DW84" s="125">
        <f t="array" ref="DW84">
IFERROR(_xlfn.IFS(
$DH84="день_1",
$DR84*$BL84/($AX84-$AW84+1)*BD84*(DAY(EOMONTH(BD$15,0))),
$DH84="день_2",
$DR84/30*MAX(MIN($AX84,EOMONTH(BD$15,0))-MAX($AW84,BD$15)+1,),
$DH84="раб.день",
$DR84/30*(IFERROR(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$DR84*BD84,
$DH84="неделя",
$DR84*BD84/7*(ROUNDUP((DAY(EOMONTH(BD$15,0)))/4,0))),
0)</f>
        <v/>
      </c>
      <c r="DX84" s="125">
        <f t="array" ref="DX84">
IFERROR(_xlfn.IFS(
$DH84="день_1",
$DR84*$BL84/($AX84-$AW84+1)*BE84*(DAY(EOMONTH(BE$15,0))),
$DH84="день_2",
$DR84/30*MAX(MIN($AX84,EOMONTH(BE$15,0))-MAX($AW84,BE$15)+1,),
$DH84="раб.день",
$DR84/30*(IFERROR(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$DR84*BE84,
$DH84="неделя",
$DR84*BE84/7*(ROUNDUP((DAY(EOMONTH(BE$15,0)))/4,0))),
0)</f>
        <v/>
      </c>
      <c r="DY84" s="125">
        <f t="array" ref="DY84">
IFERROR(_xlfn.IFS(
$DH84="день_1",
$DR84*$BL84/($AX84-$AW84+1)*BF84*(DAY(EOMONTH(BF$15,0))),
$DH84="день_2",
$DR84/30*MAX(MIN($AX84,EOMONTH(BF$15,0))-MAX($AW84,BF$15)+1,),
$DH84="раб.день",
$DR84/30*(IFERROR(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$DR84*BF84,
$DH84="неделя",
$DR84*BF84/7*(ROUNDUP((DAY(EOMONTH(BF$15,0)))/4,0))),
0)</f>
        <v/>
      </c>
      <c r="DZ84" s="125">
        <f t="array" ref="DZ84">
IFERROR(_xlfn.IFS(
$DH84="день_1",
$DR84*$BL84/($AX84-$AW84+1)*BG84*(DAY(EOMONTH(BG$15,0))),
$DH84="день_2",
$DR84/30*MAX(MIN($AX84,EOMONTH(BG$15,0))-MAX($AW84,BG$15)+1,),
$DH84="раб.день",
$DR84/30*(IFERROR(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$DR84*BG84,
$DH84="неделя",
$DR84*BG84/7*(ROUNDUP((DAY(EOMONTH(BG$15,0)))/4,0))),
0)</f>
        <v/>
      </c>
      <c r="EA84" s="125">
        <f t="array" ref="EA84">
IFERROR(_xlfn.IFS(
$DH84="день_1",
$DR84*$BL84/($AX84-$AW84+1)*BH84*(DAY(EOMONTH(BH$15,0))),
$DH84="день_2",
$DR84/30*MAX(MIN($AX84,EOMONTH(BH$15,0))-MAX($AW84,BH$15)+1,),
$DH84="раб.день",
$DR84/30*(IFERROR(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$DR84*BH84,
$DH84="неделя",
$DR84*BH84/7*(ROUNDUP((DAY(EOMONTH(BH$15,0)))/4,0))),
0)</f>
        <v/>
      </c>
      <c r="EB84" s="125">
        <f t="array" ref="EB84">
IFERROR(_xlfn.IFS(
$DH84="день_1",
$DR84*$BL84/($AX84-$AW84+1)*BI84*(DAY(EOMONTH(BI$15,0))),
$DH84="день_2",
$DR84/30*MAX(MIN($AX84,EOMONTH(BI$15,0))-MAX($AW84,BI$15)+1,),
$DH84="раб.день",
$DR84/30*(IFERROR(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$DR84*BI84,
$DH84="неделя",
$DR84*BI84/7*(ROUNDUP((DAY(EOMONTH(BI$15,0)))/4,0))),
0)</f>
        <v/>
      </c>
      <c r="EC84" s="125">
        <f t="array" ref="EC84">
IFERROR(_xlfn.IFS(
$DH84="день_1",
$DR84*$BL84/($AX84-$AW84+1)*BJ84*(DAY(EOMONTH(BJ$15,0))),
$DH84="день_2",
$DR84/30*MAX(MIN($AX84,EOMONTH(BJ$15,0))-MAX($AW84,BJ$15)+1,),
$DH84="раб.день",
$DR84/30*(IFERROR(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$DR84*BJ84,
$DH84="неделя",
$DR84*BJ84/7*(ROUNDUP((DAY(EOMONTH(BJ$15,0)))/4,0))),
0)</f>
        <v/>
      </c>
      <c r="ED84" s="125">
        <f t="array" ref="ED84">
IFERROR(_xlfn.IFS(
$DH84="день_1",
$DR84*$BL84/($AX84-$AW84+1)*BK84*(DAY(EOMONTH(BK$15,0))),
$DH84="день_2",
$DR84/30*MAX(MIN($AX84,EOMONTH(BK$15,0))-MAX($AW84,BK$15)+1,),
$DH84="раб.день",
$DR84/30*(IFERROR(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$DR84*BK84,
$DH84="неделя",
$DR84*BK84/7*(ROUNDUP((DAY(EOMONTH(BK$15,0)))/4,0))),
0)</f>
        <v/>
      </c>
      <c r="EE84" s="125">
        <f>SUM($DS84,$DT84,$DU84,$DV84,$DW84,$DX84,$DY84,$DZ84,$EA84,$EB84,$EC84,$ED84)</f>
        <v/>
      </c>
      <c r="EF84" s="125">
        <f>IFERROR(ROUND($EE84*(1+$EP84),2),0)</f>
        <v/>
      </c>
      <c r="EG84" s="128" t="n">
        <v>1</v>
      </c>
      <c r="EH84" s="126" t="n">
        <v>0</v>
      </c>
      <c r="EI84" s="126">
        <f>ROUND(SUM($EH84:$EH84)*SUM($AB84:$AB84)*$EG84,2)</f>
        <v/>
      </c>
      <c r="EJ84" s="126">
        <f>ROUND($EI84*(1+$EP84),2)</f>
        <v/>
      </c>
      <c r="EK84" s="126" t="n">
        <v>0</v>
      </c>
      <c r="EL84" s="126">
        <f>ROUND(SUM($EK84:$EK84)*SUM($AB84:$AB84)*$EG84,2)</f>
        <v/>
      </c>
      <c r="EM84" s="126">
        <f>ROUND($EL84*(1+$EP84),2)</f>
        <v/>
      </c>
      <c r="EN84" s="126">
        <f>SUM($EE84,$EI84,$EL84)</f>
        <v/>
      </c>
      <c r="EO84" s="126">
        <f>SUM($EF84,$EJ84,$EM84)</f>
        <v/>
      </c>
      <c r="EP84" s="59" t="n"/>
      <c r="EQ84" s="59" t="n"/>
      <c r="ER84" s="60">
        <f t="array" ref="ER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MATCH(ES84,
{"AMS";"RussOutdoor";"HD Outdoor";"Ingroup";"IQ";"Ledproduction";"LisChannel";"Logic";"Media-PPL";"NovikovTV | НовиковТВ";"SMA";"SOK";"КрокусТВ | CrocusTV | IndoorTV";"Сити";"ТЯК Москва"},
0)),"")</f>
        <v/>
      </c>
      <c r="ES84" s="60" t="n"/>
      <c r="ET84" s="60">
        <f t="array" ref="ET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MATCH(ES84,
{"AMS";"RussOutdoor";"HD Outdoor";"Ingroup";"IQ";"Ledproduction";"LisChannel";"Logic";"Media-PPL";"NovikovTV | НовиковТВ";"SMA";"SOK";"КрокусТВ | CrocusTV | IndoorTV";"Сити";"ТЯК Москва"},
0)),"")</f>
        <v/>
      </c>
      <c r="EU84" s="60" t="n"/>
      <c r="EV84" s="60" t="n"/>
      <c r="EX84" s="110">
        <f t="array" ref="EX84">
($AR84/30
+N("ТРАФИК ПЛОЩАДКИ"))*
(IFERROR(
_xlfn.LET(
_xlpm.GPR,
HLOOKUP($L84,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IF($Q84="цифровой",_xlpm.GPR/$AG84,_xlpm.GPR/60)),
0)
+N("DWELL TIME"))*
(IF($AB84=0,0,IF($AB84=1,0.3,IF($AB84=2,0.5,IF($AB84&gt;2,1))))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_xlfn.IFS($AC84="да",1.2,$AC84="нет",1)*
_xlfn.IFS($AD84="да",1.2,$AD84="нет",1)*
IF(R84="статический",1,1.2)*
$X84*
INDEX(
{1.2;1;1.2;1.2;1;1.2;1.2;1.2;1.2;1.2;1.2;1;1.2;1.2;1.2;1.2;1;1;1.2;1.2;1.2;1;1;1;1;1.2;1.2;1.2;1.2;1;1;1;1;1.2;1.2;1.2;1.2;1.2;1.2;1.2;1.2;1;1;1.2;1;1;1;1;1.5;1;1;1.5;1.5;1.2},
MATCH($Q84,_xlpm.MI,0)))&gt;{0.02;0.04;0.06;0.1;0.2;0.4;0.6;0.8;1;2;4;6})),
{0;1;2;3;4;5;6;7;8;9;10;11;12},
0)))
+N("КОЭФФИЦИЕНТ КОНТАКТА"))))*
(_xlfn.IFS($X84&lt;0.1,$X84/1000,$X84&gt;25,5.2,AND($X84&gt;=0.1,$X84&lt;=25),(($X84*2+0.1)/10)*($X84/10)))*
IFERROR((_xlfn.LET(
_xlpm.MA,
{0;0.8;0.85;0.9;0.95;1},
_xlpm.MAA,
{0;1;2;3;4;5},
INDEX(_xlpm.MA,MATCH(SUMPRODUCT(--((IF(ROUND(_xlpm.MAA,1)&gt;5,5,ROUND($AB84,1)))&gt;{0;1;2;3;4;5})),_xlpm.MAA,0)))
+N("КОЭФФИЦИЕНТ КОЛ-ВО КОНСТРУКЦИЙ")),1)*
$AB84,0))*
(IF($Q84="цифровой",$AG84/15*$AI84,1)
+N("ДЛЯ ЦИФРЫ"))</f>
        <v/>
      </c>
      <c r="EY84" s="110">
        <f>IFERROR(EX84*AY84,0)</f>
        <v/>
      </c>
      <c r="EZ84" s="131">
        <f>IFERROR(DP84/EY84*1000,0)</f>
        <v/>
      </c>
      <c r="FA84" s="112">
        <f>IFERROR(FC84/FB84,0)</f>
        <v/>
      </c>
      <c r="FB84" s="112">
        <f>IFERROR((FC84/(EY84/FF84*#REF!))*0.825,0)</f>
        <v/>
      </c>
      <c r="FC84" s="112">
        <f>IFERROR(((EX84*30/AR84)*100)/30,0)</f>
        <v/>
      </c>
      <c r="FD84" s="112">
        <f>IFERROR(EY84/G84*100%,0)</f>
        <v/>
      </c>
      <c r="FE84" s="112">
        <f>IFERROR(FD84/FC84*100%,0)</f>
        <v/>
      </c>
      <c r="FF84" s="110">
        <f>IFERROR(AR84/30*AY84,0)</f>
        <v/>
      </c>
    </row>
    <row r="85" ht="12.75" customHeight="1">
      <c r="A85" s="59" t="n"/>
      <c r="B85" s="60" t="n"/>
      <c r="C85" s="60" t="n"/>
      <c r="D85" s="60">
        <f t="array" ref="D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5" s="60">
        <f t="array" ref="E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5" s="60" t="inlineStr"/>
      <c r="G85" s="60" t="n"/>
      <c r="H85" s="60">
        <f t="array" ref="H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5" s="60" t="n"/>
      <c r="J85" s="60" t="n"/>
      <c r="K85" s="60" t="n"/>
      <c r="L85" s="60" t="n"/>
      <c r="M85" s="60" t="n"/>
      <c r="N85" s="60" t="n"/>
      <c r="O85" s="60" t="n"/>
      <c r="P85" s="60">
        <f t="array" ref="P85">
_xlfn.IFS(
ISNUMBER(MATCH($Q85,{"шелфбаннер","разделитель","монетница","чековая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ISNUMBER(MATCH($Q85,{"каталог","журнал"},)),
"Пресса",
$Q85="","")</f>
        <v/>
      </c>
      <c r="Q85" s="60" t="n"/>
      <c r="R85" s="60">
        <f t="array" ref="R85">
IFERROR(
_xlfn.IFS(
OR(ISNUMBER(MATCH($Q85,{"экспозиция","макет","стенд","автостенд","авто стенд","выставочное пространство","выставочные стенды","модульные выставочные стенды","3Д конструкция","3D конструкция"},)),P85="Экспонирование"),
"нестандартный",
ISNUMBER(MATCH($Q85,{"скроллер","призматрон"},)),
"динамический",
$P85="Видео",
"цифровой",
OR($P85="Пресса",$P85="Щит",$P85="POSm",$P85="Подвес",$P85="Брендирование/оклейка"),
"статический"),"")</f>
        <v/>
      </c>
      <c r="S85" s="59" t="n"/>
      <c r="T85" s="60" t="n"/>
      <c r="U85" s="60" t="n"/>
      <c r="V85" s="60">
        <f>
IF(P85="Видео",
"цифровой постер/ролик",
IF(ISNUMBER(MATCH(Q85,{"короб световой","короб световой | лайтбокс","короб световой | кристалайт","лайтбокс","лайт бокс","кристалайт","LB","lightbox"},)),
"бэклит",
IF(P85="Брендирование/оклейка",
"перфарированная пленка/самоклейка",
IF(P85="Экспонирование",
"под запрос",
IF(P85="Подвес",
"баннер/ткань",
"")))))</f>
        <v/>
      </c>
      <c r="W85" s="59" t="n"/>
      <c r="X85" s="59" t="n"/>
      <c r="Y85" s="59" t="n"/>
      <c r="Z85" s="61" t="n"/>
      <c r="AA85" s="61" t="n"/>
      <c r="AB85" s="61">
        <f>IF(BL85&gt;0,Z85,0)</f>
        <v/>
      </c>
      <c r="AC85" s="59" t="n"/>
      <c r="AD85" s="59" t="n"/>
      <c r="AE85" s="59" t="n"/>
      <c r="AF85" s="59" t="n"/>
      <c r="AG85" s="59" t="n"/>
      <c r="AH85" s="59" t="n"/>
      <c r="AI85" s="59" t="n"/>
      <c r="AJ85" s="59" t="n"/>
      <c r="AK85" s="59" t="n"/>
      <c r="AL85" s="62">
        <f>IFERROR(IF(OR(R85="статический",R85="динамический",R85="нестандартный",R85="",R85=""),"-",IF(AND(AH85="-",AI85="-"),"-",AK85*3600/AH85*AI85)),"-")</f>
        <v/>
      </c>
      <c r="AM85" s="62">
        <f>IFERROR(IF(OR(R85="статический",R85="динамический",R85="",R85="", R85="BTL",R85="нестандартный"),"-",AG85*AI85*AL85/60),"-")</f>
        <v/>
      </c>
      <c r="AN85" s="63">
        <f>IFERROR(IF(AH85="","-",AG85*AI85/AH85),"-")</f>
        <v/>
      </c>
      <c r="AO85" s="59">
        <f>IFERROR(IF(OR($R85="статический",$R85="динамический",$R85="",$R85="",$R85="BTL",$R85="нестандартный"),"-",$AL85*$AY85),"-")</f>
        <v/>
      </c>
      <c r="AP85" s="62">
        <f>IFERROR(IF(OR($R85="статический",$R85="динамический",$R85="",$R85="",$R85="BTL",$R85="нестандартный"),"-",$AM85*AY85),"-")</f>
        <v/>
      </c>
      <c r="AQ85" s="64" t="n"/>
      <c r="AR85" s="61" t="n"/>
      <c r="AS85" s="61" t="n"/>
      <c r="AT85" s="61" t="n"/>
      <c r="AU85" s="65" t="n"/>
      <c r="AV85" s="124">
        <f>IFERROR(DR85/AT85*1000,"n/a")</f>
        <v/>
      </c>
      <c r="AW85" s="67" t="n"/>
      <c r="AX85" s="67" t="n"/>
      <c r="AY85" s="43">
        <f>IFERROR(IF(OR($AW85="",$AX85=""),"",_xlfn.DAYS($AX85+1,$AW85)),"")</f>
        <v/>
      </c>
      <c r="AZ85" s="68">
        <f t="array" ref="AZ85">
_xlfn.LET(_xlpm.COEFF,
IF($AW85+$AX85=0,0,IF(MAX(MIN($AX85,EOMONTH(AZ$15,0))-MAX($AW85,AZ$15)+1,)&gt;0,1,0)),
_xlfn.IFS(
$ES85="LisChannel",
_xlpm.COEFF*
INDEX({1;1;1.2;1.2;1;1;1;1;1.2;1.2;1.2;1.2},
MATCH(MONTH(AZ$15),
{1,2,3,4,5,6,7,8,9,10,11,12})),
CONCATENATE($ES85," ",$L85)="RussOutdoor метро",
_xlpm.COEFF*
INDEX({0.8;0.9;1.1;1.1;1;1;1;1;1.1;1.1;1.1;1.1},
MATCH(MONTH(AZ$15),
{1,2,3,4,5,6,7,8,9,10,11,12})),
$ES85&lt;&gt;"LisChannel",
_xlpm.COEFF,
$ES85&lt;&gt;"RussOutdoor",
_xlpm.COEFF))</f>
        <v/>
      </c>
      <c r="BA85" s="68">
        <f t="array" ref="BA85">
_xlfn.LET(_xlpm.COEFF,
IF($AW85+$AX85=0,0,IF(MAX(MIN($AX85,EOMONTH(BA$15,0))-MAX($AW85,BA$15)+1,)&gt;0,1,0)),
_xlfn.IFS(
$ES85="LisChannel",
_xlpm.COEFF*
INDEX({1;1;1.2;1.2;1;1;1;1;1.2;1.2;1.2;1.2},
MATCH(MONTH(BA$15),
{1,2,3,4,5,6,7,8,9,10,11,12})),
CONCATENATE($ES85," ",$L85)="RussOutdoor метро",
_xlpm.COEFF*
INDEX({0.8;0.9;1.1;1.1;1;1;1;1;1.1;1.1;1.1;1.1},
MATCH(MONTH(BA$15),
{1,2,3,4,5,6,7,8,9,10,11,12})),
$ES85&lt;&gt;"LisChannel",
_xlpm.COEFF,
$ES85&lt;&gt;"RussOutdoor",
_xlpm.COEFF))</f>
        <v/>
      </c>
      <c r="BB85" s="68">
        <f t="array" ref="BB85">
_xlfn.LET(_xlpm.COEFF,
IF($AW85+$AX85=0,0,IF(MAX(MIN($AX85,EOMONTH(BB$15,0))-MAX($AW85,BB$15)+1,)&gt;0,1,0)),
_xlfn.IFS(
$ES85="LisChannel",
_xlpm.COEFF*
INDEX({1;1;1.2;1.2;1;1;1;1;1.2;1.2;1.2;1.2},
MATCH(MONTH(BB$15),
{1,2,3,4,5,6,7,8,9,10,11,12})),
CONCATENATE($ES85," ",$L85)="RussOutdoor метро",
_xlpm.COEFF*
INDEX({0.8;0.9;1.1;1.1;1;1;1;1;1.1;1.1;1.1;1.1},
MATCH(MONTH(BB$15),
{1,2,3,4,5,6,7,8,9,10,11,12})),
$ES85&lt;&gt;"LisChannel",
_xlpm.COEFF,
$ES85&lt;&gt;"RussOutdoor",
_xlpm.COEFF))</f>
        <v/>
      </c>
      <c r="BC85" s="68">
        <f t="array" ref="BC85">
_xlfn.LET(_xlpm.COEFF,
IF($AW85+$AX85=0,0,IF(MAX(MIN($AX85,EOMONTH(BC$15,0))-MAX($AW85,BC$15)+1,)&gt;0,1,0)),
_xlfn.IFS(
$ES85="LisChannel",
_xlpm.COEFF*
INDEX({1;1;1.2;1.2;1;1;1;1;1.2;1.2;1.2;1.2},
MATCH(MONTH(BC$15),
{1,2,3,4,5,6,7,8,9,10,11,12})),
CONCATENATE($ES85," ",$L85)="RussOutdoor метро",
_xlpm.COEFF*
INDEX({0.8;0.9;1.1;1.1;1;1;1;1;1.1;1.1;1.1;1.1},
MATCH(MONTH(BC$15),
{1,2,3,4,5,6,7,8,9,10,11,12})),
$ES85&lt;&gt;"LisChannel",
_xlpm.COEFF,
$ES85&lt;&gt;"RussOutdoor",
_xlpm.COEFF))</f>
        <v/>
      </c>
      <c r="BD85" s="68">
        <f t="array" ref="BD85">
_xlfn.LET(_xlpm.COEFF,
IF($AW85+$AX85=0,0,IF(MAX(MIN($AX85,EOMONTH(BD$15,0))-MAX($AW85,BD$15)+1,)&gt;0,1,0)),
_xlfn.IFS(
$ES85="LisChannel",
_xlpm.COEFF*
INDEX({1;1;1.2;1.2;1;1;1;1;1.2;1.2;1.2;1.2},
MATCH(MONTH(BD$15),
{1,2,3,4,5,6,7,8,9,10,11,12})),
CONCATENATE($ES85," ",$L85)="RussOutdoor метро",
_xlpm.COEFF*
INDEX({0.8;0.9;1.1;1.1;1;1;1;1;1.1;1.1;1.1;1.1},
MATCH(MONTH(BD$15),
{1,2,3,4,5,6,7,8,9,10,11,12})),
$ES85&lt;&gt;"LisChannel",
_xlpm.COEFF,
$ES85&lt;&gt;"RussOutdoor",
_xlpm.COEFF))</f>
        <v/>
      </c>
      <c r="BE85" s="68">
        <f t="array" ref="BE85">
_xlfn.LET(_xlpm.COEFF,
IF($AW85+$AX85=0,0,IF(MAX(MIN($AX85,EOMONTH(BE$15,0))-MAX($AW85,BE$15)+1,)&gt;0,1,0)),
_xlfn.IFS(
$ES85="LisChannel",
_xlpm.COEFF*
INDEX({1;1;1.2;1.2;1;1;1;1;1.2;1.2;1.2;1.2},
MATCH(MONTH(BE$15),
{1,2,3,4,5,6,7,8,9,10,11,12})),
CONCATENATE($ES85," ",$L85)="RussOutdoor метро",
_xlpm.COEFF*
INDEX({0.8;0.9;1.1;1.1;1;1;1;1;1.1;1.1;1.1;1.1},
MATCH(MONTH(BE$15),
{1,2,3,4,5,6,7,8,9,10,11,12})),
$ES85&lt;&gt;"LisChannel",
_xlpm.COEFF,
$ES85&lt;&gt;"RussOutdoor",
_xlpm.COEFF))</f>
        <v/>
      </c>
      <c r="BF85" s="68">
        <f t="array" ref="BF85">
_xlfn.LET(_xlpm.COEFF,
IF($AW85+$AX85=0,0,IF(MAX(MIN($AX85,EOMONTH(BF$15,0))-MAX($AW85,BF$15)+1,)&gt;0,1,0)),
_xlfn.IFS(
$ES85="LisChannel",
_xlpm.COEFF*
INDEX({1;1;1.2;1.2;1;1;1;1;1.2;1.2;1.2;1.2},
MATCH(MONTH(BF$15),
{1,2,3,4,5,6,7,8,9,10,11,12})),
CONCATENATE($ES85," ",$L85)="RussOutdoor метро",
_xlpm.COEFF*
INDEX({0.8;0.9;1.1;1.1;1;1;1;1;1.1;1.1;1.1;1.1},
MATCH(MONTH(BF$15),
{1,2,3,4,5,6,7,8,9,10,11,12})),
$ES85&lt;&gt;"LisChannel",
_xlpm.COEFF,
$ES85&lt;&gt;"RussOutdoor",
_xlpm.COEFF))</f>
        <v/>
      </c>
      <c r="BG85" s="68">
        <f t="array" ref="BG85">
_xlfn.LET(_xlpm.COEFF,
IF($AW85+$AX85=0,0,IF(MAX(MIN($AX85,EOMONTH(BG$15,0))-MAX($AW85,BG$15)+1,)&gt;0,1,0)),
_xlfn.IFS(
$ES85="LisChannel",
_xlpm.COEFF*
INDEX({1;1;1.2;1.2;1;1;1;1;1.2;1.2;1.2;1.2},
MATCH(MONTH(BG$15),
{1,2,3,4,5,6,7,8,9,10,11,12})),
CONCATENATE($ES85," ",$L85)="RussOutdoor метро",
_xlpm.COEFF*
INDEX({0.8;0.9;1.1;1.1;1;1;1;1;1.1;1.1;1.1;1.1},
MATCH(MONTH(BG$15),
{1,2,3,4,5,6,7,8,9,10,11,12})),
$ES85&lt;&gt;"LisChannel",
_xlpm.COEFF,
$ES85&lt;&gt;"RussOutdoor",
_xlpm.COEFF))</f>
        <v/>
      </c>
      <c r="BH85" s="68">
        <f t="array" ref="BH85">
_xlfn.LET(_xlpm.COEFF,
IF($AW85+$AX85=0,0,IF(MAX(MIN($AX85,EOMONTH(BH$15,0))-MAX($AW85,BH$15)+1,)&gt;0,1,0)),
_xlfn.IFS(
$ES85="LisChannel",
_xlpm.COEFF*
INDEX({1;1;1.2;1.2;1;1;1;1;1.2;1.2;1.2;1.2},
MATCH(MONTH(BH$15),
{1,2,3,4,5,6,7,8,9,10,11,12})),
CONCATENATE($ES85," ",$L85)="RussOutdoor метро",
_xlpm.COEFF*
INDEX({0.8;0.9;1.1;1.1;1;1;1;1;1.1;1.1;1.1;1.1},
MATCH(MONTH(BH$15),
{1,2,3,4,5,6,7,8,9,10,11,12})),
$ES85&lt;&gt;"LisChannel",
_xlpm.COEFF,
$ES85&lt;&gt;"RussOutdoor",
_xlpm.COEFF))</f>
        <v/>
      </c>
      <c r="BI85" s="68">
        <f t="array" ref="BI85">
_xlfn.LET(_xlpm.COEFF,
IF($AW85+$AX85=0,0,IF(MAX(MIN($AX85,EOMONTH(BI$15,0))-MAX($AW85,BI$15)+1,)&gt;0,1,0)),
_xlfn.IFS(
$ES85="LisChannel",
_xlpm.COEFF*
INDEX({1;1;1.2;1.2;1;1;1;1;1.2;1.2;1.2;1.2},
MATCH(MONTH(BI$15),
{1,2,3,4,5,6,7,8,9,10,11,12})),
CONCATENATE($ES85," ",$L85)="RussOutdoor метро",
_xlpm.COEFF*
INDEX({0.8;0.9;1.1;1.1;1;1;1;1;1.1;1.1;1.1;1.1},
MATCH(MONTH(BI$15),
{1,2,3,4,5,6,7,8,9,10,11,12})),
$ES85&lt;&gt;"LisChannel",
_xlpm.COEFF,
$ES85&lt;&gt;"RussOutdoor",
_xlpm.COEFF))</f>
        <v/>
      </c>
      <c r="BJ85" s="68">
        <f t="array" ref="BJ85">
_xlfn.LET(_xlpm.COEFF,
IF($AW85+$AX85=0,0,IF(MAX(MIN($AX85,EOMONTH(BJ$15,0))-MAX($AW85,BJ$15)+1,)&gt;0,1,0)),
_xlfn.IFS(
$ES85="LisChannel",
_xlpm.COEFF*
INDEX({1;1;1.2;1.2;1;1;1;1;1.2;1.2;1.2;1.2},
MATCH(MONTH(BJ$15),
{1,2,3,4,5,6,7,8,9,10,11,12})),
CONCATENATE($ES85," ",$L85)="RussOutdoor метро",
_xlpm.COEFF*
INDEX({0.8;0.9;1.1;1.1;1;1;1;1;1.1;1.1;1.1;1.1},
MATCH(MONTH(BJ$15),
{1,2,3,4,5,6,7,8,9,10,11,12})),
$ES85&lt;&gt;"LisChannel",
_xlpm.COEFF,
$ES85&lt;&gt;"RussOutdoor",
_xlpm.COEFF))</f>
        <v/>
      </c>
      <c r="BK85" s="68">
        <f t="array" ref="BK85">
_xlfn.LET(_xlpm.COEFF,
IF($AW85+$AX85=0,0,IF(MAX(MIN($AX85,EOMONTH(BK$15,0))-MAX($AW85,BK$15)+1,)&gt;0,1,0)),
_xlfn.IFS(
$ES85="LisChannel",
_xlpm.COEFF*
INDEX({1;1;1.2;1.2;1;1;1;1;1.2;1.2;1.2;1.2},
MATCH(MONTH(BK$15),
{1,2,3,4,5,6,7,8,9,10,11,12})),
CONCATENATE($ES85," ",$L85)="RussOutdoor метро",
_xlpm.COEFF*
INDEX({0.8;0.9;1.1;1.1;1;1;1;1;1.1;1.1;1.1;1.1},
MATCH(MONTH(BK$15),
{1,2,3,4,5,6,7,8,9,10,11,12})),
$ES85&lt;&gt;"LisChannel",
_xlpm.COEFF,
$ES85&lt;&gt;"RussOutdoor",
_xlpm.COEFF))</f>
        <v/>
      </c>
      <c r="BL85" s="62">
        <f>COUNTIFS($AZ85:$BK85,"&gt;0")</f>
        <v/>
      </c>
      <c r="BM85" s="65" t="n"/>
      <c r="BN85" s="125">
        <f>$DJ85</f>
        <v/>
      </c>
      <c r="BO85" s="63">
        <f>$DQ85</f>
        <v/>
      </c>
      <c r="BP85" s="125">
        <f>
IFERROR(
IF($BL85=0,0,
$BN85*(1-$BO85)),
0)</f>
        <v/>
      </c>
      <c r="BQ85" s="125">
        <f t="array" ref="BQ85">
IFERROR(
_xlfn.IFS(
$DH85="день_1",
$BP85*$BL85/($AX85-$AW85+1)*AZ85*(DAY(EOMONTH(AZ$15,0))),
$DH85="день_2",
$BP85/30*MAX(MIN($AX85,EOMONTH(AZ$15,0))-MAX($AW85,AZ$15)+1,),
$DH85="раб.день",
$BP85/30*(IFERROR(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$BP85*AZ85,
$DH85="неделя",
$BP85*AZ85/7*(ROUNDUP((DAY(EOMONTH(AZ$15,0)))/4,0))),
0)</f>
        <v/>
      </c>
      <c r="BR85" s="125">
        <f t="array" ref="BR85">
IFERROR(
_xlfn.IFS(
$DH85="день_1",
$BP85*$BL85/($AX85-$AW85+1)*BA85*(DAY(EOMONTH(BA$15,0))),
$DH85="день_2",
$BP85/30*MAX(MIN($AX85,EOMONTH(BA$15,0))-MAX($AW85,BA$15)+1,),
$DH85="раб.день",
$BP85/30*(IFERROR(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$BP85*BA85,
$DH85="неделя",
$BP85*BA85/7*(ROUNDUP((DAY(EOMONTH(BA$15,0)))/4,0))),
0)</f>
        <v/>
      </c>
      <c r="BS85" s="125">
        <f t="array" ref="BS85">
IFERROR(
_xlfn.IFS(
$DH85="день_1",
$BP85*$BL85/($AX85-$AW85+1)*BB85*(DAY(EOMONTH(BB$15,0))),
$DH85="день_2",
$BP85/30*MAX(MIN($AX85,EOMONTH(BB$15,0))-MAX($AW85,BB$15)+1,),
$DH85="раб.день",
$BP85/30*(IFERROR(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$BP85*BB85,
$DH85="неделя",
$BP85*BB85/7*(ROUNDUP((DAY(EOMONTH(BB$15,0)))/4,0))),
0)</f>
        <v/>
      </c>
      <c r="BT85" s="125">
        <f t="array" ref="BT85">
IFERROR(
_xlfn.IFS(
$DH85="день_1",
$BP85*$BL85/($AX85-$AW85+1)*BC85*(DAY(EOMONTH(BC$15,0))),
$DH85="день_2",
$BP85/30*MAX(MIN($AX85,EOMONTH(BC$15,0))-MAX($AW85,BC$15)+1,),
$DH85="раб.день",
$BP85/30*(IFERROR(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$BP85*BC85,
$DH85="неделя",
$BP85*BC85/7*(ROUNDUP((DAY(EOMONTH(BC$15,0)))/4,0))),
0)</f>
        <v/>
      </c>
      <c r="BU85" s="125">
        <f t="array" ref="BU85">
IFERROR(
_xlfn.IFS(
$DH85="день_1",
$BP85*$BL85/($AX85-$AW85+1)*BD85*(DAY(EOMONTH(BD$15,0))),
$DH85="день_2",
$BP85/30*MAX(MIN($AX85,EOMONTH(BD$15,0))-MAX($AW85,BD$15)+1,),
$DH85="раб.день",
$BP85/30*(IFERROR(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$BP85*BD85,
$DH85="неделя",
$BP85*BD85/7*(ROUNDUP((DAY(EOMONTH(BD$15,0)))/4,0))),
0)</f>
        <v/>
      </c>
      <c r="BV85" s="125">
        <f t="array" ref="BV85">
IFERROR(
_xlfn.IFS(
$DH85="день_1",
$BP85*$BL85/($AX85-$AW85+1)*BE85*(DAY(EOMONTH(BE$15,0))),
$DH85="день_2",
$BP85/30*MAX(MIN($AX85,EOMONTH(BE$15,0))-MAX($AW85,BE$15)+1,),
$DH85="раб.день",
$BP85/30*(IFERROR(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$BP85*BE85,
$DH85="неделя",
$BP85*BE85/7*(ROUNDUP((DAY(EOMONTH(BE$15,0)))/4,0))),
0)</f>
        <v/>
      </c>
      <c r="BW85" s="125">
        <f t="array" ref="BW85">
IFERROR(
_xlfn.IFS(
$DH85="день_1",
$BP85*$BL85/($AX85-$AW85+1)*BF85*(DAY(EOMONTH(BF$15,0))),
$DH85="день_2",
$BP85/30*MAX(MIN($AX85,EOMONTH(BF$15,0))-MAX($AW85,BF$15)+1,),
$DH85="раб.день",
$BP85/30*(IFERROR(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$BP85*BF85,
$DH85="неделя",
$BP85*BF85/7*(ROUNDUP((DAY(EOMONTH(BF$15,0)))/4,0))),
0)</f>
        <v/>
      </c>
      <c r="BX85" s="125">
        <f t="array" ref="BX85">
IFERROR(
_xlfn.IFS(
$DH85="день_1",
$BP85*$BL85/($AX85-$AW85+1)*BG85*(DAY(EOMONTH(BG$15,0))),
$DH85="день_2",
$BP85/30*MAX(MIN($AX85,EOMONTH(BG$15,0))-MAX($AW85,BG$15)+1,),
$DH85="раб.день",
$BP85/30*(IFERROR(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$BP85*BG85,
$DH85="неделя",
$BP85*BG85/7*(ROUNDUP((DAY(EOMONTH(BG$15,0)))/4,0))),
0)</f>
        <v/>
      </c>
      <c r="BY85" s="125">
        <f t="array" ref="BY85">
IFERROR(
_xlfn.IFS(
$DH85="день_1",
$BP85*$BL85/($AX85-$AW85+1)*BH85*(DAY(EOMONTH(BH$15,0))),
$DH85="день_2",
$BP85/30*MAX(MIN($AX85,EOMONTH(BH$15,0))-MAX($AW85,BH$15)+1,),
$DH85="раб.день",
$BP85/30*(IFERROR(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$BP85*BH85,
$DH85="неделя",
$BP85*BH85/7*(ROUNDUP((DAY(EOMONTH(BH$15,0)))/4,0))),
0)</f>
        <v/>
      </c>
      <c r="BZ85" s="125">
        <f t="array" ref="BZ85">
IFERROR(
_xlfn.IFS(
$DH85="день_1",
$BP85*$BL85/($AX85-$AW85+1)*BI85*(DAY(EOMONTH(BI$15,0))),
$DH85="день_2",
$BP85/30*MAX(MIN($AX85,EOMONTH(BI$15,0))-MAX($AW85,BI$15)+1,),
$DH85="раб.день",
$BP85/30*(IFERROR(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$BP85*BI85,
$DH85="неделя",
$BP85*BI85/7*(ROUNDUP((DAY(EOMONTH(BI$15,0)))/4,0))),
0)</f>
        <v/>
      </c>
      <c r="CA85" s="125">
        <f t="array" ref="CA85">
IFERROR(
_xlfn.IFS(
$DH85="день_1",
$BP85*$BL85/($AX85-$AW85+1)*BJ85*(DAY(EOMONTH(BJ$15,0))),
$DH85="день_2",
$BP85/30*MAX(MIN($AX85,EOMONTH(BJ$15,0))-MAX($AW85,BJ$15)+1,),
$DH85="раб.день",
$BP85/30*(IFERROR(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$BP85*BJ85,
$DH85="неделя",
$BP85*BJ85/7*(ROUNDUP((DAY(EOMONTH(BJ$15,0)))/4,0))),
0)</f>
        <v/>
      </c>
      <c r="CB85" s="125">
        <f t="array" ref="CB85">
IFERROR(
_xlfn.IFS(
$DH85="день_1",
$BP85*$BL85/($AX85-$AW85+1)*BK85*(DAY(EOMONTH(BK$15,0))),
$DH85="день_2",
$BP85/30*MAX(MIN($AX85,EOMONTH(BK$15,0))-MAX($AW85,BK$15)+1,),
$DH85="раб.день",
$BP85/30*(IFERROR(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$BP85*BK85,
$DH85="неделя",
$BP85*BK85/7*(ROUNDUP((DAY(EOMONTH(BK$15,0)))/4,0))),
0)</f>
        <v/>
      </c>
      <c r="CC85" s="125">
        <f>SUM($BQ85:$CB85)</f>
        <v/>
      </c>
      <c r="CD85" s="126">
        <f>SUM($EH85:$EH85)</f>
        <v/>
      </c>
      <c r="CE85" s="126">
        <f>$CD85*$AB85</f>
        <v/>
      </c>
      <c r="CF85" s="126">
        <f>SUM($EK85:$EK85)</f>
        <v/>
      </c>
      <c r="CG85" s="126">
        <f>$CF85*$AB85</f>
        <v/>
      </c>
      <c r="CH85" s="126">
        <f>SUM($CC85,$CE85,$CG85)</f>
        <v/>
      </c>
      <c r="CI85" s="126">
        <f>$CH85*(1+$CM85)</f>
        <v/>
      </c>
      <c r="CJ85" s="127" t="n">
        <v>0</v>
      </c>
      <c r="CK85" s="126">
        <f>SUM($CH85:$CH85)*(1+$CJ85)</f>
        <v/>
      </c>
      <c r="CL85" s="126">
        <f>SUM($CH85:$CH85)*(1+$CM85)</f>
        <v/>
      </c>
      <c r="CM85" s="59" t="n"/>
      <c r="CN85" s="59" t="n"/>
      <c r="CO85" s="72" t="n"/>
      <c r="CP85" s="59" t="n"/>
      <c r="CQ85" s="73" t="n"/>
      <c r="CR85" s="73" t="n"/>
      <c r="CS85" s="73" t="n"/>
      <c r="CT85" s="72" t="n"/>
      <c r="CU85" s="79" t="inlineStr">
        <is>
          <t> </t>
        </is>
      </c>
      <c r="CV85" s="60" t="n"/>
      <c r="CW85" s="60" t="n"/>
      <c r="CX85" s="60" t="n"/>
      <c r="CY85" s="127">
        <f>IFERROR(($CC85-$EE85)/($EE85/(1-$DQ85)),0)</f>
        <v/>
      </c>
      <c r="CZ85" s="127">
        <f>IFERROR(1-$EI85/($CE85),0)</f>
        <v/>
      </c>
      <c r="DA85" s="127">
        <f>IFERROR(1-$EL85/($CG85),0)</f>
        <v/>
      </c>
      <c r="DB85" s="126">
        <f>ROUND(IFERROR(($CI85/(1+$CM85)-$EN85),0),2)</f>
        <v/>
      </c>
      <c r="DC85" s="128" t="n"/>
      <c r="DD85" s="125" t="n"/>
      <c r="DE85" s="75" t="n">
        <v>0</v>
      </c>
      <c r="DF85" s="128" t="n"/>
      <c r="DG85" s="125">
        <f>IF($DC85=0,0,$DD85*($DC85*100%-$DE85*$DF85))*SUM($AB85:$AB85)</f>
        <v/>
      </c>
      <c r="DH85" s="129" t="inlineStr">
        <is>
          <t>месяц</t>
        </is>
      </c>
      <c r="DI85" s="130">
        <f t="array" ref="DI85">IFERROR(
IF($ES85="LisChannel",
(ROUND(((INDEX({174.625;153.888888888889;130.972222222222},MATCH($AI85,{2;3;4}),0))*$AG85*$AI85),2)),0),0)</f>
        <v/>
      </c>
      <c r="DJ85" s="130">
        <f>
_xlfn.LET(_xlpm.X,
IFERROR(
IF($ES85="НовиковТВ",
(_xlfn.LET(_xlpm.NTV,
_xlfn.LET(_xlpm.MIN,350000,
IF(SUMIFS($DI:$DI,$ES:$ES,"НовиковТВ")&lt;=_xlpm.MIN,
(SUMIFS($DI:$DI,$ES:$ES,"НовиковТВ")/(COUNTIFS($ES:$ES,"НовиковТВ")))*_xlpm.MIN/SUMIFS($DI:$DI,$ES:$ES,"НовиковТВ"),
DI85)),
_xlpm.NTV+$DG85/(1-(1-(_xlpm.NTV)*(1-$DL85)*(1-$DM85)*(1-$DN85)*(1-$DO85)*(1-$DP85)/_xlpm.NTV))))/(1+$EP85),
$DI85+$DG85/(1-(1-($DI85)*(1-$DL85)*(1-$DM85)*(1-$DN85)*(1-$DO85)*(1-$DP85)/$DI85))),
0),
_xlpm.X*(1+$CM85)*(1+$CW85)-_xlpm.X*(1+$CM85)+_xlpm.X)</f>
        <v/>
      </c>
      <c r="DK85" s="125" t="inlineStr">
        <is>
          <t>послед.</t>
        </is>
      </c>
      <c r="DL85" s="63" t="n">
        <v>0</v>
      </c>
      <c r="DM85" s="63" t="n">
        <v>0</v>
      </c>
      <c r="DN85" s="63" t="n">
        <v>0</v>
      </c>
      <c r="DO85" s="63" t="n">
        <v>0</v>
      </c>
      <c r="DP85" s="63" t="n">
        <v>0</v>
      </c>
      <c r="DQ85" s="63">
        <f t="array" ref="DQ85">IFERROR(_xlfn.IFS(
$DK85="послед.",1-(1-$DL85)*(1-$DM85)*(1-$DN85)*(1-$DO85)*(1-$DP85),
$DK85="сумм.",$DL85+$DM85+$DN85+$DO85+$DP85),
0)</f>
        <v/>
      </c>
      <c r="DR85" s="125">
        <f t="array" ref="DR85">
IFERROR(
_xlfn.IFS(
$BL85=0,
0,
$BL85&gt;0,
_xlfn.IFS($DK85="послед.",
$DJ85*(1-$DL85)*(1-$DM85)*(1-$DN85)*(1-$DO85)*(1-$DP85),
$DK85="сумм.",
$DJ85*(1-($DL85+$DM85+$DN85+$DO85+$DP85)))),0)</f>
        <v/>
      </c>
      <c r="DS85" s="125">
        <f t="array" ref="DS85">
IFERROR(_xlfn.IFS(
$DH85="день_1",
$DR85*$BL85/($AX85-$AW85+1)*AZ85*(DAY(EOMONTH(AZ$15,0))),
$DH85="день_2",
$DR85/30*MAX(MIN($AX85,EOMONTH(AZ$15,0))-MAX($AW85,AZ$15)+1,),
$DH85="раб.день",
$DR85/30*(IFERROR(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$DR85*AZ85,
$DH85="неделя",
$DR85*AZ85/7*(ROUNDUP((DAY(EOMONTH(AZ$15,0)))/4,0))),
0)</f>
        <v/>
      </c>
      <c r="DT85" s="125">
        <f t="array" ref="DT85">
IFERROR(_xlfn.IFS(
$DH85="день_1",
$DR85*$BL85/($AX85-$AW85+1)*BA85*(DAY(EOMONTH(BA$15,0))),
$DH85="день_2",
$DR85/30*MAX(MIN($AX85,EOMONTH(BA$15,0))-MAX($AW85,BA$15)+1,),
$DH85="раб.день",
$DR85/30*(IFERROR(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$DR85*BA85,
$DH85="неделя",
$DR85*BA85/7*(ROUNDUP((DAY(EOMONTH(BA$15,0)))/4,0))),
0)</f>
        <v/>
      </c>
      <c r="DU85" s="125">
        <f t="array" ref="DU85">
IFERROR(_xlfn.IFS(
$DH85="день_1",
$DR85*$BL85/($AX85-$AW85+1)*BB85*(DAY(EOMONTH(BB$15,0))),
$DH85="день_2",
$DR85/30*MAX(MIN($AX85,EOMONTH(BB$15,0))-MAX($AW85,BB$15)+1,),
$DH85="раб.день",
$DR85/30*(IFERROR(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$DR85*BB85,
$DH85="неделя",
$DR85*BB85/7*(ROUNDUP((DAY(EOMONTH(BB$15,0)))/4,0))),
0)</f>
        <v/>
      </c>
      <c r="DV85" s="125">
        <f t="array" ref="DV85">
IFERROR(_xlfn.IFS(
$DH85="день_1",
$DR85*$BL85/($AX85-$AW85+1)*BC85*(DAY(EOMONTH(BC$15,0))),
$DH85="день_2",
$DR85/30*MAX(MIN($AX85,EOMONTH(BC$15,0))-MAX($AW85,BC$15)+1,),
$DH85="раб.день",
$DR85/30*(IFERROR(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$DR85*BC85,
$DH85="неделя",
$DR85*BC85/7*(ROUNDUP((DAY(EOMONTH(BC$15,0)))/4,0))),
0)</f>
        <v/>
      </c>
      <c r="DW85" s="125">
        <f t="array" ref="DW85">
IFERROR(_xlfn.IFS(
$DH85="день_1",
$DR85*$BL85/($AX85-$AW85+1)*BD85*(DAY(EOMONTH(BD$15,0))),
$DH85="день_2",
$DR85/30*MAX(MIN($AX85,EOMONTH(BD$15,0))-MAX($AW85,BD$15)+1,),
$DH85="раб.день",
$DR85/30*(IFERROR(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$DR85*BD85,
$DH85="неделя",
$DR85*BD85/7*(ROUNDUP((DAY(EOMONTH(BD$15,0)))/4,0))),
0)</f>
        <v/>
      </c>
      <c r="DX85" s="125">
        <f t="array" ref="DX85">
IFERROR(_xlfn.IFS(
$DH85="день_1",
$DR85*$BL85/($AX85-$AW85+1)*BE85*(DAY(EOMONTH(BE$15,0))),
$DH85="день_2",
$DR85/30*MAX(MIN($AX85,EOMONTH(BE$15,0))-MAX($AW85,BE$15)+1,),
$DH85="раб.день",
$DR85/30*(IFERROR(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$DR85*BE85,
$DH85="неделя",
$DR85*BE85/7*(ROUNDUP((DAY(EOMONTH(BE$15,0)))/4,0))),
0)</f>
        <v/>
      </c>
      <c r="DY85" s="125">
        <f t="array" ref="DY85">
IFERROR(_xlfn.IFS(
$DH85="день_1",
$DR85*$BL85/($AX85-$AW85+1)*BF85*(DAY(EOMONTH(BF$15,0))),
$DH85="день_2",
$DR85/30*MAX(MIN($AX85,EOMONTH(BF$15,0))-MAX($AW85,BF$15)+1,),
$DH85="раб.день",
$DR85/30*(IFERROR(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$DR85*BF85,
$DH85="неделя",
$DR85*BF85/7*(ROUNDUP((DAY(EOMONTH(BF$15,0)))/4,0))),
0)</f>
        <v/>
      </c>
      <c r="DZ85" s="125">
        <f t="array" ref="DZ85">
IFERROR(_xlfn.IFS(
$DH85="день_1",
$DR85*$BL85/($AX85-$AW85+1)*BG85*(DAY(EOMONTH(BG$15,0))),
$DH85="день_2",
$DR85/30*MAX(MIN($AX85,EOMONTH(BG$15,0))-MAX($AW85,BG$15)+1,),
$DH85="раб.день",
$DR85/30*(IFERROR(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$DR85*BG85,
$DH85="неделя",
$DR85*BG85/7*(ROUNDUP((DAY(EOMONTH(BG$15,0)))/4,0))),
0)</f>
        <v/>
      </c>
      <c r="EA85" s="125">
        <f t="array" ref="EA85">
IFERROR(_xlfn.IFS(
$DH85="день_1",
$DR85*$BL85/($AX85-$AW85+1)*BH85*(DAY(EOMONTH(BH$15,0))),
$DH85="день_2",
$DR85/30*MAX(MIN($AX85,EOMONTH(BH$15,0))-MAX($AW85,BH$15)+1,),
$DH85="раб.день",
$DR85/30*(IFERROR(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$DR85*BH85,
$DH85="неделя",
$DR85*BH85/7*(ROUNDUP((DAY(EOMONTH(BH$15,0)))/4,0))),
0)</f>
        <v/>
      </c>
      <c r="EB85" s="125">
        <f t="array" ref="EB85">
IFERROR(_xlfn.IFS(
$DH85="день_1",
$DR85*$BL85/($AX85-$AW85+1)*BI85*(DAY(EOMONTH(BI$15,0))),
$DH85="день_2",
$DR85/30*MAX(MIN($AX85,EOMONTH(BI$15,0))-MAX($AW85,BI$15)+1,),
$DH85="раб.день",
$DR85/30*(IFERROR(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$DR85*BI85,
$DH85="неделя",
$DR85*BI85/7*(ROUNDUP((DAY(EOMONTH(BI$15,0)))/4,0))),
0)</f>
        <v/>
      </c>
      <c r="EC85" s="125">
        <f t="array" ref="EC85">
IFERROR(_xlfn.IFS(
$DH85="день_1",
$DR85*$BL85/($AX85-$AW85+1)*BJ85*(DAY(EOMONTH(BJ$15,0))),
$DH85="день_2",
$DR85/30*MAX(MIN($AX85,EOMONTH(BJ$15,0))-MAX($AW85,BJ$15)+1,),
$DH85="раб.день",
$DR85/30*(IFERROR(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$DR85*BJ85,
$DH85="неделя",
$DR85*BJ85/7*(ROUNDUP((DAY(EOMONTH(BJ$15,0)))/4,0))),
0)</f>
        <v/>
      </c>
      <c r="ED85" s="125">
        <f t="array" ref="ED85">
IFERROR(_xlfn.IFS(
$DH85="день_1",
$DR85*$BL85/($AX85-$AW85+1)*BK85*(DAY(EOMONTH(BK$15,0))),
$DH85="день_2",
$DR85/30*MAX(MIN($AX85,EOMONTH(BK$15,0))-MAX($AW85,BK$15)+1,),
$DH85="раб.день",
$DR85/30*(IFERROR(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$DR85*BK85,
$DH85="неделя",
$DR85*BK85/7*(ROUNDUP((DAY(EOMONTH(BK$15,0)))/4,0))),
0)</f>
        <v/>
      </c>
      <c r="EE85" s="125">
        <f>SUM($DS85,$DT85,$DU85,$DV85,$DW85,$DX85,$DY85,$DZ85,$EA85,$EB85,$EC85,$ED85)</f>
        <v/>
      </c>
      <c r="EF85" s="125">
        <f>IFERROR(ROUND($EE85*(1+$EP85),2),0)</f>
        <v/>
      </c>
      <c r="EG85" s="128" t="n">
        <v>1</v>
      </c>
      <c r="EH85" s="126" t="n">
        <v>0</v>
      </c>
      <c r="EI85" s="126">
        <f>ROUND(SUM($EH85:$EH85)*SUM($AB85:$AB85)*$EG85,2)</f>
        <v/>
      </c>
      <c r="EJ85" s="126">
        <f>ROUND($EI85*(1+$EP85),2)</f>
        <v/>
      </c>
      <c r="EK85" s="126" t="n">
        <v>0</v>
      </c>
      <c r="EL85" s="126">
        <f>ROUND(SUM($EK85:$EK85)*SUM($AB85:$AB85)*$EG85,2)</f>
        <v/>
      </c>
      <c r="EM85" s="126">
        <f>ROUND($EL85*(1+$EP85),2)</f>
        <v/>
      </c>
      <c r="EN85" s="126">
        <f>SUM($EE85,$EI85,$EL85)</f>
        <v/>
      </c>
      <c r="EO85" s="126">
        <f>SUM($EF85,$EJ85,$EM85)</f>
        <v/>
      </c>
      <c r="EP85" s="59" t="n"/>
      <c r="EQ85" s="59" t="n"/>
      <c r="ER85" s="60">
        <f t="array" ref="ER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MATCH(ES85,
{"AMS";"RussOutdoor";"HD Outdoor";"Ingroup";"IQ";"Ledproduction";"LisChannel";"Logic";"Media-PPL";"NovikovTV | НовиковТВ";"SMA";"SOK";"КрокусТВ | CrocusTV | IndoorTV";"Сити";"ТЯК Москва"},
0)),"")</f>
        <v/>
      </c>
      <c r="ES85" s="60" t="n"/>
      <c r="ET85" s="60">
        <f t="array" ref="ET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MATCH(ES85,
{"AMS";"RussOutdoor";"HD Outdoor";"Ingroup";"IQ";"Ledproduction";"LisChannel";"Logic";"Media-PPL";"NovikovTV | НовиковТВ";"SMA";"SOK";"КрокусТВ | CrocusTV | IndoorTV";"Сити";"ТЯК Москва"},
0)),"")</f>
        <v/>
      </c>
      <c r="EU85" s="60" t="n"/>
      <c r="EV85" s="60" t="n"/>
      <c r="EX85" s="110">
        <f t="array" ref="EX85">
($AR85/30
+N("ТРАФИК ПЛОЩАДКИ"))*
(IFERROR(
_xlfn.LET(
_xlpm.GPR,
HLOOKUP($L85,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IF($Q85="цифровой",_xlpm.GPR/$AG85,_xlpm.GPR/60)),
0)
+N("DWELL TIME"))*
(IF($AB85=0,0,IF($AB85=1,0.3,IF($AB85=2,0.5,IF($AB85&gt;2,1))))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_xlfn.IFS($AC85="да",1.2,$AC85="нет",1)*
_xlfn.IFS($AD85="да",1.2,$AD85="нет",1)*
IF(R85="статический",1,1.2)*
$X85*
INDEX(
{1.2;1;1.2;1.2;1;1.2;1.2;1.2;1.2;1.2;1.2;1;1.2;1.2;1.2;1.2;1;1;1.2;1.2;1.2;1;1;1;1;1.2;1.2;1.2;1.2;1;1;1;1;1.2;1.2;1.2;1.2;1.2;1.2;1.2;1.2;1;1;1.2;1;1;1;1;1.5;1;1;1.5;1.5;1.2},
MATCH($Q85,_xlpm.MI,0)))&gt;{0.02;0.04;0.06;0.1;0.2;0.4;0.6;0.8;1;2;4;6})),
{0;1;2;3;4;5;6;7;8;9;10;11;12},
0)))
+N("КОЭФФИЦИЕНТ КОНТАКТА"))))*
(_xlfn.IFS($X85&lt;0.1,$X85/1000,$X85&gt;25,5.2,AND($X85&gt;=0.1,$X85&lt;=25),(($X85*2+0.1)/10)*($X85/10)))*
IFERROR((_xlfn.LET(
_xlpm.MA,
{0;0.8;0.85;0.9;0.95;1},
_xlpm.MAA,
{0;1;2;3;4;5},
INDEX(_xlpm.MA,MATCH(SUMPRODUCT(--((IF(ROUND(_xlpm.MAA,1)&gt;5,5,ROUND($AB85,1)))&gt;{0;1;2;3;4;5})),_xlpm.MAA,0)))
+N("КОЭФФИЦИЕНТ КОЛ-ВО КОНСТРУКЦИЙ")),1)*
$AB85,0))*
(IF($Q85="цифровой",$AG85/15*$AI85,1)
+N("ДЛЯ ЦИФРЫ"))</f>
        <v/>
      </c>
      <c r="EY85" s="110">
        <f>IFERROR(EX85*AY85,0)</f>
        <v/>
      </c>
      <c r="EZ85" s="131">
        <f>IFERROR(DP85/EY85*1000,0)</f>
        <v/>
      </c>
      <c r="FA85" s="112">
        <f>IFERROR(FC85/FB85,0)</f>
        <v/>
      </c>
      <c r="FB85" s="112">
        <f>IFERROR((FC85/(EY85/FF85*#REF!))*0.825,0)</f>
        <v/>
      </c>
      <c r="FC85" s="112">
        <f>IFERROR(((EX85*30/AR85)*100)/30,0)</f>
        <v/>
      </c>
      <c r="FD85" s="112">
        <f>IFERROR(EY85/G85*100%,0)</f>
        <v/>
      </c>
      <c r="FE85" s="112">
        <f>IFERROR(FD85/FC85*100%,0)</f>
        <v/>
      </c>
      <c r="FF85" s="110">
        <f>IFERROR(AR85/30*AY85,0)</f>
        <v/>
      </c>
    </row>
    <row r="86" ht="12.75" customHeight="1">
      <c r="A86" s="59" t="n"/>
      <c r="B86" s="60" t="n"/>
      <c r="C86" s="60" t="n"/>
      <c r="D86" s="60">
        <f t="array" ref="D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6" s="60">
        <f t="array" ref="E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6" s="60" t="inlineStr"/>
      <c r="G86" s="60" t="n"/>
      <c r="H86" s="60">
        <f t="array" ref="H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6" s="60" t="n"/>
      <c r="J86" s="60" t="n"/>
      <c r="K86" s="60" t="n"/>
      <c r="L86" s="60" t="n"/>
      <c r="M86" s="60" t="n"/>
      <c r="N86" s="60" t="n"/>
      <c r="O86" s="60" t="n"/>
      <c r="P86" s="60">
        <f t="array" ref="P86">
_xlfn.IFS(
ISNUMBER(MATCH($Q86,{"шелфбаннер","разделитель","монетница","чековая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ISNUMBER(MATCH($Q86,{"каталог","журнал"},)),
"Пресса",
$Q86="","")</f>
        <v/>
      </c>
      <c r="Q86" s="60" t="n"/>
      <c r="R86" s="60">
        <f t="array" ref="R86">
IFERROR(
_xlfn.IFS(
OR(ISNUMBER(MATCH($Q86,{"экспозиция","макет","стенд","автостенд","авто стенд","выставочное пространство","выставочные стенды","модульные выставочные стенды","3Д конструкция","3D конструкция"},)),P86="Экспонирование"),
"нестандартный",
ISNUMBER(MATCH($Q86,{"скроллер","призматрон"},)),
"динамический",
$P86="Видео",
"цифровой",
OR($P86="Пресса",$P86="Щит",$P86="POSm",$P86="Подвес",$P86="Брендирование/оклейка"),
"статический"),"")</f>
        <v/>
      </c>
      <c r="S86" s="59" t="n"/>
      <c r="T86" s="60" t="n"/>
      <c r="U86" s="60" t="n"/>
      <c r="V86" s="60">
        <f>
IF(P86="Видео",
"цифровой постер/ролик",
IF(ISNUMBER(MATCH(Q86,{"короб световой","короб световой | лайтбокс","короб световой | кристалайт","лайтбокс","лайт бокс","кристалайт","LB","lightbox"},)),
"бэклит",
IF(P86="Брендирование/оклейка",
"перфарированная пленка/самоклейка",
IF(P86="Экспонирование",
"под запрос",
IF(P86="Подвес",
"баннер/ткань",
"")))))</f>
        <v/>
      </c>
      <c r="W86" s="59" t="n"/>
      <c r="X86" s="59" t="n"/>
      <c r="Y86" s="59" t="n"/>
      <c r="Z86" s="61" t="n"/>
      <c r="AA86" s="61" t="n"/>
      <c r="AB86" s="61">
        <f>IF(BL86&gt;0,Z86,0)</f>
        <v/>
      </c>
      <c r="AC86" s="59" t="n"/>
      <c r="AD86" s="59" t="n"/>
      <c r="AE86" s="59" t="n"/>
      <c r="AF86" s="59" t="n"/>
      <c r="AG86" s="59" t="n"/>
      <c r="AH86" s="59" t="n"/>
      <c r="AI86" s="59" t="n"/>
      <c r="AJ86" s="59" t="n"/>
      <c r="AK86" s="59" t="n"/>
      <c r="AL86" s="62">
        <f>IFERROR(IF(OR(R86="статический",R86="динамический",R86="нестандартный",R86="",R86=""),"-",IF(AND(AH86="-",AI86="-"),"-",AK86*3600/AH86*AI86)),"-")</f>
        <v/>
      </c>
      <c r="AM86" s="62">
        <f>IFERROR(IF(OR(R86="статический",R86="динамический",R86="",R86="", R86="BTL",R86="нестандартный"),"-",AG86*AI86*AL86/60),"-")</f>
        <v/>
      </c>
      <c r="AN86" s="63">
        <f>IFERROR(IF(AH86="","-",AG86*AI86/AH86),"-")</f>
        <v/>
      </c>
      <c r="AO86" s="59">
        <f>IFERROR(IF(OR($R86="статический",$R86="динамический",$R86="",$R86="",$R86="BTL",$R86="нестандартный"),"-",$AL86*$AY86),"-")</f>
        <v/>
      </c>
      <c r="AP86" s="62">
        <f>IFERROR(IF(OR($R86="статический",$R86="динамический",$R86="",$R86="",$R86="BTL",$R86="нестандартный"),"-",$AM86*AY86),"-")</f>
        <v/>
      </c>
      <c r="AQ86" s="64" t="n"/>
      <c r="AR86" s="61" t="n"/>
      <c r="AS86" s="61" t="n"/>
      <c r="AT86" s="61" t="n"/>
      <c r="AU86" s="65" t="n"/>
      <c r="AV86" s="124">
        <f>IFERROR(DR86/AT86*1000,"n/a")</f>
        <v/>
      </c>
      <c r="AW86" s="67" t="n"/>
      <c r="AX86" s="67" t="n"/>
      <c r="AY86" s="43">
        <f>IFERROR(IF(OR($AW86="",$AX86=""),"",_xlfn.DAYS($AX86+1,$AW86)),"")</f>
        <v/>
      </c>
      <c r="AZ86" s="68">
        <f t="array" ref="AZ86">
_xlfn.LET(_xlpm.COEFF,
IF($AW86+$AX86=0,0,IF(MAX(MIN($AX86,EOMONTH(AZ$15,0))-MAX($AW86,AZ$15)+1,)&gt;0,1,0)),
_xlfn.IFS(
$ES86="LisChannel",
_xlpm.COEFF*
INDEX({1;1;1.2;1.2;1;1;1;1;1.2;1.2;1.2;1.2},
MATCH(MONTH(AZ$15),
{1,2,3,4,5,6,7,8,9,10,11,12})),
CONCATENATE($ES86," ",$L86)="RussOutdoor метро",
_xlpm.COEFF*
INDEX({0.8;0.9;1.1;1.1;1;1;1;1;1.1;1.1;1.1;1.1},
MATCH(MONTH(AZ$15),
{1,2,3,4,5,6,7,8,9,10,11,12})),
$ES86&lt;&gt;"LisChannel",
_xlpm.COEFF,
$ES86&lt;&gt;"RussOutdoor",
_xlpm.COEFF))</f>
        <v/>
      </c>
      <c r="BA86" s="68">
        <f t="array" ref="BA86">
_xlfn.LET(_xlpm.COEFF,
IF($AW86+$AX86=0,0,IF(MAX(MIN($AX86,EOMONTH(BA$15,0))-MAX($AW86,BA$15)+1,)&gt;0,1,0)),
_xlfn.IFS(
$ES86="LisChannel",
_xlpm.COEFF*
INDEX({1;1;1.2;1.2;1;1;1;1;1.2;1.2;1.2;1.2},
MATCH(MONTH(BA$15),
{1,2,3,4,5,6,7,8,9,10,11,12})),
CONCATENATE($ES86," ",$L86)="RussOutdoor метро",
_xlpm.COEFF*
INDEX({0.8;0.9;1.1;1.1;1;1;1;1;1.1;1.1;1.1;1.1},
MATCH(MONTH(BA$15),
{1,2,3,4,5,6,7,8,9,10,11,12})),
$ES86&lt;&gt;"LisChannel",
_xlpm.COEFF,
$ES86&lt;&gt;"RussOutdoor",
_xlpm.COEFF))</f>
        <v/>
      </c>
      <c r="BB86" s="68">
        <f t="array" ref="BB86">
_xlfn.LET(_xlpm.COEFF,
IF($AW86+$AX86=0,0,IF(MAX(MIN($AX86,EOMONTH(BB$15,0))-MAX($AW86,BB$15)+1,)&gt;0,1,0)),
_xlfn.IFS(
$ES86="LisChannel",
_xlpm.COEFF*
INDEX({1;1;1.2;1.2;1;1;1;1;1.2;1.2;1.2;1.2},
MATCH(MONTH(BB$15),
{1,2,3,4,5,6,7,8,9,10,11,12})),
CONCATENATE($ES86," ",$L86)="RussOutdoor метро",
_xlpm.COEFF*
INDEX({0.8;0.9;1.1;1.1;1;1;1;1;1.1;1.1;1.1;1.1},
MATCH(MONTH(BB$15),
{1,2,3,4,5,6,7,8,9,10,11,12})),
$ES86&lt;&gt;"LisChannel",
_xlpm.COEFF,
$ES86&lt;&gt;"RussOutdoor",
_xlpm.COEFF))</f>
        <v/>
      </c>
      <c r="BC86" s="68">
        <f t="array" ref="BC86">
_xlfn.LET(_xlpm.COEFF,
IF($AW86+$AX86=0,0,IF(MAX(MIN($AX86,EOMONTH(BC$15,0))-MAX($AW86,BC$15)+1,)&gt;0,1,0)),
_xlfn.IFS(
$ES86="LisChannel",
_xlpm.COEFF*
INDEX({1;1;1.2;1.2;1;1;1;1;1.2;1.2;1.2;1.2},
MATCH(MONTH(BC$15),
{1,2,3,4,5,6,7,8,9,10,11,12})),
CONCATENATE($ES86," ",$L86)="RussOutdoor метро",
_xlpm.COEFF*
INDEX({0.8;0.9;1.1;1.1;1;1;1;1;1.1;1.1;1.1;1.1},
MATCH(MONTH(BC$15),
{1,2,3,4,5,6,7,8,9,10,11,12})),
$ES86&lt;&gt;"LisChannel",
_xlpm.COEFF,
$ES86&lt;&gt;"RussOutdoor",
_xlpm.COEFF))</f>
        <v/>
      </c>
      <c r="BD86" s="68">
        <f t="array" ref="BD86">
_xlfn.LET(_xlpm.COEFF,
IF($AW86+$AX86=0,0,IF(MAX(MIN($AX86,EOMONTH(BD$15,0))-MAX($AW86,BD$15)+1,)&gt;0,1,0)),
_xlfn.IFS(
$ES86="LisChannel",
_xlpm.COEFF*
INDEX({1;1;1.2;1.2;1;1;1;1;1.2;1.2;1.2;1.2},
MATCH(MONTH(BD$15),
{1,2,3,4,5,6,7,8,9,10,11,12})),
CONCATENATE($ES86," ",$L86)="RussOutdoor метро",
_xlpm.COEFF*
INDEX({0.8;0.9;1.1;1.1;1;1;1;1;1.1;1.1;1.1;1.1},
MATCH(MONTH(BD$15),
{1,2,3,4,5,6,7,8,9,10,11,12})),
$ES86&lt;&gt;"LisChannel",
_xlpm.COEFF,
$ES86&lt;&gt;"RussOutdoor",
_xlpm.COEFF))</f>
        <v/>
      </c>
      <c r="BE86" s="68">
        <f t="array" ref="BE86">
_xlfn.LET(_xlpm.COEFF,
IF($AW86+$AX86=0,0,IF(MAX(MIN($AX86,EOMONTH(BE$15,0))-MAX($AW86,BE$15)+1,)&gt;0,1,0)),
_xlfn.IFS(
$ES86="LisChannel",
_xlpm.COEFF*
INDEX({1;1;1.2;1.2;1;1;1;1;1.2;1.2;1.2;1.2},
MATCH(MONTH(BE$15),
{1,2,3,4,5,6,7,8,9,10,11,12})),
CONCATENATE($ES86," ",$L86)="RussOutdoor метро",
_xlpm.COEFF*
INDEX({0.8;0.9;1.1;1.1;1;1;1;1;1.1;1.1;1.1;1.1},
MATCH(MONTH(BE$15),
{1,2,3,4,5,6,7,8,9,10,11,12})),
$ES86&lt;&gt;"LisChannel",
_xlpm.COEFF,
$ES86&lt;&gt;"RussOutdoor",
_xlpm.COEFF))</f>
        <v/>
      </c>
      <c r="BF86" s="68">
        <f t="array" ref="BF86">
_xlfn.LET(_xlpm.COEFF,
IF($AW86+$AX86=0,0,IF(MAX(MIN($AX86,EOMONTH(BF$15,0))-MAX($AW86,BF$15)+1,)&gt;0,1,0)),
_xlfn.IFS(
$ES86="LisChannel",
_xlpm.COEFF*
INDEX({1;1;1.2;1.2;1;1;1;1;1.2;1.2;1.2;1.2},
MATCH(MONTH(BF$15),
{1,2,3,4,5,6,7,8,9,10,11,12})),
CONCATENATE($ES86," ",$L86)="RussOutdoor метро",
_xlpm.COEFF*
INDEX({0.8;0.9;1.1;1.1;1;1;1;1;1.1;1.1;1.1;1.1},
MATCH(MONTH(BF$15),
{1,2,3,4,5,6,7,8,9,10,11,12})),
$ES86&lt;&gt;"LisChannel",
_xlpm.COEFF,
$ES86&lt;&gt;"RussOutdoor",
_xlpm.COEFF))</f>
        <v/>
      </c>
      <c r="BG86" s="68">
        <f t="array" ref="BG86">
_xlfn.LET(_xlpm.COEFF,
IF($AW86+$AX86=0,0,IF(MAX(MIN($AX86,EOMONTH(BG$15,0))-MAX($AW86,BG$15)+1,)&gt;0,1,0)),
_xlfn.IFS(
$ES86="LisChannel",
_xlpm.COEFF*
INDEX({1;1;1.2;1.2;1;1;1;1;1.2;1.2;1.2;1.2},
MATCH(MONTH(BG$15),
{1,2,3,4,5,6,7,8,9,10,11,12})),
CONCATENATE($ES86," ",$L86)="RussOutdoor метро",
_xlpm.COEFF*
INDEX({0.8;0.9;1.1;1.1;1;1;1;1;1.1;1.1;1.1;1.1},
MATCH(MONTH(BG$15),
{1,2,3,4,5,6,7,8,9,10,11,12})),
$ES86&lt;&gt;"LisChannel",
_xlpm.COEFF,
$ES86&lt;&gt;"RussOutdoor",
_xlpm.COEFF))</f>
        <v/>
      </c>
      <c r="BH86" s="68">
        <f t="array" ref="BH86">
_xlfn.LET(_xlpm.COEFF,
IF($AW86+$AX86=0,0,IF(MAX(MIN($AX86,EOMONTH(BH$15,0))-MAX($AW86,BH$15)+1,)&gt;0,1,0)),
_xlfn.IFS(
$ES86="LisChannel",
_xlpm.COEFF*
INDEX({1;1;1.2;1.2;1;1;1;1;1.2;1.2;1.2;1.2},
MATCH(MONTH(BH$15),
{1,2,3,4,5,6,7,8,9,10,11,12})),
CONCATENATE($ES86," ",$L86)="RussOutdoor метро",
_xlpm.COEFF*
INDEX({0.8;0.9;1.1;1.1;1;1;1;1;1.1;1.1;1.1;1.1},
MATCH(MONTH(BH$15),
{1,2,3,4,5,6,7,8,9,10,11,12})),
$ES86&lt;&gt;"LisChannel",
_xlpm.COEFF,
$ES86&lt;&gt;"RussOutdoor",
_xlpm.COEFF))</f>
        <v/>
      </c>
      <c r="BI86" s="68">
        <f t="array" ref="BI86">
_xlfn.LET(_xlpm.COEFF,
IF($AW86+$AX86=0,0,IF(MAX(MIN($AX86,EOMONTH(BI$15,0))-MAX($AW86,BI$15)+1,)&gt;0,1,0)),
_xlfn.IFS(
$ES86="LisChannel",
_xlpm.COEFF*
INDEX({1;1;1.2;1.2;1;1;1;1;1.2;1.2;1.2;1.2},
MATCH(MONTH(BI$15),
{1,2,3,4,5,6,7,8,9,10,11,12})),
CONCATENATE($ES86," ",$L86)="RussOutdoor метро",
_xlpm.COEFF*
INDEX({0.8;0.9;1.1;1.1;1;1;1;1;1.1;1.1;1.1;1.1},
MATCH(MONTH(BI$15),
{1,2,3,4,5,6,7,8,9,10,11,12})),
$ES86&lt;&gt;"LisChannel",
_xlpm.COEFF,
$ES86&lt;&gt;"RussOutdoor",
_xlpm.COEFF))</f>
        <v/>
      </c>
      <c r="BJ86" s="68">
        <f t="array" ref="BJ86">
_xlfn.LET(_xlpm.COEFF,
IF($AW86+$AX86=0,0,IF(MAX(MIN($AX86,EOMONTH(BJ$15,0))-MAX($AW86,BJ$15)+1,)&gt;0,1,0)),
_xlfn.IFS(
$ES86="LisChannel",
_xlpm.COEFF*
INDEX({1;1;1.2;1.2;1;1;1;1;1.2;1.2;1.2;1.2},
MATCH(MONTH(BJ$15),
{1,2,3,4,5,6,7,8,9,10,11,12})),
CONCATENATE($ES86," ",$L86)="RussOutdoor метро",
_xlpm.COEFF*
INDEX({0.8;0.9;1.1;1.1;1;1;1;1;1.1;1.1;1.1;1.1},
MATCH(MONTH(BJ$15),
{1,2,3,4,5,6,7,8,9,10,11,12})),
$ES86&lt;&gt;"LisChannel",
_xlpm.COEFF,
$ES86&lt;&gt;"RussOutdoor",
_xlpm.COEFF))</f>
        <v/>
      </c>
      <c r="BK86" s="68">
        <f t="array" ref="BK86">
_xlfn.LET(_xlpm.COEFF,
IF($AW86+$AX86=0,0,IF(MAX(MIN($AX86,EOMONTH(BK$15,0))-MAX($AW86,BK$15)+1,)&gt;0,1,0)),
_xlfn.IFS(
$ES86="LisChannel",
_xlpm.COEFF*
INDEX({1;1;1.2;1.2;1;1;1;1;1.2;1.2;1.2;1.2},
MATCH(MONTH(BK$15),
{1,2,3,4,5,6,7,8,9,10,11,12})),
CONCATENATE($ES86," ",$L86)="RussOutdoor метро",
_xlpm.COEFF*
INDEX({0.8;0.9;1.1;1.1;1;1;1;1;1.1;1.1;1.1;1.1},
MATCH(MONTH(BK$15),
{1,2,3,4,5,6,7,8,9,10,11,12})),
$ES86&lt;&gt;"LisChannel",
_xlpm.COEFF,
$ES86&lt;&gt;"RussOutdoor",
_xlpm.COEFF))</f>
        <v/>
      </c>
      <c r="BL86" s="62">
        <f>COUNTIFS($AZ86:$BK86,"&gt;0")</f>
        <v/>
      </c>
      <c r="BM86" s="65" t="n"/>
      <c r="BN86" s="125">
        <f>$DJ86</f>
        <v/>
      </c>
      <c r="BO86" s="63">
        <f>$DQ86</f>
        <v/>
      </c>
      <c r="BP86" s="125">
        <f>
IFERROR(
IF($BL86=0,0,
$BN86*(1-$BO86)),
0)</f>
        <v/>
      </c>
      <c r="BQ86" s="125">
        <f t="array" ref="BQ86">
IFERROR(
_xlfn.IFS(
$DH86="день_1",
$BP86*$BL86/($AX86-$AW86+1)*AZ86*(DAY(EOMONTH(AZ$15,0))),
$DH86="день_2",
$BP86/30*MAX(MIN($AX86,EOMONTH(AZ$15,0))-MAX($AW86,AZ$15)+1,),
$DH86="раб.день",
$BP86/30*(IFERROR(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$BP86*AZ86,
$DH86="неделя",
$BP86*AZ86/7*(ROUNDUP((DAY(EOMONTH(AZ$15,0)))/4,0))),
0)</f>
        <v/>
      </c>
      <c r="BR86" s="125">
        <f t="array" ref="BR86">
IFERROR(
_xlfn.IFS(
$DH86="день_1",
$BP86*$BL86/($AX86-$AW86+1)*BA86*(DAY(EOMONTH(BA$15,0))),
$DH86="день_2",
$BP86/30*MAX(MIN($AX86,EOMONTH(BA$15,0))-MAX($AW86,BA$15)+1,),
$DH86="раб.день",
$BP86/30*(IFERROR(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$BP86*BA86,
$DH86="неделя",
$BP86*BA86/7*(ROUNDUP((DAY(EOMONTH(BA$15,0)))/4,0))),
0)</f>
        <v/>
      </c>
      <c r="BS86" s="125">
        <f t="array" ref="BS86">
IFERROR(
_xlfn.IFS(
$DH86="день_1",
$BP86*$BL86/($AX86-$AW86+1)*BB86*(DAY(EOMONTH(BB$15,0))),
$DH86="день_2",
$BP86/30*MAX(MIN($AX86,EOMONTH(BB$15,0))-MAX($AW86,BB$15)+1,),
$DH86="раб.день",
$BP86/30*(IFERROR(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$BP86*BB86,
$DH86="неделя",
$BP86*BB86/7*(ROUNDUP((DAY(EOMONTH(BB$15,0)))/4,0))),
0)</f>
        <v/>
      </c>
      <c r="BT86" s="125">
        <f t="array" ref="BT86">
IFERROR(
_xlfn.IFS(
$DH86="день_1",
$BP86*$BL86/($AX86-$AW86+1)*BC86*(DAY(EOMONTH(BC$15,0))),
$DH86="день_2",
$BP86/30*MAX(MIN($AX86,EOMONTH(BC$15,0))-MAX($AW86,BC$15)+1,),
$DH86="раб.день",
$BP86/30*(IFERROR(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$BP86*BC86,
$DH86="неделя",
$BP86*BC86/7*(ROUNDUP((DAY(EOMONTH(BC$15,0)))/4,0))),
0)</f>
        <v/>
      </c>
      <c r="BU86" s="125">
        <f t="array" ref="BU86">
IFERROR(
_xlfn.IFS(
$DH86="день_1",
$BP86*$BL86/($AX86-$AW86+1)*BD86*(DAY(EOMONTH(BD$15,0))),
$DH86="день_2",
$BP86/30*MAX(MIN($AX86,EOMONTH(BD$15,0))-MAX($AW86,BD$15)+1,),
$DH86="раб.день",
$BP86/30*(IFERROR(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$BP86*BD86,
$DH86="неделя",
$BP86*BD86/7*(ROUNDUP((DAY(EOMONTH(BD$15,0)))/4,0))),
0)</f>
        <v/>
      </c>
      <c r="BV86" s="125">
        <f t="array" ref="BV86">
IFERROR(
_xlfn.IFS(
$DH86="день_1",
$BP86*$BL86/($AX86-$AW86+1)*BE86*(DAY(EOMONTH(BE$15,0))),
$DH86="день_2",
$BP86/30*MAX(MIN($AX86,EOMONTH(BE$15,0))-MAX($AW86,BE$15)+1,),
$DH86="раб.день",
$BP86/30*(IFERROR(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$BP86*BE86,
$DH86="неделя",
$BP86*BE86/7*(ROUNDUP((DAY(EOMONTH(BE$15,0)))/4,0))),
0)</f>
        <v/>
      </c>
      <c r="BW86" s="125">
        <f t="array" ref="BW86">
IFERROR(
_xlfn.IFS(
$DH86="день_1",
$BP86*$BL86/($AX86-$AW86+1)*BF86*(DAY(EOMONTH(BF$15,0))),
$DH86="день_2",
$BP86/30*MAX(MIN($AX86,EOMONTH(BF$15,0))-MAX($AW86,BF$15)+1,),
$DH86="раб.день",
$BP86/30*(IFERROR(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$BP86*BF86,
$DH86="неделя",
$BP86*BF86/7*(ROUNDUP((DAY(EOMONTH(BF$15,0)))/4,0))),
0)</f>
        <v/>
      </c>
      <c r="BX86" s="125">
        <f t="array" ref="BX86">
IFERROR(
_xlfn.IFS(
$DH86="день_1",
$BP86*$BL86/($AX86-$AW86+1)*BG86*(DAY(EOMONTH(BG$15,0))),
$DH86="день_2",
$BP86/30*MAX(MIN($AX86,EOMONTH(BG$15,0))-MAX($AW86,BG$15)+1,),
$DH86="раб.день",
$BP86/30*(IFERROR(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$BP86*BG86,
$DH86="неделя",
$BP86*BG86/7*(ROUNDUP((DAY(EOMONTH(BG$15,0)))/4,0))),
0)</f>
        <v/>
      </c>
      <c r="BY86" s="125">
        <f t="array" ref="BY86">
IFERROR(
_xlfn.IFS(
$DH86="день_1",
$BP86*$BL86/($AX86-$AW86+1)*BH86*(DAY(EOMONTH(BH$15,0))),
$DH86="день_2",
$BP86/30*MAX(MIN($AX86,EOMONTH(BH$15,0))-MAX($AW86,BH$15)+1,),
$DH86="раб.день",
$BP86/30*(IFERROR(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$BP86*BH86,
$DH86="неделя",
$BP86*BH86/7*(ROUNDUP((DAY(EOMONTH(BH$15,0)))/4,0))),
0)</f>
        <v/>
      </c>
      <c r="BZ86" s="125">
        <f t="array" ref="BZ86">
IFERROR(
_xlfn.IFS(
$DH86="день_1",
$BP86*$BL86/($AX86-$AW86+1)*BI86*(DAY(EOMONTH(BI$15,0))),
$DH86="день_2",
$BP86/30*MAX(MIN($AX86,EOMONTH(BI$15,0))-MAX($AW86,BI$15)+1,),
$DH86="раб.день",
$BP86/30*(IFERROR(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$BP86*BI86,
$DH86="неделя",
$BP86*BI86/7*(ROUNDUP((DAY(EOMONTH(BI$15,0)))/4,0))),
0)</f>
        <v/>
      </c>
      <c r="CA86" s="125">
        <f t="array" ref="CA86">
IFERROR(
_xlfn.IFS(
$DH86="день_1",
$BP86*$BL86/($AX86-$AW86+1)*BJ86*(DAY(EOMONTH(BJ$15,0))),
$DH86="день_2",
$BP86/30*MAX(MIN($AX86,EOMONTH(BJ$15,0))-MAX($AW86,BJ$15)+1,),
$DH86="раб.день",
$BP86/30*(IFERROR(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$BP86*BJ86,
$DH86="неделя",
$BP86*BJ86/7*(ROUNDUP((DAY(EOMONTH(BJ$15,0)))/4,0))),
0)</f>
        <v/>
      </c>
      <c r="CB86" s="125">
        <f t="array" ref="CB86">
IFERROR(
_xlfn.IFS(
$DH86="день_1",
$BP86*$BL86/($AX86-$AW86+1)*BK86*(DAY(EOMONTH(BK$15,0))),
$DH86="день_2",
$BP86/30*MAX(MIN($AX86,EOMONTH(BK$15,0))-MAX($AW86,BK$15)+1,),
$DH86="раб.день",
$BP86/30*(IFERROR(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$BP86*BK86,
$DH86="неделя",
$BP86*BK86/7*(ROUNDUP((DAY(EOMONTH(BK$15,0)))/4,0))),
0)</f>
        <v/>
      </c>
      <c r="CC86" s="125">
        <f>SUM($BQ86:$CB86)</f>
        <v/>
      </c>
      <c r="CD86" s="126">
        <f>SUM($EH86:$EH86)</f>
        <v/>
      </c>
      <c r="CE86" s="126">
        <f>$CD86*$AB86</f>
        <v/>
      </c>
      <c r="CF86" s="126">
        <f>SUM($EK86:$EK86)</f>
        <v/>
      </c>
      <c r="CG86" s="126">
        <f>$CF86*$AB86</f>
        <v/>
      </c>
      <c r="CH86" s="126">
        <f>SUM($CC86,$CE86,$CG86)</f>
        <v/>
      </c>
      <c r="CI86" s="126">
        <f>$CH86*(1+$CM86)</f>
        <v/>
      </c>
      <c r="CJ86" s="127" t="n">
        <v>0</v>
      </c>
      <c r="CK86" s="126">
        <f>SUM($CH86:$CH86)*(1+$CJ86)</f>
        <v/>
      </c>
      <c r="CL86" s="126">
        <f>SUM($CH86:$CH86)*(1+$CM86)</f>
        <v/>
      </c>
      <c r="CM86" s="59" t="n"/>
      <c r="CN86" s="59" t="n"/>
      <c r="CO86" s="72" t="n"/>
      <c r="CP86" s="59" t="n"/>
      <c r="CQ86" s="73" t="n"/>
      <c r="CR86" s="73" t="n"/>
      <c r="CS86" s="73" t="n"/>
      <c r="CT86" s="72" t="n"/>
      <c r="CU86" s="79" t="inlineStr">
        <is>
          <t> </t>
        </is>
      </c>
      <c r="CV86" s="60" t="n"/>
      <c r="CW86" s="60" t="n"/>
      <c r="CX86" s="60" t="n"/>
      <c r="CY86" s="127">
        <f>IFERROR(($CC86-$EE86)/($EE86/(1-$DQ86)),0)</f>
        <v/>
      </c>
      <c r="CZ86" s="127">
        <f>IFERROR(1-$EI86/($CE86),0)</f>
        <v/>
      </c>
      <c r="DA86" s="127">
        <f>IFERROR(1-$EL86/($CG86),0)</f>
        <v/>
      </c>
      <c r="DB86" s="126">
        <f>ROUND(IFERROR(($CI86/(1+$CM86)-$EN86),0),2)</f>
        <v/>
      </c>
      <c r="DC86" s="128" t="n"/>
      <c r="DD86" s="125" t="n"/>
      <c r="DE86" s="75" t="n">
        <v>0</v>
      </c>
      <c r="DF86" s="128" t="n"/>
      <c r="DG86" s="125">
        <f>IF($DC86=0,0,$DD86*($DC86*100%-$DE86*$DF86))*SUM($AB86:$AB86)</f>
        <v/>
      </c>
      <c r="DH86" s="129" t="inlineStr">
        <is>
          <t>месяц</t>
        </is>
      </c>
      <c r="DI86" s="130">
        <f t="array" ref="DI86">IFERROR(
IF($ES86="LisChannel",
(ROUND(((INDEX({174.625;153.888888888889;130.972222222222},MATCH($AI86,{2;3;4}),0))*$AG86*$AI86),2)),0),0)</f>
        <v/>
      </c>
      <c r="DJ86" s="130">
        <f>
_xlfn.LET(_xlpm.X,
IFERROR(
IF($ES86="НовиковТВ",
(_xlfn.LET(_xlpm.NTV,
_xlfn.LET(_xlpm.MIN,350000,
IF(SUMIFS($DI:$DI,$ES:$ES,"НовиковТВ")&lt;=_xlpm.MIN,
(SUMIFS($DI:$DI,$ES:$ES,"НовиковТВ")/(COUNTIFS($ES:$ES,"НовиковТВ")))*_xlpm.MIN/SUMIFS($DI:$DI,$ES:$ES,"НовиковТВ"),
DI86)),
_xlpm.NTV+$DG86/(1-(1-(_xlpm.NTV)*(1-$DL86)*(1-$DM86)*(1-$DN86)*(1-$DO86)*(1-$DP86)/_xlpm.NTV))))/(1+$EP86),
$DI86+$DG86/(1-(1-($DI86)*(1-$DL86)*(1-$DM86)*(1-$DN86)*(1-$DO86)*(1-$DP86)/$DI86))),
0),
_xlpm.X*(1+$CM86)*(1+$CW86)-_xlpm.X*(1+$CM86)+_xlpm.X)</f>
        <v/>
      </c>
      <c r="DK86" s="125" t="inlineStr">
        <is>
          <t>послед.</t>
        </is>
      </c>
      <c r="DL86" s="63" t="n">
        <v>0</v>
      </c>
      <c r="DM86" s="63" t="n">
        <v>0</v>
      </c>
      <c r="DN86" s="63" t="n">
        <v>0</v>
      </c>
      <c r="DO86" s="63" t="n">
        <v>0</v>
      </c>
      <c r="DP86" s="63" t="n">
        <v>0</v>
      </c>
      <c r="DQ86" s="63">
        <f t="array" ref="DQ86">IFERROR(_xlfn.IFS(
$DK86="послед.",1-(1-$DL86)*(1-$DM86)*(1-$DN86)*(1-$DO86)*(1-$DP86),
$DK86="сумм.",$DL86+$DM86+$DN86+$DO86+$DP86),
0)</f>
        <v/>
      </c>
      <c r="DR86" s="125">
        <f t="array" ref="DR86">
IFERROR(
_xlfn.IFS(
$BL86=0,
0,
$BL86&gt;0,
_xlfn.IFS($DK86="послед.",
$DJ86*(1-$DL86)*(1-$DM86)*(1-$DN86)*(1-$DO86)*(1-$DP86),
$DK86="сумм.",
$DJ86*(1-($DL86+$DM86+$DN86+$DO86+$DP86)))),0)</f>
        <v/>
      </c>
      <c r="DS86" s="125">
        <f t="array" ref="DS86">
IFERROR(_xlfn.IFS(
$DH86="день_1",
$DR86*$BL86/($AX86-$AW86+1)*AZ86*(DAY(EOMONTH(AZ$15,0))),
$DH86="день_2",
$DR86/30*MAX(MIN($AX86,EOMONTH(AZ$15,0))-MAX($AW86,AZ$15)+1,),
$DH86="раб.день",
$DR86/30*(IFERROR(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$DR86*AZ86,
$DH86="неделя",
$DR86*AZ86/7*(ROUNDUP((DAY(EOMONTH(AZ$15,0)))/4,0))),
0)</f>
        <v/>
      </c>
      <c r="DT86" s="125">
        <f t="array" ref="DT86">
IFERROR(_xlfn.IFS(
$DH86="день_1",
$DR86*$BL86/($AX86-$AW86+1)*BA86*(DAY(EOMONTH(BA$15,0))),
$DH86="день_2",
$DR86/30*MAX(MIN($AX86,EOMONTH(BA$15,0))-MAX($AW86,BA$15)+1,),
$DH86="раб.день",
$DR86/30*(IFERROR(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$DR86*BA86,
$DH86="неделя",
$DR86*BA86/7*(ROUNDUP((DAY(EOMONTH(BA$15,0)))/4,0))),
0)</f>
        <v/>
      </c>
      <c r="DU86" s="125">
        <f t="array" ref="DU86">
IFERROR(_xlfn.IFS(
$DH86="день_1",
$DR86*$BL86/($AX86-$AW86+1)*BB86*(DAY(EOMONTH(BB$15,0))),
$DH86="день_2",
$DR86/30*MAX(MIN($AX86,EOMONTH(BB$15,0))-MAX($AW86,BB$15)+1,),
$DH86="раб.день",
$DR86/30*(IFERROR(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$DR86*BB86,
$DH86="неделя",
$DR86*BB86/7*(ROUNDUP((DAY(EOMONTH(BB$15,0)))/4,0))),
0)</f>
        <v/>
      </c>
      <c r="DV86" s="125">
        <f t="array" ref="DV86">
IFERROR(_xlfn.IFS(
$DH86="день_1",
$DR86*$BL86/($AX86-$AW86+1)*BC86*(DAY(EOMONTH(BC$15,0))),
$DH86="день_2",
$DR86/30*MAX(MIN($AX86,EOMONTH(BC$15,0))-MAX($AW86,BC$15)+1,),
$DH86="раб.день",
$DR86/30*(IFERROR(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$DR86*BC86,
$DH86="неделя",
$DR86*BC86/7*(ROUNDUP((DAY(EOMONTH(BC$15,0)))/4,0))),
0)</f>
        <v/>
      </c>
      <c r="DW86" s="125">
        <f t="array" ref="DW86">
IFERROR(_xlfn.IFS(
$DH86="день_1",
$DR86*$BL86/($AX86-$AW86+1)*BD86*(DAY(EOMONTH(BD$15,0))),
$DH86="день_2",
$DR86/30*MAX(MIN($AX86,EOMONTH(BD$15,0))-MAX($AW86,BD$15)+1,),
$DH86="раб.день",
$DR86/30*(IFERROR(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$DR86*BD86,
$DH86="неделя",
$DR86*BD86/7*(ROUNDUP((DAY(EOMONTH(BD$15,0)))/4,0))),
0)</f>
        <v/>
      </c>
      <c r="DX86" s="125">
        <f t="array" ref="DX86">
IFERROR(_xlfn.IFS(
$DH86="день_1",
$DR86*$BL86/($AX86-$AW86+1)*BE86*(DAY(EOMONTH(BE$15,0))),
$DH86="день_2",
$DR86/30*MAX(MIN($AX86,EOMONTH(BE$15,0))-MAX($AW86,BE$15)+1,),
$DH86="раб.день",
$DR86/30*(IFERROR(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$DR86*BE86,
$DH86="неделя",
$DR86*BE86/7*(ROUNDUP((DAY(EOMONTH(BE$15,0)))/4,0))),
0)</f>
        <v/>
      </c>
      <c r="DY86" s="125">
        <f t="array" ref="DY86">
IFERROR(_xlfn.IFS(
$DH86="день_1",
$DR86*$BL86/($AX86-$AW86+1)*BF86*(DAY(EOMONTH(BF$15,0))),
$DH86="день_2",
$DR86/30*MAX(MIN($AX86,EOMONTH(BF$15,0))-MAX($AW86,BF$15)+1,),
$DH86="раб.день",
$DR86/30*(IFERROR(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$DR86*BF86,
$DH86="неделя",
$DR86*BF86/7*(ROUNDUP((DAY(EOMONTH(BF$15,0)))/4,0))),
0)</f>
        <v/>
      </c>
      <c r="DZ86" s="125">
        <f t="array" ref="DZ86">
IFERROR(_xlfn.IFS(
$DH86="день_1",
$DR86*$BL86/($AX86-$AW86+1)*BG86*(DAY(EOMONTH(BG$15,0))),
$DH86="день_2",
$DR86/30*MAX(MIN($AX86,EOMONTH(BG$15,0))-MAX($AW86,BG$15)+1,),
$DH86="раб.день",
$DR86/30*(IFERROR(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$DR86*BG86,
$DH86="неделя",
$DR86*BG86/7*(ROUNDUP((DAY(EOMONTH(BG$15,0)))/4,0))),
0)</f>
        <v/>
      </c>
      <c r="EA86" s="125">
        <f t="array" ref="EA86">
IFERROR(_xlfn.IFS(
$DH86="день_1",
$DR86*$BL86/($AX86-$AW86+1)*BH86*(DAY(EOMONTH(BH$15,0))),
$DH86="день_2",
$DR86/30*MAX(MIN($AX86,EOMONTH(BH$15,0))-MAX($AW86,BH$15)+1,),
$DH86="раб.день",
$DR86/30*(IFERROR(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$DR86*BH86,
$DH86="неделя",
$DR86*BH86/7*(ROUNDUP((DAY(EOMONTH(BH$15,0)))/4,0))),
0)</f>
        <v/>
      </c>
      <c r="EB86" s="125">
        <f t="array" ref="EB86">
IFERROR(_xlfn.IFS(
$DH86="день_1",
$DR86*$BL86/($AX86-$AW86+1)*BI86*(DAY(EOMONTH(BI$15,0))),
$DH86="день_2",
$DR86/30*MAX(MIN($AX86,EOMONTH(BI$15,0))-MAX($AW86,BI$15)+1,),
$DH86="раб.день",
$DR86/30*(IFERROR(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$DR86*BI86,
$DH86="неделя",
$DR86*BI86/7*(ROUNDUP((DAY(EOMONTH(BI$15,0)))/4,0))),
0)</f>
        <v/>
      </c>
      <c r="EC86" s="125">
        <f t="array" ref="EC86">
IFERROR(_xlfn.IFS(
$DH86="день_1",
$DR86*$BL86/($AX86-$AW86+1)*BJ86*(DAY(EOMONTH(BJ$15,0))),
$DH86="день_2",
$DR86/30*MAX(MIN($AX86,EOMONTH(BJ$15,0))-MAX($AW86,BJ$15)+1,),
$DH86="раб.день",
$DR86/30*(IFERROR(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$DR86*BJ86,
$DH86="неделя",
$DR86*BJ86/7*(ROUNDUP((DAY(EOMONTH(BJ$15,0)))/4,0))),
0)</f>
        <v/>
      </c>
      <c r="ED86" s="125">
        <f t="array" ref="ED86">
IFERROR(_xlfn.IFS(
$DH86="день_1",
$DR86*$BL86/($AX86-$AW86+1)*BK86*(DAY(EOMONTH(BK$15,0))),
$DH86="день_2",
$DR86/30*MAX(MIN($AX86,EOMONTH(BK$15,0))-MAX($AW86,BK$15)+1,),
$DH86="раб.день",
$DR86/30*(IFERROR(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$DR86*BK86,
$DH86="неделя",
$DR86*BK86/7*(ROUNDUP((DAY(EOMONTH(BK$15,0)))/4,0))),
0)</f>
        <v/>
      </c>
      <c r="EE86" s="125">
        <f>SUM($DS86,$DT86,$DU86,$DV86,$DW86,$DX86,$DY86,$DZ86,$EA86,$EB86,$EC86,$ED86)</f>
        <v/>
      </c>
      <c r="EF86" s="125">
        <f>IFERROR(ROUND($EE86*(1+$EP86),2),0)</f>
        <v/>
      </c>
      <c r="EG86" s="128" t="n">
        <v>1</v>
      </c>
      <c r="EH86" s="126" t="n">
        <v>0</v>
      </c>
      <c r="EI86" s="126">
        <f>ROUND(SUM($EH86:$EH86)*SUM($AB86:$AB86)*$EG86,2)</f>
        <v/>
      </c>
      <c r="EJ86" s="126">
        <f>ROUND($EI86*(1+$EP86),2)</f>
        <v/>
      </c>
      <c r="EK86" s="126" t="n">
        <v>0</v>
      </c>
      <c r="EL86" s="126">
        <f>ROUND(SUM($EK86:$EK86)*SUM($AB86:$AB86)*$EG86,2)</f>
        <v/>
      </c>
      <c r="EM86" s="126">
        <f>ROUND($EL86*(1+$EP86),2)</f>
        <v/>
      </c>
      <c r="EN86" s="126">
        <f>SUM($EE86,$EI86,$EL86)</f>
        <v/>
      </c>
      <c r="EO86" s="126">
        <f>SUM($EF86,$EJ86,$EM86)</f>
        <v/>
      </c>
      <c r="EP86" s="59" t="n"/>
      <c r="EQ86" s="59" t="n"/>
      <c r="ER86" s="60">
        <f t="array" ref="ER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MATCH(ES86,
{"AMS";"RussOutdoor";"HD Outdoor";"Ingroup";"IQ";"Ledproduction";"LisChannel";"Logic";"Media-PPL";"NovikovTV | НовиковТВ";"SMA";"SOK";"КрокусТВ | CrocusTV | IndoorTV";"Сити";"ТЯК Москва"},
0)),"")</f>
        <v/>
      </c>
      <c r="ES86" s="60" t="n"/>
      <c r="ET86" s="60">
        <f t="array" ref="ET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MATCH(ES86,
{"AMS";"RussOutdoor";"HD Outdoor";"Ingroup";"IQ";"Ledproduction";"LisChannel";"Logic";"Media-PPL";"NovikovTV | НовиковТВ";"SMA";"SOK";"КрокусТВ | CrocusTV | IndoorTV";"Сити";"ТЯК Москва"},
0)),"")</f>
        <v/>
      </c>
      <c r="EU86" s="60" t="n"/>
      <c r="EV86" s="60" t="n"/>
      <c r="EX86" s="110">
        <f t="array" ref="EX86">
($AR86/30
+N("ТРАФИК ПЛОЩАДКИ"))*
(IFERROR(
_xlfn.LET(
_xlpm.GPR,
HLOOKUP($L86,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IF($Q86="цифровой",_xlpm.GPR/$AG86,_xlpm.GPR/60)),
0)
+N("DWELL TIME"))*
(IF($AB86=0,0,IF($AB86=1,0.3,IF($AB86=2,0.5,IF($AB86&gt;2,1))))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_xlfn.IFS($AC86="да",1.2,$AC86="нет",1)*
_xlfn.IFS($AD86="да",1.2,$AD86="нет",1)*
IF(R86="статический",1,1.2)*
$X86*
INDEX(
{1.2;1;1.2;1.2;1;1.2;1.2;1.2;1.2;1.2;1.2;1;1.2;1.2;1.2;1.2;1;1;1.2;1.2;1.2;1;1;1;1;1.2;1.2;1.2;1.2;1;1;1;1;1.2;1.2;1.2;1.2;1.2;1.2;1.2;1.2;1;1;1.2;1;1;1;1;1.5;1;1;1.5;1.5;1.2},
MATCH($Q86,_xlpm.MI,0)))&gt;{0.02;0.04;0.06;0.1;0.2;0.4;0.6;0.8;1;2;4;6})),
{0;1;2;3;4;5;6;7;8;9;10;11;12},
0)))
+N("КОЭФФИЦИЕНТ КОНТАКТА"))))*
(_xlfn.IFS($X86&lt;0.1,$X86/1000,$X86&gt;25,5.2,AND($X86&gt;=0.1,$X86&lt;=25),(($X86*2+0.1)/10)*($X86/10)))*
IFERROR((_xlfn.LET(
_xlpm.MA,
{0;0.8;0.85;0.9;0.95;1},
_xlpm.MAA,
{0;1;2;3;4;5},
INDEX(_xlpm.MA,MATCH(SUMPRODUCT(--((IF(ROUND(_xlpm.MAA,1)&gt;5,5,ROUND($AB86,1)))&gt;{0;1;2;3;4;5})),_xlpm.MAA,0)))
+N("КОЭФФИЦИЕНТ КОЛ-ВО КОНСТРУКЦИЙ")),1)*
$AB86,0))*
(IF($Q86="цифровой",$AG86/15*$AI86,1)
+N("ДЛЯ ЦИФРЫ"))</f>
        <v/>
      </c>
      <c r="EY86" s="110">
        <f>IFERROR(EX86*AY86,0)</f>
        <v/>
      </c>
      <c r="EZ86" s="131">
        <f>IFERROR(DP86/EY86*1000,0)</f>
        <v/>
      </c>
      <c r="FA86" s="112">
        <f>IFERROR(FC86/FB86,0)</f>
        <v/>
      </c>
      <c r="FB86" s="112">
        <f>IFERROR((FC86/(EY86/FF86*#REF!))*0.825,0)</f>
        <v/>
      </c>
      <c r="FC86" s="112">
        <f>IFERROR(((EX86*30/AR86)*100)/30,0)</f>
        <v/>
      </c>
      <c r="FD86" s="112">
        <f>IFERROR(EY86/G86*100%,0)</f>
        <v/>
      </c>
      <c r="FE86" s="112">
        <f>IFERROR(FD86/FC86*100%,0)</f>
        <v/>
      </c>
      <c r="FF86" s="110">
        <f>IFERROR(AR86/30*AY86,0)</f>
        <v/>
      </c>
    </row>
    <row r="87" ht="12.75" customHeight="1">
      <c r="A87" s="59" t="n"/>
      <c r="B87" s="60" t="n"/>
      <c r="C87" s="60" t="n"/>
      <c r="D87" s="60">
        <f t="array" ref="D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7" s="60">
        <f t="array" ref="E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7" s="60" t="inlineStr"/>
      <c r="G87" s="60" t="n"/>
      <c r="H87" s="60">
        <f t="array" ref="H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7" s="60" t="n"/>
      <c r="J87" s="60" t="n"/>
      <c r="K87" s="60" t="n"/>
      <c r="L87" s="60" t="n"/>
      <c r="M87" s="60" t="n"/>
      <c r="N87" s="60" t="n"/>
      <c r="O87" s="60" t="n"/>
      <c r="P87" s="60">
        <f t="array" ref="P87">
_xlfn.IFS(
ISNUMBER(MATCH($Q87,{"шелфбаннер","разделитель","монетница","чековая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ISNUMBER(MATCH($Q87,{"каталог","журнал"},)),
"Пресса",
$Q87="","")</f>
        <v/>
      </c>
      <c r="Q87" s="60" t="n"/>
      <c r="R87" s="60">
        <f t="array" ref="R87">
IFERROR(
_xlfn.IFS(
OR(ISNUMBER(MATCH($Q87,{"экспозиция","макет","стенд","автостенд","авто стенд","выставочное пространство","выставочные стенды","модульные выставочные стенды","3Д конструкция","3D конструкция"},)),P87="Экспонирование"),
"нестандартный",
ISNUMBER(MATCH($Q87,{"скроллер","призматрон"},)),
"динамический",
$P87="Видео",
"цифровой",
OR($P87="Пресса",$P87="Щит",$P87="POSm",$P87="Подвес",$P87="Брендирование/оклейка"),
"статический"),"")</f>
        <v/>
      </c>
      <c r="S87" s="59" t="n"/>
      <c r="T87" s="60" t="n"/>
      <c r="U87" s="60" t="n"/>
      <c r="V87" s="60">
        <f>
IF(P87="Видео",
"цифровой постер/ролик",
IF(ISNUMBER(MATCH(Q87,{"короб световой","короб световой | лайтбокс","короб световой | кристалайт","лайтбокс","лайт бокс","кристалайт","LB","lightbox"},)),
"бэклит",
IF(P87="Брендирование/оклейка",
"перфарированная пленка/самоклейка",
IF(P87="Экспонирование",
"под запрос",
IF(P87="Подвес",
"баннер/ткань",
"")))))</f>
        <v/>
      </c>
      <c r="W87" s="59" t="n"/>
      <c r="X87" s="59" t="n"/>
      <c r="Y87" s="59" t="n"/>
      <c r="Z87" s="61" t="n"/>
      <c r="AA87" s="61" t="n"/>
      <c r="AB87" s="61">
        <f>IF(BL87&gt;0,Z87,0)</f>
        <v/>
      </c>
      <c r="AC87" s="59" t="n"/>
      <c r="AD87" s="59" t="n"/>
      <c r="AE87" s="59" t="n"/>
      <c r="AF87" s="59" t="n"/>
      <c r="AG87" s="59" t="n"/>
      <c r="AH87" s="59" t="n"/>
      <c r="AI87" s="59" t="n"/>
      <c r="AJ87" s="59" t="n"/>
      <c r="AK87" s="59" t="n"/>
      <c r="AL87" s="62">
        <f>IFERROR(IF(OR(R87="статический",R87="динамический",R87="нестандартный",R87="",R87=""),"-",IF(AND(AH87="-",AI87="-"),"-",AK87*3600/AH87*AI87)),"-")</f>
        <v/>
      </c>
      <c r="AM87" s="62">
        <f>IFERROR(IF(OR(R87="статический",R87="динамический",R87="",R87="", R87="BTL",R87="нестандартный"),"-",AG87*AI87*AL87/60),"-")</f>
        <v/>
      </c>
      <c r="AN87" s="63">
        <f>IFERROR(IF(AH87="","-",AG87*AI87/AH87),"-")</f>
        <v/>
      </c>
      <c r="AO87" s="59">
        <f>IFERROR(IF(OR($R87="статический",$R87="динамический",$R87="",$R87="",$R87="BTL",$R87="нестандартный"),"-",$AL87*$AY87),"-")</f>
        <v/>
      </c>
      <c r="AP87" s="62">
        <f>IFERROR(IF(OR($R87="статический",$R87="динамический",$R87="",$R87="",$R87="BTL",$R87="нестандартный"),"-",$AM87*AY87),"-")</f>
        <v/>
      </c>
      <c r="AQ87" s="64" t="n"/>
      <c r="AR87" s="61" t="n"/>
      <c r="AS87" s="61" t="n"/>
      <c r="AT87" s="61" t="n"/>
      <c r="AU87" s="65" t="n"/>
      <c r="AV87" s="124">
        <f>IFERROR(DR87/AT87*1000,"n/a")</f>
        <v/>
      </c>
      <c r="AW87" s="67" t="n"/>
      <c r="AX87" s="67" t="n"/>
      <c r="AY87" s="43">
        <f>IFERROR(IF(OR($AW87="",$AX87=""),"",_xlfn.DAYS($AX87+1,$AW87)),"")</f>
        <v/>
      </c>
      <c r="AZ87" s="68">
        <f t="array" ref="AZ87">
_xlfn.LET(_xlpm.COEFF,
IF($AW87+$AX87=0,0,IF(MAX(MIN($AX87,EOMONTH(AZ$15,0))-MAX($AW87,AZ$15)+1,)&gt;0,1,0)),
_xlfn.IFS(
$ES87="LisChannel",
_xlpm.COEFF*
INDEX({1;1;1.2;1.2;1;1;1;1;1.2;1.2;1.2;1.2},
MATCH(MONTH(AZ$15),
{1,2,3,4,5,6,7,8,9,10,11,12})),
CONCATENATE($ES87," ",$L87)="RussOutdoor метро",
_xlpm.COEFF*
INDEX({0.8;0.9;1.1;1.1;1;1;1;1;1.1;1.1;1.1;1.1},
MATCH(MONTH(AZ$15),
{1,2,3,4,5,6,7,8,9,10,11,12})),
$ES87&lt;&gt;"LisChannel",
_xlpm.COEFF,
$ES87&lt;&gt;"RussOutdoor",
_xlpm.COEFF))</f>
        <v/>
      </c>
      <c r="BA87" s="68">
        <f t="array" ref="BA87">
_xlfn.LET(_xlpm.COEFF,
IF($AW87+$AX87=0,0,IF(MAX(MIN($AX87,EOMONTH(BA$15,0))-MAX($AW87,BA$15)+1,)&gt;0,1,0)),
_xlfn.IFS(
$ES87="LisChannel",
_xlpm.COEFF*
INDEX({1;1;1.2;1.2;1;1;1;1;1.2;1.2;1.2;1.2},
MATCH(MONTH(BA$15),
{1,2,3,4,5,6,7,8,9,10,11,12})),
CONCATENATE($ES87," ",$L87)="RussOutdoor метро",
_xlpm.COEFF*
INDEX({0.8;0.9;1.1;1.1;1;1;1;1;1.1;1.1;1.1;1.1},
MATCH(MONTH(BA$15),
{1,2,3,4,5,6,7,8,9,10,11,12})),
$ES87&lt;&gt;"LisChannel",
_xlpm.COEFF,
$ES87&lt;&gt;"RussOutdoor",
_xlpm.COEFF))</f>
        <v/>
      </c>
      <c r="BB87" s="68">
        <f t="array" ref="BB87">
_xlfn.LET(_xlpm.COEFF,
IF($AW87+$AX87=0,0,IF(MAX(MIN($AX87,EOMONTH(BB$15,0))-MAX($AW87,BB$15)+1,)&gt;0,1,0)),
_xlfn.IFS(
$ES87="LisChannel",
_xlpm.COEFF*
INDEX({1;1;1.2;1.2;1;1;1;1;1.2;1.2;1.2;1.2},
MATCH(MONTH(BB$15),
{1,2,3,4,5,6,7,8,9,10,11,12})),
CONCATENATE($ES87," ",$L87)="RussOutdoor метро",
_xlpm.COEFF*
INDEX({0.8;0.9;1.1;1.1;1;1;1;1;1.1;1.1;1.1;1.1},
MATCH(MONTH(BB$15),
{1,2,3,4,5,6,7,8,9,10,11,12})),
$ES87&lt;&gt;"LisChannel",
_xlpm.COEFF,
$ES87&lt;&gt;"RussOutdoor",
_xlpm.COEFF))</f>
        <v/>
      </c>
      <c r="BC87" s="68">
        <f t="array" ref="BC87">
_xlfn.LET(_xlpm.COEFF,
IF($AW87+$AX87=0,0,IF(MAX(MIN($AX87,EOMONTH(BC$15,0))-MAX($AW87,BC$15)+1,)&gt;0,1,0)),
_xlfn.IFS(
$ES87="LisChannel",
_xlpm.COEFF*
INDEX({1;1;1.2;1.2;1;1;1;1;1.2;1.2;1.2;1.2},
MATCH(MONTH(BC$15),
{1,2,3,4,5,6,7,8,9,10,11,12})),
CONCATENATE($ES87," ",$L87)="RussOutdoor метро",
_xlpm.COEFF*
INDEX({0.8;0.9;1.1;1.1;1;1;1;1;1.1;1.1;1.1;1.1},
MATCH(MONTH(BC$15),
{1,2,3,4,5,6,7,8,9,10,11,12})),
$ES87&lt;&gt;"LisChannel",
_xlpm.COEFF,
$ES87&lt;&gt;"RussOutdoor",
_xlpm.COEFF))</f>
        <v/>
      </c>
      <c r="BD87" s="68">
        <f t="array" ref="BD87">
_xlfn.LET(_xlpm.COEFF,
IF($AW87+$AX87=0,0,IF(MAX(MIN($AX87,EOMONTH(BD$15,0))-MAX($AW87,BD$15)+1,)&gt;0,1,0)),
_xlfn.IFS(
$ES87="LisChannel",
_xlpm.COEFF*
INDEX({1;1;1.2;1.2;1;1;1;1;1.2;1.2;1.2;1.2},
MATCH(MONTH(BD$15),
{1,2,3,4,5,6,7,8,9,10,11,12})),
CONCATENATE($ES87," ",$L87)="RussOutdoor метро",
_xlpm.COEFF*
INDEX({0.8;0.9;1.1;1.1;1;1;1;1;1.1;1.1;1.1;1.1},
MATCH(MONTH(BD$15),
{1,2,3,4,5,6,7,8,9,10,11,12})),
$ES87&lt;&gt;"LisChannel",
_xlpm.COEFF,
$ES87&lt;&gt;"RussOutdoor",
_xlpm.COEFF))</f>
        <v/>
      </c>
      <c r="BE87" s="68">
        <f t="array" ref="BE87">
_xlfn.LET(_xlpm.COEFF,
IF($AW87+$AX87=0,0,IF(MAX(MIN($AX87,EOMONTH(BE$15,0))-MAX($AW87,BE$15)+1,)&gt;0,1,0)),
_xlfn.IFS(
$ES87="LisChannel",
_xlpm.COEFF*
INDEX({1;1;1.2;1.2;1;1;1;1;1.2;1.2;1.2;1.2},
MATCH(MONTH(BE$15),
{1,2,3,4,5,6,7,8,9,10,11,12})),
CONCATENATE($ES87," ",$L87)="RussOutdoor метро",
_xlpm.COEFF*
INDEX({0.8;0.9;1.1;1.1;1;1;1;1;1.1;1.1;1.1;1.1},
MATCH(MONTH(BE$15),
{1,2,3,4,5,6,7,8,9,10,11,12})),
$ES87&lt;&gt;"LisChannel",
_xlpm.COEFF,
$ES87&lt;&gt;"RussOutdoor",
_xlpm.COEFF))</f>
        <v/>
      </c>
      <c r="BF87" s="68">
        <f t="array" ref="BF87">
_xlfn.LET(_xlpm.COEFF,
IF($AW87+$AX87=0,0,IF(MAX(MIN($AX87,EOMONTH(BF$15,0))-MAX($AW87,BF$15)+1,)&gt;0,1,0)),
_xlfn.IFS(
$ES87="LisChannel",
_xlpm.COEFF*
INDEX({1;1;1.2;1.2;1;1;1;1;1.2;1.2;1.2;1.2},
MATCH(MONTH(BF$15),
{1,2,3,4,5,6,7,8,9,10,11,12})),
CONCATENATE($ES87," ",$L87)="RussOutdoor метро",
_xlpm.COEFF*
INDEX({0.8;0.9;1.1;1.1;1;1;1;1;1.1;1.1;1.1;1.1},
MATCH(MONTH(BF$15),
{1,2,3,4,5,6,7,8,9,10,11,12})),
$ES87&lt;&gt;"LisChannel",
_xlpm.COEFF,
$ES87&lt;&gt;"RussOutdoor",
_xlpm.COEFF))</f>
        <v/>
      </c>
      <c r="BG87" s="68">
        <f t="array" ref="BG87">
_xlfn.LET(_xlpm.COEFF,
IF($AW87+$AX87=0,0,IF(MAX(MIN($AX87,EOMONTH(BG$15,0))-MAX($AW87,BG$15)+1,)&gt;0,1,0)),
_xlfn.IFS(
$ES87="LisChannel",
_xlpm.COEFF*
INDEX({1;1;1.2;1.2;1;1;1;1;1.2;1.2;1.2;1.2},
MATCH(MONTH(BG$15),
{1,2,3,4,5,6,7,8,9,10,11,12})),
CONCATENATE($ES87," ",$L87)="RussOutdoor метро",
_xlpm.COEFF*
INDEX({0.8;0.9;1.1;1.1;1;1;1;1;1.1;1.1;1.1;1.1},
MATCH(MONTH(BG$15),
{1,2,3,4,5,6,7,8,9,10,11,12})),
$ES87&lt;&gt;"LisChannel",
_xlpm.COEFF,
$ES87&lt;&gt;"RussOutdoor",
_xlpm.COEFF))</f>
        <v/>
      </c>
      <c r="BH87" s="68">
        <f t="array" ref="BH87">
_xlfn.LET(_xlpm.COEFF,
IF($AW87+$AX87=0,0,IF(MAX(MIN($AX87,EOMONTH(BH$15,0))-MAX($AW87,BH$15)+1,)&gt;0,1,0)),
_xlfn.IFS(
$ES87="LisChannel",
_xlpm.COEFF*
INDEX({1;1;1.2;1.2;1;1;1;1;1.2;1.2;1.2;1.2},
MATCH(MONTH(BH$15),
{1,2,3,4,5,6,7,8,9,10,11,12})),
CONCATENATE($ES87," ",$L87)="RussOutdoor метро",
_xlpm.COEFF*
INDEX({0.8;0.9;1.1;1.1;1;1;1;1;1.1;1.1;1.1;1.1},
MATCH(MONTH(BH$15),
{1,2,3,4,5,6,7,8,9,10,11,12})),
$ES87&lt;&gt;"LisChannel",
_xlpm.COEFF,
$ES87&lt;&gt;"RussOutdoor",
_xlpm.COEFF))</f>
        <v/>
      </c>
      <c r="BI87" s="68">
        <f t="array" ref="BI87">
_xlfn.LET(_xlpm.COEFF,
IF($AW87+$AX87=0,0,IF(MAX(MIN($AX87,EOMONTH(BI$15,0))-MAX($AW87,BI$15)+1,)&gt;0,1,0)),
_xlfn.IFS(
$ES87="LisChannel",
_xlpm.COEFF*
INDEX({1;1;1.2;1.2;1;1;1;1;1.2;1.2;1.2;1.2},
MATCH(MONTH(BI$15),
{1,2,3,4,5,6,7,8,9,10,11,12})),
CONCATENATE($ES87," ",$L87)="RussOutdoor метро",
_xlpm.COEFF*
INDEX({0.8;0.9;1.1;1.1;1;1;1;1;1.1;1.1;1.1;1.1},
MATCH(MONTH(BI$15),
{1,2,3,4,5,6,7,8,9,10,11,12})),
$ES87&lt;&gt;"LisChannel",
_xlpm.COEFF,
$ES87&lt;&gt;"RussOutdoor",
_xlpm.COEFF))</f>
        <v/>
      </c>
      <c r="BJ87" s="68">
        <f t="array" ref="BJ87">
_xlfn.LET(_xlpm.COEFF,
IF($AW87+$AX87=0,0,IF(MAX(MIN($AX87,EOMONTH(BJ$15,0))-MAX($AW87,BJ$15)+1,)&gt;0,1,0)),
_xlfn.IFS(
$ES87="LisChannel",
_xlpm.COEFF*
INDEX({1;1;1.2;1.2;1;1;1;1;1.2;1.2;1.2;1.2},
MATCH(MONTH(BJ$15),
{1,2,3,4,5,6,7,8,9,10,11,12})),
CONCATENATE($ES87," ",$L87)="RussOutdoor метро",
_xlpm.COEFF*
INDEX({0.8;0.9;1.1;1.1;1;1;1;1;1.1;1.1;1.1;1.1},
MATCH(MONTH(BJ$15),
{1,2,3,4,5,6,7,8,9,10,11,12})),
$ES87&lt;&gt;"LisChannel",
_xlpm.COEFF,
$ES87&lt;&gt;"RussOutdoor",
_xlpm.COEFF))</f>
        <v/>
      </c>
      <c r="BK87" s="68">
        <f t="array" ref="BK87">
_xlfn.LET(_xlpm.COEFF,
IF($AW87+$AX87=0,0,IF(MAX(MIN($AX87,EOMONTH(BK$15,0))-MAX($AW87,BK$15)+1,)&gt;0,1,0)),
_xlfn.IFS(
$ES87="LisChannel",
_xlpm.COEFF*
INDEX({1;1;1.2;1.2;1;1;1;1;1.2;1.2;1.2;1.2},
MATCH(MONTH(BK$15),
{1,2,3,4,5,6,7,8,9,10,11,12})),
CONCATENATE($ES87," ",$L87)="RussOutdoor метро",
_xlpm.COEFF*
INDEX({0.8;0.9;1.1;1.1;1;1;1;1;1.1;1.1;1.1;1.1},
MATCH(MONTH(BK$15),
{1,2,3,4,5,6,7,8,9,10,11,12})),
$ES87&lt;&gt;"LisChannel",
_xlpm.COEFF,
$ES87&lt;&gt;"RussOutdoor",
_xlpm.COEFF))</f>
        <v/>
      </c>
      <c r="BL87" s="62">
        <f>COUNTIFS($AZ87:$BK87,"&gt;0")</f>
        <v/>
      </c>
      <c r="BM87" s="65" t="n"/>
      <c r="BN87" s="125">
        <f>$DJ87</f>
        <v/>
      </c>
      <c r="BO87" s="63">
        <f>$DQ87</f>
        <v/>
      </c>
      <c r="BP87" s="125">
        <f>
IFERROR(
IF($BL87=0,0,
$BN87*(1-$BO87)),
0)</f>
        <v/>
      </c>
      <c r="BQ87" s="125">
        <f t="array" ref="BQ87">
IFERROR(
_xlfn.IFS(
$DH87="день_1",
$BP87*$BL87/($AX87-$AW87+1)*AZ87*(DAY(EOMONTH(AZ$15,0))),
$DH87="день_2",
$BP87/30*MAX(MIN($AX87,EOMONTH(AZ$15,0))-MAX($AW87,AZ$15)+1,),
$DH87="раб.день",
$BP87/30*(IFERROR(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$BP87*AZ87,
$DH87="неделя",
$BP87*AZ87/7*(ROUNDUP((DAY(EOMONTH(AZ$15,0)))/4,0))),
0)</f>
        <v/>
      </c>
      <c r="BR87" s="125">
        <f t="array" ref="BR87">
IFERROR(
_xlfn.IFS(
$DH87="день_1",
$BP87*$BL87/($AX87-$AW87+1)*BA87*(DAY(EOMONTH(BA$15,0))),
$DH87="день_2",
$BP87/30*MAX(MIN($AX87,EOMONTH(BA$15,0))-MAX($AW87,BA$15)+1,),
$DH87="раб.день",
$BP87/30*(IFERROR(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$BP87*BA87,
$DH87="неделя",
$BP87*BA87/7*(ROUNDUP((DAY(EOMONTH(BA$15,0)))/4,0))),
0)</f>
        <v/>
      </c>
      <c r="BS87" s="125">
        <f t="array" ref="BS87">
IFERROR(
_xlfn.IFS(
$DH87="день_1",
$BP87*$BL87/($AX87-$AW87+1)*BB87*(DAY(EOMONTH(BB$15,0))),
$DH87="день_2",
$BP87/30*MAX(MIN($AX87,EOMONTH(BB$15,0))-MAX($AW87,BB$15)+1,),
$DH87="раб.день",
$BP87/30*(IFERROR(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$BP87*BB87,
$DH87="неделя",
$BP87*BB87/7*(ROUNDUP((DAY(EOMONTH(BB$15,0)))/4,0))),
0)</f>
        <v/>
      </c>
      <c r="BT87" s="125">
        <f t="array" ref="BT87">
IFERROR(
_xlfn.IFS(
$DH87="день_1",
$BP87*$BL87/($AX87-$AW87+1)*BC87*(DAY(EOMONTH(BC$15,0))),
$DH87="день_2",
$BP87/30*MAX(MIN($AX87,EOMONTH(BC$15,0))-MAX($AW87,BC$15)+1,),
$DH87="раб.день",
$BP87/30*(IFERROR(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$BP87*BC87,
$DH87="неделя",
$BP87*BC87/7*(ROUNDUP((DAY(EOMONTH(BC$15,0)))/4,0))),
0)</f>
        <v/>
      </c>
      <c r="BU87" s="125">
        <f t="array" ref="BU87">
IFERROR(
_xlfn.IFS(
$DH87="день_1",
$BP87*$BL87/($AX87-$AW87+1)*BD87*(DAY(EOMONTH(BD$15,0))),
$DH87="день_2",
$BP87/30*MAX(MIN($AX87,EOMONTH(BD$15,0))-MAX($AW87,BD$15)+1,),
$DH87="раб.день",
$BP87/30*(IFERROR(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$BP87*BD87,
$DH87="неделя",
$BP87*BD87/7*(ROUNDUP((DAY(EOMONTH(BD$15,0)))/4,0))),
0)</f>
        <v/>
      </c>
      <c r="BV87" s="125">
        <f t="array" ref="BV87">
IFERROR(
_xlfn.IFS(
$DH87="день_1",
$BP87*$BL87/($AX87-$AW87+1)*BE87*(DAY(EOMONTH(BE$15,0))),
$DH87="день_2",
$BP87/30*MAX(MIN($AX87,EOMONTH(BE$15,0))-MAX($AW87,BE$15)+1,),
$DH87="раб.день",
$BP87/30*(IFERROR(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$BP87*BE87,
$DH87="неделя",
$BP87*BE87/7*(ROUNDUP((DAY(EOMONTH(BE$15,0)))/4,0))),
0)</f>
        <v/>
      </c>
      <c r="BW87" s="125">
        <f t="array" ref="BW87">
IFERROR(
_xlfn.IFS(
$DH87="день_1",
$BP87*$BL87/($AX87-$AW87+1)*BF87*(DAY(EOMONTH(BF$15,0))),
$DH87="день_2",
$BP87/30*MAX(MIN($AX87,EOMONTH(BF$15,0))-MAX($AW87,BF$15)+1,),
$DH87="раб.день",
$BP87/30*(IFERROR(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$BP87*BF87,
$DH87="неделя",
$BP87*BF87/7*(ROUNDUP((DAY(EOMONTH(BF$15,0)))/4,0))),
0)</f>
        <v/>
      </c>
      <c r="BX87" s="125">
        <f t="array" ref="BX87">
IFERROR(
_xlfn.IFS(
$DH87="день_1",
$BP87*$BL87/($AX87-$AW87+1)*BG87*(DAY(EOMONTH(BG$15,0))),
$DH87="день_2",
$BP87/30*MAX(MIN($AX87,EOMONTH(BG$15,0))-MAX($AW87,BG$15)+1,),
$DH87="раб.день",
$BP87/30*(IFERROR(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$BP87*BG87,
$DH87="неделя",
$BP87*BG87/7*(ROUNDUP((DAY(EOMONTH(BG$15,0)))/4,0))),
0)</f>
        <v/>
      </c>
      <c r="BY87" s="125">
        <f t="array" ref="BY87">
IFERROR(
_xlfn.IFS(
$DH87="день_1",
$BP87*$BL87/($AX87-$AW87+1)*BH87*(DAY(EOMONTH(BH$15,0))),
$DH87="день_2",
$BP87/30*MAX(MIN($AX87,EOMONTH(BH$15,0))-MAX($AW87,BH$15)+1,),
$DH87="раб.день",
$BP87/30*(IFERROR(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$BP87*BH87,
$DH87="неделя",
$BP87*BH87/7*(ROUNDUP((DAY(EOMONTH(BH$15,0)))/4,0))),
0)</f>
        <v/>
      </c>
      <c r="BZ87" s="125">
        <f t="array" ref="BZ87">
IFERROR(
_xlfn.IFS(
$DH87="день_1",
$BP87*$BL87/($AX87-$AW87+1)*BI87*(DAY(EOMONTH(BI$15,0))),
$DH87="день_2",
$BP87/30*MAX(MIN($AX87,EOMONTH(BI$15,0))-MAX($AW87,BI$15)+1,),
$DH87="раб.день",
$BP87/30*(IFERROR(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$BP87*BI87,
$DH87="неделя",
$BP87*BI87/7*(ROUNDUP((DAY(EOMONTH(BI$15,0)))/4,0))),
0)</f>
        <v/>
      </c>
      <c r="CA87" s="125">
        <f t="array" ref="CA87">
IFERROR(
_xlfn.IFS(
$DH87="день_1",
$BP87*$BL87/($AX87-$AW87+1)*BJ87*(DAY(EOMONTH(BJ$15,0))),
$DH87="день_2",
$BP87/30*MAX(MIN($AX87,EOMONTH(BJ$15,0))-MAX($AW87,BJ$15)+1,),
$DH87="раб.день",
$BP87/30*(IFERROR(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$BP87*BJ87,
$DH87="неделя",
$BP87*BJ87/7*(ROUNDUP((DAY(EOMONTH(BJ$15,0)))/4,0))),
0)</f>
        <v/>
      </c>
      <c r="CB87" s="125">
        <f t="array" ref="CB87">
IFERROR(
_xlfn.IFS(
$DH87="день_1",
$BP87*$BL87/($AX87-$AW87+1)*BK87*(DAY(EOMONTH(BK$15,0))),
$DH87="день_2",
$BP87/30*MAX(MIN($AX87,EOMONTH(BK$15,0))-MAX($AW87,BK$15)+1,),
$DH87="раб.день",
$BP87/30*(IFERROR(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$BP87*BK87,
$DH87="неделя",
$BP87*BK87/7*(ROUNDUP((DAY(EOMONTH(BK$15,0)))/4,0))),
0)</f>
        <v/>
      </c>
      <c r="CC87" s="125">
        <f>SUM($BQ87:$CB87)</f>
        <v/>
      </c>
      <c r="CD87" s="126">
        <f>SUM($EH87:$EH87)</f>
        <v/>
      </c>
      <c r="CE87" s="126">
        <f>$CD87*$AB87</f>
        <v/>
      </c>
      <c r="CF87" s="126">
        <f>SUM($EK87:$EK87)</f>
        <v/>
      </c>
      <c r="CG87" s="126">
        <f>$CF87*$AB87</f>
        <v/>
      </c>
      <c r="CH87" s="126">
        <f>SUM($CC87,$CE87,$CG87)</f>
        <v/>
      </c>
      <c r="CI87" s="126">
        <f>$CH87*(1+$CM87)</f>
        <v/>
      </c>
      <c r="CJ87" s="127" t="n">
        <v>0</v>
      </c>
      <c r="CK87" s="126">
        <f>SUM($CH87:$CH87)*(1+$CJ87)</f>
        <v/>
      </c>
      <c r="CL87" s="126">
        <f>SUM($CH87:$CH87)*(1+$CM87)</f>
        <v/>
      </c>
      <c r="CM87" s="59" t="n"/>
      <c r="CN87" s="59" t="n"/>
      <c r="CO87" s="72" t="n"/>
      <c r="CP87" s="59" t="n"/>
      <c r="CQ87" s="73" t="n"/>
      <c r="CR87" s="73" t="n"/>
      <c r="CS87" s="73" t="n"/>
      <c r="CT87" s="72" t="n"/>
      <c r="CU87" s="79" t="inlineStr">
        <is>
          <t> </t>
        </is>
      </c>
      <c r="CV87" s="60" t="n"/>
      <c r="CW87" s="60" t="n"/>
      <c r="CX87" s="60" t="n"/>
      <c r="CY87" s="127">
        <f>IFERROR(($CC87-$EE87)/($EE87/(1-$DQ87)),0)</f>
        <v/>
      </c>
      <c r="CZ87" s="127">
        <f>IFERROR(1-$EI87/($CE87),0)</f>
        <v/>
      </c>
      <c r="DA87" s="127">
        <f>IFERROR(1-$EL87/($CG87),0)</f>
        <v/>
      </c>
      <c r="DB87" s="126">
        <f>ROUND(IFERROR(($CI87/(1+$CM87)-$EN87),0),2)</f>
        <v/>
      </c>
      <c r="DC87" s="128" t="n"/>
      <c r="DD87" s="125" t="n"/>
      <c r="DE87" s="75" t="n">
        <v>0</v>
      </c>
      <c r="DF87" s="128" t="n"/>
      <c r="DG87" s="125">
        <f>IF($DC87=0,0,$DD87*($DC87*100%-$DE87*$DF87))*SUM($AB87:$AB87)</f>
        <v/>
      </c>
      <c r="DH87" s="129" t="inlineStr">
        <is>
          <t>месяц</t>
        </is>
      </c>
      <c r="DI87" s="130">
        <f t="array" ref="DI87">IFERROR(
IF($ES87="LisChannel",
(ROUND(((INDEX({174.625;153.888888888889;130.972222222222},MATCH($AI87,{2;3;4}),0))*$AG87*$AI87),2)),0),0)</f>
        <v/>
      </c>
      <c r="DJ87" s="130">
        <f>
_xlfn.LET(_xlpm.X,
IFERROR(
IF($ES87="НовиковТВ",
(_xlfn.LET(_xlpm.NTV,
_xlfn.LET(_xlpm.MIN,350000,
IF(SUMIFS($DI:$DI,$ES:$ES,"НовиковТВ")&lt;=_xlpm.MIN,
(SUMIFS($DI:$DI,$ES:$ES,"НовиковТВ")/(COUNTIFS($ES:$ES,"НовиковТВ")))*_xlpm.MIN/SUMIFS($DI:$DI,$ES:$ES,"НовиковТВ"),
DI87)),
_xlpm.NTV+$DG87/(1-(1-(_xlpm.NTV)*(1-$DL87)*(1-$DM87)*(1-$DN87)*(1-$DO87)*(1-$DP87)/_xlpm.NTV))))/(1+$EP87),
$DI87+$DG87/(1-(1-($DI87)*(1-$DL87)*(1-$DM87)*(1-$DN87)*(1-$DO87)*(1-$DP87)/$DI87))),
0),
_xlpm.X*(1+$CM87)*(1+$CW87)-_xlpm.X*(1+$CM87)+_xlpm.X)</f>
        <v/>
      </c>
      <c r="DK87" s="125" t="inlineStr">
        <is>
          <t>послед.</t>
        </is>
      </c>
      <c r="DL87" s="63" t="n">
        <v>0</v>
      </c>
      <c r="DM87" s="63" t="n">
        <v>0</v>
      </c>
      <c r="DN87" s="63" t="n">
        <v>0</v>
      </c>
      <c r="DO87" s="63" t="n">
        <v>0</v>
      </c>
      <c r="DP87" s="63" t="n">
        <v>0</v>
      </c>
      <c r="DQ87" s="63">
        <f t="array" ref="DQ87">IFERROR(_xlfn.IFS(
$DK87="послед.",1-(1-$DL87)*(1-$DM87)*(1-$DN87)*(1-$DO87)*(1-$DP87),
$DK87="сумм.",$DL87+$DM87+$DN87+$DO87+$DP87),
0)</f>
        <v/>
      </c>
      <c r="DR87" s="125">
        <f t="array" ref="DR87">
IFERROR(
_xlfn.IFS(
$BL87=0,
0,
$BL87&gt;0,
_xlfn.IFS($DK87="послед.",
$DJ87*(1-$DL87)*(1-$DM87)*(1-$DN87)*(1-$DO87)*(1-$DP87),
$DK87="сумм.",
$DJ87*(1-($DL87+$DM87+$DN87+$DO87+$DP87)))),0)</f>
        <v/>
      </c>
      <c r="DS87" s="125">
        <f t="array" ref="DS87">
IFERROR(_xlfn.IFS(
$DH87="день_1",
$DR87*$BL87/($AX87-$AW87+1)*AZ87*(DAY(EOMONTH(AZ$15,0))),
$DH87="день_2",
$DR87/30*MAX(MIN($AX87,EOMONTH(AZ$15,0))-MAX($AW87,AZ$15)+1,),
$DH87="раб.день",
$DR87/30*(IFERROR(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$DR87*AZ87,
$DH87="неделя",
$DR87*AZ87/7*(ROUNDUP((DAY(EOMONTH(AZ$15,0)))/4,0))),
0)</f>
        <v/>
      </c>
      <c r="DT87" s="125">
        <f t="array" ref="DT87">
IFERROR(_xlfn.IFS(
$DH87="день_1",
$DR87*$BL87/($AX87-$AW87+1)*BA87*(DAY(EOMONTH(BA$15,0))),
$DH87="день_2",
$DR87/30*MAX(MIN($AX87,EOMONTH(BA$15,0))-MAX($AW87,BA$15)+1,),
$DH87="раб.день",
$DR87/30*(IFERROR(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$DR87*BA87,
$DH87="неделя",
$DR87*BA87/7*(ROUNDUP((DAY(EOMONTH(BA$15,0)))/4,0))),
0)</f>
        <v/>
      </c>
      <c r="DU87" s="125">
        <f t="array" ref="DU87">
IFERROR(_xlfn.IFS(
$DH87="день_1",
$DR87*$BL87/($AX87-$AW87+1)*BB87*(DAY(EOMONTH(BB$15,0))),
$DH87="день_2",
$DR87/30*MAX(MIN($AX87,EOMONTH(BB$15,0))-MAX($AW87,BB$15)+1,),
$DH87="раб.день",
$DR87/30*(IFERROR(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$DR87*BB87,
$DH87="неделя",
$DR87*BB87/7*(ROUNDUP((DAY(EOMONTH(BB$15,0)))/4,0))),
0)</f>
        <v/>
      </c>
      <c r="DV87" s="125">
        <f t="array" ref="DV87">
IFERROR(_xlfn.IFS(
$DH87="день_1",
$DR87*$BL87/($AX87-$AW87+1)*BC87*(DAY(EOMONTH(BC$15,0))),
$DH87="день_2",
$DR87/30*MAX(MIN($AX87,EOMONTH(BC$15,0))-MAX($AW87,BC$15)+1,),
$DH87="раб.день",
$DR87/30*(IFERROR(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$DR87*BC87,
$DH87="неделя",
$DR87*BC87/7*(ROUNDUP((DAY(EOMONTH(BC$15,0)))/4,0))),
0)</f>
        <v/>
      </c>
      <c r="DW87" s="125">
        <f t="array" ref="DW87">
IFERROR(_xlfn.IFS(
$DH87="день_1",
$DR87*$BL87/($AX87-$AW87+1)*BD87*(DAY(EOMONTH(BD$15,0))),
$DH87="день_2",
$DR87/30*MAX(MIN($AX87,EOMONTH(BD$15,0))-MAX($AW87,BD$15)+1,),
$DH87="раб.день",
$DR87/30*(IFERROR(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$DR87*BD87,
$DH87="неделя",
$DR87*BD87/7*(ROUNDUP((DAY(EOMONTH(BD$15,0)))/4,0))),
0)</f>
        <v/>
      </c>
      <c r="DX87" s="125">
        <f t="array" ref="DX87">
IFERROR(_xlfn.IFS(
$DH87="день_1",
$DR87*$BL87/($AX87-$AW87+1)*BE87*(DAY(EOMONTH(BE$15,0))),
$DH87="день_2",
$DR87/30*MAX(MIN($AX87,EOMONTH(BE$15,0))-MAX($AW87,BE$15)+1,),
$DH87="раб.день",
$DR87/30*(IFERROR(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$DR87*BE87,
$DH87="неделя",
$DR87*BE87/7*(ROUNDUP((DAY(EOMONTH(BE$15,0)))/4,0))),
0)</f>
        <v/>
      </c>
      <c r="DY87" s="125">
        <f t="array" ref="DY87">
IFERROR(_xlfn.IFS(
$DH87="день_1",
$DR87*$BL87/($AX87-$AW87+1)*BF87*(DAY(EOMONTH(BF$15,0))),
$DH87="день_2",
$DR87/30*MAX(MIN($AX87,EOMONTH(BF$15,0))-MAX($AW87,BF$15)+1,),
$DH87="раб.день",
$DR87/30*(IFERROR(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$DR87*BF87,
$DH87="неделя",
$DR87*BF87/7*(ROUNDUP((DAY(EOMONTH(BF$15,0)))/4,0))),
0)</f>
        <v/>
      </c>
      <c r="DZ87" s="125">
        <f t="array" ref="DZ87">
IFERROR(_xlfn.IFS(
$DH87="день_1",
$DR87*$BL87/($AX87-$AW87+1)*BG87*(DAY(EOMONTH(BG$15,0))),
$DH87="день_2",
$DR87/30*MAX(MIN($AX87,EOMONTH(BG$15,0))-MAX($AW87,BG$15)+1,),
$DH87="раб.день",
$DR87/30*(IFERROR(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$DR87*BG87,
$DH87="неделя",
$DR87*BG87/7*(ROUNDUP((DAY(EOMONTH(BG$15,0)))/4,0))),
0)</f>
        <v/>
      </c>
      <c r="EA87" s="125">
        <f t="array" ref="EA87">
IFERROR(_xlfn.IFS(
$DH87="день_1",
$DR87*$BL87/($AX87-$AW87+1)*BH87*(DAY(EOMONTH(BH$15,0))),
$DH87="день_2",
$DR87/30*MAX(MIN($AX87,EOMONTH(BH$15,0))-MAX($AW87,BH$15)+1,),
$DH87="раб.день",
$DR87/30*(IFERROR(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$DR87*BH87,
$DH87="неделя",
$DR87*BH87/7*(ROUNDUP((DAY(EOMONTH(BH$15,0)))/4,0))),
0)</f>
        <v/>
      </c>
      <c r="EB87" s="125">
        <f t="array" ref="EB87">
IFERROR(_xlfn.IFS(
$DH87="день_1",
$DR87*$BL87/($AX87-$AW87+1)*BI87*(DAY(EOMONTH(BI$15,0))),
$DH87="день_2",
$DR87/30*MAX(MIN($AX87,EOMONTH(BI$15,0))-MAX($AW87,BI$15)+1,),
$DH87="раб.день",
$DR87/30*(IFERROR(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$DR87*BI87,
$DH87="неделя",
$DR87*BI87/7*(ROUNDUP((DAY(EOMONTH(BI$15,0)))/4,0))),
0)</f>
        <v/>
      </c>
      <c r="EC87" s="125">
        <f t="array" ref="EC87">
IFERROR(_xlfn.IFS(
$DH87="день_1",
$DR87*$BL87/($AX87-$AW87+1)*BJ87*(DAY(EOMONTH(BJ$15,0))),
$DH87="день_2",
$DR87/30*MAX(MIN($AX87,EOMONTH(BJ$15,0))-MAX($AW87,BJ$15)+1,),
$DH87="раб.день",
$DR87/30*(IFERROR(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$DR87*BJ87,
$DH87="неделя",
$DR87*BJ87/7*(ROUNDUP((DAY(EOMONTH(BJ$15,0)))/4,0))),
0)</f>
        <v/>
      </c>
      <c r="ED87" s="125">
        <f t="array" ref="ED87">
IFERROR(_xlfn.IFS(
$DH87="день_1",
$DR87*$BL87/($AX87-$AW87+1)*BK87*(DAY(EOMONTH(BK$15,0))),
$DH87="день_2",
$DR87/30*MAX(MIN($AX87,EOMONTH(BK$15,0))-MAX($AW87,BK$15)+1,),
$DH87="раб.день",
$DR87/30*(IFERROR(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$DR87*BK87,
$DH87="неделя",
$DR87*BK87/7*(ROUNDUP((DAY(EOMONTH(BK$15,0)))/4,0))),
0)</f>
        <v/>
      </c>
      <c r="EE87" s="125">
        <f>SUM($DS87,$DT87,$DU87,$DV87,$DW87,$DX87,$DY87,$DZ87,$EA87,$EB87,$EC87,$ED87)</f>
        <v/>
      </c>
      <c r="EF87" s="125">
        <f>IFERROR(ROUND($EE87*(1+$EP87),2),0)</f>
        <v/>
      </c>
      <c r="EG87" s="128" t="n">
        <v>1</v>
      </c>
      <c r="EH87" s="126" t="n">
        <v>0</v>
      </c>
      <c r="EI87" s="126">
        <f>ROUND(SUM($EH87:$EH87)*SUM($AB87:$AB87)*$EG87,2)</f>
        <v/>
      </c>
      <c r="EJ87" s="126">
        <f>ROUND($EI87*(1+$EP87),2)</f>
        <v/>
      </c>
      <c r="EK87" s="126" t="n">
        <v>0</v>
      </c>
      <c r="EL87" s="126">
        <f>ROUND(SUM($EK87:$EK87)*SUM($AB87:$AB87)*$EG87,2)</f>
        <v/>
      </c>
      <c r="EM87" s="126">
        <f>ROUND($EL87*(1+$EP87),2)</f>
        <v/>
      </c>
      <c r="EN87" s="126">
        <f>SUM($EE87,$EI87,$EL87)</f>
        <v/>
      </c>
      <c r="EO87" s="126">
        <f>SUM($EF87,$EJ87,$EM87)</f>
        <v/>
      </c>
      <c r="EP87" s="59" t="n"/>
      <c r="EQ87" s="59" t="n"/>
      <c r="ER87" s="60">
        <f t="array" ref="ER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MATCH(ES87,
{"AMS";"RussOutdoor";"HD Outdoor";"Ingroup";"IQ";"Ledproduction";"LisChannel";"Logic";"Media-PPL";"NovikovTV | НовиковТВ";"SMA";"SOK";"КрокусТВ | CrocusTV | IndoorTV";"Сити";"ТЯК Москва"},
0)),"")</f>
        <v/>
      </c>
      <c r="ES87" s="60" t="n"/>
      <c r="ET87" s="60">
        <f t="array" ref="ET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MATCH(ES87,
{"AMS";"RussOutdoor";"HD Outdoor";"Ingroup";"IQ";"Ledproduction";"LisChannel";"Logic";"Media-PPL";"NovikovTV | НовиковТВ";"SMA";"SOK";"КрокусТВ | CrocusTV | IndoorTV";"Сити";"ТЯК Москва"},
0)),"")</f>
        <v/>
      </c>
      <c r="EU87" s="60" t="n"/>
      <c r="EV87" s="60" t="n"/>
      <c r="EX87" s="110">
        <f t="array" ref="EX87">
($AR87/30
+N("ТРАФИК ПЛОЩАДКИ"))*
(IFERROR(
_xlfn.LET(
_xlpm.GPR,
HLOOKUP($L87,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IF($Q87="цифровой",_xlpm.GPR/$AG87,_xlpm.GPR/60)),
0)
+N("DWELL TIME"))*
(IF($AB87=0,0,IF($AB87=1,0.3,IF($AB87=2,0.5,IF($AB87&gt;2,1))))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_xlfn.IFS($AC87="да",1.2,$AC87="нет",1)*
_xlfn.IFS($AD87="да",1.2,$AD87="нет",1)*
IF(R87="статический",1,1.2)*
$X87*
INDEX(
{1.2;1;1.2;1.2;1;1.2;1.2;1.2;1.2;1.2;1.2;1;1.2;1.2;1.2;1.2;1;1;1.2;1.2;1.2;1;1;1;1;1.2;1.2;1.2;1.2;1;1;1;1;1.2;1.2;1.2;1.2;1.2;1.2;1.2;1.2;1;1;1.2;1;1;1;1;1.5;1;1;1.5;1.5;1.2},
MATCH($Q87,_xlpm.MI,0)))&gt;{0.02;0.04;0.06;0.1;0.2;0.4;0.6;0.8;1;2;4;6})),
{0;1;2;3;4;5;6;7;8;9;10;11;12},
0)))
+N("КОЭФФИЦИЕНТ КОНТАКТА"))))*
(_xlfn.IFS($X87&lt;0.1,$X87/1000,$X87&gt;25,5.2,AND($X87&gt;=0.1,$X87&lt;=25),(($X87*2+0.1)/10)*($X87/10)))*
IFERROR((_xlfn.LET(
_xlpm.MA,
{0;0.8;0.85;0.9;0.95;1},
_xlpm.MAA,
{0;1;2;3;4;5},
INDEX(_xlpm.MA,MATCH(SUMPRODUCT(--((IF(ROUND(_xlpm.MAA,1)&gt;5,5,ROUND($AB87,1)))&gt;{0;1;2;3;4;5})),_xlpm.MAA,0)))
+N("КОЭФФИЦИЕНТ КОЛ-ВО КОНСТРУКЦИЙ")),1)*
$AB87,0))*
(IF($Q87="цифровой",$AG87/15*$AI87,1)
+N("ДЛЯ ЦИФРЫ"))</f>
        <v/>
      </c>
      <c r="EY87" s="110">
        <f>IFERROR(EX87*AY87,0)</f>
        <v/>
      </c>
      <c r="EZ87" s="131">
        <f>IFERROR(DP87/EY87*1000,0)</f>
        <v/>
      </c>
      <c r="FA87" s="112">
        <f>IFERROR(FC87/FB87,0)</f>
        <v/>
      </c>
      <c r="FB87" s="112">
        <f>IFERROR((FC87/(EY87/FF87*#REF!))*0.825,0)</f>
        <v/>
      </c>
      <c r="FC87" s="112">
        <f>IFERROR(((EX87*30/AR87)*100)/30,0)</f>
        <v/>
      </c>
      <c r="FD87" s="112">
        <f>IFERROR(EY87/G87*100%,0)</f>
        <v/>
      </c>
      <c r="FE87" s="112">
        <f>IFERROR(FD87/FC87*100%,0)</f>
        <v/>
      </c>
      <c r="FF87" s="110">
        <f>IFERROR(AR87/30*AY87,0)</f>
        <v/>
      </c>
    </row>
    <row r="88" ht="12.75" customHeight="1">
      <c r="A88" s="59" t="n"/>
      <c r="B88" s="60" t="n"/>
      <c r="C88" s="60" t="n"/>
      <c r="D88" s="60">
        <f t="array" ref="D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8" s="60">
        <f t="array" ref="E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8" s="60" t="inlineStr"/>
      <c r="G88" s="60" t="n"/>
      <c r="H88" s="60">
        <f t="array" ref="H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8" s="60" t="n"/>
      <c r="J88" s="60" t="n"/>
      <c r="K88" s="60" t="n"/>
      <c r="L88" s="60" t="n"/>
      <c r="M88" s="60" t="n"/>
      <c r="N88" s="60" t="n"/>
      <c r="O88" s="60" t="n"/>
      <c r="P88" s="60">
        <f t="array" ref="P88">
_xlfn.IFS(
ISNUMBER(MATCH($Q88,{"шелфбаннер","разделитель","монетница","чековая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ISNUMBER(MATCH($Q88,{"каталог","журнал"},)),
"Пресса",
$Q88="","")</f>
        <v/>
      </c>
      <c r="Q88" s="60" t="n"/>
      <c r="R88" s="60">
        <f t="array" ref="R88">
IFERROR(
_xlfn.IFS(
OR(ISNUMBER(MATCH($Q88,{"экспозиция","макет","стенд","автостенд","авто стенд","выставочное пространство","выставочные стенды","модульные выставочные стенды","3Д конструкция","3D конструкция"},)),P88="Экспонирование"),
"нестандартный",
ISNUMBER(MATCH($Q88,{"скроллер","призматрон"},)),
"динамический",
$P88="Видео",
"цифровой",
OR($P88="Пресса",$P88="Щит",$P88="POSm",$P88="Подвес",$P88="Брендирование/оклейка"),
"статический"),"")</f>
        <v/>
      </c>
      <c r="S88" s="59" t="n"/>
      <c r="T88" s="60" t="n"/>
      <c r="U88" s="60" t="n"/>
      <c r="V88" s="60">
        <f>
IF(P88="Видео",
"цифровой постер/ролик",
IF(ISNUMBER(MATCH(Q88,{"короб световой","короб световой | лайтбокс","короб световой | кристалайт","лайтбокс","лайт бокс","кристалайт","LB","lightbox"},)),
"бэклит",
IF(P88="Брендирование/оклейка",
"перфарированная пленка/самоклейка",
IF(P88="Экспонирование",
"под запрос",
IF(P88="Подвес",
"баннер/ткань",
"")))))</f>
        <v/>
      </c>
      <c r="W88" s="59" t="n"/>
      <c r="X88" s="59" t="n"/>
      <c r="Y88" s="59" t="n"/>
      <c r="Z88" s="61" t="n"/>
      <c r="AA88" s="61" t="n"/>
      <c r="AB88" s="61">
        <f>IF(BL88&gt;0,Z88,0)</f>
        <v/>
      </c>
      <c r="AC88" s="59" t="n"/>
      <c r="AD88" s="59" t="n"/>
      <c r="AE88" s="59" t="n"/>
      <c r="AF88" s="59" t="n"/>
      <c r="AG88" s="59" t="n"/>
      <c r="AH88" s="59" t="n"/>
      <c r="AI88" s="59" t="n"/>
      <c r="AJ88" s="59" t="n"/>
      <c r="AK88" s="59" t="n"/>
      <c r="AL88" s="62">
        <f>IFERROR(IF(OR(R88="статический",R88="динамический",R88="нестандартный",R88="",R88=""),"-",IF(AND(AH88="-",AI88="-"),"-",AK88*3600/AH88*AI88)),"-")</f>
        <v/>
      </c>
      <c r="AM88" s="62">
        <f>IFERROR(IF(OR(R88="статический",R88="динамический",R88="",R88="", R88="BTL",R88="нестандартный"),"-",AG88*AI88*AL88/60),"-")</f>
        <v/>
      </c>
      <c r="AN88" s="63">
        <f>IFERROR(IF(AH88="","-",AG88*AI88/AH88),"-")</f>
        <v/>
      </c>
      <c r="AO88" s="59">
        <f>IFERROR(IF(OR($R88="статический",$R88="динамический",$R88="",$R88="",$R88="BTL",$R88="нестандартный"),"-",$AL88*$AY88),"-")</f>
        <v/>
      </c>
      <c r="AP88" s="62">
        <f>IFERROR(IF(OR($R88="статический",$R88="динамический",$R88="",$R88="",$R88="BTL",$R88="нестандартный"),"-",$AM88*AY88),"-")</f>
        <v/>
      </c>
      <c r="AQ88" s="64" t="n"/>
      <c r="AR88" s="61" t="n"/>
      <c r="AS88" s="61" t="n"/>
      <c r="AT88" s="61" t="n"/>
      <c r="AU88" s="65" t="n"/>
      <c r="AV88" s="124">
        <f>IFERROR(DR88/AT88*1000,"n/a")</f>
        <v/>
      </c>
      <c r="AW88" s="67" t="n"/>
      <c r="AX88" s="67" t="n"/>
      <c r="AY88" s="43">
        <f>IFERROR(IF(OR($AW88="",$AX88=""),"",_xlfn.DAYS($AX88+1,$AW88)),"")</f>
        <v/>
      </c>
      <c r="AZ88" s="68">
        <f t="array" ref="AZ88">
_xlfn.LET(_xlpm.COEFF,
IF($AW88+$AX88=0,0,IF(MAX(MIN($AX88,EOMONTH(AZ$15,0))-MAX($AW88,AZ$15)+1,)&gt;0,1,0)),
_xlfn.IFS(
$ES88="LisChannel",
_xlpm.COEFF*
INDEX({1;1;1.2;1.2;1;1;1;1;1.2;1.2;1.2;1.2},
MATCH(MONTH(AZ$15),
{1,2,3,4,5,6,7,8,9,10,11,12})),
CONCATENATE($ES88," ",$L88)="RussOutdoor метро",
_xlpm.COEFF*
INDEX({0.8;0.9;1.1;1.1;1;1;1;1;1.1;1.1;1.1;1.1},
MATCH(MONTH(AZ$15),
{1,2,3,4,5,6,7,8,9,10,11,12})),
$ES88&lt;&gt;"LisChannel",
_xlpm.COEFF,
$ES88&lt;&gt;"RussOutdoor",
_xlpm.COEFF))</f>
        <v/>
      </c>
      <c r="BA88" s="68">
        <f t="array" ref="BA88">
_xlfn.LET(_xlpm.COEFF,
IF($AW88+$AX88=0,0,IF(MAX(MIN($AX88,EOMONTH(BA$15,0))-MAX($AW88,BA$15)+1,)&gt;0,1,0)),
_xlfn.IFS(
$ES88="LisChannel",
_xlpm.COEFF*
INDEX({1;1;1.2;1.2;1;1;1;1;1.2;1.2;1.2;1.2},
MATCH(MONTH(BA$15),
{1,2,3,4,5,6,7,8,9,10,11,12})),
CONCATENATE($ES88," ",$L88)="RussOutdoor метро",
_xlpm.COEFF*
INDEX({0.8;0.9;1.1;1.1;1;1;1;1;1.1;1.1;1.1;1.1},
MATCH(MONTH(BA$15),
{1,2,3,4,5,6,7,8,9,10,11,12})),
$ES88&lt;&gt;"LisChannel",
_xlpm.COEFF,
$ES88&lt;&gt;"RussOutdoor",
_xlpm.COEFF))</f>
        <v/>
      </c>
      <c r="BB88" s="68">
        <f t="array" ref="BB88">
_xlfn.LET(_xlpm.COEFF,
IF($AW88+$AX88=0,0,IF(MAX(MIN($AX88,EOMONTH(BB$15,0))-MAX($AW88,BB$15)+1,)&gt;0,1,0)),
_xlfn.IFS(
$ES88="LisChannel",
_xlpm.COEFF*
INDEX({1;1;1.2;1.2;1;1;1;1;1.2;1.2;1.2;1.2},
MATCH(MONTH(BB$15),
{1,2,3,4,5,6,7,8,9,10,11,12})),
CONCATENATE($ES88," ",$L88)="RussOutdoor метро",
_xlpm.COEFF*
INDEX({0.8;0.9;1.1;1.1;1;1;1;1;1.1;1.1;1.1;1.1},
MATCH(MONTH(BB$15),
{1,2,3,4,5,6,7,8,9,10,11,12})),
$ES88&lt;&gt;"LisChannel",
_xlpm.COEFF,
$ES88&lt;&gt;"RussOutdoor",
_xlpm.COEFF))</f>
        <v/>
      </c>
      <c r="BC88" s="68">
        <f t="array" ref="BC88">
_xlfn.LET(_xlpm.COEFF,
IF($AW88+$AX88=0,0,IF(MAX(MIN($AX88,EOMONTH(BC$15,0))-MAX($AW88,BC$15)+1,)&gt;0,1,0)),
_xlfn.IFS(
$ES88="LisChannel",
_xlpm.COEFF*
INDEX({1;1;1.2;1.2;1;1;1;1;1.2;1.2;1.2;1.2},
MATCH(MONTH(BC$15),
{1,2,3,4,5,6,7,8,9,10,11,12})),
CONCATENATE($ES88," ",$L88)="RussOutdoor метро",
_xlpm.COEFF*
INDEX({0.8;0.9;1.1;1.1;1;1;1;1;1.1;1.1;1.1;1.1},
MATCH(MONTH(BC$15),
{1,2,3,4,5,6,7,8,9,10,11,12})),
$ES88&lt;&gt;"LisChannel",
_xlpm.COEFF,
$ES88&lt;&gt;"RussOutdoor",
_xlpm.COEFF))</f>
        <v/>
      </c>
      <c r="BD88" s="68">
        <f t="array" ref="BD88">
_xlfn.LET(_xlpm.COEFF,
IF($AW88+$AX88=0,0,IF(MAX(MIN($AX88,EOMONTH(BD$15,0))-MAX($AW88,BD$15)+1,)&gt;0,1,0)),
_xlfn.IFS(
$ES88="LisChannel",
_xlpm.COEFF*
INDEX({1;1;1.2;1.2;1;1;1;1;1.2;1.2;1.2;1.2},
MATCH(MONTH(BD$15),
{1,2,3,4,5,6,7,8,9,10,11,12})),
CONCATENATE($ES88," ",$L88)="RussOutdoor метро",
_xlpm.COEFF*
INDEX({0.8;0.9;1.1;1.1;1;1;1;1;1.1;1.1;1.1;1.1},
MATCH(MONTH(BD$15),
{1,2,3,4,5,6,7,8,9,10,11,12})),
$ES88&lt;&gt;"LisChannel",
_xlpm.COEFF,
$ES88&lt;&gt;"RussOutdoor",
_xlpm.COEFF))</f>
        <v/>
      </c>
      <c r="BE88" s="68">
        <f t="array" ref="BE88">
_xlfn.LET(_xlpm.COEFF,
IF($AW88+$AX88=0,0,IF(MAX(MIN($AX88,EOMONTH(BE$15,0))-MAX($AW88,BE$15)+1,)&gt;0,1,0)),
_xlfn.IFS(
$ES88="LisChannel",
_xlpm.COEFF*
INDEX({1;1;1.2;1.2;1;1;1;1;1.2;1.2;1.2;1.2},
MATCH(MONTH(BE$15),
{1,2,3,4,5,6,7,8,9,10,11,12})),
CONCATENATE($ES88," ",$L88)="RussOutdoor метро",
_xlpm.COEFF*
INDEX({0.8;0.9;1.1;1.1;1;1;1;1;1.1;1.1;1.1;1.1},
MATCH(MONTH(BE$15),
{1,2,3,4,5,6,7,8,9,10,11,12})),
$ES88&lt;&gt;"LisChannel",
_xlpm.COEFF,
$ES88&lt;&gt;"RussOutdoor",
_xlpm.COEFF))</f>
        <v/>
      </c>
      <c r="BF88" s="68">
        <f t="array" ref="BF88">
_xlfn.LET(_xlpm.COEFF,
IF($AW88+$AX88=0,0,IF(MAX(MIN($AX88,EOMONTH(BF$15,0))-MAX($AW88,BF$15)+1,)&gt;0,1,0)),
_xlfn.IFS(
$ES88="LisChannel",
_xlpm.COEFF*
INDEX({1;1;1.2;1.2;1;1;1;1;1.2;1.2;1.2;1.2},
MATCH(MONTH(BF$15),
{1,2,3,4,5,6,7,8,9,10,11,12})),
CONCATENATE($ES88," ",$L88)="RussOutdoor метро",
_xlpm.COEFF*
INDEX({0.8;0.9;1.1;1.1;1;1;1;1;1.1;1.1;1.1;1.1},
MATCH(MONTH(BF$15),
{1,2,3,4,5,6,7,8,9,10,11,12})),
$ES88&lt;&gt;"LisChannel",
_xlpm.COEFF,
$ES88&lt;&gt;"RussOutdoor",
_xlpm.COEFF))</f>
        <v/>
      </c>
      <c r="BG88" s="68">
        <f t="array" ref="BG88">
_xlfn.LET(_xlpm.COEFF,
IF($AW88+$AX88=0,0,IF(MAX(MIN($AX88,EOMONTH(BG$15,0))-MAX($AW88,BG$15)+1,)&gt;0,1,0)),
_xlfn.IFS(
$ES88="LisChannel",
_xlpm.COEFF*
INDEX({1;1;1.2;1.2;1;1;1;1;1.2;1.2;1.2;1.2},
MATCH(MONTH(BG$15),
{1,2,3,4,5,6,7,8,9,10,11,12})),
CONCATENATE($ES88," ",$L88)="RussOutdoor метро",
_xlpm.COEFF*
INDEX({0.8;0.9;1.1;1.1;1;1;1;1;1.1;1.1;1.1;1.1},
MATCH(MONTH(BG$15),
{1,2,3,4,5,6,7,8,9,10,11,12})),
$ES88&lt;&gt;"LisChannel",
_xlpm.COEFF,
$ES88&lt;&gt;"RussOutdoor",
_xlpm.COEFF))</f>
        <v/>
      </c>
      <c r="BH88" s="68">
        <f t="array" ref="BH88">
_xlfn.LET(_xlpm.COEFF,
IF($AW88+$AX88=0,0,IF(MAX(MIN($AX88,EOMONTH(BH$15,0))-MAX($AW88,BH$15)+1,)&gt;0,1,0)),
_xlfn.IFS(
$ES88="LisChannel",
_xlpm.COEFF*
INDEX({1;1;1.2;1.2;1;1;1;1;1.2;1.2;1.2;1.2},
MATCH(MONTH(BH$15),
{1,2,3,4,5,6,7,8,9,10,11,12})),
CONCATENATE($ES88," ",$L88)="RussOutdoor метро",
_xlpm.COEFF*
INDEX({0.8;0.9;1.1;1.1;1;1;1;1;1.1;1.1;1.1;1.1},
MATCH(MONTH(BH$15),
{1,2,3,4,5,6,7,8,9,10,11,12})),
$ES88&lt;&gt;"LisChannel",
_xlpm.COEFF,
$ES88&lt;&gt;"RussOutdoor",
_xlpm.COEFF))</f>
        <v/>
      </c>
      <c r="BI88" s="68">
        <f t="array" ref="BI88">
_xlfn.LET(_xlpm.COEFF,
IF($AW88+$AX88=0,0,IF(MAX(MIN($AX88,EOMONTH(BI$15,0))-MAX($AW88,BI$15)+1,)&gt;0,1,0)),
_xlfn.IFS(
$ES88="LisChannel",
_xlpm.COEFF*
INDEX({1;1;1.2;1.2;1;1;1;1;1.2;1.2;1.2;1.2},
MATCH(MONTH(BI$15),
{1,2,3,4,5,6,7,8,9,10,11,12})),
CONCATENATE($ES88," ",$L88)="RussOutdoor метро",
_xlpm.COEFF*
INDEX({0.8;0.9;1.1;1.1;1;1;1;1;1.1;1.1;1.1;1.1},
MATCH(MONTH(BI$15),
{1,2,3,4,5,6,7,8,9,10,11,12})),
$ES88&lt;&gt;"LisChannel",
_xlpm.COEFF,
$ES88&lt;&gt;"RussOutdoor",
_xlpm.COEFF))</f>
        <v/>
      </c>
      <c r="BJ88" s="68">
        <f t="array" ref="BJ88">
_xlfn.LET(_xlpm.COEFF,
IF($AW88+$AX88=0,0,IF(MAX(MIN($AX88,EOMONTH(BJ$15,0))-MAX($AW88,BJ$15)+1,)&gt;0,1,0)),
_xlfn.IFS(
$ES88="LisChannel",
_xlpm.COEFF*
INDEX({1;1;1.2;1.2;1;1;1;1;1.2;1.2;1.2;1.2},
MATCH(MONTH(BJ$15),
{1,2,3,4,5,6,7,8,9,10,11,12})),
CONCATENATE($ES88," ",$L88)="RussOutdoor метро",
_xlpm.COEFF*
INDEX({0.8;0.9;1.1;1.1;1;1;1;1;1.1;1.1;1.1;1.1},
MATCH(MONTH(BJ$15),
{1,2,3,4,5,6,7,8,9,10,11,12})),
$ES88&lt;&gt;"LisChannel",
_xlpm.COEFF,
$ES88&lt;&gt;"RussOutdoor",
_xlpm.COEFF))</f>
        <v/>
      </c>
      <c r="BK88" s="68">
        <f t="array" ref="BK88">
_xlfn.LET(_xlpm.COEFF,
IF($AW88+$AX88=0,0,IF(MAX(MIN($AX88,EOMONTH(BK$15,0))-MAX($AW88,BK$15)+1,)&gt;0,1,0)),
_xlfn.IFS(
$ES88="LisChannel",
_xlpm.COEFF*
INDEX({1;1;1.2;1.2;1;1;1;1;1.2;1.2;1.2;1.2},
MATCH(MONTH(BK$15),
{1,2,3,4,5,6,7,8,9,10,11,12})),
CONCATENATE($ES88," ",$L88)="RussOutdoor метро",
_xlpm.COEFF*
INDEX({0.8;0.9;1.1;1.1;1;1;1;1;1.1;1.1;1.1;1.1},
MATCH(MONTH(BK$15),
{1,2,3,4,5,6,7,8,9,10,11,12})),
$ES88&lt;&gt;"LisChannel",
_xlpm.COEFF,
$ES88&lt;&gt;"RussOutdoor",
_xlpm.COEFF))</f>
        <v/>
      </c>
      <c r="BL88" s="62">
        <f>COUNTIFS($AZ88:$BK88,"&gt;0")</f>
        <v/>
      </c>
      <c r="BM88" s="65" t="n"/>
      <c r="BN88" s="125">
        <f>$DJ88</f>
        <v/>
      </c>
      <c r="BO88" s="63">
        <f>$DQ88</f>
        <v/>
      </c>
      <c r="BP88" s="125">
        <f>
IFERROR(
IF($BL88=0,0,
$BN88*(1-$BO88)),
0)</f>
        <v/>
      </c>
      <c r="BQ88" s="125">
        <f t="array" ref="BQ88">
IFERROR(
_xlfn.IFS(
$DH88="день_1",
$BP88*$BL88/($AX88-$AW88+1)*AZ88*(DAY(EOMONTH(AZ$15,0))),
$DH88="день_2",
$BP88/30*MAX(MIN($AX88,EOMONTH(AZ$15,0))-MAX($AW88,AZ$15)+1,),
$DH88="раб.день",
$BP88/30*(IFERROR(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$BP88*AZ88,
$DH88="неделя",
$BP88*AZ88/7*(ROUNDUP((DAY(EOMONTH(AZ$15,0)))/4,0))),
0)</f>
        <v/>
      </c>
      <c r="BR88" s="125">
        <f t="array" ref="BR88">
IFERROR(
_xlfn.IFS(
$DH88="день_1",
$BP88*$BL88/($AX88-$AW88+1)*BA88*(DAY(EOMONTH(BA$15,0))),
$DH88="день_2",
$BP88/30*MAX(MIN($AX88,EOMONTH(BA$15,0))-MAX($AW88,BA$15)+1,),
$DH88="раб.день",
$BP88/30*(IFERROR(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$BP88*BA88,
$DH88="неделя",
$BP88*BA88/7*(ROUNDUP((DAY(EOMONTH(BA$15,0)))/4,0))),
0)</f>
        <v/>
      </c>
      <c r="BS88" s="125">
        <f t="array" ref="BS88">
IFERROR(
_xlfn.IFS(
$DH88="день_1",
$BP88*$BL88/($AX88-$AW88+1)*BB88*(DAY(EOMONTH(BB$15,0))),
$DH88="день_2",
$BP88/30*MAX(MIN($AX88,EOMONTH(BB$15,0))-MAX($AW88,BB$15)+1,),
$DH88="раб.день",
$BP88/30*(IFERROR(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$BP88*BB88,
$DH88="неделя",
$BP88*BB88/7*(ROUNDUP((DAY(EOMONTH(BB$15,0)))/4,0))),
0)</f>
        <v/>
      </c>
      <c r="BT88" s="125">
        <f t="array" ref="BT88">
IFERROR(
_xlfn.IFS(
$DH88="день_1",
$BP88*$BL88/($AX88-$AW88+1)*BC88*(DAY(EOMONTH(BC$15,0))),
$DH88="день_2",
$BP88/30*MAX(MIN($AX88,EOMONTH(BC$15,0))-MAX($AW88,BC$15)+1,),
$DH88="раб.день",
$BP88/30*(IFERROR(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$BP88*BC88,
$DH88="неделя",
$BP88*BC88/7*(ROUNDUP((DAY(EOMONTH(BC$15,0)))/4,0))),
0)</f>
        <v/>
      </c>
      <c r="BU88" s="125">
        <f t="array" ref="BU88">
IFERROR(
_xlfn.IFS(
$DH88="день_1",
$BP88*$BL88/($AX88-$AW88+1)*BD88*(DAY(EOMONTH(BD$15,0))),
$DH88="день_2",
$BP88/30*MAX(MIN($AX88,EOMONTH(BD$15,0))-MAX($AW88,BD$15)+1,),
$DH88="раб.день",
$BP88/30*(IFERROR(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$BP88*BD88,
$DH88="неделя",
$BP88*BD88/7*(ROUNDUP((DAY(EOMONTH(BD$15,0)))/4,0))),
0)</f>
        <v/>
      </c>
      <c r="BV88" s="125">
        <f t="array" ref="BV88">
IFERROR(
_xlfn.IFS(
$DH88="день_1",
$BP88*$BL88/($AX88-$AW88+1)*BE88*(DAY(EOMONTH(BE$15,0))),
$DH88="день_2",
$BP88/30*MAX(MIN($AX88,EOMONTH(BE$15,0))-MAX($AW88,BE$15)+1,),
$DH88="раб.день",
$BP88/30*(IFERROR(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$BP88*BE88,
$DH88="неделя",
$BP88*BE88/7*(ROUNDUP((DAY(EOMONTH(BE$15,0)))/4,0))),
0)</f>
        <v/>
      </c>
      <c r="BW88" s="125">
        <f t="array" ref="BW88">
IFERROR(
_xlfn.IFS(
$DH88="день_1",
$BP88*$BL88/($AX88-$AW88+1)*BF88*(DAY(EOMONTH(BF$15,0))),
$DH88="день_2",
$BP88/30*MAX(MIN($AX88,EOMONTH(BF$15,0))-MAX($AW88,BF$15)+1,),
$DH88="раб.день",
$BP88/30*(IFERROR(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$BP88*BF88,
$DH88="неделя",
$BP88*BF88/7*(ROUNDUP((DAY(EOMONTH(BF$15,0)))/4,0))),
0)</f>
        <v/>
      </c>
      <c r="BX88" s="125">
        <f t="array" ref="BX88">
IFERROR(
_xlfn.IFS(
$DH88="день_1",
$BP88*$BL88/($AX88-$AW88+1)*BG88*(DAY(EOMONTH(BG$15,0))),
$DH88="день_2",
$BP88/30*MAX(MIN($AX88,EOMONTH(BG$15,0))-MAX($AW88,BG$15)+1,),
$DH88="раб.день",
$BP88/30*(IFERROR(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$BP88*BG88,
$DH88="неделя",
$BP88*BG88/7*(ROUNDUP((DAY(EOMONTH(BG$15,0)))/4,0))),
0)</f>
        <v/>
      </c>
      <c r="BY88" s="125">
        <f t="array" ref="BY88">
IFERROR(
_xlfn.IFS(
$DH88="день_1",
$BP88*$BL88/($AX88-$AW88+1)*BH88*(DAY(EOMONTH(BH$15,0))),
$DH88="день_2",
$BP88/30*MAX(MIN($AX88,EOMONTH(BH$15,0))-MAX($AW88,BH$15)+1,),
$DH88="раб.день",
$BP88/30*(IFERROR(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$BP88*BH88,
$DH88="неделя",
$BP88*BH88/7*(ROUNDUP((DAY(EOMONTH(BH$15,0)))/4,0))),
0)</f>
        <v/>
      </c>
      <c r="BZ88" s="125">
        <f t="array" ref="BZ88">
IFERROR(
_xlfn.IFS(
$DH88="день_1",
$BP88*$BL88/($AX88-$AW88+1)*BI88*(DAY(EOMONTH(BI$15,0))),
$DH88="день_2",
$BP88/30*MAX(MIN($AX88,EOMONTH(BI$15,0))-MAX($AW88,BI$15)+1,),
$DH88="раб.день",
$BP88/30*(IFERROR(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$BP88*BI88,
$DH88="неделя",
$BP88*BI88/7*(ROUNDUP((DAY(EOMONTH(BI$15,0)))/4,0))),
0)</f>
        <v/>
      </c>
      <c r="CA88" s="125">
        <f t="array" ref="CA88">
IFERROR(
_xlfn.IFS(
$DH88="день_1",
$BP88*$BL88/($AX88-$AW88+1)*BJ88*(DAY(EOMONTH(BJ$15,0))),
$DH88="день_2",
$BP88/30*MAX(MIN($AX88,EOMONTH(BJ$15,0))-MAX($AW88,BJ$15)+1,),
$DH88="раб.день",
$BP88/30*(IFERROR(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$BP88*BJ88,
$DH88="неделя",
$BP88*BJ88/7*(ROUNDUP((DAY(EOMONTH(BJ$15,0)))/4,0))),
0)</f>
        <v/>
      </c>
      <c r="CB88" s="125">
        <f t="array" ref="CB88">
IFERROR(
_xlfn.IFS(
$DH88="день_1",
$BP88*$BL88/($AX88-$AW88+1)*BK88*(DAY(EOMONTH(BK$15,0))),
$DH88="день_2",
$BP88/30*MAX(MIN($AX88,EOMONTH(BK$15,0))-MAX($AW88,BK$15)+1,),
$DH88="раб.день",
$BP88/30*(IFERROR(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$BP88*BK88,
$DH88="неделя",
$BP88*BK88/7*(ROUNDUP((DAY(EOMONTH(BK$15,0)))/4,0))),
0)</f>
        <v/>
      </c>
      <c r="CC88" s="125">
        <f>SUM($BQ88:$CB88)</f>
        <v/>
      </c>
      <c r="CD88" s="126">
        <f>SUM($EH88:$EH88)</f>
        <v/>
      </c>
      <c r="CE88" s="126">
        <f>$CD88*$AB88</f>
        <v/>
      </c>
      <c r="CF88" s="126">
        <f>SUM($EK88:$EK88)</f>
        <v/>
      </c>
      <c r="CG88" s="126">
        <f>$CF88*$AB88</f>
        <v/>
      </c>
      <c r="CH88" s="126">
        <f>SUM($CC88,$CE88,$CG88)</f>
        <v/>
      </c>
      <c r="CI88" s="126">
        <f>$CH88*(1+$CM88)</f>
        <v/>
      </c>
      <c r="CJ88" s="127" t="n">
        <v>0</v>
      </c>
      <c r="CK88" s="126">
        <f>SUM($CH88:$CH88)*(1+$CJ88)</f>
        <v/>
      </c>
      <c r="CL88" s="126">
        <f>SUM($CH88:$CH88)*(1+$CM88)</f>
        <v/>
      </c>
      <c r="CM88" s="59" t="n"/>
      <c r="CN88" s="59" t="n"/>
      <c r="CO88" s="72" t="n"/>
      <c r="CP88" s="59" t="n"/>
      <c r="CQ88" s="73" t="n"/>
      <c r="CR88" s="73" t="n"/>
      <c r="CS88" s="73" t="n"/>
      <c r="CT88" s="72" t="n"/>
      <c r="CU88" s="79" t="inlineStr">
        <is>
          <t> </t>
        </is>
      </c>
      <c r="CV88" s="60" t="n"/>
      <c r="CW88" s="60" t="n"/>
      <c r="CX88" s="60" t="n"/>
      <c r="CY88" s="127">
        <f>IFERROR(($CC88-$EE88)/($EE88/(1-$DQ88)),0)</f>
        <v/>
      </c>
      <c r="CZ88" s="127">
        <f>IFERROR(1-$EI88/($CE88),0)</f>
        <v/>
      </c>
      <c r="DA88" s="127">
        <f>IFERROR(1-$EL88/($CG88),0)</f>
        <v/>
      </c>
      <c r="DB88" s="126">
        <f>ROUND(IFERROR(($CI88/(1+$CM88)-$EN88),0),2)</f>
        <v/>
      </c>
      <c r="DC88" s="128" t="n"/>
      <c r="DD88" s="125" t="n"/>
      <c r="DE88" s="75" t="n">
        <v>0</v>
      </c>
      <c r="DF88" s="128" t="n"/>
      <c r="DG88" s="125">
        <f>IF($DC88=0,0,$DD88*($DC88*100%-$DE88*$DF88))*SUM($AB88:$AB88)</f>
        <v/>
      </c>
      <c r="DH88" s="129" t="inlineStr">
        <is>
          <t>месяц</t>
        </is>
      </c>
      <c r="DI88" s="130">
        <f t="array" ref="DI88">IFERROR(
IF($ES88="LisChannel",
(ROUND(((INDEX({174.625;153.888888888889;130.972222222222},MATCH($AI88,{2;3;4}),0))*$AG88*$AI88),2)),0),0)</f>
        <v/>
      </c>
      <c r="DJ88" s="130">
        <f>
_xlfn.LET(_xlpm.X,
IFERROR(
IF($ES88="НовиковТВ",
(_xlfn.LET(_xlpm.NTV,
_xlfn.LET(_xlpm.MIN,350000,
IF(SUMIFS($DI:$DI,$ES:$ES,"НовиковТВ")&lt;=_xlpm.MIN,
(SUMIFS($DI:$DI,$ES:$ES,"НовиковТВ")/(COUNTIFS($ES:$ES,"НовиковТВ")))*_xlpm.MIN/SUMIFS($DI:$DI,$ES:$ES,"НовиковТВ"),
DI88)),
_xlpm.NTV+$DG88/(1-(1-(_xlpm.NTV)*(1-$DL88)*(1-$DM88)*(1-$DN88)*(1-$DO88)*(1-$DP88)/_xlpm.NTV))))/(1+$EP88),
$DI88+$DG88/(1-(1-($DI88)*(1-$DL88)*(1-$DM88)*(1-$DN88)*(1-$DO88)*(1-$DP88)/$DI88))),
0),
_xlpm.X*(1+$CM88)*(1+$CW88)-_xlpm.X*(1+$CM88)+_xlpm.X)</f>
        <v/>
      </c>
      <c r="DK88" s="125" t="inlineStr">
        <is>
          <t>послед.</t>
        </is>
      </c>
      <c r="DL88" s="63" t="n">
        <v>0</v>
      </c>
      <c r="DM88" s="63" t="n">
        <v>0</v>
      </c>
      <c r="DN88" s="63" t="n">
        <v>0</v>
      </c>
      <c r="DO88" s="63" t="n">
        <v>0</v>
      </c>
      <c r="DP88" s="63" t="n">
        <v>0</v>
      </c>
      <c r="DQ88" s="63">
        <f t="array" ref="DQ88">IFERROR(_xlfn.IFS(
$DK88="послед.",1-(1-$DL88)*(1-$DM88)*(1-$DN88)*(1-$DO88)*(1-$DP88),
$DK88="сумм.",$DL88+$DM88+$DN88+$DO88+$DP88),
0)</f>
        <v/>
      </c>
      <c r="DR88" s="125">
        <f t="array" ref="DR88">
IFERROR(
_xlfn.IFS(
$BL88=0,
0,
$BL88&gt;0,
_xlfn.IFS($DK88="послед.",
$DJ88*(1-$DL88)*(1-$DM88)*(1-$DN88)*(1-$DO88)*(1-$DP88),
$DK88="сумм.",
$DJ88*(1-($DL88+$DM88+$DN88+$DO88+$DP88)))),0)</f>
        <v/>
      </c>
      <c r="DS88" s="125">
        <f t="array" ref="DS88">
IFERROR(_xlfn.IFS(
$DH88="день_1",
$DR88*$BL88/($AX88-$AW88+1)*AZ88*(DAY(EOMONTH(AZ$15,0))),
$DH88="день_2",
$DR88/30*MAX(MIN($AX88,EOMONTH(AZ$15,0))-MAX($AW88,AZ$15)+1,),
$DH88="раб.день",
$DR88/30*(IFERROR(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$DR88*AZ88,
$DH88="неделя",
$DR88*AZ88/7*(ROUNDUP((DAY(EOMONTH(AZ$15,0)))/4,0))),
0)</f>
        <v/>
      </c>
      <c r="DT88" s="125">
        <f t="array" ref="DT88">
IFERROR(_xlfn.IFS(
$DH88="день_1",
$DR88*$BL88/($AX88-$AW88+1)*BA88*(DAY(EOMONTH(BA$15,0))),
$DH88="день_2",
$DR88/30*MAX(MIN($AX88,EOMONTH(BA$15,0))-MAX($AW88,BA$15)+1,),
$DH88="раб.день",
$DR88/30*(IFERROR(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$DR88*BA88,
$DH88="неделя",
$DR88*BA88/7*(ROUNDUP((DAY(EOMONTH(BA$15,0)))/4,0))),
0)</f>
        <v/>
      </c>
      <c r="DU88" s="125">
        <f t="array" ref="DU88">
IFERROR(_xlfn.IFS(
$DH88="день_1",
$DR88*$BL88/($AX88-$AW88+1)*BB88*(DAY(EOMONTH(BB$15,0))),
$DH88="день_2",
$DR88/30*MAX(MIN($AX88,EOMONTH(BB$15,0))-MAX($AW88,BB$15)+1,),
$DH88="раб.день",
$DR88/30*(IFERROR(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$DR88*BB88,
$DH88="неделя",
$DR88*BB88/7*(ROUNDUP((DAY(EOMONTH(BB$15,0)))/4,0))),
0)</f>
        <v/>
      </c>
      <c r="DV88" s="125">
        <f t="array" ref="DV88">
IFERROR(_xlfn.IFS(
$DH88="день_1",
$DR88*$BL88/($AX88-$AW88+1)*BC88*(DAY(EOMONTH(BC$15,0))),
$DH88="день_2",
$DR88/30*MAX(MIN($AX88,EOMONTH(BC$15,0))-MAX($AW88,BC$15)+1,),
$DH88="раб.день",
$DR88/30*(IFERROR(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$DR88*BC88,
$DH88="неделя",
$DR88*BC88/7*(ROUNDUP((DAY(EOMONTH(BC$15,0)))/4,0))),
0)</f>
        <v/>
      </c>
      <c r="DW88" s="125">
        <f t="array" ref="DW88">
IFERROR(_xlfn.IFS(
$DH88="день_1",
$DR88*$BL88/($AX88-$AW88+1)*BD88*(DAY(EOMONTH(BD$15,0))),
$DH88="день_2",
$DR88/30*MAX(MIN($AX88,EOMONTH(BD$15,0))-MAX($AW88,BD$15)+1,),
$DH88="раб.день",
$DR88/30*(IFERROR(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$DR88*BD88,
$DH88="неделя",
$DR88*BD88/7*(ROUNDUP((DAY(EOMONTH(BD$15,0)))/4,0))),
0)</f>
        <v/>
      </c>
      <c r="DX88" s="125">
        <f t="array" ref="DX88">
IFERROR(_xlfn.IFS(
$DH88="день_1",
$DR88*$BL88/($AX88-$AW88+1)*BE88*(DAY(EOMONTH(BE$15,0))),
$DH88="день_2",
$DR88/30*MAX(MIN($AX88,EOMONTH(BE$15,0))-MAX($AW88,BE$15)+1,),
$DH88="раб.день",
$DR88/30*(IFERROR(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$DR88*BE88,
$DH88="неделя",
$DR88*BE88/7*(ROUNDUP((DAY(EOMONTH(BE$15,0)))/4,0))),
0)</f>
        <v/>
      </c>
      <c r="DY88" s="125">
        <f t="array" ref="DY88">
IFERROR(_xlfn.IFS(
$DH88="день_1",
$DR88*$BL88/($AX88-$AW88+1)*BF88*(DAY(EOMONTH(BF$15,0))),
$DH88="день_2",
$DR88/30*MAX(MIN($AX88,EOMONTH(BF$15,0))-MAX($AW88,BF$15)+1,),
$DH88="раб.день",
$DR88/30*(IFERROR(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$DR88*BF88,
$DH88="неделя",
$DR88*BF88/7*(ROUNDUP((DAY(EOMONTH(BF$15,0)))/4,0))),
0)</f>
        <v/>
      </c>
      <c r="DZ88" s="125">
        <f t="array" ref="DZ88">
IFERROR(_xlfn.IFS(
$DH88="день_1",
$DR88*$BL88/($AX88-$AW88+1)*BG88*(DAY(EOMONTH(BG$15,0))),
$DH88="день_2",
$DR88/30*MAX(MIN($AX88,EOMONTH(BG$15,0))-MAX($AW88,BG$15)+1,),
$DH88="раб.день",
$DR88/30*(IFERROR(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$DR88*BG88,
$DH88="неделя",
$DR88*BG88/7*(ROUNDUP((DAY(EOMONTH(BG$15,0)))/4,0))),
0)</f>
        <v/>
      </c>
      <c r="EA88" s="125">
        <f t="array" ref="EA88">
IFERROR(_xlfn.IFS(
$DH88="день_1",
$DR88*$BL88/($AX88-$AW88+1)*BH88*(DAY(EOMONTH(BH$15,0))),
$DH88="день_2",
$DR88/30*MAX(MIN($AX88,EOMONTH(BH$15,0))-MAX($AW88,BH$15)+1,),
$DH88="раб.день",
$DR88/30*(IFERROR(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$DR88*BH88,
$DH88="неделя",
$DR88*BH88/7*(ROUNDUP((DAY(EOMONTH(BH$15,0)))/4,0))),
0)</f>
        <v/>
      </c>
      <c r="EB88" s="125">
        <f t="array" ref="EB88">
IFERROR(_xlfn.IFS(
$DH88="день_1",
$DR88*$BL88/($AX88-$AW88+1)*BI88*(DAY(EOMONTH(BI$15,0))),
$DH88="день_2",
$DR88/30*MAX(MIN($AX88,EOMONTH(BI$15,0))-MAX($AW88,BI$15)+1,),
$DH88="раб.день",
$DR88/30*(IFERROR(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$DR88*BI88,
$DH88="неделя",
$DR88*BI88/7*(ROUNDUP((DAY(EOMONTH(BI$15,0)))/4,0))),
0)</f>
        <v/>
      </c>
      <c r="EC88" s="125">
        <f t="array" ref="EC88">
IFERROR(_xlfn.IFS(
$DH88="день_1",
$DR88*$BL88/($AX88-$AW88+1)*BJ88*(DAY(EOMONTH(BJ$15,0))),
$DH88="день_2",
$DR88/30*MAX(MIN($AX88,EOMONTH(BJ$15,0))-MAX($AW88,BJ$15)+1,),
$DH88="раб.день",
$DR88/30*(IFERROR(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$DR88*BJ88,
$DH88="неделя",
$DR88*BJ88/7*(ROUNDUP((DAY(EOMONTH(BJ$15,0)))/4,0))),
0)</f>
        <v/>
      </c>
      <c r="ED88" s="125">
        <f t="array" ref="ED88">
IFERROR(_xlfn.IFS(
$DH88="день_1",
$DR88*$BL88/($AX88-$AW88+1)*BK88*(DAY(EOMONTH(BK$15,0))),
$DH88="день_2",
$DR88/30*MAX(MIN($AX88,EOMONTH(BK$15,0))-MAX($AW88,BK$15)+1,),
$DH88="раб.день",
$DR88/30*(IFERROR(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$DR88*BK88,
$DH88="неделя",
$DR88*BK88/7*(ROUNDUP((DAY(EOMONTH(BK$15,0)))/4,0))),
0)</f>
        <v/>
      </c>
      <c r="EE88" s="125">
        <f>SUM($DS88,$DT88,$DU88,$DV88,$DW88,$DX88,$DY88,$DZ88,$EA88,$EB88,$EC88,$ED88)</f>
        <v/>
      </c>
      <c r="EF88" s="125">
        <f>IFERROR(ROUND($EE88*(1+$EP88),2),0)</f>
        <v/>
      </c>
      <c r="EG88" s="128" t="n">
        <v>1</v>
      </c>
      <c r="EH88" s="126" t="n">
        <v>0</v>
      </c>
      <c r="EI88" s="126">
        <f>ROUND(SUM($EH88:$EH88)*SUM($AB88:$AB88)*$EG88,2)</f>
        <v/>
      </c>
      <c r="EJ88" s="126">
        <f>ROUND($EI88*(1+$EP88),2)</f>
        <v/>
      </c>
      <c r="EK88" s="126" t="n">
        <v>0</v>
      </c>
      <c r="EL88" s="126">
        <f>ROUND(SUM($EK88:$EK88)*SUM($AB88:$AB88)*$EG88,2)</f>
        <v/>
      </c>
      <c r="EM88" s="126">
        <f>ROUND($EL88*(1+$EP88),2)</f>
        <v/>
      </c>
      <c r="EN88" s="126">
        <f>SUM($EE88,$EI88,$EL88)</f>
        <v/>
      </c>
      <c r="EO88" s="126">
        <f>SUM($EF88,$EJ88,$EM88)</f>
        <v/>
      </c>
      <c r="EP88" s="59" t="n"/>
      <c r="EQ88" s="59" t="n"/>
      <c r="ER88" s="60">
        <f t="array" ref="ER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MATCH(ES88,
{"AMS";"RussOutdoor";"HD Outdoor";"Ingroup";"IQ";"Ledproduction";"LisChannel";"Logic";"Media-PPL";"NovikovTV | НовиковТВ";"SMA";"SOK";"КрокусТВ | CrocusTV | IndoorTV";"Сити";"ТЯК Москва"},
0)),"")</f>
        <v/>
      </c>
      <c r="ES88" s="60" t="n"/>
      <c r="ET88" s="60">
        <f t="array" ref="ET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MATCH(ES88,
{"AMS";"RussOutdoor";"HD Outdoor";"Ingroup";"IQ";"Ledproduction";"LisChannel";"Logic";"Media-PPL";"NovikovTV | НовиковТВ";"SMA";"SOK";"КрокусТВ | CrocusTV | IndoorTV";"Сити";"ТЯК Москва"},
0)),"")</f>
        <v/>
      </c>
      <c r="EU88" s="60" t="n"/>
      <c r="EV88" s="60" t="n"/>
      <c r="EX88" s="110">
        <f t="array" ref="EX88">
($AR88/30
+N("ТРАФИК ПЛОЩАДКИ"))*
(IFERROR(
_xlfn.LET(
_xlpm.GPR,
HLOOKUP($L88,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IF($Q88="цифровой",_xlpm.GPR/$AG88,_xlpm.GPR/60)),
0)
+N("DWELL TIME"))*
(IF($AB88=0,0,IF($AB88=1,0.3,IF($AB88=2,0.5,IF($AB88&gt;2,1))))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_xlfn.IFS($AC88="да",1.2,$AC88="нет",1)*
_xlfn.IFS($AD88="да",1.2,$AD88="нет",1)*
IF(R88="статический",1,1.2)*
$X88*
INDEX(
{1.2;1;1.2;1.2;1;1.2;1.2;1.2;1.2;1.2;1.2;1;1.2;1.2;1.2;1.2;1;1;1.2;1.2;1.2;1;1;1;1;1.2;1.2;1.2;1.2;1;1;1;1;1.2;1.2;1.2;1.2;1.2;1.2;1.2;1.2;1;1;1.2;1;1;1;1;1.5;1;1;1.5;1.5;1.2},
MATCH($Q88,_xlpm.MI,0)))&gt;{0.02;0.04;0.06;0.1;0.2;0.4;0.6;0.8;1;2;4;6})),
{0;1;2;3;4;5;6;7;8;9;10;11;12},
0)))
+N("КОЭФФИЦИЕНТ КОНТАКТА"))))*
(_xlfn.IFS($X88&lt;0.1,$X88/1000,$X88&gt;25,5.2,AND($X88&gt;=0.1,$X88&lt;=25),(($X88*2+0.1)/10)*($X88/10)))*
IFERROR((_xlfn.LET(
_xlpm.MA,
{0;0.8;0.85;0.9;0.95;1},
_xlpm.MAA,
{0;1;2;3;4;5},
INDEX(_xlpm.MA,MATCH(SUMPRODUCT(--((IF(ROUND(_xlpm.MAA,1)&gt;5,5,ROUND($AB88,1)))&gt;{0;1;2;3;4;5})),_xlpm.MAA,0)))
+N("КОЭФФИЦИЕНТ КОЛ-ВО КОНСТРУКЦИЙ")),1)*
$AB88,0))*
(IF($Q88="цифровой",$AG88/15*$AI88,1)
+N("ДЛЯ ЦИФРЫ"))</f>
        <v/>
      </c>
      <c r="EY88" s="110">
        <f>IFERROR(EX88*AY88,0)</f>
        <v/>
      </c>
      <c r="EZ88" s="131">
        <f>IFERROR(DP88/EY88*1000,0)</f>
        <v/>
      </c>
      <c r="FA88" s="112">
        <f>IFERROR(FC88/FB88,0)</f>
        <v/>
      </c>
      <c r="FB88" s="112">
        <f>IFERROR((FC88/(EY88/FF88*#REF!))*0.825,0)</f>
        <v/>
      </c>
      <c r="FC88" s="112">
        <f>IFERROR(((EX88*30/AR88)*100)/30,0)</f>
        <v/>
      </c>
      <c r="FD88" s="112">
        <f>IFERROR(EY88/G88*100%,0)</f>
        <v/>
      </c>
      <c r="FE88" s="112">
        <f>IFERROR(FD88/FC88*100%,0)</f>
        <v/>
      </c>
      <c r="FF88" s="110">
        <f>IFERROR(AR88/30*AY88,0)</f>
        <v/>
      </c>
    </row>
    <row r="89" ht="12.75" customHeight="1">
      <c r="A89" s="59" t="n"/>
      <c r="B89" s="60" t="n"/>
      <c r="C89" s="60" t="n"/>
      <c r="D89" s="60">
        <f t="array" ref="D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9" s="60">
        <f t="array" ref="E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9" s="60" t="inlineStr"/>
      <c r="G89" s="60" t="n"/>
      <c r="H89" s="60">
        <f t="array" ref="H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9" s="60" t="n"/>
      <c r="J89" s="60" t="n"/>
      <c r="K89" s="60" t="n"/>
      <c r="L89" s="60" t="n"/>
      <c r="M89" s="60" t="n"/>
      <c r="N89" s="60" t="n"/>
      <c r="O89" s="60" t="n"/>
      <c r="P89" s="60">
        <f t="array" ref="P89">
_xlfn.IFS(
ISNUMBER(MATCH($Q89,{"шелфбаннер","разделитель","монетница","чековая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ISNUMBER(MATCH($Q89,{"каталог","журнал"},)),
"Пресса",
$Q89="","")</f>
        <v/>
      </c>
      <c r="Q89" s="60" t="n"/>
      <c r="R89" s="60">
        <f t="array" ref="R89">
IFERROR(
_xlfn.IFS(
OR(ISNUMBER(MATCH($Q89,{"экспозиция","макет","стенд","автостенд","авто стенд","выставочное пространство","выставочные стенды","модульные выставочные стенды","3Д конструкция","3D конструкция"},)),P89="Экспонирование"),
"нестандартный",
ISNUMBER(MATCH($Q89,{"скроллер","призматрон"},)),
"динамический",
$P89="Видео",
"цифровой",
OR($P89="Пресса",$P89="Щит",$P89="POSm",$P89="Подвес",$P89="Брендирование/оклейка"),
"статический"),"")</f>
        <v/>
      </c>
      <c r="S89" s="59" t="n"/>
      <c r="T89" s="60" t="n"/>
      <c r="U89" s="60" t="n"/>
      <c r="V89" s="60">
        <f>
IF(P89="Видео",
"цифровой постер/ролик",
IF(ISNUMBER(MATCH(Q89,{"короб световой","короб световой | лайтбокс","короб световой | кристалайт","лайтбокс","лайт бокс","кристалайт","LB","lightbox"},)),
"бэклит",
IF(P89="Брендирование/оклейка",
"перфарированная пленка/самоклейка",
IF(P89="Экспонирование",
"под запрос",
IF(P89="Подвес",
"баннер/ткань",
"")))))</f>
        <v/>
      </c>
      <c r="W89" s="59" t="n"/>
      <c r="X89" s="59" t="n"/>
      <c r="Y89" s="59" t="n"/>
      <c r="Z89" s="61" t="n"/>
      <c r="AA89" s="61" t="n"/>
      <c r="AB89" s="61">
        <f>IF(BL89&gt;0,Z89,0)</f>
        <v/>
      </c>
      <c r="AC89" s="59" t="n"/>
      <c r="AD89" s="59" t="n"/>
      <c r="AE89" s="59" t="n"/>
      <c r="AF89" s="59" t="n"/>
      <c r="AG89" s="59" t="n"/>
      <c r="AH89" s="59" t="n"/>
      <c r="AI89" s="59" t="n"/>
      <c r="AJ89" s="59" t="n"/>
      <c r="AK89" s="59" t="n"/>
      <c r="AL89" s="62">
        <f>IFERROR(IF(OR(R89="статический",R89="динамический",R89="нестандартный",R89="",R89=""),"-",IF(AND(AH89="-",AI89="-"),"-",AK89*3600/AH89*AI89)),"-")</f>
        <v/>
      </c>
      <c r="AM89" s="62">
        <f>IFERROR(IF(OR(R89="статический",R89="динамический",R89="",R89="", R89="BTL",R89="нестандартный"),"-",AG89*AI89*AL89/60),"-")</f>
        <v/>
      </c>
      <c r="AN89" s="63">
        <f>IFERROR(IF(AH89="","-",AG89*AI89/AH89),"-")</f>
        <v/>
      </c>
      <c r="AO89" s="59">
        <f>IFERROR(IF(OR($R89="статический",$R89="динамический",$R89="",$R89="",$R89="BTL",$R89="нестандартный"),"-",$AL89*$AY89),"-")</f>
        <v/>
      </c>
      <c r="AP89" s="62">
        <f>IFERROR(IF(OR($R89="статический",$R89="динамический",$R89="",$R89="",$R89="BTL",$R89="нестандартный"),"-",$AM89*AY89),"-")</f>
        <v/>
      </c>
      <c r="AQ89" s="64" t="n"/>
      <c r="AR89" s="61" t="n"/>
      <c r="AS89" s="61" t="n"/>
      <c r="AT89" s="61" t="n"/>
      <c r="AU89" s="65" t="n"/>
      <c r="AV89" s="124">
        <f>IFERROR(DR89/AT89*1000,"n/a")</f>
        <v/>
      </c>
      <c r="AW89" s="67" t="n"/>
      <c r="AX89" s="67" t="n"/>
      <c r="AY89" s="43">
        <f>IFERROR(IF(OR($AW89="",$AX89=""),"",_xlfn.DAYS($AX89+1,$AW89)),"")</f>
        <v/>
      </c>
      <c r="AZ89" s="68">
        <f t="array" ref="AZ89">
_xlfn.LET(_xlpm.COEFF,
IF($AW89+$AX89=0,0,IF(MAX(MIN($AX89,EOMONTH(AZ$15,0))-MAX($AW89,AZ$15)+1,)&gt;0,1,0)),
_xlfn.IFS(
$ES89="LisChannel",
_xlpm.COEFF*
INDEX({1;1;1.2;1.2;1;1;1;1;1.2;1.2;1.2;1.2},
MATCH(MONTH(AZ$15),
{1,2,3,4,5,6,7,8,9,10,11,12})),
CONCATENATE($ES89," ",$L89)="RussOutdoor метро",
_xlpm.COEFF*
INDEX({0.8;0.9;1.1;1.1;1;1;1;1;1.1;1.1;1.1;1.1},
MATCH(MONTH(AZ$15),
{1,2,3,4,5,6,7,8,9,10,11,12})),
$ES89&lt;&gt;"LisChannel",
_xlpm.COEFF,
$ES89&lt;&gt;"RussOutdoor",
_xlpm.COEFF))</f>
        <v/>
      </c>
      <c r="BA89" s="68">
        <f t="array" ref="BA89">
_xlfn.LET(_xlpm.COEFF,
IF($AW89+$AX89=0,0,IF(MAX(MIN($AX89,EOMONTH(BA$15,0))-MAX($AW89,BA$15)+1,)&gt;0,1,0)),
_xlfn.IFS(
$ES89="LisChannel",
_xlpm.COEFF*
INDEX({1;1;1.2;1.2;1;1;1;1;1.2;1.2;1.2;1.2},
MATCH(MONTH(BA$15),
{1,2,3,4,5,6,7,8,9,10,11,12})),
CONCATENATE($ES89," ",$L89)="RussOutdoor метро",
_xlpm.COEFF*
INDEX({0.8;0.9;1.1;1.1;1;1;1;1;1.1;1.1;1.1;1.1},
MATCH(MONTH(BA$15),
{1,2,3,4,5,6,7,8,9,10,11,12})),
$ES89&lt;&gt;"LisChannel",
_xlpm.COEFF,
$ES89&lt;&gt;"RussOutdoor",
_xlpm.COEFF))</f>
        <v/>
      </c>
      <c r="BB89" s="68">
        <f t="array" ref="BB89">
_xlfn.LET(_xlpm.COEFF,
IF($AW89+$AX89=0,0,IF(MAX(MIN($AX89,EOMONTH(BB$15,0))-MAX($AW89,BB$15)+1,)&gt;0,1,0)),
_xlfn.IFS(
$ES89="LisChannel",
_xlpm.COEFF*
INDEX({1;1;1.2;1.2;1;1;1;1;1.2;1.2;1.2;1.2},
MATCH(MONTH(BB$15),
{1,2,3,4,5,6,7,8,9,10,11,12})),
CONCATENATE($ES89," ",$L89)="RussOutdoor метро",
_xlpm.COEFF*
INDEX({0.8;0.9;1.1;1.1;1;1;1;1;1.1;1.1;1.1;1.1},
MATCH(MONTH(BB$15),
{1,2,3,4,5,6,7,8,9,10,11,12})),
$ES89&lt;&gt;"LisChannel",
_xlpm.COEFF,
$ES89&lt;&gt;"RussOutdoor",
_xlpm.COEFF))</f>
        <v/>
      </c>
      <c r="BC89" s="68">
        <f t="array" ref="BC89">
_xlfn.LET(_xlpm.COEFF,
IF($AW89+$AX89=0,0,IF(MAX(MIN($AX89,EOMONTH(BC$15,0))-MAX($AW89,BC$15)+1,)&gt;0,1,0)),
_xlfn.IFS(
$ES89="LisChannel",
_xlpm.COEFF*
INDEX({1;1;1.2;1.2;1;1;1;1;1.2;1.2;1.2;1.2},
MATCH(MONTH(BC$15),
{1,2,3,4,5,6,7,8,9,10,11,12})),
CONCATENATE($ES89," ",$L89)="RussOutdoor метро",
_xlpm.COEFF*
INDEX({0.8;0.9;1.1;1.1;1;1;1;1;1.1;1.1;1.1;1.1},
MATCH(MONTH(BC$15),
{1,2,3,4,5,6,7,8,9,10,11,12})),
$ES89&lt;&gt;"LisChannel",
_xlpm.COEFF,
$ES89&lt;&gt;"RussOutdoor",
_xlpm.COEFF))</f>
        <v/>
      </c>
      <c r="BD89" s="68">
        <f t="array" ref="BD89">
_xlfn.LET(_xlpm.COEFF,
IF($AW89+$AX89=0,0,IF(MAX(MIN($AX89,EOMONTH(BD$15,0))-MAX($AW89,BD$15)+1,)&gt;0,1,0)),
_xlfn.IFS(
$ES89="LisChannel",
_xlpm.COEFF*
INDEX({1;1;1.2;1.2;1;1;1;1;1.2;1.2;1.2;1.2},
MATCH(MONTH(BD$15),
{1,2,3,4,5,6,7,8,9,10,11,12})),
CONCATENATE($ES89," ",$L89)="RussOutdoor метро",
_xlpm.COEFF*
INDEX({0.8;0.9;1.1;1.1;1;1;1;1;1.1;1.1;1.1;1.1},
MATCH(MONTH(BD$15),
{1,2,3,4,5,6,7,8,9,10,11,12})),
$ES89&lt;&gt;"LisChannel",
_xlpm.COEFF,
$ES89&lt;&gt;"RussOutdoor",
_xlpm.COEFF))</f>
        <v/>
      </c>
      <c r="BE89" s="68">
        <f t="array" ref="BE89">
_xlfn.LET(_xlpm.COEFF,
IF($AW89+$AX89=0,0,IF(MAX(MIN($AX89,EOMONTH(BE$15,0))-MAX($AW89,BE$15)+1,)&gt;0,1,0)),
_xlfn.IFS(
$ES89="LisChannel",
_xlpm.COEFF*
INDEX({1;1;1.2;1.2;1;1;1;1;1.2;1.2;1.2;1.2},
MATCH(MONTH(BE$15),
{1,2,3,4,5,6,7,8,9,10,11,12})),
CONCATENATE($ES89," ",$L89)="RussOutdoor метро",
_xlpm.COEFF*
INDEX({0.8;0.9;1.1;1.1;1;1;1;1;1.1;1.1;1.1;1.1},
MATCH(MONTH(BE$15),
{1,2,3,4,5,6,7,8,9,10,11,12})),
$ES89&lt;&gt;"LisChannel",
_xlpm.COEFF,
$ES89&lt;&gt;"RussOutdoor",
_xlpm.COEFF))</f>
        <v/>
      </c>
      <c r="BF89" s="68">
        <f t="array" ref="BF89">
_xlfn.LET(_xlpm.COEFF,
IF($AW89+$AX89=0,0,IF(MAX(MIN($AX89,EOMONTH(BF$15,0))-MAX($AW89,BF$15)+1,)&gt;0,1,0)),
_xlfn.IFS(
$ES89="LisChannel",
_xlpm.COEFF*
INDEX({1;1;1.2;1.2;1;1;1;1;1.2;1.2;1.2;1.2},
MATCH(MONTH(BF$15),
{1,2,3,4,5,6,7,8,9,10,11,12})),
CONCATENATE($ES89," ",$L89)="RussOutdoor метро",
_xlpm.COEFF*
INDEX({0.8;0.9;1.1;1.1;1;1;1;1;1.1;1.1;1.1;1.1},
MATCH(MONTH(BF$15),
{1,2,3,4,5,6,7,8,9,10,11,12})),
$ES89&lt;&gt;"LisChannel",
_xlpm.COEFF,
$ES89&lt;&gt;"RussOutdoor",
_xlpm.COEFF))</f>
        <v/>
      </c>
      <c r="BG89" s="68">
        <f t="array" ref="BG89">
_xlfn.LET(_xlpm.COEFF,
IF($AW89+$AX89=0,0,IF(MAX(MIN($AX89,EOMONTH(BG$15,0))-MAX($AW89,BG$15)+1,)&gt;0,1,0)),
_xlfn.IFS(
$ES89="LisChannel",
_xlpm.COEFF*
INDEX({1;1;1.2;1.2;1;1;1;1;1.2;1.2;1.2;1.2},
MATCH(MONTH(BG$15),
{1,2,3,4,5,6,7,8,9,10,11,12})),
CONCATENATE($ES89," ",$L89)="RussOutdoor метро",
_xlpm.COEFF*
INDEX({0.8;0.9;1.1;1.1;1;1;1;1;1.1;1.1;1.1;1.1},
MATCH(MONTH(BG$15),
{1,2,3,4,5,6,7,8,9,10,11,12})),
$ES89&lt;&gt;"LisChannel",
_xlpm.COEFF,
$ES89&lt;&gt;"RussOutdoor",
_xlpm.COEFF))</f>
        <v/>
      </c>
      <c r="BH89" s="68">
        <f t="array" ref="BH89">
_xlfn.LET(_xlpm.COEFF,
IF($AW89+$AX89=0,0,IF(MAX(MIN($AX89,EOMONTH(BH$15,0))-MAX($AW89,BH$15)+1,)&gt;0,1,0)),
_xlfn.IFS(
$ES89="LisChannel",
_xlpm.COEFF*
INDEX({1;1;1.2;1.2;1;1;1;1;1.2;1.2;1.2;1.2},
MATCH(MONTH(BH$15),
{1,2,3,4,5,6,7,8,9,10,11,12})),
CONCATENATE($ES89," ",$L89)="RussOutdoor метро",
_xlpm.COEFF*
INDEX({0.8;0.9;1.1;1.1;1;1;1;1;1.1;1.1;1.1;1.1},
MATCH(MONTH(BH$15),
{1,2,3,4,5,6,7,8,9,10,11,12})),
$ES89&lt;&gt;"LisChannel",
_xlpm.COEFF,
$ES89&lt;&gt;"RussOutdoor",
_xlpm.COEFF))</f>
        <v/>
      </c>
      <c r="BI89" s="68">
        <f t="array" ref="BI89">
_xlfn.LET(_xlpm.COEFF,
IF($AW89+$AX89=0,0,IF(MAX(MIN($AX89,EOMONTH(BI$15,0))-MAX($AW89,BI$15)+1,)&gt;0,1,0)),
_xlfn.IFS(
$ES89="LisChannel",
_xlpm.COEFF*
INDEX({1;1;1.2;1.2;1;1;1;1;1.2;1.2;1.2;1.2},
MATCH(MONTH(BI$15),
{1,2,3,4,5,6,7,8,9,10,11,12})),
CONCATENATE($ES89," ",$L89)="RussOutdoor метро",
_xlpm.COEFF*
INDEX({0.8;0.9;1.1;1.1;1;1;1;1;1.1;1.1;1.1;1.1},
MATCH(MONTH(BI$15),
{1,2,3,4,5,6,7,8,9,10,11,12})),
$ES89&lt;&gt;"LisChannel",
_xlpm.COEFF,
$ES89&lt;&gt;"RussOutdoor",
_xlpm.COEFF))</f>
        <v/>
      </c>
      <c r="BJ89" s="68">
        <f t="array" ref="BJ89">
_xlfn.LET(_xlpm.COEFF,
IF($AW89+$AX89=0,0,IF(MAX(MIN($AX89,EOMONTH(BJ$15,0))-MAX($AW89,BJ$15)+1,)&gt;0,1,0)),
_xlfn.IFS(
$ES89="LisChannel",
_xlpm.COEFF*
INDEX({1;1;1.2;1.2;1;1;1;1;1.2;1.2;1.2;1.2},
MATCH(MONTH(BJ$15),
{1,2,3,4,5,6,7,8,9,10,11,12})),
CONCATENATE($ES89," ",$L89)="RussOutdoor метро",
_xlpm.COEFF*
INDEX({0.8;0.9;1.1;1.1;1;1;1;1;1.1;1.1;1.1;1.1},
MATCH(MONTH(BJ$15),
{1,2,3,4,5,6,7,8,9,10,11,12})),
$ES89&lt;&gt;"LisChannel",
_xlpm.COEFF,
$ES89&lt;&gt;"RussOutdoor",
_xlpm.COEFF))</f>
        <v/>
      </c>
      <c r="BK89" s="68">
        <f t="array" ref="BK89">
_xlfn.LET(_xlpm.COEFF,
IF($AW89+$AX89=0,0,IF(MAX(MIN($AX89,EOMONTH(BK$15,0))-MAX($AW89,BK$15)+1,)&gt;0,1,0)),
_xlfn.IFS(
$ES89="LisChannel",
_xlpm.COEFF*
INDEX({1;1;1.2;1.2;1;1;1;1;1.2;1.2;1.2;1.2},
MATCH(MONTH(BK$15),
{1,2,3,4,5,6,7,8,9,10,11,12})),
CONCATENATE($ES89," ",$L89)="RussOutdoor метро",
_xlpm.COEFF*
INDEX({0.8;0.9;1.1;1.1;1;1;1;1;1.1;1.1;1.1;1.1},
MATCH(MONTH(BK$15),
{1,2,3,4,5,6,7,8,9,10,11,12})),
$ES89&lt;&gt;"LisChannel",
_xlpm.COEFF,
$ES89&lt;&gt;"RussOutdoor",
_xlpm.COEFF))</f>
        <v/>
      </c>
      <c r="BL89" s="62">
        <f>COUNTIFS($AZ89:$BK89,"&gt;0")</f>
        <v/>
      </c>
      <c r="BM89" s="65" t="n"/>
      <c r="BN89" s="125">
        <f>$DJ89</f>
        <v/>
      </c>
      <c r="BO89" s="63">
        <f>$DQ89</f>
        <v/>
      </c>
      <c r="BP89" s="125">
        <f>
IFERROR(
IF($BL89=0,0,
$BN89*(1-$BO89)),
0)</f>
        <v/>
      </c>
      <c r="BQ89" s="125">
        <f t="array" ref="BQ89">
IFERROR(
_xlfn.IFS(
$DH89="день_1",
$BP89*$BL89/($AX89-$AW89+1)*AZ89*(DAY(EOMONTH(AZ$15,0))),
$DH89="день_2",
$BP89/30*MAX(MIN($AX89,EOMONTH(AZ$15,0))-MAX($AW89,AZ$15)+1,),
$DH89="раб.день",
$BP89/30*(IFERROR(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$BP89*AZ89,
$DH89="неделя",
$BP89*AZ89/7*(ROUNDUP((DAY(EOMONTH(AZ$15,0)))/4,0))),
0)</f>
        <v/>
      </c>
      <c r="BR89" s="125">
        <f t="array" ref="BR89">
IFERROR(
_xlfn.IFS(
$DH89="день_1",
$BP89*$BL89/($AX89-$AW89+1)*BA89*(DAY(EOMONTH(BA$15,0))),
$DH89="день_2",
$BP89/30*MAX(MIN($AX89,EOMONTH(BA$15,0))-MAX($AW89,BA$15)+1,),
$DH89="раб.день",
$BP89/30*(IFERROR(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$BP89*BA89,
$DH89="неделя",
$BP89*BA89/7*(ROUNDUP((DAY(EOMONTH(BA$15,0)))/4,0))),
0)</f>
        <v/>
      </c>
      <c r="BS89" s="125">
        <f t="array" ref="BS89">
IFERROR(
_xlfn.IFS(
$DH89="день_1",
$BP89*$BL89/($AX89-$AW89+1)*BB89*(DAY(EOMONTH(BB$15,0))),
$DH89="день_2",
$BP89/30*MAX(MIN($AX89,EOMONTH(BB$15,0))-MAX($AW89,BB$15)+1,),
$DH89="раб.день",
$BP89/30*(IFERROR(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$BP89*BB89,
$DH89="неделя",
$BP89*BB89/7*(ROUNDUP((DAY(EOMONTH(BB$15,0)))/4,0))),
0)</f>
        <v/>
      </c>
      <c r="BT89" s="125">
        <f t="array" ref="BT89">
IFERROR(
_xlfn.IFS(
$DH89="день_1",
$BP89*$BL89/($AX89-$AW89+1)*BC89*(DAY(EOMONTH(BC$15,0))),
$DH89="день_2",
$BP89/30*MAX(MIN($AX89,EOMONTH(BC$15,0))-MAX($AW89,BC$15)+1,),
$DH89="раб.день",
$BP89/30*(IFERROR(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$BP89*BC89,
$DH89="неделя",
$BP89*BC89/7*(ROUNDUP((DAY(EOMONTH(BC$15,0)))/4,0))),
0)</f>
        <v/>
      </c>
      <c r="BU89" s="125">
        <f t="array" ref="BU89">
IFERROR(
_xlfn.IFS(
$DH89="день_1",
$BP89*$BL89/($AX89-$AW89+1)*BD89*(DAY(EOMONTH(BD$15,0))),
$DH89="день_2",
$BP89/30*MAX(MIN($AX89,EOMONTH(BD$15,0))-MAX($AW89,BD$15)+1,),
$DH89="раб.день",
$BP89/30*(IFERROR(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$BP89*BD89,
$DH89="неделя",
$BP89*BD89/7*(ROUNDUP((DAY(EOMONTH(BD$15,0)))/4,0))),
0)</f>
        <v/>
      </c>
      <c r="BV89" s="125">
        <f t="array" ref="BV89">
IFERROR(
_xlfn.IFS(
$DH89="день_1",
$BP89*$BL89/($AX89-$AW89+1)*BE89*(DAY(EOMONTH(BE$15,0))),
$DH89="день_2",
$BP89/30*MAX(MIN($AX89,EOMONTH(BE$15,0))-MAX($AW89,BE$15)+1,),
$DH89="раб.день",
$BP89/30*(IFERROR(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$BP89*BE89,
$DH89="неделя",
$BP89*BE89/7*(ROUNDUP((DAY(EOMONTH(BE$15,0)))/4,0))),
0)</f>
        <v/>
      </c>
      <c r="BW89" s="125">
        <f t="array" ref="BW89">
IFERROR(
_xlfn.IFS(
$DH89="день_1",
$BP89*$BL89/($AX89-$AW89+1)*BF89*(DAY(EOMONTH(BF$15,0))),
$DH89="день_2",
$BP89/30*MAX(MIN($AX89,EOMONTH(BF$15,0))-MAX($AW89,BF$15)+1,),
$DH89="раб.день",
$BP89/30*(IFERROR(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$BP89*BF89,
$DH89="неделя",
$BP89*BF89/7*(ROUNDUP((DAY(EOMONTH(BF$15,0)))/4,0))),
0)</f>
        <v/>
      </c>
      <c r="BX89" s="125">
        <f t="array" ref="BX89">
IFERROR(
_xlfn.IFS(
$DH89="день_1",
$BP89*$BL89/($AX89-$AW89+1)*BG89*(DAY(EOMONTH(BG$15,0))),
$DH89="день_2",
$BP89/30*MAX(MIN($AX89,EOMONTH(BG$15,0))-MAX($AW89,BG$15)+1,),
$DH89="раб.день",
$BP89/30*(IFERROR(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$BP89*BG89,
$DH89="неделя",
$BP89*BG89/7*(ROUNDUP((DAY(EOMONTH(BG$15,0)))/4,0))),
0)</f>
        <v/>
      </c>
      <c r="BY89" s="125">
        <f t="array" ref="BY89">
IFERROR(
_xlfn.IFS(
$DH89="день_1",
$BP89*$BL89/($AX89-$AW89+1)*BH89*(DAY(EOMONTH(BH$15,0))),
$DH89="день_2",
$BP89/30*MAX(MIN($AX89,EOMONTH(BH$15,0))-MAX($AW89,BH$15)+1,),
$DH89="раб.день",
$BP89/30*(IFERROR(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$BP89*BH89,
$DH89="неделя",
$BP89*BH89/7*(ROUNDUP((DAY(EOMONTH(BH$15,0)))/4,0))),
0)</f>
        <v/>
      </c>
      <c r="BZ89" s="125">
        <f t="array" ref="BZ89">
IFERROR(
_xlfn.IFS(
$DH89="день_1",
$BP89*$BL89/($AX89-$AW89+1)*BI89*(DAY(EOMONTH(BI$15,0))),
$DH89="день_2",
$BP89/30*MAX(MIN($AX89,EOMONTH(BI$15,0))-MAX($AW89,BI$15)+1,),
$DH89="раб.день",
$BP89/30*(IFERROR(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$BP89*BI89,
$DH89="неделя",
$BP89*BI89/7*(ROUNDUP((DAY(EOMONTH(BI$15,0)))/4,0))),
0)</f>
        <v/>
      </c>
      <c r="CA89" s="125">
        <f t="array" ref="CA89">
IFERROR(
_xlfn.IFS(
$DH89="день_1",
$BP89*$BL89/($AX89-$AW89+1)*BJ89*(DAY(EOMONTH(BJ$15,0))),
$DH89="день_2",
$BP89/30*MAX(MIN($AX89,EOMONTH(BJ$15,0))-MAX($AW89,BJ$15)+1,),
$DH89="раб.день",
$BP89/30*(IFERROR(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$BP89*BJ89,
$DH89="неделя",
$BP89*BJ89/7*(ROUNDUP((DAY(EOMONTH(BJ$15,0)))/4,0))),
0)</f>
        <v/>
      </c>
      <c r="CB89" s="125">
        <f t="array" ref="CB89">
IFERROR(
_xlfn.IFS(
$DH89="день_1",
$BP89*$BL89/($AX89-$AW89+1)*BK89*(DAY(EOMONTH(BK$15,0))),
$DH89="день_2",
$BP89/30*MAX(MIN($AX89,EOMONTH(BK$15,0))-MAX($AW89,BK$15)+1,),
$DH89="раб.день",
$BP89/30*(IFERROR(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$BP89*BK89,
$DH89="неделя",
$BP89*BK89/7*(ROUNDUP((DAY(EOMONTH(BK$15,0)))/4,0))),
0)</f>
        <v/>
      </c>
      <c r="CC89" s="125">
        <f>SUM($BQ89:$CB89)</f>
        <v/>
      </c>
      <c r="CD89" s="126">
        <f>SUM($EH89:$EH89)</f>
        <v/>
      </c>
      <c r="CE89" s="126">
        <f>$CD89*$AB89</f>
        <v/>
      </c>
      <c r="CF89" s="126">
        <f>SUM($EK89:$EK89)</f>
        <v/>
      </c>
      <c r="CG89" s="126">
        <f>$CF89*$AB89</f>
        <v/>
      </c>
      <c r="CH89" s="126">
        <f>SUM($CC89,$CE89,$CG89)</f>
        <v/>
      </c>
      <c r="CI89" s="126">
        <f>$CH89*(1+$CM89)</f>
        <v/>
      </c>
      <c r="CJ89" s="127" t="n">
        <v>0</v>
      </c>
      <c r="CK89" s="126">
        <f>SUM($CH89:$CH89)*(1+$CJ89)</f>
        <v/>
      </c>
      <c r="CL89" s="126">
        <f>SUM($CH89:$CH89)*(1+$CM89)</f>
        <v/>
      </c>
      <c r="CM89" s="59" t="n"/>
      <c r="CN89" s="59" t="n"/>
      <c r="CO89" s="72" t="n"/>
      <c r="CP89" s="59" t="n"/>
      <c r="CQ89" s="73" t="n"/>
      <c r="CR89" s="73" t="n"/>
      <c r="CS89" s="73" t="n"/>
      <c r="CT89" s="72" t="n"/>
      <c r="CU89" s="79" t="inlineStr">
        <is>
          <t> </t>
        </is>
      </c>
      <c r="CV89" s="60" t="n"/>
      <c r="CW89" s="60" t="n"/>
      <c r="CX89" s="60" t="n"/>
      <c r="CY89" s="127">
        <f>IFERROR(($CC89-$EE89)/($EE89/(1-$DQ89)),0)</f>
        <v/>
      </c>
      <c r="CZ89" s="127">
        <f>IFERROR(1-$EI89/($CE89),0)</f>
        <v/>
      </c>
      <c r="DA89" s="127">
        <f>IFERROR(1-$EL89/($CG89),0)</f>
        <v/>
      </c>
      <c r="DB89" s="126">
        <f>ROUND(IFERROR(($CI89/(1+$CM89)-$EN89),0),2)</f>
        <v/>
      </c>
      <c r="DC89" s="128" t="n"/>
      <c r="DD89" s="125" t="n"/>
      <c r="DE89" s="75" t="n">
        <v>0</v>
      </c>
      <c r="DF89" s="128" t="n"/>
      <c r="DG89" s="125">
        <f>IF($DC89=0,0,$DD89*($DC89*100%-$DE89*$DF89))*SUM($AB89:$AB89)</f>
        <v/>
      </c>
      <c r="DH89" s="129" t="inlineStr">
        <is>
          <t>месяц</t>
        </is>
      </c>
      <c r="DI89" s="130">
        <f t="array" ref="DI89">IFERROR(
IF($ES89="LisChannel",
(ROUND(((INDEX({174.625;153.888888888889;130.972222222222},MATCH($AI89,{2;3;4}),0))*$AG89*$AI89),2)),0),0)</f>
        <v/>
      </c>
      <c r="DJ89" s="130">
        <f>
_xlfn.LET(_xlpm.X,
IFERROR(
IF($ES89="НовиковТВ",
(_xlfn.LET(_xlpm.NTV,
_xlfn.LET(_xlpm.MIN,350000,
IF(SUMIFS($DI:$DI,$ES:$ES,"НовиковТВ")&lt;=_xlpm.MIN,
(SUMIFS($DI:$DI,$ES:$ES,"НовиковТВ")/(COUNTIFS($ES:$ES,"НовиковТВ")))*_xlpm.MIN/SUMIFS($DI:$DI,$ES:$ES,"НовиковТВ"),
DI89)),
_xlpm.NTV+$DG89/(1-(1-(_xlpm.NTV)*(1-$DL89)*(1-$DM89)*(1-$DN89)*(1-$DO89)*(1-$DP89)/_xlpm.NTV))))/(1+$EP89),
$DI89+$DG89/(1-(1-($DI89)*(1-$DL89)*(1-$DM89)*(1-$DN89)*(1-$DO89)*(1-$DP89)/$DI89))),
0),
_xlpm.X*(1+$CM89)*(1+$CW89)-_xlpm.X*(1+$CM89)+_xlpm.X)</f>
        <v/>
      </c>
      <c r="DK89" s="125" t="inlineStr">
        <is>
          <t>послед.</t>
        </is>
      </c>
      <c r="DL89" s="63" t="n">
        <v>0</v>
      </c>
      <c r="DM89" s="63" t="n">
        <v>0</v>
      </c>
      <c r="DN89" s="63" t="n">
        <v>0</v>
      </c>
      <c r="DO89" s="63" t="n">
        <v>0</v>
      </c>
      <c r="DP89" s="63" t="n">
        <v>0</v>
      </c>
      <c r="DQ89" s="63">
        <f t="array" ref="DQ89">IFERROR(_xlfn.IFS(
$DK89="послед.",1-(1-$DL89)*(1-$DM89)*(1-$DN89)*(1-$DO89)*(1-$DP89),
$DK89="сумм.",$DL89+$DM89+$DN89+$DO89+$DP89),
0)</f>
        <v/>
      </c>
      <c r="DR89" s="125">
        <f t="array" ref="DR89">
IFERROR(
_xlfn.IFS(
$BL89=0,
0,
$BL89&gt;0,
_xlfn.IFS($DK89="послед.",
$DJ89*(1-$DL89)*(1-$DM89)*(1-$DN89)*(1-$DO89)*(1-$DP89),
$DK89="сумм.",
$DJ89*(1-($DL89+$DM89+$DN89+$DO89+$DP89)))),0)</f>
        <v/>
      </c>
      <c r="DS89" s="125">
        <f t="array" ref="DS89">
IFERROR(_xlfn.IFS(
$DH89="день_1",
$DR89*$BL89/($AX89-$AW89+1)*AZ89*(DAY(EOMONTH(AZ$15,0))),
$DH89="день_2",
$DR89/30*MAX(MIN($AX89,EOMONTH(AZ$15,0))-MAX($AW89,AZ$15)+1,),
$DH89="раб.день",
$DR89/30*(IFERROR(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$DR89*AZ89,
$DH89="неделя",
$DR89*AZ89/7*(ROUNDUP((DAY(EOMONTH(AZ$15,0)))/4,0))),
0)</f>
        <v/>
      </c>
      <c r="DT89" s="125">
        <f t="array" ref="DT89">
IFERROR(_xlfn.IFS(
$DH89="день_1",
$DR89*$BL89/($AX89-$AW89+1)*BA89*(DAY(EOMONTH(BA$15,0))),
$DH89="день_2",
$DR89/30*MAX(MIN($AX89,EOMONTH(BA$15,0))-MAX($AW89,BA$15)+1,),
$DH89="раб.день",
$DR89/30*(IFERROR(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$DR89*BA89,
$DH89="неделя",
$DR89*BA89/7*(ROUNDUP((DAY(EOMONTH(BA$15,0)))/4,0))),
0)</f>
        <v/>
      </c>
      <c r="DU89" s="125">
        <f t="array" ref="DU89">
IFERROR(_xlfn.IFS(
$DH89="день_1",
$DR89*$BL89/($AX89-$AW89+1)*BB89*(DAY(EOMONTH(BB$15,0))),
$DH89="день_2",
$DR89/30*MAX(MIN($AX89,EOMONTH(BB$15,0))-MAX($AW89,BB$15)+1,),
$DH89="раб.день",
$DR89/30*(IFERROR(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$DR89*BB89,
$DH89="неделя",
$DR89*BB89/7*(ROUNDUP((DAY(EOMONTH(BB$15,0)))/4,0))),
0)</f>
        <v/>
      </c>
      <c r="DV89" s="125">
        <f t="array" ref="DV89">
IFERROR(_xlfn.IFS(
$DH89="день_1",
$DR89*$BL89/($AX89-$AW89+1)*BC89*(DAY(EOMONTH(BC$15,0))),
$DH89="день_2",
$DR89/30*MAX(MIN($AX89,EOMONTH(BC$15,0))-MAX($AW89,BC$15)+1,),
$DH89="раб.день",
$DR89/30*(IFERROR(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$DR89*BC89,
$DH89="неделя",
$DR89*BC89/7*(ROUNDUP((DAY(EOMONTH(BC$15,0)))/4,0))),
0)</f>
        <v/>
      </c>
      <c r="DW89" s="125">
        <f t="array" ref="DW89">
IFERROR(_xlfn.IFS(
$DH89="день_1",
$DR89*$BL89/($AX89-$AW89+1)*BD89*(DAY(EOMONTH(BD$15,0))),
$DH89="день_2",
$DR89/30*MAX(MIN($AX89,EOMONTH(BD$15,0))-MAX($AW89,BD$15)+1,),
$DH89="раб.день",
$DR89/30*(IFERROR(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$DR89*BD89,
$DH89="неделя",
$DR89*BD89/7*(ROUNDUP((DAY(EOMONTH(BD$15,0)))/4,0))),
0)</f>
        <v/>
      </c>
      <c r="DX89" s="125">
        <f t="array" ref="DX89">
IFERROR(_xlfn.IFS(
$DH89="день_1",
$DR89*$BL89/($AX89-$AW89+1)*BE89*(DAY(EOMONTH(BE$15,0))),
$DH89="день_2",
$DR89/30*MAX(MIN($AX89,EOMONTH(BE$15,0))-MAX($AW89,BE$15)+1,),
$DH89="раб.день",
$DR89/30*(IFERROR(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$DR89*BE89,
$DH89="неделя",
$DR89*BE89/7*(ROUNDUP((DAY(EOMONTH(BE$15,0)))/4,0))),
0)</f>
        <v/>
      </c>
      <c r="DY89" s="125">
        <f t="array" ref="DY89">
IFERROR(_xlfn.IFS(
$DH89="день_1",
$DR89*$BL89/($AX89-$AW89+1)*BF89*(DAY(EOMONTH(BF$15,0))),
$DH89="день_2",
$DR89/30*MAX(MIN($AX89,EOMONTH(BF$15,0))-MAX($AW89,BF$15)+1,),
$DH89="раб.день",
$DR89/30*(IFERROR(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$DR89*BF89,
$DH89="неделя",
$DR89*BF89/7*(ROUNDUP((DAY(EOMONTH(BF$15,0)))/4,0))),
0)</f>
        <v/>
      </c>
      <c r="DZ89" s="125">
        <f t="array" ref="DZ89">
IFERROR(_xlfn.IFS(
$DH89="день_1",
$DR89*$BL89/($AX89-$AW89+1)*BG89*(DAY(EOMONTH(BG$15,0))),
$DH89="день_2",
$DR89/30*MAX(MIN($AX89,EOMONTH(BG$15,0))-MAX($AW89,BG$15)+1,),
$DH89="раб.день",
$DR89/30*(IFERROR(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$DR89*BG89,
$DH89="неделя",
$DR89*BG89/7*(ROUNDUP((DAY(EOMONTH(BG$15,0)))/4,0))),
0)</f>
        <v/>
      </c>
      <c r="EA89" s="125">
        <f t="array" ref="EA89">
IFERROR(_xlfn.IFS(
$DH89="день_1",
$DR89*$BL89/($AX89-$AW89+1)*BH89*(DAY(EOMONTH(BH$15,0))),
$DH89="день_2",
$DR89/30*MAX(MIN($AX89,EOMONTH(BH$15,0))-MAX($AW89,BH$15)+1,),
$DH89="раб.день",
$DR89/30*(IFERROR(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$DR89*BH89,
$DH89="неделя",
$DR89*BH89/7*(ROUNDUP((DAY(EOMONTH(BH$15,0)))/4,0))),
0)</f>
        <v/>
      </c>
      <c r="EB89" s="125">
        <f t="array" ref="EB89">
IFERROR(_xlfn.IFS(
$DH89="день_1",
$DR89*$BL89/($AX89-$AW89+1)*BI89*(DAY(EOMONTH(BI$15,0))),
$DH89="день_2",
$DR89/30*MAX(MIN($AX89,EOMONTH(BI$15,0))-MAX($AW89,BI$15)+1,),
$DH89="раб.день",
$DR89/30*(IFERROR(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$DR89*BI89,
$DH89="неделя",
$DR89*BI89/7*(ROUNDUP((DAY(EOMONTH(BI$15,0)))/4,0))),
0)</f>
        <v/>
      </c>
      <c r="EC89" s="125">
        <f t="array" ref="EC89">
IFERROR(_xlfn.IFS(
$DH89="день_1",
$DR89*$BL89/($AX89-$AW89+1)*BJ89*(DAY(EOMONTH(BJ$15,0))),
$DH89="день_2",
$DR89/30*MAX(MIN($AX89,EOMONTH(BJ$15,0))-MAX($AW89,BJ$15)+1,),
$DH89="раб.день",
$DR89/30*(IFERROR(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$DR89*BJ89,
$DH89="неделя",
$DR89*BJ89/7*(ROUNDUP((DAY(EOMONTH(BJ$15,0)))/4,0))),
0)</f>
        <v/>
      </c>
      <c r="ED89" s="125">
        <f t="array" ref="ED89">
IFERROR(_xlfn.IFS(
$DH89="день_1",
$DR89*$BL89/($AX89-$AW89+1)*BK89*(DAY(EOMONTH(BK$15,0))),
$DH89="день_2",
$DR89/30*MAX(MIN($AX89,EOMONTH(BK$15,0))-MAX($AW89,BK$15)+1,),
$DH89="раб.день",
$DR89/30*(IFERROR(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$DR89*BK89,
$DH89="неделя",
$DR89*BK89/7*(ROUNDUP((DAY(EOMONTH(BK$15,0)))/4,0))),
0)</f>
        <v/>
      </c>
      <c r="EE89" s="125">
        <f>SUM($DS89,$DT89,$DU89,$DV89,$DW89,$DX89,$DY89,$DZ89,$EA89,$EB89,$EC89,$ED89)</f>
        <v/>
      </c>
      <c r="EF89" s="125">
        <f>IFERROR(ROUND($EE89*(1+$EP89),2),0)</f>
        <v/>
      </c>
      <c r="EG89" s="128" t="n">
        <v>1</v>
      </c>
      <c r="EH89" s="126" t="n">
        <v>0</v>
      </c>
      <c r="EI89" s="126">
        <f>ROUND(SUM($EH89:$EH89)*SUM($AB89:$AB89)*$EG89,2)</f>
        <v/>
      </c>
      <c r="EJ89" s="126">
        <f>ROUND($EI89*(1+$EP89),2)</f>
        <v/>
      </c>
      <c r="EK89" s="126" t="n">
        <v>0</v>
      </c>
      <c r="EL89" s="126">
        <f>ROUND(SUM($EK89:$EK89)*SUM($AB89:$AB89)*$EG89,2)</f>
        <v/>
      </c>
      <c r="EM89" s="126">
        <f>ROUND($EL89*(1+$EP89),2)</f>
        <v/>
      </c>
      <c r="EN89" s="126">
        <f>SUM($EE89,$EI89,$EL89)</f>
        <v/>
      </c>
      <c r="EO89" s="126">
        <f>SUM($EF89,$EJ89,$EM89)</f>
        <v/>
      </c>
      <c r="EP89" s="59" t="n"/>
      <c r="EQ89" s="59" t="n"/>
      <c r="ER89" s="60">
        <f t="array" ref="ER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MATCH(ES89,
{"AMS";"RussOutdoor";"HD Outdoor";"Ingroup";"IQ";"Ledproduction";"LisChannel";"Logic";"Media-PPL";"NovikovTV | НовиковТВ";"SMA";"SOK";"КрокусТВ | CrocusTV | IndoorTV";"Сити";"ТЯК Москва"},
0)),"")</f>
        <v/>
      </c>
      <c r="ES89" s="60" t="n"/>
      <c r="ET89" s="60">
        <f t="array" ref="ET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MATCH(ES89,
{"AMS";"RussOutdoor";"HD Outdoor";"Ingroup";"IQ";"Ledproduction";"LisChannel";"Logic";"Media-PPL";"NovikovTV | НовиковТВ";"SMA";"SOK";"КрокусТВ | CrocusTV | IndoorTV";"Сити";"ТЯК Москва"},
0)),"")</f>
        <v/>
      </c>
      <c r="EU89" s="60" t="n"/>
      <c r="EV89" s="60" t="n"/>
      <c r="EX89" s="110">
        <f t="array" ref="EX89">
($AR89/30
+N("ТРАФИК ПЛОЩАДКИ"))*
(IFERROR(
_xlfn.LET(
_xlpm.GPR,
HLOOKUP($L89,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IF($Q89="цифровой",_xlpm.GPR/$AG89,_xlpm.GPR/60)),
0)
+N("DWELL TIME"))*
(IF($AB89=0,0,IF($AB89=1,0.3,IF($AB89=2,0.5,IF($AB89&gt;2,1))))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_xlfn.IFS($AC89="да",1.2,$AC89="нет",1)*
_xlfn.IFS($AD89="да",1.2,$AD89="нет",1)*
IF(R89="статический",1,1.2)*
$X89*
INDEX(
{1.2;1;1.2;1.2;1;1.2;1.2;1.2;1.2;1.2;1.2;1;1.2;1.2;1.2;1.2;1;1;1.2;1.2;1.2;1;1;1;1;1.2;1.2;1.2;1.2;1;1;1;1;1.2;1.2;1.2;1.2;1.2;1.2;1.2;1.2;1;1;1.2;1;1;1;1;1.5;1;1;1.5;1.5;1.2},
MATCH($Q89,_xlpm.MI,0)))&gt;{0.02;0.04;0.06;0.1;0.2;0.4;0.6;0.8;1;2;4;6})),
{0;1;2;3;4;5;6;7;8;9;10;11;12},
0)))
+N("КОЭФФИЦИЕНТ КОНТАКТА"))))*
(_xlfn.IFS($X89&lt;0.1,$X89/1000,$X89&gt;25,5.2,AND($X89&gt;=0.1,$X89&lt;=25),(($X89*2+0.1)/10)*($X89/10)))*
IFERROR((_xlfn.LET(
_xlpm.MA,
{0;0.8;0.85;0.9;0.95;1},
_xlpm.MAA,
{0;1;2;3;4;5},
INDEX(_xlpm.MA,MATCH(SUMPRODUCT(--((IF(ROUND(_xlpm.MAA,1)&gt;5,5,ROUND($AB89,1)))&gt;{0;1;2;3;4;5})),_xlpm.MAA,0)))
+N("КОЭФФИЦИЕНТ КОЛ-ВО КОНСТРУКЦИЙ")),1)*
$AB89,0))*
(IF($Q89="цифровой",$AG89/15*$AI89,1)
+N("ДЛЯ ЦИФРЫ"))</f>
        <v/>
      </c>
      <c r="EY89" s="110">
        <f>IFERROR(EX89*AY89,0)</f>
        <v/>
      </c>
      <c r="EZ89" s="131">
        <f>IFERROR(DP89/EY89*1000,0)</f>
        <v/>
      </c>
      <c r="FA89" s="112">
        <f>IFERROR(FC89/FB89,0)</f>
        <v/>
      </c>
      <c r="FB89" s="112">
        <f>IFERROR((FC89/(EY89/FF89*#REF!))*0.825,0)</f>
        <v/>
      </c>
      <c r="FC89" s="112">
        <f>IFERROR(((EX89*30/AR89)*100)/30,0)</f>
        <v/>
      </c>
      <c r="FD89" s="112">
        <f>IFERROR(EY89/G89*100%,0)</f>
        <v/>
      </c>
      <c r="FE89" s="112">
        <f>IFERROR(FD89/FC89*100%,0)</f>
        <v/>
      </c>
      <c r="FF89" s="110">
        <f>IFERROR(AR89/30*AY89,0)</f>
        <v/>
      </c>
    </row>
    <row r="90" ht="12.75" customHeight="1">
      <c r="A90" s="59" t="n"/>
      <c r="B90" s="60" t="n"/>
      <c r="C90" s="60" t="n"/>
      <c r="D90" s="60">
        <f t="array" ref="D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0" s="60">
        <f t="array" ref="E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0" s="60" t="inlineStr"/>
      <c r="G90" s="60" t="n"/>
      <c r="H90" s="60">
        <f t="array" ref="H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0" s="60" t="n"/>
      <c r="J90" s="60" t="n"/>
      <c r="K90" s="60" t="n"/>
      <c r="L90" s="60" t="n"/>
      <c r="M90" s="60" t="n"/>
      <c r="N90" s="60" t="n"/>
      <c r="O90" s="60" t="n"/>
      <c r="P90" s="60">
        <f t="array" ref="P90">
_xlfn.IFS(
ISNUMBER(MATCH($Q90,{"шелфбаннер","разделитель","монетница","чековая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ISNUMBER(MATCH($Q90,{"каталог","журнал"},)),
"Пресса",
$Q90="","")</f>
        <v/>
      </c>
      <c r="Q90" s="60" t="n"/>
      <c r="R90" s="60">
        <f t="array" ref="R90">
IFERROR(
_xlfn.IFS(
OR(ISNUMBER(MATCH($Q90,{"экспозиция","макет","стенд","автостенд","авто стенд","выставочное пространство","выставочные стенды","модульные выставочные стенды","3Д конструкция","3D конструкция"},)),P90="Экспонирование"),
"нестандартный",
ISNUMBER(MATCH($Q90,{"скроллер","призматрон"},)),
"динамический",
$P90="Видео",
"цифровой",
OR($P90="Пресса",$P90="Щит",$P90="POSm",$P90="Подвес",$P90="Брендирование/оклейка"),
"статический"),"")</f>
        <v/>
      </c>
      <c r="S90" s="59" t="n"/>
      <c r="T90" s="60" t="n"/>
      <c r="U90" s="60" t="n"/>
      <c r="V90" s="60">
        <f>
IF(P90="Видео",
"цифровой постер/ролик",
IF(ISNUMBER(MATCH(Q90,{"короб световой","короб световой | лайтбокс","короб световой | кристалайт","лайтбокс","лайт бокс","кристалайт","LB","lightbox"},)),
"бэклит",
IF(P90="Брендирование/оклейка",
"перфарированная пленка/самоклейка",
IF(P90="Экспонирование",
"под запрос",
IF(P90="Подвес",
"баннер/ткань",
"")))))</f>
        <v/>
      </c>
      <c r="W90" s="59" t="n"/>
      <c r="X90" s="59" t="n"/>
      <c r="Y90" s="59" t="n"/>
      <c r="Z90" s="61" t="n"/>
      <c r="AA90" s="61" t="n"/>
      <c r="AB90" s="61">
        <f>IF(BL90&gt;0,Z90,0)</f>
        <v/>
      </c>
      <c r="AC90" s="59" t="n"/>
      <c r="AD90" s="59" t="n"/>
      <c r="AE90" s="59" t="n"/>
      <c r="AF90" s="59" t="n"/>
      <c r="AG90" s="59" t="n"/>
      <c r="AH90" s="59" t="n"/>
      <c r="AI90" s="59" t="n"/>
      <c r="AJ90" s="59" t="n"/>
      <c r="AK90" s="59" t="n"/>
      <c r="AL90" s="62">
        <f>IFERROR(IF(OR(R90="статический",R90="динамический",R90="нестандартный",R90="",R90=""),"-",IF(AND(AH90="-",AI90="-"),"-",AK90*3600/AH90*AI90)),"-")</f>
        <v/>
      </c>
      <c r="AM90" s="62">
        <f>IFERROR(IF(OR(R90="статический",R90="динамический",R90="",R90="", R90="BTL",R90="нестандартный"),"-",AG90*AI90*AL90/60),"-")</f>
        <v/>
      </c>
      <c r="AN90" s="63">
        <f>IFERROR(IF(AH90="","-",AG90*AI90/AH90),"-")</f>
        <v/>
      </c>
      <c r="AO90" s="59">
        <f>IFERROR(IF(OR($R90="статический",$R90="динамический",$R90="",$R90="",$R90="BTL",$R90="нестандартный"),"-",$AL90*$AY90),"-")</f>
        <v/>
      </c>
      <c r="AP90" s="62">
        <f>IFERROR(IF(OR($R90="статический",$R90="динамический",$R90="",$R90="",$R90="BTL",$R90="нестандартный"),"-",$AM90*AY90),"-")</f>
        <v/>
      </c>
      <c r="AQ90" s="64" t="n"/>
      <c r="AR90" s="61" t="n"/>
      <c r="AS90" s="61" t="n"/>
      <c r="AT90" s="61" t="n"/>
      <c r="AU90" s="65" t="n"/>
      <c r="AV90" s="124">
        <f>IFERROR(DR90/AT90*1000,"n/a")</f>
        <v/>
      </c>
      <c r="AW90" s="67" t="n"/>
      <c r="AX90" s="67" t="n"/>
      <c r="AY90" s="43">
        <f>IFERROR(IF(OR($AW90="",$AX90=""),"",_xlfn.DAYS($AX90+1,$AW90)),"")</f>
        <v/>
      </c>
      <c r="AZ90" s="68">
        <f t="array" ref="AZ90">
_xlfn.LET(_xlpm.COEFF,
IF($AW90+$AX90=0,0,IF(MAX(MIN($AX90,EOMONTH(AZ$15,0))-MAX($AW90,AZ$15)+1,)&gt;0,1,0)),
_xlfn.IFS(
$ES90="LisChannel",
_xlpm.COEFF*
INDEX({1;1;1.2;1.2;1;1;1;1;1.2;1.2;1.2;1.2},
MATCH(MONTH(AZ$15),
{1,2,3,4,5,6,7,8,9,10,11,12})),
CONCATENATE($ES90," ",$L90)="RussOutdoor метро",
_xlpm.COEFF*
INDEX({0.8;0.9;1.1;1.1;1;1;1;1;1.1;1.1;1.1;1.1},
MATCH(MONTH(AZ$15),
{1,2,3,4,5,6,7,8,9,10,11,12})),
$ES90&lt;&gt;"LisChannel",
_xlpm.COEFF,
$ES90&lt;&gt;"RussOutdoor",
_xlpm.COEFF))</f>
        <v/>
      </c>
      <c r="BA90" s="68">
        <f t="array" ref="BA90">
_xlfn.LET(_xlpm.COEFF,
IF($AW90+$AX90=0,0,IF(MAX(MIN($AX90,EOMONTH(BA$15,0))-MAX($AW90,BA$15)+1,)&gt;0,1,0)),
_xlfn.IFS(
$ES90="LisChannel",
_xlpm.COEFF*
INDEX({1;1;1.2;1.2;1;1;1;1;1.2;1.2;1.2;1.2},
MATCH(MONTH(BA$15),
{1,2,3,4,5,6,7,8,9,10,11,12})),
CONCATENATE($ES90," ",$L90)="RussOutdoor метро",
_xlpm.COEFF*
INDEX({0.8;0.9;1.1;1.1;1;1;1;1;1.1;1.1;1.1;1.1},
MATCH(MONTH(BA$15),
{1,2,3,4,5,6,7,8,9,10,11,12})),
$ES90&lt;&gt;"LisChannel",
_xlpm.COEFF,
$ES90&lt;&gt;"RussOutdoor",
_xlpm.COEFF))</f>
        <v/>
      </c>
      <c r="BB90" s="68">
        <f t="array" ref="BB90">
_xlfn.LET(_xlpm.COEFF,
IF($AW90+$AX90=0,0,IF(MAX(MIN($AX90,EOMONTH(BB$15,0))-MAX($AW90,BB$15)+1,)&gt;0,1,0)),
_xlfn.IFS(
$ES90="LisChannel",
_xlpm.COEFF*
INDEX({1;1;1.2;1.2;1;1;1;1;1.2;1.2;1.2;1.2},
MATCH(MONTH(BB$15),
{1,2,3,4,5,6,7,8,9,10,11,12})),
CONCATENATE($ES90," ",$L90)="RussOutdoor метро",
_xlpm.COEFF*
INDEX({0.8;0.9;1.1;1.1;1;1;1;1;1.1;1.1;1.1;1.1},
MATCH(MONTH(BB$15),
{1,2,3,4,5,6,7,8,9,10,11,12})),
$ES90&lt;&gt;"LisChannel",
_xlpm.COEFF,
$ES90&lt;&gt;"RussOutdoor",
_xlpm.COEFF))</f>
        <v/>
      </c>
      <c r="BC90" s="68">
        <f t="array" ref="BC90">
_xlfn.LET(_xlpm.COEFF,
IF($AW90+$AX90=0,0,IF(MAX(MIN($AX90,EOMONTH(BC$15,0))-MAX($AW90,BC$15)+1,)&gt;0,1,0)),
_xlfn.IFS(
$ES90="LisChannel",
_xlpm.COEFF*
INDEX({1;1;1.2;1.2;1;1;1;1;1.2;1.2;1.2;1.2},
MATCH(MONTH(BC$15),
{1,2,3,4,5,6,7,8,9,10,11,12})),
CONCATENATE($ES90," ",$L90)="RussOutdoor метро",
_xlpm.COEFF*
INDEX({0.8;0.9;1.1;1.1;1;1;1;1;1.1;1.1;1.1;1.1},
MATCH(MONTH(BC$15),
{1,2,3,4,5,6,7,8,9,10,11,12})),
$ES90&lt;&gt;"LisChannel",
_xlpm.COEFF,
$ES90&lt;&gt;"RussOutdoor",
_xlpm.COEFF))</f>
        <v/>
      </c>
      <c r="BD90" s="68">
        <f t="array" ref="BD90">
_xlfn.LET(_xlpm.COEFF,
IF($AW90+$AX90=0,0,IF(MAX(MIN($AX90,EOMONTH(BD$15,0))-MAX($AW90,BD$15)+1,)&gt;0,1,0)),
_xlfn.IFS(
$ES90="LisChannel",
_xlpm.COEFF*
INDEX({1;1;1.2;1.2;1;1;1;1;1.2;1.2;1.2;1.2},
MATCH(MONTH(BD$15),
{1,2,3,4,5,6,7,8,9,10,11,12})),
CONCATENATE($ES90," ",$L90)="RussOutdoor метро",
_xlpm.COEFF*
INDEX({0.8;0.9;1.1;1.1;1;1;1;1;1.1;1.1;1.1;1.1},
MATCH(MONTH(BD$15),
{1,2,3,4,5,6,7,8,9,10,11,12})),
$ES90&lt;&gt;"LisChannel",
_xlpm.COEFF,
$ES90&lt;&gt;"RussOutdoor",
_xlpm.COEFF))</f>
        <v/>
      </c>
      <c r="BE90" s="68">
        <f t="array" ref="BE90">
_xlfn.LET(_xlpm.COEFF,
IF($AW90+$AX90=0,0,IF(MAX(MIN($AX90,EOMONTH(BE$15,0))-MAX($AW90,BE$15)+1,)&gt;0,1,0)),
_xlfn.IFS(
$ES90="LisChannel",
_xlpm.COEFF*
INDEX({1;1;1.2;1.2;1;1;1;1;1.2;1.2;1.2;1.2},
MATCH(MONTH(BE$15),
{1,2,3,4,5,6,7,8,9,10,11,12})),
CONCATENATE($ES90," ",$L90)="RussOutdoor метро",
_xlpm.COEFF*
INDEX({0.8;0.9;1.1;1.1;1;1;1;1;1.1;1.1;1.1;1.1},
MATCH(MONTH(BE$15),
{1,2,3,4,5,6,7,8,9,10,11,12})),
$ES90&lt;&gt;"LisChannel",
_xlpm.COEFF,
$ES90&lt;&gt;"RussOutdoor",
_xlpm.COEFF))</f>
        <v/>
      </c>
      <c r="BF90" s="68">
        <f t="array" ref="BF90">
_xlfn.LET(_xlpm.COEFF,
IF($AW90+$AX90=0,0,IF(MAX(MIN($AX90,EOMONTH(BF$15,0))-MAX($AW90,BF$15)+1,)&gt;0,1,0)),
_xlfn.IFS(
$ES90="LisChannel",
_xlpm.COEFF*
INDEX({1;1;1.2;1.2;1;1;1;1;1.2;1.2;1.2;1.2},
MATCH(MONTH(BF$15),
{1,2,3,4,5,6,7,8,9,10,11,12})),
CONCATENATE($ES90," ",$L90)="RussOutdoor метро",
_xlpm.COEFF*
INDEX({0.8;0.9;1.1;1.1;1;1;1;1;1.1;1.1;1.1;1.1},
MATCH(MONTH(BF$15),
{1,2,3,4,5,6,7,8,9,10,11,12})),
$ES90&lt;&gt;"LisChannel",
_xlpm.COEFF,
$ES90&lt;&gt;"RussOutdoor",
_xlpm.COEFF))</f>
        <v/>
      </c>
      <c r="BG90" s="68">
        <f t="array" ref="BG90">
_xlfn.LET(_xlpm.COEFF,
IF($AW90+$AX90=0,0,IF(MAX(MIN($AX90,EOMONTH(BG$15,0))-MAX($AW90,BG$15)+1,)&gt;0,1,0)),
_xlfn.IFS(
$ES90="LisChannel",
_xlpm.COEFF*
INDEX({1;1;1.2;1.2;1;1;1;1;1.2;1.2;1.2;1.2},
MATCH(MONTH(BG$15),
{1,2,3,4,5,6,7,8,9,10,11,12})),
CONCATENATE($ES90," ",$L90)="RussOutdoor метро",
_xlpm.COEFF*
INDEX({0.8;0.9;1.1;1.1;1;1;1;1;1.1;1.1;1.1;1.1},
MATCH(MONTH(BG$15),
{1,2,3,4,5,6,7,8,9,10,11,12})),
$ES90&lt;&gt;"LisChannel",
_xlpm.COEFF,
$ES90&lt;&gt;"RussOutdoor",
_xlpm.COEFF))</f>
        <v/>
      </c>
      <c r="BH90" s="68">
        <f t="array" ref="BH90">
_xlfn.LET(_xlpm.COEFF,
IF($AW90+$AX90=0,0,IF(MAX(MIN($AX90,EOMONTH(BH$15,0))-MAX($AW90,BH$15)+1,)&gt;0,1,0)),
_xlfn.IFS(
$ES90="LisChannel",
_xlpm.COEFF*
INDEX({1;1;1.2;1.2;1;1;1;1;1.2;1.2;1.2;1.2},
MATCH(MONTH(BH$15),
{1,2,3,4,5,6,7,8,9,10,11,12})),
CONCATENATE($ES90," ",$L90)="RussOutdoor метро",
_xlpm.COEFF*
INDEX({0.8;0.9;1.1;1.1;1;1;1;1;1.1;1.1;1.1;1.1},
MATCH(MONTH(BH$15),
{1,2,3,4,5,6,7,8,9,10,11,12})),
$ES90&lt;&gt;"LisChannel",
_xlpm.COEFF,
$ES90&lt;&gt;"RussOutdoor",
_xlpm.COEFF))</f>
        <v/>
      </c>
      <c r="BI90" s="68">
        <f t="array" ref="BI90">
_xlfn.LET(_xlpm.COEFF,
IF($AW90+$AX90=0,0,IF(MAX(MIN($AX90,EOMONTH(BI$15,0))-MAX($AW90,BI$15)+1,)&gt;0,1,0)),
_xlfn.IFS(
$ES90="LisChannel",
_xlpm.COEFF*
INDEX({1;1;1.2;1.2;1;1;1;1;1.2;1.2;1.2;1.2},
MATCH(MONTH(BI$15),
{1,2,3,4,5,6,7,8,9,10,11,12})),
CONCATENATE($ES90," ",$L90)="RussOutdoor метро",
_xlpm.COEFF*
INDEX({0.8;0.9;1.1;1.1;1;1;1;1;1.1;1.1;1.1;1.1},
MATCH(MONTH(BI$15),
{1,2,3,4,5,6,7,8,9,10,11,12})),
$ES90&lt;&gt;"LisChannel",
_xlpm.COEFF,
$ES90&lt;&gt;"RussOutdoor",
_xlpm.COEFF))</f>
        <v/>
      </c>
      <c r="BJ90" s="68">
        <f t="array" ref="BJ90">
_xlfn.LET(_xlpm.COEFF,
IF($AW90+$AX90=0,0,IF(MAX(MIN($AX90,EOMONTH(BJ$15,0))-MAX($AW90,BJ$15)+1,)&gt;0,1,0)),
_xlfn.IFS(
$ES90="LisChannel",
_xlpm.COEFF*
INDEX({1;1;1.2;1.2;1;1;1;1;1.2;1.2;1.2;1.2},
MATCH(MONTH(BJ$15),
{1,2,3,4,5,6,7,8,9,10,11,12})),
CONCATENATE($ES90," ",$L90)="RussOutdoor метро",
_xlpm.COEFF*
INDEX({0.8;0.9;1.1;1.1;1;1;1;1;1.1;1.1;1.1;1.1},
MATCH(MONTH(BJ$15),
{1,2,3,4,5,6,7,8,9,10,11,12})),
$ES90&lt;&gt;"LisChannel",
_xlpm.COEFF,
$ES90&lt;&gt;"RussOutdoor",
_xlpm.COEFF))</f>
        <v/>
      </c>
      <c r="BK90" s="68">
        <f t="array" ref="BK90">
_xlfn.LET(_xlpm.COEFF,
IF($AW90+$AX90=0,0,IF(MAX(MIN($AX90,EOMONTH(BK$15,0))-MAX($AW90,BK$15)+1,)&gt;0,1,0)),
_xlfn.IFS(
$ES90="LisChannel",
_xlpm.COEFF*
INDEX({1;1;1.2;1.2;1;1;1;1;1.2;1.2;1.2;1.2},
MATCH(MONTH(BK$15),
{1,2,3,4,5,6,7,8,9,10,11,12})),
CONCATENATE($ES90," ",$L90)="RussOutdoor метро",
_xlpm.COEFF*
INDEX({0.8;0.9;1.1;1.1;1;1;1;1;1.1;1.1;1.1;1.1},
MATCH(MONTH(BK$15),
{1,2,3,4,5,6,7,8,9,10,11,12})),
$ES90&lt;&gt;"LisChannel",
_xlpm.COEFF,
$ES90&lt;&gt;"RussOutdoor",
_xlpm.COEFF))</f>
        <v/>
      </c>
      <c r="BL90" s="62">
        <f>COUNTIFS($AZ90:$BK90,"&gt;0")</f>
        <v/>
      </c>
      <c r="BM90" s="65" t="n"/>
      <c r="BN90" s="125">
        <f>$DJ90</f>
        <v/>
      </c>
      <c r="BO90" s="63">
        <f>$DQ90</f>
        <v/>
      </c>
      <c r="BP90" s="125">
        <f>
IFERROR(
IF($BL90=0,0,
$BN90*(1-$BO90)),
0)</f>
        <v/>
      </c>
      <c r="BQ90" s="125">
        <f t="array" ref="BQ90">
IFERROR(
_xlfn.IFS(
$DH90="день_1",
$BP90*$BL90/($AX90-$AW90+1)*AZ90*(DAY(EOMONTH(AZ$15,0))),
$DH90="день_2",
$BP90/30*MAX(MIN($AX90,EOMONTH(AZ$15,0))-MAX($AW90,AZ$15)+1,),
$DH90="раб.день",
$BP90/30*(IFERROR(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$BP90*AZ90,
$DH90="неделя",
$BP90*AZ90/7*(ROUNDUP((DAY(EOMONTH(AZ$15,0)))/4,0))),
0)</f>
        <v/>
      </c>
      <c r="BR90" s="125">
        <f t="array" ref="BR90">
IFERROR(
_xlfn.IFS(
$DH90="день_1",
$BP90*$BL90/($AX90-$AW90+1)*BA90*(DAY(EOMONTH(BA$15,0))),
$DH90="день_2",
$BP90/30*MAX(MIN($AX90,EOMONTH(BA$15,0))-MAX($AW90,BA$15)+1,),
$DH90="раб.день",
$BP90/30*(IFERROR(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$BP90*BA90,
$DH90="неделя",
$BP90*BA90/7*(ROUNDUP((DAY(EOMONTH(BA$15,0)))/4,0))),
0)</f>
        <v/>
      </c>
      <c r="BS90" s="125">
        <f t="array" ref="BS90">
IFERROR(
_xlfn.IFS(
$DH90="день_1",
$BP90*$BL90/($AX90-$AW90+1)*BB90*(DAY(EOMONTH(BB$15,0))),
$DH90="день_2",
$BP90/30*MAX(MIN($AX90,EOMONTH(BB$15,0))-MAX($AW90,BB$15)+1,),
$DH90="раб.день",
$BP90/30*(IFERROR(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$BP90*BB90,
$DH90="неделя",
$BP90*BB90/7*(ROUNDUP((DAY(EOMONTH(BB$15,0)))/4,0))),
0)</f>
        <v/>
      </c>
      <c r="BT90" s="125">
        <f t="array" ref="BT90">
IFERROR(
_xlfn.IFS(
$DH90="день_1",
$BP90*$BL90/($AX90-$AW90+1)*BC90*(DAY(EOMONTH(BC$15,0))),
$DH90="день_2",
$BP90/30*MAX(MIN($AX90,EOMONTH(BC$15,0))-MAX($AW90,BC$15)+1,),
$DH90="раб.день",
$BP90/30*(IFERROR(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$BP90*BC90,
$DH90="неделя",
$BP90*BC90/7*(ROUNDUP((DAY(EOMONTH(BC$15,0)))/4,0))),
0)</f>
        <v/>
      </c>
      <c r="BU90" s="125">
        <f t="array" ref="BU90">
IFERROR(
_xlfn.IFS(
$DH90="день_1",
$BP90*$BL90/($AX90-$AW90+1)*BD90*(DAY(EOMONTH(BD$15,0))),
$DH90="день_2",
$BP90/30*MAX(MIN($AX90,EOMONTH(BD$15,0))-MAX($AW90,BD$15)+1,),
$DH90="раб.день",
$BP90/30*(IFERROR(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$BP90*BD90,
$DH90="неделя",
$BP90*BD90/7*(ROUNDUP((DAY(EOMONTH(BD$15,0)))/4,0))),
0)</f>
        <v/>
      </c>
      <c r="BV90" s="125">
        <f t="array" ref="BV90">
IFERROR(
_xlfn.IFS(
$DH90="день_1",
$BP90*$BL90/($AX90-$AW90+1)*BE90*(DAY(EOMONTH(BE$15,0))),
$DH90="день_2",
$BP90/30*MAX(MIN($AX90,EOMONTH(BE$15,0))-MAX($AW90,BE$15)+1,),
$DH90="раб.день",
$BP90/30*(IFERROR(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$BP90*BE90,
$DH90="неделя",
$BP90*BE90/7*(ROUNDUP((DAY(EOMONTH(BE$15,0)))/4,0))),
0)</f>
        <v/>
      </c>
      <c r="BW90" s="125">
        <f t="array" ref="BW90">
IFERROR(
_xlfn.IFS(
$DH90="день_1",
$BP90*$BL90/($AX90-$AW90+1)*BF90*(DAY(EOMONTH(BF$15,0))),
$DH90="день_2",
$BP90/30*MAX(MIN($AX90,EOMONTH(BF$15,0))-MAX($AW90,BF$15)+1,),
$DH90="раб.день",
$BP90/30*(IFERROR(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$BP90*BF90,
$DH90="неделя",
$BP90*BF90/7*(ROUNDUP((DAY(EOMONTH(BF$15,0)))/4,0))),
0)</f>
        <v/>
      </c>
      <c r="BX90" s="125">
        <f t="array" ref="BX90">
IFERROR(
_xlfn.IFS(
$DH90="день_1",
$BP90*$BL90/($AX90-$AW90+1)*BG90*(DAY(EOMONTH(BG$15,0))),
$DH90="день_2",
$BP90/30*MAX(MIN($AX90,EOMONTH(BG$15,0))-MAX($AW90,BG$15)+1,),
$DH90="раб.день",
$BP90/30*(IFERROR(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$BP90*BG90,
$DH90="неделя",
$BP90*BG90/7*(ROUNDUP((DAY(EOMONTH(BG$15,0)))/4,0))),
0)</f>
        <v/>
      </c>
      <c r="BY90" s="125">
        <f t="array" ref="BY90">
IFERROR(
_xlfn.IFS(
$DH90="день_1",
$BP90*$BL90/($AX90-$AW90+1)*BH90*(DAY(EOMONTH(BH$15,0))),
$DH90="день_2",
$BP90/30*MAX(MIN($AX90,EOMONTH(BH$15,0))-MAX($AW90,BH$15)+1,),
$DH90="раб.день",
$BP90/30*(IFERROR(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$BP90*BH90,
$DH90="неделя",
$BP90*BH90/7*(ROUNDUP((DAY(EOMONTH(BH$15,0)))/4,0))),
0)</f>
        <v/>
      </c>
      <c r="BZ90" s="125">
        <f t="array" ref="BZ90">
IFERROR(
_xlfn.IFS(
$DH90="день_1",
$BP90*$BL90/($AX90-$AW90+1)*BI90*(DAY(EOMONTH(BI$15,0))),
$DH90="день_2",
$BP90/30*MAX(MIN($AX90,EOMONTH(BI$15,0))-MAX($AW90,BI$15)+1,),
$DH90="раб.день",
$BP90/30*(IFERROR(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$BP90*BI90,
$DH90="неделя",
$BP90*BI90/7*(ROUNDUP((DAY(EOMONTH(BI$15,0)))/4,0))),
0)</f>
        <v/>
      </c>
      <c r="CA90" s="125">
        <f t="array" ref="CA90">
IFERROR(
_xlfn.IFS(
$DH90="день_1",
$BP90*$BL90/($AX90-$AW90+1)*BJ90*(DAY(EOMONTH(BJ$15,0))),
$DH90="день_2",
$BP90/30*MAX(MIN($AX90,EOMONTH(BJ$15,0))-MAX($AW90,BJ$15)+1,),
$DH90="раб.день",
$BP90/30*(IFERROR(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$BP90*BJ90,
$DH90="неделя",
$BP90*BJ90/7*(ROUNDUP((DAY(EOMONTH(BJ$15,0)))/4,0))),
0)</f>
        <v/>
      </c>
      <c r="CB90" s="125">
        <f t="array" ref="CB90">
IFERROR(
_xlfn.IFS(
$DH90="день_1",
$BP90*$BL90/($AX90-$AW90+1)*BK90*(DAY(EOMONTH(BK$15,0))),
$DH90="день_2",
$BP90/30*MAX(MIN($AX90,EOMONTH(BK$15,0))-MAX($AW90,BK$15)+1,),
$DH90="раб.день",
$BP90/30*(IFERROR(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$BP90*BK90,
$DH90="неделя",
$BP90*BK90/7*(ROUNDUP((DAY(EOMONTH(BK$15,0)))/4,0))),
0)</f>
        <v/>
      </c>
      <c r="CC90" s="125">
        <f>SUM($BQ90:$CB90)</f>
        <v/>
      </c>
      <c r="CD90" s="126">
        <f>SUM($EH90:$EH90)</f>
        <v/>
      </c>
      <c r="CE90" s="126">
        <f>$CD90*$AB90</f>
        <v/>
      </c>
      <c r="CF90" s="126">
        <f>SUM($EK90:$EK90)</f>
        <v/>
      </c>
      <c r="CG90" s="126">
        <f>$CF90*$AB90</f>
        <v/>
      </c>
      <c r="CH90" s="126">
        <f>SUM($CC90,$CE90,$CG90)</f>
        <v/>
      </c>
      <c r="CI90" s="126">
        <f>$CH90*(1+$CM90)</f>
        <v/>
      </c>
      <c r="CJ90" s="127" t="n">
        <v>0</v>
      </c>
      <c r="CK90" s="126">
        <f>SUM($CH90:$CH90)*(1+$CJ90)</f>
        <v/>
      </c>
      <c r="CL90" s="126">
        <f>SUM($CH90:$CH90)*(1+$CM90)</f>
        <v/>
      </c>
      <c r="CM90" s="59" t="n"/>
      <c r="CN90" s="59" t="n"/>
      <c r="CO90" s="72" t="n"/>
      <c r="CP90" s="59" t="n"/>
      <c r="CQ90" s="73" t="n"/>
      <c r="CR90" s="73" t="n"/>
      <c r="CS90" s="73" t="n"/>
      <c r="CT90" s="72" t="n"/>
      <c r="CU90" s="79" t="inlineStr">
        <is>
          <t> </t>
        </is>
      </c>
      <c r="CV90" s="60" t="n"/>
      <c r="CW90" s="60" t="n"/>
      <c r="CX90" s="60" t="n"/>
      <c r="CY90" s="127">
        <f>IFERROR(($CC90-$EE90)/($EE90/(1-$DQ90)),0)</f>
        <v/>
      </c>
      <c r="CZ90" s="127">
        <f>IFERROR(1-$EI90/($CE90),0)</f>
        <v/>
      </c>
      <c r="DA90" s="127">
        <f>IFERROR(1-$EL90/($CG90),0)</f>
        <v/>
      </c>
      <c r="DB90" s="126">
        <f>ROUND(IFERROR(($CI90/(1+$CM90)-$EN90),0),2)</f>
        <v/>
      </c>
      <c r="DC90" s="128" t="n"/>
      <c r="DD90" s="125" t="n"/>
      <c r="DE90" s="75" t="n">
        <v>0</v>
      </c>
      <c r="DF90" s="128" t="n"/>
      <c r="DG90" s="125">
        <f>IF($DC90=0,0,$DD90*($DC90*100%-$DE90*$DF90))*SUM($AB90:$AB90)</f>
        <v/>
      </c>
      <c r="DH90" s="129" t="inlineStr">
        <is>
          <t>месяц</t>
        </is>
      </c>
      <c r="DI90" s="130">
        <f t="array" ref="DI90">IFERROR(
IF($ES90="LisChannel",
(ROUND(((INDEX({174.625;153.888888888889;130.972222222222},MATCH($AI90,{2;3;4}),0))*$AG90*$AI90),2)),0),0)</f>
        <v/>
      </c>
      <c r="DJ90" s="130">
        <f>
_xlfn.LET(_xlpm.X,
IFERROR(
IF($ES90="НовиковТВ",
(_xlfn.LET(_xlpm.NTV,
_xlfn.LET(_xlpm.MIN,350000,
IF(SUMIFS($DI:$DI,$ES:$ES,"НовиковТВ")&lt;=_xlpm.MIN,
(SUMIFS($DI:$DI,$ES:$ES,"НовиковТВ")/(COUNTIFS($ES:$ES,"НовиковТВ")))*_xlpm.MIN/SUMIFS($DI:$DI,$ES:$ES,"НовиковТВ"),
DI90)),
_xlpm.NTV+$DG90/(1-(1-(_xlpm.NTV)*(1-$DL90)*(1-$DM90)*(1-$DN90)*(1-$DO90)*(1-$DP90)/_xlpm.NTV))))/(1+$EP90),
$DI90+$DG90/(1-(1-($DI90)*(1-$DL90)*(1-$DM90)*(1-$DN90)*(1-$DO90)*(1-$DP90)/$DI90))),
0),
_xlpm.X*(1+$CM90)*(1+$CW90)-_xlpm.X*(1+$CM90)+_xlpm.X)</f>
        <v/>
      </c>
      <c r="DK90" s="125" t="inlineStr">
        <is>
          <t>послед.</t>
        </is>
      </c>
      <c r="DL90" s="63" t="n">
        <v>0</v>
      </c>
      <c r="DM90" s="63" t="n">
        <v>0</v>
      </c>
      <c r="DN90" s="63" t="n">
        <v>0</v>
      </c>
      <c r="DO90" s="63" t="n">
        <v>0</v>
      </c>
      <c r="DP90" s="63" t="n">
        <v>0</v>
      </c>
      <c r="DQ90" s="63">
        <f t="array" ref="DQ90">IFERROR(_xlfn.IFS(
$DK90="послед.",1-(1-$DL90)*(1-$DM90)*(1-$DN90)*(1-$DO90)*(1-$DP90),
$DK90="сумм.",$DL90+$DM90+$DN90+$DO90+$DP90),
0)</f>
        <v/>
      </c>
      <c r="DR90" s="125">
        <f t="array" ref="DR90">
IFERROR(
_xlfn.IFS(
$BL90=0,
0,
$BL90&gt;0,
_xlfn.IFS($DK90="послед.",
$DJ90*(1-$DL90)*(1-$DM90)*(1-$DN90)*(1-$DO90)*(1-$DP90),
$DK90="сумм.",
$DJ90*(1-($DL90+$DM90+$DN90+$DO90+$DP90)))),0)</f>
        <v/>
      </c>
      <c r="DS90" s="125">
        <f t="array" ref="DS90">
IFERROR(_xlfn.IFS(
$DH90="день_1",
$DR90*$BL90/($AX90-$AW90+1)*AZ90*(DAY(EOMONTH(AZ$15,0))),
$DH90="день_2",
$DR90/30*MAX(MIN($AX90,EOMONTH(AZ$15,0))-MAX($AW90,AZ$15)+1,),
$DH90="раб.день",
$DR90/30*(IFERROR(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$DR90*AZ90,
$DH90="неделя",
$DR90*AZ90/7*(ROUNDUP((DAY(EOMONTH(AZ$15,0)))/4,0))),
0)</f>
        <v/>
      </c>
      <c r="DT90" s="125">
        <f t="array" ref="DT90">
IFERROR(_xlfn.IFS(
$DH90="день_1",
$DR90*$BL90/($AX90-$AW90+1)*BA90*(DAY(EOMONTH(BA$15,0))),
$DH90="день_2",
$DR90/30*MAX(MIN($AX90,EOMONTH(BA$15,0))-MAX($AW90,BA$15)+1,),
$DH90="раб.день",
$DR90/30*(IFERROR(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$DR90*BA90,
$DH90="неделя",
$DR90*BA90/7*(ROUNDUP((DAY(EOMONTH(BA$15,0)))/4,0))),
0)</f>
        <v/>
      </c>
      <c r="DU90" s="125">
        <f t="array" ref="DU90">
IFERROR(_xlfn.IFS(
$DH90="день_1",
$DR90*$BL90/($AX90-$AW90+1)*BB90*(DAY(EOMONTH(BB$15,0))),
$DH90="день_2",
$DR90/30*MAX(MIN($AX90,EOMONTH(BB$15,0))-MAX($AW90,BB$15)+1,),
$DH90="раб.день",
$DR90/30*(IFERROR(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$DR90*BB90,
$DH90="неделя",
$DR90*BB90/7*(ROUNDUP((DAY(EOMONTH(BB$15,0)))/4,0))),
0)</f>
        <v/>
      </c>
      <c r="DV90" s="125">
        <f t="array" ref="DV90">
IFERROR(_xlfn.IFS(
$DH90="день_1",
$DR90*$BL90/($AX90-$AW90+1)*BC90*(DAY(EOMONTH(BC$15,0))),
$DH90="день_2",
$DR90/30*MAX(MIN($AX90,EOMONTH(BC$15,0))-MAX($AW90,BC$15)+1,),
$DH90="раб.день",
$DR90/30*(IFERROR(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$DR90*BC90,
$DH90="неделя",
$DR90*BC90/7*(ROUNDUP((DAY(EOMONTH(BC$15,0)))/4,0))),
0)</f>
        <v/>
      </c>
      <c r="DW90" s="125">
        <f t="array" ref="DW90">
IFERROR(_xlfn.IFS(
$DH90="день_1",
$DR90*$BL90/($AX90-$AW90+1)*BD90*(DAY(EOMONTH(BD$15,0))),
$DH90="день_2",
$DR90/30*MAX(MIN($AX90,EOMONTH(BD$15,0))-MAX($AW90,BD$15)+1,),
$DH90="раб.день",
$DR90/30*(IFERROR(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$DR90*BD90,
$DH90="неделя",
$DR90*BD90/7*(ROUNDUP((DAY(EOMONTH(BD$15,0)))/4,0))),
0)</f>
        <v/>
      </c>
      <c r="DX90" s="125">
        <f t="array" ref="DX90">
IFERROR(_xlfn.IFS(
$DH90="день_1",
$DR90*$BL90/($AX90-$AW90+1)*BE90*(DAY(EOMONTH(BE$15,0))),
$DH90="день_2",
$DR90/30*MAX(MIN($AX90,EOMONTH(BE$15,0))-MAX($AW90,BE$15)+1,),
$DH90="раб.день",
$DR90/30*(IFERROR(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$DR90*BE90,
$DH90="неделя",
$DR90*BE90/7*(ROUNDUP((DAY(EOMONTH(BE$15,0)))/4,0))),
0)</f>
        <v/>
      </c>
      <c r="DY90" s="125">
        <f t="array" ref="DY90">
IFERROR(_xlfn.IFS(
$DH90="день_1",
$DR90*$BL90/($AX90-$AW90+1)*BF90*(DAY(EOMONTH(BF$15,0))),
$DH90="день_2",
$DR90/30*MAX(MIN($AX90,EOMONTH(BF$15,0))-MAX($AW90,BF$15)+1,),
$DH90="раб.день",
$DR90/30*(IFERROR(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$DR90*BF90,
$DH90="неделя",
$DR90*BF90/7*(ROUNDUP((DAY(EOMONTH(BF$15,0)))/4,0))),
0)</f>
        <v/>
      </c>
      <c r="DZ90" s="125">
        <f t="array" ref="DZ90">
IFERROR(_xlfn.IFS(
$DH90="день_1",
$DR90*$BL90/($AX90-$AW90+1)*BG90*(DAY(EOMONTH(BG$15,0))),
$DH90="день_2",
$DR90/30*MAX(MIN($AX90,EOMONTH(BG$15,0))-MAX($AW90,BG$15)+1,),
$DH90="раб.день",
$DR90/30*(IFERROR(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$DR90*BG90,
$DH90="неделя",
$DR90*BG90/7*(ROUNDUP((DAY(EOMONTH(BG$15,0)))/4,0))),
0)</f>
        <v/>
      </c>
      <c r="EA90" s="125">
        <f t="array" ref="EA90">
IFERROR(_xlfn.IFS(
$DH90="день_1",
$DR90*$BL90/($AX90-$AW90+1)*BH90*(DAY(EOMONTH(BH$15,0))),
$DH90="день_2",
$DR90/30*MAX(MIN($AX90,EOMONTH(BH$15,0))-MAX($AW90,BH$15)+1,),
$DH90="раб.день",
$DR90/30*(IFERROR(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$DR90*BH90,
$DH90="неделя",
$DR90*BH90/7*(ROUNDUP((DAY(EOMONTH(BH$15,0)))/4,0))),
0)</f>
        <v/>
      </c>
      <c r="EB90" s="125">
        <f t="array" ref="EB90">
IFERROR(_xlfn.IFS(
$DH90="день_1",
$DR90*$BL90/($AX90-$AW90+1)*BI90*(DAY(EOMONTH(BI$15,0))),
$DH90="день_2",
$DR90/30*MAX(MIN($AX90,EOMONTH(BI$15,0))-MAX($AW90,BI$15)+1,),
$DH90="раб.день",
$DR90/30*(IFERROR(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$DR90*BI90,
$DH90="неделя",
$DR90*BI90/7*(ROUNDUP((DAY(EOMONTH(BI$15,0)))/4,0))),
0)</f>
        <v/>
      </c>
      <c r="EC90" s="125">
        <f t="array" ref="EC90">
IFERROR(_xlfn.IFS(
$DH90="день_1",
$DR90*$BL90/($AX90-$AW90+1)*BJ90*(DAY(EOMONTH(BJ$15,0))),
$DH90="день_2",
$DR90/30*MAX(MIN($AX90,EOMONTH(BJ$15,0))-MAX($AW90,BJ$15)+1,),
$DH90="раб.день",
$DR90/30*(IFERROR(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$DR90*BJ90,
$DH90="неделя",
$DR90*BJ90/7*(ROUNDUP((DAY(EOMONTH(BJ$15,0)))/4,0))),
0)</f>
        <v/>
      </c>
      <c r="ED90" s="125">
        <f t="array" ref="ED90">
IFERROR(_xlfn.IFS(
$DH90="день_1",
$DR90*$BL90/($AX90-$AW90+1)*BK90*(DAY(EOMONTH(BK$15,0))),
$DH90="день_2",
$DR90/30*MAX(MIN($AX90,EOMONTH(BK$15,0))-MAX($AW90,BK$15)+1,),
$DH90="раб.день",
$DR90/30*(IFERROR(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$DR90*BK90,
$DH90="неделя",
$DR90*BK90/7*(ROUNDUP((DAY(EOMONTH(BK$15,0)))/4,0))),
0)</f>
        <v/>
      </c>
      <c r="EE90" s="125">
        <f>SUM($DS90,$DT90,$DU90,$DV90,$DW90,$DX90,$DY90,$DZ90,$EA90,$EB90,$EC90,$ED90)</f>
        <v/>
      </c>
      <c r="EF90" s="125">
        <f>IFERROR(ROUND($EE90*(1+$EP90),2),0)</f>
        <v/>
      </c>
      <c r="EG90" s="128" t="n">
        <v>1</v>
      </c>
      <c r="EH90" s="126" t="n">
        <v>0</v>
      </c>
      <c r="EI90" s="126">
        <f>ROUND(SUM($EH90:$EH90)*SUM($AB90:$AB90)*$EG90,2)</f>
        <v/>
      </c>
      <c r="EJ90" s="126">
        <f>ROUND($EI90*(1+$EP90),2)</f>
        <v/>
      </c>
      <c r="EK90" s="126" t="n">
        <v>0</v>
      </c>
      <c r="EL90" s="126">
        <f>ROUND(SUM($EK90:$EK90)*SUM($AB90:$AB90)*$EG90,2)</f>
        <v/>
      </c>
      <c r="EM90" s="126">
        <f>ROUND($EL90*(1+$EP90),2)</f>
        <v/>
      </c>
      <c r="EN90" s="126">
        <f>SUM($EE90,$EI90,$EL90)</f>
        <v/>
      </c>
      <c r="EO90" s="126">
        <f>SUM($EF90,$EJ90,$EM90)</f>
        <v/>
      </c>
      <c r="EP90" s="59" t="n"/>
      <c r="EQ90" s="59" t="n"/>
      <c r="ER90" s="60">
        <f t="array" ref="ER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MATCH(ES90,
{"AMS";"RussOutdoor";"HD Outdoor";"Ingroup";"IQ";"Ledproduction";"LisChannel";"Logic";"Media-PPL";"NovikovTV | НовиковТВ";"SMA";"SOK";"КрокусТВ | CrocusTV | IndoorTV";"Сити";"ТЯК Москва"},
0)),"")</f>
        <v/>
      </c>
      <c r="ES90" s="60" t="n"/>
      <c r="ET90" s="60">
        <f t="array" ref="ET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MATCH(ES90,
{"AMS";"RussOutdoor";"HD Outdoor";"Ingroup";"IQ";"Ledproduction";"LisChannel";"Logic";"Media-PPL";"NovikovTV | НовиковТВ";"SMA";"SOK";"КрокусТВ | CrocusTV | IndoorTV";"Сити";"ТЯК Москва"},
0)),"")</f>
        <v/>
      </c>
      <c r="EU90" s="60" t="n"/>
      <c r="EV90" s="60" t="n"/>
      <c r="EX90" s="110">
        <f t="array" ref="EX90">
($AR90/30
+N("ТРАФИК ПЛОЩАДКИ"))*
(IFERROR(
_xlfn.LET(
_xlpm.GPR,
HLOOKUP($L90,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IF($Q90="цифровой",_xlpm.GPR/$AG90,_xlpm.GPR/60)),
0)
+N("DWELL TIME"))*
(IF($AB90=0,0,IF($AB90=1,0.3,IF($AB90=2,0.5,IF($AB90&gt;2,1))))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_xlfn.IFS($AC90="да",1.2,$AC90="нет",1)*
_xlfn.IFS($AD90="да",1.2,$AD90="нет",1)*
IF(R90="статический",1,1.2)*
$X90*
INDEX(
{1.2;1;1.2;1.2;1;1.2;1.2;1.2;1.2;1.2;1.2;1;1.2;1.2;1.2;1.2;1;1;1.2;1.2;1.2;1;1;1;1;1.2;1.2;1.2;1.2;1;1;1;1;1.2;1.2;1.2;1.2;1.2;1.2;1.2;1.2;1;1;1.2;1;1;1;1;1.5;1;1;1.5;1.5;1.2},
MATCH($Q90,_xlpm.MI,0)))&gt;{0.02;0.04;0.06;0.1;0.2;0.4;0.6;0.8;1;2;4;6})),
{0;1;2;3;4;5;6;7;8;9;10;11;12},
0)))
+N("КОЭФФИЦИЕНТ КОНТАКТА"))))*
(_xlfn.IFS($X90&lt;0.1,$X90/1000,$X90&gt;25,5.2,AND($X90&gt;=0.1,$X90&lt;=25),(($X90*2+0.1)/10)*($X90/10)))*
IFERROR((_xlfn.LET(
_xlpm.MA,
{0;0.8;0.85;0.9;0.95;1},
_xlpm.MAA,
{0;1;2;3;4;5},
INDEX(_xlpm.MA,MATCH(SUMPRODUCT(--((IF(ROUND(_xlpm.MAA,1)&gt;5,5,ROUND($AB90,1)))&gt;{0;1;2;3;4;5})),_xlpm.MAA,0)))
+N("КОЭФФИЦИЕНТ КОЛ-ВО КОНСТРУКЦИЙ")),1)*
$AB90,0))*
(IF($Q90="цифровой",$AG90/15*$AI90,1)
+N("ДЛЯ ЦИФРЫ"))</f>
        <v/>
      </c>
      <c r="EY90" s="110">
        <f>IFERROR(EX90*AY90,0)</f>
        <v/>
      </c>
      <c r="EZ90" s="131">
        <f>IFERROR(DP90/EY90*1000,0)</f>
        <v/>
      </c>
      <c r="FA90" s="112">
        <f>IFERROR(FC90/FB90,0)</f>
        <v/>
      </c>
      <c r="FB90" s="112">
        <f>IFERROR((FC90/(EY90/FF90*#REF!))*0.825,0)</f>
        <v/>
      </c>
      <c r="FC90" s="112">
        <f>IFERROR(((EX90*30/AR90)*100)/30,0)</f>
        <v/>
      </c>
      <c r="FD90" s="112">
        <f>IFERROR(EY90/G90*100%,0)</f>
        <v/>
      </c>
      <c r="FE90" s="112">
        <f>IFERROR(FD90/FC90*100%,0)</f>
        <v/>
      </c>
      <c r="FF90" s="110">
        <f>IFERROR(AR90/30*AY90,0)</f>
        <v/>
      </c>
    </row>
    <row r="91" ht="12.75" customHeight="1">
      <c r="A91" s="59" t="n"/>
      <c r="B91" s="60" t="n"/>
      <c r="C91" s="60" t="n"/>
      <c r="D91" s="60">
        <f t="array" ref="D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1" s="60">
        <f t="array" ref="E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1" s="60" t="inlineStr"/>
      <c r="G91" s="60" t="n"/>
      <c r="H91" s="60">
        <f t="array" ref="H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1" s="60" t="n"/>
      <c r="J91" s="60" t="n"/>
      <c r="K91" s="60" t="n"/>
      <c r="L91" s="60" t="n"/>
      <c r="M91" s="60" t="n"/>
      <c r="N91" s="60" t="n"/>
      <c r="O91" s="60" t="n"/>
      <c r="P91" s="60">
        <f t="array" ref="P91">
_xlfn.IFS(
ISNUMBER(MATCH($Q91,{"шелфбаннер","разделитель","монетница","чековая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ISNUMBER(MATCH($Q91,{"каталог","журнал"},)),
"Пресса",
$Q91="","")</f>
        <v/>
      </c>
      <c r="Q91" s="60" t="n"/>
      <c r="R91" s="60">
        <f t="array" ref="R91">
IFERROR(
_xlfn.IFS(
OR(ISNUMBER(MATCH($Q91,{"экспозиция","макет","стенд","автостенд","авто стенд","выставочное пространство","выставочные стенды","модульные выставочные стенды","3Д конструкция","3D конструкция"},)),P91="Экспонирование"),
"нестандартный",
ISNUMBER(MATCH($Q91,{"скроллер","призматрон"},)),
"динамический",
$P91="Видео",
"цифровой",
OR($P91="Пресса",$P91="Щит",$P91="POSm",$P91="Подвес",$P91="Брендирование/оклейка"),
"статический"),"")</f>
        <v/>
      </c>
      <c r="S91" s="59" t="n"/>
      <c r="T91" s="60" t="n"/>
      <c r="U91" s="60" t="n"/>
      <c r="V91" s="60">
        <f>
IF(P91="Видео",
"цифровой постер/ролик",
IF(ISNUMBER(MATCH(Q91,{"короб световой","короб световой | лайтбокс","короб световой | кристалайт","лайтбокс","лайт бокс","кристалайт","LB","lightbox"},)),
"бэклит",
IF(P91="Брендирование/оклейка",
"перфарированная пленка/самоклейка",
IF(P91="Экспонирование",
"под запрос",
IF(P91="Подвес",
"баннер/ткань",
"")))))</f>
        <v/>
      </c>
      <c r="W91" s="59" t="n"/>
      <c r="X91" s="59" t="n"/>
      <c r="Y91" s="59" t="n"/>
      <c r="Z91" s="61" t="n"/>
      <c r="AA91" s="61" t="n"/>
      <c r="AB91" s="61">
        <f>IF(BL91&gt;0,Z91,0)</f>
        <v/>
      </c>
      <c r="AC91" s="59" t="n"/>
      <c r="AD91" s="59" t="n"/>
      <c r="AE91" s="59" t="n"/>
      <c r="AF91" s="59" t="n"/>
      <c r="AG91" s="59" t="n"/>
      <c r="AH91" s="59" t="n"/>
      <c r="AI91" s="59" t="n"/>
      <c r="AJ91" s="59" t="n"/>
      <c r="AK91" s="59" t="n"/>
      <c r="AL91" s="62">
        <f>IFERROR(IF(OR(R91="статический",R91="динамический",R91="нестандартный",R91="",R91=""),"-",IF(AND(AH91="-",AI91="-"),"-",AK91*3600/AH91*AI91)),"-")</f>
        <v/>
      </c>
      <c r="AM91" s="62">
        <f>IFERROR(IF(OR(R91="статический",R91="динамический",R91="",R91="", R91="BTL",R91="нестандартный"),"-",AG91*AI91*AL91/60),"-")</f>
        <v/>
      </c>
      <c r="AN91" s="63">
        <f>IFERROR(IF(AH91="","-",AG91*AI91/AH91),"-")</f>
        <v/>
      </c>
      <c r="AO91" s="59">
        <f>IFERROR(IF(OR($R91="статический",$R91="динамический",$R91="",$R91="",$R91="BTL",$R91="нестандартный"),"-",$AL91*$AY91),"-")</f>
        <v/>
      </c>
      <c r="AP91" s="62">
        <f>IFERROR(IF(OR($R91="статический",$R91="динамический",$R91="",$R91="",$R91="BTL",$R91="нестандартный"),"-",$AM91*AY91),"-")</f>
        <v/>
      </c>
      <c r="AQ91" s="64" t="n"/>
      <c r="AR91" s="61" t="n"/>
      <c r="AS91" s="61" t="n"/>
      <c r="AT91" s="61" t="n"/>
      <c r="AU91" s="65" t="n"/>
      <c r="AV91" s="124">
        <f>IFERROR(DR91/AT91*1000,"n/a")</f>
        <v/>
      </c>
      <c r="AW91" s="67" t="n"/>
      <c r="AX91" s="67" t="n"/>
      <c r="AY91" s="43">
        <f>IFERROR(IF(OR($AW91="",$AX91=""),"",_xlfn.DAYS($AX91+1,$AW91)),"")</f>
        <v/>
      </c>
      <c r="AZ91" s="68">
        <f t="array" ref="AZ91">
_xlfn.LET(_xlpm.COEFF,
IF($AW91+$AX91=0,0,IF(MAX(MIN($AX91,EOMONTH(AZ$15,0))-MAX($AW91,AZ$15)+1,)&gt;0,1,0)),
_xlfn.IFS(
$ES91="LisChannel",
_xlpm.COEFF*
INDEX({1;1;1.2;1.2;1;1;1;1;1.2;1.2;1.2;1.2},
MATCH(MONTH(AZ$15),
{1,2,3,4,5,6,7,8,9,10,11,12})),
CONCATENATE($ES91," ",$L91)="RussOutdoor метро",
_xlpm.COEFF*
INDEX({0.8;0.9;1.1;1.1;1;1;1;1;1.1;1.1;1.1;1.1},
MATCH(MONTH(AZ$15),
{1,2,3,4,5,6,7,8,9,10,11,12})),
$ES91&lt;&gt;"LisChannel",
_xlpm.COEFF,
$ES91&lt;&gt;"RussOutdoor",
_xlpm.COEFF))</f>
        <v/>
      </c>
      <c r="BA91" s="68">
        <f t="array" ref="BA91">
_xlfn.LET(_xlpm.COEFF,
IF($AW91+$AX91=0,0,IF(MAX(MIN($AX91,EOMONTH(BA$15,0))-MAX($AW91,BA$15)+1,)&gt;0,1,0)),
_xlfn.IFS(
$ES91="LisChannel",
_xlpm.COEFF*
INDEX({1;1;1.2;1.2;1;1;1;1;1.2;1.2;1.2;1.2},
MATCH(MONTH(BA$15),
{1,2,3,4,5,6,7,8,9,10,11,12})),
CONCATENATE($ES91," ",$L91)="RussOutdoor метро",
_xlpm.COEFF*
INDEX({0.8;0.9;1.1;1.1;1;1;1;1;1.1;1.1;1.1;1.1},
MATCH(MONTH(BA$15),
{1,2,3,4,5,6,7,8,9,10,11,12})),
$ES91&lt;&gt;"LisChannel",
_xlpm.COEFF,
$ES91&lt;&gt;"RussOutdoor",
_xlpm.COEFF))</f>
        <v/>
      </c>
      <c r="BB91" s="68">
        <f t="array" ref="BB91">
_xlfn.LET(_xlpm.COEFF,
IF($AW91+$AX91=0,0,IF(MAX(MIN($AX91,EOMONTH(BB$15,0))-MAX($AW91,BB$15)+1,)&gt;0,1,0)),
_xlfn.IFS(
$ES91="LisChannel",
_xlpm.COEFF*
INDEX({1;1;1.2;1.2;1;1;1;1;1.2;1.2;1.2;1.2},
MATCH(MONTH(BB$15),
{1,2,3,4,5,6,7,8,9,10,11,12})),
CONCATENATE($ES91," ",$L91)="RussOutdoor метро",
_xlpm.COEFF*
INDEX({0.8;0.9;1.1;1.1;1;1;1;1;1.1;1.1;1.1;1.1},
MATCH(MONTH(BB$15),
{1,2,3,4,5,6,7,8,9,10,11,12})),
$ES91&lt;&gt;"LisChannel",
_xlpm.COEFF,
$ES91&lt;&gt;"RussOutdoor",
_xlpm.COEFF))</f>
        <v/>
      </c>
      <c r="BC91" s="68">
        <f t="array" ref="BC91">
_xlfn.LET(_xlpm.COEFF,
IF($AW91+$AX91=0,0,IF(MAX(MIN($AX91,EOMONTH(BC$15,0))-MAX($AW91,BC$15)+1,)&gt;0,1,0)),
_xlfn.IFS(
$ES91="LisChannel",
_xlpm.COEFF*
INDEX({1;1;1.2;1.2;1;1;1;1;1.2;1.2;1.2;1.2},
MATCH(MONTH(BC$15),
{1,2,3,4,5,6,7,8,9,10,11,12})),
CONCATENATE($ES91," ",$L91)="RussOutdoor метро",
_xlpm.COEFF*
INDEX({0.8;0.9;1.1;1.1;1;1;1;1;1.1;1.1;1.1;1.1},
MATCH(MONTH(BC$15),
{1,2,3,4,5,6,7,8,9,10,11,12})),
$ES91&lt;&gt;"LisChannel",
_xlpm.COEFF,
$ES91&lt;&gt;"RussOutdoor",
_xlpm.COEFF))</f>
        <v/>
      </c>
      <c r="BD91" s="68">
        <f t="array" ref="BD91">
_xlfn.LET(_xlpm.COEFF,
IF($AW91+$AX91=0,0,IF(MAX(MIN($AX91,EOMONTH(BD$15,0))-MAX($AW91,BD$15)+1,)&gt;0,1,0)),
_xlfn.IFS(
$ES91="LisChannel",
_xlpm.COEFF*
INDEX({1;1;1.2;1.2;1;1;1;1;1.2;1.2;1.2;1.2},
MATCH(MONTH(BD$15),
{1,2,3,4,5,6,7,8,9,10,11,12})),
CONCATENATE($ES91," ",$L91)="RussOutdoor метро",
_xlpm.COEFF*
INDEX({0.8;0.9;1.1;1.1;1;1;1;1;1.1;1.1;1.1;1.1},
MATCH(MONTH(BD$15),
{1,2,3,4,5,6,7,8,9,10,11,12})),
$ES91&lt;&gt;"LisChannel",
_xlpm.COEFF,
$ES91&lt;&gt;"RussOutdoor",
_xlpm.COEFF))</f>
        <v/>
      </c>
      <c r="BE91" s="68">
        <f t="array" ref="BE91">
_xlfn.LET(_xlpm.COEFF,
IF($AW91+$AX91=0,0,IF(MAX(MIN($AX91,EOMONTH(BE$15,0))-MAX($AW91,BE$15)+1,)&gt;0,1,0)),
_xlfn.IFS(
$ES91="LisChannel",
_xlpm.COEFF*
INDEX({1;1;1.2;1.2;1;1;1;1;1.2;1.2;1.2;1.2},
MATCH(MONTH(BE$15),
{1,2,3,4,5,6,7,8,9,10,11,12})),
CONCATENATE($ES91," ",$L91)="RussOutdoor метро",
_xlpm.COEFF*
INDEX({0.8;0.9;1.1;1.1;1;1;1;1;1.1;1.1;1.1;1.1},
MATCH(MONTH(BE$15),
{1,2,3,4,5,6,7,8,9,10,11,12})),
$ES91&lt;&gt;"LisChannel",
_xlpm.COEFF,
$ES91&lt;&gt;"RussOutdoor",
_xlpm.COEFF))</f>
        <v/>
      </c>
      <c r="BF91" s="68">
        <f t="array" ref="BF91">
_xlfn.LET(_xlpm.COEFF,
IF($AW91+$AX91=0,0,IF(MAX(MIN($AX91,EOMONTH(BF$15,0))-MAX($AW91,BF$15)+1,)&gt;0,1,0)),
_xlfn.IFS(
$ES91="LisChannel",
_xlpm.COEFF*
INDEX({1;1;1.2;1.2;1;1;1;1;1.2;1.2;1.2;1.2},
MATCH(MONTH(BF$15),
{1,2,3,4,5,6,7,8,9,10,11,12})),
CONCATENATE($ES91," ",$L91)="RussOutdoor метро",
_xlpm.COEFF*
INDEX({0.8;0.9;1.1;1.1;1;1;1;1;1.1;1.1;1.1;1.1},
MATCH(MONTH(BF$15),
{1,2,3,4,5,6,7,8,9,10,11,12})),
$ES91&lt;&gt;"LisChannel",
_xlpm.COEFF,
$ES91&lt;&gt;"RussOutdoor",
_xlpm.COEFF))</f>
        <v/>
      </c>
      <c r="BG91" s="68">
        <f t="array" ref="BG91">
_xlfn.LET(_xlpm.COEFF,
IF($AW91+$AX91=0,0,IF(MAX(MIN($AX91,EOMONTH(BG$15,0))-MAX($AW91,BG$15)+1,)&gt;0,1,0)),
_xlfn.IFS(
$ES91="LisChannel",
_xlpm.COEFF*
INDEX({1;1;1.2;1.2;1;1;1;1;1.2;1.2;1.2;1.2},
MATCH(MONTH(BG$15),
{1,2,3,4,5,6,7,8,9,10,11,12})),
CONCATENATE($ES91," ",$L91)="RussOutdoor метро",
_xlpm.COEFF*
INDEX({0.8;0.9;1.1;1.1;1;1;1;1;1.1;1.1;1.1;1.1},
MATCH(MONTH(BG$15),
{1,2,3,4,5,6,7,8,9,10,11,12})),
$ES91&lt;&gt;"LisChannel",
_xlpm.COEFF,
$ES91&lt;&gt;"RussOutdoor",
_xlpm.COEFF))</f>
        <v/>
      </c>
      <c r="BH91" s="68">
        <f t="array" ref="BH91">
_xlfn.LET(_xlpm.COEFF,
IF($AW91+$AX91=0,0,IF(MAX(MIN($AX91,EOMONTH(BH$15,0))-MAX($AW91,BH$15)+1,)&gt;0,1,0)),
_xlfn.IFS(
$ES91="LisChannel",
_xlpm.COEFF*
INDEX({1;1;1.2;1.2;1;1;1;1;1.2;1.2;1.2;1.2},
MATCH(MONTH(BH$15),
{1,2,3,4,5,6,7,8,9,10,11,12})),
CONCATENATE($ES91," ",$L91)="RussOutdoor метро",
_xlpm.COEFF*
INDEX({0.8;0.9;1.1;1.1;1;1;1;1;1.1;1.1;1.1;1.1},
MATCH(MONTH(BH$15),
{1,2,3,4,5,6,7,8,9,10,11,12})),
$ES91&lt;&gt;"LisChannel",
_xlpm.COEFF,
$ES91&lt;&gt;"RussOutdoor",
_xlpm.COEFF))</f>
        <v/>
      </c>
      <c r="BI91" s="68">
        <f t="array" ref="BI91">
_xlfn.LET(_xlpm.COEFF,
IF($AW91+$AX91=0,0,IF(MAX(MIN($AX91,EOMONTH(BI$15,0))-MAX($AW91,BI$15)+1,)&gt;0,1,0)),
_xlfn.IFS(
$ES91="LisChannel",
_xlpm.COEFF*
INDEX({1;1;1.2;1.2;1;1;1;1;1.2;1.2;1.2;1.2},
MATCH(MONTH(BI$15),
{1,2,3,4,5,6,7,8,9,10,11,12})),
CONCATENATE($ES91," ",$L91)="RussOutdoor метро",
_xlpm.COEFF*
INDEX({0.8;0.9;1.1;1.1;1;1;1;1;1.1;1.1;1.1;1.1},
MATCH(MONTH(BI$15),
{1,2,3,4,5,6,7,8,9,10,11,12})),
$ES91&lt;&gt;"LisChannel",
_xlpm.COEFF,
$ES91&lt;&gt;"RussOutdoor",
_xlpm.COEFF))</f>
        <v/>
      </c>
      <c r="BJ91" s="68">
        <f t="array" ref="BJ91">
_xlfn.LET(_xlpm.COEFF,
IF($AW91+$AX91=0,0,IF(MAX(MIN($AX91,EOMONTH(BJ$15,0))-MAX($AW91,BJ$15)+1,)&gt;0,1,0)),
_xlfn.IFS(
$ES91="LisChannel",
_xlpm.COEFF*
INDEX({1;1;1.2;1.2;1;1;1;1;1.2;1.2;1.2;1.2},
MATCH(MONTH(BJ$15),
{1,2,3,4,5,6,7,8,9,10,11,12})),
CONCATENATE($ES91," ",$L91)="RussOutdoor метро",
_xlpm.COEFF*
INDEX({0.8;0.9;1.1;1.1;1;1;1;1;1.1;1.1;1.1;1.1},
MATCH(MONTH(BJ$15),
{1,2,3,4,5,6,7,8,9,10,11,12})),
$ES91&lt;&gt;"LisChannel",
_xlpm.COEFF,
$ES91&lt;&gt;"RussOutdoor",
_xlpm.COEFF))</f>
        <v/>
      </c>
      <c r="BK91" s="68">
        <f t="array" ref="BK91">
_xlfn.LET(_xlpm.COEFF,
IF($AW91+$AX91=0,0,IF(MAX(MIN($AX91,EOMONTH(BK$15,0))-MAX($AW91,BK$15)+1,)&gt;0,1,0)),
_xlfn.IFS(
$ES91="LisChannel",
_xlpm.COEFF*
INDEX({1;1;1.2;1.2;1;1;1;1;1.2;1.2;1.2;1.2},
MATCH(MONTH(BK$15),
{1,2,3,4,5,6,7,8,9,10,11,12})),
CONCATENATE($ES91," ",$L91)="RussOutdoor метро",
_xlpm.COEFF*
INDEX({0.8;0.9;1.1;1.1;1;1;1;1;1.1;1.1;1.1;1.1},
MATCH(MONTH(BK$15),
{1,2,3,4,5,6,7,8,9,10,11,12})),
$ES91&lt;&gt;"LisChannel",
_xlpm.COEFF,
$ES91&lt;&gt;"RussOutdoor",
_xlpm.COEFF))</f>
        <v/>
      </c>
      <c r="BL91" s="62">
        <f>COUNTIFS($AZ91:$BK91,"&gt;0")</f>
        <v/>
      </c>
      <c r="BM91" s="65" t="n"/>
      <c r="BN91" s="125">
        <f>$DJ91</f>
        <v/>
      </c>
      <c r="BO91" s="63">
        <f>$DQ91</f>
        <v/>
      </c>
      <c r="BP91" s="125">
        <f>
IFERROR(
IF($BL91=0,0,
$BN91*(1-$BO91)),
0)</f>
        <v/>
      </c>
      <c r="BQ91" s="125">
        <f t="array" ref="BQ91">
IFERROR(
_xlfn.IFS(
$DH91="день_1",
$BP91*$BL91/($AX91-$AW91+1)*AZ91*(DAY(EOMONTH(AZ$15,0))),
$DH91="день_2",
$BP91/30*MAX(MIN($AX91,EOMONTH(AZ$15,0))-MAX($AW91,AZ$15)+1,),
$DH91="раб.день",
$BP91/30*(IFERROR(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$BP91*AZ91,
$DH91="неделя",
$BP91*AZ91/7*(ROUNDUP((DAY(EOMONTH(AZ$15,0)))/4,0))),
0)</f>
        <v/>
      </c>
      <c r="BR91" s="125">
        <f t="array" ref="BR91">
IFERROR(
_xlfn.IFS(
$DH91="день_1",
$BP91*$BL91/($AX91-$AW91+1)*BA91*(DAY(EOMONTH(BA$15,0))),
$DH91="день_2",
$BP91/30*MAX(MIN($AX91,EOMONTH(BA$15,0))-MAX($AW91,BA$15)+1,),
$DH91="раб.день",
$BP91/30*(IFERROR(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$BP91*BA91,
$DH91="неделя",
$BP91*BA91/7*(ROUNDUP((DAY(EOMONTH(BA$15,0)))/4,0))),
0)</f>
        <v/>
      </c>
      <c r="BS91" s="125">
        <f t="array" ref="BS91">
IFERROR(
_xlfn.IFS(
$DH91="день_1",
$BP91*$BL91/($AX91-$AW91+1)*BB91*(DAY(EOMONTH(BB$15,0))),
$DH91="день_2",
$BP91/30*MAX(MIN($AX91,EOMONTH(BB$15,0))-MAX($AW91,BB$15)+1,),
$DH91="раб.день",
$BP91/30*(IFERROR(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$BP91*BB91,
$DH91="неделя",
$BP91*BB91/7*(ROUNDUP((DAY(EOMONTH(BB$15,0)))/4,0))),
0)</f>
        <v/>
      </c>
      <c r="BT91" s="125">
        <f t="array" ref="BT91">
IFERROR(
_xlfn.IFS(
$DH91="день_1",
$BP91*$BL91/($AX91-$AW91+1)*BC91*(DAY(EOMONTH(BC$15,0))),
$DH91="день_2",
$BP91/30*MAX(MIN($AX91,EOMONTH(BC$15,0))-MAX($AW91,BC$15)+1,),
$DH91="раб.день",
$BP91/30*(IFERROR(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$BP91*BC91,
$DH91="неделя",
$BP91*BC91/7*(ROUNDUP((DAY(EOMONTH(BC$15,0)))/4,0))),
0)</f>
        <v/>
      </c>
      <c r="BU91" s="125">
        <f t="array" ref="BU91">
IFERROR(
_xlfn.IFS(
$DH91="день_1",
$BP91*$BL91/($AX91-$AW91+1)*BD91*(DAY(EOMONTH(BD$15,0))),
$DH91="день_2",
$BP91/30*MAX(MIN($AX91,EOMONTH(BD$15,0))-MAX($AW91,BD$15)+1,),
$DH91="раб.день",
$BP91/30*(IFERROR(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$BP91*BD91,
$DH91="неделя",
$BP91*BD91/7*(ROUNDUP((DAY(EOMONTH(BD$15,0)))/4,0))),
0)</f>
        <v/>
      </c>
      <c r="BV91" s="125">
        <f t="array" ref="BV91">
IFERROR(
_xlfn.IFS(
$DH91="день_1",
$BP91*$BL91/($AX91-$AW91+1)*BE91*(DAY(EOMONTH(BE$15,0))),
$DH91="день_2",
$BP91/30*MAX(MIN($AX91,EOMONTH(BE$15,0))-MAX($AW91,BE$15)+1,),
$DH91="раб.день",
$BP91/30*(IFERROR(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$BP91*BE91,
$DH91="неделя",
$BP91*BE91/7*(ROUNDUP((DAY(EOMONTH(BE$15,0)))/4,0))),
0)</f>
        <v/>
      </c>
      <c r="BW91" s="125">
        <f t="array" ref="BW91">
IFERROR(
_xlfn.IFS(
$DH91="день_1",
$BP91*$BL91/($AX91-$AW91+1)*BF91*(DAY(EOMONTH(BF$15,0))),
$DH91="день_2",
$BP91/30*MAX(MIN($AX91,EOMONTH(BF$15,0))-MAX($AW91,BF$15)+1,),
$DH91="раб.день",
$BP91/30*(IFERROR(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$BP91*BF91,
$DH91="неделя",
$BP91*BF91/7*(ROUNDUP((DAY(EOMONTH(BF$15,0)))/4,0))),
0)</f>
        <v/>
      </c>
      <c r="BX91" s="125">
        <f t="array" ref="BX91">
IFERROR(
_xlfn.IFS(
$DH91="день_1",
$BP91*$BL91/($AX91-$AW91+1)*BG91*(DAY(EOMONTH(BG$15,0))),
$DH91="день_2",
$BP91/30*MAX(MIN($AX91,EOMONTH(BG$15,0))-MAX($AW91,BG$15)+1,),
$DH91="раб.день",
$BP91/30*(IFERROR(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$BP91*BG91,
$DH91="неделя",
$BP91*BG91/7*(ROUNDUP((DAY(EOMONTH(BG$15,0)))/4,0))),
0)</f>
        <v/>
      </c>
      <c r="BY91" s="125">
        <f t="array" ref="BY91">
IFERROR(
_xlfn.IFS(
$DH91="день_1",
$BP91*$BL91/($AX91-$AW91+1)*BH91*(DAY(EOMONTH(BH$15,0))),
$DH91="день_2",
$BP91/30*MAX(MIN($AX91,EOMONTH(BH$15,0))-MAX($AW91,BH$15)+1,),
$DH91="раб.день",
$BP91/30*(IFERROR(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$BP91*BH91,
$DH91="неделя",
$BP91*BH91/7*(ROUNDUP((DAY(EOMONTH(BH$15,0)))/4,0))),
0)</f>
        <v/>
      </c>
      <c r="BZ91" s="125">
        <f t="array" ref="BZ91">
IFERROR(
_xlfn.IFS(
$DH91="день_1",
$BP91*$BL91/($AX91-$AW91+1)*BI91*(DAY(EOMONTH(BI$15,0))),
$DH91="день_2",
$BP91/30*MAX(MIN($AX91,EOMONTH(BI$15,0))-MAX($AW91,BI$15)+1,),
$DH91="раб.день",
$BP91/30*(IFERROR(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$BP91*BI91,
$DH91="неделя",
$BP91*BI91/7*(ROUNDUP((DAY(EOMONTH(BI$15,0)))/4,0))),
0)</f>
        <v/>
      </c>
      <c r="CA91" s="125">
        <f t="array" ref="CA91">
IFERROR(
_xlfn.IFS(
$DH91="день_1",
$BP91*$BL91/($AX91-$AW91+1)*BJ91*(DAY(EOMONTH(BJ$15,0))),
$DH91="день_2",
$BP91/30*MAX(MIN($AX91,EOMONTH(BJ$15,0))-MAX($AW91,BJ$15)+1,),
$DH91="раб.день",
$BP91/30*(IFERROR(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$BP91*BJ91,
$DH91="неделя",
$BP91*BJ91/7*(ROUNDUP((DAY(EOMONTH(BJ$15,0)))/4,0))),
0)</f>
        <v/>
      </c>
      <c r="CB91" s="125">
        <f t="array" ref="CB91">
IFERROR(
_xlfn.IFS(
$DH91="день_1",
$BP91*$BL91/($AX91-$AW91+1)*BK91*(DAY(EOMONTH(BK$15,0))),
$DH91="день_2",
$BP91/30*MAX(MIN($AX91,EOMONTH(BK$15,0))-MAX($AW91,BK$15)+1,),
$DH91="раб.день",
$BP91/30*(IFERROR(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$BP91*BK91,
$DH91="неделя",
$BP91*BK91/7*(ROUNDUP((DAY(EOMONTH(BK$15,0)))/4,0))),
0)</f>
        <v/>
      </c>
      <c r="CC91" s="125">
        <f>SUM($BQ91:$CB91)</f>
        <v/>
      </c>
      <c r="CD91" s="126">
        <f>SUM($EH91:$EH91)</f>
        <v/>
      </c>
      <c r="CE91" s="126">
        <f>$CD91*$AB91</f>
        <v/>
      </c>
      <c r="CF91" s="126">
        <f>SUM($EK91:$EK91)</f>
        <v/>
      </c>
      <c r="CG91" s="126">
        <f>$CF91*$AB91</f>
        <v/>
      </c>
      <c r="CH91" s="126">
        <f>SUM($CC91,$CE91,$CG91)</f>
        <v/>
      </c>
      <c r="CI91" s="126">
        <f>$CH91*(1+$CM91)</f>
        <v/>
      </c>
      <c r="CJ91" s="127" t="n">
        <v>0</v>
      </c>
      <c r="CK91" s="126">
        <f>SUM($CH91:$CH91)*(1+$CJ91)</f>
        <v/>
      </c>
      <c r="CL91" s="126">
        <f>SUM($CH91:$CH91)*(1+$CM91)</f>
        <v/>
      </c>
      <c r="CM91" s="59" t="n"/>
      <c r="CN91" s="59" t="n"/>
      <c r="CO91" s="72" t="n"/>
      <c r="CP91" s="59" t="n"/>
      <c r="CQ91" s="73" t="n"/>
      <c r="CR91" s="73" t="n"/>
      <c r="CS91" s="73" t="n"/>
      <c r="CT91" s="72" t="n"/>
      <c r="CU91" s="79" t="inlineStr">
        <is>
          <t> </t>
        </is>
      </c>
      <c r="CV91" s="60" t="n"/>
      <c r="CW91" s="60" t="n"/>
      <c r="CX91" s="60" t="n"/>
      <c r="CY91" s="127">
        <f>IFERROR(($CC91-$EE91)/($EE91/(1-$DQ91)),0)</f>
        <v/>
      </c>
      <c r="CZ91" s="127">
        <f>IFERROR(1-$EI91/($CE91),0)</f>
        <v/>
      </c>
      <c r="DA91" s="127">
        <f>IFERROR(1-$EL91/($CG91),0)</f>
        <v/>
      </c>
      <c r="DB91" s="126">
        <f>ROUND(IFERROR(($CI91/(1+$CM91)-$EN91),0),2)</f>
        <v/>
      </c>
      <c r="DC91" s="128" t="n"/>
      <c r="DD91" s="125" t="n"/>
      <c r="DE91" s="75" t="n">
        <v>0</v>
      </c>
      <c r="DF91" s="128" t="n"/>
      <c r="DG91" s="125">
        <f>IF($DC91=0,0,$DD91*($DC91*100%-$DE91*$DF91))*SUM($AB91:$AB91)</f>
        <v/>
      </c>
      <c r="DH91" s="129" t="inlineStr">
        <is>
          <t>месяц</t>
        </is>
      </c>
      <c r="DI91" s="130">
        <f t="array" ref="DI91">IFERROR(
IF($ES91="LisChannel",
(ROUND(((INDEX({174.625;153.888888888889;130.972222222222},MATCH($AI91,{2;3;4}),0))*$AG91*$AI91),2)),0),0)</f>
        <v/>
      </c>
      <c r="DJ91" s="130">
        <f>
_xlfn.LET(_xlpm.X,
IFERROR(
IF($ES91="НовиковТВ",
(_xlfn.LET(_xlpm.NTV,
_xlfn.LET(_xlpm.MIN,350000,
IF(SUMIFS($DI:$DI,$ES:$ES,"НовиковТВ")&lt;=_xlpm.MIN,
(SUMIFS($DI:$DI,$ES:$ES,"НовиковТВ")/(COUNTIFS($ES:$ES,"НовиковТВ")))*_xlpm.MIN/SUMIFS($DI:$DI,$ES:$ES,"НовиковТВ"),
DI91)),
_xlpm.NTV+$DG91/(1-(1-(_xlpm.NTV)*(1-$DL91)*(1-$DM91)*(1-$DN91)*(1-$DO91)*(1-$DP91)/_xlpm.NTV))))/(1+$EP91),
$DI91+$DG91/(1-(1-($DI91)*(1-$DL91)*(1-$DM91)*(1-$DN91)*(1-$DO91)*(1-$DP91)/$DI91))),
0),
_xlpm.X*(1+$CM91)*(1+$CW91)-_xlpm.X*(1+$CM91)+_xlpm.X)</f>
        <v/>
      </c>
      <c r="DK91" s="125" t="inlineStr">
        <is>
          <t>послед.</t>
        </is>
      </c>
      <c r="DL91" s="63" t="n">
        <v>0</v>
      </c>
      <c r="DM91" s="63" t="n">
        <v>0</v>
      </c>
      <c r="DN91" s="63" t="n">
        <v>0</v>
      </c>
      <c r="DO91" s="63" t="n">
        <v>0</v>
      </c>
      <c r="DP91" s="63" t="n">
        <v>0</v>
      </c>
      <c r="DQ91" s="63">
        <f t="array" ref="DQ91">IFERROR(_xlfn.IFS(
$DK91="послед.",1-(1-$DL91)*(1-$DM91)*(1-$DN91)*(1-$DO91)*(1-$DP91),
$DK91="сумм.",$DL91+$DM91+$DN91+$DO91+$DP91),
0)</f>
        <v/>
      </c>
      <c r="DR91" s="125">
        <f t="array" ref="DR91">
IFERROR(
_xlfn.IFS(
$BL91=0,
0,
$BL91&gt;0,
_xlfn.IFS($DK91="послед.",
$DJ91*(1-$DL91)*(1-$DM91)*(1-$DN91)*(1-$DO91)*(1-$DP91),
$DK91="сумм.",
$DJ91*(1-($DL91+$DM91+$DN91+$DO91+$DP91)))),0)</f>
        <v/>
      </c>
      <c r="DS91" s="125">
        <f t="array" ref="DS91">
IFERROR(_xlfn.IFS(
$DH91="день_1",
$DR91*$BL91/($AX91-$AW91+1)*AZ91*(DAY(EOMONTH(AZ$15,0))),
$DH91="день_2",
$DR91/30*MAX(MIN($AX91,EOMONTH(AZ$15,0))-MAX($AW91,AZ$15)+1,),
$DH91="раб.день",
$DR91/30*(IFERROR(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$DR91*AZ91,
$DH91="неделя",
$DR91*AZ91/7*(ROUNDUP((DAY(EOMONTH(AZ$15,0)))/4,0))),
0)</f>
        <v/>
      </c>
      <c r="DT91" s="125">
        <f t="array" ref="DT91">
IFERROR(_xlfn.IFS(
$DH91="день_1",
$DR91*$BL91/($AX91-$AW91+1)*BA91*(DAY(EOMONTH(BA$15,0))),
$DH91="день_2",
$DR91/30*MAX(MIN($AX91,EOMONTH(BA$15,0))-MAX($AW91,BA$15)+1,),
$DH91="раб.день",
$DR91/30*(IFERROR(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$DR91*BA91,
$DH91="неделя",
$DR91*BA91/7*(ROUNDUP((DAY(EOMONTH(BA$15,0)))/4,0))),
0)</f>
        <v/>
      </c>
      <c r="DU91" s="125">
        <f t="array" ref="DU91">
IFERROR(_xlfn.IFS(
$DH91="день_1",
$DR91*$BL91/($AX91-$AW91+1)*BB91*(DAY(EOMONTH(BB$15,0))),
$DH91="день_2",
$DR91/30*MAX(MIN($AX91,EOMONTH(BB$15,0))-MAX($AW91,BB$15)+1,),
$DH91="раб.день",
$DR91/30*(IFERROR(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$DR91*BB91,
$DH91="неделя",
$DR91*BB91/7*(ROUNDUP((DAY(EOMONTH(BB$15,0)))/4,0))),
0)</f>
        <v/>
      </c>
      <c r="DV91" s="125">
        <f t="array" ref="DV91">
IFERROR(_xlfn.IFS(
$DH91="день_1",
$DR91*$BL91/($AX91-$AW91+1)*BC91*(DAY(EOMONTH(BC$15,0))),
$DH91="день_2",
$DR91/30*MAX(MIN($AX91,EOMONTH(BC$15,0))-MAX($AW91,BC$15)+1,),
$DH91="раб.день",
$DR91/30*(IFERROR(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$DR91*BC91,
$DH91="неделя",
$DR91*BC91/7*(ROUNDUP((DAY(EOMONTH(BC$15,0)))/4,0))),
0)</f>
        <v/>
      </c>
      <c r="DW91" s="125">
        <f t="array" ref="DW91">
IFERROR(_xlfn.IFS(
$DH91="день_1",
$DR91*$BL91/($AX91-$AW91+1)*BD91*(DAY(EOMONTH(BD$15,0))),
$DH91="день_2",
$DR91/30*MAX(MIN($AX91,EOMONTH(BD$15,0))-MAX($AW91,BD$15)+1,),
$DH91="раб.день",
$DR91/30*(IFERROR(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$DR91*BD91,
$DH91="неделя",
$DR91*BD91/7*(ROUNDUP((DAY(EOMONTH(BD$15,0)))/4,0))),
0)</f>
        <v/>
      </c>
      <c r="DX91" s="125">
        <f t="array" ref="DX91">
IFERROR(_xlfn.IFS(
$DH91="день_1",
$DR91*$BL91/($AX91-$AW91+1)*BE91*(DAY(EOMONTH(BE$15,0))),
$DH91="день_2",
$DR91/30*MAX(MIN($AX91,EOMONTH(BE$15,0))-MAX($AW91,BE$15)+1,),
$DH91="раб.день",
$DR91/30*(IFERROR(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$DR91*BE91,
$DH91="неделя",
$DR91*BE91/7*(ROUNDUP((DAY(EOMONTH(BE$15,0)))/4,0))),
0)</f>
        <v/>
      </c>
      <c r="DY91" s="125">
        <f t="array" ref="DY91">
IFERROR(_xlfn.IFS(
$DH91="день_1",
$DR91*$BL91/($AX91-$AW91+1)*BF91*(DAY(EOMONTH(BF$15,0))),
$DH91="день_2",
$DR91/30*MAX(MIN($AX91,EOMONTH(BF$15,0))-MAX($AW91,BF$15)+1,),
$DH91="раб.день",
$DR91/30*(IFERROR(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$DR91*BF91,
$DH91="неделя",
$DR91*BF91/7*(ROUNDUP((DAY(EOMONTH(BF$15,0)))/4,0))),
0)</f>
        <v/>
      </c>
      <c r="DZ91" s="125">
        <f t="array" ref="DZ91">
IFERROR(_xlfn.IFS(
$DH91="день_1",
$DR91*$BL91/($AX91-$AW91+1)*BG91*(DAY(EOMONTH(BG$15,0))),
$DH91="день_2",
$DR91/30*MAX(MIN($AX91,EOMONTH(BG$15,0))-MAX($AW91,BG$15)+1,),
$DH91="раб.день",
$DR91/30*(IFERROR(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$DR91*BG91,
$DH91="неделя",
$DR91*BG91/7*(ROUNDUP((DAY(EOMONTH(BG$15,0)))/4,0))),
0)</f>
        <v/>
      </c>
      <c r="EA91" s="125">
        <f t="array" ref="EA91">
IFERROR(_xlfn.IFS(
$DH91="день_1",
$DR91*$BL91/($AX91-$AW91+1)*BH91*(DAY(EOMONTH(BH$15,0))),
$DH91="день_2",
$DR91/30*MAX(MIN($AX91,EOMONTH(BH$15,0))-MAX($AW91,BH$15)+1,),
$DH91="раб.день",
$DR91/30*(IFERROR(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$DR91*BH91,
$DH91="неделя",
$DR91*BH91/7*(ROUNDUP((DAY(EOMONTH(BH$15,0)))/4,0))),
0)</f>
        <v/>
      </c>
      <c r="EB91" s="125">
        <f t="array" ref="EB91">
IFERROR(_xlfn.IFS(
$DH91="день_1",
$DR91*$BL91/($AX91-$AW91+1)*BI91*(DAY(EOMONTH(BI$15,0))),
$DH91="день_2",
$DR91/30*MAX(MIN($AX91,EOMONTH(BI$15,0))-MAX($AW91,BI$15)+1,),
$DH91="раб.день",
$DR91/30*(IFERROR(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$DR91*BI91,
$DH91="неделя",
$DR91*BI91/7*(ROUNDUP((DAY(EOMONTH(BI$15,0)))/4,0))),
0)</f>
        <v/>
      </c>
      <c r="EC91" s="125">
        <f t="array" ref="EC91">
IFERROR(_xlfn.IFS(
$DH91="день_1",
$DR91*$BL91/($AX91-$AW91+1)*BJ91*(DAY(EOMONTH(BJ$15,0))),
$DH91="день_2",
$DR91/30*MAX(MIN($AX91,EOMONTH(BJ$15,0))-MAX($AW91,BJ$15)+1,),
$DH91="раб.день",
$DR91/30*(IFERROR(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$DR91*BJ91,
$DH91="неделя",
$DR91*BJ91/7*(ROUNDUP((DAY(EOMONTH(BJ$15,0)))/4,0))),
0)</f>
        <v/>
      </c>
      <c r="ED91" s="125">
        <f t="array" ref="ED91">
IFERROR(_xlfn.IFS(
$DH91="день_1",
$DR91*$BL91/($AX91-$AW91+1)*BK91*(DAY(EOMONTH(BK$15,0))),
$DH91="день_2",
$DR91/30*MAX(MIN($AX91,EOMONTH(BK$15,0))-MAX($AW91,BK$15)+1,),
$DH91="раб.день",
$DR91/30*(IFERROR(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$DR91*BK91,
$DH91="неделя",
$DR91*BK91/7*(ROUNDUP((DAY(EOMONTH(BK$15,0)))/4,0))),
0)</f>
        <v/>
      </c>
      <c r="EE91" s="125">
        <f>SUM($DS91,$DT91,$DU91,$DV91,$DW91,$DX91,$DY91,$DZ91,$EA91,$EB91,$EC91,$ED91)</f>
        <v/>
      </c>
      <c r="EF91" s="125">
        <f>IFERROR(ROUND($EE91*(1+$EP91),2),0)</f>
        <v/>
      </c>
      <c r="EG91" s="128" t="n">
        <v>1</v>
      </c>
      <c r="EH91" s="126" t="n">
        <v>0</v>
      </c>
      <c r="EI91" s="126">
        <f>ROUND(SUM($EH91:$EH91)*SUM($AB91:$AB91)*$EG91,2)</f>
        <v/>
      </c>
      <c r="EJ91" s="126">
        <f>ROUND($EI91*(1+$EP91),2)</f>
        <v/>
      </c>
      <c r="EK91" s="126" t="n">
        <v>0</v>
      </c>
      <c r="EL91" s="126">
        <f>ROUND(SUM($EK91:$EK91)*SUM($AB91:$AB91)*$EG91,2)</f>
        <v/>
      </c>
      <c r="EM91" s="126">
        <f>ROUND($EL91*(1+$EP91),2)</f>
        <v/>
      </c>
      <c r="EN91" s="126">
        <f>SUM($EE91,$EI91,$EL91)</f>
        <v/>
      </c>
      <c r="EO91" s="126">
        <f>SUM($EF91,$EJ91,$EM91)</f>
        <v/>
      </c>
      <c r="EP91" s="59" t="n"/>
      <c r="EQ91" s="59" t="n"/>
      <c r="ER91" s="60">
        <f t="array" ref="ER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MATCH(ES91,
{"AMS";"RussOutdoor";"HD Outdoor";"Ingroup";"IQ";"Ledproduction";"LisChannel";"Logic";"Media-PPL";"NovikovTV | НовиковТВ";"SMA";"SOK";"КрокусТВ | CrocusTV | IndoorTV";"Сити";"ТЯК Москва"},
0)),"")</f>
        <v/>
      </c>
      <c r="ES91" s="60" t="n"/>
      <c r="ET91" s="60">
        <f t="array" ref="ET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MATCH(ES91,
{"AMS";"RussOutdoor";"HD Outdoor";"Ingroup";"IQ";"Ledproduction";"LisChannel";"Logic";"Media-PPL";"NovikovTV | НовиковТВ";"SMA";"SOK";"КрокусТВ | CrocusTV | IndoorTV";"Сити";"ТЯК Москва"},
0)),"")</f>
        <v/>
      </c>
      <c r="EU91" s="60" t="n"/>
      <c r="EV91" s="60" t="n"/>
      <c r="EX91" s="110">
        <f t="array" ref="EX91">
($AR91/30
+N("ТРАФИК ПЛОЩАДКИ"))*
(IFERROR(
_xlfn.LET(
_xlpm.GPR,
HLOOKUP($L91,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IF($Q91="цифровой",_xlpm.GPR/$AG91,_xlpm.GPR/60)),
0)
+N("DWELL TIME"))*
(IF($AB91=0,0,IF($AB91=1,0.3,IF($AB91=2,0.5,IF($AB91&gt;2,1))))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_xlfn.IFS($AC91="да",1.2,$AC91="нет",1)*
_xlfn.IFS($AD91="да",1.2,$AD91="нет",1)*
IF(R91="статический",1,1.2)*
$X91*
INDEX(
{1.2;1;1.2;1.2;1;1.2;1.2;1.2;1.2;1.2;1.2;1;1.2;1.2;1.2;1.2;1;1;1.2;1.2;1.2;1;1;1;1;1.2;1.2;1.2;1.2;1;1;1;1;1.2;1.2;1.2;1.2;1.2;1.2;1.2;1.2;1;1;1.2;1;1;1;1;1.5;1;1;1.5;1.5;1.2},
MATCH($Q91,_xlpm.MI,0)))&gt;{0.02;0.04;0.06;0.1;0.2;0.4;0.6;0.8;1;2;4;6})),
{0;1;2;3;4;5;6;7;8;9;10;11;12},
0)))
+N("КОЭФФИЦИЕНТ КОНТАКТА"))))*
(_xlfn.IFS($X91&lt;0.1,$X91/1000,$X91&gt;25,5.2,AND($X91&gt;=0.1,$X91&lt;=25),(($X91*2+0.1)/10)*($X91/10)))*
IFERROR((_xlfn.LET(
_xlpm.MA,
{0;0.8;0.85;0.9;0.95;1},
_xlpm.MAA,
{0;1;2;3;4;5},
INDEX(_xlpm.MA,MATCH(SUMPRODUCT(--((IF(ROUND(_xlpm.MAA,1)&gt;5,5,ROUND($AB91,1)))&gt;{0;1;2;3;4;5})),_xlpm.MAA,0)))
+N("КОЭФФИЦИЕНТ КОЛ-ВО КОНСТРУКЦИЙ")),1)*
$AB91,0))*
(IF($Q91="цифровой",$AG91/15*$AI91,1)
+N("ДЛЯ ЦИФРЫ"))</f>
        <v/>
      </c>
      <c r="EY91" s="110">
        <f>IFERROR(EX91*AY91,0)</f>
        <v/>
      </c>
      <c r="EZ91" s="131">
        <f>IFERROR(DP91/EY91*1000,0)</f>
        <v/>
      </c>
      <c r="FA91" s="112">
        <f>IFERROR(FC91/FB91,0)</f>
        <v/>
      </c>
      <c r="FB91" s="112">
        <f>IFERROR((FC91/(EY91/FF91*#REF!))*0.825,0)</f>
        <v/>
      </c>
      <c r="FC91" s="112">
        <f>IFERROR(((EX91*30/AR91)*100)/30,0)</f>
        <v/>
      </c>
      <c r="FD91" s="112">
        <f>IFERROR(EY91/G91*100%,0)</f>
        <v/>
      </c>
      <c r="FE91" s="112">
        <f>IFERROR(FD91/FC91*100%,0)</f>
        <v/>
      </c>
      <c r="FF91" s="110">
        <f>IFERROR(AR91/30*AY91,0)</f>
        <v/>
      </c>
    </row>
    <row r="92" ht="12.75" customHeight="1">
      <c r="A92" s="59" t="n"/>
      <c r="B92" s="60" t="n"/>
      <c r="C92" s="60" t="n"/>
      <c r="D92" s="60">
        <f t="array" ref="D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2" s="60">
        <f t="array" ref="E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2" s="60" t="inlineStr"/>
      <c r="G92" s="60" t="n"/>
      <c r="H92" s="60">
        <f t="array" ref="H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2" s="60" t="n"/>
      <c r="J92" s="60" t="n"/>
      <c r="K92" s="60" t="n"/>
      <c r="L92" s="60" t="n"/>
      <c r="M92" s="60" t="n"/>
      <c r="N92" s="60" t="n"/>
      <c r="O92" s="60" t="n"/>
      <c r="P92" s="60">
        <f t="array" ref="P92">
_xlfn.IFS(
ISNUMBER(MATCH($Q92,{"шелфбаннер","разделитель","монетница","чековая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ISNUMBER(MATCH($Q92,{"каталог","журнал"},)),
"Пресса",
$Q92="","")</f>
        <v/>
      </c>
      <c r="Q92" s="60" t="n"/>
      <c r="R92" s="60">
        <f t="array" ref="R92">
IFERROR(
_xlfn.IFS(
OR(ISNUMBER(MATCH($Q92,{"экспозиция","макет","стенд","автостенд","авто стенд","выставочное пространство","выставочные стенды","модульные выставочные стенды","3Д конструкция","3D конструкция"},)),P92="Экспонирование"),
"нестандартный",
ISNUMBER(MATCH($Q92,{"скроллер","призматрон"},)),
"динамический",
$P92="Видео",
"цифровой",
OR($P92="Пресса",$P92="Щит",$P92="POSm",$P92="Подвес",$P92="Брендирование/оклейка"),
"статический"),"")</f>
        <v/>
      </c>
      <c r="S92" s="59" t="n"/>
      <c r="T92" s="60" t="n"/>
      <c r="U92" s="60" t="n"/>
      <c r="V92" s="60">
        <f>
IF(P92="Видео",
"цифровой постер/ролик",
IF(ISNUMBER(MATCH(Q92,{"короб световой","короб световой | лайтбокс","короб световой | кристалайт","лайтбокс","лайт бокс","кристалайт","LB","lightbox"},)),
"бэклит",
IF(P92="Брендирование/оклейка",
"перфарированная пленка/самоклейка",
IF(P92="Экспонирование",
"под запрос",
IF(P92="Подвес",
"баннер/ткань",
"")))))</f>
        <v/>
      </c>
      <c r="W92" s="59" t="n"/>
      <c r="X92" s="59" t="n"/>
      <c r="Y92" s="59" t="n"/>
      <c r="Z92" s="61" t="n"/>
      <c r="AA92" s="61" t="n"/>
      <c r="AB92" s="61">
        <f>IF(BL92&gt;0,Z92,0)</f>
        <v/>
      </c>
      <c r="AC92" s="59" t="n"/>
      <c r="AD92" s="59" t="n"/>
      <c r="AE92" s="59" t="n"/>
      <c r="AF92" s="59" t="n"/>
      <c r="AG92" s="59" t="n"/>
      <c r="AH92" s="59" t="n"/>
      <c r="AI92" s="59" t="n"/>
      <c r="AJ92" s="59" t="n"/>
      <c r="AK92" s="59" t="n"/>
      <c r="AL92" s="62">
        <f>IFERROR(IF(OR(R92="статический",R92="динамический",R92="нестандартный",R92="",R92=""),"-",IF(AND(AH92="-",AI92="-"),"-",AK92*3600/AH92*AI92)),"-")</f>
        <v/>
      </c>
      <c r="AM92" s="62">
        <f>IFERROR(IF(OR(R92="статический",R92="динамический",R92="",R92="", R92="BTL",R92="нестандартный"),"-",AG92*AI92*AL92/60),"-")</f>
        <v/>
      </c>
      <c r="AN92" s="63">
        <f>IFERROR(IF(AH92="","-",AG92*AI92/AH92),"-")</f>
        <v/>
      </c>
      <c r="AO92" s="59">
        <f>IFERROR(IF(OR($R92="статический",$R92="динамический",$R92="",$R92="",$R92="BTL",$R92="нестандартный"),"-",$AL92*$AY92),"-")</f>
        <v/>
      </c>
      <c r="AP92" s="62">
        <f>IFERROR(IF(OR($R92="статический",$R92="динамический",$R92="",$R92="",$R92="BTL",$R92="нестандартный"),"-",$AM92*AY92),"-")</f>
        <v/>
      </c>
      <c r="AQ92" s="64" t="n"/>
      <c r="AR92" s="61" t="n"/>
      <c r="AS92" s="61" t="n"/>
      <c r="AT92" s="61" t="n"/>
      <c r="AU92" s="65" t="n"/>
      <c r="AV92" s="124">
        <f>IFERROR(DR92/AT92*1000,"n/a")</f>
        <v/>
      </c>
      <c r="AW92" s="67" t="n"/>
      <c r="AX92" s="67" t="n"/>
      <c r="AY92" s="43">
        <f>IFERROR(IF(OR($AW92="",$AX92=""),"",_xlfn.DAYS($AX92+1,$AW92)),"")</f>
        <v/>
      </c>
      <c r="AZ92" s="68">
        <f t="array" ref="AZ92">
_xlfn.LET(_xlpm.COEFF,
IF($AW92+$AX92=0,0,IF(MAX(MIN($AX92,EOMONTH(AZ$15,0))-MAX($AW92,AZ$15)+1,)&gt;0,1,0)),
_xlfn.IFS(
$ES92="LisChannel",
_xlpm.COEFF*
INDEX({1;1;1.2;1.2;1;1;1;1;1.2;1.2;1.2;1.2},
MATCH(MONTH(AZ$15),
{1,2,3,4,5,6,7,8,9,10,11,12})),
CONCATENATE($ES92," ",$L92)="RussOutdoor метро",
_xlpm.COEFF*
INDEX({0.8;0.9;1.1;1.1;1;1;1;1;1.1;1.1;1.1;1.1},
MATCH(MONTH(AZ$15),
{1,2,3,4,5,6,7,8,9,10,11,12})),
$ES92&lt;&gt;"LisChannel",
_xlpm.COEFF,
$ES92&lt;&gt;"RussOutdoor",
_xlpm.COEFF))</f>
        <v/>
      </c>
      <c r="BA92" s="68">
        <f t="array" ref="BA92">
_xlfn.LET(_xlpm.COEFF,
IF($AW92+$AX92=0,0,IF(MAX(MIN($AX92,EOMONTH(BA$15,0))-MAX($AW92,BA$15)+1,)&gt;0,1,0)),
_xlfn.IFS(
$ES92="LisChannel",
_xlpm.COEFF*
INDEX({1;1;1.2;1.2;1;1;1;1;1.2;1.2;1.2;1.2},
MATCH(MONTH(BA$15),
{1,2,3,4,5,6,7,8,9,10,11,12})),
CONCATENATE($ES92," ",$L92)="RussOutdoor метро",
_xlpm.COEFF*
INDEX({0.8;0.9;1.1;1.1;1;1;1;1;1.1;1.1;1.1;1.1},
MATCH(MONTH(BA$15),
{1,2,3,4,5,6,7,8,9,10,11,12})),
$ES92&lt;&gt;"LisChannel",
_xlpm.COEFF,
$ES92&lt;&gt;"RussOutdoor",
_xlpm.COEFF))</f>
        <v/>
      </c>
      <c r="BB92" s="68">
        <f t="array" ref="BB92">
_xlfn.LET(_xlpm.COEFF,
IF($AW92+$AX92=0,0,IF(MAX(MIN($AX92,EOMONTH(BB$15,0))-MAX($AW92,BB$15)+1,)&gt;0,1,0)),
_xlfn.IFS(
$ES92="LisChannel",
_xlpm.COEFF*
INDEX({1;1;1.2;1.2;1;1;1;1;1.2;1.2;1.2;1.2},
MATCH(MONTH(BB$15),
{1,2,3,4,5,6,7,8,9,10,11,12})),
CONCATENATE($ES92," ",$L92)="RussOutdoor метро",
_xlpm.COEFF*
INDEX({0.8;0.9;1.1;1.1;1;1;1;1;1.1;1.1;1.1;1.1},
MATCH(MONTH(BB$15),
{1,2,3,4,5,6,7,8,9,10,11,12})),
$ES92&lt;&gt;"LisChannel",
_xlpm.COEFF,
$ES92&lt;&gt;"RussOutdoor",
_xlpm.COEFF))</f>
        <v/>
      </c>
      <c r="BC92" s="68">
        <f t="array" ref="BC92">
_xlfn.LET(_xlpm.COEFF,
IF($AW92+$AX92=0,0,IF(MAX(MIN($AX92,EOMONTH(BC$15,0))-MAX($AW92,BC$15)+1,)&gt;0,1,0)),
_xlfn.IFS(
$ES92="LisChannel",
_xlpm.COEFF*
INDEX({1;1;1.2;1.2;1;1;1;1;1.2;1.2;1.2;1.2},
MATCH(MONTH(BC$15),
{1,2,3,4,5,6,7,8,9,10,11,12})),
CONCATENATE($ES92," ",$L92)="RussOutdoor метро",
_xlpm.COEFF*
INDEX({0.8;0.9;1.1;1.1;1;1;1;1;1.1;1.1;1.1;1.1},
MATCH(MONTH(BC$15),
{1,2,3,4,5,6,7,8,9,10,11,12})),
$ES92&lt;&gt;"LisChannel",
_xlpm.COEFF,
$ES92&lt;&gt;"RussOutdoor",
_xlpm.COEFF))</f>
        <v/>
      </c>
      <c r="BD92" s="68">
        <f t="array" ref="BD92">
_xlfn.LET(_xlpm.COEFF,
IF($AW92+$AX92=0,0,IF(MAX(MIN($AX92,EOMONTH(BD$15,0))-MAX($AW92,BD$15)+1,)&gt;0,1,0)),
_xlfn.IFS(
$ES92="LisChannel",
_xlpm.COEFF*
INDEX({1;1;1.2;1.2;1;1;1;1;1.2;1.2;1.2;1.2},
MATCH(MONTH(BD$15),
{1,2,3,4,5,6,7,8,9,10,11,12})),
CONCATENATE($ES92," ",$L92)="RussOutdoor метро",
_xlpm.COEFF*
INDEX({0.8;0.9;1.1;1.1;1;1;1;1;1.1;1.1;1.1;1.1},
MATCH(MONTH(BD$15),
{1,2,3,4,5,6,7,8,9,10,11,12})),
$ES92&lt;&gt;"LisChannel",
_xlpm.COEFF,
$ES92&lt;&gt;"RussOutdoor",
_xlpm.COEFF))</f>
        <v/>
      </c>
      <c r="BE92" s="68">
        <f t="array" ref="BE92">
_xlfn.LET(_xlpm.COEFF,
IF($AW92+$AX92=0,0,IF(MAX(MIN($AX92,EOMONTH(BE$15,0))-MAX($AW92,BE$15)+1,)&gt;0,1,0)),
_xlfn.IFS(
$ES92="LisChannel",
_xlpm.COEFF*
INDEX({1;1;1.2;1.2;1;1;1;1;1.2;1.2;1.2;1.2},
MATCH(MONTH(BE$15),
{1,2,3,4,5,6,7,8,9,10,11,12})),
CONCATENATE($ES92," ",$L92)="RussOutdoor метро",
_xlpm.COEFF*
INDEX({0.8;0.9;1.1;1.1;1;1;1;1;1.1;1.1;1.1;1.1},
MATCH(MONTH(BE$15),
{1,2,3,4,5,6,7,8,9,10,11,12})),
$ES92&lt;&gt;"LisChannel",
_xlpm.COEFF,
$ES92&lt;&gt;"RussOutdoor",
_xlpm.COEFF))</f>
        <v/>
      </c>
      <c r="BF92" s="68">
        <f t="array" ref="BF92">
_xlfn.LET(_xlpm.COEFF,
IF($AW92+$AX92=0,0,IF(MAX(MIN($AX92,EOMONTH(BF$15,0))-MAX($AW92,BF$15)+1,)&gt;0,1,0)),
_xlfn.IFS(
$ES92="LisChannel",
_xlpm.COEFF*
INDEX({1;1;1.2;1.2;1;1;1;1;1.2;1.2;1.2;1.2},
MATCH(MONTH(BF$15),
{1,2,3,4,5,6,7,8,9,10,11,12})),
CONCATENATE($ES92," ",$L92)="RussOutdoor метро",
_xlpm.COEFF*
INDEX({0.8;0.9;1.1;1.1;1;1;1;1;1.1;1.1;1.1;1.1},
MATCH(MONTH(BF$15),
{1,2,3,4,5,6,7,8,9,10,11,12})),
$ES92&lt;&gt;"LisChannel",
_xlpm.COEFF,
$ES92&lt;&gt;"RussOutdoor",
_xlpm.COEFF))</f>
        <v/>
      </c>
      <c r="BG92" s="68">
        <f t="array" ref="BG92">
_xlfn.LET(_xlpm.COEFF,
IF($AW92+$AX92=0,0,IF(MAX(MIN($AX92,EOMONTH(BG$15,0))-MAX($AW92,BG$15)+1,)&gt;0,1,0)),
_xlfn.IFS(
$ES92="LisChannel",
_xlpm.COEFF*
INDEX({1;1;1.2;1.2;1;1;1;1;1.2;1.2;1.2;1.2},
MATCH(MONTH(BG$15),
{1,2,3,4,5,6,7,8,9,10,11,12})),
CONCATENATE($ES92," ",$L92)="RussOutdoor метро",
_xlpm.COEFF*
INDEX({0.8;0.9;1.1;1.1;1;1;1;1;1.1;1.1;1.1;1.1},
MATCH(MONTH(BG$15),
{1,2,3,4,5,6,7,8,9,10,11,12})),
$ES92&lt;&gt;"LisChannel",
_xlpm.COEFF,
$ES92&lt;&gt;"RussOutdoor",
_xlpm.COEFF))</f>
        <v/>
      </c>
      <c r="BH92" s="68">
        <f t="array" ref="BH92">
_xlfn.LET(_xlpm.COEFF,
IF($AW92+$AX92=0,0,IF(MAX(MIN($AX92,EOMONTH(BH$15,0))-MAX($AW92,BH$15)+1,)&gt;0,1,0)),
_xlfn.IFS(
$ES92="LisChannel",
_xlpm.COEFF*
INDEX({1;1;1.2;1.2;1;1;1;1;1.2;1.2;1.2;1.2},
MATCH(MONTH(BH$15),
{1,2,3,4,5,6,7,8,9,10,11,12})),
CONCATENATE($ES92," ",$L92)="RussOutdoor метро",
_xlpm.COEFF*
INDEX({0.8;0.9;1.1;1.1;1;1;1;1;1.1;1.1;1.1;1.1},
MATCH(MONTH(BH$15),
{1,2,3,4,5,6,7,8,9,10,11,12})),
$ES92&lt;&gt;"LisChannel",
_xlpm.COEFF,
$ES92&lt;&gt;"RussOutdoor",
_xlpm.COEFF))</f>
        <v/>
      </c>
      <c r="BI92" s="68">
        <f t="array" ref="BI92">
_xlfn.LET(_xlpm.COEFF,
IF($AW92+$AX92=0,0,IF(MAX(MIN($AX92,EOMONTH(BI$15,0))-MAX($AW92,BI$15)+1,)&gt;0,1,0)),
_xlfn.IFS(
$ES92="LisChannel",
_xlpm.COEFF*
INDEX({1;1;1.2;1.2;1;1;1;1;1.2;1.2;1.2;1.2},
MATCH(MONTH(BI$15),
{1,2,3,4,5,6,7,8,9,10,11,12})),
CONCATENATE($ES92," ",$L92)="RussOutdoor метро",
_xlpm.COEFF*
INDEX({0.8;0.9;1.1;1.1;1;1;1;1;1.1;1.1;1.1;1.1},
MATCH(MONTH(BI$15),
{1,2,3,4,5,6,7,8,9,10,11,12})),
$ES92&lt;&gt;"LisChannel",
_xlpm.COEFF,
$ES92&lt;&gt;"RussOutdoor",
_xlpm.COEFF))</f>
        <v/>
      </c>
      <c r="BJ92" s="68">
        <f t="array" ref="BJ92">
_xlfn.LET(_xlpm.COEFF,
IF($AW92+$AX92=0,0,IF(MAX(MIN($AX92,EOMONTH(BJ$15,0))-MAX($AW92,BJ$15)+1,)&gt;0,1,0)),
_xlfn.IFS(
$ES92="LisChannel",
_xlpm.COEFF*
INDEX({1;1;1.2;1.2;1;1;1;1;1.2;1.2;1.2;1.2},
MATCH(MONTH(BJ$15),
{1,2,3,4,5,6,7,8,9,10,11,12})),
CONCATENATE($ES92," ",$L92)="RussOutdoor метро",
_xlpm.COEFF*
INDEX({0.8;0.9;1.1;1.1;1;1;1;1;1.1;1.1;1.1;1.1},
MATCH(MONTH(BJ$15),
{1,2,3,4,5,6,7,8,9,10,11,12})),
$ES92&lt;&gt;"LisChannel",
_xlpm.COEFF,
$ES92&lt;&gt;"RussOutdoor",
_xlpm.COEFF))</f>
        <v/>
      </c>
      <c r="BK92" s="68">
        <f t="array" ref="BK92">
_xlfn.LET(_xlpm.COEFF,
IF($AW92+$AX92=0,0,IF(MAX(MIN($AX92,EOMONTH(BK$15,0))-MAX($AW92,BK$15)+1,)&gt;0,1,0)),
_xlfn.IFS(
$ES92="LisChannel",
_xlpm.COEFF*
INDEX({1;1;1.2;1.2;1;1;1;1;1.2;1.2;1.2;1.2},
MATCH(MONTH(BK$15),
{1,2,3,4,5,6,7,8,9,10,11,12})),
CONCATENATE($ES92," ",$L92)="RussOutdoor метро",
_xlpm.COEFF*
INDEX({0.8;0.9;1.1;1.1;1;1;1;1;1.1;1.1;1.1;1.1},
MATCH(MONTH(BK$15),
{1,2,3,4,5,6,7,8,9,10,11,12})),
$ES92&lt;&gt;"LisChannel",
_xlpm.COEFF,
$ES92&lt;&gt;"RussOutdoor",
_xlpm.COEFF))</f>
        <v/>
      </c>
      <c r="BL92" s="62">
        <f>COUNTIFS($AZ92:$BK92,"&gt;0")</f>
        <v/>
      </c>
      <c r="BM92" s="65" t="n"/>
      <c r="BN92" s="125">
        <f>$DJ92</f>
        <v/>
      </c>
      <c r="BO92" s="63">
        <f>$DQ92</f>
        <v/>
      </c>
      <c r="BP92" s="125">
        <f>
IFERROR(
IF($BL92=0,0,
$BN92*(1-$BO92)),
0)</f>
        <v/>
      </c>
      <c r="BQ92" s="125">
        <f t="array" ref="BQ92">
IFERROR(
_xlfn.IFS(
$DH92="день_1",
$BP92*$BL92/($AX92-$AW92+1)*AZ92*(DAY(EOMONTH(AZ$15,0))),
$DH92="день_2",
$BP92/30*MAX(MIN($AX92,EOMONTH(AZ$15,0))-MAX($AW92,AZ$15)+1,),
$DH92="раб.день",
$BP92/30*(IFERROR(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$BP92*AZ92,
$DH92="неделя",
$BP92*AZ92/7*(ROUNDUP((DAY(EOMONTH(AZ$15,0)))/4,0))),
0)</f>
        <v/>
      </c>
      <c r="BR92" s="125">
        <f t="array" ref="BR92">
IFERROR(
_xlfn.IFS(
$DH92="день_1",
$BP92*$BL92/($AX92-$AW92+1)*BA92*(DAY(EOMONTH(BA$15,0))),
$DH92="день_2",
$BP92/30*MAX(MIN($AX92,EOMONTH(BA$15,0))-MAX($AW92,BA$15)+1,),
$DH92="раб.день",
$BP92/30*(IFERROR(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$BP92*BA92,
$DH92="неделя",
$BP92*BA92/7*(ROUNDUP((DAY(EOMONTH(BA$15,0)))/4,0))),
0)</f>
        <v/>
      </c>
      <c r="BS92" s="125">
        <f t="array" ref="BS92">
IFERROR(
_xlfn.IFS(
$DH92="день_1",
$BP92*$BL92/($AX92-$AW92+1)*BB92*(DAY(EOMONTH(BB$15,0))),
$DH92="день_2",
$BP92/30*MAX(MIN($AX92,EOMONTH(BB$15,0))-MAX($AW92,BB$15)+1,),
$DH92="раб.день",
$BP92/30*(IFERROR(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$BP92*BB92,
$DH92="неделя",
$BP92*BB92/7*(ROUNDUP((DAY(EOMONTH(BB$15,0)))/4,0))),
0)</f>
        <v/>
      </c>
      <c r="BT92" s="125">
        <f t="array" ref="BT92">
IFERROR(
_xlfn.IFS(
$DH92="день_1",
$BP92*$BL92/($AX92-$AW92+1)*BC92*(DAY(EOMONTH(BC$15,0))),
$DH92="день_2",
$BP92/30*MAX(MIN($AX92,EOMONTH(BC$15,0))-MAX($AW92,BC$15)+1,),
$DH92="раб.день",
$BP92/30*(IFERROR(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$BP92*BC92,
$DH92="неделя",
$BP92*BC92/7*(ROUNDUP((DAY(EOMONTH(BC$15,0)))/4,0))),
0)</f>
        <v/>
      </c>
      <c r="BU92" s="125">
        <f t="array" ref="BU92">
IFERROR(
_xlfn.IFS(
$DH92="день_1",
$BP92*$BL92/($AX92-$AW92+1)*BD92*(DAY(EOMONTH(BD$15,0))),
$DH92="день_2",
$BP92/30*MAX(MIN($AX92,EOMONTH(BD$15,0))-MAX($AW92,BD$15)+1,),
$DH92="раб.день",
$BP92/30*(IFERROR(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$BP92*BD92,
$DH92="неделя",
$BP92*BD92/7*(ROUNDUP((DAY(EOMONTH(BD$15,0)))/4,0))),
0)</f>
        <v/>
      </c>
      <c r="BV92" s="125">
        <f t="array" ref="BV92">
IFERROR(
_xlfn.IFS(
$DH92="день_1",
$BP92*$BL92/($AX92-$AW92+1)*BE92*(DAY(EOMONTH(BE$15,0))),
$DH92="день_2",
$BP92/30*MAX(MIN($AX92,EOMONTH(BE$15,0))-MAX($AW92,BE$15)+1,),
$DH92="раб.день",
$BP92/30*(IFERROR(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$BP92*BE92,
$DH92="неделя",
$BP92*BE92/7*(ROUNDUP((DAY(EOMONTH(BE$15,0)))/4,0))),
0)</f>
        <v/>
      </c>
      <c r="BW92" s="125">
        <f t="array" ref="BW92">
IFERROR(
_xlfn.IFS(
$DH92="день_1",
$BP92*$BL92/($AX92-$AW92+1)*BF92*(DAY(EOMONTH(BF$15,0))),
$DH92="день_2",
$BP92/30*MAX(MIN($AX92,EOMONTH(BF$15,0))-MAX($AW92,BF$15)+1,),
$DH92="раб.день",
$BP92/30*(IFERROR(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$BP92*BF92,
$DH92="неделя",
$BP92*BF92/7*(ROUNDUP((DAY(EOMONTH(BF$15,0)))/4,0))),
0)</f>
        <v/>
      </c>
      <c r="BX92" s="125">
        <f t="array" ref="BX92">
IFERROR(
_xlfn.IFS(
$DH92="день_1",
$BP92*$BL92/($AX92-$AW92+1)*BG92*(DAY(EOMONTH(BG$15,0))),
$DH92="день_2",
$BP92/30*MAX(MIN($AX92,EOMONTH(BG$15,0))-MAX($AW92,BG$15)+1,),
$DH92="раб.день",
$BP92/30*(IFERROR(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$BP92*BG92,
$DH92="неделя",
$BP92*BG92/7*(ROUNDUP((DAY(EOMONTH(BG$15,0)))/4,0))),
0)</f>
        <v/>
      </c>
      <c r="BY92" s="125">
        <f t="array" ref="BY92">
IFERROR(
_xlfn.IFS(
$DH92="день_1",
$BP92*$BL92/($AX92-$AW92+1)*BH92*(DAY(EOMONTH(BH$15,0))),
$DH92="день_2",
$BP92/30*MAX(MIN($AX92,EOMONTH(BH$15,0))-MAX($AW92,BH$15)+1,),
$DH92="раб.день",
$BP92/30*(IFERROR(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$BP92*BH92,
$DH92="неделя",
$BP92*BH92/7*(ROUNDUP((DAY(EOMONTH(BH$15,0)))/4,0))),
0)</f>
        <v/>
      </c>
      <c r="BZ92" s="125">
        <f t="array" ref="BZ92">
IFERROR(
_xlfn.IFS(
$DH92="день_1",
$BP92*$BL92/($AX92-$AW92+1)*BI92*(DAY(EOMONTH(BI$15,0))),
$DH92="день_2",
$BP92/30*MAX(MIN($AX92,EOMONTH(BI$15,0))-MAX($AW92,BI$15)+1,),
$DH92="раб.день",
$BP92/30*(IFERROR(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$BP92*BI92,
$DH92="неделя",
$BP92*BI92/7*(ROUNDUP((DAY(EOMONTH(BI$15,0)))/4,0))),
0)</f>
        <v/>
      </c>
      <c r="CA92" s="125">
        <f t="array" ref="CA92">
IFERROR(
_xlfn.IFS(
$DH92="день_1",
$BP92*$BL92/($AX92-$AW92+1)*BJ92*(DAY(EOMONTH(BJ$15,0))),
$DH92="день_2",
$BP92/30*MAX(MIN($AX92,EOMONTH(BJ$15,0))-MAX($AW92,BJ$15)+1,),
$DH92="раб.день",
$BP92/30*(IFERROR(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$BP92*BJ92,
$DH92="неделя",
$BP92*BJ92/7*(ROUNDUP((DAY(EOMONTH(BJ$15,0)))/4,0))),
0)</f>
        <v/>
      </c>
      <c r="CB92" s="125">
        <f t="array" ref="CB92">
IFERROR(
_xlfn.IFS(
$DH92="день_1",
$BP92*$BL92/($AX92-$AW92+1)*BK92*(DAY(EOMONTH(BK$15,0))),
$DH92="день_2",
$BP92/30*MAX(MIN($AX92,EOMONTH(BK$15,0))-MAX($AW92,BK$15)+1,),
$DH92="раб.день",
$BP92/30*(IFERROR(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$BP92*BK92,
$DH92="неделя",
$BP92*BK92/7*(ROUNDUP((DAY(EOMONTH(BK$15,0)))/4,0))),
0)</f>
        <v/>
      </c>
      <c r="CC92" s="125">
        <f>SUM($BQ92:$CB92)</f>
        <v/>
      </c>
      <c r="CD92" s="126">
        <f>SUM($EH92:$EH92)</f>
        <v/>
      </c>
      <c r="CE92" s="126">
        <f>$CD92*$AB92</f>
        <v/>
      </c>
      <c r="CF92" s="126">
        <f>SUM($EK92:$EK92)</f>
        <v/>
      </c>
      <c r="CG92" s="126">
        <f>$CF92*$AB92</f>
        <v/>
      </c>
      <c r="CH92" s="126">
        <f>SUM($CC92,$CE92,$CG92)</f>
        <v/>
      </c>
      <c r="CI92" s="126">
        <f>$CH92*(1+$CM92)</f>
        <v/>
      </c>
      <c r="CJ92" s="127" t="n">
        <v>0</v>
      </c>
      <c r="CK92" s="126">
        <f>SUM($CH92:$CH92)*(1+$CJ92)</f>
        <v/>
      </c>
      <c r="CL92" s="126">
        <f>SUM($CH92:$CH92)*(1+$CM92)</f>
        <v/>
      </c>
      <c r="CM92" s="59" t="n"/>
      <c r="CN92" s="59" t="n"/>
      <c r="CO92" s="72" t="n"/>
      <c r="CP92" s="59" t="n"/>
      <c r="CQ92" s="73" t="n"/>
      <c r="CR92" s="73" t="n"/>
      <c r="CS92" s="73" t="n"/>
      <c r="CT92" s="72" t="n"/>
      <c r="CU92" s="79" t="inlineStr">
        <is>
          <t> </t>
        </is>
      </c>
      <c r="CV92" s="60" t="n"/>
      <c r="CW92" s="60" t="n"/>
      <c r="CX92" s="60" t="n"/>
      <c r="CY92" s="127">
        <f>IFERROR(($CC92-$EE92)/($EE92/(1-$DQ92)),0)</f>
        <v/>
      </c>
      <c r="CZ92" s="127">
        <f>IFERROR(1-$EI92/($CE92),0)</f>
        <v/>
      </c>
      <c r="DA92" s="127">
        <f>IFERROR(1-$EL92/($CG92),0)</f>
        <v/>
      </c>
      <c r="DB92" s="126">
        <f>ROUND(IFERROR(($CI92/(1+$CM92)-$EN92),0),2)</f>
        <v/>
      </c>
      <c r="DC92" s="128" t="n"/>
      <c r="DD92" s="125" t="n"/>
      <c r="DE92" s="75" t="n">
        <v>0</v>
      </c>
      <c r="DF92" s="128" t="n"/>
      <c r="DG92" s="125">
        <f>IF($DC92=0,0,$DD92*($DC92*100%-$DE92*$DF92))*SUM($AB92:$AB92)</f>
        <v/>
      </c>
      <c r="DH92" s="129" t="inlineStr">
        <is>
          <t>месяц</t>
        </is>
      </c>
      <c r="DI92" s="130">
        <f t="array" ref="DI92">IFERROR(
IF($ES92="LisChannel",
(ROUND(((INDEX({174.625;153.888888888889;130.972222222222},MATCH($AI92,{2;3;4}),0))*$AG92*$AI92),2)),0),0)</f>
        <v/>
      </c>
      <c r="DJ92" s="130">
        <f>
_xlfn.LET(_xlpm.X,
IFERROR(
IF($ES92="НовиковТВ",
(_xlfn.LET(_xlpm.NTV,
_xlfn.LET(_xlpm.MIN,350000,
IF(SUMIFS($DI:$DI,$ES:$ES,"НовиковТВ")&lt;=_xlpm.MIN,
(SUMIFS($DI:$DI,$ES:$ES,"НовиковТВ")/(COUNTIFS($ES:$ES,"НовиковТВ")))*_xlpm.MIN/SUMIFS($DI:$DI,$ES:$ES,"НовиковТВ"),
DI92)),
_xlpm.NTV+$DG92/(1-(1-(_xlpm.NTV)*(1-$DL92)*(1-$DM92)*(1-$DN92)*(1-$DO92)*(1-$DP92)/_xlpm.NTV))))/(1+$EP92),
$DI92+$DG92/(1-(1-($DI92)*(1-$DL92)*(1-$DM92)*(1-$DN92)*(1-$DO92)*(1-$DP92)/$DI92))),
0),
_xlpm.X*(1+$CM92)*(1+$CW92)-_xlpm.X*(1+$CM92)+_xlpm.X)</f>
        <v/>
      </c>
      <c r="DK92" s="125" t="inlineStr">
        <is>
          <t>послед.</t>
        </is>
      </c>
      <c r="DL92" s="63" t="n">
        <v>0</v>
      </c>
      <c r="DM92" s="63" t="n">
        <v>0</v>
      </c>
      <c r="DN92" s="63" t="n">
        <v>0</v>
      </c>
      <c r="DO92" s="63" t="n">
        <v>0</v>
      </c>
      <c r="DP92" s="63" t="n">
        <v>0</v>
      </c>
      <c r="DQ92" s="63">
        <f t="array" ref="DQ92">IFERROR(_xlfn.IFS(
$DK92="послед.",1-(1-$DL92)*(1-$DM92)*(1-$DN92)*(1-$DO92)*(1-$DP92),
$DK92="сумм.",$DL92+$DM92+$DN92+$DO92+$DP92),
0)</f>
        <v/>
      </c>
      <c r="DR92" s="125">
        <f t="array" ref="DR92">
IFERROR(
_xlfn.IFS(
$BL92=0,
0,
$BL92&gt;0,
_xlfn.IFS($DK92="послед.",
$DJ92*(1-$DL92)*(1-$DM92)*(1-$DN92)*(1-$DO92)*(1-$DP92),
$DK92="сумм.",
$DJ92*(1-($DL92+$DM92+$DN92+$DO92+$DP92)))),0)</f>
        <v/>
      </c>
      <c r="DS92" s="125">
        <f t="array" ref="DS92">
IFERROR(_xlfn.IFS(
$DH92="день_1",
$DR92*$BL92/($AX92-$AW92+1)*AZ92*(DAY(EOMONTH(AZ$15,0))),
$DH92="день_2",
$DR92/30*MAX(MIN($AX92,EOMONTH(AZ$15,0))-MAX($AW92,AZ$15)+1,),
$DH92="раб.день",
$DR92/30*(IFERROR(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$DR92*AZ92,
$DH92="неделя",
$DR92*AZ92/7*(ROUNDUP((DAY(EOMONTH(AZ$15,0)))/4,0))),
0)</f>
        <v/>
      </c>
      <c r="DT92" s="125">
        <f t="array" ref="DT92">
IFERROR(_xlfn.IFS(
$DH92="день_1",
$DR92*$BL92/($AX92-$AW92+1)*BA92*(DAY(EOMONTH(BA$15,0))),
$DH92="день_2",
$DR92/30*MAX(MIN($AX92,EOMONTH(BA$15,0))-MAX($AW92,BA$15)+1,),
$DH92="раб.день",
$DR92/30*(IFERROR(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$DR92*BA92,
$DH92="неделя",
$DR92*BA92/7*(ROUNDUP((DAY(EOMONTH(BA$15,0)))/4,0))),
0)</f>
        <v/>
      </c>
      <c r="DU92" s="125">
        <f t="array" ref="DU92">
IFERROR(_xlfn.IFS(
$DH92="день_1",
$DR92*$BL92/($AX92-$AW92+1)*BB92*(DAY(EOMONTH(BB$15,0))),
$DH92="день_2",
$DR92/30*MAX(MIN($AX92,EOMONTH(BB$15,0))-MAX($AW92,BB$15)+1,),
$DH92="раб.день",
$DR92/30*(IFERROR(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$DR92*BB92,
$DH92="неделя",
$DR92*BB92/7*(ROUNDUP((DAY(EOMONTH(BB$15,0)))/4,0))),
0)</f>
        <v/>
      </c>
      <c r="DV92" s="125">
        <f t="array" ref="DV92">
IFERROR(_xlfn.IFS(
$DH92="день_1",
$DR92*$BL92/($AX92-$AW92+1)*BC92*(DAY(EOMONTH(BC$15,0))),
$DH92="день_2",
$DR92/30*MAX(MIN($AX92,EOMONTH(BC$15,0))-MAX($AW92,BC$15)+1,),
$DH92="раб.день",
$DR92/30*(IFERROR(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$DR92*BC92,
$DH92="неделя",
$DR92*BC92/7*(ROUNDUP((DAY(EOMONTH(BC$15,0)))/4,0))),
0)</f>
        <v/>
      </c>
      <c r="DW92" s="125">
        <f t="array" ref="DW92">
IFERROR(_xlfn.IFS(
$DH92="день_1",
$DR92*$BL92/($AX92-$AW92+1)*BD92*(DAY(EOMONTH(BD$15,0))),
$DH92="день_2",
$DR92/30*MAX(MIN($AX92,EOMONTH(BD$15,0))-MAX($AW92,BD$15)+1,),
$DH92="раб.день",
$DR92/30*(IFERROR(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$DR92*BD92,
$DH92="неделя",
$DR92*BD92/7*(ROUNDUP((DAY(EOMONTH(BD$15,0)))/4,0))),
0)</f>
        <v/>
      </c>
      <c r="DX92" s="125">
        <f t="array" ref="DX92">
IFERROR(_xlfn.IFS(
$DH92="день_1",
$DR92*$BL92/($AX92-$AW92+1)*BE92*(DAY(EOMONTH(BE$15,0))),
$DH92="день_2",
$DR92/30*MAX(MIN($AX92,EOMONTH(BE$15,0))-MAX($AW92,BE$15)+1,),
$DH92="раб.день",
$DR92/30*(IFERROR(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$DR92*BE92,
$DH92="неделя",
$DR92*BE92/7*(ROUNDUP((DAY(EOMONTH(BE$15,0)))/4,0))),
0)</f>
        <v/>
      </c>
      <c r="DY92" s="125">
        <f t="array" ref="DY92">
IFERROR(_xlfn.IFS(
$DH92="день_1",
$DR92*$BL92/($AX92-$AW92+1)*BF92*(DAY(EOMONTH(BF$15,0))),
$DH92="день_2",
$DR92/30*MAX(MIN($AX92,EOMONTH(BF$15,0))-MAX($AW92,BF$15)+1,),
$DH92="раб.день",
$DR92/30*(IFERROR(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$DR92*BF92,
$DH92="неделя",
$DR92*BF92/7*(ROUNDUP((DAY(EOMONTH(BF$15,0)))/4,0))),
0)</f>
        <v/>
      </c>
      <c r="DZ92" s="125">
        <f t="array" ref="DZ92">
IFERROR(_xlfn.IFS(
$DH92="день_1",
$DR92*$BL92/($AX92-$AW92+1)*BG92*(DAY(EOMONTH(BG$15,0))),
$DH92="день_2",
$DR92/30*MAX(MIN($AX92,EOMONTH(BG$15,0))-MAX($AW92,BG$15)+1,),
$DH92="раб.день",
$DR92/30*(IFERROR(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$DR92*BG92,
$DH92="неделя",
$DR92*BG92/7*(ROUNDUP((DAY(EOMONTH(BG$15,0)))/4,0))),
0)</f>
        <v/>
      </c>
      <c r="EA92" s="125">
        <f t="array" ref="EA92">
IFERROR(_xlfn.IFS(
$DH92="день_1",
$DR92*$BL92/($AX92-$AW92+1)*BH92*(DAY(EOMONTH(BH$15,0))),
$DH92="день_2",
$DR92/30*MAX(MIN($AX92,EOMONTH(BH$15,0))-MAX($AW92,BH$15)+1,),
$DH92="раб.день",
$DR92/30*(IFERROR(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$DR92*BH92,
$DH92="неделя",
$DR92*BH92/7*(ROUNDUP((DAY(EOMONTH(BH$15,0)))/4,0))),
0)</f>
        <v/>
      </c>
      <c r="EB92" s="125">
        <f t="array" ref="EB92">
IFERROR(_xlfn.IFS(
$DH92="день_1",
$DR92*$BL92/($AX92-$AW92+1)*BI92*(DAY(EOMONTH(BI$15,0))),
$DH92="день_2",
$DR92/30*MAX(MIN($AX92,EOMONTH(BI$15,0))-MAX($AW92,BI$15)+1,),
$DH92="раб.день",
$DR92/30*(IFERROR(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$DR92*BI92,
$DH92="неделя",
$DR92*BI92/7*(ROUNDUP((DAY(EOMONTH(BI$15,0)))/4,0))),
0)</f>
        <v/>
      </c>
      <c r="EC92" s="125">
        <f t="array" ref="EC92">
IFERROR(_xlfn.IFS(
$DH92="день_1",
$DR92*$BL92/($AX92-$AW92+1)*BJ92*(DAY(EOMONTH(BJ$15,0))),
$DH92="день_2",
$DR92/30*MAX(MIN($AX92,EOMONTH(BJ$15,0))-MAX($AW92,BJ$15)+1,),
$DH92="раб.день",
$DR92/30*(IFERROR(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$DR92*BJ92,
$DH92="неделя",
$DR92*BJ92/7*(ROUNDUP((DAY(EOMONTH(BJ$15,0)))/4,0))),
0)</f>
        <v/>
      </c>
      <c r="ED92" s="125">
        <f t="array" ref="ED92">
IFERROR(_xlfn.IFS(
$DH92="день_1",
$DR92*$BL92/($AX92-$AW92+1)*BK92*(DAY(EOMONTH(BK$15,0))),
$DH92="день_2",
$DR92/30*MAX(MIN($AX92,EOMONTH(BK$15,0))-MAX($AW92,BK$15)+1,),
$DH92="раб.день",
$DR92/30*(IFERROR(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$DR92*BK92,
$DH92="неделя",
$DR92*BK92/7*(ROUNDUP((DAY(EOMONTH(BK$15,0)))/4,0))),
0)</f>
        <v/>
      </c>
      <c r="EE92" s="125">
        <f>SUM($DS92,$DT92,$DU92,$DV92,$DW92,$DX92,$DY92,$DZ92,$EA92,$EB92,$EC92,$ED92)</f>
        <v/>
      </c>
      <c r="EF92" s="125">
        <f>IFERROR(ROUND($EE92*(1+$EP92),2),0)</f>
        <v/>
      </c>
      <c r="EG92" s="128" t="n">
        <v>1</v>
      </c>
      <c r="EH92" s="126" t="n">
        <v>0</v>
      </c>
      <c r="EI92" s="126">
        <f>ROUND(SUM($EH92:$EH92)*SUM($AB92:$AB92)*$EG92,2)</f>
        <v/>
      </c>
      <c r="EJ92" s="126">
        <f>ROUND($EI92*(1+$EP92),2)</f>
        <v/>
      </c>
      <c r="EK92" s="126" t="n">
        <v>0</v>
      </c>
      <c r="EL92" s="126">
        <f>ROUND(SUM($EK92:$EK92)*SUM($AB92:$AB92)*$EG92,2)</f>
        <v/>
      </c>
      <c r="EM92" s="126">
        <f>ROUND($EL92*(1+$EP92),2)</f>
        <v/>
      </c>
      <c r="EN92" s="126">
        <f>SUM($EE92,$EI92,$EL92)</f>
        <v/>
      </c>
      <c r="EO92" s="126">
        <f>SUM($EF92,$EJ92,$EM92)</f>
        <v/>
      </c>
      <c r="EP92" s="59" t="n"/>
      <c r="EQ92" s="59" t="n"/>
      <c r="ER92" s="60">
        <f t="array" ref="ER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MATCH(ES92,
{"AMS";"RussOutdoor";"HD Outdoor";"Ingroup";"IQ";"Ledproduction";"LisChannel";"Logic";"Media-PPL";"NovikovTV | НовиковТВ";"SMA";"SOK";"КрокусТВ | CrocusTV | IndoorTV";"Сити";"ТЯК Москва"},
0)),"")</f>
        <v/>
      </c>
      <c r="ES92" s="60" t="n"/>
      <c r="ET92" s="60">
        <f t="array" ref="ET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MATCH(ES92,
{"AMS";"RussOutdoor";"HD Outdoor";"Ingroup";"IQ";"Ledproduction";"LisChannel";"Logic";"Media-PPL";"NovikovTV | НовиковТВ";"SMA";"SOK";"КрокусТВ | CrocusTV | IndoorTV";"Сити";"ТЯК Москва"},
0)),"")</f>
        <v/>
      </c>
      <c r="EU92" s="60" t="n"/>
      <c r="EV92" s="60" t="n"/>
      <c r="EX92" s="110">
        <f t="array" ref="EX92">
($AR92/30
+N("ТРАФИК ПЛОЩАДКИ"))*
(IFERROR(
_xlfn.LET(
_xlpm.GPR,
HLOOKUP($L92,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IF($Q92="цифровой",_xlpm.GPR/$AG92,_xlpm.GPR/60)),
0)
+N("DWELL TIME"))*
(IF($AB92=0,0,IF($AB92=1,0.3,IF($AB92=2,0.5,IF($AB92&gt;2,1))))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_xlfn.IFS($AC92="да",1.2,$AC92="нет",1)*
_xlfn.IFS($AD92="да",1.2,$AD92="нет",1)*
IF(R92="статический",1,1.2)*
$X92*
INDEX(
{1.2;1;1.2;1.2;1;1.2;1.2;1.2;1.2;1.2;1.2;1;1.2;1.2;1.2;1.2;1;1;1.2;1.2;1.2;1;1;1;1;1.2;1.2;1.2;1.2;1;1;1;1;1.2;1.2;1.2;1.2;1.2;1.2;1.2;1.2;1;1;1.2;1;1;1;1;1.5;1;1;1.5;1.5;1.2},
MATCH($Q92,_xlpm.MI,0)))&gt;{0.02;0.04;0.06;0.1;0.2;0.4;0.6;0.8;1;2;4;6})),
{0;1;2;3;4;5;6;7;8;9;10;11;12},
0)))
+N("КОЭФФИЦИЕНТ КОНТАКТА"))))*
(_xlfn.IFS($X92&lt;0.1,$X92/1000,$X92&gt;25,5.2,AND($X92&gt;=0.1,$X92&lt;=25),(($X92*2+0.1)/10)*($X92/10)))*
IFERROR((_xlfn.LET(
_xlpm.MA,
{0;0.8;0.85;0.9;0.95;1},
_xlpm.MAA,
{0;1;2;3;4;5},
INDEX(_xlpm.MA,MATCH(SUMPRODUCT(--((IF(ROUND(_xlpm.MAA,1)&gt;5,5,ROUND($AB92,1)))&gt;{0;1;2;3;4;5})),_xlpm.MAA,0)))
+N("КОЭФФИЦИЕНТ КОЛ-ВО КОНСТРУКЦИЙ")),1)*
$AB92,0))*
(IF($Q92="цифровой",$AG92/15*$AI92,1)
+N("ДЛЯ ЦИФРЫ"))</f>
        <v/>
      </c>
      <c r="EY92" s="110">
        <f>IFERROR(EX92*AY92,0)</f>
        <v/>
      </c>
      <c r="EZ92" s="131">
        <f>IFERROR(DP92/EY92*1000,0)</f>
        <v/>
      </c>
      <c r="FA92" s="112">
        <f>IFERROR(FC92/FB92,0)</f>
        <v/>
      </c>
      <c r="FB92" s="112">
        <f>IFERROR((FC92/(EY92/FF92*#REF!))*0.825,0)</f>
        <v/>
      </c>
      <c r="FC92" s="112">
        <f>IFERROR(((EX92*30/AR92)*100)/30,0)</f>
        <v/>
      </c>
      <c r="FD92" s="112">
        <f>IFERROR(EY92/G92*100%,0)</f>
        <v/>
      </c>
      <c r="FE92" s="112">
        <f>IFERROR(FD92/FC92*100%,0)</f>
        <v/>
      </c>
      <c r="FF92" s="110">
        <f>IFERROR(AR92/30*AY92,0)</f>
        <v/>
      </c>
    </row>
    <row r="93" ht="12.75" customHeight="1">
      <c r="A93" s="59" t="n"/>
      <c r="B93" s="60" t="n"/>
      <c r="C93" s="60" t="n"/>
      <c r="D93" s="60">
        <f t="array" ref="D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3" s="60">
        <f t="array" ref="E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3" s="60" t="inlineStr"/>
      <c r="G93" s="60" t="n"/>
      <c r="H93" s="60">
        <f t="array" ref="H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3" s="60" t="n"/>
      <c r="J93" s="60" t="n"/>
      <c r="K93" s="60" t="n"/>
      <c r="L93" s="60" t="n"/>
      <c r="M93" s="60" t="n"/>
      <c r="N93" s="60" t="n"/>
      <c r="O93" s="60" t="n"/>
      <c r="P93" s="60">
        <f t="array" ref="P93">
_xlfn.IFS(
ISNUMBER(MATCH($Q93,{"шелфбаннер","разделитель","монетница","чековая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ISNUMBER(MATCH($Q93,{"каталог","журнал"},)),
"Пресса",
$Q93="","")</f>
        <v/>
      </c>
      <c r="Q93" s="60" t="n"/>
      <c r="R93" s="60">
        <f t="array" ref="R93">
IFERROR(
_xlfn.IFS(
OR(ISNUMBER(MATCH($Q93,{"экспозиция","макет","стенд","автостенд","авто стенд","выставочное пространство","выставочные стенды","модульные выставочные стенды","3Д конструкция","3D конструкция"},)),P93="Экспонирование"),
"нестандартный",
ISNUMBER(MATCH($Q93,{"скроллер","призматрон"},)),
"динамический",
$P93="Видео",
"цифровой",
OR($P93="Пресса",$P93="Щит",$P93="POSm",$P93="Подвес",$P93="Брендирование/оклейка"),
"статический"),"")</f>
        <v/>
      </c>
      <c r="S93" s="59" t="n"/>
      <c r="T93" s="60" t="n"/>
      <c r="U93" s="60" t="n"/>
      <c r="V93" s="60">
        <f>
IF(P93="Видео",
"цифровой постер/ролик",
IF(ISNUMBER(MATCH(Q93,{"короб световой","короб световой | лайтбокс","короб световой | кристалайт","лайтбокс","лайт бокс","кристалайт","LB","lightbox"},)),
"бэклит",
IF(P93="Брендирование/оклейка",
"перфарированная пленка/самоклейка",
IF(P93="Экспонирование",
"под запрос",
IF(P93="Подвес",
"баннер/ткань",
"")))))</f>
        <v/>
      </c>
      <c r="W93" s="59" t="n"/>
      <c r="X93" s="59" t="n"/>
      <c r="Y93" s="59" t="n"/>
      <c r="Z93" s="61" t="n"/>
      <c r="AA93" s="61" t="n"/>
      <c r="AB93" s="61">
        <f>IF(BL93&gt;0,Z93,0)</f>
        <v/>
      </c>
      <c r="AC93" s="59" t="n"/>
      <c r="AD93" s="59" t="n"/>
      <c r="AE93" s="59" t="n"/>
      <c r="AF93" s="59" t="n"/>
      <c r="AG93" s="59" t="n"/>
      <c r="AH93" s="59" t="n"/>
      <c r="AI93" s="59" t="n"/>
      <c r="AJ93" s="59" t="n"/>
      <c r="AK93" s="59" t="n"/>
      <c r="AL93" s="62">
        <f>IFERROR(IF(OR(R93="статический",R93="динамический",R93="нестандартный",R93="",R93=""),"-",IF(AND(AH93="-",AI93="-"),"-",AK93*3600/AH93*AI93)),"-")</f>
        <v/>
      </c>
      <c r="AM93" s="62">
        <f>IFERROR(IF(OR(R93="статический",R93="динамический",R93="",R93="", R93="BTL",R93="нестандартный"),"-",AG93*AI93*AL93/60),"-")</f>
        <v/>
      </c>
      <c r="AN93" s="63">
        <f>IFERROR(IF(AH93="","-",AG93*AI93/AH93),"-")</f>
        <v/>
      </c>
      <c r="AO93" s="59">
        <f>IFERROR(IF(OR($R93="статический",$R93="динамический",$R93="",$R93="",$R93="BTL",$R93="нестандартный"),"-",$AL93*$AY93),"-")</f>
        <v/>
      </c>
      <c r="AP93" s="62">
        <f>IFERROR(IF(OR($R93="статический",$R93="динамический",$R93="",$R93="",$R93="BTL",$R93="нестандартный"),"-",$AM93*AY93),"-")</f>
        <v/>
      </c>
      <c r="AQ93" s="64" t="n"/>
      <c r="AR93" s="61" t="n"/>
      <c r="AS93" s="61" t="n"/>
      <c r="AT93" s="61" t="n"/>
      <c r="AU93" s="65" t="n"/>
      <c r="AV93" s="124">
        <f>IFERROR(DR93/AT93*1000,"n/a")</f>
        <v/>
      </c>
      <c r="AW93" s="67" t="n"/>
      <c r="AX93" s="67" t="n"/>
      <c r="AY93" s="43">
        <f>IFERROR(IF(OR($AW93="",$AX93=""),"",_xlfn.DAYS($AX93+1,$AW93)),"")</f>
        <v/>
      </c>
      <c r="AZ93" s="68">
        <f t="array" ref="AZ93">
_xlfn.LET(_xlpm.COEFF,
IF($AW93+$AX93=0,0,IF(MAX(MIN($AX93,EOMONTH(AZ$15,0))-MAX($AW93,AZ$15)+1,)&gt;0,1,0)),
_xlfn.IFS(
$ES93="LisChannel",
_xlpm.COEFF*
INDEX({1;1;1.2;1.2;1;1;1;1;1.2;1.2;1.2;1.2},
MATCH(MONTH(AZ$15),
{1,2,3,4,5,6,7,8,9,10,11,12})),
CONCATENATE($ES93," ",$L93)="RussOutdoor метро",
_xlpm.COEFF*
INDEX({0.8;0.9;1.1;1.1;1;1;1;1;1.1;1.1;1.1;1.1},
MATCH(MONTH(AZ$15),
{1,2,3,4,5,6,7,8,9,10,11,12})),
$ES93&lt;&gt;"LisChannel",
_xlpm.COEFF,
$ES93&lt;&gt;"RussOutdoor",
_xlpm.COEFF))</f>
        <v/>
      </c>
      <c r="BA93" s="68">
        <f t="array" ref="BA93">
_xlfn.LET(_xlpm.COEFF,
IF($AW93+$AX93=0,0,IF(MAX(MIN($AX93,EOMONTH(BA$15,0))-MAX($AW93,BA$15)+1,)&gt;0,1,0)),
_xlfn.IFS(
$ES93="LisChannel",
_xlpm.COEFF*
INDEX({1;1;1.2;1.2;1;1;1;1;1.2;1.2;1.2;1.2},
MATCH(MONTH(BA$15),
{1,2,3,4,5,6,7,8,9,10,11,12})),
CONCATENATE($ES93," ",$L93)="RussOutdoor метро",
_xlpm.COEFF*
INDEX({0.8;0.9;1.1;1.1;1;1;1;1;1.1;1.1;1.1;1.1},
MATCH(MONTH(BA$15),
{1,2,3,4,5,6,7,8,9,10,11,12})),
$ES93&lt;&gt;"LisChannel",
_xlpm.COEFF,
$ES93&lt;&gt;"RussOutdoor",
_xlpm.COEFF))</f>
        <v/>
      </c>
      <c r="BB93" s="68">
        <f t="array" ref="BB93">
_xlfn.LET(_xlpm.COEFF,
IF($AW93+$AX93=0,0,IF(MAX(MIN($AX93,EOMONTH(BB$15,0))-MAX($AW93,BB$15)+1,)&gt;0,1,0)),
_xlfn.IFS(
$ES93="LisChannel",
_xlpm.COEFF*
INDEX({1;1;1.2;1.2;1;1;1;1;1.2;1.2;1.2;1.2},
MATCH(MONTH(BB$15),
{1,2,3,4,5,6,7,8,9,10,11,12})),
CONCATENATE($ES93," ",$L93)="RussOutdoor метро",
_xlpm.COEFF*
INDEX({0.8;0.9;1.1;1.1;1;1;1;1;1.1;1.1;1.1;1.1},
MATCH(MONTH(BB$15),
{1,2,3,4,5,6,7,8,9,10,11,12})),
$ES93&lt;&gt;"LisChannel",
_xlpm.COEFF,
$ES93&lt;&gt;"RussOutdoor",
_xlpm.COEFF))</f>
        <v/>
      </c>
      <c r="BC93" s="68">
        <f t="array" ref="BC93">
_xlfn.LET(_xlpm.COEFF,
IF($AW93+$AX93=0,0,IF(MAX(MIN($AX93,EOMONTH(BC$15,0))-MAX($AW93,BC$15)+1,)&gt;0,1,0)),
_xlfn.IFS(
$ES93="LisChannel",
_xlpm.COEFF*
INDEX({1;1;1.2;1.2;1;1;1;1;1.2;1.2;1.2;1.2},
MATCH(MONTH(BC$15),
{1,2,3,4,5,6,7,8,9,10,11,12})),
CONCATENATE($ES93," ",$L93)="RussOutdoor метро",
_xlpm.COEFF*
INDEX({0.8;0.9;1.1;1.1;1;1;1;1;1.1;1.1;1.1;1.1},
MATCH(MONTH(BC$15),
{1,2,3,4,5,6,7,8,9,10,11,12})),
$ES93&lt;&gt;"LisChannel",
_xlpm.COEFF,
$ES93&lt;&gt;"RussOutdoor",
_xlpm.COEFF))</f>
        <v/>
      </c>
      <c r="BD93" s="68">
        <f t="array" ref="BD93">
_xlfn.LET(_xlpm.COEFF,
IF($AW93+$AX93=0,0,IF(MAX(MIN($AX93,EOMONTH(BD$15,0))-MAX($AW93,BD$15)+1,)&gt;0,1,0)),
_xlfn.IFS(
$ES93="LisChannel",
_xlpm.COEFF*
INDEX({1;1;1.2;1.2;1;1;1;1;1.2;1.2;1.2;1.2},
MATCH(MONTH(BD$15),
{1,2,3,4,5,6,7,8,9,10,11,12})),
CONCATENATE($ES93," ",$L93)="RussOutdoor метро",
_xlpm.COEFF*
INDEX({0.8;0.9;1.1;1.1;1;1;1;1;1.1;1.1;1.1;1.1},
MATCH(MONTH(BD$15),
{1,2,3,4,5,6,7,8,9,10,11,12})),
$ES93&lt;&gt;"LisChannel",
_xlpm.COEFF,
$ES93&lt;&gt;"RussOutdoor",
_xlpm.COEFF))</f>
        <v/>
      </c>
      <c r="BE93" s="68">
        <f t="array" ref="BE93">
_xlfn.LET(_xlpm.COEFF,
IF($AW93+$AX93=0,0,IF(MAX(MIN($AX93,EOMONTH(BE$15,0))-MAX($AW93,BE$15)+1,)&gt;0,1,0)),
_xlfn.IFS(
$ES93="LisChannel",
_xlpm.COEFF*
INDEX({1;1;1.2;1.2;1;1;1;1;1.2;1.2;1.2;1.2},
MATCH(MONTH(BE$15),
{1,2,3,4,5,6,7,8,9,10,11,12})),
CONCATENATE($ES93," ",$L93)="RussOutdoor метро",
_xlpm.COEFF*
INDEX({0.8;0.9;1.1;1.1;1;1;1;1;1.1;1.1;1.1;1.1},
MATCH(MONTH(BE$15),
{1,2,3,4,5,6,7,8,9,10,11,12})),
$ES93&lt;&gt;"LisChannel",
_xlpm.COEFF,
$ES93&lt;&gt;"RussOutdoor",
_xlpm.COEFF))</f>
        <v/>
      </c>
      <c r="BF93" s="68">
        <f t="array" ref="BF93">
_xlfn.LET(_xlpm.COEFF,
IF($AW93+$AX93=0,0,IF(MAX(MIN($AX93,EOMONTH(BF$15,0))-MAX($AW93,BF$15)+1,)&gt;0,1,0)),
_xlfn.IFS(
$ES93="LisChannel",
_xlpm.COEFF*
INDEX({1;1;1.2;1.2;1;1;1;1;1.2;1.2;1.2;1.2},
MATCH(MONTH(BF$15),
{1,2,3,4,5,6,7,8,9,10,11,12})),
CONCATENATE($ES93," ",$L93)="RussOutdoor метро",
_xlpm.COEFF*
INDEX({0.8;0.9;1.1;1.1;1;1;1;1;1.1;1.1;1.1;1.1},
MATCH(MONTH(BF$15),
{1,2,3,4,5,6,7,8,9,10,11,12})),
$ES93&lt;&gt;"LisChannel",
_xlpm.COEFF,
$ES93&lt;&gt;"RussOutdoor",
_xlpm.COEFF))</f>
        <v/>
      </c>
      <c r="BG93" s="68">
        <f t="array" ref="BG93">
_xlfn.LET(_xlpm.COEFF,
IF($AW93+$AX93=0,0,IF(MAX(MIN($AX93,EOMONTH(BG$15,0))-MAX($AW93,BG$15)+1,)&gt;0,1,0)),
_xlfn.IFS(
$ES93="LisChannel",
_xlpm.COEFF*
INDEX({1;1;1.2;1.2;1;1;1;1;1.2;1.2;1.2;1.2},
MATCH(MONTH(BG$15),
{1,2,3,4,5,6,7,8,9,10,11,12})),
CONCATENATE($ES93," ",$L93)="RussOutdoor метро",
_xlpm.COEFF*
INDEX({0.8;0.9;1.1;1.1;1;1;1;1;1.1;1.1;1.1;1.1},
MATCH(MONTH(BG$15),
{1,2,3,4,5,6,7,8,9,10,11,12})),
$ES93&lt;&gt;"LisChannel",
_xlpm.COEFF,
$ES93&lt;&gt;"RussOutdoor",
_xlpm.COEFF))</f>
        <v/>
      </c>
      <c r="BH93" s="68">
        <f t="array" ref="BH93">
_xlfn.LET(_xlpm.COEFF,
IF($AW93+$AX93=0,0,IF(MAX(MIN($AX93,EOMONTH(BH$15,0))-MAX($AW93,BH$15)+1,)&gt;0,1,0)),
_xlfn.IFS(
$ES93="LisChannel",
_xlpm.COEFF*
INDEX({1;1;1.2;1.2;1;1;1;1;1.2;1.2;1.2;1.2},
MATCH(MONTH(BH$15),
{1,2,3,4,5,6,7,8,9,10,11,12})),
CONCATENATE($ES93," ",$L93)="RussOutdoor метро",
_xlpm.COEFF*
INDEX({0.8;0.9;1.1;1.1;1;1;1;1;1.1;1.1;1.1;1.1},
MATCH(MONTH(BH$15),
{1,2,3,4,5,6,7,8,9,10,11,12})),
$ES93&lt;&gt;"LisChannel",
_xlpm.COEFF,
$ES93&lt;&gt;"RussOutdoor",
_xlpm.COEFF))</f>
        <v/>
      </c>
      <c r="BI93" s="68">
        <f t="array" ref="BI93">
_xlfn.LET(_xlpm.COEFF,
IF($AW93+$AX93=0,0,IF(MAX(MIN($AX93,EOMONTH(BI$15,0))-MAX($AW93,BI$15)+1,)&gt;0,1,0)),
_xlfn.IFS(
$ES93="LisChannel",
_xlpm.COEFF*
INDEX({1;1;1.2;1.2;1;1;1;1;1.2;1.2;1.2;1.2},
MATCH(MONTH(BI$15),
{1,2,3,4,5,6,7,8,9,10,11,12})),
CONCATENATE($ES93," ",$L93)="RussOutdoor метро",
_xlpm.COEFF*
INDEX({0.8;0.9;1.1;1.1;1;1;1;1;1.1;1.1;1.1;1.1},
MATCH(MONTH(BI$15),
{1,2,3,4,5,6,7,8,9,10,11,12})),
$ES93&lt;&gt;"LisChannel",
_xlpm.COEFF,
$ES93&lt;&gt;"RussOutdoor",
_xlpm.COEFF))</f>
        <v/>
      </c>
      <c r="BJ93" s="68">
        <f t="array" ref="BJ93">
_xlfn.LET(_xlpm.COEFF,
IF($AW93+$AX93=0,0,IF(MAX(MIN($AX93,EOMONTH(BJ$15,0))-MAX($AW93,BJ$15)+1,)&gt;0,1,0)),
_xlfn.IFS(
$ES93="LisChannel",
_xlpm.COEFF*
INDEX({1;1;1.2;1.2;1;1;1;1;1.2;1.2;1.2;1.2},
MATCH(MONTH(BJ$15),
{1,2,3,4,5,6,7,8,9,10,11,12})),
CONCATENATE($ES93," ",$L93)="RussOutdoor метро",
_xlpm.COEFF*
INDEX({0.8;0.9;1.1;1.1;1;1;1;1;1.1;1.1;1.1;1.1},
MATCH(MONTH(BJ$15),
{1,2,3,4,5,6,7,8,9,10,11,12})),
$ES93&lt;&gt;"LisChannel",
_xlpm.COEFF,
$ES93&lt;&gt;"RussOutdoor",
_xlpm.COEFF))</f>
        <v/>
      </c>
      <c r="BK93" s="68">
        <f t="array" ref="BK93">
_xlfn.LET(_xlpm.COEFF,
IF($AW93+$AX93=0,0,IF(MAX(MIN($AX93,EOMONTH(BK$15,0))-MAX($AW93,BK$15)+1,)&gt;0,1,0)),
_xlfn.IFS(
$ES93="LisChannel",
_xlpm.COEFF*
INDEX({1;1;1.2;1.2;1;1;1;1;1.2;1.2;1.2;1.2},
MATCH(MONTH(BK$15),
{1,2,3,4,5,6,7,8,9,10,11,12})),
CONCATENATE($ES93," ",$L93)="RussOutdoor метро",
_xlpm.COEFF*
INDEX({0.8;0.9;1.1;1.1;1;1;1;1;1.1;1.1;1.1;1.1},
MATCH(MONTH(BK$15),
{1,2,3,4,5,6,7,8,9,10,11,12})),
$ES93&lt;&gt;"LisChannel",
_xlpm.COEFF,
$ES93&lt;&gt;"RussOutdoor",
_xlpm.COEFF))</f>
        <v/>
      </c>
      <c r="BL93" s="62">
        <f>COUNTIFS($AZ93:$BK93,"&gt;0")</f>
        <v/>
      </c>
      <c r="BM93" s="65" t="n"/>
      <c r="BN93" s="125">
        <f>$DJ93</f>
        <v/>
      </c>
      <c r="BO93" s="63">
        <f>$DQ93</f>
        <v/>
      </c>
      <c r="BP93" s="125">
        <f>
IFERROR(
IF($BL93=0,0,
$BN93*(1-$BO93)),
0)</f>
        <v/>
      </c>
      <c r="BQ93" s="125">
        <f t="array" ref="BQ93">
IFERROR(
_xlfn.IFS(
$DH93="день_1",
$BP93*$BL93/($AX93-$AW93+1)*AZ93*(DAY(EOMONTH(AZ$15,0))),
$DH93="день_2",
$BP93/30*MAX(MIN($AX93,EOMONTH(AZ$15,0))-MAX($AW93,AZ$15)+1,),
$DH93="раб.день",
$BP93/30*(IFERROR(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$BP93*AZ93,
$DH93="неделя",
$BP93*AZ93/7*(ROUNDUP((DAY(EOMONTH(AZ$15,0)))/4,0))),
0)</f>
        <v/>
      </c>
      <c r="BR93" s="125">
        <f t="array" ref="BR93">
IFERROR(
_xlfn.IFS(
$DH93="день_1",
$BP93*$BL93/($AX93-$AW93+1)*BA93*(DAY(EOMONTH(BA$15,0))),
$DH93="день_2",
$BP93/30*MAX(MIN($AX93,EOMONTH(BA$15,0))-MAX($AW93,BA$15)+1,),
$DH93="раб.день",
$BP93/30*(IFERROR(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$BP93*BA93,
$DH93="неделя",
$BP93*BA93/7*(ROUNDUP((DAY(EOMONTH(BA$15,0)))/4,0))),
0)</f>
        <v/>
      </c>
      <c r="BS93" s="125">
        <f t="array" ref="BS93">
IFERROR(
_xlfn.IFS(
$DH93="день_1",
$BP93*$BL93/($AX93-$AW93+1)*BB93*(DAY(EOMONTH(BB$15,0))),
$DH93="день_2",
$BP93/30*MAX(MIN($AX93,EOMONTH(BB$15,0))-MAX($AW93,BB$15)+1,),
$DH93="раб.день",
$BP93/30*(IFERROR(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$BP93*BB93,
$DH93="неделя",
$BP93*BB93/7*(ROUNDUP((DAY(EOMONTH(BB$15,0)))/4,0))),
0)</f>
        <v/>
      </c>
      <c r="BT93" s="125">
        <f t="array" ref="BT93">
IFERROR(
_xlfn.IFS(
$DH93="день_1",
$BP93*$BL93/($AX93-$AW93+1)*BC93*(DAY(EOMONTH(BC$15,0))),
$DH93="день_2",
$BP93/30*MAX(MIN($AX93,EOMONTH(BC$15,0))-MAX($AW93,BC$15)+1,),
$DH93="раб.день",
$BP93/30*(IFERROR(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$BP93*BC93,
$DH93="неделя",
$BP93*BC93/7*(ROUNDUP((DAY(EOMONTH(BC$15,0)))/4,0))),
0)</f>
        <v/>
      </c>
      <c r="BU93" s="125">
        <f t="array" ref="BU93">
IFERROR(
_xlfn.IFS(
$DH93="день_1",
$BP93*$BL93/($AX93-$AW93+1)*BD93*(DAY(EOMONTH(BD$15,0))),
$DH93="день_2",
$BP93/30*MAX(MIN($AX93,EOMONTH(BD$15,0))-MAX($AW93,BD$15)+1,),
$DH93="раб.день",
$BP93/30*(IFERROR(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$BP93*BD93,
$DH93="неделя",
$BP93*BD93/7*(ROUNDUP((DAY(EOMONTH(BD$15,0)))/4,0))),
0)</f>
        <v/>
      </c>
      <c r="BV93" s="125">
        <f t="array" ref="BV93">
IFERROR(
_xlfn.IFS(
$DH93="день_1",
$BP93*$BL93/($AX93-$AW93+1)*BE93*(DAY(EOMONTH(BE$15,0))),
$DH93="день_2",
$BP93/30*MAX(MIN($AX93,EOMONTH(BE$15,0))-MAX($AW93,BE$15)+1,),
$DH93="раб.день",
$BP93/30*(IFERROR(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$BP93*BE93,
$DH93="неделя",
$BP93*BE93/7*(ROUNDUP((DAY(EOMONTH(BE$15,0)))/4,0))),
0)</f>
        <v/>
      </c>
      <c r="BW93" s="125">
        <f t="array" ref="BW93">
IFERROR(
_xlfn.IFS(
$DH93="день_1",
$BP93*$BL93/($AX93-$AW93+1)*BF93*(DAY(EOMONTH(BF$15,0))),
$DH93="день_2",
$BP93/30*MAX(MIN($AX93,EOMONTH(BF$15,0))-MAX($AW93,BF$15)+1,),
$DH93="раб.день",
$BP93/30*(IFERROR(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$BP93*BF93,
$DH93="неделя",
$BP93*BF93/7*(ROUNDUP((DAY(EOMONTH(BF$15,0)))/4,0))),
0)</f>
        <v/>
      </c>
      <c r="BX93" s="125">
        <f t="array" ref="BX93">
IFERROR(
_xlfn.IFS(
$DH93="день_1",
$BP93*$BL93/($AX93-$AW93+1)*BG93*(DAY(EOMONTH(BG$15,0))),
$DH93="день_2",
$BP93/30*MAX(MIN($AX93,EOMONTH(BG$15,0))-MAX($AW93,BG$15)+1,),
$DH93="раб.день",
$BP93/30*(IFERROR(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$BP93*BG93,
$DH93="неделя",
$BP93*BG93/7*(ROUNDUP((DAY(EOMONTH(BG$15,0)))/4,0))),
0)</f>
        <v/>
      </c>
      <c r="BY93" s="125">
        <f t="array" ref="BY93">
IFERROR(
_xlfn.IFS(
$DH93="день_1",
$BP93*$BL93/($AX93-$AW93+1)*BH93*(DAY(EOMONTH(BH$15,0))),
$DH93="день_2",
$BP93/30*MAX(MIN($AX93,EOMONTH(BH$15,0))-MAX($AW93,BH$15)+1,),
$DH93="раб.день",
$BP93/30*(IFERROR(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$BP93*BH93,
$DH93="неделя",
$BP93*BH93/7*(ROUNDUP((DAY(EOMONTH(BH$15,0)))/4,0))),
0)</f>
        <v/>
      </c>
      <c r="BZ93" s="125">
        <f t="array" ref="BZ93">
IFERROR(
_xlfn.IFS(
$DH93="день_1",
$BP93*$BL93/($AX93-$AW93+1)*BI93*(DAY(EOMONTH(BI$15,0))),
$DH93="день_2",
$BP93/30*MAX(MIN($AX93,EOMONTH(BI$15,0))-MAX($AW93,BI$15)+1,),
$DH93="раб.день",
$BP93/30*(IFERROR(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$BP93*BI93,
$DH93="неделя",
$BP93*BI93/7*(ROUNDUP((DAY(EOMONTH(BI$15,0)))/4,0))),
0)</f>
        <v/>
      </c>
      <c r="CA93" s="125">
        <f t="array" ref="CA93">
IFERROR(
_xlfn.IFS(
$DH93="день_1",
$BP93*$BL93/($AX93-$AW93+1)*BJ93*(DAY(EOMONTH(BJ$15,0))),
$DH93="день_2",
$BP93/30*MAX(MIN($AX93,EOMONTH(BJ$15,0))-MAX($AW93,BJ$15)+1,),
$DH93="раб.день",
$BP93/30*(IFERROR(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$BP93*BJ93,
$DH93="неделя",
$BP93*BJ93/7*(ROUNDUP((DAY(EOMONTH(BJ$15,0)))/4,0))),
0)</f>
        <v/>
      </c>
      <c r="CB93" s="125">
        <f t="array" ref="CB93">
IFERROR(
_xlfn.IFS(
$DH93="день_1",
$BP93*$BL93/($AX93-$AW93+1)*BK93*(DAY(EOMONTH(BK$15,0))),
$DH93="день_2",
$BP93/30*MAX(MIN($AX93,EOMONTH(BK$15,0))-MAX($AW93,BK$15)+1,),
$DH93="раб.день",
$BP93/30*(IFERROR(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$BP93*BK93,
$DH93="неделя",
$BP93*BK93/7*(ROUNDUP((DAY(EOMONTH(BK$15,0)))/4,0))),
0)</f>
        <v/>
      </c>
      <c r="CC93" s="125">
        <f>SUM($BQ93:$CB93)</f>
        <v/>
      </c>
      <c r="CD93" s="126">
        <f>SUM($EH93:$EH93)</f>
        <v/>
      </c>
      <c r="CE93" s="126">
        <f>$CD93*$AB93</f>
        <v/>
      </c>
      <c r="CF93" s="126">
        <f>SUM($EK93:$EK93)</f>
        <v/>
      </c>
      <c r="CG93" s="126">
        <f>$CF93*$AB93</f>
        <v/>
      </c>
      <c r="CH93" s="126">
        <f>SUM($CC93,$CE93,$CG93)</f>
        <v/>
      </c>
      <c r="CI93" s="126">
        <f>$CH93*(1+$CM93)</f>
        <v/>
      </c>
      <c r="CJ93" s="127" t="n">
        <v>0</v>
      </c>
      <c r="CK93" s="126">
        <f>SUM($CH93:$CH93)*(1+$CJ93)</f>
        <v/>
      </c>
      <c r="CL93" s="126">
        <f>SUM($CH93:$CH93)*(1+$CM93)</f>
        <v/>
      </c>
      <c r="CM93" s="59" t="n"/>
      <c r="CN93" s="59" t="n"/>
      <c r="CO93" s="72" t="n"/>
      <c r="CP93" s="59" t="n"/>
      <c r="CQ93" s="73" t="n"/>
      <c r="CR93" s="73" t="n"/>
      <c r="CS93" s="73" t="n"/>
      <c r="CT93" s="72" t="n"/>
      <c r="CU93" s="79" t="inlineStr">
        <is>
          <t> </t>
        </is>
      </c>
      <c r="CV93" s="60" t="n"/>
      <c r="CW93" s="60" t="n"/>
      <c r="CX93" s="60" t="n"/>
      <c r="CY93" s="127">
        <f>IFERROR(($CC93-$EE93)/($EE93/(1-$DQ93)),0)</f>
        <v/>
      </c>
      <c r="CZ93" s="127">
        <f>IFERROR(1-$EI93/($CE93),0)</f>
        <v/>
      </c>
      <c r="DA93" s="127">
        <f>IFERROR(1-$EL93/($CG93),0)</f>
        <v/>
      </c>
      <c r="DB93" s="126">
        <f>ROUND(IFERROR(($CI93/(1+$CM93)-$EN93),0),2)</f>
        <v/>
      </c>
      <c r="DC93" s="128" t="n"/>
      <c r="DD93" s="125" t="n"/>
      <c r="DE93" s="75" t="n">
        <v>0</v>
      </c>
      <c r="DF93" s="128" t="n"/>
      <c r="DG93" s="125">
        <f>IF($DC93=0,0,$DD93*($DC93*100%-$DE93*$DF93))*SUM($AB93:$AB93)</f>
        <v/>
      </c>
      <c r="DH93" s="129" t="inlineStr">
        <is>
          <t>месяц</t>
        </is>
      </c>
      <c r="DI93" s="130">
        <f t="array" ref="DI93">IFERROR(
IF($ES93="LisChannel",
(ROUND(((INDEX({174.625;153.888888888889;130.972222222222},MATCH($AI93,{2;3;4}),0))*$AG93*$AI93),2)),0),0)</f>
        <v/>
      </c>
      <c r="DJ93" s="130">
        <f>
_xlfn.LET(_xlpm.X,
IFERROR(
IF($ES93="НовиковТВ",
(_xlfn.LET(_xlpm.NTV,
_xlfn.LET(_xlpm.MIN,350000,
IF(SUMIFS($DI:$DI,$ES:$ES,"НовиковТВ")&lt;=_xlpm.MIN,
(SUMIFS($DI:$DI,$ES:$ES,"НовиковТВ")/(COUNTIFS($ES:$ES,"НовиковТВ")))*_xlpm.MIN/SUMIFS($DI:$DI,$ES:$ES,"НовиковТВ"),
DI93)),
_xlpm.NTV+$DG93/(1-(1-(_xlpm.NTV)*(1-$DL93)*(1-$DM93)*(1-$DN93)*(1-$DO93)*(1-$DP93)/_xlpm.NTV))))/(1+$EP93),
$DI93+$DG93/(1-(1-($DI93)*(1-$DL93)*(1-$DM93)*(1-$DN93)*(1-$DO93)*(1-$DP93)/$DI93))),
0),
_xlpm.X*(1+$CM93)*(1+$CW93)-_xlpm.X*(1+$CM93)+_xlpm.X)</f>
        <v/>
      </c>
      <c r="DK93" s="125" t="inlineStr">
        <is>
          <t>послед.</t>
        </is>
      </c>
      <c r="DL93" s="63" t="n">
        <v>0</v>
      </c>
      <c r="DM93" s="63" t="n">
        <v>0</v>
      </c>
      <c r="DN93" s="63" t="n">
        <v>0</v>
      </c>
      <c r="DO93" s="63" t="n">
        <v>0</v>
      </c>
      <c r="DP93" s="63" t="n">
        <v>0</v>
      </c>
      <c r="DQ93" s="63">
        <f t="array" ref="DQ93">IFERROR(_xlfn.IFS(
$DK93="послед.",1-(1-$DL93)*(1-$DM93)*(1-$DN93)*(1-$DO93)*(1-$DP93),
$DK93="сумм.",$DL93+$DM93+$DN93+$DO93+$DP93),
0)</f>
        <v/>
      </c>
      <c r="DR93" s="125">
        <f t="array" ref="DR93">
IFERROR(
_xlfn.IFS(
$BL93=0,
0,
$BL93&gt;0,
_xlfn.IFS($DK93="послед.",
$DJ93*(1-$DL93)*(1-$DM93)*(1-$DN93)*(1-$DO93)*(1-$DP93),
$DK93="сумм.",
$DJ93*(1-($DL93+$DM93+$DN93+$DO93+$DP93)))),0)</f>
        <v/>
      </c>
      <c r="DS93" s="125">
        <f t="array" ref="DS93">
IFERROR(_xlfn.IFS(
$DH93="день_1",
$DR93*$BL93/($AX93-$AW93+1)*AZ93*(DAY(EOMONTH(AZ$15,0))),
$DH93="день_2",
$DR93/30*MAX(MIN($AX93,EOMONTH(AZ$15,0))-MAX($AW93,AZ$15)+1,),
$DH93="раб.день",
$DR93/30*(IFERROR(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$DR93*AZ93,
$DH93="неделя",
$DR93*AZ93/7*(ROUNDUP((DAY(EOMONTH(AZ$15,0)))/4,0))),
0)</f>
        <v/>
      </c>
      <c r="DT93" s="125">
        <f t="array" ref="DT93">
IFERROR(_xlfn.IFS(
$DH93="день_1",
$DR93*$BL93/($AX93-$AW93+1)*BA93*(DAY(EOMONTH(BA$15,0))),
$DH93="день_2",
$DR93/30*MAX(MIN($AX93,EOMONTH(BA$15,0))-MAX($AW93,BA$15)+1,),
$DH93="раб.день",
$DR93/30*(IFERROR(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$DR93*BA93,
$DH93="неделя",
$DR93*BA93/7*(ROUNDUP((DAY(EOMONTH(BA$15,0)))/4,0))),
0)</f>
        <v/>
      </c>
      <c r="DU93" s="125">
        <f t="array" ref="DU93">
IFERROR(_xlfn.IFS(
$DH93="день_1",
$DR93*$BL93/($AX93-$AW93+1)*BB93*(DAY(EOMONTH(BB$15,0))),
$DH93="день_2",
$DR93/30*MAX(MIN($AX93,EOMONTH(BB$15,0))-MAX($AW93,BB$15)+1,),
$DH93="раб.день",
$DR93/30*(IFERROR(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$DR93*BB93,
$DH93="неделя",
$DR93*BB93/7*(ROUNDUP((DAY(EOMONTH(BB$15,0)))/4,0))),
0)</f>
        <v/>
      </c>
      <c r="DV93" s="125">
        <f t="array" ref="DV93">
IFERROR(_xlfn.IFS(
$DH93="день_1",
$DR93*$BL93/($AX93-$AW93+1)*BC93*(DAY(EOMONTH(BC$15,0))),
$DH93="день_2",
$DR93/30*MAX(MIN($AX93,EOMONTH(BC$15,0))-MAX($AW93,BC$15)+1,),
$DH93="раб.день",
$DR93/30*(IFERROR(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$DR93*BC93,
$DH93="неделя",
$DR93*BC93/7*(ROUNDUP((DAY(EOMONTH(BC$15,0)))/4,0))),
0)</f>
        <v/>
      </c>
      <c r="DW93" s="125">
        <f t="array" ref="DW93">
IFERROR(_xlfn.IFS(
$DH93="день_1",
$DR93*$BL93/($AX93-$AW93+1)*BD93*(DAY(EOMONTH(BD$15,0))),
$DH93="день_2",
$DR93/30*MAX(MIN($AX93,EOMONTH(BD$15,0))-MAX($AW93,BD$15)+1,),
$DH93="раб.день",
$DR93/30*(IFERROR(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$DR93*BD93,
$DH93="неделя",
$DR93*BD93/7*(ROUNDUP((DAY(EOMONTH(BD$15,0)))/4,0))),
0)</f>
        <v/>
      </c>
      <c r="DX93" s="125">
        <f t="array" ref="DX93">
IFERROR(_xlfn.IFS(
$DH93="день_1",
$DR93*$BL93/($AX93-$AW93+1)*BE93*(DAY(EOMONTH(BE$15,0))),
$DH93="день_2",
$DR93/30*MAX(MIN($AX93,EOMONTH(BE$15,0))-MAX($AW93,BE$15)+1,),
$DH93="раб.день",
$DR93/30*(IFERROR(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$DR93*BE93,
$DH93="неделя",
$DR93*BE93/7*(ROUNDUP((DAY(EOMONTH(BE$15,0)))/4,0))),
0)</f>
        <v/>
      </c>
      <c r="DY93" s="125">
        <f t="array" ref="DY93">
IFERROR(_xlfn.IFS(
$DH93="день_1",
$DR93*$BL93/($AX93-$AW93+1)*BF93*(DAY(EOMONTH(BF$15,0))),
$DH93="день_2",
$DR93/30*MAX(MIN($AX93,EOMONTH(BF$15,0))-MAX($AW93,BF$15)+1,),
$DH93="раб.день",
$DR93/30*(IFERROR(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$DR93*BF93,
$DH93="неделя",
$DR93*BF93/7*(ROUNDUP((DAY(EOMONTH(BF$15,0)))/4,0))),
0)</f>
        <v/>
      </c>
      <c r="DZ93" s="125">
        <f t="array" ref="DZ93">
IFERROR(_xlfn.IFS(
$DH93="день_1",
$DR93*$BL93/($AX93-$AW93+1)*BG93*(DAY(EOMONTH(BG$15,0))),
$DH93="день_2",
$DR93/30*MAX(MIN($AX93,EOMONTH(BG$15,0))-MAX($AW93,BG$15)+1,),
$DH93="раб.день",
$DR93/30*(IFERROR(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$DR93*BG93,
$DH93="неделя",
$DR93*BG93/7*(ROUNDUP((DAY(EOMONTH(BG$15,0)))/4,0))),
0)</f>
        <v/>
      </c>
      <c r="EA93" s="125">
        <f t="array" ref="EA93">
IFERROR(_xlfn.IFS(
$DH93="день_1",
$DR93*$BL93/($AX93-$AW93+1)*BH93*(DAY(EOMONTH(BH$15,0))),
$DH93="день_2",
$DR93/30*MAX(MIN($AX93,EOMONTH(BH$15,0))-MAX($AW93,BH$15)+1,),
$DH93="раб.день",
$DR93/30*(IFERROR(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$DR93*BH93,
$DH93="неделя",
$DR93*BH93/7*(ROUNDUP((DAY(EOMONTH(BH$15,0)))/4,0))),
0)</f>
        <v/>
      </c>
      <c r="EB93" s="125">
        <f t="array" ref="EB93">
IFERROR(_xlfn.IFS(
$DH93="день_1",
$DR93*$BL93/($AX93-$AW93+1)*BI93*(DAY(EOMONTH(BI$15,0))),
$DH93="день_2",
$DR93/30*MAX(MIN($AX93,EOMONTH(BI$15,0))-MAX($AW93,BI$15)+1,),
$DH93="раб.день",
$DR93/30*(IFERROR(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$DR93*BI93,
$DH93="неделя",
$DR93*BI93/7*(ROUNDUP((DAY(EOMONTH(BI$15,0)))/4,0))),
0)</f>
        <v/>
      </c>
      <c r="EC93" s="125">
        <f t="array" ref="EC93">
IFERROR(_xlfn.IFS(
$DH93="день_1",
$DR93*$BL93/($AX93-$AW93+1)*BJ93*(DAY(EOMONTH(BJ$15,0))),
$DH93="день_2",
$DR93/30*MAX(MIN($AX93,EOMONTH(BJ$15,0))-MAX($AW93,BJ$15)+1,),
$DH93="раб.день",
$DR93/30*(IFERROR(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$DR93*BJ93,
$DH93="неделя",
$DR93*BJ93/7*(ROUNDUP((DAY(EOMONTH(BJ$15,0)))/4,0))),
0)</f>
        <v/>
      </c>
      <c r="ED93" s="125">
        <f t="array" ref="ED93">
IFERROR(_xlfn.IFS(
$DH93="день_1",
$DR93*$BL93/($AX93-$AW93+1)*BK93*(DAY(EOMONTH(BK$15,0))),
$DH93="день_2",
$DR93/30*MAX(MIN($AX93,EOMONTH(BK$15,0))-MAX($AW93,BK$15)+1,),
$DH93="раб.день",
$DR93/30*(IFERROR(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$DR93*BK93,
$DH93="неделя",
$DR93*BK93/7*(ROUNDUP((DAY(EOMONTH(BK$15,0)))/4,0))),
0)</f>
        <v/>
      </c>
      <c r="EE93" s="125">
        <f>SUM($DS93,$DT93,$DU93,$DV93,$DW93,$DX93,$DY93,$DZ93,$EA93,$EB93,$EC93,$ED93)</f>
        <v/>
      </c>
      <c r="EF93" s="125">
        <f>IFERROR(ROUND($EE93*(1+$EP93),2),0)</f>
        <v/>
      </c>
      <c r="EG93" s="128" t="n">
        <v>1</v>
      </c>
      <c r="EH93" s="126" t="n">
        <v>0</v>
      </c>
      <c r="EI93" s="126">
        <f>ROUND(SUM($EH93:$EH93)*SUM($AB93:$AB93)*$EG93,2)</f>
        <v/>
      </c>
      <c r="EJ93" s="126">
        <f>ROUND($EI93*(1+$EP93),2)</f>
        <v/>
      </c>
      <c r="EK93" s="126" t="n">
        <v>0</v>
      </c>
      <c r="EL93" s="126">
        <f>ROUND(SUM($EK93:$EK93)*SUM($AB93:$AB93)*$EG93,2)</f>
        <v/>
      </c>
      <c r="EM93" s="126">
        <f>ROUND($EL93*(1+$EP93),2)</f>
        <v/>
      </c>
      <c r="EN93" s="126">
        <f>SUM($EE93,$EI93,$EL93)</f>
        <v/>
      </c>
      <c r="EO93" s="126">
        <f>SUM($EF93,$EJ93,$EM93)</f>
        <v/>
      </c>
      <c r="EP93" s="59" t="n"/>
      <c r="EQ93" s="59" t="n"/>
      <c r="ER93" s="60">
        <f t="array" ref="ER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MATCH(ES93,
{"AMS";"RussOutdoor";"HD Outdoor";"Ingroup";"IQ";"Ledproduction";"LisChannel";"Logic";"Media-PPL";"NovikovTV | НовиковТВ";"SMA";"SOK";"КрокусТВ | CrocusTV | IndoorTV";"Сити";"ТЯК Москва"},
0)),"")</f>
        <v/>
      </c>
      <c r="ES93" s="60" t="n"/>
      <c r="ET93" s="60">
        <f t="array" ref="ET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MATCH(ES93,
{"AMS";"RussOutdoor";"HD Outdoor";"Ingroup";"IQ";"Ledproduction";"LisChannel";"Logic";"Media-PPL";"NovikovTV | НовиковТВ";"SMA";"SOK";"КрокусТВ | CrocusTV | IndoorTV";"Сити";"ТЯК Москва"},
0)),"")</f>
        <v/>
      </c>
      <c r="EU93" s="60" t="n"/>
      <c r="EV93" s="60" t="n"/>
      <c r="EX93" s="110">
        <f t="array" ref="EX93">
($AR93/30
+N("ТРАФИК ПЛОЩАДКИ"))*
(IFERROR(
_xlfn.LET(
_xlpm.GPR,
HLOOKUP($L93,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IF($Q93="цифровой",_xlpm.GPR/$AG93,_xlpm.GPR/60)),
0)
+N("DWELL TIME"))*
(IF($AB93=0,0,IF($AB93=1,0.3,IF($AB93=2,0.5,IF($AB93&gt;2,1))))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_xlfn.IFS($AC93="да",1.2,$AC93="нет",1)*
_xlfn.IFS($AD93="да",1.2,$AD93="нет",1)*
IF(R93="статический",1,1.2)*
$X93*
INDEX(
{1.2;1;1.2;1.2;1;1.2;1.2;1.2;1.2;1.2;1.2;1;1.2;1.2;1.2;1.2;1;1;1.2;1.2;1.2;1;1;1;1;1.2;1.2;1.2;1.2;1;1;1;1;1.2;1.2;1.2;1.2;1.2;1.2;1.2;1.2;1;1;1.2;1;1;1;1;1.5;1;1;1.5;1.5;1.2},
MATCH($Q93,_xlpm.MI,0)))&gt;{0.02;0.04;0.06;0.1;0.2;0.4;0.6;0.8;1;2;4;6})),
{0;1;2;3;4;5;6;7;8;9;10;11;12},
0)))
+N("КОЭФФИЦИЕНТ КОНТАКТА"))))*
(_xlfn.IFS($X93&lt;0.1,$X93/1000,$X93&gt;25,5.2,AND($X93&gt;=0.1,$X93&lt;=25),(($X93*2+0.1)/10)*($X93/10)))*
IFERROR((_xlfn.LET(
_xlpm.MA,
{0;0.8;0.85;0.9;0.95;1},
_xlpm.MAA,
{0;1;2;3;4;5},
INDEX(_xlpm.MA,MATCH(SUMPRODUCT(--((IF(ROUND(_xlpm.MAA,1)&gt;5,5,ROUND($AB93,1)))&gt;{0;1;2;3;4;5})),_xlpm.MAA,0)))
+N("КОЭФФИЦИЕНТ КОЛ-ВО КОНСТРУКЦИЙ")),1)*
$AB93,0))*
(IF($Q93="цифровой",$AG93/15*$AI93,1)
+N("ДЛЯ ЦИФРЫ"))</f>
        <v/>
      </c>
      <c r="EY93" s="110">
        <f>IFERROR(EX93*AY93,0)</f>
        <v/>
      </c>
      <c r="EZ93" s="131">
        <f>IFERROR(DP93/EY93*1000,0)</f>
        <v/>
      </c>
      <c r="FA93" s="112">
        <f>IFERROR(FC93/FB93,0)</f>
        <v/>
      </c>
      <c r="FB93" s="112">
        <f>IFERROR((FC93/(EY93/FF93*#REF!))*0.825,0)</f>
        <v/>
      </c>
      <c r="FC93" s="112">
        <f>IFERROR(((EX93*30/AR93)*100)/30,0)</f>
        <v/>
      </c>
      <c r="FD93" s="112">
        <f>IFERROR(EY93/G93*100%,0)</f>
        <v/>
      </c>
      <c r="FE93" s="112">
        <f>IFERROR(FD93/FC93*100%,0)</f>
        <v/>
      </c>
      <c r="FF93" s="110">
        <f>IFERROR(AR93/30*AY93,0)</f>
        <v/>
      </c>
    </row>
    <row r="94" ht="12.75" customHeight="1">
      <c r="A94" s="59" t="n"/>
      <c r="B94" s="60" t="n"/>
      <c r="C94" s="60" t="n"/>
      <c r="D94" s="60">
        <f t="array" ref="D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4" s="60">
        <f t="array" ref="E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4" s="60" t="inlineStr"/>
      <c r="G94" s="60" t="n"/>
      <c r="H94" s="60">
        <f t="array" ref="H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4" s="60" t="n"/>
      <c r="J94" s="60" t="n"/>
      <c r="K94" s="60" t="n"/>
      <c r="L94" s="60" t="n"/>
      <c r="M94" s="60" t="n"/>
      <c r="N94" s="60" t="n"/>
      <c r="O94" s="60" t="n"/>
      <c r="P94" s="60">
        <f t="array" ref="P94">
_xlfn.IFS(
ISNUMBER(MATCH($Q94,{"шелфбаннер","разделитель","монетница","чековая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ISNUMBER(MATCH($Q94,{"каталог","журнал"},)),
"Пресса",
$Q94="","")</f>
        <v/>
      </c>
      <c r="Q94" s="60" t="n"/>
      <c r="R94" s="60">
        <f t="array" ref="R94">
IFERROR(
_xlfn.IFS(
OR(ISNUMBER(MATCH($Q94,{"экспозиция","макет","стенд","автостенд","авто стенд","выставочное пространство","выставочные стенды","модульные выставочные стенды","3Д конструкция","3D конструкция"},)),P94="Экспонирование"),
"нестандартный",
ISNUMBER(MATCH($Q94,{"скроллер","призматрон"},)),
"динамический",
$P94="Видео",
"цифровой",
OR($P94="Пресса",$P94="Щит",$P94="POSm",$P94="Подвес",$P94="Брендирование/оклейка"),
"статический"),"")</f>
        <v/>
      </c>
      <c r="S94" s="59" t="n"/>
      <c r="T94" s="60" t="n"/>
      <c r="U94" s="60" t="n"/>
      <c r="V94" s="60">
        <f>
IF(P94="Видео",
"цифровой постер/ролик",
IF(ISNUMBER(MATCH(Q94,{"короб световой","короб световой | лайтбокс","короб световой | кристалайт","лайтбокс","лайт бокс","кристалайт","LB","lightbox"},)),
"бэклит",
IF(P94="Брендирование/оклейка",
"перфарированная пленка/самоклейка",
IF(P94="Экспонирование",
"под запрос",
IF(P94="Подвес",
"баннер/ткань",
"")))))</f>
        <v/>
      </c>
      <c r="W94" s="59" t="n"/>
      <c r="X94" s="59" t="n"/>
      <c r="Y94" s="59" t="n"/>
      <c r="Z94" s="61" t="n"/>
      <c r="AA94" s="61" t="n"/>
      <c r="AB94" s="61">
        <f>IF(BL94&gt;0,Z94,0)</f>
        <v/>
      </c>
      <c r="AC94" s="59" t="n"/>
      <c r="AD94" s="59" t="n"/>
      <c r="AE94" s="59" t="n"/>
      <c r="AF94" s="59" t="n"/>
      <c r="AG94" s="59" t="n"/>
      <c r="AH94" s="59" t="n"/>
      <c r="AI94" s="59" t="n"/>
      <c r="AJ94" s="59" t="n"/>
      <c r="AK94" s="59" t="n"/>
      <c r="AL94" s="62">
        <f>IFERROR(IF(OR(R94="статический",R94="динамический",R94="нестандартный",R94="",R94=""),"-",IF(AND(AH94="-",AI94="-"),"-",AK94*3600/AH94*AI94)),"-")</f>
        <v/>
      </c>
      <c r="AM94" s="62">
        <f>IFERROR(IF(OR(R94="статический",R94="динамический",R94="",R94="", R94="BTL",R94="нестандартный"),"-",AG94*AI94*AL94/60),"-")</f>
        <v/>
      </c>
      <c r="AN94" s="63">
        <f>IFERROR(IF(AH94="","-",AG94*AI94/AH94),"-")</f>
        <v/>
      </c>
      <c r="AO94" s="59">
        <f>IFERROR(IF(OR($R94="статический",$R94="динамический",$R94="",$R94="",$R94="BTL",$R94="нестандартный"),"-",$AL94*$AY94),"-")</f>
        <v/>
      </c>
      <c r="AP94" s="62">
        <f>IFERROR(IF(OR($R94="статический",$R94="динамический",$R94="",$R94="",$R94="BTL",$R94="нестандартный"),"-",$AM94*AY94),"-")</f>
        <v/>
      </c>
      <c r="AQ94" s="64" t="n"/>
      <c r="AR94" s="61" t="n"/>
      <c r="AS94" s="61" t="n"/>
      <c r="AT94" s="61" t="n"/>
      <c r="AU94" s="65" t="n"/>
      <c r="AV94" s="124">
        <f>IFERROR(DR94/AT94*1000,"n/a")</f>
        <v/>
      </c>
      <c r="AW94" s="67" t="n"/>
      <c r="AX94" s="67" t="n"/>
      <c r="AY94" s="43">
        <f>IFERROR(IF(OR($AW94="",$AX94=""),"",_xlfn.DAYS($AX94+1,$AW94)),"")</f>
        <v/>
      </c>
      <c r="AZ94" s="68">
        <f t="array" ref="AZ94">
_xlfn.LET(_xlpm.COEFF,
IF($AW94+$AX94=0,0,IF(MAX(MIN($AX94,EOMONTH(AZ$15,0))-MAX($AW94,AZ$15)+1,)&gt;0,1,0)),
_xlfn.IFS(
$ES94="LisChannel",
_xlpm.COEFF*
INDEX({1;1;1.2;1.2;1;1;1;1;1.2;1.2;1.2;1.2},
MATCH(MONTH(AZ$15),
{1,2,3,4,5,6,7,8,9,10,11,12})),
CONCATENATE($ES94," ",$L94)="RussOutdoor метро",
_xlpm.COEFF*
INDEX({0.8;0.9;1.1;1.1;1;1;1;1;1.1;1.1;1.1;1.1},
MATCH(MONTH(AZ$15),
{1,2,3,4,5,6,7,8,9,10,11,12})),
$ES94&lt;&gt;"LisChannel",
_xlpm.COEFF,
$ES94&lt;&gt;"RussOutdoor",
_xlpm.COEFF))</f>
        <v/>
      </c>
      <c r="BA94" s="68">
        <f t="array" ref="BA94">
_xlfn.LET(_xlpm.COEFF,
IF($AW94+$AX94=0,0,IF(MAX(MIN($AX94,EOMONTH(BA$15,0))-MAX($AW94,BA$15)+1,)&gt;0,1,0)),
_xlfn.IFS(
$ES94="LisChannel",
_xlpm.COEFF*
INDEX({1;1;1.2;1.2;1;1;1;1;1.2;1.2;1.2;1.2},
MATCH(MONTH(BA$15),
{1,2,3,4,5,6,7,8,9,10,11,12})),
CONCATENATE($ES94," ",$L94)="RussOutdoor метро",
_xlpm.COEFF*
INDEX({0.8;0.9;1.1;1.1;1;1;1;1;1.1;1.1;1.1;1.1},
MATCH(MONTH(BA$15),
{1,2,3,4,5,6,7,8,9,10,11,12})),
$ES94&lt;&gt;"LisChannel",
_xlpm.COEFF,
$ES94&lt;&gt;"RussOutdoor",
_xlpm.COEFF))</f>
        <v/>
      </c>
      <c r="BB94" s="68">
        <f t="array" ref="BB94">
_xlfn.LET(_xlpm.COEFF,
IF($AW94+$AX94=0,0,IF(MAX(MIN($AX94,EOMONTH(BB$15,0))-MAX($AW94,BB$15)+1,)&gt;0,1,0)),
_xlfn.IFS(
$ES94="LisChannel",
_xlpm.COEFF*
INDEX({1;1;1.2;1.2;1;1;1;1;1.2;1.2;1.2;1.2},
MATCH(MONTH(BB$15),
{1,2,3,4,5,6,7,8,9,10,11,12})),
CONCATENATE($ES94," ",$L94)="RussOutdoor метро",
_xlpm.COEFF*
INDEX({0.8;0.9;1.1;1.1;1;1;1;1;1.1;1.1;1.1;1.1},
MATCH(MONTH(BB$15),
{1,2,3,4,5,6,7,8,9,10,11,12})),
$ES94&lt;&gt;"LisChannel",
_xlpm.COEFF,
$ES94&lt;&gt;"RussOutdoor",
_xlpm.COEFF))</f>
        <v/>
      </c>
      <c r="BC94" s="68">
        <f t="array" ref="BC94">
_xlfn.LET(_xlpm.COEFF,
IF($AW94+$AX94=0,0,IF(MAX(MIN($AX94,EOMONTH(BC$15,0))-MAX($AW94,BC$15)+1,)&gt;0,1,0)),
_xlfn.IFS(
$ES94="LisChannel",
_xlpm.COEFF*
INDEX({1;1;1.2;1.2;1;1;1;1;1.2;1.2;1.2;1.2},
MATCH(MONTH(BC$15),
{1,2,3,4,5,6,7,8,9,10,11,12})),
CONCATENATE($ES94," ",$L94)="RussOutdoor метро",
_xlpm.COEFF*
INDEX({0.8;0.9;1.1;1.1;1;1;1;1;1.1;1.1;1.1;1.1},
MATCH(MONTH(BC$15),
{1,2,3,4,5,6,7,8,9,10,11,12})),
$ES94&lt;&gt;"LisChannel",
_xlpm.COEFF,
$ES94&lt;&gt;"RussOutdoor",
_xlpm.COEFF))</f>
        <v/>
      </c>
      <c r="BD94" s="68">
        <f t="array" ref="BD94">
_xlfn.LET(_xlpm.COEFF,
IF($AW94+$AX94=0,0,IF(MAX(MIN($AX94,EOMONTH(BD$15,0))-MAX($AW94,BD$15)+1,)&gt;0,1,0)),
_xlfn.IFS(
$ES94="LisChannel",
_xlpm.COEFF*
INDEX({1;1;1.2;1.2;1;1;1;1;1.2;1.2;1.2;1.2},
MATCH(MONTH(BD$15),
{1,2,3,4,5,6,7,8,9,10,11,12})),
CONCATENATE($ES94," ",$L94)="RussOutdoor метро",
_xlpm.COEFF*
INDEX({0.8;0.9;1.1;1.1;1;1;1;1;1.1;1.1;1.1;1.1},
MATCH(MONTH(BD$15),
{1,2,3,4,5,6,7,8,9,10,11,12})),
$ES94&lt;&gt;"LisChannel",
_xlpm.COEFF,
$ES94&lt;&gt;"RussOutdoor",
_xlpm.COEFF))</f>
        <v/>
      </c>
      <c r="BE94" s="68">
        <f t="array" ref="BE94">
_xlfn.LET(_xlpm.COEFF,
IF($AW94+$AX94=0,0,IF(MAX(MIN($AX94,EOMONTH(BE$15,0))-MAX($AW94,BE$15)+1,)&gt;0,1,0)),
_xlfn.IFS(
$ES94="LisChannel",
_xlpm.COEFF*
INDEX({1;1;1.2;1.2;1;1;1;1;1.2;1.2;1.2;1.2},
MATCH(MONTH(BE$15),
{1,2,3,4,5,6,7,8,9,10,11,12})),
CONCATENATE($ES94," ",$L94)="RussOutdoor метро",
_xlpm.COEFF*
INDEX({0.8;0.9;1.1;1.1;1;1;1;1;1.1;1.1;1.1;1.1},
MATCH(MONTH(BE$15),
{1,2,3,4,5,6,7,8,9,10,11,12})),
$ES94&lt;&gt;"LisChannel",
_xlpm.COEFF,
$ES94&lt;&gt;"RussOutdoor",
_xlpm.COEFF))</f>
        <v/>
      </c>
      <c r="BF94" s="68">
        <f t="array" ref="BF94">
_xlfn.LET(_xlpm.COEFF,
IF($AW94+$AX94=0,0,IF(MAX(MIN($AX94,EOMONTH(BF$15,0))-MAX($AW94,BF$15)+1,)&gt;0,1,0)),
_xlfn.IFS(
$ES94="LisChannel",
_xlpm.COEFF*
INDEX({1;1;1.2;1.2;1;1;1;1;1.2;1.2;1.2;1.2},
MATCH(MONTH(BF$15),
{1,2,3,4,5,6,7,8,9,10,11,12})),
CONCATENATE($ES94," ",$L94)="RussOutdoor метро",
_xlpm.COEFF*
INDEX({0.8;0.9;1.1;1.1;1;1;1;1;1.1;1.1;1.1;1.1},
MATCH(MONTH(BF$15),
{1,2,3,4,5,6,7,8,9,10,11,12})),
$ES94&lt;&gt;"LisChannel",
_xlpm.COEFF,
$ES94&lt;&gt;"RussOutdoor",
_xlpm.COEFF))</f>
        <v/>
      </c>
      <c r="BG94" s="68">
        <f t="array" ref="BG94">
_xlfn.LET(_xlpm.COEFF,
IF($AW94+$AX94=0,0,IF(MAX(MIN($AX94,EOMONTH(BG$15,0))-MAX($AW94,BG$15)+1,)&gt;0,1,0)),
_xlfn.IFS(
$ES94="LisChannel",
_xlpm.COEFF*
INDEX({1;1;1.2;1.2;1;1;1;1;1.2;1.2;1.2;1.2},
MATCH(MONTH(BG$15),
{1,2,3,4,5,6,7,8,9,10,11,12})),
CONCATENATE($ES94," ",$L94)="RussOutdoor метро",
_xlpm.COEFF*
INDEX({0.8;0.9;1.1;1.1;1;1;1;1;1.1;1.1;1.1;1.1},
MATCH(MONTH(BG$15),
{1,2,3,4,5,6,7,8,9,10,11,12})),
$ES94&lt;&gt;"LisChannel",
_xlpm.COEFF,
$ES94&lt;&gt;"RussOutdoor",
_xlpm.COEFF))</f>
        <v/>
      </c>
      <c r="BH94" s="68">
        <f t="array" ref="BH94">
_xlfn.LET(_xlpm.COEFF,
IF($AW94+$AX94=0,0,IF(MAX(MIN($AX94,EOMONTH(BH$15,0))-MAX($AW94,BH$15)+1,)&gt;0,1,0)),
_xlfn.IFS(
$ES94="LisChannel",
_xlpm.COEFF*
INDEX({1;1;1.2;1.2;1;1;1;1;1.2;1.2;1.2;1.2},
MATCH(MONTH(BH$15),
{1,2,3,4,5,6,7,8,9,10,11,12})),
CONCATENATE($ES94," ",$L94)="RussOutdoor метро",
_xlpm.COEFF*
INDEX({0.8;0.9;1.1;1.1;1;1;1;1;1.1;1.1;1.1;1.1},
MATCH(MONTH(BH$15),
{1,2,3,4,5,6,7,8,9,10,11,12})),
$ES94&lt;&gt;"LisChannel",
_xlpm.COEFF,
$ES94&lt;&gt;"RussOutdoor",
_xlpm.COEFF))</f>
        <v/>
      </c>
      <c r="BI94" s="68">
        <f t="array" ref="BI94">
_xlfn.LET(_xlpm.COEFF,
IF($AW94+$AX94=0,0,IF(MAX(MIN($AX94,EOMONTH(BI$15,0))-MAX($AW94,BI$15)+1,)&gt;0,1,0)),
_xlfn.IFS(
$ES94="LisChannel",
_xlpm.COEFF*
INDEX({1;1;1.2;1.2;1;1;1;1;1.2;1.2;1.2;1.2},
MATCH(MONTH(BI$15),
{1,2,3,4,5,6,7,8,9,10,11,12})),
CONCATENATE($ES94," ",$L94)="RussOutdoor метро",
_xlpm.COEFF*
INDEX({0.8;0.9;1.1;1.1;1;1;1;1;1.1;1.1;1.1;1.1},
MATCH(MONTH(BI$15),
{1,2,3,4,5,6,7,8,9,10,11,12})),
$ES94&lt;&gt;"LisChannel",
_xlpm.COEFF,
$ES94&lt;&gt;"RussOutdoor",
_xlpm.COEFF))</f>
        <v/>
      </c>
      <c r="BJ94" s="68">
        <f t="array" ref="BJ94">
_xlfn.LET(_xlpm.COEFF,
IF($AW94+$AX94=0,0,IF(MAX(MIN($AX94,EOMONTH(BJ$15,0))-MAX($AW94,BJ$15)+1,)&gt;0,1,0)),
_xlfn.IFS(
$ES94="LisChannel",
_xlpm.COEFF*
INDEX({1;1;1.2;1.2;1;1;1;1;1.2;1.2;1.2;1.2},
MATCH(MONTH(BJ$15),
{1,2,3,4,5,6,7,8,9,10,11,12})),
CONCATENATE($ES94," ",$L94)="RussOutdoor метро",
_xlpm.COEFF*
INDEX({0.8;0.9;1.1;1.1;1;1;1;1;1.1;1.1;1.1;1.1},
MATCH(MONTH(BJ$15),
{1,2,3,4,5,6,7,8,9,10,11,12})),
$ES94&lt;&gt;"LisChannel",
_xlpm.COEFF,
$ES94&lt;&gt;"RussOutdoor",
_xlpm.COEFF))</f>
        <v/>
      </c>
      <c r="BK94" s="68">
        <f t="array" ref="BK94">
_xlfn.LET(_xlpm.COEFF,
IF($AW94+$AX94=0,0,IF(MAX(MIN($AX94,EOMONTH(BK$15,0))-MAX($AW94,BK$15)+1,)&gt;0,1,0)),
_xlfn.IFS(
$ES94="LisChannel",
_xlpm.COEFF*
INDEX({1;1;1.2;1.2;1;1;1;1;1.2;1.2;1.2;1.2},
MATCH(MONTH(BK$15),
{1,2,3,4,5,6,7,8,9,10,11,12})),
CONCATENATE($ES94," ",$L94)="RussOutdoor метро",
_xlpm.COEFF*
INDEX({0.8;0.9;1.1;1.1;1;1;1;1;1.1;1.1;1.1;1.1},
MATCH(MONTH(BK$15),
{1,2,3,4,5,6,7,8,9,10,11,12})),
$ES94&lt;&gt;"LisChannel",
_xlpm.COEFF,
$ES94&lt;&gt;"RussOutdoor",
_xlpm.COEFF))</f>
        <v/>
      </c>
      <c r="BL94" s="62">
        <f>COUNTIFS($AZ94:$BK94,"&gt;0")</f>
        <v/>
      </c>
      <c r="BM94" s="65" t="n"/>
      <c r="BN94" s="125">
        <f>$DJ94</f>
        <v/>
      </c>
      <c r="BO94" s="63">
        <f>$DQ94</f>
        <v/>
      </c>
      <c r="BP94" s="125">
        <f>
IFERROR(
IF($BL94=0,0,
$BN94*(1-$BO94)),
0)</f>
        <v/>
      </c>
      <c r="BQ94" s="125">
        <f t="array" ref="BQ94">
IFERROR(
_xlfn.IFS(
$DH94="день_1",
$BP94*$BL94/($AX94-$AW94+1)*AZ94*(DAY(EOMONTH(AZ$15,0))),
$DH94="день_2",
$BP94/30*MAX(MIN($AX94,EOMONTH(AZ$15,0))-MAX($AW94,AZ$15)+1,),
$DH94="раб.день",
$BP94/30*(IFERROR(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$BP94*AZ94,
$DH94="неделя",
$BP94*AZ94/7*(ROUNDUP((DAY(EOMONTH(AZ$15,0)))/4,0))),
0)</f>
        <v/>
      </c>
      <c r="BR94" s="125">
        <f t="array" ref="BR94">
IFERROR(
_xlfn.IFS(
$DH94="день_1",
$BP94*$BL94/($AX94-$AW94+1)*BA94*(DAY(EOMONTH(BA$15,0))),
$DH94="день_2",
$BP94/30*MAX(MIN($AX94,EOMONTH(BA$15,0))-MAX($AW94,BA$15)+1,),
$DH94="раб.день",
$BP94/30*(IFERROR(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$BP94*BA94,
$DH94="неделя",
$BP94*BA94/7*(ROUNDUP((DAY(EOMONTH(BA$15,0)))/4,0))),
0)</f>
        <v/>
      </c>
      <c r="BS94" s="125">
        <f t="array" ref="BS94">
IFERROR(
_xlfn.IFS(
$DH94="день_1",
$BP94*$BL94/($AX94-$AW94+1)*BB94*(DAY(EOMONTH(BB$15,0))),
$DH94="день_2",
$BP94/30*MAX(MIN($AX94,EOMONTH(BB$15,0))-MAX($AW94,BB$15)+1,),
$DH94="раб.день",
$BP94/30*(IFERROR(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$BP94*BB94,
$DH94="неделя",
$BP94*BB94/7*(ROUNDUP((DAY(EOMONTH(BB$15,0)))/4,0))),
0)</f>
        <v/>
      </c>
      <c r="BT94" s="125">
        <f t="array" ref="BT94">
IFERROR(
_xlfn.IFS(
$DH94="день_1",
$BP94*$BL94/($AX94-$AW94+1)*BC94*(DAY(EOMONTH(BC$15,0))),
$DH94="день_2",
$BP94/30*MAX(MIN($AX94,EOMONTH(BC$15,0))-MAX($AW94,BC$15)+1,),
$DH94="раб.день",
$BP94/30*(IFERROR(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$BP94*BC94,
$DH94="неделя",
$BP94*BC94/7*(ROUNDUP((DAY(EOMONTH(BC$15,0)))/4,0))),
0)</f>
        <v/>
      </c>
      <c r="BU94" s="125">
        <f t="array" ref="BU94">
IFERROR(
_xlfn.IFS(
$DH94="день_1",
$BP94*$BL94/($AX94-$AW94+1)*BD94*(DAY(EOMONTH(BD$15,0))),
$DH94="день_2",
$BP94/30*MAX(MIN($AX94,EOMONTH(BD$15,0))-MAX($AW94,BD$15)+1,),
$DH94="раб.день",
$BP94/30*(IFERROR(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$BP94*BD94,
$DH94="неделя",
$BP94*BD94/7*(ROUNDUP((DAY(EOMONTH(BD$15,0)))/4,0))),
0)</f>
        <v/>
      </c>
      <c r="BV94" s="125">
        <f t="array" ref="BV94">
IFERROR(
_xlfn.IFS(
$DH94="день_1",
$BP94*$BL94/($AX94-$AW94+1)*BE94*(DAY(EOMONTH(BE$15,0))),
$DH94="день_2",
$BP94/30*MAX(MIN($AX94,EOMONTH(BE$15,0))-MAX($AW94,BE$15)+1,),
$DH94="раб.день",
$BP94/30*(IFERROR(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$BP94*BE94,
$DH94="неделя",
$BP94*BE94/7*(ROUNDUP((DAY(EOMONTH(BE$15,0)))/4,0))),
0)</f>
        <v/>
      </c>
      <c r="BW94" s="125">
        <f t="array" ref="BW94">
IFERROR(
_xlfn.IFS(
$DH94="день_1",
$BP94*$BL94/($AX94-$AW94+1)*BF94*(DAY(EOMONTH(BF$15,0))),
$DH94="день_2",
$BP94/30*MAX(MIN($AX94,EOMONTH(BF$15,0))-MAX($AW94,BF$15)+1,),
$DH94="раб.день",
$BP94/30*(IFERROR(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$BP94*BF94,
$DH94="неделя",
$BP94*BF94/7*(ROUNDUP((DAY(EOMONTH(BF$15,0)))/4,0))),
0)</f>
        <v/>
      </c>
      <c r="BX94" s="125">
        <f t="array" ref="BX94">
IFERROR(
_xlfn.IFS(
$DH94="день_1",
$BP94*$BL94/($AX94-$AW94+1)*BG94*(DAY(EOMONTH(BG$15,0))),
$DH94="день_2",
$BP94/30*MAX(MIN($AX94,EOMONTH(BG$15,0))-MAX($AW94,BG$15)+1,),
$DH94="раб.день",
$BP94/30*(IFERROR(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$BP94*BG94,
$DH94="неделя",
$BP94*BG94/7*(ROUNDUP((DAY(EOMONTH(BG$15,0)))/4,0))),
0)</f>
        <v/>
      </c>
      <c r="BY94" s="125">
        <f t="array" ref="BY94">
IFERROR(
_xlfn.IFS(
$DH94="день_1",
$BP94*$BL94/($AX94-$AW94+1)*BH94*(DAY(EOMONTH(BH$15,0))),
$DH94="день_2",
$BP94/30*MAX(MIN($AX94,EOMONTH(BH$15,0))-MAX($AW94,BH$15)+1,),
$DH94="раб.день",
$BP94/30*(IFERROR(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$BP94*BH94,
$DH94="неделя",
$BP94*BH94/7*(ROUNDUP((DAY(EOMONTH(BH$15,0)))/4,0))),
0)</f>
        <v/>
      </c>
      <c r="BZ94" s="125">
        <f t="array" ref="BZ94">
IFERROR(
_xlfn.IFS(
$DH94="день_1",
$BP94*$BL94/($AX94-$AW94+1)*BI94*(DAY(EOMONTH(BI$15,0))),
$DH94="день_2",
$BP94/30*MAX(MIN($AX94,EOMONTH(BI$15,0))-MAX($AW94,BI$15)+1,),
$DH94="раб.день",
$BP94/30*(IFERROR(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$BP94*BI94,
$DH94="неделя",
$BP94*BI94/7*(ROUNDUP((DAY(EOMONTH(BI$15,0)))/4,0))),
0)</f>
        <v/>
      </c>
      <c r="CA94" s="125">
        <f t="array" ref="CA94">
IFERROR(
_xlfn.IFS(
$DH94="день_1",
$BP94*$BL94/($AX94-$AW94+1)*BJ94*(DAY(EOMONTH(BJ$15,0))),
$DH94="день_2",
$BP94/30*MAX(MIN($AX94,EOMONTH(BJ$15,0))-MAX($AW94,BJ$15)+1,),
$DH94="раб.день",
$BP94/30*(IFERROR(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$BP94*BJ94,
$DH94="неделя",
$BP94*BJ94/7*(ROUNDUP((DAY(EOMONTH(BJ$15,0)))/4,0))),
0)</f>
        <v/>
      </c>
      <c r="CB94" s="125">
        <f t="array" ref="CB94">
IFERROR(
_xlfn.IFS(
$DH94="день_1",
$BP94*$BL94/($AX94-$AW94+1)*BK94*(DAY(EOMONTH(BK$15,0))),
$DH94="день_2",
$BP94/30*MAX(MIN($AX94,EOMONTH(BK$15,0))-MAX($AW94,BK$15)+1,),
$DH94="раб.день",
$BP94/30*(IFERROR(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$BP94*BK94,
$DH94="неделя",
$BP94*BK94/7*(ROUNDUP((DAY(EOMONTH(BK$15,0)))/4,0))),
0)</f>
        <v/>
      </c>
      <c r="CC94" s="125">
        <f>SUM($BQ94:$CB94)</f>
        <v/>
      </c>
      <c r="CD94" s="126">
        <f>SUM($EH94:$EH94)</f>
        <v/>
      </c>
      <c r="CE94" s="126">
        <f>$CD94*$AB94</f>
        <v/>
      </c>
      <c r="CF94" s="126">
        <f>SUM($EK94:$EK94)</f>
        <v/>
      </c>
      <c r="CG94" s="126">
        <f>$CF94*$AB94</f>
        <v/>
      </c>
      <c r="CH94" s="126">
        <f>SUM($CC94,$CE94,$CG94)</f>
        <v/>
      </c>
      <c r="CI94" s="126">
        <f>$CH94*(1+$CM94)</f>
        <v/>
      </c>
      <c r="CJ94" s="127" t="n">
        <v>0</v>
      </c>
      <c r="CK94" s="126">
        <f>SUM($CH94:$CH94)*(1+$CJ94)</f>
        <v/>
      </c>
      <c r="CL94" s="126">
        <f>SUM($CH94:$CH94)*(1+$CM94)</f>
        <v/>
      </c>
      <c r="CM94" s="59" t="n"/>
      <c r="CN94" s="59" t="n"/>
      <c r="CO94" s="72" t="n"/>
      <c r="CP94" s="59" t="n"/>
      <c r="CQ94" s="73" t="n"/>
      <c r="CR94" s="73" t="n"/>
      <c r="CS94" s="73" t="n"/>
      <c r="CT94" s="72" t="n"/>
      <c r="CU94" s="79" t="inlineStr">
        <is>
          <t> </t>
        </is>
      </c>
      <c r="CV94" s="60" t="n"/>
      <c r="CW94" s="60" t="n"/>
      <c r="CX94" s="60" t="n"/>
      <c r="CY94" s="127">
        <f>IFERROR(($CC94-$EE94)/($EE94/(1-$DQ94)),0)</f>
        <v/>
      </c>
      <c r="CZ94" s="127">
        <f>IFERROR(1-$EI94/($CE94),0)</f>
        <v/>
      </c>
      <c r="DA94" s="127">
        <f>IFERROR(1-$EL94/($CG94),0)</f>
        <v/>
      </c>
      <c r="DB94" s="126">
        <f>ROUND(IFERROR(($CI94/(1+$CM94)-$EN94),0),2)</f>
        <v/>
      </c>
      <c r="DC94" s="128" t="n"/>
      <c r="DD94" s="125" t="n"/>
      <c r="DE94" s="75" t="n">
        <v>0</v>
      </c>
      <c r="DF94" s="128" t="n"/>
      <c r="DG94" s="125">
        <f>IF($DC94=0,0,$DD94*($DC94*100%-$DE94*$DF94))*SUM($AB94:$AB94)</f>
        <v/>
      </c>
      <c r="DH94" s="129" t="inlineStr">
        <is>
          <t>месяц</t>
        </is>
      </c>
      <c r="DI94" s="130">
        <f t="array" ref="DI94">IFERROR(
IF($ES94="LisChannel",
(ROUND(((INDEX({174.625;153.888888888889;130.972222222222},MATCH($AI94,{2;3;4}),0))*$AG94*$AI94),2)),0),0)</f>
        <v/>
      </c>
      <c r="DJ94" s="130">
        <f>
_xlfn.LET(_xlpm.X,
IFERROR(
IF($ES94="НовиковТВ",
(_xlfn.LET(_xlpm.NTV,
_xlfn.LET(_xlpm.MIN,350000,
IF(SUMIFS($DI:$DI,$ES:$ES,"НовиковТВ")&lt;=_xlpm.MIN,
(SUMIFS($DI:$DI,$ES:$ES,"НовиковТВ")/(COUNTIFS($ES:$ES,"НовиковТВ")))*_xlpm.MIN/SUMIFS($DI:$DI,$ES:$ES,"НовиковТВ"),
DI94)),
_xlpm.NTV+$DG94/(1-(1-(_xlpm.NTV)*(1-$DL94)*(1-$DM94)*(1-$DN94)*(1-$DO94)*(1-$DP94)/_xlpm.NTV))))/(1+$EP94),
$DI94+$DG94/(1-(1-($DI94)*(1-$DL94)*(1-$DM94)*(1-$DN94)*(1-$DO94)*(1-$DP94)/$DI94))),
0),
_xlpm.X*(1+$CM94)*(1+$CW94)-_xlpm.X*(1+$CM94)+_xlpm.X)</f>
        <v/>
      </c>
      <c r="DK94" s="125" t="inlineStr">
        <is>
          <t>послед.</t>
        </is>
      </c>
      <c r="DL94" s="63" t="n">
        <v>0</v>
      </c>
      <c r="DM94" s="63" t="n">
        <v>0</v>
      </c>
      <c r="DN94" s="63" t="n">
        <v>0</v>
      </c>
      <c r="DO94" s="63" t="n">
        <v>0</v>
      </c>
      <c r="DP94" s="63" t="n">
        <v>0</v>
      </c>
      <c r="DQ94" s="63">
        <f t="array" ref="DQ94">IFERROR(_xlfn.IFS(
$DK94="послед.",1-(1-$DL94)*(1-$DM94)*(1-$DN94)*(1-$DO94)*(1-$DP94),
$DK94="сумм.",$DL94+$DM94+$DN94+$DO94+$DP94),
0)</f>
        <v/>
      </c>
      <c r="DR94" s="125">
        <f t="array" ref="DR94">
IFERROR(
_xlfn.IFS(
$BL94=0,
0,
$BL94&gt;0,
_xlfn.IFS($DK94="послед.",
$DJ94*(1-$DL94)*(1-$DM94)*(1-$DN94)*(1-$DO94)*(1-$DP94),
$DK94="сумм.",
$DJ94*(1-($DL94+$DM94+$DN94+$DO94+$DP94)))),0)</f>
        <v/>
      </c>
      <c r="DS94" s="125">
        <f t="array" ref="DS94">
IFERROR(_xlfn.IFS(
$DH94="день_1",
$DR94*$BL94/($AX94-$AW94+1)*AZ94*(DAY(EOMONTH(AZ$15,0))),
$DH94="день_2",
$DR94/30*MAX(MIN($AX94,EOMONTH(AZ$15,0))-MAX($AW94,AZ$15)+1,),
$DH94="раб.день",
$DR94/30*(IFERROR(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$DR94*AZ94,
$DH94="неделя",
$DR94*AZ94/7*(ROUNDUP((DAY(EOMONTH(AZ$15,0)))/4,0))),
0)</f>
        <v/>
      </c>
      <c r="DT94" s="125">
        <f t="array" ref="DT94">
IFERROR(_xlfn.IFS(
$DH94="день_1",
$DR94*$BL94/($AX94-$AW94+1)*BA94*(DAY(EOMONTH(BA$15,0))),
$DH94="день_2",
$DR94/30*MAX(MIN($AX94,EOMONTH(BA$15,0))-MAX($AW94,BA$15)+1,),
$DH94="раб.день",
$DR94/30*(IFERROR(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$DR94*BA94,
$DH94="неделя",
$DR94*BA94/7*(ROUNDUP((DAY(EOMONTH(BA$15,0)))/4,0))),
0)</f>
        <v/>
      </c>
      <c r="DU94" s="125">
        <f t="array" ref="DU94">
IFERROR(_xlfn.IFS(
$DH94="день_1",
$DR94*$BL94/($AX94-$AW94+1)*BB94*(DAY(EOMONTH(BB$15,0))),
$DH94="день_2",
$DR94/30*MAX(MIN($AX94,EOMONTH(BB$15,0))-MAX($AW94,BB$15)+1,),
$DH94="раб.день",
$DR94/30*(IFERROR(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$DR94*BB94,
$DH94="неделя",
$DR94*BB94/7*(ROUNDUP((DAY(EOMONTH(BB$15,0)))/4,0))),
0)</f>
        <v/>
      </c>
      <c r="DV94" s="125">
        <f t="array" ref="DV94">
IFERROR(_xlfn.IFS(
$DH94="день_1",
$DR94*$BL94/($AX94-$AW94+1)*BC94*(DAY(EOMONTH(BC$15,0))),
$DH94="день_2",
$DR94/30*MAX(MIN($AX94,EOMONTH(BC$15,0))-MAX($AW94,BC$15)+1,),
$DH94="раб.день",
$DR94/30*(IFERROR(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$DR94*BC94,
$DH94="неделя",
$DR94*BC94/7*(ROUNDUP((DAY(EOMONTH(BC$15,0)))/4,0))),
0)</f>
        <v/>
      </c>
      <c r="DW94" s="125">
        <f t="array" ref="DW94">
IFERROR(_xlfn.IFS(
$DH94="день_1",
$DR94*$BL94/($AX94-$AW94+1)*BD94*(DAY(EOMONTH(BD$15,0))),
$DH94="день_2",
$DR94/30*MAX(MIN($AX94,EOMONTH(BD$15,0))-MAX($AW94,BD$15)+1,),
$DH94="раб.день",
$DR94/30*(IFERROR(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$DR94*BD94,
$DH94="неделя",
$DR94*BD94/7*(ROUNDUP((DAY(EOMONTH(BD$15,0)))/4,0))),
0)</f>
        <v/>
      </c>
      <c r="DX94" s="125">
        <f t="array" ref="DX94">
IFERROR(_xlfn.IFS(
$DH94="день_1",
$DR94*$BL94/($AX94-$AW94+1)*BE94*(DAY(EOMONTH(BE$15,0))),
$DH94="день_2",
$DR94/30*MAX(MIN($AX94,EOMONTH(BE$15,0))-MAX($AW94,BE$15)+1,),
$DH94="раб.день",
$DR94/30*(IFERROR(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$DR94*BE94,
$DH94="неделя",
$DR94*BE94/7*(ROUNDUP((DAY(EOMONTH(BE$15,0)))/4,0))),
0)</f>
        <v/>
      </c>
      <c r="DY94" s="125">
        <f t="array" ref="DY94">
IFERROR(_xlfn.IFS(
$DH94="день_1",
$DR94*$BL94/($AX94-$AW94+1)*BF94*(DAY(EOMONTH(BF$15,0))),
$DH94="день_2",
$DR94/30*MAX(MIN($AX94,EOMONTH(BF$15,0))-MAX($AW94,BF$15)+1,),
$DH94="раб.день",
$DR94/30*(IFERROR(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$DR94*BF94,
$DH94="неделя",
$DR94*BF94/7*(ROUNDUP((DAY(EOMONTH(BF$15,0)))/4,0))),
0)</f>
        <v/>
      </c>
      <c r="DZ94" s="125">
        <f t="array" ref="DZ94">
IFERROR(_xlfn.IFS(
$DH94="день_1",
$DR94*$BL94/($AX94-$AW94+1)*BG94*(DAY(EOMONTH(BG$15,0))),
$DH94="день_2",
$DR94/30*MAX(MIN($AX94,EOMONTH(BG$15,0))-MAX($AW94,BG$15)+1,),
$DH94="раб.день",
$DR94/30*(IFERROR(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$DR94*BG94,
$DH94="неделя",
$DR94*BG94/7*(ROUNDUP((DAY(EOMONTH(BG$15,0)))/4,0))),
0)</f>
        <v/>
      </c>
      <c r="EA94" s="125">
        <f t="array" ref="EA94">
IFERROR(_xlfn.IFS(
$DH94="день_1",
$DR94*$BL94/($AX94-$AW94+1)*BH94*(DAY(EOMONTH(BH$15,0))),
$DH94="день_2",
$DR94/30*MAX(MIN($AX94,EOMONTH(BH$15,0))-MAX($AW94,BH$15)+1,),
$DH94="раб.день",
$DR94/30*(IFERROR(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$DR94*BH94,
$DH94="неделя",
$DR94*BH94/7*(ROUNDUP((DAY(EOMONTH(BH$15,0)))/4,0))),
0)</f>
        <v/>
      </c>
      <c r="EB94" s="125">
        <f t="array" ref="EB94">
IFERROR(_xlfn.IFS(
$DH94="день_1",
$DR94*$BL94/($AX94-$AW94+1)*BI94*(DAY(EOMONTH(BI$15,0))),
$DH94="день_2",
$DR94/30*MAX(MIN($AX94,EOMONTH(BI$15,0))-MAX($AW94,BI$15)+1,),
$DH94="раб.день",
$DR94/30*(IFERROR(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$DR94*BI94,
$DH94="неделя",
$DR94*BI94/7*(ROUNDUP((DAY(EOMONTH(BI$15,0)))/4,0))),
0)</f>
        <v/>
      </c>
      <c r="EC94" s="125">
        <f t="array" ref="EC94">
IFERROR(_xlfn.IFS(
$DH94="день_1",
$DR94*$BL94/($AX94-$AW94+1)*BJ94*(DAY(EOMONTH(BJ$15,0))),
$DH94="день_2",
$DR94/30*MAX(MIN($AX94,EOMONTH(BJ$15,0))-MAX($AW94,BJ$15)+1,),
$DH94="раб.день",
$DR94/30*(IFERROR(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$DR94*BJ94,
$DH94="неделя",
$DR94*BJ94/7*(ROUNDUP((DAY(EOMONTH(BJ$15,0)))/4,0))),
0)</f>
        <v/>
      </c>
      <c r="ED94" s="125">
        <f t="array" ref="ED94">
IFERROR(_xlfn.IFS(
$DH94="день_1",
$DR94*$BL94/($AX94-$AW94+1)*BK94*(DAY(EOMONTH(BK$15,0))),
$DH94="день_2",
$DR94/30*MAX(MIN($AX94,EOMONTH(BK$15,0))-MAX($AW94,BK$15)+1,),
$DH94="раб.день",
$DR94/30*(IFERROR(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$DR94*BK94,
$DH94="неделя",
$DR94*BK94/7*(ROUNDUP((DAY(EOMONTH(BK$15,0)))/4,0))),
0)</f>
        <v/>
      </c>
      <c r="EE94" s="125">
        <f>SUM($DS94,$DT94,$DU94,$DV94,$DW94,$DX94,$DY94,$DZ94,$EA94,$EB94,$EC94,$ED94)</f>
        <v/>
      </c>
      <c r="EF94" s="125">
        <f>IFERROR(ROUND($EE94*(1+$EP94),2),0)</f>
        <v/>
      </c>
      <c r="EG94" s="128" t="n">
        <v>1</v>
      </c>
      <c r="EH94" s="126" t="n">
        <v>0</v>
      </c>
      <c r="EI94" s="126">
        <f>ROUND(SUM($EH94:$EH94)*SUM($AB94:$AB94)*$EG94,2)</f>
        <v/>
      </c>
      <c r="EJ94" s="126">
        <f>ROUND($EI94*(1+$EP94),2)</f>
        <v/>
      </c>
      <c r="EK94" s="126" t="n">
        <v>0</v>
      </c>
      <c r="EL94" s="126">
        <f>ROUND(SUM($EK94:$EK94)*SUM($AB94:$AB94)*$EG94,2)</f>
        <v/>
      </c>
      <c r="EM94" s="126">
        <f>ROUND($EL94*(1+$EP94),2)</f>
        <v/>
      </c>
      <c r="EN94" s="126">
        <f>SUM($EE94,$EI94,$EL94)</f>
        <v/>
      </c>
      <c r="EO94" s="126">
        <f>SUM($EF94,$EJ94,$EM94)</f>
        <v/>
      </c>
      <c r="EP94" s="59" t="n"/>
      <c r="EQ94" s="59" t="n"/>
      <c r="ER94" s="60">
        <f t="array" ref="ER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MATCH(ES94,
{"AMS";"RussOutdoor";"HD Outdoor";"Ingroup";"IQ";"Ledproduction";"LisChannel";"Logic";"Media-PPL";"NovikovTV | НовиковТВ";"SMA";"SOK";"КрокусТВ | CrocusTV | IndoorTV";"Сити";"ТЯК Москва"},
0)),"")</f>
        <v/>
      </c>
      <c r="ES94" s="60" t="n"/>
      <c r="ET94" s="60">
        <f t="array" ref="ET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MATCH(ES94,
{"AMS";"RussOutdoor";"HD Outdoor";"Ingroup";"IQ";"Ledproduction";"LisChannel";"Logic";"Media-PPL";"NovikovTV | НовиковТВ";"SMA";"SOK";"КрокусТВ | CrocusTV | IndoorTV";"Сити";"ТЯК Москва"},
0)),"")</f>
        <v/>
      </c>
      <c r="EU94" s="60" t="n"/>
      <c r="EV94" s="60" t="n"/>
      <c r="EX94" s="110">
        <f t="array" ref="EX94">
($AR94/30
+N("ТРАФИК ПЛОЩАДКИ"))*
(IFERROR(
_xlfn.LET(
_xlpm.GPR,
HLOOKUP($L94,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IF($Q94="цифровой",_xlpm.GPR/$AG94,_xlpm.GPR/60)),
0)
+N("DWELL TIME"))*
(IF($AB94=0,0,IF($AB94=1,0.3,IF($AB94=2,0.5,IF($AB94&gt;2,1))))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_xlfn.IFS($AC94="да",1.2,$AC94="нет",1)*
_xlfn.IFS($AD94="да",1.2,$AD94="нет",1)*
IF(R94="статический",1,1.2)*
$X94*
INDEX(
{1.2;1;1.2;1.2;1;1.2;1.2;1.2;1.2;1.2;1.2;1;1.2;1.2;1.2;1.2;1;1;1.2;1.2;1.2;1;1;1;1;1.2;1.2;1.2;1.2;1;1;1;1;1.2;1.2;1.2;1.2;1.2;1.2;1.2;1.2;1;1;1.2;1;1;1;1;1.5;1;1;1.5;1.5;1.2},
MATCH($Q94,_xlpm.MI,0)))&gt;{0.02;0.04;0.06;0.1;0.2;0.4;0.6;0.8;1;2;4;6})),
{0;1;2;3;4;5;6;7;8;9;10;11;12},
0)))
+N("КОЭФФИЦИЕНТ КОНТАКТА"))))*
(_xlfn.IFS($X94&lt;0.1,$X94/1000,$X94&gt;25,5.2,AND($X94&gt;=0.1,$X94&lt;=25),(($X94*2+0.1)/10)*($X94/10)))*
IFERROR((_xlfn.LET(
_xlpm.MA,
{0;0.8;0.85;0.9;0.95;1},
_xlpm.MAA,
{0;1;2;3;4;5},
INDEX(_xlpm.MA,MATCH(SUMPRODUCT(--((IF(ROUND(_xlpm.MAA,1)&gt;5,5,ROUND($AB94,1)))&gt;{0;1;2;3;4;5})),_xlpm.MAA,0)))
+N("КОЭФФИЦИЕНТ КОЛ-ВО КОНСТРУКЦИЙ")),1)*
$AB94,0))*
(IF($Q94="цифровой",$AG94/15*$AI94,1)
+N("ДЛЯ ЦИФРЫ"))</f>
        <v/>
      </c>
      <c r="EY94" s="110">
        <f>IFERROR(EX94*AY94,0)</f>
        <v/>
      </c>
      <c r="EZ94" s="131">
        <f>IFERROR(DP94/EY94*1000,0)</f>
        <v/>
      </c>
      <c r="FA94" s="112">
        <f>IFERROR(FC94/FB94,0)</f>
        <v/>
      </c>
      <c r="FB94" s="112">
        <f>IFERROR((FC94/(EY94/FF94*#REF!))*0.825,0)</f>
        <v/>
      </c>
      <c r="FC94" s="112">
        <f>IFERROR(((EX94*30/AR94)*100)/30,0)</f>
        <v/>
      </c>
      <c r="FD94" s="112">
        <f>IFERROR(EY94/G94*100%,0)</f>
        <v/>
      </c>
      <c r="FE94" s="112">
        <f>IFERROR(FD94/FC94*100%,0)</f>
        <v/>
      </c>
      <c r="FF94" s="110">
        <f>IFERROR(AR94/30*AY94,0)</f>
        <v/>
      </c>
    </row>
    <row r="95" ht="12.75" customHeight="1">
      <c r="A95" s="59" t="n"/>
      <c r="B95" s="60" t="n"/>
      <c r="C95" s="60" t="n"/>
      <c r="D95" s="60">
        <f t="array" ref="D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5" s="60">
        <f t="array" ref="E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5" s="60" t="inlineStr"/>
      <c r="G95" s="60" t="n"/>
      <c r="H95" s="60">
        <f t="array" ref="H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5" s="60" t="n"/>
      <c r="J95" s="60" t="n"/>
      <c r="K95" s="60" t="n"/>
      <c r="L95" s="60" t="n"/>
      <c r="M95" s="60" t="n"/>
      <c r="N95" s="60" t="n"/>
      <c r="O95" s="60" t="n"/>
      <c r="P95" s="60">
        <f t="array" ref="P95">
_xlfn.IFS(
ISNUMBER(MATCH($Q95,{"шелфбаннер","разделитель","монетница","чековая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ISNUMBER(MATCH($Q95,{"каталог","журнал"},)),
"Пресса",
$Q95="","")</f>
        <v/>
      </c>
      <c r="Q95" s="60" t="n"/>
      <c r="R95" s="60">
        <f t="array" ref="R95">
IFERROR(
_xlfn.IFS(
OR(ISNUMBER(MATCH($Q95,{"экспозиция","макет","стенд","автостенд","авто стенд","выставочное пространство","выставочные стенды","модульные выставочные стенды","3Д конструкция","3D конструкция"},)),P95="Экспонирование"),
"нестандартный",
ISNUMBER(MATCH($Q95,{"скроллер","призматрон"},)),
"динамический",
$P95="Видео",
"цифровой",
OR($P95="Пресса",$P95="Щит",$P95="POSm",$P95="Подвес",$P95="Брендирование/оклейка"),
"статический"),"")</f>
        <v/>
      </c>
      <c r="S95" s="59" t="n"/>
      <c r="T95" s="60" t="n"/>
      <c r="U95" s="60" t="n"/>
      <c r="V95" s="60">
        <f>
IF(P95="Видео",
"цифровой постер/ролик",
IF(ISNUMBER(MATCH(Q95,{"короб световой","короб световой | лайтбокс","короб световой | кристалайт","лайтбокс","лайт бокс","кристалайт","LB","lightbox"},)),
"бэклит",
IF(P95="Брендирование/оклейка",
"перфарированная пленка/самоклейка",
IF(P95="Экспонирование",
"под запрос",
IF(P95="Подвес",
"баннер/ткань",
"")))))</f>
        <v/>
      </c>
      <c r="W95" s="59" t="n"/>
      <c r="X95" s="59" t="n"/>
      <c r="Y95" s="59" t="n"/>
      <c r="Z95" s="61" t="n"/>
      <c r="AA95" s="61" t="n"/>
      <c r="AB95" s="61">
        <f>IF(BL95&gt;0,Z95,0)</f>
        <v/>
      </c>
      <c r="AC95" s="59" t="n"/>
      <c r="AD95" s="59" t="n"/>
      <c r="AE95" s="59" t="n"/>
      <c r="AF95" s="59" t="n"/>
      <c r="AG95" s="59" t="n"/>
      <c r="AH95" s="59" t="n"/>
      <c r="AI95" s="59" t="n"/>
      <c r="AJ95" s="59" t="n"/>
      <c r="AK95" s="59" t="n"/>
      <c r="AL95" s="62">
        <f>IFERROR(IF(OR(R95="статический",R95="динамический",R95="нестандартный",R95="",R95=""),"-",IF(AND(AH95="-",AI95="-"),"-",AK95*3600/AH95*AI95)),"-")</f>
        <v/>
      </c>
      <c r="AM95" s="62">
        <f>IFERROR(IF(OR(R95="статический",R95="динамический",R95="",R95="", R95="BTL",R95="нестандартный"),"-",AG95*AI95*AL95/60),"-")</f>
        <v/>
      </c>
      <c r="AN95" s="63">
        <f>IFERROR(IF(AH95="","-",AG95*AI95/AH95),"-")</f>
        <v/>
      </c>
      <c r="AO95" s="59">
        <f>IFERROR(IF(OR($R95="статический",$R95="динамический",$R95="",$R95="",$R95="BTL",$R95="нестандартный"),"-",$AL95*$AY95),"-")</f>
        <v/>
      </c>
      <c r="AP95" s="62">
        <f>IFERROR(IF(OR($R95="статический",$R95="динамический",$R95="",$R95="",$R95="BTL",$R95="нестандартный"),"-",$AM95*AY95),"-")</f>
        <v/>
      </c>
      <c r="AQ95" s="64" t="n"/>
      <c r="AR95" s="61" t="n"/>
      <c r="AS95" s="61" t="n"/>
      <c r="AT95" s="61" t="n"/>
      <c r="AU95" s="65" t="n"/>
      <c r="AV95" s="124">
        <f>IFERROR(DR95/AT95*1000,"n/a")</f>
        <v/>
      </c>
      <c r="AW95" s="67" t="n"/>
      <c r="AX95" s="67" t="n"/>
      <c r="AY95" s="43">
        <f>IFERROR(IF(OR($AW95="",$AX95=""),"",_xlfn.DAYS($AX95+1,$AW95)),"")</f>
        <v/>
      </c>
      <c r="AZ95" s="68">
        <f t="array" ref="AZ95">
_xlfn.LET(_xlpm.COEFF,
IF($AW95+$AX95=0,0,IF(MAX(MIN($AX95,EOMONTH(AZ$15,0))-MAX($AW95,AZ$15)+1,)&gt;0,1,0)),
_xlfn.IFS(
$ES95="LisChannel",
_xlpm.COEFF*
INDEX({1;1;1.2;1.2;1;1;1;1;1.2;1.2;1.2;1.2},
MATCH(MONTH(AZ$15),
{1,2,3,4,5,6,7,8,9,10,11,12})),
CONCATENATE($ES95," ",$L95)="RussOutdoor метро",
_xlpm.COEFF*
INDEX({0.8;0.9;1.1;1.1;1;1;1;1;1.1;1.1;1.1;1.1},
MATCH(MONTH(AZ$15),
{1,2,3,4,5,6,7,8,9,10,11,12})),
$ES95&lt;&gt;"LisChannel",
_xlpm.COEFF,
$ES95&lt;&gt;"RussOutdoor",
_xlpm.COEFF))</f>
        <v/>
      </c>
      <c r="BA95" s="68">
        <f t="array" ref="BA95">
_xlfn.LET(_xlpm.COEFF,
IF($AW95+$AX95=0,0,IF(MAX(MIN($AX95,EOMONTH(BA$15,0))-MAX($AW95,BA$15)+1,)&gt;0,1,0)),
_xlfn.IFS(
$ES95="LisChannel",
_xlpm.COEFF*
INDEX({1;1;1.2;1.2;1;1;1;1;1.2;1.2;1.2;1.2},
MATCH(MONTH(BA$15),
{1,2,3,4,5,6,7,8,9,10,11,12})),
CONCATENATE($ES95," ",$L95)="RussOutdoor метро",
_xlpm.COEFF*
INDEX({0.8;0.9;1.1;1.1;1;1;1;1;1.1;1.1;1.1;1.1},
MATCH(MONTH(BA$15),
{1,2,3,4,5,6,7,8,9,10,11,12})),
$ES95&lt;&gt;"LisChannel",
_xlpm.COEFF,
$ES95&lt;&gt;"RussOutdoor",
_xlpm.COEFF))</f>
        <v/>
      </c>
      <c r="BB95" s="68">
        <f t="array" ref="BB95">
_xlfn.LET(_xlpm.COEFF,
IF($AW95+$AX95=0,0,IF(MAX(MIN($AX95,EOMONTH(BB$15,0))-MAX($AW95,BB$15)+1,)&gt;0,1,0)),
_xlfn.IFS(
$ES95="LisChannel",
_xlpm.COEFF*
INDEX({1;1;1.2;1.2;1;1;1;1;1.2;1.2;1.2;1.2},
MATCH(MONTH(BB$15),
{1,2,3,4,5,6,7,8,9,10,11,12})),
CONCATENATE($ES95," ",$L95)="RussOutdoor метро",
_xlpm.COEFF*
INDEX({0.8;0.9;1.1;1.1;1;1;1;1;1.1;1.1;1.1;1.1},
MATCH(MONTH(BB$15),
{1,2,3,4,5,6,7,8,9,10,11,12})),
$ES95&lt;&gt;"LisChannel",
_xlpm.COEFF,
$ES95&lt;&gt;"RussOutdoor",
_xlpm.COEFF))</f>
        <v/>
      </c>
      <c r="BC95" s="68">
        <f t="array" ref="BC95">
_xlfn.LET(_xlpm.COEFF,
IF($AW95+$AX95=0,0,IF(MAX(MIN($AX95,EOMONTH(BC$15,0))-MAX($AW95,BC$15)+1,)&gt;0,1,0)),
_xlfn.IFS(
$ES95="LisChannel",
_xlpm.COEFF*
INDEX({1;1;1.2;1.2;1;1;1;1;1.2;1.2;1.2;1.2},
MATCH(MONTH(BC$15),
{1,2,3,4,5,6,7,8,9,10,11,12})),
CONCATENATE($ES95," ",$L95)="RussOutdoor метро",
_xlpm.COEFF*
INDEX({0.8;0.9;1.1;1.1;1;1;1;1;1.1;1.1;1.1;1.1},
MATCH(MONTH(BC$15),
{1,2,3,4,5,6,7,8,9,10,11,12})),
$ES95&lt;&gt;"LisChannel",
_xlpm.COEFF,
$ES95&lt;&gt;"RussOutdoor",
_xlpm.COEFF))</f>
        <v/>
      </c>
      <c r="BD95" s="68">
        <f t="array" ref="BD95">
_xlfn.LET(_xlpm.COEFF,
IF($AW95+$AX95=0,0,IF(MAX(MIN($AX95,EOMONTH(BD$15,0))-MAX($AW95,BD$15)+1,)&gt;0,1,0)),
_xlfn.IFS(
$ES95="LisChannel",
_xlpm.COEFF*
INDEX({1;1;1.2;1.2;1;1;1;1;1.2;1.2;1.2;1.2},
MATCH(MONTH(BD$15),
{1,2,3,4,5,6,7,8,9,10,11,12})),
CONCATENATE($ES95," ",$L95)="RussOutdoor метро",
_xlpm.COEFF*
INDEX({0.8;0.9;1.1;1.1;1;1;1;1;1.1;1.1;1.1;1.1},
MATCH(MONTH(BD$15),
{1,2,3,4,5,6,7,8,9,10,11,12})),
$ES95&lt;&gt;"LisChannel",
_xlpm.COEFF,
$ES95&lt;&gt;"RussOutdoor",
_xlpm.COEFF))</f>
        <v/>
      </c>
      <c r="BE95" s="68">
        <f t="array" ref="BE95">
_xlfn.LET(_xlpm.COEFF,
IF($AW95+$AX95=0,0,IF(MAX(MIN($AX95,EOMONTH(BE$15,0))-MAX($AW95,BE$15)+1,)&gt;0,1,0)),
_xlfn.IFS(
$ES95="LisChannel",
_xlpm.COEFF*
INDEX({1;1;1.2;1.2;1;1;1;1;1.2;1.2;1.2;1.2},
MATCH(MONTH(BE$15),
{1,2,3,4,5,6,7,8,9,10,11,12})),
CONCATENATE($ES95," ",$L95)="RussOutdoor метро",
_xlpm.COEFF*
INDEX({0.8;0.9;1.1;1.1;1;1;1;1;1.1;1.1;1.1;1.1},
MATCH(MONTH(BE$15),
{1,2,3,4,5,6,7,8,9,10,11,12})),
$ES95&lt;&gt;"LisChannel",
_xlpm.COEFF,
$ES95&lt;&gt;"RussOutdoor",
_xlpm.COEFF))</f>
        <v/>
      </c>
      <c r="BF95" s="68">
        <f t="array" ref="BF95">
_xlfn.LET(_xlpm.COEFF,
IF($AW95+$AX95=0,0,IF(MAX(MIN($AX95,EOMONTH(BF$15,0))-MAX($AW95,BF$15)+1,)&gt;0,1,0)),
_xlfn.IFS(
$ES95="LisChannel",
_xlpm.COEFF*
INDEX({1;1;1.2;1.2;1;1;1;1;1.2;1.2;1.2;1.2},
MATCH(MONTH(BF$15),
{1,2,3,4,5,6,7,8,9,10,11,12})),
CONCATENATE($ES95," ",$L95)="RussOutdoor метро",
_xlpm.COEFF*
INDEX({0.8;0.9;1.1;1.1;1;1;1;1;1.1;1.1;1.1;1.1},
MATCH(MONTH(BF$15),
{1,2,3,4,5,6,7,8,9,10,11,12})),
$ES95&lt;&gt;"LisChannel",
_xlpm.COEFF,
$ES95&lt;&gt;"RussOutdoor",
_xlpm.COEFF))</f>
        <v/>
      </c>
      <c r="BG95" s="68">
        <f t="array" ref="BG95">
_xlfn.LET(_xlpm.COEFF,
IF($AW95+$AX95=0,0,IF(MAX(MIN($AX95,EOMONTH(BG$15,0))-MAX($AW95,BG$15)+1,)&gt;0,1,0)),
_xlfn.IFS(
$ES95="LisChannel",
_xlpm.COEFF*
INDEX({1;1;1.2;1.2;1;1;1;1;1.2;1.2;1.2;1.2},
MATCH(MONTH(BG$15),
{1,2,3,4,5,6,7,8,9,10,11,12})),
CONCATENATE($ES95," ",$L95)="RussOutdoor метро",
_xlpm.COEFF*
INDEX({0.8;0.9;1.1;1.1;1;1;1;1;1.1;1.1;1.1;1.1},
MATCH(MONTH(BG$15),
{1,2,3,4,5,6,7,8,9,10,11,12})),
$ES95&lt;&gt;"LisChannel",
_xlpm.COEFF,
$ES95&lt;&gt;"RussOutdoor",
_xlpm.COEFF))</f>
        <v/>
      </c>
      <c r="BH95" s="68">
        <f t="array" ref="BH95">
_xlfn.LET(_xlpm.COEFF,
IF($AW95+$AX95=0,0,IF(MAX(MIN($AX95,EOMONTH(BH$15,0))-MAX($AW95,BH$15)+1,)&gt;0,1,0)),
_xlfn.IFS(
$ES95="LisChannel",
_xlpm.COEFF*
INDEX({1;1;1.2;1.2;1;1;1;1;1.2;1.2;1.2;1.2},
MATCH(MONTH(BH$15),
{1,2,3,4,5,6,7,8,9,10,11,12})),
CONCATENATE($ES95," ",$L95)="RussOutdoor метро",
_xlpm.COEFF*
INDEX({0.8;0.9;1.1;1.1;1;1;1;1;1.1;1.1;1.1;1.1},
MATCH(MONTH(BH$15),
{1,2,3,4,5,6,7,8,9,10,11,12})),
$ES95&lt;&gt;"LisChannel",
_xlpm.COEFF,
$ES95&lt;&gt;"RussOutdoor",
_xlpm.COEFF))</f>
        <v/>
      </c>
      <c r="BI95" s="68">
        <f t="array" ref="BI95">
_xlfn.LET(_xlpm.COEFF,
IF($AW95+$AX95=0,0,IF(MAX(MIN($AX95,EOMONTH(BI$15,0))-MAX($AW95,BI$15)+1,)&gt;0,1,0)),
_xlfn.IFS(
$ES95="LisChannel",
_xlpm.COEFF*
INDEX({1;1;1.2;1.2;1;1;1;1;1.2;1.2;1.2;1.2},
MATCH(MONTH(BI$15),
{1,2,3,4,5,6,7,8,9,10,11,12})),
CONCATENATE($ES95," ",$L95)="RussOutdoor метро",
_xlpm.COEFF*
INDEX({0.8;0.9;1.1;1.1;1;1;1;1;1.1;1.1;1.1;1.1},
MATCH(MONTH(BI$15),
{1,2,3,4,5,6,7,8,9,10,11,12})),
$ES95&lt;&gt;"LisChannel",
_xlpm.COEFF,
$ES95&lt;&gt;"RussOutdoor",
_xlpm.COEFF))</f>
        <v/>
      </c>
      <c r="BJ95" s="68">
        <f t="array" ref="BJ95">
_xlfn.LET(_xlpm.COEFF,
IF($AW95+$AX95=0,0,IF(MAX(MIN($AX95,EOMONTH(BJ$15,0))-MAX($AW95,BJ$15)+1,)&gt;0,1,0)),
_xlfn.IFS(
$ES95="LisChannel",
_xlpm.COEFF*
INDEX({1;1;1.2;1.2;1;1;1;1;1.2;1.2;1.2;1.2},
MATCH(MONTH(BJ$15),
{1,2,3,4,5,6,7,8,9,10,11,12})),
CONCATENATE($ES95," ",$L95)="RussOutdoor метро",
_xlpm.COEFF*
INDEX({0.8;0.9;1.1;1.1;1;1;1;1;1.1;1.1;1.1;1.1},
MATCH(MONTH(BJ$15),
{1,2,3,4,5,6,7,8,9,10,11,12})),
$ES95&lt;&gt;"LisChannel",
_xlpm.COEFF,
$ES95&lt;&gt;"RussOutdoor",
_xlpm.COEFF))</f>
        <v/>
      </c>
      <c r="BK95" s="68">
        <f t="array" ref="BK95">
_xlfn.LET(_xlpm.COEFF,
IF($AW95+$AX95=0,0,IF(MAX(MIN($AX95,EOMONTH(BK$15,0))-MAX($AW95,BK$15)+1,)&gt;0,1,0)),
_xlfn.IFS(
$ES95="LisChannel",
_xlpm.COEFF*
INDEX({1;1;1.2;1.2;1;1;1;1;1.2;1.2;1.2;1.2},
MATCH(MONTH(BK$15),
{1,2,3,4,5,6,7,8,9,10,11,12})),
CONCATENATE($ES95," ",$L95)="RussOutdoor метро",
_xlpm.COEFF*
INDEX({0.8;0.9;1.1;1.1;1;1;1;1;1.1;1.1;1.1;1.1},
MATCH(MONTH(BK$15),
{1,2,3,4,5,6,7,8,9,10,11,12})),
$ES95&lt;&gt;"LisChannel",
_xlpm.COEFF,
$ES95&lt;&gt;"RussOutdoor",
_xlpm.COEFF))</f>
        <v/>
      </c>
      <c r="BL95" s="62">
        <f>COUNTIFS($AZ95:$BK95,"&gt;0")</f>
        <v/>
      </c>
      <c r="BM95" s="65" t="n"/>
      <c r="BN95" s="125">
        <f>$DJ95</f>
        <v/>
      </c>
      <c r="BO95" s="63">
        <f>$DQ95</f>
        <v/>
      </c>
      <c r="BP95" s="125">
        <f>
IFERROR(
IF($BL95=0,0,
$BN95*(1-$BO95)),
0)</f>
        <v/>
      </c>
      <c r="BQ95" s="125">
        <f t="array" ref="BQ95">
IFERROR(
_xlfn.IFS(
$DH95="день_1",
$BP95*$BL95/($AX95-$AW95+1)*AZ95*(DAY(EOMONTH(AZ$15,0))),
$DH95="день_2",
$BP95/30*MAX(MIN($AX95,EOMONTH(AZ$15,0))-MAX($AW95,AZ$15)+1,),
$DH95="раб.день",
$BP95/30*(IFERROR(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$BP95*AZ95,
$DH95="неделя",
$BP95*AZ95/7*(ROUNDUP((DAY(EOMONTH(AZ$15,0)))/4,0))),
0)</f>
        <v/>
      </c>
      <c r="BR95" s="125">
        <f t="array" ref="BR95">
IFERROR(
_xlfn.IFS(
$DH95="день_1",
$BP95*$BL95/($AX95-$AW95+1)*BA95*(DAY(EOMONTH(BA$15,0))),
$DH95="день_2",
$BP95/30*MAX(MIN($AX95,EOMONTH(BA$15,0))-MAX($AW95,BA$15)+1,),
$DH95="раб.день",
$BP95/30*(IFERROR(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$BP95*BA95,
$DH95="неделя",
$BP95*BA95/7*(ROUNDUP((DAY(EOMONTH(BA$15,0)))/4,0))),
0)</f>
        <v/>
      </c>
      <c r="BS95" s="125">
        <f t="array" ref="BS95">
IFERROR(
_xlfn.IFS(
$DH95="день_1",
$BP95*$BL95/($AX95-$AW95+1)*BB95*(DAY(EOMONTH(BB$15,0))),
$DH95="день_2",
$BP95/30*MAX(MIN($AX95,EOMONTH(BB$15,0))-MAX($AW95,BB$15)+1,),
$DH95="раб.день",
$BP95/30*(IFERROR(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$BP95*BB95,
$DH95="неделя",
$BP95*BB95/7*(ROUNDUP((DAY(EOMONTH(BB$15,0)))/4,0))),
0)</f>
        <v/>
      </c>
      <c r="BT95" s="125">
        <f t="array" ref="BT95">
IFERROR(
_xlfn.IFS(
$DH95="день_1",
$BP95*$BL95/($AX95-$AW95+1)*BC95*(DAY(EOMONTH(BC$15,0))),
$DH95="день_2",
$BP95/30*MAX(MIN($AX95,EOMONTH(BC$15,0))-MAX($AW95,BC$15)+1,),
$DH95="раб.день",
$BP95/30*(IFERROR(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$BP95*BC95,
$DH95="неделя",
$BP95*BC95/7*(ROUNDUP((DAY(EOMONTH(BC$15,0)))/4,0))),
0)</f>
        <v/>
      </c>
      <c r="BU95" s="125">
        <f t="array" ref="BU95">
IFERROR(
_xlfn.IFS(
$DH95="день_1",
$BP95*$BL95/($AX95-$AW95+1)*BD95*(DAY(EOMONTH(BD$15,0))),
$DH95="день_2",
$BP95/30*MAX(MIN($AX95,EOMONTH(BD$15,0))-MAX($AW95,BD$15)+1,),
$DH95="раб.день",
$BP95/30*(IFERROR(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$BP95*BD95,
$DH95="неделя",
$BP95*BD95/7*(ROUNDUP((DAY(EOMONTH(BD$15,0)))/4,0))),
0)</f>
        <v/>
      </c>
      <c r="BV95" s="125">
        <f t="array" ref="BV95">
IFERROR(
_xlfn.IFS(
$DH95="день_1",
$BP95*$BL95/($AX95-$AW95+1)*BE95*(DAY(EOMONTH(BE$15,0))),
$DH95="день_2",
$BP95/30*MAX(MIN($AX95,EOMONTH(BE$15,0))-MAX($AW95,BE$15)+1,),
$DH95="раб.день",
$BP95/30*(IFERROR(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$BP95*BE95,
$DH95="неделя",
$BP95*BE95/7*(ROUNDUP((DAY(EOMONTH(BE$15,0)))/4,0))),
0)</f>
        <v/>
      </c>
      <c r="BW95" s="125">
        <f t="array" ref="BW95">
IFERROR(
_xlfn.IFS(
$DH95="день_1",
$BP95*$BL95/($AX95-$AW95+1)*BF95*(DAY(EOMONTH(BF$15,0))),
$DH95="день_2",
$BP95/30*MAX(MIN($AX95,EOMONTH(BF$15,0))-MAX($AW95,BF$15)+1,),
$DH95="раб.день",
$BP95/30*(IFERROR(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$BP95*BF95,
$DH95="неделя",
$BP95*BF95/7*(ROUNDUP((DAY(EOMONTH(BF$15,0)))/4,0))),
0)</f>
        <v/>
      </c>
      <c r="BX95" s="125">
        <f t="array" ref="BX95">
IFERROR(
_xlfn.IFS(
$DH95="день_1",
$BP95*$BL95/($AX95-$AW95+1)*BG95*(DAY(EOMONTH(BG$15,0))),
$DH95="день_2",
$BP95/30*MAX(MIN($AX95,EOMONTH(BG$15,0))-MAX($AW95,BG$15)+1,),
$DH95="раб.день",
$BP95/30*(IFERROR(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$BP95*BG95,
$DH95="неделя",
$BP95*BG95/7*(ROUNDUP((DAY(EOMONTH(BG$15,0)))/4,0))),
0)</f>
        <v/>
      </c>
      <c r="BY95" s="125">
        <f t="array" ref="BY95">
IFERROR(
_xlfn.IFS(
$DH95="день_1",
$BP95*$BL95/($AX95-$AW95+1)*BH95*(DAY(EOMONTH(BH$15,0))),
$DH95="день_2",
$BP95/30*MAX(MIN($AX95,EOMONTH(BH$15,0))-MAX($AW95,BH$15)+1,),
$DH95="раб.день",
$BP95/30*(IFERROR(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$BP95*BH95,
$DH95="неделя",
$BP95*BH95/7*(ROUNDUP((DAY(EOMONTH(BH$15,0)))/4,0))),
0)</f>
        <v/>
      </c>
      <c r="BZ95" s="125">
        <f t="array" ref="BZ95">
IFERROR(
_xlfn.IFS(
$DH95="день_1",
$BP95*$BL95/($AX95-$AW95+1)*BI95*(DAY(EOMONTH(BI$15,0))),
$DH95="день_2",
$BP95/30*MAX(MIN($AX95,EOMONTH(BI$15,0))-MAX($AW95,BI$15)+1,),
$DH95="раб.день",
$BP95/30*(IFERROR(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$BP95*BI95,
$DH95="неделя",
$BP95*BI95/7*(ROUNDUP((DAY(EOMONTH(BI$15,0)))/4,0))),
0)</f>
        <v/>
      </c>
      <c r="CA95" s="125">
        <f t="array" ref="CA95">
IFERROR(
_xlfn.IFS(
$DH95="день_1",
$BP95*$BL95/($AX95-$AW95+1)*BJ95*(DAY(EOMONTH(BJ$15,0))),
$DH95="день_2",
$BP95/30*MAX(MIN($AX95,EOMONTH(BJ$15,0))-MAX($AW95,BJ$15)+1,),
$DH95="раб.день",
$BP95/30*(IFERROR(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$BP95*BJ95,
$DH95="неделя",
$BP95*BJ95/7*(ROUNDUP((DAY(EOMONTH(BJ$15,0)))/4,0))),
0)</f>
        <v/>
      </c>
      <c r="CB95" s="125">
        <f t="array" ref="CB95">
IFERROR(
_xlfn.IFS(
$DH95="день_1",
$BP95*$BL95/($AX95-$AW95+1)*BK95*(DAY(EOMONTH(BK$15,0))),
$DH95="день_2",
$BP95/30*MAX(MIN($AX95,EOMONTH(BK$15,0))-MAX($AW95,BK$15)+1,),
$DH95="раб.день",
$BP95/30*(IFERROR(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$BP95*BK95,
$DH95="неделя",
$BP95*BK95/7*(ROUNDUP((DAY(EOMONTH(BK$15,0)))/4,0))),
0)</f>
        <v/>
      </c>
      <c r="CC95" s="125">
        <f>SUM($BQ95:$CB95)</f>
        <v/>
      </c>
      <c r="CD95" s="126">
        <f>SUM($EH95:$EH95)</f>
        <v/>
      </c>
      <c r="CE95" s="126">
        <f>$CD95*$AB95</f>
        <v/>
      </c>
      <c r="CF95" s="126">
        <f>SUM($EK95:$EK95)</f>
        <v/>
      </c>
      <c r="CG95" s="126">
        <f>$CF95*$AB95</f>
        <v/>
      </c>
      <c r="CH95" s="126">
        <f>SUM($CC95,$CE95,$CG95)</f>
        <v/>
      </c>
      <c r="CI95" s="126">
        <f>$CH95*(1+$CM95)</f>
        <v/>
      </c>
      <c r="CJ95" s="127" t="n">
        <v>0</v>
      </c>
      <c r="CK95" s="126">
        <f>SUM($CH95:$CH95)*(1+$CJ95)</f>
        <v/>
      </c>
      <c r="CL95" s="126">
        <f>SUM($CH95:$CH95)*(1+$CM95)</f>
        <v/>
      </c>
      <c r="CM95" s="59" t="n"/>
      <c r="CN95" s="59" t="n"/>
      <c r="CO95" s="72" t="n"/>
      <c r="CP95" s="59" t="n"/>
      <c r="CQ95" s="73" t="n"/>
      <c r="CR95" s="73" t="n"/>
      <c r="CS95" s="73" t="n"/>
      <c r="CT95" s="72" t="n"/>
      <c r="CU95" s="79" t="inlineStr">
        <is>
          <t> </t>
        </is>
      </c>
      <c r="CV95" s="60" t="n"/>
      <c r="CW95" s="60" t="n"/>
      <c r="CX95" s="60" t="n"/>
      <c r="CY95" s="127">
        <f>IFERROR(($CC95-$EE95)/($EE95/(1-$DQ95)),0)</f>
        <v/>
      </c>
      <c r="CZ95" s="127">
        <f>IFERROR(1-$EI95/($CE95),0)</f>
        <v/>
      </c>
      <c r="DA95" s="127">
        <f>IFERROR(1-$EL95/($CG95),0)</f>
        <v/>
      </c>
      <c r="DB95" s="126">
        <f>ROUND(IFERROR(($CI95/(1+$CM95)-$EN95),0),2)</f>
        <v/>
      </c>
      <c r="DC95" s="128" t="n"/>
      <c r="DD95" s="125" t="n"/>
      <c r="DE95" s="75" t="n">
        <v>0</v>
      </c>
      <c r="DF95" s="128" t="n"/>
      <c r="DG95" s="125">
        <f>IF($DC95=0,0,$DD95*($DC95*100%-$DE95*$DF95))*SUM($AB95:$AB95)</f>
        <v/>
      </c>
      <c r="DH95" s="129" t="inlineStr">
        <is>
          <t>месяц</t>
        </is>
      </c>
      <c r="DI95" s="130">
        <f t="array" ref="DI95">IFERROR(
IF($ES95="LisChannel",
(ROUND(((INDEX({174.625;153.888888888889;130.972222222222},MATCH($AI95,{2;3;4}),0))*$AG95*$AI95),2)),0),0)</f>
        <v/>
      </c>
      <c r="DJ95" s="130">
        <f>
_xlfn.LET(_xlpm.X,
IFERROR(
IF($ES95="НовиковТВ",
(_xlfn.LET(_xlpm.NTV,
_xlfn.LET(_xlpm.MIN,350000,
IF(SUMIFS($DI:$DI,$ES:$ES,"НовиковТВ")&lt;=_xlpm.MIN,
(SUMIFS($DI:$DI,$ES:$ES,"НовиковТВ")/(COUNTIFS($ES:$ES,"НовиковТВ")))*_xlpm.MIN/SUMIFS($DI:$DI,$ES:$ES,"НовиковТВ"),
DI95)),
_xlpm.NTV+$DG95/(1-(1-(_xlpm.NTV)*(1-$DL95)*(1-$DM95)*(1-$DN95)*(1-$DO95)*(1-$DP95)/_xlpm.NTV))))/(1+$EP95),
$DI95+$DG95/(1-(1-($DI95)*(1-$DL95)*(1-$DM95)*(1-$DN95)*(1-$DO95)*(1-$DP95)/$DI95))),
0),
_xlpm.X*(1+$CM95)*(1+$CW95)-_xlpm.X*(1+$CM95)+_xlpm.X)</f>
        <v/>
      </c>
      <c r="DK95" s="125" t="inlineStr">
        <is>
          <t>послед.</t>
        </is>
      </c>
      <c r="DL95" s="63" t="n">
        <v>0</v>
      </c>
      <c r="DM95" s="63" t="n">
        <v>0</v>
      </c>
      <c r="DN95" s="63" t="n">
        <v>0</v>
      </c>
      <c r="DO95" s="63" t="n">
        <v>0</v>
      </c>
      <c r="DP95" s="63" t="n">
        <v>0</v>
      </c>
      <c r="DQ95" s="63">
        <f t="array" ref="DQ95">IFERROR(_xlfn.IFS(
$DK95="послед.",1-(1-$DL95)*(1-$DM95)*(1-$DN95)*(1-$DO95)*(1-$DP95),
$DK95="сумм.",$DL95+$DM95+$DN95+$DO95+$DP95),
0)</f>
        <v/>
      </c>
      <c r="DR95" s="125">
        <f t="array" ref="DR95">
IFERROR(
_xlfn.IFS(
$BL95=0,
0,
$BL95&gt;0,
_xlfn.IFS($DK95="послед.",
$DJ95*(1-$DL95)*(1-$DM95)*(1-$DN95)*(1-$DO95)*(1-$DP95),
$DK95="сумм.",
$DJ95*(1-($DL95+$DM95+$DN95+$DO95+$DP95)))),0)</f>
        <v/>
      </c>
      <c r="DS95" s="125">
        <f t="array" ref="DS95">
IFERROR(_xlfn.IFS(
$DH95="день_1",
$DR95*$BL95/($AX95-$AW95+1)*AZ95*(DAY(EOMONTH(AZ$15,0))),
$DH95="день_2",
$DR95/30*MAX(MIN($AX95,EOMONTH(AZ$15,0))-MAX($AW95,AZ$15)+1,),
$DH95="раб.день",
$DR95/30*(IFERROR(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$DR95*AZ95,
$DH95="неделя",
$DR95*AZ95/7*(ROUNDUP((DAY(EOMONTH(AZ$15,0)))/4,0))),
0)</f>
        <v/>
      </c>
      <c r="DT95" s="125">
        <f t="array" ref="DT95">
IFERROR(_xlfn.IFS(
$DH95="день_1",
$DR95*$BL95/($AX95-$AW95+1)*BA95*(DAY(EOMONTH(BA$15,0))),
$DH95="день_2",
$DR95/30*MAX(MIN($AX95,EOMONTH(BA$15,0))-MAX($AW95,BA$15)+1,),
$DH95="раб.день",
$DR95/30*(IFERROR(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$DR95*BA95,
$DH95="неделя",
$DR95*BA95/7*(ROUNDUP((DAY(EOMONTH(BA$15,0)))/4,0))),
0)</f>
        <v/>
      </c>
      <c r="DU95" s="125">
        <f t="array" ref="DU95">
IFERROR(_xlfn.IFS(
$DH95="день_1",
$DR95*$BL95/($AX95-$AW95+1)*BB95*(DAY(EOMONTH(BB$15,0))),
$DH95="день_2",
$DR95/30*MAX(MIN($AX95,EOMONTH(BB$15,0))-MAX($AW95,BB$15)+1,),
$DH95="раб.день",
$DR95/30*(IFERROR(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$DR95*BB95,
$DH95="неделя",
$DR95*BB95/7*(ROUNDUP((DAY(EOMONTH(BB$15,0)))/4,0))),
0)</f>
        <v/>
      </c>
      <c r="DV95" s="125">
        <f t="array" ref="DV95">
IFERROR(_xlfn.IFS(
$DH95="день_1",
$DR95*$BL95/($AX95-$AW95+1)*BC95*(DAY(EOMONTH(BC$15,0))),
$DH95="день_2",
$DR95/30*MAX(MIN($AX95,EOMONTH(BC$15,0))-MAX($AW95,BC$15)+1,),
$DH95="раб.день",
$DR95/30*(IFERROR(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$DR95*BC95,
$DH95="неделя",
$DR95*BC95/7*(ROUNDUP((DAY(EOMONTH(BC$15,0)))/4,0))),
0)</f>
        <v/>
      </c>
      <c r="DW95" s="125">
        <f t="array" ref="DW95">
IFERROR(_xlfn.IFS(
$DH95="день_1",
$DR95*$BL95/($AX95-$AW95+1)*BD95*(DAY(EOMONTH(BD$15,0))),
$DH95="день_2",
$DR95/30*MAX(MIN($AX95,EOMONTH(BD$15,0))-MAX($AW95,BD$15)+1,),
$DH95="раб.день",
$DR95/30*(IFERROR(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$DR95*BD95,
$DH95="неделя",
$DR95*BD95/7*(ROUNDUP((DAY(EOMONTH(BD$15,0)))/4,0))),
0)</f>
        <v/>
      </c>
      <c r="DX95" s="125">
        <f t="array" ref="DX95">
IFERROR(_xlfn.IFS(
$DH95="день_1",
$DR95*$BL95/($AX95-$AW95+1)*BE95*(DAY(EOMONTH(BE$15,0))),
$DH95="день_2",
$DR95/30*MAX(MIN($AX95,EOMONTH(BE$15,0))-MAX($AW95,BE$15)+1,),
$DH95="раб.день",
$DR95/30*(IFERROR(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$DR95*BE95,
$DH95="неделя",
$DR95*BE95/7*(ROUNDUP((DAY(EOMONTH(BE$15,0)))/4,0))),
0)</f>
        <v/>
      </c>
      <c r="DY95" s="125">
        <f t="array" ref="DY95">
IFERROR(_xlfn.IFS(
$DH95="день_1",
$DR95*$BL95/($AX95-$AW95+1)*BF95*(DAY(EOMONTH(BF$15,0))),
$DH95="день_2",
$DR95/30*MAX(MIN($AX95,EOMONTH(BF$15,0))-MAX($AW95,BF$15)+1,),
$DH95="раб.день",
$DR95/30*(IFERROR(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$DR95*BF95,
$DH95="неделя",
$DR95*BF95/7*(ROUNDUP((DAY(EOMONTH(BF$15,0)))/4,0))),
0)</f>
        <v/>
      </c>
      <c r="DZ95" s="125">
        <f t="array" ref="DZ95">
IFERROR(_xlfn.IFS(
$DH95="день_1",
$DR95*$BL95/($AX95-$AW95+1)*BG95*(DAY(EOMONTH(BG$15,0))),
$DH95="день_2",
$DR95/30*MAX(MIN($AX95,EOMONTH(BG$15,0))-MAX($AW95,BG$15)+1,),
$DH95="раб.день",
$DR95/30*(IFERROR(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$DR95*BG95,
$DH95="неделя",
$DR95*BG95/7*(ROUNDUP((DAY(EOMONTH(BG$15,0)))/4,0))),
0)</f>
        <v/>
      </c>
      <c r="EA95" s="125">
        <f t="array" ref="EA95">
IFERROR(_xlfn.IFS(
$DH95="день_1",
$DR95*$BL95/($AX95-$AW95+1)*BH95*(DAY(EOMONTH(BH$15,0))),
$DH95="день_2",
$DR95/30*MAX(MIN($AX95,EOMONTH(BH$15,0))-MAX($AW95,BH$15)+1,),
$DH95="раб.день",
$DR95/30*(IFERROR(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$DR95*BH95,
$DH95="неделя",
$DR95*BH95/7*(ROUNDUP((DAY(EOMONTH(BH$15,0)))/4,0))),
0)</f>
        <v/>
      </c>
      <c r="EB95" s="125">
        <f t="array" ref="EB95">
IFERROR(_xlfn.IFS(
$DH95="день_1",
$DR95*$BL95/($AX95-$AW95+1)*BI95*(DAY(EOMONTH(BI$15,0))),
$DH95="день_2",
$DR95/30*MAX(MIN($AX95,EOMONTH(BI$15,0))-MAX($AW95,BI$15)+1,),
$DH95="раб.день",
$DR95/30*(IFERROR(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$DR95*BI95,
$DH95="неделя",
$DR95*BI95/7*(ROUNDUP((DAY(EOMONTH(BI$15,0)))/4,0))),
0)</f>
        <v/>
      </c>
      <c r="EC95" s="125">
        <f t="array" ref="EC95">
IFERROR(_xlfn.IFS(
$DH95="день_1",
$DR95*$BL95/($AX95-$AW95+1)*BJ95*(DAY(EOMONTH(BJ$15,0))),
$DH95="день_2",
$DR95/30*MAX(MIN($AX95,EOMONTH(BJ$15,0))-MAX($AW95,BJ$15)+1,),
$DH95="раб.день",
$DR95/30*(IFERROR(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$DR95*BJ95,
$DH95="неделя",
$DR95*BJ95/7*(ROUNDUP((DAY(EOMONTH(BJ$15,0)))/4,0))),
0)</f>
        <v/>
      </c>
      <c r="ED95" s="125">
        <f t="array" ref="ED95">
IFERROR(_xlfn.IFS(
$DH95="день_1",
$DR95*$BL95/($AX95-$AW95+1)*BK95*(DAY(EOMONTH(BK$15,0))),
$DH95="день_2",
$DR95/30*MAX(MIN($AX95,EOMONTH(BK$15,0))-MAX($AW95,BK$15)+1,),
$DH95="раб.день",
$DR95/30*(IFERROR(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$DR95*BK95,
$DH95="неделя",
$DR95*BK95/7*(ROUNDUP((DAY(EOMONTH(BK$15,0)))/4,0))),
0)</f>
        <v/>
      </c>
      <c r="EE95" s="125">
        <f>SUM($DS95,$DT95,$DU95,$DV95,$DW95,$DX95,$DY95,$DZ95,$EA95,$EB95,$EC95,$ED95)</f>
        <v/>
      </c>
      <c r="EF95" s="125">
        <f>IFERROR(ROUND($EE95*(1+$EP95),2),0)</f>
        <v/>
      </c>
      <c r="EG95" s="128" t="n">
        <v>1</v>
      </c>
      <c r="EH95" s="126" t="n">
        <v>0</v>
      </c>
      <c r="EI95" s="126">
        <f>ROUND(SUM($EH95:$EH95)*SUM($AB95:$AB95)*$EG95,2)</f>
        <v/>
      </c>
      <c r="EJ95" s="126">
        <f>ROUND($EI95*(1+$EP95),2)</f>
        <v/>
      </c>
      <c r="EK95" s="126" t="n">
        <v>0</v>
      </c>
      <c r="EL95" s="126">
        <f>ROUND(SUM($EK95:$EK95)*SUM($AB95:$AB95)*$EG95,2)</f>
        <v/>
      </c>
      <c r="EM95" s="126">
        <f>ROUND($EL95*(1+$EP95),2)</f>
        <v/>
      </c>
      <c r="EN95" s="126">
        <f>SUM($EE95,$EI95,$EL95)</f>
        <v/>
      </c>
      <c r="EO95" s="126">
        <f>SUM($EF95,$EJ95,$EM95)</f>
        <v/>
      </c>
      <c r="EP95" s="59" t="n"/>
      <c r="EQ95" s="59" t="n"/>
      <c r="ER95" s="60">
        <f t="array" ref="ER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MATCH(ES95,
{"AMS";"RussOutdoor";"HD Outdoor";"Ingroup";"IQ";"Ledproduction";"LisChannel";"Logic";"Media-PPL";"NovikovTV | НовиковТВ";"SMA";"SOK";"КрокусТВ | CrocusTV | IndoorTV";"Сити";"ТЯК Москва"},
0)),"")</f>
        <v/>
      </c>
      <c r="ES95" s="60" t="n"/>
      <c r="ET95" s="60">
        <f t="array" ref="ET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MATCH(ES95,
{"AMS";"RussOutdoor";"HD Outdoor";"Ingroup";"IQ";"Ledproduction";"LisChannel";"Logic";"Media-PPL";"NovikovTV | НовиковТВ";"SMA";"SOK";"КрокусТВ | CrocusTV | IndoorTV";"Сити";"ТЯК Москва"},
0)),"")</f>
        <v/>
      </c>
      <c r="EU95" s="60" t="n"/>
      <c r="EV95" s="60" t="n"/>
      <c r="EX95" s="110">
        <f t="array" ref="EX95">
($AR95/30
+N("ТРАФИК ПЛОЩАДКИ"))*
(IFERROR(
_xlfn.LET(
_xlpm.GPR,
HLOOKUP($L95,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IF($Q95="цифровой",_xlpm.GPR/$AG95,_xlpm.GPR/60)),
0)
+N("DWELL TIME"))*
(IF($AB95=0,0,IF($AB95=1,0.3,IF($AB95=2,0.5,IF($AB95&gt;2,1))))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_xlfn.IFS($AC95="да",1.2,$AC95="нет",1)*
_xlfn.IFS($AD95="да",1.2,$AD95="нет",1)*
IF(R95="статический",1,1.2)*
$X95*
INDEX(
{1.2;1;1.2;1.2;1;1.2;1.2;1.2;1.2;1.2;1.2;1;1.2;1.2;1.2;1.2;1;1;1.2;1.2;1.2;1;1;1;1;1.2;1.2;1.2;1.2;1;1;1;1;1.2;1.2;1.2;1.2;1.2;1.2;1.2;1.2;1;1;1.2;1;1;1;1;1.5;1;1;1.5;1.5;1.2},
MATCH($Q95,_xlpm.MI,0)))&gt;{0.02;0.04;0.06;0.1;0.2;0.4;0.6;0.8;1;2;4;6})),
{0;1;2;3;4;5;6;7;8;9;10;11;12},
0)))
+N("КОЭФФИЦИЕНТ КОНТАКТА"))))*
(_xlfn.IFS($X95&lt;0.1,$X95/1000,$X95&gt;25,5.2,AND($X95&gt;=0.1,$X95&lt;=25),(($X95*2+0.1)/10)*($X95/10)))*
IFERROR((_xlfn.LET(
_xlpm.MA,
{0;0.8;0.85;0.9;0.95;1},
_xlpm.MAA,
{0;1;2;3;4;5},
INDEX(_xlpm.MA,MATCH(SUMPRODUCT(--((IF(ROUND(_xlpm.MAA,1)&gt;5,5,ROUND($AB95,1)))&gt;{0;1;2;3;4;5})),_xlpm.MAA,0)))
+N("КОЭФФИЦИЕНТ КОЛ-ВО КОНСТРУКЦИЙ")),1)*
$AB95,0))*
(IF($Q95="цифровой",$AG95/15*$AI95,1)
+N("ДЛЯ ЦИФРЫ"))</f>
        <v/>
      </c>
      <c r="EY95" s="110">
        <f>IFERROR(EX95*AY95,0)</f>
        <v/>
      </c>
      <c r="EZ95" s="131">
        <f>IFERROR(DP95/EY95*1000,0)</f>
        <v/>
      </c>
      <c r="FA95" s="112">
        <f>IFERROR(FC95/FB95,0)</f>
        <v/>
      </c>
      <c r="FB95" s="112">
        <f>IFERROR((FC95/(EY95/FF95*#REF!))*0.825,0)</f>
        <v/>
      </c>
      <c r="FC95" s="112">
        <f>IFERROR(((EX95*30/AR95)*100)/30,0)</f>
        <v/>
      </c>
      <c r="FD95" s="112">
        <f>IFERROR(EY95/G95*100%,0)</f>
        <v/>
      </c>
      <c r="FE95" s="112">
        <f>IFERROR(FD95/FC95*100%,0)</f>
        <v/>
      </c>
      <c r="FF95" s="110">
        <f>IFERROR(AR95/30*AY95,0)</f>
        <v/>
      </c>
    </row>
    <row r="96" ht="12.75" customHeight="1">
      <c r="A96" s="59" t="n"/>
      <c r="B96" s="60" t="n"/>
      <c r="C96" s="60" t="n"/>
      <c r="D96" s="60">
        <f t="array" ref="D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6" s="60">
        <f t="array" ref="E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6" s="60" t="inlineStr"/>
      <c r="G96" s="60" t="n"/>
      <c r="H96" s="60">
        <f t="array" ref="H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6" s="60" t="n"/>
      <c r="J96" s="60" t="n"/>
      <c r="K96" s="60" t="n"/>
      <c r="L96" s="60" t="n"/>
      <c r="M96" s="60" t="n"/>
      <c r="N96" s="60" t="n"/>
      <c r="O96" s="60" t="n"/>
      <c r="P96" s="60">
        <f t="array" ref="P96">
_xlfn.IFS(
ISNUMBER(MATCH($Q96,{"шелфбаннер","разделитель","монетница","чековая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ISNUMBER(MATCH($Q96,{"каталог","журнал"},)),
"Пресса",
$Q96="","")</f>
        <v/>
      </c>
      <c r="Q96" s="60" t="n"/>
      <c r="R96" s="60">
        <f t="array" ref="R96">
IFERROR(
_xlfn.IFS(
OR(ISNUMBER(MATCH($Q96,{"экспозиция","макет","стенд","автостенд","авто стенд","выставочное пространство","выставочные стенды","модульные выставочные стенды","3Д конструкция","3D конструкция"},)),P96="Экспонирование"),
"нестандартный",
ISNUMBER(MATCH($Q96,{"скроллер","призматрон"},)),
"динамический",
$P96="Видео",
"цифровой",
OR($P96="Пресса",$P96="Щит",$P96="POSm",$P96="Подвес",$P96="Брендирование/оклейка"),
"статический"),"")</f>
        <v/>
      </c>
      <c r="S96" s="59" t="n"/>
      <c r="T96" s="60" t="n"/>
      <c r="U96" s="60" t="n"/>
      <c r="V96" s="60">
        <f>
IF(P96="Видео",
"цифровой постер/ролик",
IF(ISNUMBER(MATCH(Q96,{"короб световой","короб световой | лайтбокс","короб световой | кристалайт","лайтбокс","лайт бокс","кристалайт","LB","lightbox"},)),
"бэклит",
IF(P96="Брендирование/оклейка",
"перфарированная пленка/самоклейка",
IF(P96="Экспонирование",
"под запрос",
IF(P96="Подвес",
"баннер/ткань",
"")))))</f>
        <v/>
      </c>
      <c r="W96" s="59" t="n"/>
      <c r="X96" s="59" t="n"/>
      <c r="Y96" s="59" t="n"/>
      <c r="Z96" s="61" t="n"/>
      <c r="AA96" s="61" t="n"/>
      <c r="AB96" s="61">
        <f>IF(BL96&gt;0,Z96,0)</f>
        <v/>
      </c>
      <c r="AC96" s="59" t="n"/>
      <c r="AD96" s="59" t="n"/>
      <c r="AE96" s="59" t="n"/>
      <c r="AF96" s="59" t="n"/>
      <c r="AG96" s="59" t="n"/>
      <c r="AH96" s="59" t="n"/>
      <c r="AI96" s="59" t="n"/>
      <c r="AJ96" s="59" t="n"/>
      <c r="AK96" s="59" t="n"/>
      <c r="AL96" s="62">
        <f>IFERROR(IF(OR(R96="статический",R96="динамический",R96="нестандартный",R96="",R96=""),"-",IF(AND(AH96="-",AI96="-"),"-",AK96*3600/AH96*AI96)),"-")</f>
        <v/>
      </c>
      <c r="AM96" s="62">
        <f>IFERROR(IF(OR(R96="статический",R96="динамический",R96="",R96="", R96="BTL",R96="нестандартный"),"-",AG96*AI96*AL96/60),"-")</f>
        <v/>
      </c>
      <c r="AN96" s="63">
        <f>IFERROR(IF(AH96="","-",AG96*AI96/AH96),"-")</f>
        <v/>
      </c>
      <c r="AO96" s="59">
        <f>IFERROR(IF(OR($R96="статический",$R96="динамический",$R96="",$R96="",$R96="BTL",$R96="нестандартный"),"-",$AL96*$AY96),"-")</f>
        <v/>
      </c>
      <c r="AP96" s="62">
        <f>IFERROR(IF(OR($R96="статический",$R96="динамический",$R96="",$R96="",$R96="BTL",$R96="нестандартный"),"-",$AM96*AY96),"-")</f>
        <v/>
      </c>
      <c r="AQ96" s="64" t="n"/>
      <c r="AR96" s="61" t="n"/>
      <c r="AS96" s="61" t="n"/>
      <c r="AT96" s="61" t="n"/>
      <c r="AU96" s="65" t="n"/>
      <c r="AV96" s="124">
        <f>IFERROR(DR96/AT96*1000,"n/a")</f>
        <v/>
      </c>
      <c r="AW96" s="67" t="n"/>
      <c r="AX96" s="67" t="n"/>
      <c r="AY96" s="43">
        <f>IFERROR(IF(OR($AW96="",$AX96=""),"",_xlfn.DAYS($AX96+1,$AW96)),"")</f>
        <v/>
      </c>
      <c r="AZ96" s="68">
        <f t="array" ref="AZ96">
_xlfn.LET(_xlpm.COEFF,
IF($AW96+$AX96=0,0,IF(MAX(MIN($AX96,EOMONTH(AZ$15,0))-MAX($AW96,AZ$15)+1,)&gt;0,1,0)),
_xlfn.IFS(
$ES96="LisChannel",
_xlpm.COEFF*
INDEX({1;1;1.2;1.2;1;1;1;1;1.2;1.2;1.2;1.2},
MATCH(MONTH(AZ$15),
{1,2,3,4,5,6,7,8,9,10,11,12})),
CONCATENATE($ES96," ",$L96)="RussOutdoor метро",
_xlpm.COEFF*
INDEX({0.8;0.9;1.1;1.1;1;1;1;1;1.1;1.1;1.1;1.1},
MATCH(MONTH(AZ$15),
{1,2,3,4,5,6,7,8,9,10,11,12})),
$ES96&lt;&gt;"LisChannel",
_xlpm.COEFF,
$ES96&lt;&gt;"RussOutdoor",
_xlpm.COEFF))</f>
        <v/>
      </c>
      <c r="BA96" s="68">
        <f t="array" ref="BA96">
_xlfn.LET(_xlpm.COEFF,
IF($AW96+$AX96=0,0,IF(MAX(MIN($AX96,EOMONTH(BA$15,0))-MAX($AW96,BA$15)+1,)&gt;0,1,0)),
_xlfn.IFS(
$ES96="LisChannel",
_xlpm.COEFF*
INDEX({1;1;1.2;1.2;1;1;1;1;1.2;1.2;1.2;1.2},
MATCH(MONTH(BA$15),
{1,2,3,4,5,6,7,8,9,10,11,12})),
CONCATENATE($ES96," ",$L96)="RussOutdoor метро",
_xlpm.COEFF*
INDEX({0.8;0.9;1.1;1.1;1;1;1;1;1.1;1.1;1.1;1.1},
MATCH(MONTH(BA$15),
{1,2,3,4,5,6,7,8,9,10,11,12})),
$ES96&lt;&gt;"LisChannel",
_xlpm.COEFF,
$ES96&lt;&gt;"RussOutdoor",
_xlpm.COEFF))</f>
        <v/>
      </c>
      <c r="BB96" s="68">
        <f t="array" ref="BB96">
_xlfn.LET(_xlpm.COEFF,
IF($AW96+$AX96=0,0,IF(MAX(MIN($AX96,EOMONTH(BB$15,0))-MAX($AW96,BB$15)+1,)&gt;0,1,0)),
_xlfn.IFS(
$ES96="LisChannel",
_xlpm.COEFF*
INDEX({1;1;1.2;1.2;1;1;1;1;1.2;1.2;1.2;1.2},
MATCH(MONTH(BB$15),
{1,2,3,4,5,6,7,8,9,10,11,12})),
CONCATENATE($ES96," ",$L96)="RussOutdoor метро",
_xlpm.COEFF*
INDEX({0.8;0.9;1.1;1.1;1;1;1;1;1.1;1.1;1.1;1.1},
MATCH(MONTH(BB$15),
{1,2,3,4,5,6,7,8,9,10,11,12})),
$ES96&lt;&gt;"LisChannel",
_xlpm.COEFF,
$ES96&lt;&gt;"RussOutdoor",
_xlpm.COEFF))</f>
        <v/>
      </c>
      <c r="BC96" s="68">
        <f t="array" ref="BC96">
_xlfn.LET(_xlpm.COEFF,
IF($AW96+$AX96=0,0,IF(MAX(MIN($AX96,EOMONTH(BC$15,0))-MAX($AW96,BC$15)+1,)&gt;0,1,0)),
_xlfn.IFS(
$ES96="LisChannel",
_xlpm.COEFF*
INDEX({1;1;1.2;1.2;1;1;1;1;1.2;1.2;1.2;1.2},
MATCH(MONTH(BC$15),
{1,2,3,4,5,6,7,8,9,10,11,12})),
CONCATENATE($ES96," ",$L96)="RussOutdoor метро",
_xlpm.COEFF*
INDEX({0.8;0.9;1.1;1.1;1;1;1;1;1.1;1.1;1.1;1.1},
MATCH(MONTH(BC$15),
{1,2,3,4,5,6,7,8,9,10,11,12})),
$ES96&lt;&gt;"LisChannel",
_xlpm.COEFF,
$ES96&lt;&gt;"RussOutdoor",
_xlpm.COEFF))</f>
        <v/>
      </c>
      <c r="BD96" s="68">
        <f t="array" ref="BD96">
_xlfn.LET(_xlpm.COEFF,
IF($AW96+$AX96=0,0,IF(MAX(MIN($AX96,EOMONTH(BD$15,0))-MAX($AW96,BD$15)+1,)&gt;0,1,0)),
_xlfn.IFS(
$ES96="LisChannel",
_xlpm.COEFF*
INDEX({1;1;1.2;1.2;1;1;1;1;1.2;1.2;1.2;1.2},
MATCH(MONTH(BD$15),
{1,2,3,4,5,6,7,8,9,10,11,12})),
CONCATENATE($ES96," ",$L96)="RussOutdoor метро",
_xlpm.COEFF*
INDEX({0.8;0.9;1.1;1.1;1;1;1;1;1.1;1.1;1.1;1.1},
MATCH(MONTH(BD$15),
{1,2,3,4,5,6,7,8,9,10,11,12})),
$ES96&lt;&gt;"LisChannel",
_xlpm.COEFF,
$ES96&lt;&gt;"RussOutdoor",
_xlpm.COEFF))</f>
        <v/>
      </c>
      <c r="BE96" s="68">
        <f t="array" ref="BE96">
_xlfn.LET(_xlpm.COEFF,
IF($AW96+$AX96=0,0,IF(MAX(MIN($AX96,EOMONTH(BE$15,0))-MAX($AW96,BE$15)+1,)&gt;0,1,0)),
_xlfn.IFS(
$ES96="LisChannel",
_xlpm.COEFF*
INDEX({1;1;1.2;1.2;1;1;1;1;1.2;1.2;1.2;1.2},
MATCH(MONTH(BE$15),
{1,2,3,4,5,6,7,8,9,10,11,12})),
CONCATENATE($ES96," ",$L96)="RussOutdoor метро",
_xlpm.COEFF*
INDEX({0.8;0.9;1.1;1.1;1;1;1;1;1.1;1.1;1.1;1.1},
MATCH(MONTH(BE$15),
{1,2,3,4,5,6,7,8,9,10,11,12})),
$ES96&lt;&gt;"LisChannel",
_xlpm.COEFF,
$ES96&lt;&gt;"RussOutdoor",
_xlpm.COEFF))</f>
        <v/>
      </c>
      <c r="BF96" s="68">
        <f t="array" ref="BF96">
_xlfn.LET(_xlpm.COEFF,
IF($AW96+$AX96=0,0,IF(MAX(MIN($AX96,EOMONTH(BF$15,0))-MAX($AW96,BF$15)+1,)&gt;0,1,0)),
_xlfn.IFS(
$ES96="LisChannel",
_xlpm.COEFF*
INDEX({1;1;1.2;1.2;1;1;1;1;1.2;1.2;1.2;1.2},
MATCH(MONTH(BF$15),
{1,2,3,4,5,6,7,8,9,10,11,12})),
CONCATENATE($ES96," ",$L96)="RussOutdoor метро",
_xlpm.COEFF*
INDEX({0.8;0.9;1.1;1.1;1;1;1;1;1.1;1.1;1.1;1.1},
MATCH(MONTH(BF$15),
{1,2,3,4,5,6,7,8,9,10,11,12})),
$ES96&lt;&gt;"LisChannel",
_xlpm.COEFF,
$ES96&lt;&gt;"RussOutdoor",
_xlpm.COEFF))</f>
        <v/>
      </c>
      <c r="BG96" s="68">
        <f t="array" ref="BG96">
_xlfn.LET(_xlpm.COEFF,
IF($AW96+$AX96=0,0,IF(MAX(MIN($AX96,EOMONTH(BG$15,0))-MAX($AW96,BG$15)+1,)&gt;0,1,0)),
_xlfn.IFS(
$ES96="LisChannel",
_xlpm.COEFF*
INDEX({1;1;1.2;1.2;1;1;1;1;1.2;1.2;1.2;1.2},
MATCH(MONTH(BG$15),
{1,2,3,4,5,6,7,8,9,10,11,12})),
CONCATENATE($ES96," ",$L96)="RussOutdoor метро",
_xlpm.COEFF*
INDEX({0.8;0.9;1.1;1.1;1;1;1;1;1.1;1.1;1.1;1.1},
MATCH(MONTH(BG$15),
{1,2,3,4,5,6,7,8,9,10,11,12})),
$ES96&lt;&gt;"LisChannel",
_xlpm.COEFF,
$ES96&lt;&gt;"RussOutdoor",
_xlpm.COEFF))</f>
        <v/>
      </c>
      <c r="BH96" s="68">
        <f t="array" ref="BH96">
_xlfn.LET(_xlpm.COEFF,
IF($AW96+$AX96=0,0,IF(MAX(MIN($AX96,EOMONTH(BH$15,0))-MAX($AW96,BH$15)+1,)&gt;0,1,0)),
_xlfn.IFS(
$ES96="LisChannel",
_xlpm.COEFF*
INDEX({1;1;1.2;1.2;1;1;1;1;1.2;1.2;1.2;1.2},
MATCH(MONTH(BH$15),
{1,2,3,4,5,6,7,8,9,10,11,12})),
CONCATENATE($ES96," ",$L96)="RussOutdoor метро",
_xlpm.COEFF*
INDEX({0.8;0.9;1.1;1.1;1;1;1;1;1.1;1.1;1.1;1.1},
MATCH(MONTH(BH$15),
{1,2,3,4,5,6,7,8,9,10,11,12})),
$ES96&lt;&gt;"LisChannel",
_xlpm.COEFF,
$ES96&lt;&gt;"RussOutdoor",
_xlpm.COEFF))</f>
        <v/>
      </c>
      <c r="BI96" s="68">
        <f t="array" ref="BI96">
_xlfn.LET(_xlpm.COEFF,
IF($AW96+$AX96=0,0,IF(MAX(MIN($AX96,EOMONTH(BI$15,0))-MAX($AW96,BI$15)+1,)&gt;0,1,0)),
_xlfn.IFS(
$ES96="LisChannel",
_xlpm.COEFF*
INDEX({1;1;1.2;1.2;1;1;1;1;1.2;1.2;1.2;1.2},
MATCH(MONTH(BI$15),
{1,2,3,4,5,6,7,8,9,10,11,12})),
CONCATENATE($ES96," ",$L96)="RussOutdoor метро",
_xlpm.COEFF*
INDEX({0.8;0.9;1.1;1.1;1;1;1;1;1.1;1.1;1.1;1.1},
MATCH(MONTH(BI$15),
{1,2,3,4,5,6,7,8,9,10,11,12})),
$ES96&lt;&gt;"LisChannel",
_xlpm.COEFF,
$ES96&lt;&gt;"RussOutdoor",
_xlpm.COEFF))</f>
        <v/>
      </c>
      <c r="BJ96" s="68">
        <f t="array" ref="BJ96">
_xlfn.LET(_xlpm.COEFF,
IF($AW96+$AX96=0,0,IF(MAX(MIN($AX96,EOMONTH(BJ$15,0))-MAX($AW96,BJ$15)+1,)&gt;0,1,0)),
_xlfn.IFS(
$ES96="LisChannel",
_xlpm.COEFF*
INDEX({1;1;1.2;1.2;1;1;1;1;1.2;1.2;1.2;1.2},
MATCH(MONTH(BJ$15),
{1,2,3,4,5,6,7,8,9,10,11,12})),
CONCATENATE($ES96," ",$L96)="RussOutdoor метро",
_xlpm.COEFF*
INDEX({0.8;0.9;1.1;1.1;1;1;1;1;1.1;1.1;1.1;1.1},
MATCH(MONTH(BJ$15),
{1,2,3,4,5,6,7,8,9,10,11,12})),
$ES96&lt;&gt;"LisChannel",
_xlpm.COEFF,
$ES96&lt;&gt;"RussOutdoor",
_xlpm.COEFF))</f>
        <v/>
      </c>
      <c r="BK96" s="68">
        <f t="array" ref="BK96">
_xlfn.LET(_xlpm.COEFF,
IF($AW96+$AX96=0,0,IF(MAX(MIN($AX96,EOMONTH(BK$15,0))-MAX($AW96,BK$15)+1,)&gt;0,1,0)),
_xlfn.IFS(
$ES96="LisChannel",
_xlpm.COEFF*
INDEX({1;1;1.2;1.2;1;1;1;1;1.2;1.2;1.2;1.2},
MATCH(MONTH(BK$15),
{1,2,3,4,5,6,7,8,9,10,11,12})),
CONCATENATE($ES96," ",$L96)="RussOutdoor метро",
_xlpm.COEFF*
INDEX({0.8;0.9;1.1;1.1;1;1;1;1;1.1;1.1;1.1;1.1},
MATCH(MONTH(BK$15),
{1,2,3,4,5,6,7,8,9,10,11,12})),
$ES96&lt;&gt;"LisChannel",
_xlpm.COEFF,
$ES96&lt;&gt;"RussOutdoor",
_xlpm.COEFF))</f>
        <v/>
      </c>
      <c r="BL96" s="62">
        <f>COUNTIFS($AZ96:$BK96,"&gt;0")</f>
        <v/>
      </c>
      <c r="BM96" s="65" t="n"/>
      <c r="BN96" s="125">
        <f>$DJ96</f>
        <v/>
      </c>
      <c r="BO96" s="63">
        <f>$DQ96</f>
        <v/>
      </c>
      <c r="BP96" s="125">
        <f>
IFERROR(
IF($BL96=0,0,
$BN96*(1-$BO96)),
0)</f>
        <v/>
      </c>
      <c r="BQ96" s="125">
        <f t="array" ref="BQ96">
IFERROR(
_xlfn.IFS(
$DH96="день_1",
$BP96*$BL96/($AX96-$AW96+1)*AZ96*(DAY(EOMONTH(AZ$15,0))),
$DH96="день_2",
$BP96/30*MAX(MIN($AX96,EOMONTH(AZ$15,0))-MAX($AW96,AZ$15)+1,),
$DH96="раб.день",
$BP96/30*(IFERROR(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$BP96*AZ96,
$DH96="неделя",
$BP96*AZ96/7*(ROUNDUP((DAY(EOMONTH(AZ$15,0)))/4,0))),
0)</f>
        <v/>
      </c>
      <c r="BR96" s="125">
        <f t="array" ref="BR96">
IFERROR(
_xlfn.IFS(
$DH96="день_1",
$BP96*$BL96/($AX96-$AW96+1)*BA96*(DAY(EOMONTH(BA$15,0))),
$DH96="день_2",
$BP96/30*MAX(MIN($AX96,EOMONTH(BA$15,0))-MAX($AW96,BA$15)+1,),
$DH96="раб.день",
$BP96/30*(IFERROR(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$BP96*BA96,
$DH96="неделя",
$BP96*BA96/7*(ROUNDUP((DAY(EOMONTH(BA$15,0)))/4,0))),
0)</f>
        <v/>
      </c>
      <c r="BS96" s="125">
        <f t="array" ref="BS96">
IFERROR(
_xlfn.IFS(
$DH96="день_1",
$BP96*$BL96/($AX96-$AW96+1)*BB96*(DAY(EOMONTH(BB$15,0))),
$DH96="день_2",
$BP96/30*MAX(MIN($AX96,EOMONTH(BB$15,0))-MAX($AW96,BB$15)+1,),
$DH96="раб.день",
$BP96/30*(IFERROR(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$BP96*BB96,
$DH96="неделя",
$BP96*BB96/7*(ROUNDUP((DAY(EOMONTH(BB$15,0)))/4,0))),
0)</f>
        <v/>
      </c>
      <c r="BT96" s="125">
        <f t="array" ref="BT96">
IFERROR(
_xlfn.IFS(
$DH96="день_1",
$BP96*$BL96/($AX96-$AW96+1)*BC96*(DAY(EOMONTH(BC$15,0))),
$DH96="день_2",
$BP96/30*MAX(MIN($AX96,EOMONTH(BC$15,0))-MAX($AW96,BC$15)+1,),
$DH96="раб.день",
$BP96/30*(IFERROR(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$BP96*BC96,
$DH96="неделя",
$BP96*BC96/7*(ROUNDUP((DAY(EOMONTH(BC$15,0)))/4,0))),
0)</f>
        <v/>
      </c>
      <c r="BU96" s="125">
        <f t="array" ref="BU96">
IFERROR(
_xlfn.IFS(
$DH96="день_1",
$BP96*$BL96/($AX96-$AW96+1)*BD96*(DAY(EOMONTH(BD$15,0))),
$DH96="день_2",
$BP96/30*MAX(MIN($AX96,EOMONTH(BD$15,0))-MAX($AW96,BD$15)+1,),
$DH96="раб.день",
$BP96/30*(IFERROR(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$BP96*BD96,
$DH96="неделя",
$BP96*BD96/7*(ROUNDUP((DAY(EOMONTH(BD$15,0)))/4,0))),
0)</f>
        <v/>
      </c>
      <c r="BV96" s="125">
        <f t="array" ref="BV96">
IFERROR(
_xlfn.IFS(
$DH96="день_1",
$BP96*$BL96/($AX96-$AW96+1)*BE96*(DAY(EOMONTH(BE$15,0))),
$DH96="день_2",
$BP96/30*MAX(MIN($AX96,EOMONTH(BE$15,0))-MAX($AW96,BE$15)+1,),
$DH96="раб.день",
$BP96/30*(IFERROR(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$BP96*BE96,
$DH96="неделя",
$BP96*BE96/7*(ROUNDUP((DAY(EOMONTH(BE$15,0)))/4,0))),
0)</f>
        <v/>
      </c>
      <c r="BW96" s="125">
        <f t="array" ref="BW96">
IFERROR(
_xlfn.IFS(
$DH96="день_1",
$BP96*$BL96/($AX96-$AW96+1)*BF96*(DAY(EOMONTH(BF$15,0))),
$DH96="день_2",
$BP96/30*MAX(MIN($AX96,EOMONTH(BF$15,0))-MAX($AW96,BF$15)+1,),
$DH96="раб.день",
$BP96/30*(IFERROR(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$BP96*BF96,
$DH96="неделя",
$BP96*BF96/7*(ROUNDUP((DAY(EOMONTH(BF$15,0)))/4,0))),
0)</f>
        <v/>
      </c>
      <c r="BX96" s="125">
        <f t="array" ref="BX96">
IFERROR(
_xlfn.IFS(
$DH96="день_1",
$BP96*$BL96/($AX96-$AW96+1)*BG96*(DAY(EOMONTH(BG$15,0))),
$DH96="день_2",
$BP96/30*MAX(MIN($AX96,EOMONTH(BG$15,0))-MAX($AW96,BG$15)+1,),
$DH96="раб.день",
$BP96/30*(IFERROR(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$BP96*BG96,
$DH96="неделя",
$BP96*BG96/7*(ROUNDUP((DAY(EOMONTH(BG$15,0)))/4,0))),
0)</f>
        <v/>
      </c>
      <c r="BY96" s="125">
        <f t="array" ref="BY96">
IFERROR(
_xlfn.IFS(
$DH96="день_1",
$BP96*$BL96/($AX96-$AW96+1)*BH96*(DAY(EOMONTH(BH$15,0))),
$DH96="день_2",
$BP96/30*MAX(MIN($AX96,EOMONTH(BH$15,0))-MAX($AW96,BH$15)+1,),
$DH96="раб.день",
$BP96/30*(IFERROR(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$BP96*BH96,
$DH96="неделя",
$BP96*BH96/7*(ROUNDUP((DAY(EOMONTH(BH$15,0)))/4,0))),
0)</f>
        <v/>
      </c>
      <c r="BZ96" s="125">
        <f t="array" ref="BZ96">
IFERROR(
_xlfn.IFS(
$DH96="день_1",
$BP96*$BL96/($AX96-$AW96+1)*BI96*(DAY(EOMONTH(BI$15,0))),
$DH96="день_2",
$BP96/30*MAX(MIN($AX96,EOMONTH(BI$15,0))-MAX($AW96,BI$15)+1,),
$DH96="раб.день",
$BP96/30*(IFERROR(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$BP96*BI96,
$DH96="неделя",
$BP96*BI96/7*(ROUNDUP((DAY(EOMONTH(BI$15,0)))/4,0))),
0)</f>
        <v/>
      </c>
      <c r="CA96" s="125">
        <f t="array" ref="CA96">
IFERROR(
_xlfn.IFS(
$DH96="день_1",
$BP96*$BL96/($AX96-$AW96+1)*BJ96*(DAY(EOMONTH(BJ$15,0))),
$DH96="день_2",
$BP96/30*MAX(MIN($AX96,EOMONTH(BJ$15,0))-MAX($AW96,BJ$15)+1,),
$DH96="раб.день",
$BP96/30*(IFERROR(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$BP96*BJ96,
$DH96="неделя",
$BP96*BJ96/7*(ROUNDUP((DAY(EOMONTH(BJ$15,0)))/4,0))),
0)</f>
        <v/>
      </c>
      <c r="CB96" s="125">
        <f t="array" ref="CB96">
IFERROR(
_xlfn.IFS(
$DH96="день_1",
$BP96*$BL96/($AX96-$AW96+1)*BK96*(DAY(EOMONTH(BK$15,0))),
$DH96="день_2",
$BP96/30*MAX(MIN($AX96,EOMONTH(BK$15,0))-MAX($AW96,BK$15)+1,),
$DH96="раб.день",
$BP96/30*(IFERROR(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$BP96*BK96,
$DH96="неделя",
$BP96*BK96/7*(ROUNDUP((DAY(EOMONTH(BK$15,0)))/4,0))),
0)</f>
        <v/>
      </c>
      <c r="CC96" s="125">
        <f>SUM($BQ96:$CB96)</f>
        <v/>
      </c>
      <c r="CD96" s="126">
        <f>SUM($EH96:$EH96)</f>
        <v/>
      </c>
      <c r="CE96" s="126">
        <f>$CD96*$AB96</f>
        <v/>
      </c>
      <c r="CF96" s="126">
        <f>SUM($EK96:$EK96)</f>
        <v/>
      </c>
      <c r="CG96" s="126">
        <f>$CF96*$AB96</f>
        <v/>
      </c>
      <c r="CH96" s="126">
        <f>SUM($CC96,$CE96,$CG96)</f>
        <v/>
      </c>
      <c r="CI96" s="126">
        <f>$CH96*(1+$CM96)</f>
        <v/>
      </c>
      <c r="CJ96" s="127" t="n">
        <v>0</v>
      </c>
      <c r="CK96" s="126">
        <f>SUM($CH96:$CH96)*(1+$CJ96)</f>
        <v/>
      </c>
      <c r="CL96" s="126">
        <f>SUM($CH96:$CH96)*(1+$CM96)</f>
        <v/>
      </c>
      <c r="CM96" s="59" t="n"/>
      <c r="CN96" s="59" t="n"/>
      <c r="CO96" s="72" t="n"/>
      <c r="CP96" s="59" t="n"/>
      <c r="CQ96" s="73" t="n"/>
      <c r="CR96" s="73" t="n"/>
      <c r="CS96" s="73" t="n"/>
      <c r="CT96" s="72" t="n"/>
      <c r="CU96" s="79" t="inlineStr">
        <is>
          <t> </t>
        </is>
      </c>
      <c r="CV96" s="60" t="n"/>
      <c r="CW96" s="60" t="n"/>
      <c r="CX96" s="60" t="n"/>
      <c r="CY96" s="127">
        <f>IFERROR(($CC96-$EE96)/($EE96/(1-$DQ96)),0)</f>
        <v/>
      </c>
      <c r="CZ96" s="127">
        <f>IFERROR(1-$EI96/($CE96),0)</f>
        <v/>
      </c>
      <c r="DA96" s="127">
        <f>IFERROR(1-$EL96/($CG96),0)</f>
        <v/>
      </c>
      <c r="DB96" s="126">
        <f>ROUND(IFERROR(($CI96/(1+$CM96)-$EN96),0),2)</f>
        <v/>
      </c>
      <c r="DC96" s="128" t="n"/>
      <c r="DD96" s="125" t="n"/>
      <c r="DE96" s="75" t="n">
        <v>0</v>
      </c>
      <c r="DF96" s="128" t="n"/>
      <c r="DG96" s="125">
        <f>IF($DC96=0,0,$DD96*($DC96*100%-$DE96*$DF96))*SUM($AB96:$AB96)</f>
        <v/>
      </c>
      <c r="DH96" s="129" t="inlineStr">
        <is>
          <t>месяц</t>
        </is>
      </c>
      <c r="DI96" s="130">
        <f t="array" ref="DI96">IFERROR(
IF($ES96="LisChannel",
(ROUND(((INDEX({174.625;153.888888888889;130.972222222222},MATCH($AI96,{2;3;4}),0))*$AG96*$AI96),2)),0),0)</f>
        <v/>
      </c>
      <c r="DJ96" s="130">
        <f>
_xlfn.LET(_xlpm.X,
IFERROR(
IF($ES96="НовиковТВ",
(_xlfn.LET(_xlpm.NTV,
_xlfn.LET(_xlpm.MIN,350000,
IF(SUMIFS($DI:$DI,$ES:$ES,"НовиковТВ")&lt;=_xlpm.MIN,
(SUMIFS($DI:$DI,$ES:$ES,"НовиковТВ")/(COUNTIFS($ES:$ES,"НовиковТВ")))*_xlpm.MIN/SUMIFS($DI:$DI,$ES:$ES,"НовиковТВ"),
DI96)),
_xlpm.NTV+$DG96/(1-(1-(_xlpm.NTV)*(1-$DL96)*(1-$DM96)*(1-$DN96)*(1-$DO96)*(1-$DP96)/_xlpm.NTV))))/(1+$EP96),
$DI96+$DG96/(1-(1-($DI96)*(1-$DL96)*(1-$DM96)*(1-$DN96)*(1-$DO96)*(1-$DP96)/$DI96))),
0),
_xlpm.X*(1+$CM96)*(1+$CW96)-_xlpm.X*(1+$CM96)+_xlpm.X)</f>
        <v/>
      </c>
      <c r="DK96" s="125" t="inlineStr">
        <is>
          <t>послед.</t>
        </is>
      </c>
      <c r="DL96" s="63" t="n">
        <v>0</v>
      </c>
      <c r="DM96" s="63" t="n">
        <v>0</v>
      </c>
      <c r="DN96" s="63" t="n">
        <v>0</v>
      </c>
      <c r="DO96" s="63" t="n">
        <v>0</v>
      </c>
      <c r="DP96" s="63" t="n">
        <v>0</v>
      </c>
      <c r="DQ96" s="63">
        <f t="array" ref="DQ96">IFERROR(_xlfn.IFS(
$DK96="послед.",1-(1-$DL96)*(1-$DM96)*(1-$DN96)*(1-$DO96)*(1-$DP96),
$DK96="сумм.",$DL96+$DM96+$DN96+$DO96+$DP96),
0)</f>
        <v/>
      </c>
      <c r="DR96" s="125">
        <f t="array" ref="DR96">
IFERROR(
_xlfn.IFS(
$BL96=0,
0,
$BL96&gt;0,
_xlfn.IFS($DK96="послед.",
$DJ96*(1-$DL96)*(1-$DM96)*(1-$DN96)*(1-$DO96)*(1-$DP96),
$DK96="сумм.",
$DJ96*(1-($DL96+$DM96+$DN96+$DO96+$DP96)))),0)</f>
        <v/>
      </c>
      <c r="DS96" s="125">
        <f t="array" ref="DS96">
IFERROR(_xlfn.IFS(
$DH96="день_1",
$DR96*$BL96/($AX96-$AW96+1)*AZ96*(DAY(EOMONTH(AZ$15,0))),
$DH96="день_2",
$DR96/30*MAX(MIN($AX96,EOMONTH(AZ$15,0))-MAX($AW96,AZ$15)+1,),
$DH96="раб.день",
$DR96/30*(IFERROR(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$DR96*AZ96,
$DH96="неделя",
$DR96*AZ96/7*(ROUNDUP((DAY(EOMONTH(AZ$15,0)))/4,0))),
0)</f>
        <v/>
      </c>
      <c r="DT96" s="125">
        <f t="array" ref="DT96">
IFERROR(_xlfn.IFS(
$DH96="день_1",
$DR96*$BL96/($AX96-$AW96+1)*BA96*(DAY(EOMONTH(BA$15,0))),
$DH96="день_2",
$DR96/30*MAX(MIN($AX96,EOMONTH(BA$15,0))-MAX($AW96,BA$15)+1,),
$DH96="раб.день",
$DR96/30*(IFERROR(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$DR96*BA96,
$DH96="неделя",
$DR96*BA96/7*(ROUNDUP((DAY(EOMONTH(BA$15,0)))/4,0))),
0)</f>
        <v/>
      </c>
      <c r="DU96" s="125">
        <f t="array" ref="DU96">
IFERROR(_xlfn.IFS(
$DH96="день_1",
$DR96*$BL96/($AX96-$AW96+1)*BB96*(DAY(EOMONTH(BB$15,0))),
$DH96="день_2",
$DR96/30*MAX(MIN($AX96,EOMONTH(BB$15,0))-MAX($AW96,BB$15)+1,),
$DH96="раб.день",
$DR96/30*(IFERROR(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$DR96*BB96,
$DH96="неделя",
$DR96*BB96/7*(ROUNDUP((DAY(EOMONTH(BB$15,0)))/4,0))),
0)</f>
        <v/>
      </c>
      <c r="DV96" s="125">
        <f t="array" ref="DV96">
IFERROR(_xlfn.IFS(
$DH96="день_1",
$DR96*$BL96/($AX96-$AW96+1)*BC96*(DAY(EOMONTH(BC$15,0))),
$DH96="день_2",
$DR96/30*MAX(MIN($AX96,EOMONTH(BC$15,0))-MAX($AW96,BC$15)+1,),
$DH96="раб.день",
$DR96/30*(IFERROR(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$DR96*BC96,
$DH96="неделя",
$DR96*BC96/7*(ROUNDUP((DAY(EOMONTH(BC$15,0)))/4,0))),
0)</f>
        <v/>
      </c>
      <c r="DW96" s="125">
        <f t="array" ref="DW96">
IFERROR(_xlfn.IFS(
$DH96="день_1",
$DR96*$BL96/($AX96-$AW96+1)*BD96*(DAY(EOMONTH(BD$15,0))),
$DH96="день_2",
$DR96/30*MAX(MIN($AX96,EOMONTH(BD$15,0))-MAX($AW96,BD$15)+1,),
$DH96="раб.день",
$DR96/30*(IFERROR(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$DR96*BD96,
$DH96="неделя",
$DR96*BD96/7*(ROUNDUP((DAY(EOMONTH(BD$15,0)))/4,0))),
0)</f>
        <v/>
      </c>
      <c r="DX96" s="125">
        <f t="array" ref="DX96">
IFERROR(_xlfn.IFS(
$DH96="день_1",
$DR96*$BL96/($AX96-$AW96+1)*BE96*(DAY(EOMONTH(BE$15,0))),
$DH96="день_2",
$DR96/30*MAX(MIN($AX96,EOMONTH(BE$15,0))-MAX($AW96,BE$15)+1,),
$DH96="раб.день",
$DR96/30*(IFERROR(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$DR96*BE96,
$DH96="неделя",
$DR96*BE96/7*(ROUNDUP((DAY(EOMONTH(BE$15,0)))/4,0))),
0)</f>
        <v/>
      </c>
      <c r="DY96" s="125">
        <f t="array" ref="DY96">
IFERROR(_xlfn.IFS(
$DH96="день_1",
$DR96*$BL96/($AX96-$AW96+1)*BF96*(DAY(EOMONTH(BF$15,0))),
$DH96="день_2",
$DR96/30*MAX(MIN($AX96,EOMONTH(BF$15,0))-MAX($AW96,BF$15)+1,),
$DH96="раб.день",
$DR96/30*(IFERROR(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$DR96*BF96,
$DH96="неделя",
$DR96*BF96/7*(ROUNDUP((DAY(EOMONTH(BF$15,0)))/4,0))),
0)</f>
        <v/>
      </c>
      <c r="DZ96" s="125">
        <f t="array" ref="DZ96">
IFERROR(_xlfn.IFS(
$DH96="день_1",
$DR96*$BL96/($AX96-$AW96+1)*BG96*(DAY(EOMONTH(BG$15,0))),
$DH96="день_2",
$DR96/30*MAX(MIN($AX96,EOMONTH(BG$15,0))-MAX($AW96,BG$15)+1,),
$DH96="раб.день",
$DR96/30*(IFERROR(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$DR96*BG96,
$DH96="неделя",
$DR96*BG96/7*(ROUNDUP((DAY(EOMONTH(BG$15,0)))/4,0))),
0)</f>
        <v/>
      </c>
      <c r="EA96" s="125">
        <f t="array" ref="EA96">
IFERROR(_xlfn.IFS(
$DH96="день_1",
$DR96*$BL96/($AX96-$AW96+1)*BH96*(DAY(EOMONTH(BH$15,0))),
$DH96="день_2",
$DR96/30*MAX(MIN($AX96,EOMONTH(BH$15,0))-MAX($AW96,BH$15)+1,),
$DH96="раб.день",
$DR96/30*(IFERROR(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$DR96*BH96,
$DH96="неделя",
$DR96*BH96/7*(ROUNDUP((DAY(EOMONTH(BH$15,0)))/4,0))),
0)</f>
        <v/>
      </c>
      <c r="EB96" s="125">
        <f t="array" ref="EB96">
IFERROR(_xlfn.IFS(
$DH96="день_1",
$DR96*$BL96/($AX96-$AW96+1)*BI96*(DAY(EOMONTH(BI$15,0))),
$DH96="день_2",
$DR96/30*MAX(MIN($AX96,EOMONTH(BI$15,0))-MAX($AW96,BI$15)+1,),
$DH96="раб.день",
$DR96/30*(IFERROR(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$DR96*BI96,
$DH96="неделя",
$DR96*BI96/7*(ROUNDUP((DAY(EOMONTH(BI$15,0)))/4,0))),
0)</f>
        <v/>
      </c>
      <c r="EC96" s="125">
        <f t="array" ref="EC96">
IFERROR(_xlfn.IFS(
$DH96="день_1",
$DR96*$BL96/($AX96-$AW96+1)*BJ96*(DAY(EOMONTH(BJ$15,0))),
$DH96="день_2",
$DR96/30*MAX(MIN($AX96,EOMONTH(BJ$15,0))-MAX($AW96,BJ$15)+1,),
$DH96="раб.день",
$DR96/30*(IFERROR(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$DR96*BJ96,
$DH96="неделя",
$DR96*BJ96/7*(ROUNDUP((DAY(EOMONTH(BJ$15,0)))/4,0))),
0)</f>
        <v/>
      </c>
      <c r="ED96" s="125">
        <f t="array" ref="ED96">
IFERROR(_xlfn.IFS(
$DH96="день_1",
$DR96*$BL96/($AX96-$AW96+1)*BK96*(DAY(EOMONTH(BK$15,0))),
$DH96="день_2",
$DR96/30*MAX(MIN($AX96,EOMONTH(BK$15,0))-MAX($AW96,BK$15)+1,),
$DH96="раб.день",
$DR96/30*(IFERROR(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$DR96*BK96,
$DH96="неделя",
$DR96*BK96/7*(ROUNDUP((DAY(EOMONTH(BK$15,0)))/4,0))),
0)</f>
        <v/>
      </c>
      <c r="EE96" s="125">
        <f>SUM($DS96,$DT96,$DU96,$DV96,$DW96,$DX96,$DY96,$DZ96,$EA96,$EB96,$EC96,$ED96)</f>
        <v/>
      </c>
      <c r="EF96" s="125">
        <f>IFERROR(ROUND($EE96*(1+$EP96),2),0)</f>
        <v/>
      </c>
      <c r="EG96" s="128" t="n">
        <v>1</v>
      </c>
      <c r="EH96" s="126" t="n">
        <v>0</v>
      </c>
      <c r="EI96" s="126">
        <f>ROUND(SUM($EH96:$EH96)*SUM($AB96:$AB96)*$EG96,2)</f>
        <v/>
      </c>
      <c r="EJ96" s="126">
        <f>ROUND($EI96*(1+$EP96),2)</f>
        <v/>
      </c>
      <c r="EK96" s="126" t="n">
        <v>0</v>
      </c>
      <c r="EL96" s="126">
        <f>ROUND(SUM($EK96:$EK96)*SUM($AB96:$AB96)*$EG96,2)</f>
        <v/>
      </c>
      <c r="EM96" s="126">
        <f>ROUND($EL96*(1+$EP96),2)</f>
        <v/>
      </c>
      <c r="EN96" s="126">
        <f>SUM($EE96,$EI96,$EL96)</f>
        <v/>
      </c>
      <c r="EO96" s="126">
        <f>SUM($EF96,$EJ96,$EM96)</f>
        <v/>
      </c>
      <c r="EP96" s="59" t="n"/>
      <c r="EQ96" s="59" t="n"/>
      <c r="ER96" s="60">
        <f t="array" ref="ER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MATCH(ES96,
{"AMS";"RussOutdoor";"HD Outdoor";"Ingroup";"IQ";"Ledproduction";"LisChannel";"Logic";"Media-PPL";"NovikovTV | НовиковТВ";"SMA";"SOK";"КрокусТВ | CrocusTV | IndoorTV";"Сити";"ТЯК Москва"},
0)),"")</f>
        <v/>
      </c>
      <c r="ES96" s="60" t="n"/>
      <c r="ET96" s="60">
        <f t="array" ref="ET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MATCH(ES96,
{"AMS";"RussOutdoor";"HD Outdoor";"Ingroup";"IQ";"Ledproduction";"LisChannel";"Logic";"Media-PPL";"NovikovTV | НовиковТВ";"SMA";"SOK";"КрокусТВ | CrocusTV | IndoorTV";"Сити";"ТЯК Москва"},
0)),"")</f>
        <v/>
      </c>
      <c r="EU96" s="60" t="n"/>
      <c r="EV96" s="60" t="n"/>
      <c r="EX96" s="110">
        <f t="array" ref="EX96">
($AR96/30
+N("ТРАФИК ПЛОЩАДКИ"))*
(IFERROR(
_xlfn.LET(
_xlpm.GPR,
HLOOKUP($L96,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IF($Q96="цифровой",_xlpm.GPR/$AG96,_xlpm.GPR/60)),
0)
+N("DWELL TIME"))*
(IF($AB96=0,0,IF($AB96=1,0.3,IF($AB96=2,0.5,IF($AB96&gt;2,1))))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_xlfn.IFS($AC96="да",1.2,$AC96="нет",1)*
_xlfn.IFS($AD96="да",1.2,$AD96="нет",1)*
IF(R96="статический",1,1.2)*
$X96*
INDEX(
{1.2;1;1.2;1.2;1;1.2;1.2;1.2;1.2;1.2;1.2;1;1.2;1.2;1.2;1.2;1;1;1.2;1.2;1.2;1;1;1;1;1.2;1.2;1.2;1.2;1;1;1;1;1.2;1.2;1.2;1.2;1.2;1.2;1.2;1.2;1;1;1.2;1;1;1;1;1.5;1;1;1.5;1.5;1.2},
MATCH($Q96,_xlpm.MI,0)))&gt;{0.02;0.04;0.06;0.1;0.2;0.4;0.6;0.8;1;2;4;6})),
{0;1;2;3;4;5;6;7;8;9;10;11;12},
0)))
+N("КОЭФФИЦИЕНТ КОНТАКТА"))))*
(_xlfn.IFS($X96&lt;0.1,$X96/1000,$X96&gt;25,5.2,AND($X96&gt;=0.1,$X96&lt;=25),(($X96*2+0.1)/10)*($X96/10)))*
IFERROR((_xlfn.LET(
_xlpm.MA,
{0;0.8;0.85;0.9;0.95;1},
_xlpm.MAA,
{0;1;2;3;4;5},
INDEX(_xlpm.MA,MATCH(SUMPRODUCT(--((IF(ROUND(_xlpm.MAA,1)&gt;5,5,ROUND($AB96,1)))&gt;{0;1;2;3;4;5})),_xlpm.MAA,0)))
+N("КОЭФФИЦИЕНТ КОЛ-ВО КОНСТРУКЦИЙ")),1)*
$AB96,0))*
(IF($Q96="цифровой",$AG96/15*$AI96,1)
+N("ДЛЯ ЦИФРЫ"))</f>
        <v/>
      </c>
      <c r="EY96" s="110">
        <f>IFERROR(EX96*AY96,0)</f>
        <v/>
      </c>
      <c r="EZ96" s="131">
        <f>IFERROR(DP96/EY96*1000,0)</f>
        <v/>
      </c>
      <c r="FA96" s="112">
        <f>IFERROR(FC96/FB96,0)</f>
        <v/>
      </c>
      <c r="FB96" s="112">
        <f>IFERROR((FC96/(EY96/FF96*#REF!))*0.825,0)</f>
        <v/>
      </c>
      <c r="FC96" s="112">
        <f>IFERROR(((EX96*30/AR96)*100)/30,0)</f>
        <v/>
      </c>
      <c r="FD96" s="112">
        <f>IFERROR(EY96/G96*100%,0)</f>
        <v/>
      </c>
      <c r="FE96" s="112">
        <f>IFERROR(FD96/FC96*100%,0)</f>
        <v/>
      </c>
      <c r="FF96" s="110">
        <f>IFERROR(AR96/30*AY96,0)</f>
        <v/>
      </c>
    </row>
    <row r="97" ht="12.75" customHeight="1">
      <c r="A97" s="59" t="n"/>
      <c r="B97" s="60" t="n"/>
      <c r="C97" s="60" t="n"/>
      <c r="D97" s="60">
        <f t="array" ref="D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7" s="60">
        <f t="array" ref="E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7" s="60" t="inlineStr"/>
      <c r="G97" s="60" t="n"/>
      <c r="H97" s="60">
        <f t="array" ref="H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7" s="60" t="n"/>
      <c r="J97" s="60" t="n"/>
      <c r="K97" s="60" t="n"/>
      <c r="L97" s="60" t="n"/>
      <c r="M97" s="60" t="n"/>
      <c r="N97" s="60" t="n"/>
      <c r="O97" s="60" t="n"/>
      <c r="P97" s="60">
        <f t="array" ref="P97">
_xlfn.IFS(
ISNUMBER(MATCH($Q97,{"шелфбаннер","разделитель","монетница","чековая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ISNUMBER(MATCH($Q97,{"каталог","журнал"},)),
"Пресса",
$Q97="","")</f>
        <v/>
      </c>
      <c r="Q97" s="60" t="n"/>
      <c r="R97" s="60">
        <f t="array" ref="R97">
IFERROR(
_xlfn.IFS(
OR(ISNUMBER(MATCH($Q97,{"экспозиция","макет","стенд","автостенд","авто стенд","выставочное пространство","выставочные стенды","модульные выставочные стенды","3Д конструкция","3D конструкция"},)),P97="Экспонирование"),
"нестандартный",
ISNUMBER(MATCH($Q97,{"скроллер","призматрон"},)),
"динамический",
$P97="Видео",
"цифровой",
OR($P97="Пресса",$P97="Щит",$P97="POSm",$P97="Подвес",$P97="Брендирование/оклейка"),
"статический"),"")</f>
        <v/>
      </c>
      <c r="S97" s="59" t="n"/>
      <c r="T97" s="60" t="n"/>
      <c r="U97" s="60" t="n"/>
      <c r="V97" s="60">
        <f>
IF(P97="Видео",
"цифровой постер/ролик",
IF(ISNUMBER(MATCH(Q97,{"короб световой","короб световой | лайтбокс","короб световой | кристалайт","лайтбокс","лайт бокс","кристалайт","LB","lightbox"},)),
"бэклит",
IF(P97="Брендирование/оклейка",
"перфарированная пленка/самоклейка",
IF(P97="Экспонирование",
"под запрос",
IF(P97="Подвес",
"баннер/ткань",
"")))))</f>
        <v/>
      </c>
      <c r="W97" s="59" t="n"/>
      <c r="X97" s="59" t="n"/>
      <c r="Y97" s="59" t="n"/>
      <c r="Z97" s="61" t="n"/>
      <c r="AA97" s="61" t="n"/>
      <c r="AB97" s="61">
        <f>IF(BL97&gt;0,Z97,0)</f>
        <v/>
      </c>
      <c r="AC97" s="59" t="n"/>
      <c r="AD97" s="59" t="n"/>
      <c r="AE97" s="59" t="n"/>
      <c r="AF97" s="59" t="n"/>
      <c r="AG97" s="59" t="n"/>
      <c r="AH97" s="59" t="n"/>
      <c r="AI97" s="59" t="n"/>
      <c r="AJ97" s="59" t="n"/>
      <c r="AK97" s="59" t="n"/>
      <c r="AL97" s="62">
        <f>IFERROR(IF(OR(R97="статический",R97="динамический",R97="нестандартный",R97="",R97=""),"-",IF(AND(AH97="-",AI97="-"),"-",AK97*3600/AH97*AI97)),"-")</f>
        <v/>
      </c>
      <c r="AM97" s="62">
        <f>IFERROR(IF(OR(R97="статический",R97="динамический",R97="",R97="", R97="BTL",R97="нестандартный"),"-",AG97*AI97*AL97/60),"-")</f>
        <v/>
      </c>
      <c r="AN97" s="63">
        <f>IFERROR(IF(AH97="","-",AG97*AI97/AH97),"-")</f>
        <v/>
      </c>
      <c r="AO97" s="59">
        <f>IFERROR(IF(OR($R97="статический",$R97="динамический",$R97="",$R97="",$R97="BTL",$R97="нестандартный"),"-",$AL97*$AY97),"-")</f>
        <v/>
      </c>
      <c r="AP97" s="62">
        <f>IFERROR(IF(OR($R97="статический",$R97="динамический",$R97="",$R97="",$R97="BTL",$R97="нестандартный"),"-",$AM97*AY97),"-")</f>
        <v/>
      </c>
      <c r="AQ97" s="64" t="n"/>
      <c r="AR97" s="61" t="n"/>
      <c r="AS97" s="61" t="n"/>
      <c r="AT97" s="61" t="n"/>
      <c r="AU97" s="65" t="n"/>
      <c r="AV97" s="124">
        <f>IFERROR(DR97/AT97*1000,"n/a")</f>
        <v/>
      </c>
      <c r="AW97" s="67" t="n"/>
      <c r="AX97" s="67" t="n"/>
      <c r="AY97" s="43">
        <f>IFERROR(IF(OR($AW97="",$AX97=""),"",_xlfn.DAYS($AX97+1,$AW97)),"")</f>
        <v/>
      </c>
      <c r="AZ97" s="68">
        <f t="array" ref="AZ97">
_xlfn.LET(_xlpm.COEFF,
IF($AW97+$AX97=0,0,IF(MAX(MIN($AX97,EOMONTH(AZ$15,0))-MAX($AW97,AZ$15)+1,)&gt;0,1,0)),
_xlfn.IFS(
$ES97="LisChannel",
_xlpm.COEFF*
INDEX({1;1;1.2;1.2;1;1;1;1;1.2;1.2;1.2;1.2},
MATCH(MONTH(AZ$15),
{1,2,3,4,5,6,7,8,9,10,11,12})),
CONCATENATE($ES97," ",$L97)="RussOutdoor метро",
_xlpm.COEFF*
INDEX({0.8;0.9;1.1;1.1;1;1;1;1;1.1;1.1;1.1;1.1},
MATCH(MONTH(AZ$15),
{1,2,3,4,5,6,7,8,9,10,11,12})),
$ES97&lt;&gt;"LisChannel",
_xlpm.COEFF,
$ES97&lt;&gt;"RussOutdoor",
_xlpm.COEFF))</f>
        <v/>
      </c>
      <c r="BA97" s="68">
        <f t="array" ref="BA97">
_xlfn.LET(_xlpm.COEFF,
IF($AW97+$AX97=0,0,IF(MAX(MIN($AX97,EOMONTH(BA$15,0))-MAX($AW97,BA$15)+1,)&gt;0,1,0)),
_xlfn.IFS(
$ES97="LisChannel",
_xlpm.COEFF*
INDEX({1;1;1.2;1.2;1;1;1;1;1.2;1.2;1.2;1.2},
MATCH(MONTH(BA$15),
{1,2,3,4,5,6,7,8,9,10,11,12})),
CONCATENATE($ES97," ",$L97)="RussOutdoor метро",
_xlpm.COEFF*
INDEX({0.8;0.9;1.1;1.1;1;1;1;1;1.1;1.1;1.1;1.1},
MATCH(MONTH(BA$15),
{1,2,3,4,5,6,7,8,9,10,11,12})),
$ES97&lt;&gt;"LisChannel",
_xlpm.COEFF,
$ES97&lt;&gt;"RussOutdoor",
_xlpm.COEFF))</f>
        <v/>
      </c>
      <c r="BB97" s="68">
        <f t="array" ref="BB97">
_xlfn.LET(_xlpm.COEFF,
IF($AW97+$AX97=0,0,IF(MAX(MIN($AX97,EOMONTH(BB$15,0))-MAX($AW97,BB$15)+1,)&gt;0,1,0)),
_xlfn.IFS(
$ES97="LisChannel",
_xlpm.COEFF*
INDEX({1;1;1.2;1.2;1;1;1;1;1.2;1.2;1.2;1.2},
MATCH(MONTH(BB$15),
{1,2,3,4,5,6,7,8,9,10,11,12})),
CONCATENATE($ES97," ",$L97)="RussOutdoor метро",
_xlpm.COEFF*
INDEX({0.8;0.9;1.1;1.1;1;1;1;1;1.1;1.1;1.1;1.1},
MATCH(MONTH(BB$15),
{1,2,3,4,5,6,7,8,9,10,11,12})),
$ES97&lt;&gt;"LisChannel",
_xlpm.COEFF,
$ES97&lt;&gt;"RussOutdoor",
_xlpm.COEFF))</f>
        <v/>
      </c>
      <c r="BC97" s="68">
        <f t="array" ref="BC97">
_xlfn.LET(_xlpm.COEFF,
IF($AW97+$AX97=0,0,IF(MAX(MIN($AX97,EOMONTH(BC$15,0))-MAX($AW97,BC$15)+1,)&gt;0,1,0)),
_xlfn.IFS(
$ES97="LisChannel",
_xlpm.COEFF*
INDEX({1;1;1.2;1.2;1;1;1;1;1.2;1.2;1.2;1.2},
MATCH(MONTH(BC$15),
{1,2,3,4,5,6,7,8,9,10,11,12})),
CONCATENATE($ES97," ",$L97)="RussOutdoor метро",
_xlpm.COEFF*
INDEX({0.8;0.9;1.1;1.1;1;1;1;1;1.1;1.1;1.1;1.1},
MATCH(MONTH(BC$15),
{1,2,3,4,5,6,7,8,9,10,11,12})),
$ES97&lt;&gt;"LisChannel",
_xlpm.COEFF,
$ES97&lt;&gt;"RussOutdoor",
_xlpm.COEFF))</f>
        <v/>
      </c>
      <c r="BD97" s="68">
        <f t="array" ref="BD97">
_xlfn.LET(_xlpm.COEFF,
IF($AW97+$AX97=0,0,IF(MAX(MIN($AX97,EOMONTH(BD$15,0))-MAX($AW97,BD$15)+1,)&gt;0,1,0)),
_xlfn.IFS(
$ES97="LisChannel",
_xlpm.COEFF*
INDEX({1;1;1.2;1.2;1;1;1;1;1.2;1.2;1.2;1.2},
MATCH(MONTH(BD$15),
{1,2,3,4,5,6,7,8,9,10,11,12})),
CONCATENATE($ES97," ",$L97)="RussOutdoor метро",
_xlpm.COEFF*
INDEX({0.8;0.9;1.1;1.1;1;1;1;1;1.1;1.1;1.1;1.1},
MATCH(MONTH(BD$15),
{1,2,3,4,5,6,7,8,9,10,11,12})),
$ES97&lt;&gt;"LisChannel",
_xlpm.COEFF,
$ES97&lt;&gt;"RussOutdoor",
_xlpm.COEFF))</f>
        <v/>
      </c>
      <c r="BE97" s="68">
        <f t="array" ref="BE97">
_xlfn.LET(_xlpm.COEFF,
IF($AW97+$AX97=0,0,IF(MAX(MIN($AX97,EOMONTH(BE$15,0))-MAX($AW97,BE$15)+1,)&gt;0,1,0)),
_xlfn.IFS(
$ES97="LisChannel",
_xlpm.COEFF*
INDEX({1;1;1.2;1.2;1;1;1;1;1.2;1.2;1.2;1.2},
MATCH(MONTH(BE$15),
{1,2,3,4,5,6,7,8,9,10,11,12})),
CONCATENATE($ES97," ",$L97)="RussOutdoor метро",
_xlpm.COEFF*
INDEX({0.8;0.9;1.1;1.1;1;1;1;1;1.1;1.1;1.1;1.1},
MATCH(MONTH(BE$15),
{1,2,3,4,5,6,7,8,9,10,11,12})),
$ES97&lt;&gt;"LisChannel",
_xlpm.COEFF,
$ES97&lt;&gt;"RussOutdoor",
_xlpm.COEFF))</f>
        <v/>
      </c>
      <c r="BF97" s="68">
        <f t="array" ref="BF97">
_xlfn.LET(_xlpm.COEFF,
IF($AW97+$AX97=0,0,IF(MAX(MIN($AX97,EOMONTH(BF$15,0))-MAX($AW97,BF$15)+1,)&gt;0,1,0)),
_xlfn.IFS(
$ES97="LisChannel",
_xlpm.COEFF*
INDEX({1;1;1.2;1.2;1;1;1;1;1.2;1.2;1.2;1.2},
MATCH(MONTH(BF$15),
{1,2,3,4,5,6,7,8,9,10,11,12})),
CONCATENATE($ES97," ",$L97)="RussOutdoor метро",
_xlpm.COEFF*
INDEX({0.8;0.9;1.1;1.1;1;1;1;1;1.1;1.1;1.1;1.1},
MATCH(MONTH(BF$15),
{1,2,3,4,5,6,7,8,9,10,11,12})),
$ES97&lt;&gt;"LisChannel",
_xlpm.COEFF,
$ES97&lt;&gt;"RussOutdoor",
_xlpm.COEFF))</f>
        <v/>
      </c>
      <c r="BG97" s="68">
        <f t="array" ref="BG97">
_xlfn.LET(_xlpm.COEFF,
IF($AW97+$AX97=0,0,IF(MAX(MIN($AX97,EOMONTH(BG$15,0))-MAX($AW97,BG$15)+1,)&gt;0,1,0)),
_xlfn.IFS(
$ES97="LisChannel",
_xlpm.COEFF*
INDEX({1;1;1.2;1.2;1;1;1;1;1.2;1.2;1.2;1.2},
MATCH(MONTH(BG$15),
{1,2,3,4,5,6,7,8,9,10,11,12})),
CONCATENATE($ES97," ",$L97)="RussOutdoor метро",
_xlpm.COEFF*
INDEX({0.8;0.9;1.1;1.1;1;1;1;1;1.1;1.1;1.1;1.1},
MATCH(MONTH(BG$15),
{1,2,3,4,5,6,7,8,9,10,11,12})),
$ES97&lt;&gt;"LisChannel",
_xlpm.COEFF,
$ES97&lt;&gt;"RussOutdoor",
_xlpm.COEFF))</f>
        <v/>
      </c>
      <c r="BH97" s="68">
        <f t="array" ref="BH97">
_xlfn.LET(_xlpm.COEFF,
IF($AW97+$AX97=0,0,IF(MAX(MIN($AX97,EOMONTH(BH$15,0))-MAX($AW97,BH$15)+1,)&gt;0,1,0)),
_xlfn.IFS(
$ES97="LisChannel",
_xlpm.COEFF*
INDEX({1;1;1.2;1.2;1;1;1;1;1.2;1.2;1.2;1.2},
MATCH(MONTH(BH$15),
{1,2,3,4,5,6,7,8,9,10,11,12})),
CONCATENATE($ES97," ",$L97)="RussOutdoor метро",
_xlpm.COEFF*
INDEX({0.8;0.9;1.1;1.1;1;1;1;1;1.1;1.1;1.1;1.1},
MATCH(MONTH(BH$15),
{1,2,3,4,5,6,7,8,9,10,11,12})),
$ES97&lt;&gt;"LisChannel",
_xlpm.COEFF,
$ES97&lt;&gt;"RussOutdoor",
_xlpm.COEFF))</f>
        <v/>
      </c>
      <c r="BI97" s="68">
        <f t="array" ref="BI97">
_xlfn.LET(_xlpm.COEFF,
IF($AW97+$AX97=0,0,IF(MAX(MIN($AX97,EOMONTH(BI$15,0))-MAX($AW97,BI$15)+1,)&gt;0,1,0)),
_xlfn.IFS(
$ES97="LisChannel",
_xlpm.COEFF*
INDEX({1;1;1.2;1.2;1;1;1;1;1.2;1.2;1.2;1.2},
MATCH(MONTH(BI$15),
{1,2,3,4,5,6,7,8,9,10,11,12})),
CONCATENATE($ES97," ",$L97)="RussOutdoor метро",
_xlpm.COEFF*
INDEX({0.8;0.9;1.1;1.1;1;1;1;1;1.1;1.1;1.1;1.1},
MATCH(MONTH(BI$15),
{1,2,3,4,5,6,7,8,9,10,11,12})),
$ES97&lt;&gt;"LisChannel",
_xlpm.COEFF,
$ES97&lt;&gt;"RussOutdoor",
_xlpm.COEFF))</f>
        <v/>
      </c>
      <c r="BJ97" s="68">
        <f t="array" ref="BJ97">
_xlfn.LET(_xlpm.COEFF,
IF($AW97+$AX97=0,0,IF(MAX(MIN($AX97,EOMONTH(BJ$15,0))-MAX($AW97,BJ$15)+1,)&gt;0,1,0)),
_xlfn.IFS(
$ES97="LisChannel",
_xlpm.COEFF*
INDEX({1;1;1.2;1.2;1;1;1;1;1.2;1.2;1.2;1.2},
MATCH(MONTH(BJ$15),
{1,2,3,4,5,6,7,8,9,10,11,12})),
CONCATENATE($ES97," ",$L97)="RussOutdoor метро",
_xlpm.COEFF*
INDEX({0.8;0.9;1.1;1.1;1;1;1;1;1.1;1.1;1.1;1.1},
MATCH(MONTH(BJ$15),
{1,2,3,4,5,6,7,8,9,10,11,12})),
$ES97&lt;&gt;"LisChannel",
_xlpm.COEFF,
$ES97&lt;&gt;"RussOutdoor",
_xlpm.COEFF))</f>
        <v/>
      </c>
      <c r="BK97" s="68">
        <f t="array" ref="BK97">
_xlfn.LET(_xlpm.COEFF,
IF($AW97+$AX97=0,0,IF(MAX(MIN($AX97,EOMONTH(BK$15,0))-MAX($AW97,BK$15)+1,)&gt;0,1,0)),
_xlfn.IFS(
$ES97="LisChannel",
_xlpm.COEFF*
INDEX({1;1;1.2;1.2;1;1;1;1;1.2;1.2;1.2;1.2},
MATCH(MONTH(BK$15),
{1,2,3,4,5,6,7,8,9,10,11,12})),
CONCATENATE($ES97," ",$L97)="RussOutdoor метро",
_xlpm.COEFF*
INDEX({0.8;0.9;1.1;1.1;1;1;1;1;1.1;1.1;1.1;1.1},
MATCH(MONTH(BK$15),
{1,2,3,4,5,6,7,8,9,10,11,12})),
$ES97&lt;&gt;"LisChannel",
_xlpm.COEFF,
$ES97&lt;&gt;"RussOutdoor",
_xlpm.COEFF))</f>
        <v/>
      </c>
      <c r="BL97" s="62">
        <f>COUNTIFS($AZ97:$BK97,"&gt;0")</f>
        <v/>
      </c>
      <c r="BM97" s="65" t="n"/>
      <c r="BN97" s="125">
        <f>$DJ97</f>
        <v/>
      </c>
      <c r="BO97" s="63">
        <f>$DQ97</f>
        <v/>
      </c>
      <c r="BP97" s="125">
        <f>
IFERROR(
IF($BL97=0,0,
$BN97*(1-$BO97)),
0)</f>
        <v/>
      </c>
      <c r="BQ97" s="125">
        <f t="array" ref="BQ97">
IFERROR(
_xlfn.IFS(
$DH97="день_1",
$BP97*$BL97/($AX97-$AW97+1)*AZ97*(DAY(EOMONTH(AZ$15,0))),
$DH97="день_2",
$BP97/30*MAX(MIN($AX97,EOMONTH(AZ$15,0))-MAX($AW97,AZ$15)+1,),
$DH97="раб.день",
$BP97/30*(IFERROR(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$BP97*AZ97,
$DH97="неделя",
$BP97*AZ97/7*(ROUNDUP((DAY(EOMONTH(AZ$15,0)))/4,0))),
0)</f>
        <v/>
      </c>
      <c r="BR97" s="125">
        <f t="array" ref="BR97">
IFERROR(
_xlfn.IFS(
$DH97="день_1",
$BP97*$BL97/($AX97-$AW97+1)*BA97*(DAY(EOMONTH(BA$15,0))),
$DH97="день_2",
$BP97/30*MAX(MIN($AX97,EOMONTH(BA$15,0))-MAX($AW97,BA$15)+1,),
$DH97="раб.день",
$BP97/30*(IFERROR(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$BP97*BA97,
$DH97="неделя",
$BP97*BA97/7*(ROUNDUP((DAY(EOMONTH(BA$15,0)))/4,0))),
0)</f>
        <v/>
      </c>
      <c r="BS97" s="125">
        <f t="array" ref="BS97">
IFERROR(
_xlfn.IFS(
$DH97="день_1",
$BP97*$BL97/($AX97-$AW97+1)*BB97*(DAY(EOMONTH(BB$15,0))),
$DH97="день_2",
$BP97/30*MAX(MIN($AX97,EOMONTH(BB$15,0))-MAX($AW97,BB$15)+1,),
$DH97="раб.день",
$BP97/30*(IFERROR(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$BP97*BB97,
$DH97="неделя",
$BP97*BB97/7*(ROUNDUP((DAY(EOMONTH(BB$15,0)))/4,0))),
0)</f>
        <v/>
      </c>
      <c r="BT97" s="125">
        <f t="array" ref="BT97">
IFERROR(
_xlfn.IFS(
$DH97="день_1",
$BP97*$BL97/($AX97-$AW97+1)*BC97*(DAY(EOMONTH(BC$15,0))),
$DH97="день_2",
$BP97/30*MAX(MIN($AX97,EOMONTH(BC$15,0))-MAX($AW97,BC$15)+1,),
$DH97="раб.день",
$BP97/30*(IFERROR(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$BP97*BC97,
$DH97="неделя",
$BP97*BC97/7*(ROUNDUP((DAY(EOMONTH(BC$15,0)))/4,0))),
0)</f>
        <v/>
      </c>
      <c r="BU97" s="125">
        <f t="array" ref="BU97">
IFERROR(
_xlfn.IFS(
$DH97="день_1",
$BP97*$BL97/($AX97-$AW97+1)*BD97*(DAY(EOMONTH(BD$15,0))),
$DH97="день_2",
$BP97/30*MAX(MIN($AX97,EOMONTH(BD$15,0))-MAX($AW97,BD$15)+1,),
$DH97="раб.день",
$BP97/30*(IFERROR(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$BP97*BD97,
$DH97="неделя",
$BP97*BD97/7*(ROUNDUP((DAY(EOMONTH(BD$15,0)))/4,0))),
0)</f>
        <v/>
      </c>
      <c r="BV97" s="125">
        <f t="array" ref="BV97">
IFERROR(
_xlfn.IFS(
$DH97="день_1",
$BP97*$BL97/($AX97-$AW97+1)*BE97*(DAY(EOMONTH(BE$15,0))),
$DH97="день_2",
$BP97/30*MAX(MIN($AX97,EOMONTH(BE$15,0))-MAX($AW97,BE$15)+1,),
$DH97="раб.день",
$BP97/30*(IFERROR(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$BP97*BE97,
$DH97="неделя",
$BP97*BE97/7*(ROUNDUP((DAY(EOMONTH(BE$15,0)))/4,0))),
0)</f>
        <v/>
      </c>
      <c r="BW97" s="125">
        <f t="array" ref="BW97">
IFERROR(
_xlfn.IFS(
$DH97="день_1",
$BP97*$BL97/($AX97-$AW97+1)*BF97*(DAY(EOMONTH(BF$15,0))),
$DH97="день_2",
$BP97/30*MAX(MIN($AX97,EOMONTH(BF$15,0))-MAX($AW97,BF$15)+1,),
$DH97="раб.день",
$BP97/30*(IFERROR(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$BP97*BF97,
$DH97="неделя",
$BP97*BF97/7*(ROUNDUP((DAY(EOMONTH(BF$15,0)))/4,0))),
0)</f>
        <v/>
      </c>
      <c r="BX97" s="125">
        <f t="array" ref="BX97">
IFERROR(
_xlfn.IFS(
$DH97="день_1",
$BP97*$BL97/($AX97-$AW97+1)*BG97*(DAY(EOMONTH(BG$15,0))),
$DH97="день_2",
$BP97/30*MAX(MIN($AX97,EOMONTH(BG$15,0))-MAX($AW97,BG$15)+1,),
$DH97="раб.день",
$BP97/30*(IFERROR(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$BP97*BG97,
$DH97="неделя",
$BP97*BG97/7*(ROUNDUP((DAY(EOMONTH(BG$15,0)))/4,0))),
0)</f>
        <v/>
      </c>
      <c r="BY97" s="125">
        <f t="array" ref="BY97">
IFERROR(
_xlfn.IFS(
$DH97="день_1",
$BP97*$BL97/($AX97-$AW97+1)*BH97*(DAY(EOMONTH(BH$15,0))),
$DH97="день_2",
$BP97/30*MAX(MIN($AX97,EOMONTH(BH$15,0))-MAX($AW97,BH$15)+1,),
$DH97="раб.день",
$BP97/30*(IFERROR(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$BP97*BH97,
$DH97="неделя",
$BP97*BH97/7*(ROUNDUP((DAY(EOMONTH(BH$15,0)))/4,0))),
0)</f>
        <v/>
      </c>
      <c r="BZ97" s="125">
        <f t="array" ref="BZ97">
IFERROR(
_xlfn.IFS(
$DH97="день_1",
$BP97*$BL97/($AX97-$AW97+1)*BI97*(DAY(EOMONTH(BI$15,0))),
$DH97="день_2",
$BP97/30*MAX(MIN($AX97,EOMONTH(BI$15,0))-MAX($AW97,BI$15)+1,),
$DH97="раб.день",
$BP97/30*(IFERROR(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$BP97*BI97,
$DH97="неделя",
$BP97*BI97/7*(ROUNDUP((DAY(EOMONTH(BI$15,0)))/4,0))),
0)</f>
        <v/>
      </c>
      <c r="CA97" s="125">
        <f t="array" ref="CA97">
IFERROR(
_xlfn.IFS(
$DH97="день_1",
$BP97*$BL97/($AX97-$AW97+1)*BJ97*(DAY(EOMONTH(BJ$15,0))),
$DH97="день_2",
$BP97/30*MAX(MIN($AX97,EOMONTH(BJ$15,0))-MAX($AW97,BJ$15)+1,),
$DH97="раб.день",
$BP97/30*(IFERROR(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$BP97*BJ97,
$DH97="неделя",
$BP97*BJ97/7*(ROUNDUP((DAY(EOMONTH(BJ$15,0)))/4,0))),
0)</f>
        <v/>
      </c>
      <c r="CB97" s="125">
        <f t="array" ref="CB97">
IFERROR(
_xlfn.IFS(
$DH97="день_1",
$BP97*$BL97/($AX97-$AW97+1)*BK97*(DAY(EOMONTH(BK$15,0))),
$DH97="день_2",
$BP97/30*MAX(MIN($AX97,EOMONTH(BK$15,0))-MAX($AW97,BK$15)+1,),
$DH97="раб.день",
$BP97/30*(IFERROR(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$BP97*BK97,
$DH97="неделя",
$BP97*BK97/7*(ROUNDUP((DAY(EOMONTH(BK$15,0)))/4,0))),
0)</f>
        <v/>
      </c>
      <c r="CC97" s="125">
        <f>SUM($BQ97:$CB97)</f>
        <v/>
      </c>
      <c r="CD97" s="126">
        <f>SUM($EH97:$EH97)</f>
        <v/>
      </c>
      <c r="CE97" s="126">
        <f>$CD97*$AB97</f>
        <v/>
      </c>
      <c r="CF97" s="126">
        <f>SUM($EK97:$EK97)</f>
        <v/>
      </c>
      <c r="CG97" s="126">
        <f>$CF97*$AB97</f>
        <v/>
      </c>
      <c r="CH97" s="126">
        <f>SUM($CC97,$CE97,$CG97)</f>
        <v/>
      </c>
      <c r="CI97" s="126">
        <f>$CH97*(1+$CM97)</f>
        <v/>
      </c>
      <c r="CJ97" s="127" t="n">
        <v>0</v>
      </c>
      <c r="CK97" s="126">
        <f>SUM($CH97:$CH97)*(1+$CJ97)</f>
        <v/>
      </c>
      <c r="CL97" s="126">
        <f>SUM($CH97:$CH97)*(1+$CM97)</f>
        <v/>
      </c>
      <c r="CM97" s="59" t="n"/>
      <c r="CN97" s="59" t="n"/>
      <c r="CO97" s="72" t="n"/>
      <c r="CP97" s="59" t="n"/>
      <c r="CQ97" s="73" t="n"/>
      <c r="CR97" s="73" t="n"/>
      <c r="CS97" s="73" t="n"/>
      <c r="CT97" s="72" t="n"/>
      <c r="CU97" s="79" t="inlineStr">
        <is>
          <t> </t>
        </is>
      </c>
      <c r="CV97" s="60" t="n"/>
      <c r="CW97" s="60" t="n"/>
      <c r="CX97" s="60" t="n"/>
      <c r="CY97" s="127">
        <f>IFERROR(($CC97-$EE97)/($EE97/(1-$DQ97)),0)</f>
        <v/>
      </c>
      <c r="CZ97" s="127">
        <f>IFERROR(1-$EI97/($CE97),0)</f>
        <v/>
      </c>
      <c r="DA97" s="127">
        <f>IFERROR(1-$EL97/($CG97),0)</f>
        <v/>
      </c>
      <c r="DB97" s="126">
        <f>ROUND(IFERROR(($CI97/(1+$CM97)-$EN97),0),2)</f>
        <v/>
      </c>
      <c r="DC97" s="128" t="n"/>
      <c r="DD97" s="125" t="n"/>
      <c r="DE97" s="75" t="n">
        <v>0</v>
      </c>
      <c r="DF97" s="128" t="n"/>
      <c r="DG97" s="125">
        <f>IF($DC97=0,0,$DD97*($DC97*100%-$DE97*$DF97))*SUM($AB97:$AB97)</f>
        <v/>
      </c>
      <c r="DH97" s="129" t="inlineStr">
        <is>
          <t>месяц</t>
        </is>
      </c>
      <c r="DI97" s="130">
        <f t="array" ref="DI97">IFERROR(
IF($ES97="LisChannel",
(ROUND(((INDEX({174.625;153.888888888889;130.972222222222},MATCH($AI97,{2;3;4}),0))*$AG97*$AI97),2)),0),0)</f>
        <v/>
      </c>
      <c r="DJ97" s="130">
        <f>
_xlfn.LET(_xlpm.X,
IFERROR(
IF($ES97="НовиковТВ",
(_xlfn.LET(_xlpm.NTV,
_xlfn.LET(_xlpm.MIN,350000,
IF(SUMIFS($DI:$DI,$ES:$ES,"НовиковТВ")&lt;=_xlpm.MIN,
(SUMIFS($DI:$DI,$ES:$ES,"НовиковТВ")/(COUNTIFS($ES:$ES,"НовиковТВ")))*_xlpm.MIN/SUMIFS($DI:$DI,$ES:$ES,"НовиковТВ"),
DI97)),
_xlpm.NTV+$DG97/(1-(1-(_xlpm.NTV)*(1-$DL97)*(1-$DM97)*(1-$DN97)*(1-$DO97)*(1-$DP97)/_xlpm.NTV))))/(1+$EP97),
$DI97+$DG97/(1-(1-($DI97)*(1-$DL97)*(1-$DM97)*(1-$DN97)*(1-$DO97)*(1-$DP97)/$DI97))),
0),
_xlpm.X*(1+$CM97)*(1+$CW97)-_xlpm.X*(1+$CM97)+_xlpm.X)</f>
        <v/>
      </c>
      <c r="DK97" s="125" t="inlineStr">
        <is>
          <t>послед.</t>
        </is>
      </c>
      <c r="DL97" s="63" t="n">
        <v>0</v>
      </c>
      <c r="DM97" s="63" t="n">
        <v>0</v>
      </c>
      <c r="DN97" s="63" t="n">
        <v>0</v>
      </c>
      <c r="DO97" s="63" t="n">
        <v>0</v>
      </c>
      <c r="DP97" s="63" t="n">
        <v>0</v>
      </c>
      <c r="DQ97" s="63">
        <f t="array" ref="DQ97">IFERROR(_xlfn.IFS(
$DK97="послед.",1-(1-$DL97)*(1-$DM97)*(1-$DN97)*(1-$DO97)*(1-$DP97),
$DK97="сумм.",$DL97+$DM97+$DN97+$DO97+$DP97),
0)</f>
        <v/>
      </c>
      <c r="DR97" s="125">
        <f t="array" ref="DR97">
IFERROR(
_xlfn.IFS(
$BL97=0,
0,
$BL97&gt;0,
_xlfn.IFS($DK97="послед.",
$DJ97*(1-$DL97)*(1-$DM97)*(1-$DN97)*(1-$DO97)*(1-$DP97),
$DK97="сумм.",
$DJ97*(1-($DL97+$DM97+$DN97+$DO97+$DP97)))),0)</f>
        <v/>
      </c>
      <c r="DS97" s="125">
        <f t="array" ref="DS97">
IFERROR(_xlfn.IFS(
$DH97="день_1",
$DR97*$BL97/($AX97-$AW97+1)*AZ97*(DAY(EOMONTH(AZ$15,0))),
$DH97="день_2",
$DR97/30*MAX(MIN($AX97,EOMONTH(AZ$15,0))-MAX($AW97,AZ$15)+1,),
$DH97="раб.день",
$DR97/30*(IFERROR(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$DR97*AZ97,
$DH97="неделя",
$DR97*AZ97/7*(ROUNDUP((DAY(EOMONTH(AZ$15,0)))/4,0))),
0)</f>
        <v/>
      </c>
      <c r="DT97" s="125">
        <f t="array" ref="DT97">
IFERROR(_xlfn.IFS(
$DH97="день_1",
$DR97*$BL97/($AX97-$AW97+1)*BA97*(DAY(EOMONTH(BA$15,0))),
$DH97="день_2",
$DR97/30*MAX(MIN($AX97,EOMONTH(BA$15,0))-MAX($AW97,BA$15)+1,),
$DH97="раб.день",
$DR97/30*(IFERROR(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$DR97*BA97,
$DH97="неделя",
$DR97*BA97/7*(ROUNDUP((DAY(EOMONTH(BA$15,0)))/4,0))),
0)</f>
        <v/>
      </c>
      <c r="DU97" s="125">
        <f t="array" ref="DU97">
IFERROR(_xlfn.IFS(
$DH97="день_1",
$DR97*$BL97/($AX97-$AW97+1)*BB97*(DAY(EOMONTH(BB$15,0))),
$DH97="день_2",
$DR97/30*MAX(MIN($AX97,EOMONTH(BB$15,0))-MAX($AW97,BB$15)+1,),
$DH97="раб.день",
$DR97/30*(IFERROR(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$DR97*BB97,
$DH97="неделя",
$DR97*BB97/7*(ROUNDUP((DAY(EOMONTH(BB$15,0)))/4,0))),
0)</f>
        <v/>
      </c>
      <c r="DV97" s="125">
        <f t="array" ref="DV97">
IFERROR(_xlfn.IFS(
$DH97="день_1",
$DR97*$BL97/($AX97-$AW97+1)*BC97*(DAY(EOMONTH(BC$15,0))),
$DH97="день_2",
$DR97/30*MAX(MIN($AX97,EOMONTH(BC$15,0))-MAX($AW97,BC$15)+1,),
$DH97="раб.день",
$DR97/30*(IFERROR(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$DR97*BC97,
$DH97="неделя",
$DR97*BC97/7*(ROUNDUP((DAY(EOMONTH(BC$15,0)))/4,0))),
0)</f>
        <v/>
      </c>
      <c r="DW97" s="125">
        <f t="array" ref="DW97">
IFERROR(_xlfn.IFS(
$DH97="день_1",
$DR97*$BL97/($AX97-$AW97+1)*BD97*(DAY(EOMONTH(BD$15,0))),
$DH97="день_2",
$DR97/30*MAX(MIN($AX97,EOMONTH(BD$15,0))-MAX($AW97,BD$15)+1,),
$DH97="раб.день",
$DR97/30*(IFERROR(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$DR97*BD97,
$DH97="неделя",
$DR97*BD97/7*(ROUNDUP((DAY(EOMONTH(BD$15,0)))/4,0))),
0)</f>
        <v/>
      </c>
      <c r="DX97" s="125">
        <f t="array" ref="DX97">
IFERROR(_xlfn.IFS(
$DH97="день_1",
$DR97*$BL97/($AX97-$AW97+1)*BE97*(DAY(EOMONTH(BE$15,0))),
$DH97="день_2",
$DR97/30*MAX(MIN($AX97,EOMONTH(BE$15,0))-MAX($AW97,BE$15)+1,),
$DH97="раб.день",
$DR97/30*(IFERROR(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$DR97*BE97,
$DH97="неделя",
$DR97*BE97/7*(ROUNDUP((DAY(EOMONTH(BE$15,0)))/4,0))),
0)</f>
        <v/>
      </c>
      <c r="DY97" s="125">
        <f t="array" ref="DY97">
IFERROR(_xlfn.IFS(
$DH97="день_1",
$DR97*$BL97/($AX97-$AW97+1)*BF97*(DAY(EOMONTH(BF$15,0))),
$DH97="день_2",
$DR97/30*MAX(MIN($AX97,EOMONTH(BF$15,0))-MAX($AW97,BF$15)+1,),
$DH97="раб.день",
$DR97/30*(IFERROR(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$DR97*BF97,
$DH97="неделя",
$DR97*BF97/7*(ROUNDUP((DAY(EOMONTH(BF$15,0)))/4,0))),
0)</f>
        <v/>
      </c>
      <c r="DZ97" s="125">
        <f t="array" ref="DZ97">
IFERROR(_xlfn.IFS(
$DH97="день_1",
$DR97*$BL97/($AX97-$AW97+1)*BG97*(DAY(EOMONTH(BG$15,0))),
$DH97="день_2",
$DR97/30*MAX(MIN($AX97,EOMONTH(BG$15,0))-MAX($AW97,BG$15)+1,),
$DH97="раб.день",
$DR97/30*(IFERROR(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$DR97*BG97,
$DH97="неделя",
$DR97*BG97/7*(ROUNDUP((DAY(EOMONTH(BG$15,0)))/4,0))),
0)</f>
        <v/>
      </c>
      <c r="EA97" s="125">
        <f t="array" ref="EA97">
IFERROR(_xlfn.IFS(
$DH97="день_1",
$DR97*$BL97/($AX97-$AW97+1)*BH97*(DAY(EOMONTH(BH$15,0))),
$DH97="день_2",
$DR97/30*MAX(MIN($AX97,EOMONTH(BH$15,0))-MAX($AW97,BH$15)+1,),
$DH97="раб.день",
$DR97/30*(IFERROR(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$DR97*BH97,
$DH97="неделя",
$DR97*BH97/7*(ROUNDUP((DAY(EOMONTH(BH$15,0)))/4,0))),
0)</f>
        <v/>
      </c>
      <c r="EB97" s="125">
        <f t="array" ref="EB97">
IFERROR(_xlfn.IFS(
$DH97="день_1",
$DR97*$BL97/($AX97-$AW97+1)*BI97*(DAY(EOMONTH(BI$15,0))),
$DH97="день_2",
$DR97/30*MAX(MIN($AX97,EOMONTH(BI$15,0))-MAX($AW97,BI$15)+1,),
$DH97="раб.день",
$DR97/30*(IFERROR(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$DR97*BI97,
$DH97="неделя",
$DR97*BI97/7*(ROUNDUP((DAY(EOMONTH(BI$15,0)))/4,0))),
0)</f>
        <v/>
      </c>
      <c r="EC97" s="125">
        <f t="array" ref="EC97">
IFERROR(_xlfn.IFS(
$DH97="день_1",
$DR97*$BL97/($AX97-$AW97+1)*BJ97*(DAY(EOMONTH(BJ$15,0))),
$DH97="день_2",
$DR97/30*MAX(MIN($AX97,EOMONTH(BJ$15,0))-MAX($AW97,BJ$15)+1,),
$DH97="раб.день",
$DR97/30*(IFERROR(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$DR97*BJ97,
$DH97="неделя",
$DR97*BJ97/7*(ROUNDUP((DAY(EOMONTH(BJ$15,0)))/4,0))),
0)</f>
        <v/>
      </c>
      <c r="ED97" s="125">
        <f t="array" ref="ED97">
IFERROR(_xlfn.IFS(
$DH97="день_1",
$DR97*$BL97/($AX97-$AW97+1)*BK97*(DAY(EOMONTH(BK$15,0))),
$DH97="день_2",
$DR97/30*MAX(MIN($AX97,EOMONTH(BK$15,0))-MAX($AW97,BK$15)+1,),
$DH97="раб.день",
$DR97/30*(IFERROR(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$DR97*BK97,
$DH97="неделя",
$DR97*BK97/7*(ROUNDUP((DAY(EOMONTH(BK$15,0)))/4,0))),
0)</f>
        <v/>
      </c>
      <c r="EE97" s="125">
        <f>SUM($DS97,$DT97,$DU97,$DV97,$DW97,$DX97,$DY97,$DZ97,$EA97,$EB97,$EC97,$ED97)</f>
        <v/>
      </c>
      <c r="EF97" s="125">
        <f>IFERROR(ROUND($EE97*(1+$EP97),2),0)</f>
        <v/>
      </c>
      <c r="EG97" s="128" t="n">
        <v>1</v>
      </c>
      <c r="EH97" s="126" t="n">
        <v>0</v>
      </c>
      <c r="EI97" s="126">
        <f>ROUND(SUM($EH97:$EH97)*SUM($AB97:$AB97)*$EG97,2)</f>
        <v/>
      </c>
      <c r="EJ97" s="126">
        <f>ROUND($EI97*(1+$EP97),2)</f>
        <v/>
      </c>
      <c r="EK97" s="126" t="n">
        <v>0</v>
      </c>
      <c r="EL97" s="126">
        <f>ROUND(SUM($EK97:$EK97)*SUM($AB97:$AB97)*$EG97,2)</f>
        <v/>
      </c>
      <c r="EM97" s="126">
        <f>ROUND($EL97*(1+$EP97),2)</f>
        <v/>
      </c>
      <c r="EN97" s="126">
        <f>SUM($EE97,$EI97,$EL97)</f>
        <v/>
      </c>
      <c r="EO97" s="126">
        <f>SUM($EF97,$EJ97,$EM97)</f>
        <v/>
      </c>
      <c r="EP97" s="59" t="n"/>
      <c r="EQ97" s="59" t="n"/>
      <c r="ER97" s="60">
        <f t="array" ref="ER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MATCH(ES97,
{"AMS";"RussOutdoor";"HD Outdoor";"Ingroup";"IQ";"Ledproduction";"LisChannel";"Logic";"Media-PPL";"NovikovTV | НовиковТВ";"SMA";"SOK";"КрокусТВ | CrocusTV | IndoorTV";"Сити";"ТЯК Москва"},
0)),"")</f>
        <v/>
      </c>
      <c r="ES97" s="60" t="n"/>
      <c r="ET97" s="60">
        <f t="array" ref="ET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MATCH(ES97,
{"AMS";"RussOutdoor";"HD Outdoor";"Ingroup";"IQ";"Ledproduction";"LisChannel";"Logic";"Media-PPL";"NovikovTV | НовиковТВ";"SMA";"SOK";"КрокусТВ | CrocusTV | IndoorTV";"Сити";"ТЯК Москва"},
0)),"")</f>
        <v/>
      </c>
      <c r="EU97" s="60" t="n"/>
      <c r="EV97" s="60" t="n"/>
      <c r="EX97" s="110">
        <f t="array" ref="EX97">
($AR97/30
+N("ТРАФИК ПЛОЩАДКИ"))*
(IFERROR(
_xlfn.LET(
_xlpm.GPR,
HLOOKUP($L97,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IF($Q97="цифровой",_xlpm.GPR/$AG97,_xlpm.GPR/60)),
0)
+N("DWELL TIME"))*
(IF($AB97=0,0,IF($AB97=1,0.3,IF($AB97=2,0.5,IF($AB97&gt;2,1))))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_xlfn.IFS($AC97="да",1.2,$AC97="нет",1)*
_xlfn.IFS($AD97="да",1.2,$AD97="нет",1)*
IF(R97="статический",1,1.2)*
$X97*
INDEX(
{1.2;1;1.2;1.2;1;1.2;1.2;1.2;1.2;1.2;1.2;1;1.2;1.2;1.2;1.2;1;1;1.2;1.2;1.2;1;1;1;1;1.2;1.2;1.2;1.2;1;1;1;1;1.2;1.2;1.2;1.2;1.2;1.2;1.2;1.2;1;1;1.2;1;1;1;1;1.5;1;1;1.5;1.5;1.2},
MATCH($Q97,_xlpm.MI,0)))&gt;{0.02;0.04;0.06;0.1;0.2;0.4;0.6;0.8;1;2;4;6})),
{0;1;2;3;4;5;6;7;8;9;10;11;12},
0)))
+N("КОЭФФИЦИЕНТ КОНТАКТА"))))*
(_xlfn.IFS($X97&lt;0.1,$X97/1000,$X97&gt;25,5.2,AND($X97&gt;=0.1,$X97&lt;=25),(($X97*2+0.1)/10)*($X97/10)))*
IFERROR((_xlfn.LET(
_xlpm.MA,
{0;0.8;0.85;0.9;0.95;1},
_xlpm.MAA,
{0;1;2;3;4;5},
INDEX(_xlpm.MA,MATCH(SUMPRODUCT(--((IF(ROUND(_xlpm.MAA,1)&gt;5,5,ROUND($AB97,1)))&gt;{0;1;2;3;4;5})),_xlpm.MAA,0)))
+N("КОЭФФИЦИЕНТ КОЛ-ВО КОНСТРУКЦИЙ")),1)*
$AB97,0))*
(IF($Q97="цифровой",$AG97/15*$AI97,1)
+N("ДЛЯ ЦИФРЫ"))</f>
        <v/>
      </c>
      <c r="EY97" s="110">
        <f>IFERROR(EX97*AY97,0)</f>
        <v/>
      </c>
      <c r="EZ97" s="131">
        <f>IFERROR(DP97/EY97*1000,0)</f>
        <v/>
      </c>
      <c r="FA97" s="112">
        <f>IFERROR(FC97/FB97,0)</f>
        <v/>
      </c>
      <c r="FB97" s="112">
        <f>IFERROR((FC97/(EY97/FF97*#REF!))*0.825,0)</f>
        <v/>
      </c>
      <c r="FC97" s="112">
        <f>IFERROR(((EX97*30/AR97)*100)/30,0)</f>
        <v/>
      </c>
      <c r="FD97" s="112">
        <f>IFERROR(EY97/G97*100%,0)</f>
        <v/>
      </c>
      <c r="FE97" s="112">
        <f>IFERROR(FD97/FC97*100%,0)</f>
        <v/>
      </c>
      <c r="FF97" s="110">
        <f>IFERROR(AR97/30*AY97,0)</f>
        <v/>
      </c>
    </row>
    <row r="98" ht="12.75" customHeight="1">
      <c r="A98" s="59" t="n"/>
      <c r="B98" s="60" t="n"/>
      <c r="C98" s="60" t="n"/>
      <c r="D98" s="60">
        <f t="array" ref="D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8" s="60">
        <f t="array" ref="E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8" s="60" t="inlineStr"/>
      <c r="G98" s="60" t="n"/>
      <c r="H98" s="60">
        <f t="array" ref="H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8" s="60" t="n"/>
      <c r="J98" s="60" t="n"/>
      <c r="K98" s="60" t="n"/>
      <c r="L98" s="60" t="n"/>
      <c r="M98" s="60" t="n"/>
      <c r="N98" s="60" t="n"/>
      <c r="O98" s="60" t="n"/>
      <c r="P98" s="60">
        <f t="array" ref="P98">
_xlfn.IFS(
ISNUMBER(MATCH($Q98,{"шелфбаннер","разделитель","монетница","чековая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ISNUMBER(MATCH($Q98,{"каталог","журнал"},)),
"Пресса",
$Q98="","")</f>
        <v/>
      </c>
      <c r="Q98" s="60" t="n"/>
      <c r="R98" s="60">
        <f t="array" ref="R98">
IFERROR(
_xlfn.IFS(
OR(ISNUMBER(MATCH($Q98,{"экспозиция","макет","стенд","автостенд","авто стенд","выставочное пространство","выставочные стенды","модульные выставочные стенды","3Д конструкция","3D конструкция"},)),P98="Экспонирование"),
"нестандартный",
ISNUMBER(MATCH($Q98,{"скроллер","призматрон"},)),
"динамический",
$P98="Видео",
"цифровой",
OR($P98="Пресса",$P98="Щит",$P98="POSm",$P98="Подвес",$P98="Брендирование/оклейка"),
"статический"),"")</f>
        <v/>
      </c>
      <c r="S98" s="59" t="n"/>
      <c r="T98" s="60" t="n"/>
      <c r="U98" s="60" t="n"/>
      <c r="V98" s="60">
        <f>
IF(P98="Видео",
"цифровой постер/ролик",
IF(ISNUMBER(MATCH(Q98,{"короб световой","короб световой | лайтбокс","короб световой | кристалайт","лайтбокс","лайт бокс","кристалайт","LB","lightbox"},)),
"бэклит",
IF(P98="Брендирование/оклейка",
"перфарированная пленка/самоклейка",
IF(P98="Экспонирование",
"под запрос",
IF(P98="Подвес",
"баннер/ткань",
"")))))</f>
        <v/>
      </c>
      <c r="W98" s="59" t="n"/>
      <c r="X98" s="59" t="n"/>
      <c r="Y98" s="59" t="n"/>
      <c r="Z98" s="61" t="n"/>
      <c r="AA98" s="61" t="n"/>
      <c r="AB98" s="61">
        <f>IF(BL98&gt;0,Z98,0)</f>
        <v/>
      </c>
      <c r="AC98" s="59" t="n"/>
      <c r="AD98" s="59" t="n"/>
      <c r="AE98" s="59" t="n"/>
      <c r="AF98" s="59" t="n"/>
      <c r="AG98" s="59" t="n"/>
      <c r="AH98" s="59" t="n"/>
      <c r="AI98" s="59" t="n"/>
      <c r="AJ98" s="59" t="n"/>
      <c r="AK98" s="59" t="n"/>
      <c r="AL98" s="62">
        <f>IFERROR(IF(OR(R98="статический",R98="динамический",R98="нестандартный",R98="",R98=""),"-",IF(AND(AH98="-",AI98="-"),"-",AK98*3600/AH98*AI98)),"-")</f>
        <v/>
      </c>
      <c r="AM98" s="62">
        <f>IFERROR(IF(OR(R98="статический",R98="динамический",R98="",R98="", R98="BTL",R98="нестандартный"),"-",AG98*AI98*AL98/60),"-")</f>
        <v/>
      </c>
      <c r="AN98" s="63">
        <f>IFERROR(IF(AH98="","-",AG98*AI98/AH98),"-")</f>
        <v/>
      </c>
      <c r="AO98" s="59">
        <f>IFERROR(IF(OR($R98="статический",$R98="динамический",$R98="",$R98="",$R98="BTL",$R98="нестандартный"),"-",$AL98*$AY98),"-")</f>
        <v/>
      </c>
      <c r="AP98" s="62">
        <f>IFERROR(IF(OR($R98="статический",$R98="динамический",$R98="",$R98="",$R98="BTL",$R98="нестандартный"),"-",$AM98*AY98),"-")</f>
        <v/>
      </c>
      <c r="AQ98" s="64" t="n"/>
      <c r="AR98" s="61" t="n"/>
      <c r="AS98" s="61" t="n"/>
      <c r="AT98" s="61" t="n"/>
      <c r="AU98" s="65" t="n"/>
      <c r="AV98" s="124">
        <f>IFERROR(DR98/AT98*1000,"n/a")</f>
        <v/>
      </c>
      <c r="AW98" s="67" t="n"/>
      <c r="AX98" s="67" t="n"/>
      <c r="AY98" s="43">
        <f>IFERROR(IF(OR($AW98="",$AX98=""),"",_xlfn.DAYS($AX98+1,$AW98)),"")</f>
        <v/>
      </c>
      <c r="AZ98" s="68">
        <f t="array" ref="AZ98">
_xlfn.LET(_xlpm.COEFF,
IF($AW98+$AX98=0,0,IF(MAX(MIN($AX98,EOMONTH(AZ$15,0))-MAX($AW98,AZ$15)+1,)&gt;0,1,0)),
_xlfn.IFS(
$ES98="LisChannel",
_xlpm.COEFF*
INDEX({1;1;1.2;1.2;1;1;1;1;1.2;1.2;1.2;1.2},
MATCH(MONTH(AZ$15),
{1,2,3,4,5,6,7,8,9,10,11,12})),
CONCATENATE($ES98," ",$L98)="RussOutdoor метро",
_xlpm.COEFF*
INDEX({0.8;0.9;1.1;1.1;1;1;1;1;1.1;1.1;1.1;1.1},
MATCH(MONTH(AZ$15),
{1,2,3,4,5,6,7,8,9,10,11,12})),
$ES98&lt;&gt;"LisChannel",
_xlpm.COEFF,
$ES98&lt;&gt;"RussOutdoor",
_xlpm.COEFF))</f>
        <v/>
      </c>
      <c r="BA98" s="68">
        <f t="array" ref="BA98">
_xlfn.LET(_xlpm.COEFF,
IF($AW98+$AX98=0,0,IF(MAX(MIN($AX98,EOMONTH(BA$15,0))-MAX($AW98,BA$15)+1,)&gt;0,1,0)),
_xlfn.IFS(
$ES98="LisChannel",
_xlpm.COEFF*
INDEX({1;1;1.2;1.2;1;1;1;1;1.2;1.2;1.2;1.2},
MATCH(MONTH(BA$15),
{1,2,3,4,5,6,7,8,9,10,11,12})),
CONCATENATE($ES98," ",$L98)="RussOutdoor метро",
_xlpm.COEFF*
INDEX({0.8;0.9;1.1;1.1;1;1;1;1;1.1;1.1;1.1;1.1},
MATCH(MONTH(BA$15),
{1,2,3,4,5,6,7,8,9,10,11,12})),
$ES98&lt;&gt;"LisChannel",
_xlpm.COEFF,
$ES98&lt;&gt;"RussOutdoor",
_xlpm.COEFF))</f>
        <v/>
      </c>
      <c r="BB98" s="68">
        <f t="array" ref="BB98">
_xlfn.LET(_xlpm.COEFF,
IF($AW98+$AX98=0,0,IF(MAX(MIN($AX98,EOMONTH(BB$15,0))-MAX($AW98,BB$15)+1,)&gt;0,1,0)),
_xlfn.IFS(
$ES98="LisChannel",
_xlpm.COEFF*
INDEX({1;1;1.2;1.2;1;1;1;1;1.2;1.2;1.2;1.2},
MATCH(MONTH(BB$15),
{1,2,3,4,5,6,7,8,9,10,11,12})),
CONCATENATE($ES98," ",$L98)="RussOutdoor метро",
_xlpm.COEFF*
INDEX({0.8;0.9;1.1;1.1;1;1;1;1;1.1;1.1;1.1;1.1},
MATCH(MONTH(BB$15),
{1,2,3,4,5,6,7,8,9,10,11,12})),
$ES98&lt;&gt;"LisChannel",
_xlpm.COEFF,
$ES98&lt;&gt;"RussOutdoor",
_xlpm.COEFF))</f>
        <v/>
      </c>
      <c r="BC98" s="68">
        <f t="array" ref="BC98">
_xlfn.LET(_xlpm.COEFF,
IF($AW98+$AX98=0,0,IF(MAX(MIN($AX98,EOMONTH(BC$15,0))-MAX($AW98,BC$15)+1,)&gt;0,1,0)),
_xlfn.IFS(
$ES98="LisChannel",
_xlpm.COEFF*
INDEX({1;1;1.2;1.2;1;1;1;1;1.2;1.2;1.2;1.2},
MATCH(MONTH(BC$15),
{1,2,3,4,5,6,7,8,9,10,11,12})),
CONCATENATE($ES98," ",$L98)="RussOutdoor метро",
_xlpm.COEFF*
INDEX({0.8;0.9;1.1;1.1;1;1;1;1;1.1;1.1;1.1;1.1},
MATCH(MONTH(BC$15),
{1,2,3,4,5,6,7,8,9,10,11,12})),
$ES98&lt;&gt;"LisChannel",
_xlpm.COEFF,
$ES98&lt;&gt;"RussOutdoor",
_xlpm.COEFF))</f>
        <v/>
      </c>
      <c r="BD98" s="68">
        <f t="array" ref="BD98">
_xlfn.LET(_xlpm.COEFF,
IF($AW98+$AX98=0,0,IF(MAX(MIN($AX98,EOMONTH(BD$15,0))-MAX($AW98,BD$15)+1,)&gt;0,1,0)),
_xlfn.IFS(
$ES98="LisChannel",
_xlpm.COEFF*
INDEX({1;1;1.2;1.2;1;1;1;1;1.2;1.2;1.2;1.2},
MATCH(MONTH(BD$15),
{1,2,3,4,5,6,7,8,9,10,11,12})),
CONCATENATE($ES98," ",$L98)="RussOutdoor метро",
_xlpm.COEFF*
INDEX({0.8;0.9;1.1;1.1;1;1;1;1;1.1;1.1;1.1;1.1},
MATCH(MONTH(BD$15),
{1,2,3,4,5,6,7,8,9,10,11,12})),
$ES98&lt;&gt;"LisChannel",
_xlpm.COEFF,
$ES98&lt;&gt;"RussOutdoor",
_xlpm.COEFF))</f>
        <v/>
      </c>
      <c r="BE98" s="68">
        <f t="array" ref="BE98">
_xlfn.LET(_xlpm.COEFF,
IF($AW98+$AX98=0,0,IF(MAX(MIN($AX98,EOMONTH(BE$15,0))-MAX($AW98,BE$15)+1,)&gt;0,1,0)),
_xlfn.IFS(
$ES98="LisChannel",
_xlpm.COEFF*
INDEX({1;1;1.2;1.2;1;1;1;1;1.2;1.2;1.2;1.2},
MATCH(MONTH(BE$15),
{1,2,3,4,5,6,7,8,9,10,11,12})),
CONCATENATE($ES98," ",$L98)="RussOutdoor метро",
_xlpm.COEFF*
INDEX({0.8;0.9;1.1;1.1;1;1;1;1;1.1;1.1;1.1;1.1},
MATCH(MONTH(BE$15),
{1,2,3,4,5,6,7,8,9,10,11,12})),
$ES98&lt;&gt;"LisChannel",
_xlpm.COEFF,
$ES98&lt;&gt;"RussOutdoor",
_xlpm.COEFF))</f>
        <v/>
      </c>
      <c r="BF98" s="68">
        <f t="array" ref="BF98">
_xlfn.LET(_xlpm.COEFF,
IF($AW98+$AX98=0,0,IF(MAX(MIN($AX98,EOMONTH(BF$15,0))-MAX($AW98,BF$15)+1,)&gt;0,1,0)),
_xlfn.IFS(
$ES98="LisChannel",
_xlpm.COEFF*
INDEX({1;1;1.2;1.2;1;1;1;1;1.2;1.2;1.2;1.2},
MATCH(MONTH(BF$15),
{1,2,3,4,5,6,7,8,9,10,11,12})),
CONCATENATE($ES98," ",$L98)="RussOutdoor метро",
_xlpm.COEFF*
INDEX({0.8;0.9;1.1;1.1;1;1;1;1;1.1;1.1;1.1;1.1},
MATCH(MONTH(BF$15),
{1,2,3,4,5,6,7,8,9,10,11,12})),
$ES98&lt;&gt;"LisChannel",
_xlpm.COEFF,
$ES98&lt;&gt;"RussOutdoor",
_xlpm.COEFF))</f>
        <v/>
      </c>
      <c r="BG98" s="68">
        <f t="array" ref="BG98">
_xlfn.LET(_xlpm.COEFF,
IF($AW98+$AX98=0,0,IF(MAX(MIN($AX98,EOMONTH(BG$15,0))-MAX($AW98,BG$15)+1,)&gt;0,1,0)),
_xlfn.IFS(
$ES98="LisChannel",
_xlpm.COEFF*
INDEX({1;1;1.2;1.2;1;1;1;1;1.2;1.2;1.2;1.2},
MATCH(MONTH(BG$15),
{1,2,3,4,5,6,7,8,9,10,11,12})),
CONCATENATE($ES98," ",$L98)="RussOutdoor метро",
_xlpm.COEFF*
INDEX({0.8;0.9;1.1;1.1;1;1;1;1;1.1;1.1;1.1;1.1},
MATCH(MONTH(BG$15),
{1,2,3,4,5,6,7,8,9,10,11,12})),
$ES98&lt;&gt;"LisChannel",
_xlpm.COEFF,
$ES98&lt;&gt;"RussOutdoor",
_xlpm.COEFF))</f>
        <v/>
      </c>
      <c r="BH98" s="68">
        <f t="array" ref="BH98">
_xlfn.LET(_xlpm.COEFF,
IF($AW98+$AX98=0,0,IF(MAX(MIN($AX98,EOMONTH(BH$15,0))-MAX($AW98,BH$15)+1,)&gt;0,1,0)),
_xlfn.IFS(
$ES98="LisChannel",
_xlpm.COEFF*
INDEX({1;1;1.2;1.2;1;1;1;1;1.2;1.2;1.2;1.2},
MATCH(MONTH(BH$15),
{1,2,3,4,5,6,7,8,9,10,11,12})),
CONCATENATE($ES98," ",$L98)="RussOutdoor метро",
_xlpm.COEFF*
INDEX({0.8;0.9;1.1;1.1;1;1;1;1;1.1;1.1;1.1;1.1},
MATCH(MONTH(BH$15),
{1,2,3,4,5,6,7,8,9,10,11,12})),
$ES98&lt;&gt;"LisChannel",
_xlpm.COEFF,
$ES98&lt;&gt;"RussOutdoor",
_xlpm.COEFF))</f>
        <v/>
      </c>
      <c r="BI98" s="68">
        <f t="array" ref="BI98">
_xlfn.LET(_xlpm.COEFF,
IF($AW98+$AX98=0,0,IF(MAX(MIN($AX98,EOMONTH(BI$15,0))-MAX($AW98,BI$15)+1,)&gt;0,1,0)),
_xlfn.IFS(
$ES98="LisChannel",
_xlpm.COEFF*
INDEX({1;1;1.2;1.2;1;1;1;1;1.2;1.2;1.2;1.2},
MATCH(MONTH(BI$15),
{1,2,3,4,5,6,7,8,9,10,11,12})),
CONCATENATE($ES98," ",$L98)="RussOutdoor метро",
_xlpm.COEFF*
INDEX({0.8;0.9;1.1;1.1;1;1;1;1;1.1;1.1;1.1;1.1},
MATCH(MONTH(BI$15),
{1,2,3,4,5,6,7,8,9,10,11,12})),
$ES98&lt;&gt;"LisChannel",
_xlpm.COEFF,
$ES98&lt;&gt;"RussOutdoor",
_xlpm.COEFF))</f>
        <v/>
      </c>
      <c r="BJ98" s="68">
        <f t="array" ref="BJ98">
_xlfn.LET(_xlpm.COEFF,
IF($AW98+$AX98=0,0,IF(MAX(MIN($AX98,EOMONTH(BJ$15,0))-MAX($AW98,BJ$15)+1,)&gt;0,1,0)),
_xlfn.IFS(
$ES98="LisChannel",
_xlpm.COEFF*
INDEX({1;1;1.2;1.2;1;1;1;1;1.2;1.2;1.2;1.2},
MATCH(MONTH(BJ$15),
{1,2,3,4,5,6,7,8,9,10,11,12})),
CONCATENATE($ES98," ",$L98)="RussOutdoor метро",
_xlpm.COEFF*
INDEX({0.8;0.9;1.1;1.1;1;1;1;1;1.1;1.1;1.1;1.1},
MATCH(MONTH(BJ$15),
{1,2,3,4,5,6,7,8,9,10,11,12})),
$ES98&lt;&gt;"LisChannel",
_xlpm.COEFF,
$ES98&lt;&gt;"RussOutdoor",
_xlpm.COEFF))</f>
        <v/>
      </c>
      <c r="BK98" s="68">
        <f t="array" ref="BK98">
_xlfn.LET(_xlpm.COEFF,
IF($AW98+$AX98=0,0,IF(MAX(MIN($AX98,EOMONTH(BK$15,0))-MAX($AW98,BK$15)+1,)&gt;0,1,0)),
_xlfn.IFS(
$ES98="LisChannel",
_xlpm.COEFF*
INDEX({1;1;1.2;1.2;1;1;1;1;1.2;1.2;1.2;1.2},
MATCH(MONTH(BK$15),
{1,2,3,4,5,6,7,8,9,10,11,12})),
CONCATENATE($ES98," ",$L98)="RussOutdoor метро",
_xlpm.COEFF*
INDEX({0.8;0.9;1.1;1.1;1;1;1;1;1.1;1.1;1.1;1.1},
MATCH(MONTH(BK$15),
{1,2,3,4,5,6,7,8,9,10,11,12})),
$ES98&lt;&gt;"LisChannel",
_xlpm.COEFF,
$ES98&lt;&gt;"RussOutdoor",
_xlpm.COEFF))</f>
        <v/>
      </c>
      <c r="BL98" s="62">
        <f>COUNTIFS($AZ98:$BK98,"&gt;0")</f>
        <v/>
      </c>
      <c r="BM98" s="65" t="n"/>
      <c r="BN98" s="125">
        <f>$DJ98</f>
        <v/>
      </c>
      <c r="BO98" s="63">
        <f>$DQ98</f>
        <v/>
      </c>
      <c r="BP98" s="125">
        <f>
IFERROR(
IF($BL98=0,0,
$BN98*(1-$BO98)),
0)</f>
        <v/>
      </c>
      <c r="BQ98" s="125">
        <f t="array" ref="BQ98">
IFERROR(
_xlfn.IFS(
$DH98="день_1",
$BP98*$BL98/($AX98-$AW98+1)*AZ98*(DAY(EOMONTH(AZ$15,0))),
$DH98="день_2",
$BP98/30*MAX(MIN($AX98,EOMONTH(AZ$15,0))-MAX($AW98,AZ$15)+1,),
$DH98="раб.день",
$BP98/30*(IFERROR(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$BP98*AZ98,
$DH98="неделя",
$BP98*AZ98/7*(ROUNDUP((DAY(EOMONTH(AZ$15,0)))/4,0))),
0)</f>
        <v/>
      </c>
      <c r="BR98" s="125">
        <f t="array" ref="BR98">
IFERROR(
_xlfn.IFS(
$DH98="день_1",
$BP98*$BL98/($AX98-$AW98+1)*BA98*(DAY(EOMONTH(BA$15,0))),
$DH98="день_2",
$BP98/30*MAX(MIN($AX98,EOMONTH(BA$15,0))-MAX($AW98,BA$15)+1,),
$DH98="раб.день",
$BP98/30*(IFERROR(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$BP98*BA98,
$DH98="неделя",
$BP98*BA98/7*(ROUNDUP((DAY(EOMONTH(BA$15,0)))/4,0))),
0)</f>
        <v/>
      </c>
      <c r="BS98" s="125">
        <f t="array" ref="BS98">
IFERROR(
_xlfn.IFS(
$DH98="день_1",
$BP98*$BL98/($AX98-$AW98+1)*BB98*(DAY(EOMONTH(BB$15,0))),
$DH98="день_2",
$BP98/30*MAX(MIN($AX98,EOMONTH(BB$15,0))-MAX($AW98,BB$15)+1,),
$DH98="раб.день",
$BP98/30*(IFERROR(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$BP98*BB98,
$DH98="неделя",
$BP98*BB98/7*(ROUNDUP((DAY(EOMONTH(BB$15,0)))/4,0))),
0)</f>
        <v/>
      </c>
      <c r="BT98" s="125">
        <f t="array" ref="BT98">
IFERROR(
_xlfn.IFS(
$DH98="день_1",
$BP98*$BL98/($AX98-$AW98+1)*BC98*(DAY(EOMONTH(BC$15,0))),
$DH98="день_2",
$BP98/30*MAX(MIN($AX98,EOMONTH(BC$15,0))-MAX($AW98,BC$15)+1,),
$DH98="раб.день",
$BP98/30*(IFERROR(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$BP98*BC98,
$DH98="неделя",
$BP98*BC98/7*(ROUNDUP((DAY(EOMONTH(BC$15,0)))/4,0))),
0)</f>
        <v/>
      </c>
      <c r="BU98" s="125">
        <f t="array" ref="BU98">
IFERROR(
_xlfn.IFS(
$DH98="день_1",
$BP98*$BL98/($AX98-$AW98+1)*BD98*(DAY(EOMONTH(BD$15,0))),
$DH98="день_2",
$BP98/30*MAX(MIN($AX98,EOMONTH(BD$15,0))-MAX($AW98,BD$15)+1,),
$DH98="раб.день",
$BP98/30*(IFERROR(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$BP98*BD98,
$DH98="неделя",
$BP98*BD98/7*(ROUNDUP((DAY(EOMONTH(BD$15,0)))/4,0))),
0)</f>
        <v/>
      </c>
      <c r="BV98" s="125">
        <f t="array" ref="BV98">
IFERROR(
_xlfn.IFS(
$DH98="день_1",
$BP98*$BL98/($AX98-$AW98+1)*BE98*(DAY(EOMONTH(BE$15,0))),
$DH98="день_2",
$BP98/30*MAX(MIN($AX98,EOMONTH(BE$15,0))-MAX($AW98,BE$15)+1,),
$DH98="раб.день",
$BP98/30*(IFERROR(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$BP98*BE98,
$DH98="неделя",
$BP98*BE98/7*(ROUNDUP((DAY(EOMONTH(BE$15,0)))/4,0))),
0)</f>
        <v/>
      </c>
      <c r="BW98" s="125">
        <f t="array" ref="BW98">
IFERROR(
_xlfn.IFS(
$DH98="день_1",
$BP98*$BL98/($AX98-$AW98+1)*BF98*(DAY(EOMONTH(BF$15,0))),
$DH98="день_2",
$BP98/30*MAX(MIN($AX98,EOMONTH(BF$15,0))-MAX($AW98,BF$15)+1,),
$DH98="раб.день",
$BP98/30*(IFERROR(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$BP98*BF98,
$DH98="неделя",
$BP98*BF98/7*(ROUNDUP((DAY(EOMONTH(BF$15,0)))/4,0))),
0)</f>
        <v/>
      </c>
      <c r="BX98" s="125">
        <f t="array" ref="BX98">
IFERROR(
_xlfn.IFS(
$DH98="день_1",
$BP98*$BL98/($AX98-$AW98+1)*BG98*(DAY(EOMONTH(BG$15,0))),
$DH98="день_2",
$BP98/30*MAX(MIN($AX98,EOMONTH(BG$15,0))-MAX($AW98,BG$15)+1,),
$DH98="раб.день",
$BP98/30*(IFERROR(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$BP98*BG98,
$DH98="неделя",
$BP98*BG98/7*(ROUNDUP((DAY(EOMONTH(BG$15,0)))/4,0))),
0)</f>
        <v/>
      </c>
      <c r="BY98" s="125">
        <f t="array" ref="BY98">
IFERROR(
_xlfn.IFS(
$DH98="день_1",
$BP98*$BL98/($AX98-$AW98+1)*BH98*(DAY(EOMONTH(BH$15,0))),
$DH98="день_2",
$BP98/30*MAX(MIN($AX98,EOMONTH(BH$15,0))-MAX($AW98,BH$15)+1,),
$DH98="раб.день",
$BP98/30*(IFERROR(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$BP98*BH98,
$DH98="неделя",
$BP98*BH98/7*(ROUNDUP((DAY(EOMONTH(BH$15,0)))/4,0))),
0)</f>
        <v/>
      </c>
      <c r="BZ98" s="125">
        <f t="array" ref="BZ98">
IFERROR(
_xlfn.IFS(
$DH98="день_1",
$BP98*$BL98/($AX98-$AW98+1)*BI98*(DAY(EOMONTH(BI$15,0))),
$DH98="день_2",
$BP98/30*MAX(MIN($AX98,EOMONTH(BI$15,0))-MAX($AW98,BI$15)+1,),
$DH98="раб.день",
$BP98/30*(IFERROR(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$BP98*BI98,
$DH98="неделя",
$BP98*BI98/7*(ROUNDUP((DAY(EOMONTH(BI$15,0)))/4,0))),
0)</f>
        <v/>
      </c>
      <c r="CA98" s="125">
        <f t="array" ref="CA98">
IFERROR(
_xlfn.IFS(
$DH98="день_1",
$BP98*$BL98/($AX98-$AW98+1)*BJ98*(DAY(EOMONTH(BJ$15,0))),
$DH98="день_2",
$BP98/30*MAX(MIN($AX98,EOMONTH(BJ$15,0))-MAX($AW98,BJ$15)+1,),
$DH98="раб.день",
$BP98/30*(IFERROR(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$BP98*BJ98,
$DH98="неделя",
$BP98*BJ98/7*(ROUNDUP((DAY(EOMONTH(BJ$15,0)))/4,0))),
0)</f>
        <v/>
      </c>
      <c r="CB98" s="125">
        <f t="array" ref="CB98">
IFERROR(
_xlfn.IFS(
$DH98="день_1",
$BP98*$BL98/($AX98-$AW98+1)*BK98*(DAY(EOMONTH(BK$15,0))),
$DH98="день_2",
$BP98/30*MAX(MIN($AX98,EOMONTH(BK$15,0))-MAX($AW98,BK$15)+1,),
$DH98="раб.день",
$BP98/30*(IFERROR(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$BP98*BK98,
$DH98="неделя",
$BP98*BK98/7*(ROUNDUP((DAY(EOMONTH(BK$15,0)))/4,0))),
0)</f>
        <v/>
      </c>
      <c r="CC98" s="125">
        <f>SUM($BQ98:$CB98)</f>
        <v/>
      </c>
      <c r="CD98" s="126">
        <f>SUM($EH98:$EH98)</f>
        <v/>
      </c>
      <c r="CE98" s="126">
        <f>$CD98*$AB98</f>
        <v/>
      </c>
      <c r="CF98" s="126">
        <f>SUM($EK98:$EK98)</f>
        <v/>
      </c>
      <c r="CG98" s="126">
        <f>$CF98*$AB98</f>
        <v/>
      </c>
      <c r="CH98" s="126">
        <f>SUM($CC98,$CE98,$CG98)</f>
        <v/>
      </c>
      <c r="CI98" s="126">
        <f>$CH98*(1+$CM98)</f>
        <v/>
      </c>
      <c r="CJ98" s="127" t="n">
        <v>0</v>
      </c>
      <c r="CK98" s="126">
        <f>SUM($CH98:$CH98)*(1+$CJ98)</f>
        <v/>
      </c>
      <c r="CL98" s="126">
        <f>SUM($CH98:$CH98)*(1+$CM98)</f>
        <v/>
      </c>
      <c r="CM98" s="59" t="n"/>
      <c r="CN98" s="59" t="n"/>
      <c r="CO98" s="72" t="n"/>
      <c r="CP98" s="59" t="n"/>
      <c r="CQ98" s="73" t="n"/>
      <c r="CR98" s="73" t="n"/>
      <c r="CS98" s="73" t="n"/>
      <c r="CT98" s="72" t="n"/>
      <c r="CU98" s="79" t="inlineStr">
        <is>
          <t> </t>
        </is>
      </c>
      <c r="CV98" s="60" t="n"/>
      <c r="CW98" s="60" t="n"/>
      <c r="CX98" s="60" t="n"/>
      <c r="CY98" s="127">
        <f>IFERROR(($CC98-$EE98)/($EE98/(1-$DQ98)),0)</f>
        <v/>
      </c>
      <c r="CZ98" s="127">
        <f>IFERROR(1-$EI98/($CE98),0)</f>
        <v/>
      </c>
      <c r="DA98" s="127">
        <f>IFERROR(1-$EL98/($CG98),0)</f>
        <v/>
      </c>
      <c r="DB98" s="126">
        <f>ROUND(IFERROR(($CI98/(1+$CM98)-$EN98),0),2)</f>
        <v/>
      </c>
      <c r="DC98" s="128" t="n"/>
      <c r="DD98" s="125" t="n"/>
      <c r="DE98" s="75" t="n">
        <v>0</v>
      </c>
      <c r="DF98" s="128" t="n"/>
      <c r="DG98" s="125">
        <f>IF($DC98=0,0,$DD98*($DC98*100%-$DE98*$DF98))*SUM($AB98:$AB98)</f>
        <v/>
      </c>
      <c r="DH98" s="129" t="inlineStr">
        <is>
          <t>месяц</t>
        </is>
      </c>
      <c r="DI98" s="130">
        <f t="array" ref="DI98">IFERROR(
IF($ES98="LisChannel",
(ROUND(((INDEX({174.625;153.888888888889;130.972222222222},MATCH($AI98,{2;3;4}),0))*$AG98*$AI98),2)),0),0)</f>
        <v/>
      </c>
      <c r="DJ98" s="130">
        <f>
_xlfn.LET(_xlpm.X,
IFERROR(
IF($ES98="НовиковТВ",
(_xlfn.LET(_xlpm.NTV,
_xlfn.LET(_xlpm.MIN,350000,
IF(SUMIFS($DI:$DI,$ES:$ES,"НовиковТВ")&lt;=_xlpm.MIN,
(SUMIFS($DI:$DI,$ES:$ES,"НовиковТВ")/(COUNTIFS($ES:$ES,"НовиковТВ")))*_xlpm.MIN/SUMIFS($DI:$DI,$ES:$ES,"НовиковТВ"),
DI98)),
_xlpm.NTV+$DG98/(1-(1-(_xlpm.NTV)*(1-$DL98)*(1-$DM98)*(1-$DN98)*(1-$DO98)*(1-$DP98)/_xlpm.NTV))))/(1+$EP98),
$DI98+$DG98/(1-(1-($DI98)*(1-$DL98)*(1-$DM98)*(1-$DN98)*(1-$DO98)*(1-$DP98)/$DI98))),
0),
_xlpm.X*(1+$CM98)*(1+$CW98)-_xlpm.X*(1+$CM98)+_xlpm.X)</f>
        <v/>
      </c>
      <c r="DK98" s="125" t="inlineStr">
        <is>
          <t>послед.</t>
        </is>
      </c>
      <c r="DL98" s="63" t="n">
        <v>0</v>
      </c>
      <c r="DM98" s="63" t="n">
        <v>0</v>
      </c>
      <c r="DN98" s="63" t="n">
        <v>0</v>
      </c>
      <c r="DO98" s="63" t="n">
        <v>0</v>
      </c>
      <c r="DP98" s="63" t="n">
        <v>0</v>
      </c>
      <c r="DQ98" s="63">
        <f t="array" ref="DQ98">IFERROR(_xlfn.IFS(
$DK98="послед.",1-(1-$DL98)*(1-$DM98)*(1-$DN98)*(1-$DO98)*(1-$DP98),
$DK98="сумм.",$DL98+$DM98+$DN98+$DO98+$DP98),
0)</f>
        <v/>
      </c>
      <c r="DR98" s="125">
        <f t="array" ref="DR98">
IFERROR(
_xlfn.IFS(
$BL98=0,
0,
$BL98&gt;0,
_xlfn.IFS($DK98="послед.",
$DJ98*(1-$DL98)*(1-$DM98)*(1-$DN98)*(1-$DO98)*(1-$DP98),
$DK98="сумм.",
$DJ98*(1-($DL98+$DM98+$DN98+$DO98+$DP98)))),0)</f>
        <v/>
      </c>
      <c r="DS98" s="125">
        <f t="array" ref="DS98">
IFERROR(_xlfn.IFS(
$DH98="день_1",
$DR98*$BL98/($AX98-$AW98+1)*AZ98*(DAY(EOMONTH(AZ$15,0))),
$DH98="день_2",
$DR98/30*MAX(MIN($AX98,EOMONTH(AZ$15,0))-MAX($AW98,AZ$15)+1,),
$DH98="раб.день",
$DR98/30*(IFERROR(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$DR98*AZ98,
$DH98="неделя",
$DR98*AZ98/7*(ROUNDUP((DAY(EOMONTH(AZ$15,0)))/4,0))),
0)</f>
        <v/>
      </c>
      <c r="DT98" s="125">
        <f t="array" ref="DT98">
IFERROR(_xlfn.IFS(
$DH98="день_1",
$DR98*$BL98/($AX98-$AW98+1)*BA98*(DAY(EOMONTH(BA$15,0))),
$DH98="день_2",
$DR98/30*MAX(MIN($AX98,EOMONTH(BA$15,0))-MAX($AW98,BA$15)+1,),
$DH98="раб.день",
$DR98/30*(IFERROR(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$DR98*BA98,
$DH98="неделя",
$DR98*BA98/7*(ROUNDUP((DAY(EOMONTH(BA$15,0)))/4,0))),
0)</f>
        <v/>
      </c>
      <c r="DU98" s="125">
        <f t="array" ref="DU98">
IFERROR(_xlfn.IFS(
$DH98="день_1",
$DR98*$BL98/($AX98-$AW98+1)*BB98*(DAY(EOMONTH(BB$15,0))),
$DH98="день_2",
$DR98/30*MAX(MIN($AX98,EOMONTH(BB$15,0))-MAX($AW98,BB$15)+1,),
$DH98="раб.день",
$DR98/30*(IFERROR(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$DR98*BB98,
$DH98="неделя",
$DR98*BB98/7*(ROUNDUP((DAY(EOMONTH(BB$15,0)))/4,0))),
0)</f>
        <v/>
      </c>
      <c r="DV98" s="125">
        <f t="array" ref="DV98">
IFERROR(_xlfn.IFS(
$DH98="день_1",
$DR98*$BL98/($AX98-$AW98+1)*BC98*(DAY(EOMONTH(BC$15,0))),
$DH98="день_2",
$DR98/30*MAX(MIN($AX98,EOMONTH(BC$15,0))-MAX($AW98,BC$15)+1,),
$DH98="раб.день",
$DR98/30*(IFERROR(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$DR98*BC98,
$DH98="неделя",
$DR98*BC98/7*(ROUNDUP((DAY(EOMONTH(BC$15,0)))/4,0))),
0)</f>
        <v/>
      </c>
      <c r="DW98" s="125">
        <f t="array" ref="DW98">
IFERROR(_xlfn.IFS(
$DH98="день_1",
$DR98*$BL98/($AX98-$AW98+1)*BD98*(DAY(EOMONTH(BD$15,0))),
$DH98="день_2",
$DR98/30*MAX(MIN($AX98,EOMONTH(BD$15,0))-MAX($AW98,BD$15)+1,),
$DH98="раб.день",
$DR98/30*(IFERROR(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$DR98*BD98,
$DH98="неделя",
$DR98*BD98/7*(ROUNDUP((DAY(EOMONTH(BD$15,0)))/4,0))),
0)</f>
        <v/>
      </c>
      <c r="DX98" s="125">
        <f t="array" ref="DX98">
IFERROR(_xlfn.IFS(
$DH98="день_1",
$DR98*$BL98/($AX98-$AW98+1)*BE98*(DAY(EOMONTH(BE$15,0))),
$DH98="день_2",
$DR98/30*MAX(MIN($AX98,EOMONTH(BE$15,0))-MAX($AW98,BE$15)+1,),
$DH98="раб.день",
$DR98/30*(IFERROR(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$DR98*BE98,
$DH98="неделя",
$DR98*BE98/7*(ROUNDUP((DAY(EOMONTH(BE$15,0)))/4,0))),
0)</f>
        <v/>
      </c>
      <c r="DY98" s="125">
        <f t="array" ref="DY98">
IFERROR(_xlfn.IFS(
$DH98="день_1",
$DR98*$BL98/($AX98-$AW98+1)*BF98*(DAY(EOMONTH(BF$15,0))),
$DH98="день_2",
$DR98/30*MAX(MIN($AX98,EOMONTH(BF$15,0))-MAX($AW98,BF$15)+1,),
$DH98="раб.день",
$DR98/30*(IFERROR(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$DR98*BF98,
$DH98="неделя",
$DR98*BF98/7*(ROUNDUP((DAY(EOMONTH(BF$15,0)))/4,0))),
0)</f>
        <v/>
      </c>
      <c r="DZ98" s="125">
        <f t="array" ref="DZ98">
IFERROR(_xlfn.IFS(
$DH98="день_1",
$DR98*$BL98/($AX98-$AW98+1)*BG98*(DAY(EOMONTH(BG$15,0))),
$DH98="день_2",
$DR98/30*MAX(MIN($AX98,EOMONTH(BG$15,0))-MAX($AW98,BG$15)+1,),
$DH98="раб.день",
$DR98/30*(IFERROR(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$DR98*BG98,
$DH98="неделя",
$DR98*BG98/7*(ROUNDUP((DAY(EOMONTH(BG$15,0)))/4,0))),
0)</f>
        <v/>
      </c>
      <c r="EA98" s="125">
        <f t="array" ref="EA98">
IFERROR(_xlfn.IFS(
$DH98="день_1",
$DR98*$BL98/($AX98-$AW98+1)*BH98*(DAY(EOMONTH(BH$15,0))),
$DH98="день_2",
$DR98/30*MAX(MIN($AX98,EOMONTH(BH$15,0))-MAX($AW98,BH$15)+1,),
$DH98="раб.день",
$DR98/30*(IFERROR(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$DR98*BH98,
$DH98="неделя",
$DR98*BH98/7*(ROUNDUP((DAY(EOMONTH(BH$15,0)))/4,0))),
0)</f>
        <v/>
      </c>
      <c r="EB98" s="125">
        <f t="array" ref="EB98">
IFERROR(_xlfn.IFS(
$DH98="день_1",
$DR98*$BL98/($AX98-$AW98+1)*BI98*(DAY(EOMONTH(BI$15,0))),
$DH98="день_2",
$DR98/30*MAX(MIN($AX98,EOMONTH(BI$15,0))-MAX($AW98,BI$15)+1,),
$DH98="раб.день",
$DR98/30*(IFERROR(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$DR98*BI98,
$DH98="неделя",
$DR98*BI98/7*(ROUNDUP((DAY(EOMONTH(BI$15,0)))/4,0))),
0)</f>
        <v/>
      </c>
      <c r="EC98" s="125">
        <f t="array" ref="EC98">
IFERROR(_xlfn.IFS(
$DH98="день_1",
$DR98*$BL98/($AX98-$AW98+1)*BJ98*(DAY(EOMONTH(BJ$15,0))),
$DH98="день_2",
$DR98/30*MAX(MIN($AX98,EOMONTH(BJ$15,0))-MAX($AW98,BJ$15)+1,),
$DH98="раб.день",
$DR98/30*(IFERROR(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$DR98*BJ98,
$DH98="неделя",
$DR98*BJ98/7*(ROUNDUP((DAY(EOMONTH(BJ$15,0)))/4,0))),
0)</f>
        <v/>
      </c>
      <c r="ED98" s="125">
        <f t="array" ref="ED98">
IFERROR(_xlfn.IFS(
$DH98="день_1",
$DR98*$BL98/($AX98-$AW98+1)*BK98*(DAY(EOMONTH(BK$15,0))),
$DH98="день_2",
$DR98/30*MAX(MIN($AX98,EOMONTH(BK$15,0))-MAX($AW98,BK$15)+1,),
$DH98="раб.день",
$DR98/30*(IFERROR(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$DR98*BK98,
$DH98="неделя",
$DR98*BK98/7*(ROUNDUP((DAY(EOMONTH(BK$15,0)))/4,0))),
0)</f>
        <v/>
      </c>
      <c r="EE98" s="125">
        <f>SUM($DS98,$DT98,$DU98,$DV98,$DW98,$DX98,$DY98,$DZ98,$EA98,$EB98,$EC98,$ED98)</f>
        <v/>
      </c>
      <c r="EF98" s="125">
        <f>IFERROR(ROUND($EE98*(1+$EP98),2),0)</f>
        <v/>
      </c>
      <c r="EG98" s="128" t="n">
        <v>1</v>
      </c>
      <c r="EH98" s="126" t="n">
        <v>0</v>
      </c>
      <c r="EI98" s="126">
        <f>ROUND(SUM($EH98:$EH98)*SUM($AB98:$AB98)*$EG98,2)</f>
        <v/>
      </c>
      <c r="EJ98" s="126">
        <f>ROUND($EI98*(1+$EP98),2)</f>
        <v/>
      </c>
      <c r="EK98" s="126" t="n">
        <v>0</v>
      </c>
      <c r="EL98" s="126">
        <f>ROUND(SUM($EK98:$EK98)*SUM($AB98:$AB98)*$EG98,2)</f>
        <v/>
      </c>
      <c r="EM98" s="126">
        <f>ROUND($EL98*(1+$EP98),2)</f>
        <v/>
      </c>
      <c r="EN98" s="126">
        <f>SUM($EE98,$EI98,$EL98)</f>
        <v/>
      </c>
      <c r="EO98" s="126">
        <f>SUM($EF98,$EJ98,$EM98)</f>
        <v/>
      </c>
      <c r="EP98" s="59" t="n"/>
      <c r="EQ98" s="59" t="n"/>
      <c r="ER98" s="60">
        <f t="array" ref="ER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MATCH(ES98,
{"AMS";"RussOutdoor";"HD Outdoor";"Ingroup";"IQ";"Ledproduction";"LisChannel";"Logic";"Media-PPL";"NovikovTV | НовиковТВ";"SMA";"SOK";"КрокусТВ | CrocusTV | IndoorTV";"Сити";"ТЯК Москва"},
0)),"")</f>
        <v/>
      </c>
      <c r="ES98" s="60" t="n"/>
      <c r="ET98" s="60">
        <f t="array" ref="ET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MATCH(ES98,
{"AMS";"RussOutdoor";"HD Outdoor";"Ingroup";"IQ";"Ledproduction";"LisChannel";"Logic";"Media-PPL";"NovikovTV | НовиковТВ";"SMA";"SOK";"КрокусТВ | CrocusTV | IndoorTV";"Сити";"ТЯК Москва"},
0)),"")</f>
        <v/>
      </c>
      <c r="EU98" s="60" t="n"/>
      <c r="EV98" s="60" t="n"/>
      <c r="EX98" s="110">
        <f t="array" ref="EX98">
($AR98/30
+N("ТРАФИК ПЛОЩАДКИ"))*
(IFERROR(
_xlfn.LET(
_xlpm.GPR,
HLOOKUP($L98,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IF($Q98="цифровой",_xlpm.GPR/$AG98,_xlpm.GPR/60)),
0)
+N("DWELL TIME"))*
(IF($AB98=0,0,IF($AB98=1,0.3,IF($AB98=2,0.5,IF($AB98&gt;2,1))))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_xlfn.IFS($AC98="да",1.2,$AC98="нет",1)*
_xlfn.IFS($AD98="да",1.2,$AD98="нет",1)*
IF(R98="статический",1,1.2)*
$X98*
INDEX(
{1.2;1;1.2;1.2;1;1.2;1.2;1.2;1.2;1.2;1.2;1;1.2;1.2;1.2;1.2;1;1;1.2;1.2;1.2;1;1;1;1;1.2;1.2;1.2;1.2;1;1;1;1;1.2;1.2;1.2;1.2;1.2;1.2;1.2;1.2;1;1;1.2;1;1;1;1;1.5;1;1;1.5;1.5;1.2},
MATCH($Q98,_xlpm.MI,0)))&gt;{0.02;0.04;0.06;0.1;0.2;0.4;0.6;0.8;1;2;4;6})),
{0;1;2;3;4;5;6;7;8;9;10;11;12},
0)))
+N("КОЭФФИЦИЕНТ КОНТАКТА"))))*
(_xlfn.IFS($X98&lt;0.1,$X98/1000,$X98&gt;25,5.2,AND($X98&gt;=0.1,$X98&lt;=25),(($X98*2+0.1)/10)*($X98/10)))*
IFERROR((_xlfn.LET(
_xlpm.MA,
{0;0.8;0.85;0.9;0.95;1},
_xlpm.MAA,
{0;1;2;3;4;5},
INDEX(_xlpm.MA,MATCH(SUMPRODUCT(--((IF(ROUND(_xlpm.MAA,1)&gt;5,5,ROUND($AB98,1)))&gt;{0;1;2;3;4;5})),_xlpm.MAA,0)))
+N("КОЭФФИЦИЕНТ КОЛ-ВО КОНСТРУКЦИЙ")),1)*
$AB98,0))*
(IF($Q98="цифровой",$AG98/15*$AI98,1)
+N("ДЛЯ ЦИФРЫ"))</f>
        <v/>
      </c>
      <c r="EY98" s="110">
        <f>IFERROR(EX98*AY98,0)</f>
        <v/>
      </c>
      <c r="EZ98" s="131">
        <f>IFERROR(DP98/EY98*1000,0)</f>
        <v/>
      </c>
      <c r="FA98" s="112">
        <f>IFERROR(FC98/FB98,0)</f>
        <v/>
      </c>
      <c r="FB98" s="112">
        <f>IFERROR((FC98/(EY98/FF98*#REF!))*0.825,0)</f>
        <v/>
      </c>
      <c r="FC98" s="112">
        <f>IFERROR(((EX98*30/AR98)*100)/30,0)</f>
        <v/>
      </c>
      <c r="FD98" s="112">
        <f>IFERROR(EY98/G98*100%,0)</f>
        <v/>
      </c>
      <c r="FE98" s="112">
        <f>IFERROR(FD98/FC98*100%,0)</f>
        <v/>
      </c>
      <c r="FF98" s="110">
        <f>IFERROR(AR98/30*AY98,0)</f>
        <v/>
      </c>
    </row>
    <row r="99" ht="12.75" customHeight="1">
      <c r="A99" s="59" t="n"/>
      <c r="B99" s="60" t="n"/>
      <c r="C99" s="60" t="n"/>
      <c r="D99" s="60">
        <f t="array" ref="D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9" s="60">
        <f t="array" ref="E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9" s="60" t="inlineStr"/>
      <c r="G99" s="60" t="n"/>
      <c r="H99" s="60">
        <f t="array" ref="H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9" s="60" t="n"/>
      <c r="J99" s="60" t="n"/>
      <c r="K99" s="60" t="n"/>
      <c r="L99" s="60" t="n"/>
      <c r="M99" s="60" t="n"/>
      <c r="N99" s="60" t="n"/>
      <c r="O99" s="60" t="n"/>
      <c r="P99" s="60">
        <f t="array" ref="P99">
_xlfn.IFS(
ISNUMBER(MATCH($Q99,{"шелфбаннер","разделитель","монетница","чековая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ISNUMBER(MATCH($Q99,{"каталог","журнал"},)),
"Пресса",
$Q99="","")</f>
        <v/>
      </c>
      <c r="Q99" s="60" t="n"/>
      <c r="R99" s="60">
        <f t="array" ref="R99">
IFERROR(
_xlfn.IFS(
OR(ISNUMBER(MATCH($Q99,{"экспозиция","макет","стенд","автостенд","авто стенд","выставочное пространство","выставочные стенды","модульные выставочные стенды","3Д конструкция","3D конструкция"},)),P99="Экспонирование"),
"нестандартный",
ISNUMBER(MATCH($Q99,{"скроллер","призматрон"},)),
"динамический",
$P99="Видео",
"цифровой",
OR($P99="Пресса",$P99="Щит",$P99="POSm",$P99="Подвес",$P99="Брендирование/оклейка"),
"статический"),"")</f>
        <v/>
      </c>
      <c r="S99" s="59" t="n"/>
      <c r="T99" s="60" t="n"/>
      <c r="U99" s="60" t="n"/>
      <c r="V99" s="60">
        <f>
IF(P99="Видео",
"цифровой постер/ролик",
IF(ISNUMBER(MATCH(Q99,{"короб световой","короб световой | лайтбокс","короб световой | кристалайт","лайтбокс","лайт бокс","кристалайт","LB","lightbox"},)),
"бэклит",
IF(P99="Брендирование/оклейка",
"перфарированная пленка/самоклейка",
IF(P99="Экспонирование",
"под запрос",
IF(P99="Подвес",
"баннер/ткань",
"")))))</f>
        <v/>
      </c>
      <c r="W99" s="59" t="n"/>
      <c r="X99" s="59" t="n"/>
      <c r="Y99" s="59" t="n"/>
      <c r="Z99" s="61" t="n"/>
      <c r="AA99" s="61" t="n"/>
      <c r="AB99" s="61">
        <f>IF(BL99&gt;0,Z99,0)</f>
        <v/>
      </c>
      <c r="AC99" s="59" t="n"/>
      <c r="AD99" s="59" t="n"/>
      <c r="AE99" s="59" t="n"/>
      <c r="AF99" s="59" t="n"/>
      <c r="AG99" s="59" t="n"/>
      <c r="AH99" s="59" t="n"/>
      <c r="AI99" s="59" t="n"/>
      <c r="AJ99" s="59" t="n"/>
      <c r="AK99" s="59" t="n"/>
      <c r="AL99" s="62">
        <f>IFERROR(IF(OR(R99="статический",R99="динамический",R99="нестандартный",R99="",R99=""),"-",IF(AND(AH99="-",AI99="-"),"-",AK99*3600/AH99*AI99)),"-")</f>
        <v/>
      </c>
      <c r="AM99" s="62">
        <f>IFERROR(IF(OR(R99="статический",R99="динамический",R99="",R99="", R99="BTL",R99="нестандартный"),"-",AG99*AI99*AL99/60),"-")</f>
        <v/>
      </c>
      <c r="AN99" s="63">
        <f>IFERROR(IF(AH99="","-",AG99*AI99/AH99),"-")</f>
        <v/>
      </c>
      <c r="AO99" s="59">
        <f>IFERROR(IF(OR($R99="статический",$R99="динамический",$R99="",$R99="",$R99="BTL",$R99="нестандартный"),"-",$AL99*$AY99),"-")</f>
        <v/>
      </c>
      <c r="AP99" s="62">
        <f>IFERROR(IF(OR($R99="статический",$R99="динамический",$R99="",$R99="",$R99="BTL",$R99="нестандартный"),"-",$AM99*AY99),"-")</f>
        <v/>
      </c>
      <c r="AQ99" s="64" t="n"/>
      <c r="AR99" s="61" t="n"/>
      <c r="AS99" s="61" t="n"/>
      <c r="AT99" s="61" t="n"/>
      <c r="AU99" s="65" t="n"/>
      <c r="AV99" s="124">
        <f>IFERROR(DR99/AT99*1000,"n/a")</f>
        <v/>
      </c>
      <c r="AW99" s="67" t="n"/>
      <c r="AX99" s="67" t="n"/>
      <c r="AY99" s="43">
        <f>IFERROR(IF(OR($AW99="",$AX99=""),"",_xlfn.DAYS($AX99+1,$AW99)),"")</f>
        <v/>
      </c>
      <c r="AZ99" s="68">
        <f t="array" ref="AZ99">
_xlfn.LET(_xlpm.COEFF,
IF($AW99+$AX99=0,0,IF(MAX(MIN($AX99,EOMONTH(AZ$15,0))-MAX($AW99,AZ$15)+1,)&gt;0,1,0)),
_xlfn.IFS(
$ES99="LisChannel",
_xlpm.COEFF*
INDEX({1;1;1.2;1.2;1;1;1;1;1.2;1.2;1.2;1.2},
MATCH(MONTH(AZ$15),
{1,2,3,4,5,6,7,8,9,10,11,12})),
CONCATENATE($ES99," ",$L99)="RussOutdoor метро",
_xlpm.COEFF*
INDEX({0.8;0.9;1.1;1.1;1;1;1;1;1.1;1.1;1.1;1.1},
MATCH(MONTH(AZ$15),
{1,2,3,4,5,6,7,8,9,10,11,12})),
$ES99&lt;&gt;"LisChannel",
_xlpm.COEFF,
$ES99&lt;&gt;"RussOutdoor",
_xlpm.COEFF))</f>
        <v/>
      </c>
      <c r="BA99" s="68">
        <f t="array" ref="BA99">
_xlfn.LET(_xlpm.COEFF,
IF($AW99+$AX99=0,0,IF(MAX(MIN($AX99,EOMONTH(BA$15,0))-MAX($AW99,BA$15)+1,)&gt;0,1,0)),
_xlfn.IFS(
$ES99="LisChannel",
_xlpm.COEFF*
INDEX({1;1;1.2;1.2;1;1;1;1;1.2;1.2;1.2;1.2},
MATCH(MONTH(BA$15),
{1,2,3,4,5,6,7,8,9,10,11,12})),
CONCATENATE($ES99," ",$L99)="RussOutdoor метро",
_xlpm.COEFF*
INDEX({0.8;0.9;1.1;1.1;1;1;1;1;1.1;1.1;1.1;1.1},
MATCH(MONTH(BA$15),
{1,2,3,4,5,6,7,8,9,10,11,12})),
$ES99&lt;&gt;"LisChannel",
_xlpm.COEFF,
$ES99&lt;&gt;"RussOutdoor",
_xlpm.COEFF))</f>
        <v/>
      </c>
      <c r="BB99" s="68">
        <f t="array" ref="BB99">
_xlfn.LET(_xlpm.COEFF,
IF($AW99+$AX99=0,0,IF(MAX(MIN($AX99,EOMONTH(BB$15,0))-MAX($AW99,BB$15)+1,)&gt;0,1,0)),
_xlfn.IFS(
$ES99="LisChannel",
_xlpm.COEFF*
INDEX({1;1;1.2;1.2;1;1;1;1;1.2;1.2;1.2;1.2},
MATCH(MONTH(BB$15),
{1,2,3,4,5,6,7,8,9,10,11,12})),
CONCATENATE($ES99," ",$L99)="RussOutdoor метро",
_xlpm.COEFF*
INDEX({0.8;0.9;1.1;1.1;1;1;1;1;1.1;1.1;1.1;1.1},
MATCH(MONTH(BB$15),
{1,2,3,4,5,6,7,8,9,10,11,12})),
$ES99&lt;&gt;"LisChannel",
_xlpm.COEFF,
$ES99&lt;&gt;"RussOutdoor",
_xlpm.COEFF))</f>
        <v/>
      </c>
      <c r="BC99" s="68">
        <f t="array" ref="BC99">
_xlfn.LET(_xlpm.COEFF,
IF($AW99+$AX99=0,0,IF(MAX(MIN($AX99,EOMONTH(BC$15,0))-MAX($AW99,BC$15)+1,)&gt;0,1,0)),
_xlfn.IFS(
$ES99="LisChannel",
_xlpm.COEFF*
INDEX({1;1;1.2;1.2;1;1;1;1;1.2;1.2;1.2;1.2},
MATCH(MONTH(BC$15),
{1,2,3,4,5,6,7,8,9,10,11,12})),
CONCATENATE($ES99," ",$L99)="RussOutdoor метро",
_xlpm.COEFF*
INDEX({0.8;0.9;1.1;1.1;1;1;1;1;1.1;1.1;1.1;1.1},
MATCH(MONTH(BC$15),
{1,2,3,4,5,6,7,8,9,10,11,12})),
$ES99&lt;&gt;"LisChannel",
_xlpm.COEFF,
$ES99&lt;&gt;"RussOutdoor",
_xlpm.COEFF))</f>
        <v/>
      </c>
      <c r="BD99" s="68">
        <f t="array" ref="BD99">
_xlfn.LET(_xlpm.COEFF,
IF($AW99+$AX99=0,0,IF(MAX(MIN($AX99,EOMONTH(BD$15,0))-MAX($AW99,BD$15)+1,)&gt;0,1,0)),
_xlfn.IFS(
$ES99="LisChannel",
_xlpm.COEFF*
INDEX({1;1;1.2;1.2;1;1;1;1;1.2;1.2;1.2;1.2},
MATCH(MONTH(BD$15),
{1,2,3,4,5,6,7,8,9,10,11,12})),
CONCATENATE($ES99," ",$L99)="RussOutdoor метро",
_xlpm.COEFF*
INDEX({0.8;0.9;1.1;1.1;1;1;1;1;1.1;1.1;1.1;1.1},
MATCH(MONTH(BD$15),
{1,2,3,4,5,6,7,8,9,10,11,12})),
$ES99&lt;&gt;"LisChannel",
_xlpm.COEFF,
$ES99&lt;&gt;"RussOutdoor",
_xlpm.COEFF))</f>
        <v/>
      </c>
      <c r="BE99" s="68">
        <f t="array" ref="BE99">
_xlfn.LET(_xlpm.COEFF,
IF($AW99+$AX99=0,0,IF(MAX(MIN($AX99,EOMONTH(BE$15,0))-MAX($AW99,BE$15)+1,)&gt;0,1,0)),
_xlfn.IFS(
$ES99="LisChannel",
_xlpm.COEFF*
INDEX({1;1;1.2;1.2;1;1;1;1;1.2;1.2;1.2;1.2},
MATCH(MONTH(BE$15),
{1,2,3,4,5,6,7,8,9,10,11,12})),
CONCATENATE($ES99," ",$L99)="RussOutdoor метро",
_xlpm.COEFF*
INDEX({0.8;0.9;1.1;1.1;1;1;1;1;1.1;1.1;1.1;1.1},
MATCH(MONTH(BE$15),
{1,2,3,4,5,6,7,8,9,10,11,12})),
$ES99&lt;&gt;"LisChannel",
_xlpm.COEFF,
$ES99&lt;&gt;"RussOutdoor",
_xlpm.COEFF))</f>
        <v/>
      </c>
      <c r="BF99" s="68">
        <f t="array" ref="BF99">
_xlfn.LET(_xlpm.COEFF,
IF($AW99+$AX99=0,0,IF(MAX(MIN($AX99,EOMONTH(BF$15,0))-MAX($AW99,BF$15)+1,)&gt;0,1,0)),
_xlfn.IFS(
$ES99="LisChannel",
_xlpm.COEFF*
INDEX({1;1;1.2;1.2;1;1;1;1;1.2;1.2;1.2;1.2},
MATCH(MONTH(BF$15),
{1,2,3,4,5,6,7,8,9,10,11,12})),
CONCATENATE($ES99," ",$L99)="RussOutdoor метро",
_xlpm.COEFF*
INDEX({0.8;0.9;1.1;1.1;1;1;1;1;1.1;1.1;1.1;1.1},
MATCH(MONTH(BF$15),
{1,2,3,4,5,6,7,8,9,10,11,12})),
$ES99&lt;&gt;"LisChannel",
_xlpm.COEFF,
$ES99&lt;&gt;"RussOutdoor",
_xlpm.COEFF))</f>
        <v/>
      </c>
      <c r="BG99" s="68">
        <f t="array" ref="BG99">
_xlfn.LET(_xlpm.COEFF,
IF($AW99+$AX99=0,0,IF(MAX(MIN($AX99,EOMONTH(BG$15,0))-MAX($AW99,BG$15)+1,)&gt;0,1,0)),
_xlfn.IFS(
$ES99="LisChannel",
_xlpm.COEFF*
INDEX({1;1;1.2;1.2;1;1;1;1;1.2;1.2;1.2;1.2},
MATCH(MONTH(BG$15),
{1,2,3,4,5,6,7,8,9,10,11,12})),
CONCATENATE($ES99," ",$L99)="RussOutdoor метро",
_xlpm.COEFF*
INDEX({0.8;0.9;1.1;1.1;1;1;1;1;1.1;1.1;1.1;1.1},
MATCH(MONTH(BG$15),
{1,2,3,4,5,6,7,8,9,10,11,12})),
$ES99&lt;&gt;"LisChannel",
_xlpm.COEFF,
$ES99&lt;&gt;"RussOutdoor",
_xlpm.COEFF))</f>
        <v/>
      </c>
      <c r="BH99" s="68">
        <f t="array" ref="BH99">
_xlfn.LET(_xlpm.COEFF,
IF($AW99+$AX99=0,0,IF(MAX(MIN($AX99,EOMONTH(BH$15,0))-MAX($AW99,BH$15)+1,)&gt;0,1,0)),
_xlfn.IFS(
$ES99="LisChannel",
_xlpm.COEFF*
INDEX({1;1;1.2;1.2;1;1;1;1;1.2;1.2;1.2;1.2},
MATCH(MONTH(BH$15),
{1,2,3,4,5,6,7,8,9,10,11,12})),
CONCATENATE($ES99," ",$L99)="RussOutdoor метро",
_xlpm.COEFF*
INDEX({0.8;0.9;1.1;1.1;1;1;1;1;1.1;1.1;1.1;1.1},
MATCH(MONTH(BH$15),
{1,2,3,4,5,6,7,8,9,10,11,12})),
$ES99&lt;&gt;"LisChannel",
_xlpm.COEFF,
$ES99&lt;&gt;"RussOutdoor",
_xlpm.COEFF))</f>
        <v/>
      </c>
      <c r="BI99" s="68">
        <f t="array" ref="BI99">
_xlfn.LET(_xlpm.COEFF,
IF($AW99+$AX99=0,0,IF(MAX(MIN($AX99,EOMONTH(BI$15,0))-MAX($AW99,BI$15)+1,)&gt;0,1,0)),
_xlfn.IFS(
$ES99="LisChannel",
_xlpm.COEFF*
INDEX({1;1;1.2;1.2;1;1;1;1;1.2;1.2;1.2;1.2},
MATCH(MONTH(BI$15),
{1,2,3,4,5,6,7,8,9,10,11,12})),
CONCATENATE($ES99," ",$L99)="RussOutdoor метро",
_xlpm.COEFF*
INDEX({0.8;0.9;1.1;1.1;1;1;1;1;1.1;1.1;1.1;1.1},
MATCH(MONTH(BI$15),
{1,2,3,4,5,6,7,8,9,10,11,12})),
$ES99&lt;&gt;"LisChannel",
_xlpm.COEFF,
$ES99&lt;&gt;"RussOutdoor",
_xlpm.COEFF))</f>
        <v/>
      </c>
      <c r="BJ99" s="68">
        <f t="array" ref="BJ99">
_xlfn.LET(_xlpm.COEFF,
IF($AW99+$AX99=0,0,IF(MAX(MIN($AX99,EOMONTH(BJ$15,0))-MAX($AW99,BJ$15)+1,)&gt;0,1,0)),
_xlfn.IFS(
$ES99="LisChannel",
_xlpm.COEFF*
INDEX({1;1;1.2;1.2;1;1;1;1;1.2;1.2;1.2;1.2},
MATCH(MONTH(BJ$15),
{1,2,3,4,5,6,7,8,9,10,11,12})),
CONCATENATE($ES99," ",$L99)="RussOutdoor метро",
_xlpm.COEFF*
INDEX({0.8;0.9;1.1;1.1;1;1;1;1;1.1;1.1;1.1;1.1},
MATCH(MONTH(BJ$15),
{1,2,3,4,5,6,7,8,9,10,11,12})),
$ES99&lt;&gt;"LisChannel",
_xlpm.COEFF,
$ES99&lt;&gt;"RussOutdoor",
_xlpm.COEFF))</f>
        <v/>
      </c>
      <c r="BK99" s="68">
        <f t="array" ref="BK99">
_xlfn.LET(_xlpm.COEFF,
IF($AW99+$AX99=0,0,IF(MAX(MIN($AX99,EOMONTH(BK$15,0))-MAX($AW99,BK$15)+1,)&gt;0,1,0)),
_xlfn.IFS(
$ES99="LisChannel",
_xlpm.COEFF*
INDEX({1;1;1.2;1.2;1;1;1;1;1.2;1.2;1.2;1.2},
MATCH(MONTH(BK$15),
{1,2,3,4,5,6,7,8,9,10,11,12})),
CONCATENATE($ES99," ",$L99)="RussOutdoor метро",
_xlpm.COEFF*
INDEX({0.8;0.9;1.1;1.1;1;1;1;1;1.1;1.1;1.1;1.1},
MATCH(MONTH(BK$15),
{1,2,3,4,5,6,7,8,9,10,11,12})),
$ES99&lt;&gt;"LisChannel",
_xlpm.COEFF,
$ES99&lt;&gt;"RussOutdoor",
_xlpm.COEFF))</f>
        <v/>
      </c>
      <c r="BL99" s="62">
        <f>COUNTIFS($AZ99:$BK99,"&gt;0")</f>
        <v/>
      </c>
      <c r="BM99" s="65" t="n"/>
      <c r="BN99" s="125">
        <f>$DJ99</f>
        <v/>
      </c>
      <c r="BO99" s="63">
        <f>$DQ99</f>
        <v/>
      </c>
      <c r="BP99" s="125">
        <f>
IFERROR(
IF($BL99=0,0,
$BN99*(1-$BO99)),
0)</f>
        <v/>
      </c>
      <c r="BQ99" s="125">
        <f t="array" ref="BQ99">
IFERROR(
_xlfn.IFS(
$DH99="день_1",
$BP99*$BL99/($AX99-$AW99+1)*AZ99*(DAY(EOMONTH(AZ$15,0))),
$DH99="день_2",
$BP99/30*MAX(MIN($AX99,EOMONTH(AZ$15,0))-MAX($AW99,AZ$15)+1,),
$DH99="раб.день",
$BP99/30*(IFERROR(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$BP99*AZ99,
$DH99="неделя",
$BP99*AZ99/7*(ROUNDUP((DAY(EOMONTH(AZ$15,0)))/4,0))),
0)</f>
        <v/>
      </c>
      <c r="BR99" s="125">
        <f t="array" ref="BR99">
IFERROR(
_xlfn.IFS(
$DH99="день_1",
$BP99*$BL99/($AX99-$AW99+1)*BA99*(DAY(EOMONTH(BA$15,0))),
$DH99="день_2",
$BP99/30*MAX(MIN($AX99,EOMONTH(BA$15,0))-MAX($AW99,BA$15)+1,),
$DH99="раб.день",
$BP99/30*(IFERROR(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$BP99*BA99,
$DH99="неделя",
$BP99*BA99/7*(ROUNDUP((DAY(EOMONTH(BA$15,0)))/4,0))),
0)</f>
        <v/>
      </c>
      <c r="BS99" s="125">
        <f t="array" ref="BS99">
IFERROR(
_xlfn.IFS(
$DH99="день_1",
$BP99*$BL99/($AX99-$AW99+1)*BB99*(DAY(EOMONTH(BB$15,0))),
$DH99="день_2",
$BP99/30*MAX(MIN($AX99,EOMONTH(BB$15,0))-MAX($AW99,BB$15)+1,),
$DH99="раб.день",
$BP99/30*(IFERROR(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$BP99*BB99,
$DH99="неделя",
$BP99*BB99/7*(ROUNDUP((DAY(EOMONTH(BB$15,0)))/4,0))),
0)</f>
        <v/>
      </c>
      <c r="BT99" s="125">
        <f t="array" ref="BT99">
IFERROR(
_xlfn.IFS(
$DH99="день_1",
$BP99*$BL99/($AX99-$AW99+1)*BC99*(DAY(EOMONTH(BC$15,0))),
$DH99="день_2",
$BP99/30*MAX(MIN($AX99,EOMONTH(BC$15,0))-MAX($AW99,BC$15)+1,),
$DH99="раб.день",
$BP99/30*(IFERROR(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$BP99*BC99,
$DH99="неделя",
$BP99*BC99/7*(ROUNDUP((DAY(EOMONTH(BC$15,0)))/4,0))),
0)</f>
        <v/>
      </c>
      <c r="BU99" s="125">
        <f t="array" ref="BU99">
IFERROR(
_xlfn.IFS(
$DH99="день_1",
$BP99*$BL99/($AX99-$AW99+1)*BD99*(DAY(EOMONTH(BD$15,0))),
$DH99="день_2",
$BP99/30*MAX(MIN($AX99,EOMONTH(BD$15,0))-MAX($AW99,BD$15)+1,),
$DH99="раб.день",
$BP99/30*(IFERROR(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$BP99*BD99,
$DH99="неделя",
$BP99*BD99/7*(ROUNDUP((DAY(EOMONTH(BD$15,0)))/4,0))),
0)</f>
        <v/>
      </c>
      <c r="BV99" s="125">
        <f t="array" ref="BV99">
IFERROR(
_xlfn.IFS(
$DH99="день_1",
$BP99*$BL99/($AX99-$AW99+1)*BE99*(DAY(EOMONTH(BE$15,0))),
$DH99="день_2",
$BP99/30*MAX(MIN($AX99,EOMONTH(BE$15,0))-MAX($AW99,BE$15)+1,),
$DH99="раб.день",
$BP99/30*(IFERROR(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$BP99*BE99,
$DH99="неделя",
$BP99*BE99/7*(ROUNDUP((DAY(EOMONTH(BE$15,0)))/4,0))),
0)</f>
        <v/>
      </c>
      <c r="BW99" s="125">
        <f t="array" ref="BW99">
IFERROR(
_xlfn.IFS(
$DH99="день_1",
$BP99*$BL99/($AX99-$AW99+1)*BF99*(DAY(EOMONTH(BF$15,0))),
$DH99="день_2",
$BP99/30*MAX(MIN($AX99,EOMONTH(BF$15,0))-MAX($AW99,BF$15)+1,),
$DH99="раб.день",
$BP99/30*(IFERROR(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$BP99*BF99,
$DH99="неделя",
$BP99*BF99/7*(ROUNDUP((DAY(EOMONTH(BF$15,0)))/4,0))),
0)</f>
        <v/>
      </c>
      <c r="BX99" s="125">
        <f t="array" ref="BX99">
IFERROR(
_xlfn.IFS(
$DH99="день_1",
$BP99*$BL99/($AX99-$AW99+1)*BG99*(DAY(EOMONTH(BG$15,0))),
$DH99="день_2",
$BP99/30*MAX(MIN($AX99,EOMONTH(BG$15,0))-MAX($AW99,BG$15)+1,),
$DH99="раб.день",
$BP99/30*(IFERROR(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$BP99*BG99,
$DH99="неделя",
$BP99*BG99/7*(ROUNDUP((DAY(EOMONTH(BG$15,0)))/4,0))),
0)</f>
        <v/>
      </c>
      <c r="BY99" s="125">
        <f t="array" ref="BY99">
IFERROR(
_xlfn.IFS(
$DH99="день_1",
$BP99*$BL99/($AX99-$AW99+1)*BH99*(DAY(EOMONTH(BH$15,0))),
$DH99="день_2",
$BP99/30*MAX(MIN($AX99,EOMONTH(BH$15,0))-MAX($AW99,BH$15)+1,),
$DH99="раб.день",
$BP99/30*(IFERROR(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$BP99*BH99,
$DH99="неделя",
$BP99*BH99/7*(ROUNDUP((DAY(EOMONTH(BH$15,0)))/4,0))),
0)</f>
        <v/>
      </c>
      <c r="BZ99" s="125">
        <f t="array" ref="BZ99">
IFERROR(
_xlfn.IFS(
$DH99="день_1",
$BP99*$BL99/($AX99-$AW99+1)*BI99*(DAY(EOMONTH(BI$15,0))),
$DH99="день_2",
$BP99/30*MAX(MIN($AX99,EOMONTH(BI$15,0))-MAX($AW99,BI$15)+1,),
$DH99="раб.день",
$BP99/30*(IFERROR(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$BP99*BI99,
$DH99="неделя",
$BP99*BI99/7*(ROUNDUP((DAY(EOMONTH(BI$15,0)))/4,0))),
0)</f>
        <v/>
      </c>
      <c r="CA99" s="125">
        <f t="array" ref="CA99">
IFERROR(
_xlfn.IFS(
$DH99="день_1",
$BP99*$BL99/($AX99-$AW99+1)*BJ99*(DAY(EOMONTH(BJ$15,0))),
$DH99="день_2",
$BP99/30*MAX(MIN($AX99,EOMONTH(BJ$15,0))-MAX($AW99,BJ$15)+1,),
$DH99="раб.день",
$BP99/30*(IFERROR(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$BP99*BJ99,
$DH99="неделя",
$BP99*BJ99/7*(ROUNDUP((DAY(EOMONTH(BJ$15,0)))/4,0))),
0)</f>
        <v/>
      </c>
      <c r="CB99" s="125">
        <f t="array" ref="CB99">
IFERROR(
_xlfn.IFS(
$DH99="день_1",
$BP99*$BL99/($AX99-$AW99+1)*BK99*(DAY(EOMONTH(BK$15,0))),
$DH99="день_2",
$BP99/30*MAX(MIN($AX99,EOMONTH(BK$15,0))-MAX($AW99,BK$15)+1,),
$DH99="раб.день",
$BP99/30*(IFERROR(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$BP99*BK99,
$DH99="неделя",
$BP99*BK99/7*(ROUNDUP((DAY(EOMONTH(BK$15,0)))/4,0))),
0)</f>
        <v/>
      </c>
      <c r="CC99" s="125">
        <f>SUM($BQ99:$CB99)</f>
        <v/>
      </c>
      <c r="CD99" s="126">
        <f>SUM($EH99:$EH99)</f>
        <v/>
      </c>
      <c r="CE99" s="126">
        <f>$CD99*$AB99</f>
        <v/>
      </c>
      <c r="CF99" s="126">
        <f>SUM($EK99:$EK99)</f>
        <v/>
      </c>
      <c r="CG99" s="126">
        <f>$CF99*$AB99</f>
        <v/>
      </c>
      <c r="CH99" s="126">
        <f>SUM($CC99,$CE99,$CG99)</f>
        <v/>
      </c>
      <c r="CI99" s="126">
        <f>$CH99*(1+$CM99)</f>
        <v/>
      </c>
      <c r="CJ99" s="127" t="n">
        <v>0</v>
      </c>
      <c r="CK99" s="126">
        <f>SUM($CH99:$CH99)*(1+$CJ99)</f>
        <v/>
      </c>
      <c r="CL99" s="126">
        <f>SUM($CH99:$CH99)*(1+$CM99)</f>
        <v/>
      </c>
      <c r="CM99" s="59" t="n"/>
      <c r="CN99" s="59" t="n"/>
      <c r="CO99" s="72" t="n"/>
      <c r="CP99" s="59" t="n"/>
      <c r="CQ99" s="73" t="n"/>
      <c r="CR99" s="73" t="n"/>
      <c r="CS99" s="73" t="n"/>
      <c r="CT99" s="72" t="n"/>
      <c r="CU99" s="79" t="inlineStr">
        <is>
          <t> </t>
        </is>
      </c>
      <c r="CV99" s="60" t="n"/>
      <c r="CW99" s="60" t="n"/>
      <c r="CX99" s="60" t="n"/>
      <c r="CY99" s="127">
        <f>IFERROR(($CC99-$EE99)/($EE99/(1-$DQ99)),0)</f>
        <v/>
      </c>
      <c r="CZ99" s="127">
        <f>IFERROR(1-$EI99/($CE99),0)</f>
        <v/>
      </c>
      <c r="DA99" s="127">
        <f>IFERROR(1-$EL99/($CG99),0)</f>
        <v/>
      </c>
      <c r="DB99" s="126">
        <f>ROUND(IFERROR(($CI99/(1+$CM99)-$EN99),0),2)</f>
        <v/>
      </c>
      <c r="DC99" s="128" t="n"/>
      <c r="DD99" s="125" t="n"/>
      <c r="DE99" s="75" t="n">
        <v>0</v>
      </c>
      <c r="DF99" s="128" t="n"/>
      <c r="DG99" s="125">
        <f>IF($DC99=0,0,$DD99*($DC99*100%-$DE99*$DF99))*SUM($AB99:$AB99)</f>
        <v/>
      </c>
      <c r="DH99" s="129" t="inlineStr">
        <is>
          <t>месяц</t>
        </is>
      </c>
      <c r="DI99" s="130">
        <f t="array" ref="DI99">IFERROR(
IF($ES99="LisChannel",
(ROUND(((INDEX({174.625;153.888888888889;130.972222222222},MATCH($AI99,{2;3;4}),0))*$AG99*$AI99),2)),0),0)</f>
        <v/>
      </c>
      <c r="DJ99" s="130">
        <f>
_xlfn.LET(_xlpm.X,
IFERROR(
IF($ES99="НовиковТВ",
(_xlfn.LET(_xlpm.NTV,
_xlfn.LET(_xlpm.MIN,350000,
IF(SUMIFS($DI:$DI,$ES:$ES,"НовиковТВ")&lt;=_xlpm.MIN,
(SUMIFS($DI:$DI,$ES:$ES,"НовиковТВ")/(COUNTIFS($ES:$ES,"НовиковТВ")))*_xlpm.MIN/SUMIFS($DI:$DI,$ES:$ES,"НовиковТВ"),
DI99)),
_xlpm.NTV+$DG99/(1-(1-(_xlpm.NTV)*(1-$DL99)*(1-$DM99)*(1-$DN99)*(1-$DO99)*(1-$DP99)/_xlpm.NTV))))/(1+$EP99),
$DI99+$DG99/(1-(1-($DI99)*(1-$DL99)*(1-$DM99)*(1-$DN99)*(1-$DO99)*(1-$DP99)/$DI99))),
0),
_xlpm.X*(1+$CM99)*(1+$CW99)-_xlpm.X*(1+$CM99)+_xlpm.X)</f>
        <v/>
      </c>
      <c r="DK99" s="125" t="inlineStr">
        <is>
          <t>послед.</t>
        </is>
      </c>
      <c r="DL99" s="63" t="n">
        <v>0</v>
      </c>
      <c r="DM99" s="63" t="n">
        <v>0</v>
      </c>
      <c r="DN99" s="63" t="n">
        <v>0</v>
      </c>
      <c r="DO99" s="63" t="n">
        <v>0</v>
      </c>
      <c r="DP99" s="63" t="n">
        <v>0</v>
      </c>
      <c r="DQ99" s="63">
        <f t="array" ref="DQ99">IFERROR(_xlfn.IFS(
$DK99="послед.",1-(1-$DL99)*(1-$DM99)*(1-$DN99)*(1-$DO99)*(1-$DP99),
$DK99="сумм.",$DL99+$DM99+$DN99+$DO99+$DP99),
0)</f>
        <v/>
      </c>
      <c r="DR99" s="125">
        <f t="array" ref="DR99">
IFERROR(
_xlfn.IFS(
$BL99=0,
0,
$BL99&gt;0,
_xlfn.IFS($DK99="послед.",
$DJ99*(1-$DL99)*(1-$DM99)*(1-$DN99)*(1-$DO99)*(1-$DP99),
$DK99="сумм.",
$DJ99*(1-($DL99+$DM99+$DN99+$DO99+$DP99)))),0)</f>
        <v/>
      </c>
      <c r="DS99" s="125">
        <f t="array" ref="DS99">
IFERROR(_xlfn.IFS(
$DH99="день_1",
$DR99*$BL99/($AX99-$AW99+1)*AZ99*(DAY(EOMONTH(AZ$15,0))),
$DH99="день_2",
$DR99/30*MAX(MIN($AX99,EOMONTH(AZ$15,0))-MAX($AW99,AZ$15)+1,),
$DH99="раб.день",
$DR99/30*(IFERROR(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$DR99*AZ99,
$DH99="неделя",
$DR99*AZ99/7*(ROUNDUP((DAY(EOMONTH(AZ$15,0)))/4,0))),
0)</f>
        <v/>
      </c>
      <c r="DT99" s="125">
        <f t="array" ref="DT99">
IFERROR(_xlfn.IFS(
$DH99="день_1",
$DR99*$BL99/($AX99-$AW99+1)*BA99*(DAY(EOMONTH(BA$15,0))),
$DH99="день_2",
$DR99/30*MAX(MIN($AX99,EOMONTH(BA$15,0))-MAX($AW99,BA$15)+1,),
$DH99="раб.день",
$DR99/30*(IFERROR(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$DR99*BA99,
$DH99="неделя",
$DR99*BA99/7*(ROUNDUP((DAY(EOMONTH(BA$15,0)))/4,0))),
0)</f>
        <v/>
      </c>
      <c r="DU99" s="125">
        <f t="array" ref="DU99">
IFERROR(_xlfn.IFS(
$DH99="день_1",
$DR99*$BL99/($AX99-$AW99+1)*BB99*(DAY(EOMONTH(BB$15,0))),
$DH99="день_2",
$DR99/30*MAX(MIN($AX99,EOMONTH(BB$15,0))-MAX($AW99,BB$15)+1,),
$DH99="раб.день",
$DR99/30*(IFERROR(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$DR99*BB99,
$DH99="неделя",
$DR99*BB99/7*(ROUNDUP((DAY(EOMONTH(BB$15,0)))/4,0))),
0)</f>
        <v/>
      </c>
      <c r="DV99" s="125">
        <f t="array" ref="DV99">
IFERROR(_xlfn.IFS(
$DH99="день_1",
$DR99*$BL99/($AX99-$AW99+1)*BC99*(DAY(EOMONTH(BC$15,0))),
$DH99="день_2",
$DR99/30*MAX(MIN($AX99,EOMONTH(BC$15,0))-MAX($AW99,BC$15)+1,),
$DH99="раб.день",
$DR99/30*(IFERROR(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$DR99*BC99,
$DH99="неделя",
$DR99*BC99/7*(ROUNDUP((DAY(EOMONTH(BC$15,0)))/4,0))),
0)</f>
        <v/>
      </c>
      <c r="DW99" s="125">
        <f t="array" ref="DW99">
IFERROR(_xlfn.IFS(
$DH99="день_1",
$DR99*$BL99/($AX99-$AW99+1)*BD99*(DAY(EOMONTH(BD$15,0))),
$DH99="день_2",
$DR99/30*MAX(MIN($AX99,EOMONTH(BD$15,0))-MAX($AW99,BD$15)+1,),
$DH99="раб.день",
$DR99/30*(IFERROR(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$DR99*BD99,
$DH99="неделя",
$DR99*BD99/7*(ROUNDUP((DAY(EOMONTH(BD$15,0)))/4,0))),
0)</f>
        <v/>
      </c>
      <c r="DX99" s="125">
        <f t="array" ref="DX99">
IFERROR(_xlfn.IFS(
$DH99="день_1",
$DR99*$BL99/($AX99-$AW99+1)*BE99*(DAY(EOMONTH(BE$15,0))),
$DH99="день_2",
$DR99/30*MAX(MIN($AX99,EOMONTH(BE$15,0))-MAX($AW99,BE$15)+1,),
$DH99="раб.день",
$DR99/30*(IFERROR(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$DR99*BE99,
$DH99="неделя",
$DR99*BE99/7*(ROUNDUP((DAY(EOMONTH(BE$15,0)))/4,0))),
0)</f>
        <v/>
      </c>
      <c r="DY99" s="125">
        <f t="array" ref="DY99">
IFERROR(_xlfn.IFS(
$DH99="день_1",
$DR99*$BL99/($AX99-$AW99+1)*BF99*(DAY(EOMONTH(BF$15,0))),
$DH99="день_2",
$DR99/30*MAX(MIN($AX99,EOMONTH(BF$15,0))-MAX($AW99,BF$15)+1,),
$DH99="раб.день",
$DR99/30*(IFERROR(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$DR99*BF99,
$DH99="неделя",
$DR99*BF99/7*(ROUNDUP((DAY(EOMONTH(BF$15,0)))/4,0))),
0)</f>
        <v/>
      </c>
      <c r="DZ99" s="125">
        <f t="array" ref="DZ99">
IFERROR(_xlfn.IFS(
$DH99="день_1",
$DR99*$BL99/($AX99-$AW99+1)*BG99*(DAY(EOMONTH(BG$15,0))),
$DH99="день_2",
$DR99/30*MAX(MIN($AX99,EOMONTH(BG$15,0))-MAX($AW99,BG$15)+1,),
$DH99="раб.день",
$DR99/30*(IFERROR(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$DR99*BG99,
$DH99="неделя",
$DR99*BG99/7*(ROUNDUP((DAY(EOMONTH(BG$15,0)))/4,0))),
0)</f>
        <v/>
      </c>
      <c r="EA99" s="125">
        <f t="array" ref="EA99">
IFERROR(_xlfn.IFS(
$DH99="день_1",
$DR99*$BL99/($AX99-$AW99+1)*BH99*(DAY(EOMONTH(BH$15,0))),
$DH99="день_2",
$DR99/30*MAX(MIN($AX99,EOMONTH(BH$15,0))-MAX($AW99,BH$15)+1,),
$DH99="раб.день",
$DR99/30*(IFERROR(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$DR99*BH99,
$DH99="неделя",
$DR99*BH99/7*(ROUNDUP((DAY(EOMONTH(BH$15,0)))/4,0))),
0)</f>
        <v/>
      </c>
      <c r="EB99" s="125">
        <f t="array" ref="EB99">
IFERROR(_xlfn.IFS(
$DH99="день_1",
$DR99*$BL99/($AX99-$AW99+1)*BI99*(DAY(EOMONTH(BI$15,0))),
$DH99="день_2",
$DR99/30*MAX(MIN($AX99,EOMONTH(BI$15,0))-MAX($AW99,BI$15)+1,),
$DH99="раб.день",
$DR99/30*(IFERROR(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$DR99*BI99,
$DH99="неделя",
$DR99*BI99/7*(ROUNDUP((DAY(EOMONTH(BI$15,0)))/4,0))),
0)</f>
        <v/>
      </c>
      <c r="EC99" s="125">
        <f t="array" ref="EC99">
IFERROR(_xlfn.IFS(
$DH99="день_1",
$DR99*$BL99/($AX99-$AW99+1)*BJ99*(DAY(EOMONTH(BJ$15,0))),
$DH99="день_2",
$DR99/30*MAX(MIN($AX99,EOMONTH(BJ$15,0))-MAX($AW99,BJ$15)+1,),
$DH99="раб.день",
$DR99/30*(IFERROR(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$DR99*BJ99,
$DH99="неделя",
$DR99*BJ99/7*(ROUNDUP((DAY(EOMONTH(BJ$15,0)))/4,0))),
0)</f>
        <v/>
      </c>
      <c r="ED99" s="125">
        <f t="array" ref="ED99">
IFERROR(_xlfn.IFS(
$DH99="день_1",
$DR99*$BL99/($AX99-$AW99+1)*BK99*(DAY(EOMONTH(BK$15,0))),
$DH99="день_2",
$DR99/30*MAX(MIN($AX99,EOMONTH(BK$15,0))-MAX($AW99,BK$15)+1,),
$DH99="раб.день",
$DR99/30*(IFERROR(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$DR99*BK99,
$DH99="неделя",
$DR99*BK99/7*(ROUNDUP((DAY(EOMONTH(BK$15,0)))/4,0))),
0)</f>
        <v/>
      </c>
      <c r="EE99" s="125">
        <f>SUM($DS99,$DT99,$DU99,$DV99,$DW99,$DX99,$DY99,$DZ99,$EA99,$EB99,$EC99,$ED99)</f>
        <v/>
      </c>
      <c r="EF99" s="125">
        <f>IFERROR(ROUND($EE99*(1+$EP99),2),0)</f>
        <v/>
      </c>
      <c r="EG99" s="128" t="n">
        <v>1</v>
      </c>
      <c r="EH99" s="126" t="n">
        <v>0</v>
      </c>
      <c r="EI99" s="126">
        <f>ROUND(SUM($EH99:$EH99)*SUM($AB99:$AB99)*$EG99,2)</f>
        <v/>
      </c>
      <c r="EJ99" s="126">
        <f>ROUND($EI99*(1+$EP99),2)</f>
        <v/>
      </c>
      <c r="EK99" s="126" t="n">
        <v>0</v>
      </c>
      <c r="EL99" s="126">
        <f>ROUND(SUM($EK99:$EK99)*SUM($AB99:$AB99)*$EG99,2)</f>
        <v/>
      </c>
      <c r="EM99" s="126">
        <f>ROUND($EL99*(1+$EP99),2)</f>
        <v/>
      </c>
      <c r="EN99" s="126">
        <f>SUM($EE99,$EI99,$EL99)</f>
        <v/>
      </c>
      <c r="EO99" s="126">
        <f>SUM($EF99,$EJ99,$EM99)</f>
        <v/>
      </c>
      <c r="EP99" s="59" t="n"/>
      <c r="EQ99" s="59" t="n"/>
      <c r="ER99" s="60">
        <f t="array" ref="ER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MATCH(ES99,
{"AMS";"RussOutdoor";"HD Outdoor";"Ingroup";"IQ";"Ledproduction";"LisChannel";"Logic";"Media-PPL";"NovikovTV | НовиковТВ";"SMA";"SOK";"КрокусТВ | CrocusTV | IndoorTV";"Сити";"ТЯК Москва"},
0)),"")</f>
        <v/>
      </c>
      <c r="ES99" s="60" t="n"/>
      <c r="ET99" s="60">
        <f t="array" ref="ET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MATCH(ES99,
{"AMS";"RussOutdoor";"HD Outdoor";"Ingroup";"IQ";"Ledproduction";"LisChannel";"Logic";"Media-PPL";"NovikovTV | НовиковТВ";"SMA";"SOK";"КрокусТВ | CrocusTV | IndoorTV";"Сити";"ТЯК Москва"},
0)),"")</f>
        <v/>
      </c>
      <c r="EU99" s="60" t="n"/>
      <c r="EV99" s="60" t="n"/>
      <c r="EX99" s="110">
        <f t="array" ref="EX99">
($AR99/30
+N("ТРАФИК ПЛОЩАДКИ"))*
(IFERROR(
_xlfn.LET(
_xlpm.GPR,
HLOOKUP($L99,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IF($Q99="цифровой",_xlpm.GPR/$AG99,_xlpm.GPR/60)),
0)
+N("DWELL TIME"))*
(IF($AB99=0,0,IF($AB99=1,0.3,IF($AB99=2,0.5,IF($AB99&gt;2,1))))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_xlfn.IFS($AC99="да",1.2,$AC99="нет",1)*
_xlfn.IFS($AD99="да",1.2,$AD99="нет",1)*
IF(R99="статический",1,1.2)*
$X99*
INDEX(
{1.2;1;1.2;1.2;1;1.2;1.2;1.2;1.2;1.2;1.2;1;1.2;1.2;1.2;1.2;1;1;1.2;1.2;1.2;1;1;1;1;1.2;1.2;1.2;1.2;1;1;1;1;1.2;1.2;1.2;1.2;1.2;1.2;1.2;1.2;1;1;1.2;1;1;1;1;1.5;1;1;1.5;1.5;1.2},
MATCH($Q99,_xlpm.MI,0)))&gt;{0.02;0.04;0.06;0.1;0.2;0.4;0.6;0.8;1;2;4;6})),
{0;1;2;3;4;5;6;7;8;9;10;11;12},
0)))
+N("КОЭФФИЦИЕНТ КОНТАКТА"))))*
(_xlfn.IFS($X99&lt;0.1,$X99/1000,$X99&gt;25,5.2,AND($X99&gt;=0.1,$X99&lt;=25),(($X99*2+0.1)/10)*($X99/10)))*
IFERROR((_xlfn.LET(
_xlpm.MA,
{0;0.8;0.85;0.9;0.95;1},
_xlpm.MAA,
{0;1;2;3;4;5},
INDEX(_xlpm.MA,MATCH(SUMPRODUCT(--((IF(ROUND(_xlpm.MAA,1)&gt;5,5,ROUND($AB99,1)))&gt;{0;1;2;3;4;5})),_xlpm.MAA,0)))
+N("КОЭФФИЦИЕНТ КОЛ-ВО КОНСТРУКЦИЙ")),1)*
$AB99,0))*
(IF($Q99="цифровой",$AG99/15*$AI99,1)
+N("ДЛЯ ЦИФРЫ"))</f>
        <v/>
      </c>
      <c r="EY99" s="110">
        <f>IFERROR(EX99*AY99,0)</f>
        <v/>
      </c>
      <c r="EZ99" s="131">
        <f>IFERROR(DP99/EY99*1000,0)</f>
        <v/>
      </c>
      <c r="FA99" s="112">
        <f>IFERROR(FC99/FB99,0)</f>
        <v/>
      </c>
      <c r="FB99" s="112">
        <f>IFERROR((FC99/(EY99/FF99*#REF!))*0.825,0)</f>
        <v/>
      </c>
      <c r="FC99" s="112">
        <f>IFERROR(((EX99*30/AR99)*100)/30,0)</f>
        <v/>
      </c>
      <c r="FD99" s="112">
        <f>IFERROR(EY99/G99*100%,0)</f>
        <v/>
      </c>
      <c r="FE99" s="112">
        <f>IFERROR(FD99/FC99*100%,0)</f>
        <v/>
      </c>
      <c r="FF99" s="110">
        <f>IFERROR(AR99/30*AY99,0)</f>
        <v/>
      </c>
    </row>
    <row r="100" ht="12.75" customHeight="1">
      <c r="A100" s="59" t="n"/>
      <c r="B100" s="60" t="n"/>
      <c r="C100" s="60" t="n"/>
      <c r="D100" s="60">
        <f t="array" ref="D1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0" s="60">
        <f t="array" ref="E1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0" s="60" t="inlineStr"/>
      <c r="G100" s="60" t="n"/>
      <c r="H100" s="60">
        <f t="array" ref="H1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0" s="60" t="n"/>
      <c r="J100" s="60" t="n"/>
      <c r="K100" s="60" t="n"/>
      <c r="L100" s="60" t="n"/>
      <c r="M100" s="60" t="n"/>
      <c r="N100" s="60" t="n"/>
      <c r="O100" s="60" t="n"/>
      <c r="P100" s="60">
        <f t="array" ref="P100">
_xlfn.IFS(
ISNUMBER(MATCH($Q100,{"шелфбаннер","разделитель","монетница","чековая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ISNUMBER(MATCH($Q100,{"каталог","журнал"},)),
"Пресса",
$Q100="","")</f>
        <v/>
      </c>
      <c r="Q100" s="60" t="n"/>
      <c r="R100" s="60">
        <f t="array" ref="R100">
IFERROR(
_xlfn.IFS(
OR(ISNUMBER(MATCH($Q100,{"экспозиция","макет","стенд","автостенд","авто стенд","выставочное пространство","выставочные стенды","модульные выставочные стенды","3Д конструкция","3D конструкция"},)),P100="Экспонирование"),
"нестандартный",
ISNUMBER(MATCH($Q100,{"скроллер","призматрон"},)),
"динамический",
$P100="Видео",
"цифровой",
OR($P100="Пресса",$P100="Щит",$P100="POSm",$P100="Подвес",$P100="Брендирование/оклейка"),
"статический"),"")</f>
        <v/>
      </c>
      <c r="S100" s="59" t="n"/>
      <c r="T100" s="60" t="n"/>
      <c r="U100" s="60" t="n"/>
      <c r="V100" s="60">
        <f>
IF(P100="Видео",
"цифровой постер/ролик",
IF(ISNUMBER(MATCH(Q100,{"короб световой","короб световой | лайтбокс","короб световой | кристалайт","лайтбокс","лайт бокс","кристалайт","LB","lightbox"},)),
"бэклит",
IF(P100="Брендирование/оклейка",
"перфарированная пленка/самоклейка",
IF(P100="Экспонирование",
"под запрос",
IF(P100="Подвес",
"баннер/ткань",
"")))))</f>
        <v/>
      </c>
      <c r="W100" s="59" t="n"/>
      <c r="X100" s="59" t="n"/>
      <c r="Y100" s="59" t="n"/>
      <c r="Z100" s="61" t="n"/>
      <c r="AA100" s="61" t="n"/>
      <c r="AB100" s="61">
        <f>IF(BL100&gt;0,Z100,0)</f>
        <v/>
      </c>
      <c r="AC100" s="59" t="n"/>
      <c r="AD100" s="59" t="n"/>
      <c r="AE100" s="59" t="n"/>
      <c r="AF100" s="59" t="n"/>
      <c r="AG100" s="59" t="n"/>
      <c r="AH100" s="59" t="n"/>
      <c r="AI100" s="59" t="n"/>
      <c r="AJ100" s="59" t="n"/>
      <c r="AK100" s="59" t="n"/>
      <c r="AL100" s="62">
        <f>IFERROR(IF(OR(R100="статический",R100="динамический",R100="нестандартный",R100="",R100=""),"-",IF(AND(AH100="-",AI100="-"),"-",AK100*3600/AH100*AI100)),"-")</f>
        <v/>
      </c>
      <c r="AM100" s="62">
        <f>IFERROR(IF(OR(R100="статический",R100="динамический",R100="",R100="", R100="BTL",R100="нестандартный"),"-",AG100*AI100*AL100/60),"-")</f>
        <v/>
      </c>
      <c r="AN100" s="63">
        <f>IFERROR(IF(AH100="","-",AG100*AI100/AH100),"-")</f>
        <v/>
      </c>
      <c r="AO100" s="59">
        <f>IFERROR(IF(OR($R100="статический",$R100="динамический",$R100="",$R100="",$R100="BTL",$R100="нестандартный"),"-",$AL100*$AY100),"-")</f>
        <v/>
      </c>
      <c r="AP100" s="62">
        <f>IFERROR(IF(OR($R100="статический",$R100="динамический",$R100="",$R100="",$R100="BTL",$R100="нестандартный"),"-",$AM100*AY100),"-")</f>
        <v/>
      </c>
      <c r="AQ100" s="64" t="n"/>
      <c r="AR100" s="61" t="n"/>
      <c r="AS100" s="61" t="n"/>
      <c r="AT100" s="61" t="n"/>
      <c r="AU100" s="65" t="n"/>
      <c r="AV100" s="124">
        <f>IFERROR(DR100/AT100*1000,"n/a")</f>
        <v/>
      </c>
      <c r="AW100" s="67" t="n"/>
      <c r="AX100" s="67" t="n"/>
      <c r="AY100" s="43">
        <f>IFERROR(IF(OR($AW100="",$AX100=""),"",_xlfn.DAYS($AX100+1,$AW100)),"")</f>
        <v/>
      </c>
      <c r="AZ100" s="68">
        <f t="array" ref="AZ100">
_xlfn.LET(_xlpm.COEFF,
IF($AW100+$AX100=0,0,IF(MAX(MIN($AX100,EOMONTH(AZ$15,0))-MAX($AW100,AZ$15)+1,)&gt;0,1,0)),
_xlfn.IFS(
$ES100="LisChannel",
_xlpm.COEFF*
INDEX({1;1;1.2;1.2;1;1;1;1;1.2;1.2;1.2;1.2},
MATCH(MONTH(AZ$15),
{1,2,3,4,5,6,7,8,9,10,11,12})),
CONCATENATE($ES100," ",$L100)="RussOutdoor метро",
_xlpm.COEFF*
INDEX({0.8;0.9;1.1;1.1;1;1;1;1;1.1;1.1;1.1;1.1},
MATCH(MONTH(AZ$15),
{1,2,3,4,5,6,7,8,9,10,11,12})),
$ES100&lt;&gt;"LisChannel",
_xlpm.COEFF,
$ES100&lt;&gt;"RussOutdoor",
_xlpm.COEFF))</f>
        <v/>
      </c>
      <c r="BA100" s="68">
        <f t="array" ref="BA100">
_xlfn.LET(_xlpm.COEFF,
IF($AW100+$AX100=0,0,IF(MAX(MIN($AX100,EOMONTH(BA$15,0))-MAX($AW100,BA$15)+1,)&gt;0,1,0)),
_xlfn.IFS(
$ES100="LisChannel",
_xlpm.COEFF*
INDEX({1;1;1.2;1.2;1;1;1;1;1.2;1.2;1.2;1.2},
MATCH(MONTH(BA$15),
{1,2,3,4,5,6,7,8,9,10,11,12})),
CONCATENATE($ES100," ",$L100)="RussOutdoor метро",
_xlpm.COEFF*
INDEX({0.8;0.9;1.1;1.1;1;1;1;1;1.1;1.1;1.1;1.1},
MATCH(MONTH(BA$15),
{1,2,3,4,5,6,7,8,9,10,11,12})),
$ES100&lt;&gt;"LisChannel",
_xlpm.COEFF,
$ES100&lt;&gt;"RussOutdoor",
_xlpm.COEFF))</f>
        <v/>
      </c>
      <c r="BB100" s="68">
        <f t="array" ref="BB100">
_xlfn.LET(_xlpm.COEFF,
IF($AW100+$AX100=0,0,IF(MAX(MIN($AX100,EOMONTH(BB$15,0))-MAX($AW100,BB$15)+1,)&gt;0,1,0)),
_xlfn.IFS(
$ES100="LisChannel",
_xlpm.COEFF*
INDEX({1;1;1.2;1.2;1;1;1;1;1.2;1.2;1.2;1.2},
MATCH(MONTH(BB$15),
{1,2,3,4,5,6,7,8,9,10,11,12})),
CONCATENATE($ES100," ",$L100)="RussOutdoor метро",
_xlpm.COEFF*
INDEX({0.8;0.9;1.1;1.1;1;1;1;1;1.1;1.1;1.1;1.1},
MATCH(MONTH(BB$15),
{1,2,3,4,5,6,7,8,9,10,11,12})),
$ES100&lt;&gt;"LisChannel",
_xlpm.COEFF,
$ES100&lt;&gt;"RussOutdoor",
_xlpm.COEFF))</f>
        <v/>
      </c>
      <c r="BC100" s="68">
        <f t="array" ref="BC100">
_xlfn.LET(_xlpm.COEFF,
IF($AW100+$AX100=0,0,IF(MAX(MIN($AX100,EOMONTH(BC$15,0))-MAX($AW100,BC$15)+1,)&gt;0,1,0)),
_xlfn.IFS(
$ES100="LisChannel",
_xlpm.COEFF*
INDEX({1;1;1.2;1.2;1;1;1;1;1.2;1.2;1.2;1.2},
MATCH(MONTH(BC$15),
{1,2,3,4,5,6,7,8,9,10,11,12})),
CONCATENATE($ES100," ",$L100)="RussOutdoor метро",
_xlpm.COEFF*
INDEX({0.8;0.9;1.1;1.1;1;1;1;1;1.1;1.1;1.1;1.1},
MATCH(MONTH(BC$15),
{1,2,3,4,5,6,7,8,9,10,11,12})),
$ES100&lt;&gt;"LisChannel",
_xlpm.COEFF,
$ES100&lt;&gt;"RussOutdoor",
_xlpm.COEFF))</f>
        <v/>
      </c>
      <c r="BD100" s="68">
        <f t="array" ref="BD100">
_xlfn.LET(_xlpm.COEFF,
IF($AW100+$AX100=0,0,IF(MAX(MIN($AX100,EOMONTH(BD$15,0))-MAX($AW100,BD$15)+1,)&gt;0,1,0)),
_xlfn.IFS(
$ES100="LisChannel",
_xlpm.COEFF*
INDEX({1;1;1.2;1.2;1;1;1;1;1.2;1.2;1.2;1.2},
MATCH(MONTH(BD$15),
{1,2,3,4,5,6,7,8,9,10,11,12})),
CONCATENATE($ES100," ",$L100)="RussOutdoor метро",
_xlpm.COEFF*
INDEX({0.8;0.9;1.1;1.1;1;1;1;1;1.1;1.1;1.1;1.1},
MATCH(MONTH(BD$15),
{1,2,3,4,5,6,7,8,9,10,11,12})),
$ES100&lt;&gt;"LisChannel",
_xlpm.COEFF,
$ES100&lt;&gt;"RussOutdoor",
_xlpm.COEFF))</f>
        <v/>
      </c>
      <c r="BE100" s="68">
        <f t="array" ref="BE100">
_xlfn.LET(_xlpm.COEFF,
IF($AW100+$AX100=0,0,IF(MAX(MIN($AX100,EOMONTH(BE$15,0))-MAX($AW100,BE$15)+1,)&gt;0,1,0)),
_xlfn.IFS(
$ES100="LisChannel",
_xlpm.COEFF*
INDEX({1;1;1.2;1.2;1;1;1;1;1.2;1.2;1.2;1.2},
MATCH(MONTH(BE$15),
{1,2,3,4,5,6,7,8,9,10,11,12})),
CONCATENATE($ES100," ",$L100)="RussOutdoor метро",
_xlpm.COEFF*
INDEX({0.8;0.9;1.1;1.1;1;1;1;1;1.1;1.1;1.1;1.1},
MATCH(MONTH(BE$15),
{1,2,3,4,5,6,7,8,9,10,11,12})),
$ES100&lt;&gt;"LisChannel",
_xlpm.COEFF,
$ES100&lt;&gt;"RussOutdoor",
_xlpm.COEFF))</f>
        <v/>
      </c>
      <c r="BF100" s="68">
        <f t="array" ref="BF100">
_xlfn.LET(_xlpm.COEFF,
IF($AW100+$AX100=0,0,IF(MAX(MIN($AX100,EOMONTH(BF$15,0))-MAX($AW100,BF$15)+1,)&gt;0,1,0)),
_xlfn.IFS(
$ES100="LisChannel",
_xlpm.COEFF*
INDEX({1;1;1.2;1.2;1;1;1;1;1.2;1.2;1.2;1.2},
MATCH(MONTH(BF$15),
{1,2,3,4,5,6,7,8,9,10,11,12})),
CONCATENATE($ES100," ",$L100)="RussOutdoor метро",
_xlpm.COEFF*
INDEX({0.8;0.9;1.1;1.1;1;1;1;1;1.1;1.1;1.1;1.1},
MATCH(MONTH(BF$15),
{1,2,3,4,5,6,7,8,9,10,11,12})),
$ES100&lt;&gt;"LisChannel",
_xlpm.COEFF,
$ES100&lt;&gt;"RussOutdoor",
_xlpm.COEFF))</f>
        <v/>
      </c>
      <c r="BG100" s="68">
        <f t="array" ref="BG100">
_xlfn.LET(_xlpm.COEFF,
IF($AW100+$AX100=0,0,IF(MAX(MIN($AX100,EOMONTH(BG$15,0))-MAX($AW100,BG$15)+1,)&gt;0,1,0)),
_xlfn.IFS(
$ES100="LisChannel",
_xlpm.COEFF*
INDEX({1;1;1.2;1.2;1;1;1;1;1.2;1.2;1.2;1.2},
MATCH(MONTH(BG$15),
{1,2,3,4,5,6,7,8,9,10,11,12})),
CONCATENATE($ES100," ",$L100)="RussOutdoor метро",
_xlpm.COEFF*
INDEX({0.8;0.9;1.1;1.1;1;1;1;1;1.1;1.1;1.1;1.1},
MATCH(MONTH(BG$15),
{1,2,3,4,5,6,7,8,9,10,11,12})),
$ES100&lt;&gt;"LisChannel",
_xlpm.COEFF,
$ES100&lt;&gt;"RussOutdoor",
_xlpm.COEFF))</f>
        <v/>
      </c>
      <c r="BH100" s="68">
        <f t="array" ref="BH100">
_xlfn.LET(_xlpm.COEFF,
IF($AW100+$AX100=0,0,IF(MAX(MIN($AX100,EOMONTH(BH$15,0))-MAX($AW100,BH$15)+1,)&gt;0,1,0)),
_xlfn.IFS(
$ES100="LisChannel",
_xlpm.COEFF*
INDEX({1;1;1.2;1.2;1;1;1;1;1.2;1.2;1.2;1.2},
MATCH(MONTH(BH$15),
{1,2,3,4,5,6,7,8,9,10,11,12})),
CONCATENATE($ES100," ",$L100)="RussOutdoor метро",
_xlpm.COEFF*
INDEX({0.8;0.9;1.1;1.1;1;1;1;1;1.1;1.1;1.1;1.1},
MATCH(MONTH(BH$15),
{1,2,3,4,5,6,7,8,9,10,11,12})),
$ES100&lt;&gt;"LisChannel",
_xlpm.COEFF,
$ES100&lt;&gt;"RussOutdoor",
_xlpm.COEFF))</f>
        <v/>
      </c>
      <c r="BI100" s="68">
        <f t="array" ref="BI100">
_xlfn.LET(_xlpm.COEFF,
IF($AW100+$AX100=0,0,IF(MAX(MIN($AX100,EOMONTH(BI$15,0))-MAX($AW100,BI$15)+1,)&gt;0,1,0)),
_xlfn.IFS(
$ES100="LisChannel",
_xlpm.COEFF*
INDEX({1;1;1.2;1.2;1;1;1;1;1.2;1.2;1.2;1.2},
MATCH(MONTH(BI$15),
{1,2,3,4,5,6,7,8,9,10,11,12})),
CONCATENATE($ES100," ",$L100)="RussOutdoor метро",
_xlpm.COEFF*
INDEX({0.8;0.9;1.1;1.1;1;1;1;1;1.1;1.1;1.1;1.1},
MATCH(MONTH(BI$15),
{1,2,3,4,5,6,7,8,9,10,11,12})),
$ES100&lt;&gt;"LisChannel",
_xlpm.COEFF,
$ES100&lt;&gt;"RussOutdoor",
_xlpm.COEFF))</f>
        <v/>
      </c>
      <c r="BJ100" s="68">
        <f t="array" ref="BJ100">
_xlfn.LET(_xlpm.COEFF,
IF($AW100+$AX100=0,0,IF(MAX(MIN($AX100,EOMONTH(BJ$15,0))-MAX($AW100,BJ$15)+1,)&gt;0,1,0)),
_xlfn.IFS(
$ES100="LisChannel",
_xlpm.COEFF*
INDEX({1;1;1.2;1.2;1;1;1;1;1.2;1.2;1.2;1.2},
MATCH(MONTH(BJ$15),
{1,2,3,4,5,6,7,8,9,10,11,12})),
CONCATENATE($ES100," ",$L100)="RussOutdoor метро",
_xlpm.COEFF*
INDEX({0.8;0.9;1.1;1.1;1;1;1;1;1.1;1.1;1.1;1.1},
MATCH(MONTH(BJ$15),
{1,2,3,4,5,6,7,8,9,10,11,12})),
$ES100&lt;&gt;"LisChannel",
_xlpm.COEFF,
$ES100&lt;&gt;"RussOutdoor",
_xlpm.COEFF))</f>
        <v/>
      </c>
      <c r="BK100" s="68">
        <f t="array" ref="BK100">
_xlfn.LET(_xlpm.COEFF,
IF($AW100+$AX100=0,0,IF(MAX(MIN($AX100,EOMONTH(BK$15,0))-MAX($AW100,BK$15)+1,)&gt;0,1,0)),
_xlfn.IFS(
$ES100="LisChannel",
_xlpm.COEFF*
INDEX({1;1;1.2;1.2;1;1;1;1;1.2;1.2;1.2;1.2},
MATCH(MONTH(BK$15),
{1,2,3,4,5,6,7,8,9,10,11,12})),
CONCATENATE($ES100," ",$L100)="RussOutdoor метро",
_xlpm.COEFF*
INDEX({0.8;0.9;1.1;1.1;1;1;1;1;1.1;1.1;1.1;1.1},
MATCH(MONTH(BK$15),
{1,2,3,4,5,6,7,8,9,10,11,12})),
$ES100&lt;&gt;"LisChannel",
_xlpm.COEFF,
$ES100&lt;&gt;"RussOutdoor",
_xlpm.COEFF))</f>
        <v/>
      </c>
      <c r="BL100" s="62">
        <f>COUNTIFS($AZ100:$BK100,"&gt;0")</f>
        <v/>
      </c>
      <c r="BM100" s="65" t="n"/>
      <c r="BN100" s="125">
        <f>$DJ100</f>
        <v/>
      </c>
      <c r="BO100" s="63">
        <f>$DQ100</f>
        <v/>
      </c>
      <c r="BP100" s="125">
        <f>
IFERROR(
IF($BL100=0,0,
$BN100*(1-$BO100)),
0)</f>
        <v/>
      </c>
      <c r="BQ100" s="125">
        <f t="array" ref="BQ100">
IFERROR(
_xlfn.IFS(
$DH100="день_1",
$BP100*$BL100/($AX100-$AW100+1)*AZ100*(DAY(EOMONTH(AZ$15,0))),
$DH100="день_2",
$BP100/30*MAX(MIN($AX100,EOMONTH(AZ$15,0))-MAX($AW100,AZ$15)+1,),
$DH100="раб.день",
$BP100/30*(IFERROR(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$BP100*AZ100,
$DH100="неделя",
$BP100*AZ100/7*(ROUNDUP((DAY(EOMONTH(AZ$15,0)))/4,0))),
0)</f>
        <v/>
      </c>
      <c r="BR100" s="125">
        <f t="array" ref="BR100">
IFERROR(
_xlfn.IFS(
$DH100="день_1",
$BP100*$BL100/($AX100-$AW100+1)*BA100*(DAY(EOMONTH(BA$15,0))),
$DH100="день_2",
$BP100/30*MAX(MIN($AX100,EOMONTH(BA$15,0))-MAX($AW100,BA$15)+1,),
$DH100="раб.день",
$BP100/30*(IFERROR(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$BP100*BA100,
$DH100="неделя",
$BP100*BA100/7*(ROUNDUP((DAY(EOMONTH(BA$15,0)))/4,0))),
0)</f>
        <v/>
      </c>
      <c r="BS100" s="125">
        <f t="array" ref="BS100">
IFERROR(
_xlfn.IFS(
$DH100="день_1",
$BP100*$BL100/($AX100-$AW100+1)*BB100*(DAY(EOMONTH(BB$15,0))),
$DH100="день_2",
$BP100/30*MAX(MIN($AX100,EOMONTH(BB$15,0))-MAX($AW100,BB$15)+1,),
$DH100="раб.день",
$BP100/30*(IFERROR(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$BP100*BB100,
$DH100="неделя",
$BP100*BB100/7*(ROUNDUP((DAY(EOMONTH(BB$15,0)))/4,0))),
0)</f>
        <v/>
      </c>
      <c r="BT100" s="125">
        <f t="array" ref="BT100">
IFERROR(
_xlfn.IFS(
$DH100="день_1",
$BP100*$BL100/($AX100-$AW100+1)*BC100*(DAY(EOMONTH(BC$15,0))),
$DH100="день_2",
$BP100/30*MAX(MIN($AX100,EOMONTH(BC$15,0))-MAX($AW100,BC$15)+1,),
$DH100="раб.день",
$BP100/30*(IFERROR(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$BP100*BC100,
$DH100="неделя",
$BP100*BC100/7*(ROUNDUP((DAY(EOMONTH(BC$15,0)))/4,0))),
0)</f>
        <v/>
      </c>
      <c r="BU100" s="125">
        <f t="array" ref="BU100">
IFERROR(
_xlfn.IFS(
$DH100="день_1",
$BP100*$BL100/($AX100-$AW100+1)*BD100*(DAY(EOMONTH(BD$15,0))),
$DH100="день_2",
$BP100/30*MAX(MIN($AX100,EOMONTH(BD$15,0))-MAX($AW100,BD$15)+1,),
$DH100="раб.день",
$BP100/30*(IFERROR(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$BP100*BD100,
$DH100="неделя",
$BP100*BD100/7*(ROUNDUP((DAY(EOMONTH(BD$15,0)))/4,0))),
0)</f>
        <v/>
      </c>
      <c r="BV100" s="125">
        <f t="array" ref="BV100">
IFERROR(
_xlfn.IFS(
$DH100="день_1",
$BP100*$BL100/($AX100-$AW100+1)*BE100*(DAY(EOMONTH(BE$15,0))),
$DH100="день_2",
$BP100/30*MAX(MIN($AX100,EOMONTH(BE$15,0))-MAX($AW100,BE$15)+1,),
$DH100="раб.день",
$BP100/30*(IFERROR(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$BP100*BE100,
$DH100="неделя",
$BP100*BE100/7*(ROUNDUP((DAY(EOMONTH(BE$15,0)))/4,0))),
0)</f>
        <v/>
      </c>
      <c r="BW100" s="125">
        <f t="array" ref="BW100">
IFERROR(
_xlfn.IFS(
$DH100="день_1",
$BP100*$BL100/($AX100-$AW100+1)*BF100*(DAY(EOMONTH(BF$15,0))),
$DH100="день_2",
$BP100/30*MAX(MIN($AX100,EOMONTH(BF$15,0))-MAX($AW100,BF$15)+1,),
$DH100="раб.день",
$BP100/30*(IFERROR(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$BP100*BF100,
$DH100="неделя",
$BP100*BF100/7*(ROUNDUP((DAY(EOMONTH(BF$15,0)))/4,0))),
0)</f>
        <v/>
      </c>
      <c r="BX100" s="125">
        <f t="array" ref="BX100">
IFERROR(
_xlfn.IFS(
$DH100="день_1",
$BP100*$BL100/($AX100-$AW100+1)*BG100*(DAY(EOMONTH(BG$15,0))),
$DH100="день_2",
$BP100/30*MAX(MIN($AX100,EOMONTH(BG$15,0))-MAX($AW100,BG$15)+1,),
$DH100="раб.день",
$BP100/30*(IFERROR(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$BP100*BG100,
$DH100="неделя",
$BP100*BG100/7*(ROUNDUP((DAY(EOMONTH(BG$15,0)))/4,0))),
0)</f>
        <v/>
      </c>
      <c r="BY100" s="125">
        <f t="array" ref="BY100">
IFERROR(
_xlfn.IFS(
$DH100="день_1",
$BP100*$BL100/($AX100-$AW100+1)*BH100*(DAY(EOMONTH(BH$15,0))),
$DH100="день_2",
$BP100/30*MAX(MIN($AX100,EOMONTH(BH$15,0))-MAX($AW100,BH$15)+1,),
$DH100="раб.день",
$BP100/30*(IFERROR(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$BP100*BH100,
$DH100="неделя",
$BP100*BH100/7*(ROUNDUP((DAY(EOMONTH(BH$15,0)))/4,0))),
0)</f>
        <v/>
      </c>
      <c r="BZ100" s="125">
        <f t="array" ref="BZ100">
IFERROR(
_xlfn.IFS(
$DH100="день_1",
$BP100*$BL100/($AX100-$AW100+1)*BI100*(DAY(EOMONTH(BI$15,0))),
$DH100="день_2",
$BP100/30*MAX(MIN($AX100,EOMONTH(BI$15,0))-MAX($AW100,BI$15)+1,),
$DH100="раб.день",
$BP100/30*(IFERROR(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$BP100*BI100,
$DH100="неделя",
$BP100*BI100/7*(ROUNDUP((DAY(EOMONTH(BI$15,0)))/4,0))),
0)</f>
        <v/>
      </c>
      <c r="CA100" s="125">
        <f t="array" ref="CA100">
IFERROR(
_xlfn.IFS(
$DH100="день_1",
$BP100*$BL100/($AX100-$AW100+1)*BJ100*(DAY(EOMONTH(BJ$15,0))),
$DH100="день_2",
$BP100/30*MAX(MIN($AX100,EOMONTH(BJ$15,0))-MAX($AW100,BJ$15)+1,),
$DH100="раб.день",
$BP100/30*(IFERROR(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$BP100*BJ100,
$DH100="неделя",
$BP100*BJ100/7*(ROUNDUP((DAY(EOMONTH(BJ$15,0)))/4,0))),
0)</f>
        <v/>
      </c>
      <c r="CB100" s="125">
        <f t="array" ref="CB100">
IFERROR(
_xlfn.IFS(
$DH100="день_1",
$BP100*$BL100/($AX100-$AW100+1)*BK100*(DAY(EOMONTH(BK$15,0))),
$DH100="день_2",
$BP100/30*MAX(MIN($AX100,EOMONTH(BK$15,0))-MAX($AW100,BK$15)+1,),
$DH100="раб.день",
$BP100/30*(IFERROR(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$BP100*BK100,
$DH100="неделя",
$BP100*BK100/7*(ROUNDUP((DAY(EOMONTH(BK$15,0)))/4,0))),
0)</f>
        <v/>
      </c>
      <c r="CC100" s="125">
        <f>SUM($BQ100:$CB100)</f>
        <v/>
      </c>
      <c r="CD100" s="126">
        <f>SUM($EH100:$EH100)</f>
        <v/>
      </c>
      <c r="CE100" s="126">
        <f>$CD100*$AB100</f>
        <v/>
      </c>
      <c r="CF100" s="126">
        <f>SUM($EK100:$EK100)</f>
        <v/>
      </c>
      <c r="CG100" s="126">
        <f>$CF100*$AB100</f>
        <v/>
      </c>
      <c r="CH100" s="126">
        <f>SUM($CC100,$CE100,$CG100)</f>
        <v/>
      </c>
      <c r="CI100" s="126">
        <f>$CH100*(1+$CM100)</f>
        <v/>
      </c>
      <c r="CJ100" s="127" t="n">
        <v>0</v>
      </c>
      <c r="CK100" s="126">
        <f>SUM($CH100:$CH100)*(1+$CJ100)</f>
        <v/>
      </c>
      <c r="CL100" s="126">
        <f>SUM($CH100:$CH100)*(1+$CM100)</f>
        <v/>
      </c>
      <c r="CM100" s="59" t="n"/>
      <c r="CN100" s="59" t="n"/>
      <c r="CO100" s="72" t="n"/>
      <c r="CP100" s="59" t="n"/>
      <c r="CQ100" s="73" t="n"/>
      <c r="CR100" s="73" t="n"/>
      <c r="CS100" s="73" t="n"/>
      <c r="CT100" s="72" t="n"/>
      <c r="CU100" s="79" t="inlineStr">
        <is>
          <t> </t>
        </is>
      </c>
      <c r="CV100" s="60" t="n"/>
      <c r="CW100" s="60" t="n"/>
      <c r="CX100" s="60" t="n"/>
      <c r="CY100" s="127">
        <f>IFERROR(($CC100-$EE100)/($EE100/(1-$DQ100)),0)</f>
        <v/>
      </c>
      <c r="CZ100" s="127">
        <f>IFERROR(1-$EI100/($CE100),0)</f>
        <v/>
      </c>
      <c r="DA100" s="127">
        <f>IFERROR(1-$EL100/($CG100),0)</f>
        <v/>
      </c>
      <c r="DB100" s="126">
        <f>ROUND(IFERROR(($CI100/(1+$CM100)-$EN100),0),2)</f>
        <v/>
      </c>
      <c r="DC100" s="128" t="n"/>
      <c r="DD100" s="125" t="n"/>
      <c r="DE100" s="75" t="n">
        <v>0</v>
      </c>
      <c r="DF100" s="128" t="n"/>
      <c r="DG100" s="125">
        <f>IF($DC100=0,0,$DD100*($DC100*100%-$DE100*$DF100))*SUM($AB100:$AB100)</f>
        <v/>
      </c>
      <c r="DH100" s="129" t="inlineStr">
        <is>
          <t>месяц</t>
        </is>
      </c>
      <c r="DI100" s="130">
        <f t="array" ref="DI100">IFERROR(
IF($ES100="LisChannel",
(ROUND(((INDEX({174.625;153.888888888889;130.972222222222},MATCH($AI100,{2;3;4}),0))*$AG100*$AI100),2)),0),0)</f>
        <v/>
      </c>
      <c r="DJ100" s="130">
        <f>
_xlfn.LET(_xlpm.X,
IFERROR(
IF($ES100="НовиковТВ",
(_xlfn.LET(_xlpm.NTV,
_xlfn.LET(_xlpm.MIN,350000,
IF(SUMIFS($DI:$DI,$ES:$ES,"НовиковТВ")&lt;=_xlpm.MIN,
(SUMIFS($DI:$DI,$ES:$ES,"НовиковТВ")/(COUNTIFS($ES:$ES,"НовиковТВ")))*_xlpm.MIN/SUMIFS($DI:$DI,$ES:$ES,"НовиковТВ"),
DI100)),
_xlpm.NTV+$DG100/(1-(1-(_xlpm.NTV)*(1-$DL100)*(1-$DM100)*(1-$DN100)*(1-$DO100)*(1-$DP100)/_xlpm.NTV))))/(1+$EP100),
$DI100+$DG100/(1-(1-($DI100)*(1-$DL100)*(1-$DM100)*(1-$DN100)*(1-$DO100)*(1-$DP100)/$DI100))),
0),
_xlpm.X*(1+$CM100)*(1+$CW100)-_xlpm.X*(1+$CM100)+_xlpm.X)</f>
        <v/>
      </c>
      <c r="DK100" s="125" t="inlineStr">
        <is>
          <t>послед.</t>
        </is>
      </c>
      <c r="DL100" s="63" t="n">
        <v>0</v>
      </c>
      <c r="DM100" s="63" t="n">
        <v>0</v>
      </c>
      <c r="DN100" s="63" t="n">
        <v>0</v>
      </c>
      <c r="DO100" s="63" t="n">
        <v>0</v>
      </c>
      <c r="DP100" s="63" t="n">
        <v>0</v>
      </c>
      <c r="DQ100" s="63">
        <f t="array" ref="DQ100">IFERROR(_xlfn.IFS(
$DK100="послед.",1-(1-$DL100)*(1-$DM100)*(1-$DN100)*(1-$DO100)*(1-$DP100),
$DK100="сумм.",$DL100+$DM100+$DN100+$DO100+$DP100),
0)</f>
        <v/>
      </c>
      <c r="DR100" s="125">
        <f t="array" ref="DR100">
IFERROR(
_xlfn.IFS(
$BL100=0,
0,
$BL100&gt;0,
_xlfn.IFS($DK100="послед.",
$DJ100*(1-$DL100)*(1-$DM100)*(1-$DN100)*(1-$DO100)*(1-$DP100),
$DK100="сумм.",
$DJ100*(1-($DL100+$DM100+$DN100+$DO100+$DP100)))),0)</f>
        <v/>
      </c>
      <c r="DS100" s="125">
        <f t="array" ref="DS100">
IFERROR(_xlfn.IFS(
$DH100="день_1",
$DR100*$BL100/($AX100-$AW100+1)*AZ100*(DAY(EOMONTH(AZ$15,0))),
$DH100="день_2",
$DR100/30*MAX(MIN($AX100,EOMONTH(AZ$15,0))-MAX($AW100,AZ$15)+1,),
$DH100="раб.день",
$DR100/30*(IFERROR(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$DR100*AZ100,
$DH100="неделя",
$DR100*AZ100/7*(ROUNDUP((DAY(EOMONTH(AZ$15,0)))/4,0))),
0)</f>
        <v/>
      </c>
      <c r="DT100" s="125">
        <f t="array" ref="DT100">
IFERROR(_xlfn.IFS(
$DH100="день_1",
$DR100*$BL100/($AX100-$AW100+1)*BA100*(DAY(EOMONTH(BA$15,0))),
$DH100="день_2",
$DR100/30*MAX(MIN($AX100,EOMONTH(BA$15,0))-MAX($AW100,BA$15)+1,),
$DH100="раб.день",
$DR100/30*(IFERROR(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$DR100*BA100,
$DH100="неделя",
$DR100*BA100/7*(ROUNDUP((DAY(EOMONTH(BA$15,0)))/4,0))),
0)</f>
        <v/>
      </c>
      <c r="DU100" s="125">
        <f t="array" ref="DU100">
IFERROR(_xlfn.IFS(
$DH100="день_1",
$DR100*$BL100/($AX100-$AW100+1)*BB100*(DAY(EOMONTH(BB$15,0))),
$DH100="день_2",
$DR100/30*MAX(MIN($AX100,EOMONTH(BB$15,0))-MAX($AW100,BB$15)+1,),
$DH100="раб.день",
$DR100/30*(IFERROR(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$DR100*BB100,
$DH100="неделя",
$DR100*BB100/7*(ROUNDUP((DAY(EOMONTH(BB$15,0)))/4,0))),
0)</f>
        <v/>
      </c>
      <c r="DV100" s="125">
        <f t="array" ref="DV100">
IFERROR(_xlfn.IFS(
$DH100="день_1",
$DR100*$BL100/($AX100-$AW100+1)*BC100*(DAY(EOMONTH(BC$15,0))),
$DH100="день_2",
$DR100/30*MAX(MIN($AX100,EOMONTH(BC$15,0))-MAX($AW100,BC$15)+1,),
$DH100="раб.день",
$DR100/30*(IFERROR(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$DR100*BC100,
$DH100="неделя",
$DR100*BC100/7*(ROUNDUP((DAY(EOMONTH(BC$15,0)))/4,0))),
0)</f>
        <v/>
      </c>
      <c r="DW100" s="125">
        <f t="array" ref="DW100">
IFERROR(_xlfn.IFS(
$DH100="день_1",
$DR100*$BL100/($AX100-$AW100+1)*BD100*(DAY(EOMONTH(BD$15,0))),
$DH100="день_2",
$DR100/30*MAX(MIN($AX100,EOMONTH(BD$15,0))-MAX($AW100,BD$15)+1,),
$DH100="раб.день",
$DR100/30*(IFERROR(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$DR100*BD100,
$DH100="неделя",
$DR100*BD100/7*(ROUNDUP((DAY(EOMONTH(BD$15,0)))/4,0))),
0)</f>
        <v/>
      </c>
      <c r="DX100" s="125">
        <f t="array" ref="DX100">
IFERROR(_xlfn.IFS(
$DH100="день_1",
$DR100*$BL100/($AX100-$AW100+1)*BE100*(DAY(EOMONTH(BE$15,0))),
$DH100="день_2",
$DR100/30*MAX(MIN($AX100,EOMONTH(BE$15,0))-MAX($AW100,BE$15)+1,),
$DH100="раб.день",
$DR100/30*(IFERROR(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$DR100*BE100,
$DH100="неделя",
$DR100*BE100/7*(ROUNDUP((DAY(EOMONTH(BE$15,0)))/4,0))),
0)</f>
        <v/>
      </c>
      <c r="DY100" s="125">
        <f t="array" ref="DY100">
IFERROR(_xlfn.IFS(
$DH100="день_1",
$DR100*$BL100/($AX100-$AW100+1)*BF100*(DAY(EOMONTH(BF$15,0))),
$DH100="день_2",
$DR100/30*MAX(MIN($AX100,EOMONTH(BF$15,0))-MAX($AW100,BF$15)+1,),
$DH100="раб.день",
$DR100/30*(IFERROR(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$DR100*BF100,
$DH100="неделя",
$DR100*BF100/7*(ROUNDUP((DAY(EOMONTH(BF$15,0)))/4,0))),
0)</f>
        <v/>
      </c>
      <c r="DZ100" s="125">
        <f t="array" ref="DZ100">
IFERROR(_xlfn.IFS(
$DH100="день_1",
$DR100*$BL100/($AX100-$AW100+1)*BG100*(DAY(EOMONTH(BG$15,0))),
$DH100="день_2",
$DR100/30*MAX(MIN($AX100,EOMONTH(BG$15,0))-MAX($AW100,BG$15)+1,),
$DH100="раб.день",
$DR100/30*(IFERROR(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$DR100*BG100,
$DH100="неделя",
$DR100*BG100/7*(ROUNDUP((DAY(EOMONTH(BG$15,0)))/4,0))),
0)</f>
        <v/>
      </c>
      <c r="EA100" s="125">
        <f t="array" ref="EA100">
IFERROR(_xlfn.IFS(
$DH100="день_1",
$DR100*$BL100/($AX100-$AW100+1)*BH100*(DAY(EOMONTH(BH$15,0))),
$DH100="день_2",
$DR100/30*MAX(MIN($AX100,EOMONTH(BH$15,0))-MAX($AW100,BH$15)+1,),
$DH100="раб.день",
$DR100/30*(IFERROR(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$DR100*BH100,
$DH100="неделя",
$DR100*BH100/7*(ROUNDUP((DAY(EOMONTH(BH$15,0)))/4,0))),
0)</f>
        <v/>
      </c>
      <c r="EB100" s="125">
        <f t="array" ref="EB100">
IFERROR(_xlfn.IFS(
$DH100="день_1",
$DR100*$BL100/($AX100-$AW100+1)*BI100*(DAY(EOMONTH(BI$15,0))),
$DH100="день_2",
$DR100/30*MAX(MIN($AX100,EOMONTH(BI$15,0))-MAX($AW100,BI$15)+1,),
$DH100="раб.день",
$DR100/30*(IFERROR(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$DR100*BI100,
$DH100="неделя",
$DR100*BI100/7*(ROUNDUP((DAY(EOMONTH(BI$15,0)))/4,0))),
0)</f>
        <v/>
      </c>
      <c r="EC100" s="125">
        <f t="array" ref="EC100">
IFERROR(_xlfn.IFS(
$DH100="день_1",
$DR100*$BL100/($AX100-$AW100+1)*BJ100*(DAY(EOMONTH(BJ$15,0))),
$DH100="день_2",
$DR100/30*MAX(MIN($AX100,EOMONTH(BJ$15,0))-MAX($AW100,BJ$15)+1,),
$DH100="раб.день",
$DR100/30*(IFERROR(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$DR100*BJ100,
$DH100="неделя",
$DR100*BJ100/7*(ROUNDUP((DAY(EOMONTH(BJ$15,0)))/4,0))),
0)</f>
        <v/>
      </c>
      <c r="ED100" s="125">
        <f t="array" ref="ED100">
IFERROR(_xlfn.IFS(
$DH100="день_1",
$DR100*$BL100/($AX100-$AW100+1)*BK100*(DAY(EOMONTH(BK$15,0))),
$DH100="день_2",
$DR100/30*MAX(MIN($AX100,EOMONTH(BK$15,0))-MAX($AW100,BK$15)+1,),
$DH100="раб.день",
$DR100/30*(IFERROR(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$DR100*BK100,
$DH100="неделя",
$DR100*BK100/7*(ROUNDUP((DAY(EOMONTH(BK$15,0)))/4,0))),
0)</f>
        <v/>
      </c>
      <c r="EE100" s="125">
        <f>SUM($DS100,$DT100,$DU100,$DV100,$DW100,$DX100,$DY100,$DZ100,$EA100,$EB100,$EC100,$ED100)</f>
        <v/>
      </c>
      <c r="EF100" s="125">
        <f>IFERROR(ROUND($EE100*(1+$EP100),2),0)</f>
        <v/>
      </c>
      <c r="EG100" s="128" t="n">
        <v>1</v>
      </c>
      <c r="EH100" s="126" t="n">
        <v>0</v>
      </c>
      <c r="EI100" s="126">
        <f>ROUND(SUM($EH100:$EH100)*SUM($AB100:$AB100)*$EG100,2)</f>
        <v/>
      </c>
      <c r="EJ100" s="126">
        <f>ROUND($EI100*(1+$EP100),2)</f>
        <v/>
      </c>
      <c r="EK100" s="126" t="n">
        <v>0</v>
      </c>
      <c r="EL100" s="126">
        <f>ROUND(SUM($EK100:$EK100)*SUM($AB100:$AB100)*$EG100,2)</f>
        <v/>
      </c>
      <c r="EM100" s="126">
        <f>ROUND($EL100*(1+$EP100),2)</f>
        <v/>
      </c>
      <c r="EN100" s="126">
        <f>SUM($EE100,$EI100,$EL100)</f>
        <v/>
      </c>
      <c r="EO100" s="126">
        <f>SUM($EF100,$EJ100,$EM100)</f>
        <v/>
      </c>
      <c r="EP100" s="59" t="n"/>
      <c r="EQ100" s="59" t="n"/>
      <c r="ER100" s="60">
        <f t="array" ref="ER1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MATCH(ES100,
{"AMS";"RussOutdoor";"HD Outdoor";"Ingroup";"IQ";"Ledproduction";"LisChannel";"Logic";"Media-PPL";"NovikovTV | НовиковТВ";"SMA";"SOK";"КрокусТВ | CrocusTV | IndoorTV";"Сити";"ТЯК Москва"},
0)),"")</f>
        <v/>
      </c>
      <c r="ES100" s="60" t="n"/>
      <c r="ET100" s="60">
        <f t="array" ref="ET1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MATCH(ES100,
{"AMS";"RussOutdoor";"HD Outdoor";"Ingroup";"IQ";"Ledproduction";"LisChannel";"Logic";"Media-PPL";"NovikovTV | НовиковТВ";"SMA";"SOK";"КрокусТВ | CrocusTV | IndoorTV";"Сити";"ТЯК Москва"},
0)),"")</f>
        <v/>
      </c>
      <c r="EU100" s="60" t="n"/>
      <c r="EV100" s="60" t="n"/>
      <c r="EX100" s="110">
        <f t="array" ref="EX100">
($AR100/30
+N("ТРАФИК ПЛОЩАДКИ"))*
(IFERROR(
_xlfn.LET(
_xlpm.GPR,
HLOOKUP($L100,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IF($Q100="цифровой",_xlpm.GPR/$AG100,_xlpm.GPR/60)),
0)
+N("DWELL TIME"))*
(IF($AB100=0,0,IF($AB100=1,0.3,IF($AB100=2,0.5,IF($AB100&gt;2,1))))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_xlfn.IFS($AC100="да",1.2,$AC100="нет",1)*
_xlfn.IFS($AD100="да",1.2,$AD100="нет",1)*
IF(R100="статический",1,1.2)*
$X100*
INDEX(
{1.2;1;1.2;1.2;1;1.2;1.2;1.2;1.2;1.2;1.2;1;1.2;1.2;1.2;1.2;1;1;1.2;1.2;1.2;1;1;1;1;1.2;1.2;1.2;1.2;1;1;1;1;1.2;1.2;1.2;1.2;1.2;1.2;1.2;1.2;1;1;1.2;1;1;1;1;1.5;1;1;1.5;1.5;1.2},
MATCH($Q100,_xlpm.MI,0)))&gt;{0.02;0.04;0.06;0.1;0.2;0.4;0.6;0.8;1;2;4;6})),
{0;1;2;3;4;5;6;7;8;9;10;11;12},
0)))
+N("КОЭФФИЦИЕНТ КОНТАКТА"))))*
(_xlfn.IFS($X100&lt;0.1,$X100/1000,$X100&gt;25,5.2,AND($X100&gt;=0.1,$X100&lt;=25),(($X100*2+0.1)/10)*($X100/10)))*
IFERROR((_xlfn.LET(
_xlpm.MA,
{0;0.8;0.85;0.9;0.95;1},
_xlpm.MAA,
{0;1;2;3;4;5},
INDEX(_xlpm.MA,MATCH(SUMPRODUCT(--((IF(ROUND(_xlpm.MAA,1)&gt;5,5,ROUND($AB100,1)))&gt;{0;1;2;3;4;5})),_xlpm.MAA,0)))
+N("КОЭФФИЦИЕНТ КОЛ-ВО КОНСТРУКЦИЙ")),1)*
$AB100,0))*
(IF($Q100="цифровой",$AG100/15*$AI100,1)
+N("ДЛЯ ЦИФРЫ"))</f>
        <v/>
      </c>
      <c r="EY100" s="110">
        <f>IFERROR(EX100*AY100,0)</f>
        <v/>
      </c>
      <c r="EZ100" s="131">
        <f>IFERROR(DP100/EY100*1000,0)</f>
        <v/>
      </c>
      <c r="FA100" s="112">
        <f>IFERROR(FC100/FB100,0)</f>
        <v/>
      </c>
      <c r="FB100" s="112">
        <f>IFERROR((FC100/(EY100/FF100*#REF!))*0.825,0)</f>
        <v/>
      </c>
      <c r="FC100" s="112">
        <f>IFERROR(((EX100*30/AR100)*100)/30,0)</f>
        <v/>
      </c>
      <c r="FD100" s="112">
        <f>IFERROR(EY100/G100*100%,0)</f>
        <v/>
      </c>
      <c r="FE100" s="112">
        <f>IFERROR(FD100/FC100*100%,0)</f>
        <v/>
      </c>
      <c r="FF100" s="110">
        <f>IFERROR(AR100/30*AY100,0)</f>
        <v/>
      </c>
    </row>
    <row r="101" ht="12.75" customHeight="1">
      <c r="A101" s="59" t="n"/>
      <c r="B101" s="60" t="n"/>
      <c r="C101" s="60" t="n"/>
      <c r="D101" s="60">
        <f t="array" ref="D1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1" s="60">
        <f t="array" ref="E1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1" s="60" t="inlineStr"/>
      <c r="G101" s="60" t="n"/>
      <c r="H101" s="60">
        <f t="array" ref="H1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1" s="60" t="n"/>
      <c r="J101" s="60" t="n"/>
      <c r="K101" s="60" t="n"/>
      <c r="L101" s="60" t="n"/>
      <c r="M101" s="60" t="n"/>
      <c r="N101" s="60" t="n"/>
      <c r="O101" s="60" t="n"/>
      <c r="P101" s="60">
        <f t="array" ref="P101">
_xlfn.IFS(
ISNUMBER(MATCH($Q101,{"шелфбаннер","разделитель","монетница","чековая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ISNUMBER(MATCH($Q101,{"каталог","журнал"},)),
"Пресса",
$Q101="","")</f>
        <v/>
      </c>
      <c r="Q101" s="60" t="n"/>
      <c r="R101" s="60">
        <f t="array" ref="R101">
IFERROR(
_xlfn.IFS(
OR(ISNUMBER(MATCH($Q101,{"экспозиция","макет","стенд","автостенд","авто стенд","выставочное пространство","выставочные стенды","модульные выставочные стенды","3Д конструкция","3D конструкция"},)),P101="Экспонирование"),
"нестандартный",
ISNUMBER(MATCH($Q101,{"скроллер","призматрон"},)),
"динамический",
$P101="Видео",
"цифровой",
OR($P101="Пресса",$P101="Щит",$P101="POSm",$P101="Подвес",$P101="Брендирование/оклейка"),
"статический"),"")</f>
        <v/>
      </c>
      <c r="S101" s="59" t="n"/>
      <c r="T101" s="60" t="n"/>
      <c r="U101" s="60" t="n"/>
      <c r="V101" s="60">
        <f>
IF(P101="Видео",
"цифровой постер/ролик",
IF(ISNUMBER(MATCH(Q101,{"короб световой","короб световой | лайтбокс","короб световой | кристалайт","лайтбокс","лайт бокс","кристалайт","LB","lightbox"},)),
"бэклит",
IF(P101="Брендирование/оклейка",
"перфарированная пленка/самоклейка",
IF(P101="Экспонирование",
"под запрос",
IF(P101="Подвес",
"баннер/ткань",
"")))))</f>
        <v/>
      </c>
      <c r="W101" s="59" t="n"/>
      <c r="X101" s="59" t="n"/>
      <c r="Y101" s="59" t="n"/>
      <c r="Z101" s="61" t="n"/>
      <c r="AA101" s="61" t="n"/>
      <c r="AB101" s="61">
        <f>IF(BL101&gt;0,Z101,0)</f>
        <v/>
      </c>
      <c r="AC101" s="59" t="n"/>
      <c r="AD101" s="59" t="n"/>
      <c r="AE101" s="59" t="n"/>
      <c r="AF101" s="59" t="n"/>
      <c r="AG101" s="59" t="n"/>
      <c r="AH101" s="59" t="n"/>
      <c r="AI101" s="59" t="n"/>
      <c r="AJ101" s="59" t="n"/>
      <c r="AK101" s="59" t="n"/>
      <c r="AL101" s="62">
        <f>IFERROR(IF(OR(R101="статический",R101="динамический",R101="нестандартный",R101="",R101=""),"-",IF(AND(AH101="-",AI101="-"),"-",AK101*3600/AH101*AI101)),"-")</f>
        <v/>
      </c>
      <c r="AM101" s="62">
        <f>IFERROR(IF(OR(R101="статический",R101="динамический",R101="",R101="", R101="BTL",R101="нестандартный"),"-",AG101*AI101*AL101/60),"-")</f>
        <v/>
      </c>
      <c r="AN101" s="63">
        <f>IFERROR(IF(AH101="","-",AG101*AI101/AH101),"-")</f>
        <v/>
      </c>
      <c r="AO101" s="59">
        <f>IFERROR(IF(OR($R101="статический",$R101="динамический",$R101="",$R101="",$R101="BTL",$R101="нестандартный"),"-",$AL101*$AY101),"-")</f>
        <v/>
      </c>
      <c r="AP101" s="62">
        <f>IFERROR(IF(OR($R101="статический",$R101="динамический",$R101="",$R101="",$R101="BTL",$R101="нестандартный"),"-",$AM101*AY101),"-")</f>
        <v/>
      </c>
      <c r="AQ101" s="64" t="n"/>
      <c r="AR101" s="61" t="n"/>
      <c r="AS101" s="61" t="n"/>
      <c r="AT101" s="61" t="n"/>
      <c r="AU101" s="65" t="n"/>
      <c r="AV101" s="124">
        <f>IFERROR(DR101/AT101*1000,"n/a")</f>
        <v/>
      </c>
      <c r="AW101" s="67" t="n"/>
      <c r="AX101" s="67" t="n"/>
      <c r="AY101" s="43">
        <f>IFERROR(IF(OR($AW101="",$AX101=""),"",_xlfn.DAYS($AX101+1,$AW101)),"")</f>
        <v/>
      </c>
      <c r="AZ101" s="68">
        <f t="array" ref="AZ101">
_xlfn.LET(_xlpm.COEFF,
IF($AW101+$AX101=0,0,IF(MAX(MIN($AX101,EOMONTH(AZ$15,0))-MAX($AW101,AZ$15)+1,)&gt;0,1,0)),
_xlfn.IFS(
$ES101="LisChannel",
_xlpm.COEFF*
INDEX({1;1;1.2;1.2;1;1;1;1;1.2;1.2;1.2;1.2},
MATCH(MONTH(AZ$15),
{1,2,3,4,5,6,7,8,9,10,11,12})),
CONCATENATE($ES101," ",$L101)="RussOutdoor метро",
_xlpm.COEFF*
INDEX({0.8;0.9;1.1;1.1;1;1;1;1;1.1;1.1;1.1;1.1},
MATCH(MONTH(AZ$15),
{1,2,3,4,5,6,7,8,9,10,11,12})),
$ES101&lt;&gt;"LisChannel",
_xlpm.COEFF,
$ES101&lt;&gt;"RussOutdoor",
_xlpm.COEFF))</f>
        <v/>
      </c>
      <c r="BA101" s="68">
        <f t="array" ref="BA101">
_xlfn.LET(_xlpm.COEFF,
IF($AW101+$AX101=0,0,IF(MAX(MIN($AX101,EOMONTH(BA$15,0))-MAX($AW101,BA$15)+1,)&gt;0,1,0)),
_xlfn.IFS(
$ES101="LisChannel",
_xlpm.COEFF*
INDEX({1;1;1.2;1.2;1;1;1;1;1.2;1.2;1.2;1.2},
MATCH(MONTH(BA$15),
{1,2,3,4,5,6,7,8,9,10,11,12})),
CONCATENATE($ES101," ",$L101)="RussOutdoor метро",
_xlpm.COEFF*
INDEX({0.8;0.9;1.1;1.1;1;1;1;1;1.1;1.1;1.1;1.1},
MATCH(MONTH(BA$15),
{1,2,3,4,5,6,7,8,9,10,11,12})),
$ES101&lt;&gt;"LisChannel",
_xlpm.COEFF,
$ES101&lt;&gt;"RussOutdoor",
_xlpm.COEFF))</f>
        <v/>
      </c>
      <c r="BB101" s="68">
        <f t="array" ref="BB101">
_xlfn.LET(_xlpm.COEFF,
IF($AW101+$AX101=0,0,IF(MAX(MIN($AX101,EOMONTH(BB$15,0))-MAX($AW101,BB$15)+1,)&gt;0,1,0)),
_xlfn.IFS(
$ES101="LisChannel",
_xlpm.COEFF*
INDEX({1;1;1.2;1.2;1;1;1;1;1.2;1.2;1.2;1.2},
MATCH(MONTH(BB$15),
{1,2,3,4,5,6,7,8,9,10,11,12})),
CONCATENATE($ES101," ",$L101)="RussOutdoor метро",
_xlpm.COEFF*
INDEX({0.8;0.9;1.1;1.1;1;1;1;1;1.1;1.1;1.1;1.1},
MATCH(MONTH(BB$15),
{1,2,3,4,5,6,7,8,9,10,11,12})),
$ES101&lt;&gt;"LisChannel",
_xlpm.COEFF,
$ES101&lt;&gt;"RussOutdoor",
_xlpm.COEFF))</f>
        <v/>
      </c>
      <c r="BC101" s="68">
        <f t="array" ref="BC101">
_xlfn.LET(_xlpm.COEFF,
IF($AW101+$AX101=0,0,IF(MAX(MIN($AX101,EOMONTH(BC$15,0))-MAX($AW101,BC$15)+1,)&gt;0,1,0)),
_xlfn.IFS(
$ES101="LisChannel",
_xlpm.COEFF*
INDEX({1;1;1.2;1.2;1;1;1;1;1.2;1.2;1.2;1.2},
MATCH(MONTH(BC$15),
{1,2,3,4,5,6,7,8,9,10,11,12})),
CONCATENATE($ES101," ",$L101)="RussOutdoor метро",
_xlpm.COEFF*
INDEX({0.8;0.9;1.1;1.1;1;1;1;1;1.1;1.1;1.1;1.1},
MATCH(MONTH(BC$15),
{1,2,3,4,5,6,7,8,9,10,11,12})),
$ES101&lt;&gt;"LisChannel",
_xlpm.COEFF,
$ES101&lt;&gt;"RussOutdoor",
_xlpm.COEFF))</f>
        <v/>
      </c>
      <c r="BD101" s="68">
        <f t="array" ref="BD101">
_xlfn.LET(_xlpm.COEFF,
IF($AW101+$AX101=0,0,IF(MAX(MIN($AX101,EOMONTH(BD$15,0))-MAX($AW101,BD$15)+1,)&gt;0,1,0)),
_xlfn.IFS(
$ES101="LisChannel",
_xlpm.COEFF*
INDEX({1;1;1.2;1.2;1;1;1;1;1.2;1.2;1.2;1.2},
MATCH(MONTH(BD$15),
{1,2,3,4,5,6,7,8,9,10,11,12})),
CONCATENATE($ES101," ",$L101)="RussOutdoor метро",
_xlpm.COEFF*
INDEX({0.8;0.9;1.1;1.1;1;1;1;1;1.1;1.1;1.1;1.1},
MATCH(MONTH(BD$15),
{1,2,3,4,5,6,7,8,9,10,11,12})),
$ES101&lt;&gt;"LisChannel",
_xlpm.COEFF,
$ES101&lt;&gt;"RussOutdoor",
_xlpm.COEFF))</f>
        <v/>
      </c>
      <c r="BE101" s="68">
        <f t="array" ref="BE101">
_xlfn.LET(_xlpm.COEFF,
IF($AW101+$AX101=0,0,IF(MAX(MIN($AX101,EOMONTH(BE$15,0))-MAX($AW101,BE$15)+1,)&gt;0,1,0)),
_xlfn.IFS(
$ES101="LisChannel",
_xlpm.COEFF*
INDEX({1;1;1.2;1.2;1;1;1;1;1.2;1.2;1.2;1.2},
MATCH(MONTH(BE$15),
{1,2,3,4,5,6,7,8,9,10,11,12})),
CONCATENATE($ES101," ",$L101)="RussOutdoor метро",
_xlpm.COEFF*
INDEX({0.8;0.9;1.1;1.1;1;1;1;1;1.1;1.1;1.1;1.1},
MATCH(MONTH(BE$15),
{1,2,3,4,5,6,7,8,9,10,11,12})),
$ES101&lt;&gt;"LisChannel",
_xlpm.COEFF,
$ES101&lt;&gt;"RussOutdoor",
_xlpm.COEFF))</f>
        <v/>
      </c>
      <c r="BF101" s="68">
        <f t="array" ref="BF101">
_xlfn.LET(_xlpm.COEFF,
IF($AW101+$AX101=0,0,IF(MAX(MIN($AX101,EOMONTH(BF$15,0))-MAX($AW101,BF$15)+1,)&gt;0,1,0)),
_xlfn.IFS(
$ES101="LisChannel",
_xlpm.COEFF*
INDEX({1;1;1.2;1.2;1;1;1;1;1.2;1.2;1.2;1.2},
MATCH(MONTH(BF$15),
{1,2,3,4,5,6,7,8,9,10,11,12})),
CONCATENATE($ES101," ",$L101)="RussOutdoor метро",
_xlpm.COEFF*
INDEX({0.8;0.9;1.1;1.1;1;1;1;1;1.1;1.1;1.1;1.1},
MATCH(MONTH(BF$15),
{1,2,3,4,5,6,7,8,9,10,11,12})),
$ES101&lt;&gt;"LisChannel",
_xlpm.COEFF,
$ES101&lt;&gt;"RussOutdoor",
_xlpm.COEFF))</f>
        <v/>
      </c>
      <c r="BG101" s="68">
        <f t="array" ref="BG101">
_xlfn.LET(_xlpm.COEFF,
IF($AW101+$AX101=0,0,IF(MAX(MIN($AX101,EOMONTH(BG$15,0))-MAX($AW101,BG$15)+1,)&gt;0,1,0)),
_xlfn.IFS(
$ES101="LisChannel",
_xlpm.COEFF*
INDEX({1;1;1.2;1.2;1;1;1;1;1.2;1.2;1.2;1.2},
MATCH(MONTH(BG$15),
{1,2,3,4,5,6,7,8,9,10,11,12})),
CONCATENATE($ES101," ",$L101)="RussOutdoor метро",
_xlpm.COEFF*
INDEX({0.8;0.9;1.1;1.1;1;1;1;1;1.1;1.1;1.1;1.1},
MATCH(MONTH(BG$15),
{1,2,3,4,5,6,7,8,9,10,11,12})),
$ES101&lt;&gt;"LisChannel",
_xlpm.COEFF,
$ES101&lt;&gt;"RussOutdoor",
_xlpm.COEFF))</f>
        <v/>
      </c>
      <c r="BH101" s="68">
        <f t="array" ref="BH101">
_xlfn.LET(_xlpm.COEFF,
IF($AW101+$AX101=0,0,IF(MAX(MIN($AX101,EOMONTH(BH$15,0))-MAX($AW101,BH$15)+1,)&gt;0,1,0)),
_xlfn.IFS(
$ES101="LisChannel",
_xlpm.COEFF*
INDEX({1;1;1.2;1.2;1;1;1;1;1.2;1.2;1.2;1.2},
MATCH(MONTH(BH$15),
{1,2,3,4,5,6,7,8,9,10,11,12})),
CONCATENATE($ES101," ",$L101)="RussOutdoor метро",
_xlpm.COEFF*
INDEX({0.8;0.9;1.1;1.1;1;1;1;1;1.1;1.1;1.1;1.1},
MATCH(MONTH(BH$15),
{1,2,3,4,5,6,7,8,9,10,11,12})),
$ES101&lt;&gt;"LisChannel",
_xlpm.COEFF,
$ES101&lt;&gt;"RussOutdoor",
_xlpm.COEFF))</f>
        <v/>
      </c>
      <c r="BI101" s="68">
        <f t="array" ref="BI101">
_xlfn.LET(_xlpm.COEFF,
IF($AW101+$AX101=0,0,IF(MAX(MIN($AX101,EOMONTH(BI$15,0))-MAX($AW101,BI$15)+1,)&gt;0,1,0)),
_xlfn.IFS(
$ES101="LisChannel",
_xlpm.COEFF*
INDEX({1;1;1.2;1.2;1;1;1;1;1.2;1.2;1.2;1.2},
MATCH(MONTH(BI$15),
{1,2,3,4,5,6,7,8,9,10,11,12})),
CONCATENATE($ES101," ",$L101)="RussOutdoor метро",
_xlpm.COEFF*
INDEX({0.8;0.9;1.1;1.1;1;1;1;1;1.1;1.1;1.1;1.1},
MATCH(MONTH(BI$15),
{1,2,3,4,5,6,7,8,9,10,11,12})),
$ES101&lt;&gt;"LisChannel",
_xlpm.COEFF,
$ES101&lt;&gt;"RussOutdoor",
_xlpm.COEFF))</f>
        <v/>
      </c>
      <c r="BJ101" s="68">
        <f t="array" ref="BJ101">
_xlfn.LET(_xlpm.COEFF,
IF($AW101+$AX101=0,0,IF(MAX(MIN($AX101,EOMONTH(BJ$15,0))-MAX($AW101,BJ$15)+1,)&gt;0,1,0)),
_xlfn.IFS(
$ES101="LisChannel",
_xlpm.COEFF*
INDEX({1;1;1.2;1.2;1;1;1;1;1.2;1.2;1.2;1.2},
MATCH(MONTH(BJ$15),
{1,2,3,4,5,6,7,8,9,10,11,12})),
CONCATENATE($ES101," ",$L101)="RussOutdoor метро",
_xlpm.COEFF*
INDEX({0.8;0.9;1.1;1.1;1;1;1;1;1.1;1.1;1.1;1.1},
MATCH(MONTH(BJ$15),
{1,2,3,4,5,6,7,8,9,10,11,12})),
$ES101&lt;&gt;"LisChannel",
_xlpm.COEFF,
$ES101&lt;&gt;"RussOutdoor",
_xlpm.COEFF))</f>
        <v/>
      </c>
      <c r="BK101" s="68">
        <f t="array" ref="BK101">
_xlfn.LET(_xlpm.COEFF,
IF($AW101+$AX101=0,0,IF(MAX(MIN($AX101,EOMONTH(BK$15,0))-MAX($AW101,BK$15)+1,)&gt;0,1,0)),
_xlfn.IFS(
$ES101="LisChannel",
_xlpm.COEFF*
INDEX({1;1;1.2;1.2;1;1;1;1;1.2;1.2;1.2;1.2},
MATCH(MONTH(BK$15),
{1,2,3,4,5,6,7,8,9,10,11,12})),
CONCATENATE($ES101," ",$L101)="RussOutdoor метро",
_xlpm.COEFF*
INDEX({0.8;0.9;1.1;1.1;1;1;1;1;1.1;1.1;1.1;1.1},
MATCH(MONTH(BK$15),
{1,2,3,4,5,6,7,8,9,10,11,12})),
$ES101&lt;&gt;"LisChannel",
_xlpm.COEFF,
$ES101&lt;&gt;"RussOutdoor",
_xlpm.COEFF))</f>
        <v/>
      </c>
      <c r="BL101" s="62">
        <f>COUNTIFS($AZ101:$BK101,"&gt;0")</f>
        <v/>
      </c>
      <c r="BM101" s="65" t="n"/>
      <c r="BN101" s="125">
        <f>$DJ101</f>
        <v/>
      </c>
      <c r="BO101" s="63">
        <f>$DQ101</f>
        <v/>
      </c>
      <c r="BP101" s="125">
        <f>
IFERROR(
IF($BL101=0,0,
$BN101*(1-$BO101)),
0)</f>
        <v/>
      </c>
      <c r="BQ101" s="125">
        <f t="array" ref="BQ101">
IFERROR(
_xlfn.IFS(
$DH101="день_1",
$BP101*$BL101/($AX101-$AW101+1)*AZ101*(DAY(EOMONTH(AZ$15,0))),
$DH101="день_2",
$BP101/30*MAX(MIN($AX101,EOMONTH(AZ$15,0))-MAX($AW101,AZ$15)+1,),
$DH101="раб.день",
$BP101/30*(IFERROR(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$BP101*AZ101,
$DH101="неделя",
$BP101*AZ101/7*(ROUNDUP((DAY(EOMONTH(AZ$15,0)))/4,0))),
0)</f>
        <v/>
      </c>
      <c r="BR101" s="125">
        <f t="array" ref="BR101">
IFERROR(
_xlfn.IFS(
$DH101="день_1",
$BP101*$BL101/($AX101-$AW101+1)*BA101*(DAY(EOMONTH(BA$15,0))),
$DH101="день_2",
$BP101/30*MAX(MIN($AX101,EOMONTH(BA$15,0))-MAX($AW101,BA$15)+1,),
$DH101="раб.день",
$BP101/30*(IFERROR(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$BP101*BA101,
$DH101="неделя",
$BP101*BA101/7*(ROUNDUP((DAY(EOMONTH(BA$15,0)))/4,0))),
0)</f>
        <v/>
      </c>
      <c r="BS101" s="125">
        <f t="array" ref="BS101">
IFERROR(
_xlfn.IFS(
$DH101="день_1",
$BP101*$BL101/($AX101-$AW101+1)*BB101*(DAY(EOMONTH(BB$15,0))),
$DH101="день_2",
$BP101/30*MAX(MIN($AX101,EOMONTH(BB$15,0))-MAX($AW101,BB$15)+1,),
$DH101="раб.день",
$BP101/30*(IFERROR(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$BP101*BB101,
$DH101="неделя",
$BP101*BB101/7*(ROUNDUP((DAY(EOMONTH(BB$15,0)))/4,0))),
0)</f>
        <v/>
      </c>
      <c r="BT101" s="125">
        <f t="array" ref="BT101">
IFERROR(
_xlfn.IFS(
$DH101="день_1",
$BP101*$BL101/($AX101-$AW101+1)*BC101*(DAY(EOMONTH(BC$15,0))),
$DH101="день_2",
$BP101/30*MAX(MIN($AX101,EOMONTH(BC$15,0))-MAX($AW101,BC$15)+1,),
$DH101="раб.день",
$BP101/30*(IFERROR(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$BP101*BC101,
$DH101="неделя",
$BP101*BC101/7*(ROUNDUP((DAY(EOMONTH(BC$15,0)))/4,0))),
0)</f>
        <v/>
      </c>
      <c r="BU101" s="125">
        <f t="array" ref="BU101">
IFERROR(
_xlfn.IFS(
$DH101="день_1",
$BP101*$BL101/($AX101-$AW101+1)*BD101*(DAY(EOMONTH(BD$15,0))),
$DH101="день_2",
$BP101/30*MAX(MIN($AX101,EOMONTH(BD$15,0))-MAX($AW101,BD$15)+1,),
$DH101="раб.день",
$BP101/30*(IFERROR(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$BP101*BD101,
$DH101="неделя",
$BP101*BD101/7*(ROUNDUP((DAY(EOMONTH(BD$15,0)))/4,0))),
0)</f>
        <v/>
      </c>
      <c r="BV101" s="125">
        <f t="array" ref="BV101">
IFERROR(
_xlfn.IFS(
$DH101="день_1",
$BP101*$BL101/($AX101-$AW101+1)*BE101*(DAY(EOMONTH(BE$15,0))),
$DH101="день_2",
$BP101/30*MAX(MIN($AX101,EOMONTH(BE$15,0))-MAX($AW101,BE$15)+1,),
$DH101="раб.день",
$BP101/30*(IFERROR(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$BP101*BE101,
$DH101="неделя",
$BP101*BE101/7*(ROUNDUP((DAY(EOMONTH(BE$15,0)))/4,0))),
0)</f>
        <v/>
      </c>
      <c r="BW101" s="125">
        <f t="array" ref="BW101">
IFERROR(
_xlfn.IFS(
$DH101="день_1",
$BP101*$BL101/($AX101-$AW101+1)*BF101*(DAY(EOMONTH(BF$15,0))),
$DH101="день_2",
$BP101/30*MAX(MIN($AX101,EOMONTH(BF$15,0))-MAX($AW101,BF$15)+1,),
$DH101="раб.день",
$BP101/30*(IFERROR(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$BP101*BF101,
$DH101="неделя",
$BP101*BF101/7*(ROUNDUP((DAY(EOMONTH(BF$15,0)))/4,0))),
0)</f>
        <v/>
      </c>
      <c r="BX101" s="125">
        <f t="array" ref="BX101">
IFERROR(
_xlfn.IFS(
$DH101="день_1",
$BP101*$BL101/($AX101-$AW101+1)*BG101*(DAY(EOMONTH(BG$15,0))),
$DH101="день_2",
$BP101/30*MAX(MIN($AX101,EOMONTH(BG$15,0))-MAX($AW101,BG$15)+1,),
$DH101="раб.день",
$BP101/30*(IFERROR(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$BP101*BG101,
$DH101="неделя",
$BP101*BG101/7*(ROUNDUP((DAY(EOMONTH(BG$15,0)))/4,0))),
0)</f>
        <v/>
      </c>
      <c r="BY101" s="125">
        <f t="array" ref="BY101">
IFERROR(
_xlfn.IFS(
$DH101="день_1",
$BP101*$BL101/($AX101-$AW101+1)*BH101*(DAY(EOMONTH(BH$15,0))),
$DH101="день_2",
$BP101/30*MAX(MIN($AX101,EOMONTH(BH$15,0))-MAX($AW101,BH$15)+1,),
$DH101="раб.день",
$BP101/30*(IFERROR(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$BP101*BH101,
$DH101="неделя",
$BP101*BH101/7*(ROUNDUP((DAY(EOMONTH(BH$15,0)))/4,0))),
0)</f>
        <v/>
      </c>
      <c r="BZ101" s="125">
        <f t="array" ref="BZ101">
IFERROR(
_xlfn.IFS(
$DH101="день_1",
$BP101*$BL101/($AX101-$AW101+1)*BI101*(DAY(EOMONTH(BI$15,0))),
$DH101="день_2",
$BP101/30*MAX(MIN($AX101,EOMONTH(BI$15,0))-MAX($AW101,BI$15)+1,),
$DH101="раб.день",
$BP101/30*(IFERROR(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$BP101*BI101,
$DH101="неделя",
$BP101*BI101/7*(ROUNDUP((DAY(EOMONTH(BI$15,0)))/4,0))),
0)</f>
        <v/>
      </c>
      <c r="CA101" s="125">
        <f t="array" ref="CA101">
IFERROR(
_xlfn.IFS(
$DH101="день_1",
$BP101*$BL101/($AX101-$AW101+1)*BJ101*(DAY(EOMONTH(BJ$15,0))),
$DH101="день_2",
$BP101/30*MAX(MIN($AX101,EOMONTH(BJ$15,0))-MAX($AW101,BJ$15)+1,),
$DH101="раб.день",
$BP101/30*(IFERROR(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$BP101*BJ101,
$DH101="неделя",
$BP101*BJ101/7*(ROUNDUP((DAY(EOMONTH(BJ$15,0)))/4,0))),
0)</f>
        <v/>
      </c>
      <c r="CB101" s="125">
        <f t="array" ref="CB101">
IFERROR(
_xlfn.IFS(
$DH101="день_1",
$BP101*$BL101/($AX101-$AW101+1)*BK101*(DAY(EOMONTH(BK$15,0))),
$DH101="день_2",
$BP101/30*MAX(MIN($AX101,EOMONTH(BK$15,0))-MAX($AW101,BK$15)+1,),
$DH101="раб.день",
$BP101/30*(IFERROR(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$BP101*BK101,
$DH101="неделя",
$BP101*BK101/7*(ROUNDUP((DAY(EOMONTH(BK$15,0)))/4,0))),
0)</f>
        <v/>
      </c>
      <c r="CC101" s="125">
        <f>SUM($BQ101:$CB101)</f>
        <v/>
      </c>
      <c r="CD101" s="126">
        <f>SUM($EH101:$EH101)</f>
        <v/>
      </c>
      <c r="CE101" s="126">
        <f>$CD101*$AB101</f>
        <v/>
      </c>
      <c r="CF101" s="126">
        <f>SUM($EK101:$EK101)</f>
        <v/>
      </c>
      <c r="CG101" s="126">
        <f>$CF101*$AB101</f>
        <v/>
      </c>
      <c r="CH101" s="126">
        <f>SUM($CC101,$CE101,$CG101)</f>
        <v/>
      </c>
      <c r="CI101" s="126">
        <f>$CH101*(1+$CM101)</f>
        <v/>
      </c>
      <c r="CJ101" s="127" t="n">
        <v>0</v>
      </c>
      <c r="CK101" s="126">
        <f>SUM($CH101:$CH101)*(1+$CJ101)</f>
        <v/>
      </c>
      <c r="CL101" s="126">
        <f>SUM($CH101:$CH101)*(1+$CM101)</f>
        <v/>
      </c>
      <c r="CM101" s="59" t="n"/>
      <c r="CN101" s="59" t="n"/>
      <c r="CO101" s="72" t="n"/>
      <c r="CP101" s="59" t="n"/>
      <c r="CQ101" s="73" t="n"/>
      <c r="CR101" s="73" t="n"/>
      <c r="CS101" s="73" t="n"/>
      <c r="CT101" s="72" t="n"/>
      <c r="CU101" s="79" t="inlineStr">
        <is>
          <t> </t>
        </is>
      </c>
      <c r="CV101" s="60" t="n"/>
      <c r="CW101" s="60" t="n"/>
      <c r="CX101" s="60" t="n"/>
      <c r="CY101" s="127">
        <f>IFERROR(($CC101-$EE101)/($EE101/(1-$DQ101)),0)</f>
        <v/>
      </c>
      <c r="CZ101" s="127">
        <f>IFERROR(1-$EI101/($CE101),0)</f>
        <v/>
      </c>
      <c r="DA101" s="127">
        <f>IFERROR(1-$EL101/($CG101),0)</f>
        <v/>
      </c>
      <c r="DB101" s="126">
        <f>ROUND(IFERROR(($CI101/(1+$CM101)-$EN101),0),2)</f>
        <v/>
      </c>
      <c r="DC101" s="128" t="n"/>
      <c r="DD101" s="125" t="n"/>
      <c r="DE101" s="75" t="n">
        <v>0</v>
      </c>
      <c r="DF101" s="128" t="n"/>
      <c r="DG101" s="125">
        <f>IF($DC101=0,0,$DD101*($DC101*100%-$DE101*$DF101))*SUM($AB101:$AB101)</f>
        <v/>
      </c>
      <c r="DH101" s="129" t="inlineStr">
        <is>
          <t>месяц</t>
        </is>
      </c>
      <c r="DI101" s="130">
        <f t="array" ref="DI101">IFERROR(
IF($ES101="LisChannel",
(ROUND(((INDEX({174.625;153.888888888889;130.972222222222},MATCH($AI101,{2;3;4}),0))*$AG101*$AI101),2)),0),0)</f>
        <v/>
      </c>
      <c r="DJ101" s="130">
        <f>
_xlfn.LET(_xlpm.X,
IFERROR(
IF($ES101="НовиковТВ",
(_xlfn.LET(_xlpm.NTV,
_xlfn.LET(_xlpm.MIN,350000,
IF(SUMIFS($DI:$DI,$ES:$ES,"НовиковТВ")&lt;=_xlpm.MIN,
(SUMIFS($DI:$DI,$ES:$ES,"НовиковТВ")/(COUNTIFS($ES:$ES,"НовиковТВ")))*_xlpm.MIN/SUMIFS($DI:$DI,$ES:$ES,"НовиковТВ"),
DI101)),
_xlpm.NTV+$DG101/(1-(1-(_xlpm.NTV)*(1-$DL101)*(1-$DM101)*(1-$DN101)*(1-$DO101)*(1-$DP101)/_xlpm.NTV))))/(1+$EP101),
$DI101+$DG101/(1-(1-($DI101)*(1-$DL101)*(1-$DM101)*(1-$DN101)*(1-$DO101)*(1-$DP101)/$DI101))),
0),
_xlpm.X*(1+$CM101)*(1+$CW101)-_xlpm.X*(1+$CM101)+_xlpm.X)</f>
        <v/>
      </c>
      <c r="DK101" s="125" t="inlineStr">
        <is>
          <t>послед.</t>
        </is>
      </c>
      <c r="DL101" s="63" t="n">
        <v>0</v>
      </c>
      <c r="DM101" s="63" t="n">
        <v>0</v>
      </c>
      <c r="DN101" s="63" t="n">
        <v>0</v>
      </c>
      <c r="DO101" s="63" t="n">
        <v>0</v>
      </c>
      <c r="DP101" s="63" t="n">
        <v>0</v>
      </c>
      <c r="DQ101" s="63">
        <f t="array" ref="DQ101">IFERROR(_xlfn.IFS(
$DK101="послед.",1-(1-$DL101)*(1-$DM101)*(1-$DN101)*(1-$DO101)*(1-$DP101),
$DK101="сумм.",$DL101+$DM101+$DN101+$DO101+$DP101),
0)</f>
        <v/>
      </c>
      <c r="DR101" s="125">
        <f t="array" ref="DR101">
IFERROR(
_xlfn.IFS(
$BL101=0,
0,
$BL101&gt;0,
_xlfn.IFS($DK101="послед.",
$DJ101*(1-$DL101)*(1-$DM101)*(1-$DN101)*(1-$DO101)*(1-$DP101),
$DK101="сумм.",
$DJ101*(1-($DL101+$DM101+$DN101+$DO101+$DP101)))),0)</f>
        <v/>
      </c>
      <c r="DS101" s="125">
        <f t="array" ref="DS101">
IFERROR(_xlfn.IFS(
$DH101="день_1",
$DR101*$BL101/($AX101-$AW101+1)*AZ101*(DAY(EOMONTH(AZ$15,0))),
$DH101="день_2",
$DR101/30*MAX(MIN($AX101,EOMONTH(AZ$15,0))-MAX($AW101,AZ$15)+1,),
$DH101="раб.день",
$DR101/30*(IFERROR(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$DR101*AZ101,
$DH101="неделя",
$DR101*AZ101/7*(ROUNDUP((DAY(EOMONTH(AZ$15,0)))/4,0))),
0)</f>
        <v/>
      </c>
      <c r="DT101" s="125">
        <f t="array" ref="DT101">
IFERROR(_xlfn.IFS(
$DH101="день_1",
$DR101*$BL101/($AX101-$AW101+1)*BA101*(DAY(EOMONTH(BA$15,0))),
$DH101="день_2",
$DR101/30*MAX(MIN($AX101,EOMONTH(BA$15,0))-MAX($AW101,BA$15)+1,),
$DH101="раб.день",
$DR101/30*(IFERROR(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$DR101*BA101,
$DH101="неделя",
$DR101*BA101/7*(ROUNDUP((DAY(EOMONTH(BA$15,0)))/4,0))),
0)</f>
        <v/>
      </c>
      <c r="DU101" s="125">
        <f t="array" ref="DU101">
IFERROR(_xlfn.IFS(
$DH101="день_1",
$DR101*$BL101/($AX101-$AW101+1)*BB101*(DAY(EOMONTH(BB$15,0))),
$DH101="день_2",
$DR101/30*MAX(MIN($AX101,EOMONTH(BB$15,0))-MAX($AW101,BB$15)+1,),
$DH101="раб.день",
$DR101/30*(IFERROR(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$DR101*BB101,
$DH101="неделя",
$DR101*BB101/7*(ROUNDUP((DAY(EOMONTH(BB$15,0)))/4,0))),
0)</f>
        <v/>
      </c>
      <c r="DV101" s="125">
        <f t="array" ref="DV101">
IFERROR(_xlfn.IFS(
$DH101="день_1",
$DR101*$BL101/($AX101-$AW101+1)*BC101*(DAY(EOMONTH(BC$15,0))),
$DH101="день_2",
$DR101/30*MAX(MIN($AX101,EOMONTH(BC$15,0))-MAX($AW101,BC$15)+1,),
$DH101="раб.день",
$DR101/30*(IFERROR(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$DR101*BC101,
$DH101="неделя",
$DR101*BC101/7*(ROUNDUP((DAY(EOMONTH(BC$15,0)))/4,0))),
0)</f>
        <v/>
      </c>
      <c r="DW101" s="125">
        <f t="array" ref="DW101">
IFERROR(_xlfn.IFS(
$DH101="день_1",
$DR101*$BL101/($AX101-$AW101+1)*BD101*(DAY(EOMONTH(BD$15,0))),
$DH101="день_2",
$DR101/30*MAX(MIN($AX101,EOMONTH(BD$15,0))-MAX($AW101,BD$15)+1,),
$DH101="раб.день",
$DR101/30*(IFERROR(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$DR101*BD101,
$DH101="неделя",
$DR101*BD101/7*(ROUNDUP((DAY(EOMONTH(BD$15,0)))/4,0))),
0)</f>
        <v/>
      </c>
      <c r="DX101" s="125">
        <f t="array" ref="DX101">
IFERROR(_xlfn.IFS(
$DH101="день_1",
$DR101*$BL101/($AX101-$AW101+1)*BE101*(DAY(EOMONTH(BE$15,0))),
$DH101="день_2",
$DR101/30*MAX(MIN($AX101,EOMONTH(BE$15,0))-MAX($AW101,BE$15)+1,),
$DH101="раб.день",
$DR101/30*(IFERROR(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$DR101*BE101,
$DH101="неделя",
$DR101*BE101/7*(ROUNDUP((DAY(EOMONTH(BE$15,0)))/4,0))),
0)</f>
        <v/>
      </c>
      <c r="DY101" s="125">
        <f t="array" ref="DY101">
IFERROR(_xlfn.IFS(
$DH101="день_1",
$DR101*$BL101/($AX101-$AW101+1)*BF101*(DAY(EOMONTH(BF$15,0))),
$DH101="день_2",
$DR101/30*MAX(MIN($AX101,EOMONTH(BF$15,0))-MAX($AW101,BF$15)+1,),
$DH101="раб.день",
$DR101/30*(IFERROR(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$DR101*BF101,
$DH101="неделя",
$DR101*BF101/7*(ROUNDUP((DAY(EOMONTH(BF$15,0)))/4,0))),
0)</f>
        <v/>
      </c>
      <c r="DZ101" s="125">
        <f t="array" ref="DZ101">
IFERROR(_xlfn.IFS(
$DH101="день_1",
$DR101*$BL101/($AX101-$AW101+1)*BG101*(DAY(EOMONTH(BG$15,0))),
$DH101="день_2",
$DR101/30*MAX(MIN($AX101,EOMONTH(BG$15,0))-MAX($AW101,BG$15)+1,),
$DH101="раб.день",
$DR101/30*(IFERROR(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$DR101*BG101,
$DH101="неделя",
$DR101*BG101/7*(ROUNDUP((DAY(EOMONTH(BG$15,0)))/4,0))),
0)</f>
        <v/>
      </c>
      <c r="EA101" s="125">
        <f t="array" ref="EA101">
IFERROR(_xlfn.IFS(
$DH101="день_1",
$DR101*$BL101/($AX101-$AW101+1)*BH101*(DAY(EOMONTH(BH$15,0))),
$DH101="день_2",
$DR101/30*MAX(MIN($AX101,EOMONTH(BH$15,0))-MAX($AW101,BH$15)+1,),
$DH101="раб.день",
$DR101/30*(IFERROR(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$DR101*BH101,
$DH101="неделя",
$DR101*BH101/7*(ROUNDUP((DAY(EOMONTH(BH$15,0)))/4,0))),
0)</f>
        <v/>
      </c>
      <c r="EB101" s="125">
        <f t="array" ref="EB101">
IFERROR(_xlfn.IFS(
$DH101="день_1",
$DR101*$BL101/($AX101-$AW101+1)*BI101*(DAY(EOMONTH(BI$15,0))),
$DH101="день_2",
$DR101/30*MAX(MIN($AX101,EOMONTH(BI$15,0))-MAX($AW101,BI$15)+1,),
$DH101="раб.день",
$DR101/30*(IFERROR(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$DR101*BI101,
$DH101="неделя",
$DR101*BI101/7*(ROUNDUP((DAY(EOMONTH(BI$15,0)))/4,0))),
0)</f>
        <v/>
      </c>
      <c r="EC101" s="125">
        <f t="array" ref="EC101">
IFERROR(_xlfn.IFS(
$DH101="день_1",
$DR101*$BL101/($AX101-$AW101+1)*BJ101*(DAY(EOMONTH(BJ$15,0))),
$DH101="день_2",
$DR101/30*MAX(MIN($AX101,EOMONTH(BJ$15,0))-MAX($AW101,BJ$15)+1,),
$DH101="раб.день",
$DR101/30*(IFERROR(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$DR101*BJ101,
$DH101="неделя",
$DR101*BJ101/7*(ROUNDUP((DAY(EOMONTH(BJ$15,0)))/4,0))),
0)</f>
        <v/>
      </c>
      <c r="ED101" s="125">
        <f t="array" ref="ED101">
IFERROR(_xlfn.IFS(
$DH101="день_1",
$DR101*$BL101/($AX101-$AW101+1)*BK101*(DAY(EOMONTH(BK$15,0))),
$DH101="день_2",
$DR101/30*MAX(MIN($AX101,EOMONTH(BK$15,0))-MAX($AW101,BK$15)+1,),
$DH101="раб.день",
$DR101/30*(IFERROR(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$DR101*BK101,
$DH101="неделя",
$DR101*BK101/7*(ROUNDUP((DAY(EOMONTH(BK$15,0)))/4,0))),
0)</f>
        <v/>
      </c>
      <c r="EE101" s="125">
        <f>SUM($DS101,$DT101,$DU101,$DV101,$DW101,$DX101,$DY101,$DZ101,$EA101,$EB101,$EC101,$ED101)</f>
        <v/>
      </c>
      <c r="EF101" s="125">
        <f>IFERROR(ROUND($EE101*(1+$EP101),2),0)</f>
        <v/>
      </c>
      <c r="EG101" s="128" t="n">
        <v>1</v>
      </c>
      <c r="EH101" s="126" t="n">
        <v>0</v>
      </c>
      <c r="EI101" s="126">
        <f>ROUND(SUM($EH101:$EH101)*SUM($AB101:$AB101)*$EG101,2)</f>
        <v/>
      </c>
      <c r="EJ101" s="126">
        <f>ROUND($EI101*(1+$EP101),2)</f>
        <v/>
      </c>
      <c r="EK101" s="126" t="n">
        <v>0</v>
      </c>
      <c r="EL101" s="126">
        <f>ROUND(SUM($EK101:$EK101)*SUM($AB101:$AB101)*$EG101,2)</f>
        <v/>
      </c>
      <c r="EM101" s="126">
        <f>ROUND($EL101*(1+$EP101),2)</f>
        <v/>
      </c>
      <c r="EN101" s="126">
        <f>SUM($EE101,$EI101,$EL101)</f>
        <v/>
      </c>
      <c r="EO101" s="126">
        <f>SUM($EF101,$EJ101,$EM101)</f>
        <v/>
      </c>
      <c r="EP101" s="59" t="n"/>
      <c r="EQ101" s="59" t="n"/>
      <c r="ER101" s="60">
        <f t="array" ref="ER1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MATCH(ES101,
{"AMS";"RussOutdoor";"HD Outdoor";"Ingroup";"IQ";"Ledproduction";"LisChannel";"Logic";"Media-PPL";"NovikovTV | НовиковТВ";"SMA";"SOK";"КрокусТВ | CrocusTV | IndoorTV";"Сити";"ТЯК Москва"},
0)),"")</f>
        <v/>
      </c>
      <c r="ES101" s="60" t="n"/>
      <c r="ET101" s="60">
        <f t="array" ref="ET1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MATCH(ES101,
{"AMS";"RussOutdoor";"HD Outdoor";"Ingroup";"IQ";"Ledproduction";"LisChannel";"Logic";"Media-PPL";"NovikovTV | НовиковТВ";"SMA";"SOK";"КрокусТВ | CrocusTV | IndoorTV";"Сити";"ТЯК Москва"},
0)),"")</f>
        <v/>
      </c>
      <c r="EU101" s="60" t="n"/>
      <c r="EV101" s="60" t="n"/>
      <c r="EX101" s="110">
        <f t="array" ref="EX101">
($AR101/30
+N("ТРАФИК ПЛОЩАДКИ"))*
(IFERROR(
_xlfn.LET(
_xlpm.GPR,
HLOOKUP($L101,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IF($Q101="цифровой",_xlpm.GPR/$AG101,_xlpm.GPR/60)),
0)
+N("DWELL TIME"))*
(IF($AB101=0,0,IF($AB101=1,0.3,IF($AB101=2,0.5,IF($AB101&gt;2,1))))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_xlfn.IFS($AC101="да",1.2,$AC101="нет",1)*
_xlfn.IFS($AD101="да",1.2,$AD101="нет",1)*
IF(R101="статический",1,1.2)*
$X101*
INDEX(
{1.2;1;1.2;1.2;1;1.2;1.2;1.2;1.2;1.2;1.2;1;1.2;1.2;1.2;1.2;1;1;1.2;1.2;1.2;1;1;1;1;1.2;1.2;1.2;1.2;1;1;1;1;1.2;1.2;1.2;1.2;1.2;1.2;1.2;1.2;1;1;1.2;1;1;1;1;1.5;1;1;1.5;1.5;1.2},
MATCH($Q101,_xlpm.MI,0)))&gt;{0.02;0.04;0.06;0.1;0.2;0.4;0.6;0.8;1;2;4;6})),
{0;1;2;3;4;5;6;7;8;9;10;11;12},
0)))
+N("КОЭФФИЦИЕНТ КОНТАКТА"))))*
(_xlfn.IFS($X101&lt;0.1,$X101/1000,$X101&gt;25,5.2,AND($X101&gt;=0.1,$X101&lt;=25),(($X101*2+0.1)/10)*($X101/10)))*
IFERROR((_xlfn.LET(
_xlpm.MA,
{0;0.8;0.85;0.9;0.95;1},
_xlpm.MAA,
{0;1;2;3;4;5},
INDEX(_xlpm.MA,MATCH(SUMPRODUCT(--((IF(ROUND(_xlpm.MAA,1)&gt;5,5,ROUND($AB101,1)))&gt;{0;1;2;3;4;5})),_xlpm.MAA,0)))
+N("КОЭФФИЦИЕНТ КОЛ-ВО КОНСТРУКЦИЙ")),1)*
$AB101,0))*
(IF($Q101="цифровой",$AG101/15*$AI101,1)
+N("ДЛЯ ЦИФРЫ"))</f>
        <v/>
      </c>
      <c r="EY101" s="110">
        <f>IFERROR(EX101*AY101,0)</f>
        <v/>
      </c>
      <c r="EZ101" s="131">
        <f>IFERROR(DP101/EY101*1000,0)</f>
        <v/>
      </c>
      <c r="FA101" s="112">
        <f>IFERROR(FC101/FB101,0)</f>
        <v/>
      </c>
      <c r="FB101" s="112">
        <f>IFERROR((FC101/(EY101/FF101*#REF!))*0.825,0)</f>
        <v/>
      </c>
      <c r="FC101" s="112">
        <f>IFERROR(((EX101*30/AR101)*100)/30,0)</f>
        <v/>
      </c>
      <c r="FD101" s="112">
        <f>IFERROR(EY101/G101*100%,0)</f>
        <v/>
      </c>
      <c r="FE101" s="112">
        <f>IFERROR(FD101/FC101*100%,0)</f>
        <v/>
      </c>
      <c r="FF101" s="110">
        <f>IFERROR(AR101/30*AY101,0)</f>
        <v/>
      </c>
    </row>
    <row r="102" ht="12.75" customHeight="1">
      <c r="A102" s="59" t="n"/>
      <c r="B102" s="60" t="n"/>
      <c r="C102" s="60" t="n"/>
      <c r="D102" s="60">
        <f t="array" ref="D1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2" s="60">
        <f t="array" ref="E1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2" s="60" t="inlineStr"/>
      <c r="G102" s="60" t="n"/>
      <c r="H102" s="60">
        <f t="array" ref="H1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2" s="60" t="n"/>
      <c r="J102" s="60" t="n"/>
      <c r="K102" s="60" t="n"/>
      <c r="L102" s="60" t="n"/>
      <c r="M102" s="60" t="n"/>
      <c r="N102" s="60" t="n"/>
      <c r="O102" s="60" t="n"/>
      <c r="P102" s="60">
        <f t="array" ref="P102">
_xlfn.IFS(
ISNUMBER(MATCH($Q102,{"шелфбаннер","разделитель","монетница","чековая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ISNUMBER(MATCH($Q102,{"каталог","журнал"},)),
"Пресса",
$Q102="","")</f>
        <v/>
      </c>
      <c r="Q102" s="60" t="n"/>
      <c r="R102" s="60">
        <f t="array" ref="R102">
IFERROR(
_xlfn.IFS(
OR(ISNUMBER(MATCH($Q102,{"экспозиция","макет","стенд","автостенд","авто стенд","выставочное пространство","выставочные стенды","модульные выставочные стенды","3Д конструкция","3D конструкция"},)),P102="Экспонирование"),
"нестандартный",
ISNUMBER(MATCH($Q102,{"скроллер","призматрон"},)),
"динамический",
$P102="Видео",
"цифровой",
OR($P102="Пресса",$P102="Щит",$P102="POSm",$P102="Подвес",$P102="Брендирование/оклейка"),
"статический"),"")</f>
        <v/>
      </c>
      <c r="S102" s="59" t="n"/>
      <c r="T102" s="60" t="n"/>
      <c r="U102" s="60" t="n"/>
      <c r="V102" s="60">
        <f>
IF(P102="Видео",
"цифровой постер/ролик",
IF(ISNUMBER(MATCH(Q102,{"короб световой","короб световой | лайтбокс","короб световой | кристалайт","лайтбокс","лайт бокс","кристалайт","LB","lightbox"},)),
"бэклит",
IF(P102="Брендирование/оклейка",
"перфарированная пленка/самоклейка",
IF(P102="Экспонирование",
"под запрос",
IF(P102="Подвес",
"баннер/ткань",
"")))))</f>
        <v/>
      </c>
      <c r="W102" s="59" t="n"/>
      <c r="X102" s="59" t="n"/>
      <c r="Y102" s="59" t="n"/>
      <c r="Z102" s="61" t="n"/>
      <c r="AA102" s="61" t="n"/>
      <c r="AB102" s="61">
        <f>IF(BL102&gt;0,Z102,0)</f>
        <v/>
      </c>
      <c r="AC102" s="59" t="n"/>
      <c r="AD102" s="59" t="n"/>
      <c r="AE102" s="59" t="n"/>
      <c r="AF102" s="59" t="n"/>
      <c r="AG102" s="59" t="n"/>
      <c r="AH102" s="59" t="n"/>
      <c r="AI102" s="59" t="n"/>
      <c r="AJ102" s="59" t="n"/>
      <c r="AK102" s="59" t="n"/>
      <c r="AL102" s="62">
        <f>IFERROR(IF(OR(R102="статический",R102="динамический",R102="нестандартный",R102="",R102=""),"-",IF(AND(AH102="-",AI102="-"),"-",AK102*3600/AH102*AI102)),"-")</f>
        <v/>
      </c>
      <c r="AM102" s="62">
        <f>IFERROR(IF(OR(R102="статический",R102="динамический",R102="",R102="", R102="BTL",R102="нестандартный"),"-",AG102*AI102*AL102/60),"-")</f>
        <v/>
      </c>
      <c r="AN102" s="63">
        <f>IFERROR(IF(AH102="","-",AG102*AI102/AH102),"-")</f>
        <v/>
      </c>
      <c r="AO102" s="59">
        <f>IFERROR(IF(OR($R102="статический",$R102="динамический",$R102="",$R102="",$R102="BTL",$R102="нестандартный"),"-",$AL102*$AY102),"-")</f>
        <v/>
      </c>
      <c r="AP102" s="62">
        <f>IFERROR(IF(OR($R102="статический",$R102="динамический",$R102="",$R102="",$R102="BTL",$R102="нестандартный"),"-",$AM102*AY102),"-")</f>
        <v/>
      </c>
      <c r="AQ102" s="64" t="n"/>
      <c r="AR102" s="61" t="n"/>
      <c r="AS102" s="61" t="n"/>
      <c r="AT102" s="61" t="n"/>
      <c r="AU102" s="65" t="n"/>
      <c r="AV102" s="124">
        <f>IFERROR(DR102/AT102*1000,"n/a")</f>
        <v/>
      </c>
      <c r="AW102" s="67" t="n"/>
      <c r="AX102" s="67" t="n"/>
      <c r="AY102" s="43">
        <f>IFERROR(IF(OR($AW102="",$AX102=""),"",_xlfn.DAYS($AX102+1,$AW102)),"")</f>
        <v/>
      </c>
      <c r="AZ102" s="68">
        <f t="array" ref="AZ102">
_xlfn.LET(_xlpm.COEFF,
IF($AW102+$AX102=0,0,IF(MAX(MIN($AX102,EOMONTH(AZ$15,0))-MAX($AW102,AZ$15)+1,)&gt;0,1,0)),
_xlfn.IFS(
$ES102="LisChannel",
_xlpm.COEFF*
INDEX({1;1;1.2;1.2;1;1;1;1;1.2;1.2;1.2;1.2},
MATCH(MONTH(AZ$15),
{1,2,3,4,5,6,7,8,9,10,11,12})),
CONCATENATE($ES102," ",$L102)="RussOutdoor метро",
_xlpm.COEFF*
INDEX({0.8;0.9;1.1;1.1;1;1;1;1;1.1;1.1;1.1;1.1},
MATCH(MONTH(AZ$15),
{1,2,3,4,5,6,7,8,9,10,11,12})),
$ES102&lt;&gt;"LisChannel",
_xlpm.COEFF,
$ES102&lt;&gt;"RussOutdoor",
_xlpm.COEFF))</f>
        <v/>
      </c>
      <c r="BA102" s="68">
        <f t="array" ref="BA102">
_xlfn.LET(_xlpm.COEFF,
IF($AW102+$AX102=0,0,IF(MAX(MIN($AX102,EOMONTH(BA$15,0))-MAX($AW102,BA$15)+1,)&gt;0,1,0)),
_xlfn.IFS(
$ES102="LisChannel",
_xlpm.COEFF*
INDEX({1;1;1.2;1.2;1;1;1;1;1.2;1.2;1.2;1.2},
MATCH(MONTH(BA$15),
{1,2,3,4,5,6,7,8,9,10,11,12})),
CONCATENATE($ES102," ",$L102)="RussOutdoor метро",
_xlpm.COEFF*
INDEX({0.8;0.9;1.1;1.1;1;1;1;1;1.1;1.1;1.1;1.1},
MATCH(MONTH(BA$15),
{1,2,3,4,5,6,7,8,9,10,11,12})),
$ES102&lt;&gt;"LisChannel",
_xlpm.COEFF,
$ES102&lt;&gt;"RussOutdoor",
_xlpm.COEFF))</f>
        <v/>
      </c>
      <c r="BB102" s="68">
        <f t="array" ref="BB102">
_xlfn.LET(_xlpm.COEFF,
IF($AW102+$AX102=0,0,IF(MAX(MIN($AX102,EOMONTH(BB$15,0))-MAX($AW102,BB$15)+1,)&gt;0,1,0)),
_xlfn.IFS(
$ES102="LisChannel",
_xlpm.COEFF*
INDEX({1;1;1.2;1.2;1;1;1;1;1.2;1.2;1.2;1.2},
MATCH(MONTH(BB$15),
{1,2,3,4,5,6,7,8,9,10,11,12})),
CONCATENATE($ES102," ",$L102)="RussOutdoor метро",
_xlpm.COEFF*
INDEX({0.8;0.9;1.1;1.1;1;1;1;1;1.1;1.1;1.1;1.1},
MATCH(MONTH(BB$15),
{1,2,3,4,5,6,7,8,9,10,11,12})),
$ES102&lt;&gt;"LisChannel",
_xlpm.COEFF,
$ES102&lt;&gt;"RussOutdoor",
_xlpm.COEFF))</f>
        <v/>
      </c>
      <c r="BC102" s="68">
        <f t="array" ref="BC102">
_xlfn.LET(_xlpm.COEFF,
IF($AW102+$AX102=0,0,IF(MAX(MIN($AX102,EOMONTH(BC$15,0))-MAX($AW102,BC$15)+1,)&gt;0,1,0)),
_xlfn.IFS(
$ES102="LisChannel",
_xlpm.COEFF*
INDEX({1;1;1.2;1.2;1;1;1;1;1.2;1.2;1.2;1.2},
MATCH(MONTH(BC$15),
{1,2,3,4,5,6,7,8,9,10,11,12})),
CONCATENATE($ES102," ",$L102)="RussOutdoor метро",
_xlpm.COEFF*
INDEX({0.8;0.9;1.1;1.1;1;1;1;1;1.1;1.1;1.1;1.1},
MATCH(MONTH(BC$15),
{1,2,3,4,5,6,7,8,9,10,11,12})),
$ES102&lt;&gt;"LisChannel",
_xlpm.COEFF,
$ES102&lt;&gt;"RussOutdoor",
_xlpm.COEFF))</f>
        <v/>
      </c>
      <c r="BD102" s="68">
        <f t="array" ref="BD102">
_xlfn.LET(_xlpm.COEFF,
IF($AW102+$AX102=0,0,IF(MAX(MIN($AX102,EOMONTH(BD$15,0))-MAX($AW102,BD$15)+1,)&gt;0,1,0)),
_xlfn.IFS(
$ES102="LisChannel",
_xlpm.COEFF*
INDEX({1;1;1.2;1.2;1;1;1;1;1.2;1.2;1.2;1.2},
MATCH(MONTH(BD$15),
{1,2,3,4,5,6,7,8,9,10,11,12})),
CONCATENATE($ES102," ",$L102)="RussOutdoor метро",
_xlpm.COEFF*
INDEX({0.8;0.9;1.1;1.1;1;1;1;1;1.1;1.1;1.1;1.1},
MATCH(MONTH(BD$15),
{1,2,3,4,5,6,7,8,9,10,11,12})),
$ES102&lt;&gt;"LisChannel",
_xlpm.COEFF,
$ES102&lt;&gt;"RussOutdoor",
_xlpm.COEFF))</f>
        <v/>
      </c>
      <c r="BE102" s="68">
        <f t="array" ref="BE102">
_xlfn.LET(_xlpm.COEFF,
IF($AW102+$AX102=0,0,IF(MAX(MIN($AX102,EOMONTH(BE$15,0))-MAX($AW102,BE$15)+1,)&gt;0,1,0)),
_xlfn.IFS(
$ES102="LisChannel",
_xlpm.COEFF*
INDEX({1;1;1.2;1.2;1;1;1;1;1.2;1.2;1.2;1.2},
MATCH(MONTH(BE$15),
{1,2,3,4,5,6,7,8,9,10,11,12})),
CONCATENATE($ES102," ",$L102)="RussOutdoor метро",
_xlpm.COEFF*
INDEX({0.8;0.9;1.1;1.1;1;1;1;1;1.1;1.1;1.1;1.1},
MATCH(MONTH(BE$15),
{1,2,3,4,5,6,7,8,9,10,11,12})),
$ES102&lt;&gt;"LisChannel",
_xlpm.COEFF,
$ES102&lt;&gt;"RussOutdoor",
_xlpm.COEFF))</f>
        <v/>
      </c>
      <c r="BF102" s="68">
        <f t="array" ref="BF102">
_xlfn.LET(_xlpm.COEFF,
IF($AW102+$AX102=0,0,IF(MAX(MIN($AX102,EOMONTH(BF$15,0))-MAX($AW102,BF$15)+1,)&gt;0,1,0)),
_xlfn.IFS(
$ES102="LisChannel",
_xlpm.COEFF*
INDEX({1;1;1.2;1.2;1;1;1;1;1.2;1.2;1.2;1.2},
MATCH(MONTH(BF$15),
{1,2,3,4,5,6,7,8,9,10,11,12})),
CONCATENATE($ES102," ",$L102)="RussOutdoor метро",
_xlpm.COEFF*
INDEX({0.8;0.9;1.1;1.1;1;1;1;1;1.1;1.1;1.1;1.1},
MATCH(MONTH(BF$15),
{1,2,3,4,5,6,7,8,9,10,11,12})),
$ES102&lt;&gt;"LisChannel",
_xlpm.COEFF,
$ES102&lt;&gt;"RussOutdoor",
_xlpm.COEFF))</f>
        <v/>
      </c>
      <c r="BG102" s="68">
        <f t="array" ref="BG102">
_xlfn.LET(_xlpm.COEFF,
IF($AW102+$AX102=0,0,IF(MAX(MIN($AX102,EOMONTH(BG$15,0))-MAX($AW102,BG$15)+1,)&gt;0,1,0)),
_xlfn.IFS(
$ES102="LisChannel",
_xlpm.COEFF*
INDEX({1;1;1.2;1.2;1;1;1;1;1.2;1.2;1.2;1.2},
MATCH(MONTH(BG$15),
{1,2,3,4,5,6,7,8,9,10,11,12})),
CONCATENATE($ES102," ",$L102)="RussOutdoor метро",
_xlpm.COEFF*
INDEX({0.8;0.9;1.1;1.1;1;1;1;1;1.1;1.1;1.1;1.1},
MATCH(MONTH(BG$15),
{1,2,3,4,5,6,7,8,9,10,11,12})),
$ES102&lt;&gt;"LisChannel",
_xlpm.COEFF,
$ES102&lt;&gt;"RussOutdoor",
_xlpm.COEFF))</f>
        <v/>
      </c>
      <c r="BH102" s="68">
        <f t="array" ref="BH102">
_xlfn.LET(_xlpm.COEFF,
IF($AW102+$AX102=0,0,IF(MAX(MIN($AX102,EOMONTH(BH$15,0))-MAX($AW102,BH$15)+1,)&gt;0,1,0)),
_xlfn.IFS(
$ES102="LisChannel",
_xlpm.COEFF*
INDEX({1;1;1.2;1.2;1;1;1;1;1.2;1.2;1.2;1.2},
MATCH(MONTH(BH$15),
{1,2,3,4,5,6,7,8,9,10,11,12})),
CONCATENATE($ES102," ",$L102)="RussOutdoor метро",
_xlpm.COEFF*
INDEX({0.8;0.9;1.1;1.1;1;1;1;1;1.1;1.1;1.1;1.1},
MATCH(MONTH(BH$15),
{1,2,3,4,5,6,7,8,9,10,11,12})),
$ES102&lt;&gt;"LisChannel",
_xlpm.COEFF,
$ES102&lt;&gt;"RussOutdoor",
_xlpm.COEFF))</f>
        <v/>
      </c>
      <c r="BI102" s="68">
        <f t="array" ref="BI102">
_xlfn.LET(_xlpm.COEFF,
IF($AW102+$AX102=0,0,IF(MAX(MIN($AX102,EOMONTH(BI$15,0))-MAX($AW102,BI$15)+1,)&gt;0,1,0)),
_xlfn.IFS(
$ES102="LisChannel",
_xlpm.COEFF*
INDEX({1;1;1.2;1.2;1;1;1;1;1.2;1.2;1.2;1.2},
MATCH(MONTH(BI$15),
{1,2,3,4,5,6,7,8,9,10,11,12})),
CONCATENATE($ES102," ",$L102)="RussOutdoor метро",
_xlpm.COEFF*
INDEX({0.8;0.9;1.1;1.1;1;1;1;1;1.1;1.1;1.1;1.1},
MATCH(MONTH(BI$15),
{1,2,3,4,5,6,7,8,9,10,11,12})),
$ES102&lt;&gt;"LisChannel",
_xlpm.COEFF,
$ES102&lt;&gt;"RussOutdoor",
_xlpm.COEFF))</f>
        <v/>
      </c>
      <c r="BJ102" s="68">
        <f t="array" ref="BJ102">
_xlfn.LET(_xlpm.COEFF,
IF($AW102+$AX102=0,0,IF(MAX(MIN($AX102,EOMONTH(BJ$15,0))-MAX($AW102,BJ$15)+1,)&gt;0,1,0)),
_xlfn.IFS(
$ES102="LisChannel",
_xlpm.COEFF*
INDEX({1;1;1.2;1.2;1;1;1;1;1.2;1.2;1.2;1.2},
MATCH(MONTH(BJ$15),
{1,2,3,4,5,6,7,8,9,10,11,12})),
CONCATENATE($ES102," ",$L102)="RussOutdoor метро",
_xlpm.COEFF*
INDEX({0.8;0.9;1.1;1.1;1;1;1;1;1.1;1.1;1.1;1.1},
MATCH(MONTH(BJ$15),
{1,2,3,4,5,6,7,8,9,10,11,12})),
$ES102&lt;&gt;"LisChannel",
_xlpm.COEFF,
$ES102&lt;&gt;"RussOutdoor",
_xlpm.COEFF))</f>
        <v/>
      </c>
      <c r="BK102" s="68">
        <f t="array" ref="BK102">
_xlfn.LET(_xlpm.COEFF,
IF($AW102+$AX102=0,0,IF(MAX(MIN($AX102,EOMONTH(BK$15,0))-MAX($AW102,BK$15)+1,)&gt;0,1,0)),
_xlfn.IFS(
$ES102="LisChannel",
_xlpm.COEFF*
INDEX({1;1;1.2;1.2;1;1;1;1;1.2;1.2;1.2;1.2},
MATCH(MONTH(BK$15),
{1,2,3,4,5,6,7,8,9,10,11,12})),
CONCATENATE($ES102," ",$L102)="RussOutdoor метро",
_xlpm.COEFF*
INDEX({0.8;0.9;1.1;1.1;1;1;1;1;1.1;1.1;1.1;1.1},
MATCH(MONTH(BK$15),
{1,2,3,4,5,6,7,8,9,10,11,12})),
$ES102&lt;&gt;"LisChannel",
_xlpm.COEFF,
$ES102&lt;&gt;"RussOutdoor",
_xlpm.COEFF))</f>
        <v/>
      </c>
      <c r="BL102" s="62">
        <f>COUNTIFS($AZ102:$BK102,"&gt;0")</f>
        <v/>
      </c>
      <c r="BM102" s="65" t="n"/>
      <c r="BN102" s="125">
        <f>$DJ102</f>
        <v/>
      </c>
      <c r="BO102" s="63">
        <f>$DQ102</f>
        <v/>
      </c>
      <c r="BP102" s="125">
        <f>
IFERROR(
IF($BL102=0,0,
$BN102*(1-$BO102)),
0)</f>
        <v/>
      </c>
      <c r="BQ102" s="125">
        <f t="array" ref="BQ102">
IFERROR(
_xlfn.IFS(
$DH102="день_1",
$BP102*$BL102/($AX102-$AW102+1)*AZ102*(DAY(EOMONTH(AZ$15,0))),
$DH102="день_2",
$BP102/30*MAX(MIN($AX102,EOMONTH(AZ$15,0))-MAX($AW102,AZ$15)+1,),
$DH102="раб.день",
$BP102/30*(IFERROR(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$BP102*AZ102,
$DH102="неделя",
$BP102*AZ102/7*(ROUNDUP((DAY(EOMONTH(AZ$15,0)))/4,0))),
0)</f>
        <v/>
      </c>
      <c r="BR102" s="125">
        <f t="array" ref="BR102">
IFERROR(
_xlfn.IFS(
$DH102="день_1",
$BP102*$BL102/($AX102-$AW102+1)*BA102*(DAY(EOMONTH(BA$15,0))),
$DH102="день_2",
$BP102/30*MAX(MIN($AX102,EOMONTH(BA$15,0))-MAX($AW102,BA$15)+1,),
$DH102="раб.день",
$BP102/30*(IFERROR(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$BP102*BA102,
$DH102="неделя",
$BP102*BA102/7*(ROUNDUP((DAY(EOMONTH(BA$15,0)))/4,0))),
0)</f>
        <v/>
      </c>
      <c r="BS102" s="125">
        <f t="array" ref="BS102">
IFERROR(
_xlfn.IFS(
$DH102="день_1",
$BP102*$BL102/($AX102-$AW102+1)*BB102*(DAY(EOMONTH(BB$15,0))),
$DH102="день_2",
$BP102/30*MAX(MIN($AX102,EOMONTH(BB$15,0))-MAX($AW102,BB$15)+1,),
$DH102="раб.день",
$BP102/30*(IFERROR(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$BP102*BB102,
$DH102="неделя",
$BP102*BB102/7*(ROUNDUP((DAY(EOMONTH(BB$15,0)))/4,0))),
0)</f>
        <v/>
      </c>
      <c r="BT102" s="125">
        <f t="array" ref="BT102">
IFERROR(
_xlfn.IFS(
$DH102="день_1",
$BP102*$BL102/($AX102-$AW102+1)*BC102*(DAY(EOMONTH(BC$15,0))),
$DH102="день_2",
$BP102/30*MAX(MIN($AX102,EOMONTH(BC$15,0))-MAX($AW102,BC$15)+1,),
$DH102="раб.день",
$BP102/30*(IFERROR(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$BP102*BC102,
$DH102="неделя",
$BP102*BC102/7*(ROUNDUP((DAY(EOMONTH(BC$15,0)))/4,0))),
0)</f>
        <v/>
      </c>
      <c r="BU102" s="125">
        <f t="array" ref="BU102">
IFERROR(
_xlfn.IFS(
$DH102="день_1",
$BP102*$BL102/($AX102-$AW102+1)*BD102*(DAY(EOMONTH(BD$15,0))),
$DH102="день_2",
$BP102/30*MAX(MIN($AX102,EOMONTH(BD$15,0))-MAX($AW102,BD$15)+1,),
$DH102="раб.день",
$BP102/30*(IFERROR(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$BP102*BD102,
$DH102="неделя",
$BP102*BD102/7*(ROUNDUP((DAY(EOMONTH(BD$15,0)))/4,0))),
0)</f>
        <v/>
      </c>
      <c r="BV102" s="125">
        <f t="array" ref="BV102">
IFERROR(
_xlfn.IFS(
$DH102="день_1",
$BP102*$BL102/($AX102-$AW102+1)*BE102*(DAY(EOMONTH(BE$15,0))),
$DH102="день_2",
$BP102/30*MAX(MIN($AX102,EOMONTH(BE$15,0))-MAX($AW102,BE$15)+1,),
$DH102="раб.день",
$BP102/30*(IFERROR(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$BP102*BE102,
$DH102="неделя",
$BP102*BE102/7*(ROUNDUP((DAY(EOMONTH(BE$15,0)))/4,0))),
0)</f>
        <v/>
      </c>
      <c r="BW102" s="125">
        <f t="array" ref="BW102">
IFERROR(
_xlfn.IFS(
$DH102="день_1",
$BP102*$BL102/($AX102-$AW102+1)*BF102*(DAY(EOMONTH(BF$15,0))),
$DH102="день_2",
$BP102/30*MAX(MIN($AX102,EOMONTH(BF$15,0))-MAX($AW102,BF$15)+1,),
$DH102="раб.день",
$BP102/30*(IFERROR(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$BP102*BF102,
$DH102="неделя",
$BP102*BF102/7*(ROUNDUP((DAY(EOMONTH(BF$15,0)))/4,0))),
0)</f>
        <v/>
      </c>
      <c r="BX102" s="125">
        <f t="array" ref="BX102">
IFERROR(
_xlfn.IFS(
$DH102="день_1",
$BP102*$BL102/($AX102-$AW102+1)*BG102*(DAY(EOMONTH(BG$15,0))),
$DH102="день_2",
$BP102/30*MAX(MIN($AX102,EOMONTH(BG$15,0))-MAX($AW102,BG$15)+1,),
$DH102="раб.день",
$BP102/30*(IFERROR(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$BP102*BG102,
$DH102="неделя",
$BP102*BG102/7*(ROUNDUP((DAY(EOMONTH(BG$15,0)))/4,0))),
0)</f>
        <v/>
      </c>
      <c r="BY102" s="125">
        <f t="array" ref="BY102">
IFERROR(
_xlfn.IFS(
$DH102="день_1",
$BP102*$BL102/($AX102-$AW102+1)*BH102*(DAY(EOMONTH(BH$15,0))),
$DH102="день_2",
$BP102/30*MAX(MIN($AX102,EOMONTH(BH$15,0))-MAX($AW102,BH$15)+1,),
$DH102="раб.день",
$BP102/30*(IFERROR(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$BP102*BH102,
$DH102="неделя",
$BP102*BH102/7*(ROUNDUP((DAY(EOMONTH(BH$15,0)))/4,0))),
0)</f>
        <v/>
      </c>
      <c r="BZ102" s="125">
        <f t="array" ref="BZ102">
IFERROR(
_xlfn.IFS(
$DH102="день_1",
$BP102*$BL102/($AX102-$AW102+1)*BI102*(DAY(EOMONTH(BI$15,0))),
$DH102="день_2",
$BP102/30*MAX(MIN($AX102,EOMONTH(BI$15,0))-MAX($AW102,BI$15)+1,),
$DH102="раб.день",
$BP102/30*(IFERROR(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$BP102*BI102,
$DH102="неделя",
$BP102*BI102/7*(ROUNDUP((DAY(EOMONTH(BI$15,0)))/4,0))),
0)</f>
        <v/>
      </c>
      <c r="CA102" s="125">
        <f t="array" ref="CA102">
IFERROR(
_xlfn.IFS(
$DH102="день_1",
$BP102*$BL102/($AX102-$AW102+1)*BJ102*(DAY(EOMONTH(BJ$15,0))),
$DH102="день_2",
$BP102/30*MAX(MIN($AX102,EOMONTH(BJ$15,0))-MAX($AW102,BJ$15)+1,),
$DH102="раб.день",
$BP102/30*(IFERROR(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$BP102*BJ102,
$DH102="неделя",
$BP102*BJ102/7*(ROUNDUP((DAY(EOMONTH(BJ$15,0)))/4,0))),
0)</f>
        <v/>
      </c>
      <c r="CB102" s="125">
        <f t="array" ref="CB102">
IFERROR(
_xlfn.IFS(
$DH102="день_1",
$BP102*$BL102/($AX102-$AW102+1)*BK102*(DAY(EOMONTH(BK$15,0))),
$DH102="день_2",
$BP102/30*MAX(MIN($AX102,EOMONTH(BK$15,0))-MAX($AW102,BK$15)+1,),
$DH102="раб.день",
$BP102/30*(IFERROR(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$BP102*BK102,
$DH102="неделя",
$BP102*BK102/7*(ROUNDUP((DAY(EOMONTH(BK$15,0)))/4,0))),
0)</f>
        <v/>
      </c>
      <c r="CC102" s="125">
        <f>SUM($BQ102:$CB102)</f>
        <v/>
      </c>
      <c r="CD102" s="126">
        <f>SUM($EH102:$EH102)</f>
        <v/>
      </c>
      <c r="CE102" s="126">
        <f>$CD102*$AB102</f>
        <v/>
      </c>
      <c r="CF102" s="126">
        <f>SUM($EK102:$EK102)</f>
        <v/>
      </c>
      <c r="CG102" s="126">
        <f>$CF102*$AB102</f>
        <v/>
      </c>
      <c r="CH102" s="126">
        <f>SUM($CC102,$CE102,$CG102)</f>
        <v/>
      </c>
      <c r="CI102" s="126">
        <f>$CH102*(1+$CM102)</f>
        <v/>
      </c>
      <c r="CJ102" s="127" t="n">
        <v>0</v>
      </c>
      <c r="CK102" s="126">
        <f>SUM($CH102:$CH102)*(1+$CJ102)</f>
        <v/>
      </c>
      <c r="CL102" s="126">
        <f>SUM($CH102:$CH102)*(1+$CM102)</f>
        <v/>
      </c>
      <c r="CM102" s="59" t="n"/>
      <c r="CN102" s="59" t="n"/>
      <c r="CO102" s="72" t="n"/>
      <c r="CP102" s="59" t="n"/>
      <c r="CQ102" s="73" t="n"/>
      <c r="CR102" s="73" t="n"/>
      <c r="CS102" s="73" t="n"/>
      <c r="CT102" s="72" t="n"/>
      <c r="CU102" s="79" t="inlineStr">
        <is>
          <t> </t>
        </is>
      </c>
      <c r="CV102" s="60" t="n"/>
      <c r="CW102" s="60" t="n"/>
      <c r="CX102" s="60" t="n"/>
      <c r="CY102" s="127">
        <f>IFERROR(($CC102-$EE102)/($EE102/(1-$DQ102)),0)</f>
        <v/>
      </c>
      <c r="CZ102" s="127">
        <f>IFERROR(1-$EI102/($CE102),0)</f>
        <v/>
      </c>
      <c r="DA102" s="127">
        <f>IFERROR(1-$EL102/($CG102),0)</f>
        <v/>
      </c>
      <c r="DB102" s="126">
        <f>ROUND(IFERROR(($CI102/(1+$CM102)-$EN102),0),2)</f>
        <v/>
      </c>
      <c r="DC102" s="128" t="n"/>
      <c r="DD102" s="125" t="n"/>
      <c r="DE102" s="75" t="n">
        <v>0</v>
      </c>
      <c r="DF102" s="128" t="n"/>
      <c r="DG102" s="125">
        <f>IF($DC102=0,0,$DD102*($DC102*100%-$DE102*$DF102))*SUM($AB102:$AB102)</f>
        <v/>
      </c>
      <c r="DH102" s="129" t="inlineStr">
        <is>
          <t>месяц</t>
        </is>
      </c>
      <c r="DI102" s="130">
        <f t="array" ref="DI102">IFERROR(
IF($ES102="LisChannel",
(ROUND(((INDEX({174.625;153.888888888889;130.972222222222},MATCH($AI102,{2;3;4}),0))*$AG102*$AI102),2)),0),0)</f>
        <v/>
      </c>
      <c r="DJ102" s="130">
        <f>
_xlfn.LET(_xlpm.X,
IFERROR(
IF($ES102="НовиковТВ",
(_xlfn.LET(_xlpm.NTV,
_xlfn.LET(_xlpm.MIN,350000,
IF(SUMIFS($DI:$DI,$ES:$ES,"НовиковТВ")&lt;=_xlpm.MIN,
(SUMIFS($DI:$DI,$ES:$ES,"НовиковТВ")/(COUNTIFS($ES:$ES,"НовиковТВ")))*_xlpm.MIN/SUMIFS($DI:$DI,$ES:$ES,"НовиковТВ"),
DI102)),
_xlpm.NTV+$DG102/(1-(1-(_xlpm.NTV)*(1-$DL102)*(1-$DM102)*(1-$DN102)*(1-$DO102)*(1-$DP102)/_xlpm.NTV))))/(1+$EP102),
$DI102+$DG102/(1-(1-($DI102)*(1-$DL102)*(1-$DM102)*(1-$DN102)*(1-$DO102)*(1-$DP102)/$DI102))),
0),
_xlpm.X*(1+$CM102)*(1+$CW102)-_xlpm.X*(1+$CM102)+_xlpm.X)</f>
        <v/>
      </c>
      <c r="DK102" s="125" t="inlineStr">
        <is>
          <t>послед.</t>
        </is>
      </c>
      <c r="DL102" s="63" t="n">
        <v>0</v>
      </c>
      <c r="DM102" s="63" t="n">
        <v>0</v>
      </c>
      <c r="DN102" s="63" t="n">
        <v>0</v>
      </c>
      <c r="DO102" s="63" t="n">
        <v>0</v>
      </c>
      <c r="DP102" s="63" t="n">
        <v>0</v>
      </c>
      <c r="DQ102" s="63">
        <f t="array" ref="DQ102">IFERROR(_xlfn.IFS(
$DK102="послед.",1-(1-$DL102)*(1-$DM102)*(1-$DN102)*(1-$DO102)*(1-$DP102),
$DK102="сумм.",$DL102+$DM102+$DN102+$DO102+$DP102),
0)</f>
        <v/>
      </c>
      <c r="DR102" s="125">
        <f t="array" ref="DR102">
IFERROR(
_xlfn.IFS(
$BL102=0,
0,
$BL102&gt;0,
_xlfn.IFS($DK102="послед.",
$DJ102*(1-$DL102)*(1-$DM102)*(1-$DN102)*(1-$DO102)*(1-$DP102),
$DK102="сумм.",
$DJ102*(1-($DL102+$DM102+$DN102+$DO102+$DP102)))),0)</f>
        <v/>
      </c>
      <c r="DS102" s="125">
        <f t="array" ref="DS102">
IFERROR(_xlfn.IFS(
$DH102="день_1",
$DR102*$BL102/($AX102-$AW102+1)*AZ102*(DAY(EOMONTH(AZ$15,0))),
$DH102="день_2",
$DR102/30*MAX(MIN($AX102,EOMONTH(AZ$15,0))-MAX($AW102,AZ$15)+1,),
$DH102="раб.день",
$DR102/30*(IFERROR(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$DR102*AZ102,
$DH102="неделя",
$DR102*AZ102/7*(ROUNDUP((DAY(EOMONTH(AZ$15,0)))/4,0))),
0)</f>
        <v/>
      </c>
      <c r="DT102" s="125">
        <f t="array" ref="DT102">
IFERROR(_xlfn.IFS(
$DH102="день_1",
$DR102*$BL102/($AX102-$AW102+1)*BA102*(DAY(EOMONTH(BA$15,0))),
$DH102="день_2",
$DR102/30*MAX(MIN($AX102,EOMONTH(BA$15,0))-MAX($AW102,BA$15)+1,),
$DH102="раб.день",
$DR102/30*(IFERROR(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$DR102*BA102,
$DH102="неделя",
$DR102*BA102/7*(ROUNDUP((DAY(EOMONTH(BA$15,0)))/4,0))),
0)</f>
        <v/>
      </c>
      <c r="DU102" s="125">
        <f t="array" ref="DU102">
IFERROR(_xlfn.IFS(
$DH102="день_1",
$DR102*$BL102/($AX102-$AW102+1)*BB102*(DAY(EOMONTH(BB$15,0))),
$DH102="день_2",
$DR102/30*MAX(MIN($AX102,EOMONTH(BB$15,0))-MAX($AW102,BB$15)+1,),
$DH102="раб.день",
$DR102/30*(IFERROR(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$DR102*BB102,
$DH102="неделя",
$DR102*BB102/7*(ROUNDUP((DAY(EOMONTH(BB$15,0)))/4,0))),
0)</f>
        <v/>
      </c>
      <c r="DV102" s="125">
        <f t="array" ref="DV102">
IFERROR(_xlfn.IFS(
$DH102="день_1",
$DR102*$BL102/($AX102-$AW102+1)*BC102*(DAY(EOMONTH(BC$15,0))),
$DH102="день_2",
$DR102/30*MAX(MIN($AX102,EOMONTH(BC$15,0))-MAX($AW102,BC$15)+1,),
$DH102="раб.день",
$DR102/30*(IFERROR(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$DR102*BC102,
$DH102="неделя",
$DR102*BC102/7*(ROUNDUP((DAY(EOMONTH(BC$15,0)))/4,0))),
0)</f>
        <v/>
      </c>
      <c r="DW102" s="125">
        <f t="array" ref="DW102">
IFERROR(_xlfn.IFS(
$DH102="день_1",
$DR102*$BL102/($AX102-$AW102+1)*BD102*(DAY(EOMONTH(BD$15,0))),
$DH102="день_2",
$DR102/30*MAX(MIN($AX102,EOMONTH(BD$15,0))-MAX($AW102,BD$15)+1,),
$DH102="раб.день",
$DR102/30*(IFERROR(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$DR102*BD102,
$DH102="неделя",
$DR102*BD102/7*(ROUNDUP((DAY(EOMONTH(BD$15,0)))/4,0))),
0)</f>
        <v/>
      </c>
      <c r="DX102" s="125">
        <f t="array" ref="DX102">
IFERROR(_xlfn.IFS(
$DH102="день_1",
$DR102*$BL102/($AX102-$AW102+1)*BE102*(DAY(EOMONTH(BE$15,0))),
$DH102="день_2",
$DR102/30*MAX(MIN($AX102,EOMONTH(BE$15,0))-MAX($AW102,BE$15)+1,),
$DH102="раб.день",
$DR102/30*(IFERROR(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$DR102*BE102,
$DH102="неделя",
$DR102*BE102/7*(ROUNDUP((DAY(EOMONTH(BE$15,0)))/4,0))),
0)</f>
        <v/>
      </c>
      <c r="DY102" s="125">
        <f t="array" ref="DY102">
IFERROR(_xlfn.IFS(
$DH102="день_1",
$DR102*$BL102/($AX102-$AW102+1)*BF102*(DAY(EOMONTH(BF$15,0))),
$DH102="день_2",
$DR102/30*MAX(MIN($AX102,EOMONTH(BF$15,0))-MAX($AW102,BF$15)+1,),
$DH102="раб.день",
$DR102/30*(IFERROR(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$DR102*BF102,
$DH102="неделя",
$DR102*BF102/7*(ROUNDUP((DAY(EOMONTH(BF$15,0)))/4,0))),
0)</f>
        <v/>
      </c>
      <c r="DZ102" s="125">
        <f t="array" ref="DZ102">
IFERROR(_xlfn.IFS(
$DH102="день_1",
$DR102*$BL102/($AX102-$AW102+1)*BG102*(DAY(EOMONTH(BG$15,0))),
$DH102="день_2",
$DR102/30*MAX(MIN($AX102,EOMONTH(BG$15,0))-MAX($AW102,BG$15)+1,),
$DH102="раб.день",
$DR102/30*(IFERROR(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$DR102*BG102,
$DH102="неделя",
$DR102*BG102/7*(ROUNDUP((DAY(EOMONTH(BG$15,0)))/4,0))),
0)</f>
        <v/>
      </c>
      <c r="EA102" s="125">
        <f t="array" ref="EA102">
IFERROR(_xlfn.IFS(
$DH102="день_1",
$DR102*$BL102/($AX102-$AW102+1)*BH102*(DAY(EOMONTH(BH$15,0))),
$DH102="день_2",
$DR102/30*MAX(MIN($AX102,EOMONTH(BH$15,0))-MAX($AW102,BH$15)+1,),
$DH102="раб.день",
$DR102/30*(IFERROR(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$DR102*BH102,
$DH102="неделя",
$DR102*BH102/7*(ROUNDUP((DAY(EOMONTH(BH$15,0)))/4,0))),
0)</f>
        <v/>
      </c>
      <c r="EB102" s="125">
        <f t="array" ref="EB102">
IFERROR(_xlfn.IFS(
$DH102="день_1",
$DR102*$BL102/($AX102-$AW102+1)*BI102*(DAY(EOMONTH(BI$15,0))),
$DH102="день_2",
$DR102/30*MAX(MIN($AX102,EOMONTH(BI$15,0))-MAX($AW102,BI$15)+1,),
$DH102="раб.день",
$DR102/30*(IFERROR(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$DR102*BI102,
$DH102="неделя",
$DR102*BI102/7*(ROUNDUP((DAY(EOMONTH(BI$15,0)))/4,0))),
0)</f>
        <v/>
      </c>
      <c r="EC102" s="125">
        <f t="array" ref="EC102">
IFERROR(_xlfn.IFS(
$DH102="день_1",
$DR102*$BL102/($AX102-$AW102+1)*BJ102*(DAY(EOMONTH(BJ$15,0))),
$DH102="день_2",
$DR102/30*MAX(MIN($AX102,EOMONTH(BJ$15,0))-MAX($AW102,BJ$15)+1,),
$DH102="раб.день",
$DR102/30*(IFERROR(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$DR102*BJ102,
$DH102="неделя",
$DR102*BJ102/7*(ROUNDUP((DAY(EOMONTH(BJ$15,0)))/4,0))),
0)</f>
        <v/>
      </c>
      <c r="ED102" s="125">
        <f t="array" ref="ED102">
IFERROR(_xlfn.IFS(
$DH102="день_1",
$DR102*$BL102/($AX102-$AW102+1)*BK102*(DAY(EOMONTH(BK$15,0))),
$DH102="день_2",
$DR102/30*MAX(MIN($AX102,EOMONTH(BK$15,0))-MAX($AW102,BK$15)+1,),
$DH102="раб.день",
$DR102/30*(IFERROR(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$DR102*BK102,
$DH102="неделя",
$DR102*BK102/7*(ROUNDUP((DAY(EOMONTH(BK$15,0)))/4,0))),
0)</f>
        <v/>
      </c>
      <c r="EE102" s="125">
        <f>SUM($DS102,$DT102,$DU102,$DV102,$DW102,$DX102,$DY102,$DZ102,$EA102,$EB102,$EC102,$ED102)</f>
        <v/>
      </c>
      <c r="EF102" s="125">
        <f>IFERROR(ROUND($EE102*(1+$EP102),2),0)</f>
        <v/>
      </c>
      <c r="EG102" s="128" t="n">
        <v>1</v>
      </c>
      <c r="EH102" s="126" t="n">
        <v>0</v>
      </c>
      <c r="EI102" s="126">
        <f>ROUND(SUM($EH102:$EH102)*SUM($AB102:$AB102)*$EG102,2)</f>
        <v/>
      </c>
      <c r="EJ102" s="126">
        <f>ROUND($EI102*(1+$EP102),2)</f>
        <v/>
      </c>
      <c r="EK102" s="126" t="n">
        <v>0</v>
      </c>
      <c r="EL102" s="126">
        <f>ROUND(SUM($EK102:$EK102)*SUM($AB102:$AB102)*$EG102,2)</f>
        <v/>
      </c>
      <c r="EM102" s="126">
        <f>ROUND($EL102*(1+$EP102),2)</f>
        <v/>
      </c>
      <c r="EN102" s="126">
        <f>SUM($EE102,$EI102,$EL102)</f>
        <v/>
      </c>
      <c r="EO102" s="126">
        <f>SUM($EF102,$EJ102,$EM102)</f>
        <v/>
      </c>
      <c r="EP102" s="59" t="n"/>
      <c r="EQ102" s="59" t="n"/>
      <c r="ER102" s="60">
        <f t="array" ref="ER1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MATCH(ES102,
{"AMS";"RussOutdoor";"HD Outdoor";"Ingroup";"IQ";"Ledproduction";"LisChannel";"Logic";"Media-PPL";"NovikovTV | НовиковТВ";"SMA";"SOK";"КрокусТВ | CrocusTV | IndoorTV";"Сити";"ТЯК Москва"},
0)),"")</f>
        <v/>
      </c>
      <c r="ES102" s="60" t="n"/>
      <c r="ET102" s="60">
        <f t="array" ref="ET1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MATCH(ES102,
{"AMS";"RussOutdoor";"HD Outdoor";"Ingroup";"IQ";"Ledproduction";"LisChannel";"Logic";"Media-PPL";"NovikovTV | НовиковТВ";"SMA";"SOK";"КрокусТВ | CrocusTV | IndoorTV";"Сити";"ТЯК Москва"},
0)),"")</f>
        <v/>
      </c>
      <c r="EU102" s="60" t="n"/>
      <c r="EV102" s="60" t="n"/>
      <c r="EX102" s="110">
        <f t="array" ref="EX102">
($AR102/30
+N("ТРАФИК ПЛОЩАДКИ"))*
(IFERROR(
_xlfn.LET(
_xlpm.GPR,
HLOOKUP($L102,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IF($Q102="цифровой",_xlpm.GPR/$AG102,_xlpm.GPR/60)),
0)
+N("DWELL TIME"))*
(IF($AB102=0,0,IF($AB102=1,0.3,IF($AB102=2,0.5,IF($AB102&gt;2,1))))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_xlfn.IFS($AC102="да",1.2,$AC102="нет",1)*
_xlfn.IFS($AD102="да",1.2,$AD102="нет",1)*
IF(R102="статический",1,1.2)*
$X102*
INDEX(
{1.2;1;1.2;1.2;1;1.2;1.2;1.2;1.2;1.2;1.2;1;1.2;1.2;1.2;1.2;1;1;1.2;1.2;1.2;1;1;1;1;1.2;1.2;1.2;1.2;1;1;1;1;1.2;1.2;1.2;1.2;1.2;1.2;1.2;1.2;1;1;1.2;1;1;1;1;1.5;1;1;1.5;1.5;1.2},
MATCH($Q102,_xlpm.MI,0)))&gt;{0.02;0.04;0.06;0.1;0.2;0.4;0.6;0.8;1;2;4;6})),
{0;1;2;3;4;5;6;7;8;9;10;11;12},
0)))
+N("КОЭФФИЦИЕНТ КОНТАКТА"))))*
(_xlfn.IFS($X102&lt;0.1,$X102/1000,$X102&gt;25,5.2,AND($X102&gt;=0.1,$X102&lt;=25),(($X102*2+0.1)/10)*($X102/10)))*
IFERROR((_xlfn.LET(
_xlpm.MA,
{0;0.8;0.85;0.9;0.95;1},
_xlpm.MAA,
{0;1;2;3;4;5},
INDEX(_xlpm.MA,MATCH(SUMPRODUCT(--((IF(ROUND(_xlpm.MAA,1)&gt;5,5,ROUND($AB102,1)))&gt;{0;1;2;3;4;5})),_xlpm.MAA,0)))
+N("КОЭФФИЦИЕНТ КОЛ-ВО КОНСТРУКЦИЙ")),1)*
$AB102,0))*
(IF($Q102="цифровой",$AG102/15*$AI102,1)
+N("ДЛЯ ЦИФРЫ"))</f>
        <v/>
      </c>
      <c r="EY102" s="110">
        <f>IFERROR(EX102*AY102,0)</f>
        <v/>
      </c>
      <c r="EZ102" s="131">
        <f>IFERROR(DP102/EY102*1000,0)</f>
        <v/>
      </c>
      <c r="FA102" s="112">
        <f>IFERROR(FC102/FB102,0)</f>
        <v/>
      </c>
      <c r="FB102" s="112">
        <f>IFERROR((FC102/(EY102/FF102*#REF!))*0.825,0)</f>
        <v/>
      </c>
      <c r="FC102" s="112">
        <f>IFERROR(((EX102*30/AR102)*100)/30,0)</f>
        <v/>
      </c>
      <c r="FD102" s="112">
        <f>IFERROR(EY102/G102*100%,0)</f>
        <v/>
      </c>
      <c r="FE102" s="112">
        <f>IFERROR(FD102/FC102*100%,0)</f>
        <v/>
      </c>
      <c r="FF102" s="110">
        <f>IFERROR(AR102/30*AY102,0)</f>
        <v/>
      </c>
    </row>
    <row r="103" ht="12.75" customHeight="1">
      <c r="A103" s="59" t="n"/>
      <c r="B103" s="60" t="n"/>
      <c r="C103" s="60" t="n"/>
      <c r="D103" s="60">
        <f t="array" ref="D1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3" s="60">
        <f t="array" ref="E1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3" s="60" t="inlineStr"/>
      <c r="G103" s="60" t="n"/>
      <c r="H103" s="60">
        <f t="array" ref="H1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3" s="60" t="n"/>
      <c r="J103" s="60" t="n"/>
      <c r="K103" s="60" t="n"/>
      <c r="L103" s="60" t="n"/>
      <c r="M103" s="60" t="n"/>
      <c r="N103" s="60" t="n"/>
      <c r="O103" s="60" t="n"/>
      <c r="P103" s="60">
        <f t="array" ref="P103">
_xlfn.IFS(
ISNUMBER(MATCH($Q103,{"шелфбаннер","разделитель","монетница","чековая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ISNUMBER(MATCH($Q103,{"каталог","журнал"},)),
"Пресса",
$Q103="","")</f>
        <v/>
      </c>
      <c r="Q103" s="60" t="n"/>
      <c r="R103" s="60">
        <f t="array" ref="R103">
IFERROR(
_xlfn.IFS(
OR(ISNUMBER(MATCH($Q103,{"экспозиция","макет","стенд","автостенд","авто стенд","выставочное пространство","выставочные стенды","модульные выставочные стенды","3Д конструкция","3D конструкция"},)),P103="Экспонирование"),
"нестандартный",
ISNUMBER(MATCH($Q103,{"скроллер","призматрон"},)),
"динамический",
$P103="Видео",
"цифровой",
OR($P103="Пресса",$P103="Щит",$P103="POSm",$P103="Подвес",$P103="Брендирование/оклейка"),
"статический"),"")</f>
        <v/>
      </c>
      <c r="S103" s="59" t="n"/>
      <c r="T103" s="60" t="n"/>
      <c r="U103" s="60" t="n"/>
      <c r="V103" s="60">
        <f>
IF(P103="Видео",
"цифровой постер/ролик",
IF(ISNUMBER(MATCH(Q103,{"короб световой","короб световой | лайтбокс","короб световой | кристалайт","лайтбокс","лайт бокс","кристалайт","LB","lightbox"},)),
"бэклит",
IF(P103="Брендирование/оклейка",
"перфарированная пленка/самоклейка",
IF(P103="Экспонирование",
"под запрос",
IF(P103="Подвес",
"баннер/ткань",
"")))))</f>
        <v/>
      </c>
      <c r="W103" s="59" t="n"/>
      <c r="X103" s="59" t="n"/>
      <c r="Y103" s="59" t="n"/>
      <c r="Z103" s="61" t="n"/>
      <c r="AA103" s="61" t="n"/>
      <c r="AB103" s="61">
        <f>IF(BL103&gt;0,Z103,0)</f>
        <v/>
      </c>
      <c r="AC103" s="59" t="n"/>
      <c r="AD103" s="59" t="n"/>
      <c r="AE103" s="59" t="n"/>
      <c r="AF103" s="59" t="n"/>
      <c r="AG103" s="59" t="n"/>
      <c r="AH103" s="59" t="n"/>
      <c r="AI103" s="59" t="n"/>
      <c r="AJ103" s="59" t="n"/>
      <c r="AK103" s="59" t="n"/>
      <c r="AL103" s="62">
        <f>IFERROR(IF(OR(R103="статический",R103="динамический",R103="нестандартный",R103="",R103=""),"-",IF(AND(AH103="-",AI103="-"),"-",AK103*3600/AH103*AI103)),"-")</f>
        <v/>
      </c>
      <c r="AM103" s="62">
        <f>IFERROR(IF(OR(R103="статический",R103="динамический",R103="",R103="", R103="BTL",R103="нестандартный"),"-",AG103*AI103*AL103/60),"-")</f>
        <v/>
      </c>
      <c r="AN103" s="63">
        <f>IFERROR(IF(AH103="","-",AG103*AI103/AH103),"-")</f>
        <v/>
      </c>
      <c r="AO103" s="59">
        <f>IFERROR(IF(OR($R103="статический",$R103="динамический",$R103="",$R103="",$R103="BTL",$R103="нестандартный"),"-",$AL103*$AY103),"-")</f>
        <v/>
      </c>
      <c r="AP103" s="62">
        <f>IFERROR(IF(OR($R103="статический",$R103="динамический",$R103="",$R103="",$R103="BTL",$R103="нестандартный"),"-",$AM103*AY103),"-")</f>
        <v/>
      </c>
      <c r="AQ103" s="64" t="n"/>
      <c r="AR103" s="61" t="n"/>
      <c r="AS103" s="61" t="n"/>
      <c r="AT103" s="61" t="n"/>
      <c r="AU103" s="65" t="n"/>
      <c r="AV103" s="124">
        <f>IFERROR(DR103/AT103*1000,"n/a")</f>
        <v/>
      </c>
      <c r="AW103" s="67" t="n"/>
      <c r="AX103" s="67" t="n"/>
      <c r="AY103" s="43">
        <f>IFERROR(IF(OR($AW103="",$AX103=""),"",_xlfn.DAYS($AX103+1,$AW103)),"")</f>
        <v/>
      </c>
      <c r="AZ103" s="68">
        <f t="array" ref="AZ103">
_xlfn.LET(_xlpm.COEFF,
IF($AW103+$AX103=0,0,IF(MAX(MIN($AX103,EOMONTH(AZ$15,0))-MAX($AW103,AZ$15)+1,)&gt;0,1,0)),
_xlfn.IFS(
$ES103="LisChannel",
_xlpm.COEFF*
INDEX({1;1;1.2;1.2;1;1;1;1;1.2;1.2;1.2;1.2},
MATCH(MONTH(AZ$15),
{1,2,3,4,5,6,7,8,9,10,11,12})),
CONCATENATE($ES103," ",$L103)="RussOutdoor метро",
_xlpm.COEFF*
INDEX({0.8;0.9;1.1;1.1;1;1;1;1;1.1;1.1;1.1;1.1},
MATCH(MONTH(AZ$15),
{1,2,3,4,5,6,7,8,9,10,11,12})),
$ES103&lt;&gt;"LisChannel",
_xlpm.COEFF,
$ES103&lt;&gt;"RussOutdoor",
_xlpm.COEFF))</f>
        <v/>
      </c>
      <c r="BA103" s="68">
        <f t="array" ref="BA103">
_xlfn.LET(_xlpm.COEFF,
IF($AW103+$AX103=0,0,IF(MAX(MIN($AX103,EOMONTH(BA$15,0))-MAX($AW103,BA$15)+1,)&gt;0,1,0)),
_xlfn.IFS(
$ES103="LisChannel",
_xlpm.COEFF*
INDEX({1;1;1.2;1.2;1;1;1;1;1.2;1.2;1.2;1.2},
MATCH(MONTH(BA$15),
{1,2,3,4,5,6,7,8,9,10,11,12})),
CONCATENATE($ES103," ",$L103)="RussOutdoor метро",
_xlpm.COEFF*
INDEX({0.8;0.9;1.1;1.1;1;1;1;1;1.1;1.1;1.1;1.1},
MATCH(MONTH(BA$15),
{1,2,3,4,5,6,7,8,9,10,11,12})),
$ES103&lt;&gt;"LisChannel",
_xlpm.COEFF,
$ES103&lt;&gt;"RussOutdoor",
_xlpm.COEFF))</f>
        <v/>
      </c>
      <c r="BB103" s="68">
        <f t="array" ref="BB103">
_xlfn.LET(_xlpm.COEFF,
IF($AW103+$AX103=0,0,IF(MAX(MIN($AX103,EOMONTH(BB$15,0))-MAX($AW103,BB$15)+1,)&gt;0,1,0)),
_xlfn.IFS(
$ES103="LisChannel",
_xlpm.COEFF*
INDEX({1;1;1.2;1.2;1;1;1;1;1.2;1.2;1.2;1.2},
MATCH(MONTH(BB$15),
{1,2,3,4,5,6,7,8,9,10,11,12})),
CONCATENATE($ES103," ",$L103)="RussOutdoor метро",
_xlpm.COEFF*
INDEX({0.8;0.9;1.1;1.1;1;1;1;1;1.1;1.1;1.1;1.1},
MATCH(MONTH(BB$15),
{1,2,3,4,5,6,7,8,9,10,11,12})),
$ES103&lt;&gt;"LisChannel",
_xlpm.COEFF,
$ES103&lt;&gt;"RussOutdoor",
_xlpm.COEFF))</f>
        <v/>
      </c>
      <c r="BC103" s="68">
        <f t="array" ref="BC103">
_xlfn.LET(_xlpm.COEFF,
IF($AW103+$AX103=0,0,IF(MAX(MIN($AX103,EOMONTH(BC$15,0))-MAX($AW103,BC$15)+1,)&gt;0,1,0)),
_xlfn.IFS(
$ES103="LisChannel",
_xlpm.COEFF*
INDEX({1;1;1.2;1.2;1;1;1;1;1.2;1.2;1.2;1.2},
MATCH(MONTH(BC$15),
{1,2,3,4,5,6,7,8,9,10,11,12})),
CONCATENATE($ES103," ",$L103)="RussOutdoor метро",
_xlpm.COEFF*
INDEX({0.8;0.9;1.1;1.1;1;1;1;1;1.1;1.1;1.1;1.1},
MATCH(MONTH(BC$15),
{1,2,3,4,5,6,7,8,9,10,11,12})),
$ES103&lt;&gt;"LisChannel",
_xlpm.COEFF,
$ES103&lt;&gt;"RussOutdoor",
_xlpm.COEFF))</f>
        <v/>
      </c>
      <c r="BD103" s="68">
        <f t="array" ref="BD103">
_xlfn.LET(_xlpm.COEFF,
IF($AW103+$AX103=0,0,IF(MAX(MIN($AX103,EOMONTH(BD$15,0))-MAX($AW103,BD$15)+1,)&gt;0,1,0)),
_xlfn.IFS(
$ES103="LisChannel",
_xlpm.COEFF*
INDEX({1;1;1.2;1.2;1;1;1;1;1.2;1.2;1.2;1.2},
MATCH(MONTH(BD$15),
{1,2,3,4,5,6,7,8,9,10,11,12})),
CONCATENATE($ES103," ",$L103)="RussOutdoor метро",
_xlpm.COEFF*
INDEX({0.8;0.9;1.1;1.1;1;1;1;1;1.1;1.1;1.1;1.1},
MATCH(MONTH(BD$15),
{1,2,3,4,5,6,7,8,9,10,11,12})),
$ES103&lt;&gt;"LisChannel",
_xlpm.COEFF,
$ES103&lt;&gt;"RussOutdoor",
_xlpm.COEFF))</f>
        <v/>
      </c>
      <c r="BE103" s="68">
        <f t="array" ref="BE103">
_xlfn.LET(_xlpm.COEFF,
IF($AW103+$AX103=0,0,IF(MAX(MIN($AX103,EOMONTH(BE$15,0))-MAX($AW103,BE$15)+1,)&gt;0,1,0)),
_xlfn.IFS(
$ES103="LisChannel",
_xlpm.COEFF*
INDEX({1;1;1.2;1.2;1;1;1;1;1.2;1.2;1.2;1.2},
MATCH(MONTH(BE$15),
{1,2,3,4,5,6,7,8,9,10,11,12})),
CONCATENATE($ES103," ",$L103)="RussOutdoor метро",
_xlpm.COEFF*
INDEX({0.8;0.9;1.1;1.1;1;1;1;1;1.1;1.1;1.1;1.1},
MATCH(MONTH(BE$15),
{1,2,3,4,5,6,7,8,9,10,11,12})),
$ES103&lt;&gt;"LisChannel",
_xlpm.COEFF,
$ES103&lt;&gt;"RussOutdoor",
_xlpm.COEFF))</f>
        <v/>
      </c>
      <c r="BF103" s="68">
        <f t="array" ref="BF103">
_xlfn.LET(_xlpm.COEFF,
IF($AW103+$AX103=0,0,IF(MAX(MIN($AX103,EOMONTH(BF$15,0))-MAX($AW103,BF$15)+1,)&gt;0,1,0)),
_xlfn.IFS(
$ES103="LisChannel",
_xlpm.COEFF*
INDEX({1;1;1.2;1.2;1;1;1;1;1.2;1.2;1.2;1.2},
MATCH(MONTH(BF$15),
{1,2,3,4,5,6,7,8,9,10,11,12})),
CONCATENATE($ES103," ",$L103)="RussOutdoor метро",
_xlpm.COEFF*
INDEX({0.8;0.9;1.1;1.1;1;1;1;1;1.1;1.1;1.1;1.1},
MATCH(MONTH(BF$15),
{1,2,3,4,5,6,7,8,9,10,11,12})),
$ES103&lt;&gt;"LisChannel",
_xlpm.COEFF,
$ES103&lt;&gt;"RussOutdoor",
_xlpm.COEFF))</f>
        <v/>
      </c>
      <c r="BG103" s="68">
        <f t="array" ref="BG103">
_xlfn.LET(_xlpm.COEFF,
IF($AW103+$AX103=0,0,IF(MAX(MIN($AX103,EOMONTH(BG$15,0))-MAX($AW103,BG$15)+1,)&gt;0,1,0)),
_xlfn.IFS(
$ES103="LisChannel",
_xlpm.COEFF*
INDEX({1;1;1.2;1.2;1;1;1;1;1.2;1.2;1.2;1.2},
MATCH(MONTH(BG$15),
{1,2,3,4,5,6,7,8,9,10,11,12})),
CONCATENATE($ES103," ",$L103)="RussOutdoor метро",
_xlpm.COEFF*
INDEX({0.8;0.9;1.1;1.1;1;1;1;1;1.1;1.1;1.1;1.1},
MATCH(MONTH(BG$15),
{1,2,3,4,5,6,7,8,9,10,11,12})),
$ES103&lt;&gt;"LisChannel",
_xlpm.COEFF,
$ES103&lt;&gt;"RussOutdoor",
_xlpm.COEFF))</f>
        <v/>
      </c>
      <c r="BH103" s="68">
        <f t="array" ref="BH103">
_xlfn.LET(_xlpm.COEFF,
IF($AW103+$AX103=0,0,IF(MAX(MIN($AX103,EOMONTH(BH$15,0))-MAX($AW103,BH$15)+1,)&gt;0,1,0)),
_xlfn.IFS(
$ES103="LisChannel",
_xlpm.COEFF*
INDEX({1;1;1.2;1.2;1;1;1;1;1.2;1.2;1.2;1.2},
MATCH(MONTH(BH$15),
{1,2,3,4,5,6,7,8,9,10,11,12})),
CONCATENATE($ES103," ",$L103)="RussOutdoor метро",
_xlpm.COEFF*
INDEX({0.8;0.9;1.1;1.1;1;1;1;1;1.1;1.1;1.1;1.1},
MATCH(MONTH(BH$15),
{1,2,3,4,5,6,7,8,9,10,11,12})),
$ES103&lt;&gt;"LisChannel",
_xlpm.COEFF,
$ES103&lt;&gt;"RussOutdoor",
_xlpm.COEFF))</f>
        <v/>
      </c>
      <c r="BI103" s="68">
        <f t="array" ref="BI103">
_xlfn.LET(_xlpm.COEFF,
IF($AW103+$AX103=0,0,IF(MAX(MIN($AX103,EOMONTH(BI$15,0))-MAX($AW103,BI$15)+1,)&gt;0,1,0)),
_xlfn.IFS(
$ES103="LisChannel",
_xlpm.COEFF*
INDEX({1;1;1.2;1.2;1;1;1;1;1.2;1.2;1.2;1.2},
MATCH(MONTH(BI$15),
{1,2,3,4,5,6,7,8,9,10,11,12})),
CONCATENATE($ES103," ",$L103)="RussOutdoor метро",
_xlpm.COEFF*
INDEX({0.8;0.9;1.1;1.1;1;1;1;1;1.1;1.1;1.1;1.1},
MATCH(MONTH(BI$15),
{1,2,3,4,5,6,7,8,9,10,11,12})),
$ES103&lt;&gt;"LisChannel",
_xlpm.COEFF,
$ES103&lt;&gt;"RussOutdoor",
_xlpm.COEFF))</f>
        <v/>
      </c>
      <c r="BJ103" s="68">
        <f t="array" ref="BJ103">
_xlfn.LET(_xlpm.COEFF,
IF($AW103+$AX103=0,0,IF(MAX(MIN($AX103,EOMONTH(BJ$15,0))-MAX($AW103,BJ$15)+1,)&gt;0,1,0)),
_xlfn.IFS(
$ES103="LisChannel",
_xlpm.COEFF*
INDEX({1;1;1.2;1.2;1;1;1;1;1.2;1.2;1.2;1.2},
MATCH(MONTH(BJ$15),
{1,2,3,4,5,6,7,8,9,10,11,12})),
CONCATENATE($ES103," ",$L103)="RussOutdoor метро",
_xlpm.COEFF*
INDEX({0.8;0.9;1.1;1.1;1;1;1;1;1.1;1.1;1.1;1.1},
MATCH(MONTH(BJ$15),
{1,2,3,4,5,6,7,8,9,10,11,12})),
$ES103&lt;&gt;"LisChannel",
_xlpm.COEFF,
$ES103&lt;&gt;"RussOutdoor",
_xlpm.COEFF))</f>
        <v/>
      </c>
      <c r="BK103" s="68">
        <f t="array" ref="BK103">
_xlfn.LET(_xlpm.COEFF,
IF($AW103+$AX103=0,0,IF(MAX(MIN($AX103,EOMONTH(BK$15,0))-MAX($AW103,BK$15)+1,)&gt;0,1,0)),
_xlfn.IFS(
$ES103="LisChannel",
_xlpm.COEFF*
INDEX({1;1;1.2;1.2;1;1;1;1;1.2;1.2;1.2;1.2},
MATCH(MONTH(BK$15),
{1,2,3,4,5,6,7,8,9,10,11,12})),
CONCATENATE($ES103," ",$L103)="RussOutdoor метро",
_xlpm.COEFF*
INDEX({0.8;0.9;1.1;1.1;1;1;1;1;1.1;1.1;1.1;1.1},
MATCH(MONTH(BK$15),
{1,2,3,4,5,6,7,8,9,10,11,12})),
$ES103&lt;&gt;"LisChannel",
_xlpm.COEFF,
$ES103&lt;&gt;"RussOutdoor",
_xlpm.COEFF))</f>
        <v/>
      </c>
      <c r="BL103" s="62">
        <f>COUNTIFS($AZ103:$BK103,"&gt;0")</f>
        <v/>
      </c>
      <c r="BM103" s="65" t="n"/>
      <c r="BN103" s="125">
        <f>$DJ103</f>
        <v/>
      </c>
      <c r="BO103" s="63">
        <f>$DQ103</f>
        <v/>
      </c>
      <c r="BP103" s="125">
        <f>
IFERROR(
IF($BL103=0,0,
$BN103*(1-$BO103)),
0)</f>
        <v/>
      </c>
      <c r="BQ103" s="125">
        <f t="array" ref="BQ103">
IFERROR(
_xlfn.IFS(
$DH103="день_1",
$BP103*$BL103/($AX103-$AW103+1)*AZ103*(DAY(EOMONTH(AZ$15,0))),
$DH103="день_2",
$BP103/30*MAX(MIN($AX103,EOMONTH(AZ$15,0))-MAX($AW103,AZ$15)+1,),
$DH103="раб.день",
$BP103/30*(IFERROR(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$BP103*AZ103,
$DH103="неделя",
$BP103*AZ103/7*(ROUNDUP((DAY(EOMONTH(AZ$15,0)))/4,0))),
0)</f>
        <v/>
      </c>
      <c r="BR103" s="125">
        <f t="array" ref="BR103">
IFERROR(
_xlfn.IFS(
$DH103="день_1",
$BP103*$BL103/($AX103-$AW103+1)*BA103*(DAY(EOMONTH(BA$15,0))),
$DH103="день_2",
$BP103/30*MAX(MIN($AX103,EOMONTH(BA$15,0))-MAX($AW103,BA$15)+1,),
$DH103="раб.день",
$BP103/30*(IFERROR(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$BP103*BA103,
$DH103="неделя",
$BP103*BA103/7*(ROUNDUP((DAY(EOMONTH(BA$15,0)))/4,0))),
0)</f>
        <v/>
      </c>
      <c r="BS103" s="125">
        <f t="array" ref="BS103">
IFERROR(
_xlfn.IFS(
$DH103="день_1",
$BP103*$BL103/($AX103-$AW103+1)*BB103*(DAY(EOMONTH(BB$15,0))),
$DH103="день_2",
$BP103/30*MAX(MIN($AX103,EOMONTH(BB$15,0))-MAX($AW103,BB$15)+1,),
$DH103="раб.день",
$BP103/30*(IFERROR(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$BP103*BB103,
$DH103="неделя",
$BP103*BB103/7*(ROUNDUP((DAY(EOMONTH(BB$15,0)))/4,0))),
0)</f>
        <v/>
      </c>
      <c r="BT103" s="125">
        <f t="array" ref="BT103">
IFERROR(
_xlfn.IFS(
$DH103="день_1",
$BP103*$BL103/($AX103-$AW103+1)*BC103*(DAY(EOMONTH(BC$15,0))),
$DH103="день_2",
$BP103/30*MAX(MIN($AX103,EOMONTH(BC$15,0))-MAX($AW103,BC$15)+1,),
$DH103="раб.день",
$BP103/30*(IFERROR(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$BP103*BC103,
$DH103="неделя",
$BP103*BC103/7*(ROUNDUP((DAY(EOMONTH(BC$15,0)))/4,0))),
0)</f>
        <v/>
      </c>
      <c r="BU103" s="125">
        <f t="array" ref="BU103">
IFERROR(
_xlfn.IFS(
$DH103="день_1",
$BP103*$BL103/($AX103-$AW103+1)*BD103*(DAY(EOMONTH(BD$15,0))),
$DH103="день_2",
$BP103/30*MAX(MIN($AX103,EOMONTH(BD$15,0))-MAX($AW103,BD$15)+1,),
$DH103="раб.день",
$BP103/30*(IFERROR(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$BP103*BD103,
$DH103="неделя",
$BP103*BD103/7*(ROUNDUP((DAY(EOMONTH(BD$15,0)))/4,0))),
0)</f>
        <v/>
      </c>
      <c r="BV103" s="125">
        <f t="array" ref="BV103">
IFERROR(
_xlfn.IFS(
$DH103="день_1",
$BP103*$BL103/($AX103-$AW103+1)*BE103*(DAY(EOMONTH(BE$15,0))),
$DH103="день_2",
$BP103/30*MAX(MIN($AX103,EOMONTH(BE$15,0))-MAX($AW103,BE$15)+1,),
$DH103="раб.день",
$BP103/30*(IFERROR(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$BP103*BE103,
$DH103="неделя",
$BP103*BE103/7*(ROUNDUP((DAY(EOMONTH(BE$15,0)))/4,0))),
0)</f>
        <v/>
      </c>
      <c r="BW103" s="125">
        <f t="array" ref="BW103">
IFERROR(
_xlfn.IFS(
$DH103="день_1",
$BP103*$BL103/($AX103-$AW103+1)*BF103*(DAY(EOMONTH(BF$15,0))),
$DH103="день_2",
$BP103/30*MAX(MIN($AX103,EOMONTH(BF$15,0))-MAX($AW103,BF$15)+1,),
$DH103="раб.день",
$BP103/30*(IFERROR(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$BP103*BF103,
$DH103="неделя",
$BP103*BF103/7*(ROUNDUP((DAY(EOMONTH(BF$15,0)))/4,0))),
0)</f>
        <v/>
      </c>
      <c r="BX103" s="125">
        <f t="array" ref="BX103">
IFERROR(
_xlfn.IFS(
$DH103="день_1",
$BP103*$BL103/($AX103-$AW103+1)*BG103*(DAY(EOMONTH(BG$15,0))),
$DH103="день_2",
$BP103/30*MAX(MIN($AX103,EOMONTH(BG$15,0))-MAX($AW103,BG$15)+1,),
$DH103="раб.день",
$BP103/30*(IFERROR(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$BP103*BG103,
$DH103="неделя",
$BP103*BG103/7*(ROUNDUP((DAY(EOMONTH(BG$15,0)))/4,0))),
0)</f>
        <v/>
      </c>
      <c r="BY103" s="125">
        <f t="array" ref="BY103">
IFERROR(
_xlfn.IFS(
$DH103="день_1",
$BP103*$BL103/($AX103-$AW103+1)*BH103*(DAY(EOMONTH(BH$15,0))),
$DH103="день_2",
$BP103/30*MAX(MIN($AX103,EOMONTH(BH$15,0))-MAX($AW103,BH$15)+1,),
$DH103="раб.день",
$BP103/30*(IFERROR(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$BP103*BH103,
$DH103="неделя",
$BP103*BH103/7*(ROUNDUP((DAY(EOMONTH(BH$15,0)))/4,0))),
0)</f>
        <v/>
      </c>
      <c r="BZ103" s="125">
        <f t="array" ref="BZ103">
IFERROR(
_xlfn.IFS(
$DH103="день_1",
$BP103*$BL103/($AX103-$AW103+1)*BI103*(DAY(EOMONTH(BI$15,0))),
$DH103="день_2",
$BP103/30*MAX(MIN($AX103,EOMONTH(BI$15,0))-MAX($AW103,BI$15)+1,),
$DH103="раб.день",
$BP103/30*(IFERROR(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$BP103*BI103,
$DH103="неделя",
$BP103*BI103/7*(ROUNDUP((DAY(EOMONTH(BI$15,0)))/4,0))),
0)</f>
        <v/>
      </c>
      <c r="CA103" s="125">
        <f t="array" ref="CA103">
IFERROR(
_xlfn.IFS(
$DH103="день_1",
$BP103*$BL103/($AX103-$AW103+1)*BJ103*(DAY(EOMONTH(BJ$15,0))),
$DH103="день_2",
$BP103/30*MAX(MIN($AX103,EOMONTH(BJ$15,0))-MAX($AW103,BJ$15)+1,),
$DH103="раб.день",
$BP103/30*(IFERROR(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$BP103*BJ103,
$DH103="неделя",
$BP103*BJ103/7*(ROUNDUP((DAY(EOMONTH(BJ$15,0)))/4,0))),
0)</f>
        <v/>
      </c>
      <c r="CB103" s="125">
        <f t="array" ref="CB103">
IFERROR(
_xlfn.IFS(
$DH103="день_1",
$BP103*$BL103/($AX103-$AW103+1)*BK103*(DAY(EOMONTH(BK$15,0))),
$DH103="день_2",
$BP103/30*MAX(MIN($AX103,EOMONTH(BK$15,0))-MAX($AW103,BK$15)+1,),
$DH103="раб.день",
$BP103/30*(IFERROR(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$BP103*BK103,
$DH103="неделя",
$BP103*BK103/7*(ROUNDUP((DAY(EOMONTH(BK$15,0)))/4,0))),
0)</f>
        <v/>
      </c>
      <c r="CC103" s="125">
        <f>SUM($BQ103:$CB103)</f>
        <v/>
      </c>
      <c r="CD103" s="126">
        <f>SUM($EH103:$EH103)</f>
        <v/>
      </c>
      <c r="CE103" s="126">
        <f>$CD103*$AB103</f>
        <v/>
      </c>
      <c r="CF103" s="126">
        <f>SUM($EK103:$EK103)</f>
        <v/>
      </c>
      <c r="CG103" s="126">
        <f>$CF103*$AB103</f>
        <v/>
      </c>
      <c r="CH103" s="126">
        <f>SUM($CC103,$CE103,$CG103)</f>
        <v/>
      </c>
      <c r="CI103" s="126">
        <f>$CH103*(1+$CM103)</f>
        <v/>
      </c>
      <c r="CJ103" s="127" t="n">
        <v>0</v>
      </c>
      <c r="CK103" s="126">
        <f>SUM($CH103:$CH103)*(1+$CJ103)</f>
        <v/>
      </c>
      <c r="CL103" s="126">
        <f>SUM($CH103:$CH103)*(1+$CM103)</f>
        <v/>
      </c>
      <c r="CM103" s="59" t="n"/>
      <c r="CN103" s="59" t="n"/>
      <c r="CO103" s="72" t="n"/>
      <c r="CP103" s="59" t="n"/>
      <c r="CQ103" s="73" t="n"/>
      <c r="CR103" s="73" t="n"/>
      <c r="CS103" s="73" t="n"/>
      <c r="CT103" s="72" t="n"/>
      <c r="CU103" s="79" t="inlineStr">
        <is>
          <t> </t>
        </is>
      </c>
      <c r="CV103" s="60" t="n"/>
      <c r="CW103" s="60" t="n"/>
      <c r="CX103" s="60" t="n"/>
      <c r="CY103" s="127">
        <f>IFERROR(($CC103-$EE103)/($EE103/(1-$DQ103)),0)</f>
        <v/>
      </c>
      <c r="CZ103" s="127">
        <f>IFERROR(1-$EI103/($CE103),0)</f>
        <v/>
      </c>
      <c r="DA103" s="127">
        <f>IFERROR(1-$EL103/($CG103),0)</f>
        <v/>
      </c>
      <c r="DB103" s="126">
        <f>ROUND(IFERROR(($CI103/(1+$CM103)-$EN103),0),2)</f>
        <v/>
      </c>
      <c r="DC103" s="128" t="n"/>
      <c r="DD103" s="125" t="n"/>
      <c r="DE103" s="75" t="n">
        <v>0</v>
      </c>
      <c r="DF103" s="128" t="n"/>
      <c r="DG103" s="125">
        <f>IF($DC103=0,0,$DD103*($DC103*100%-$DE103*$DF103))*SUM($AB103:$AB103)</f>
        <v/>
      </c>
      <c r="DH103" s="129" t="inlineStr">
        <is>
          <t>месяц</t>
        </is>
      </c>
      <c r="DI103" s="130">
        <f t="array" ref="DI103">IFERROR(
IF($ES103="LisChannel",
(ROUND(((INDEX({174.625;153.888888888889;130.972222222222},MATCH($AI103,{2;3;4}),0))*$AG103*$AI103),2)),0),0)</f>
        <v/>
      </c>
      <c r="DJ103" s="130">
        <f>
_xlfn.LET(_xlpm.X,
IFERROR(
IF($ES103="НовиковТВ",
(_xlfn.LET(_xlpm.NTV,
_xlfn.LET(_xlpm.MIN,350000,
IF(SUMIFS($DI:$DI,$ES:$ES,"НовиковТВ")&lt;=_xlpm.MIN,
(SUMIFS($DI:$DI,$ES:$ES,"НовиковТВ")/(COUNTIFS($ES:$ES,"НовиковТВ")))*_xlpm.MIN/SUMIFS($DI:$DI,$ES:$ES,"НовиковТВ"),
DI103)),
_xlpm.NTV+$DG103/(1-(1-(_xlpm.NTV)*(1-$DL103)*(1-$DM103)*(1-$DN103)*(1-$DO103)*(1-$DP103)/_xlpm.NTV))))/(1+$EP103),
$DI103+$DG103/(1-(1-($DI103)*(1-$DL103)*(1-$DM103)*(1-$DN103)*(1-$DO103)*(1-$DP103)/$DI103))),
0),
_xlpm.X*(1+$CM103)*(1+$CW103)-_xlpm.X*(1+$CM103)+_xlpm.X)</f>
        <v/>
      </c>
      <c r="DK103" s="125" t="inlineStr">
        <is>
          <t>послед.</t>
        </is>
      </c>
      <c r="DL103" s="63" t="n">
        <v>0</v>
      </c>
      <c r="DM103" s="63" t="n">
        <v>0</v>
      </c>
      <c r="DN103" s="63" t="n">
        <v>0</v>
      </c>
      <c r="DO103" s="63" t="n">
        <v>0</v>
      </c>
      <c r="DP103" s="63" t="n">
        <v>0</v>
      </c>
      <c r="DQ103" s="63">
        <f t="array" ref="DQ103">IFERROR(_xlfn.IFS(
$DK103="послед.",1-(1-$DL103)*(1-$DM103)*(1-$DN103)*(1-$DO103)*(1-$DP103),
$DK103="сумм.",$DL103+$DM103+$DN103+$DO103+$DP103),
0)</f>
        <v/>
      </c>
      <c r="DR103" s="125">
        <f t="array" ref="DR103">
IFERROR(
_xlfn.IFS(
$BL103=0,
0,
$BL103&gt;0,
_xlfn.IFS($DK103="послед.",
$DJ103*(1-$DL103)*(1-$DM103)*(1-$DN103)*(1-$DO103)*(1-$DP103),
$DK103="сумм.",
$DJ103*(1-($DL103+$DM103+$DN103+$DO103+$DP103)))),0)</f>
        <v/>
      </c>
      <c r="DS103" s="125">
        <f t="array" ref="DS103">
IFERROR(_xlfn.IFS(
$DH103="день_1",
$DR103*$BL103/($AX103-$AW103+1)*AZ103*(DAY(EOMONTH(AZ$15,0))),
$DH103="день_2",
$DR103/30*MAX(MIN($AX103,EOMONTH(AZ$15,0))-MAX($AW103,AZ$15)+1,),
$DH103="раб.день",
$DR103/30*(IFERROR(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$DR103*AZ103,
$DH103="неделя",
$DR103*AZ103/7*(ROUNDUP((DAY(EOMONTH(AZ$15,0)))/4,0))),
0)</f>
        <v/>
      </c>
      <c r="DT103" s="125">
        <f t="array" ref="DT103">
IFERROR(_xlfn.IFS(
$DH103="день_1",
$DR103*$BL103/($AX103-$AW103+1)*BA103*(DAY(EOMONTH(BA$15,0))),
$DH103="день_2",
$DR103/30*MAX(MIN($AX103,EOMONTH(BA$15,0))-MAX($AW103,BA$15)+1,),
$DH103="раб.день",
$DR103/30*(IFERROR(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$DR103*BA103,
$DH103="неделя",
$DR103*BA103/7*(ROUNDUP((DAY(EOMONTH(BA$15,0)))/4,0))),
0)</f>
        <v/>
      </c>
      <c r="DU103" s="125">
        <f t="array" ref="DU103">
IFERROR(_xlfn.IFS(
$DH103="день_1",
$DR103*$BL103/($AX103-$AW103+1)*BB103*(DAY(EOMONTH(BB$15,0))),
$DH103="день_2",
$DR103/30*MAX(MIN($AX103,EOMONTH(BB$15,0))-MAX($AW103,BB$15)+1,),
$DH103="раб.день",
$DR103/30*(IFERROR(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$DR103*BB103,
$DH103="неделя",
$DR103*BB103/7*(ROUNDUP((DAY(EOMONTH(BB$15,0)))/4,0))),
0)</f>
        <v/>
      </c>
      <c r="DV103" s="125">
        <f t="array" ref="DV103">
IFERROR(_xlfn.IFS(
$DH103="день_1",
$DR103*$BL103/($AX103-$AW103+1)*BC103*(DAY(EOMONTH(BC$15,0))),
$DH103="день_2",
$DR103/30*MAX(MIN($AX103,EOMONTH(BC$15,0))-MAX($AW103,BC$15)+1,),
$DH103="раб.день",
$DR103/30*(IFERROR(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$DR103*BC103,
$DH103="неделя",
$DR103*BC103/7*(ROUNDUP((DAY(EOMONTH(BC$15,0)))/4,0))),
0)</f>
        <v/>
      </c>
      <c r="DW103" s="125">
        <f t="array" ref="DW103">
IFERROR(_xlfn.IFS(
$DH103="день_1",
$DR103*$BL103/($AX103-$AW103+1)*BD103*(DAY(EOMONTH(BD$15,0))),
$DH103="день_2",
$DR103/30*MAX(MIN($AX103,EOMONTH(BD$15,0))-MAX($AW103,BD$15)+1,),
$DH103="раб.день",
$DR103/30*(IFERROR(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$DR103*BD103,
$DH103="неделя",
$DR103*BD103/7*(ROUNDUP((DAY(EOMONTH(BD$15,0)))/4,0))),
0)</f>
        <v/>
      </c>
      <c r="DX103" s="125">
        <f t="array" ref="DX103">
IFERROR(_xlfn.IFS(
$DH103="день_1",
$DR103*$BL103/($AX103-$AW103+1)*BE103*(DAY(EOMONTH(BE$15,0))),
$DH103="день_2",
$DR103/30*MAX(MIN($AX103,EOMONTH(BE$15,0))-MAX($AW103,BE$15)+1,),
$DH103="раб.день",
$DR103/30*(IFERROR(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$DR103*BE103,
$DH103="неделя",
$DR103*BE103/7*(ROUNDUP((DAY(EOMONTH(BE$15,0)))/4,0))),
0)</f>
        <v/>
      </c>
      <c r="DY103" s="125">
        <f t="array" ref="DY103">
IFERROR(_xlfn.IFS(
$DH103="день_1",
$DR103*$BL103/($AX103-$AW103+1)*BF103*(DAY(EOMONTH(BF$15,0))),
$DH103="день_2",
$DR103/30*MAX(MIN($AX103,EOMONTH(BF$15,0))-MAX($AW103,BF$15)+1,),
$DH103="раб.день",
$DR103/30*(IFERROR(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$DR103*BF103,
$DH103="неделя",
$DR103*BF103/7*(ROUNDUP((DAY(EOMONTH(BF$15,0)))/4,0))),
0)</f>
        <v/>
      </c>
      <c r="DZ103" s="125">
        <f t="array" ref="DZ103">
IFERROR(_xlfn.IFS(
$DH103="день_1",
$DR103*$BL103/($AX103-$AW103+1)*BG103*(DAY(EOMONTH(BG$15,0))),
$DH103="день_2",
$DR103/30*MAX(MIN($AX103,EOMONTH(BG$15,0))-MAX($AW103,BG$15)+1,),
$DH103="раб.день",
$DR103/30*(IFERROR(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$DR103*BG103,
$DH103="неделя",
$DR103*BG103/7*(ROUNDUP((DAY(EOMONTH(BG$15,0)))/4,0))),
0)</f>
        <v/>
      </c>
      <c r="EA103" s="125">
        <f t="array" ref="EA103">
IFERROR(_xlfn.IFS(
$DH103="день_1",
$DR103*$BL103/($AX103-$AW103+1)*BH103*(DAY(EOMONTH(BH$15,0))),
$DH103="день_2",
$DR103/30*MAX(MIN($AX103,EOMONTH(BH$15,0))-MAX($AW103,BH$15)+1,),
$DH103="раб.день",
$DR103/30*(IFERROR(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$DR103*BH103,
$DH103="неделя",
$DR103*BH103/7*(ROUNDUP((DAY(EOMONTH(BH$15,0)))/4,0))),
0)</f>
        <v/>
      </c>
      <c r="EB103" s="125">
        <f t="array" ref="EB103">
IFERROR(_xlfn.IFS(
$DH103="день_1",
$DR103*$BL103/($AX103-$AW103+1)*BI103*(DAY(EOMONTH(BI$15,0))),
$DH103="день_2",
$DR103/30*MAX(MIN($AX103,EOMONTH(BI$15,0))-MAX($AW103,BI$15)+1,),
$DH103="раб.день",
$DR103/30*(IFERROR(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$DR103*BI103,
$DH103="неделя",
$DR103*BI103/7*(ROUNDUP((DAY(EOMONTH(BI$15,0)))/4,0))),
0)</f>
        <v/>
      </c>
      <c r="EC103" s="125">
        <f t="array" ref="EC103">
IFERROR(_xlfn.IFS(
$DH103="день_1",
$DR103*$BL103/($AX103-$AW103+1)*BJ103*(DAY(EOMONTH(BJ$15,0))),
$DH103="день_2",
$DR103/30*MAX(MIN($AX103,EOMONTH(BJ$15,0))-MAX($AW103,BJ$15)+1,),
$DH103="раб.день",
$DR103/30*(IFERROR(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$DR103*BJ103,
$DH103="неделя",
$DR103*BJ103/7*(ROUNDUP((DAY(EOMONTH(BJ$15,0)))/4,0))),
0)</f>
        <v/>
      </c>
      <c r="ED103" s="125">
        <f t="array" ref="ED103">
IFERROR(_xlfn.IFS(
$DH103="день_1",
$DR103*$BL103/($AX103-$AW103+1)*BK103*(DAY(EOMONTH(BK$15,0))),
$DH103="день_2",
$DR103/30*MAX(MIN($AX103,EOMONTH(BK$15,0))-MAX($AW103,BK$15)+1,),
$DH103="раб.день",
$DR103/30*(IFERROR(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$DR103*BK103,
$DH103="неделя",
$DR103*BK103/7*(ROUNDUP((DAY(EOMONTH(BK$15,0)))/4,0))),
0)</f>
        <v/>
      </c>
      <c r="EE103" s="125">
        <f>SUM($DS103,$DT103,$DU103,$DV103,$DW103,$DX103,$DY103,$DZ103,$EA103,$EB103,$EC103,$ED103)</f>
        <v/>
      </c>
      <c r="EF103" s="125">
        <f>IFERROR(ROUND($EE103*(1+$EP103),2),0)</f>
        <v/>
      </c>
      <c r="EG103" s="128" t="n">
        <v>1</v>
      </c>
      <c r="EH103" s="126" t="n">
        <v>0</v>
      </c>
      <c r="EI103" s="126">
        <f>ROUND(SUM($EH103:$EH103)*SUM($AB103:$AB103)*$EG103,2)</f>
        <v/>
      </c>
      <c r="EJ103" s="126">
        <f>ROUND($EI103*(1+$EP103),2)</f>
        <v/>
      </c>
      <c r="EK103" s="126" t="n">
        <v>0</v>
      </c>
      <c r="EL103" s="126">
        <f>ROUND(SUM($EK103:$EK103)*SUM($AB103:$AB103)*$EG103,2)</f>
        <v/>
      </c>
      <c r="EM103" s="126">
        <f>ROUND($EL103*(1+$EP103),2)</f>
        <v/>
      </c>
      <c r="EN103" s="126">
        <f>SUM($EE103,$EI103,$EL103)</f>
        <v/>
      </c>
      <c r="EO103" s="126">
        <f>SUM($EF103,$EJ103,$EM103)</f>
        <v/>
      </c>
      <c r="EP103" s="59" t="n"/>
      <c r="EQ103" s="59" t="n"/>
      <c r="ER103" s="60">
        <f t="array" ref="ER1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MATCH(ES103,
{"AMS";"RussOutdoor";"HD Outdoor";"Ingroup";"IQ";"Ledproduction";"LisChannel";"Logic";"Media-PPL";"NovikovTV | НовиковТВ";"SMA";"SOK";"КрокусТВ | CrocusTV | IndoorTV";"Сити";"ТЯК Москва"},
0)),"")</f>
        <v/>
      </c>
      <c r="ES103" s="60" t="n"/>
      <c r="ET103" s="60">
        <f t="array" ref="ET1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MATCH(ES103,
{"AMS";"RussOutdoor";"HD Outdoor";"Ingroup";"IQ";"Ledproduction";"LisChannel";"Logic";"Media-PPL";"NovikovTV | НовиковТВ";"SMA";"SOK";"КрокусТВ | CrocusTV | IndoorTV";"Сити";"ТЯК Москва"},
0)),"")</f>
        <v/>
      </c>
      <c r="EU103" s="60" t="n"/>
      <c r="EV103" s="60" t="n"/>
      <c r="EX103" s="110">
        <f t="array" ref="EX103">
($AR103/30
+N("ТРАФИК ПЛОЩАДКИ"))*
(IFERROR(
_xlfn.LET(
_xlpm.GPR,
HLOOKUP($L103,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IF($Q103="цифровой",_xlpm.GPR/$AG103,_xlpm.GPR/60)),
0)
+N("DWELL TIME"))*
(IF($AB103=0,0,IF($AB103=1,0.3,IF($AB103=2,0.5,IF($AB103&gt;2,1))))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_xlfn.IFS($AC103="да",1.2,$AC103="нет",1)*
_xlfn.IFS($AD103="да",1.2,$AD103="нет",1)*
IF(R103="статический",1,1.2)*
$X103*
INDEX(
{1.2;1;1.2;1.2;1;1.2;1.2;1.2;1.2;1.2;1.2;1;1.2;1.2;1.2;1.2;1;1;1.2;1.2;1.2;1;1;1;1;1.2;1.2;1.2;1.2;1;1;1;1;1.2;1.2;1.2;1.2;1.2;1.2;1.2;1.2;1;1;1.2;1;1;1;1;1.5;1;1;1.5;1.5;1.2},
MATCH($Q103,_xlpm.MI,0)))&gt;{0.02;0.04;0.06;0.1;0.2;0.4;0.6;0.8;1;2;4;6})),
{0;1;2;3;4;5;6;7;8;9;10;11;12},
0)))
+N("КОЭФФИЦИЕНТ КОНТАКТА"))))*
(_xlfn.IFS($X103&lt;0.1,$X103/1000,$X103&gt;25,5.2,AND($X103&gt;=0.1,$X103&lt;=25),(($X103*2+0.1)/10)*($X103/10)))*
IFERROR((_xlfn.LET(
_xlpm.MA,
{0;0.8;0.85;0.9;0.95;1},
_xlpm.MAA,
{0;1;2;3;4;5},
INDEX(_xlpm.MA,MATCH(SUMPRODUCT(--((IF(ROUND(_xlpm.MAA,1)&gt;5,5,ROUND($AB103,1)))&gt;{0;1;2;3;4;5})),_xlpm.MAA,0)))
+N("КОЭФФИЦИЕНТ КОЛ-ВО КОНСТРУКЦИЙ")),1)*
$AB103,0))*
(IF($Q103="цифровой",$AG103/15*$AI103,1)
+N("ДЛЯ ЦИФРЫ"))</f>
        <v/>
      </c>
      <c r="EY103" s="110">
        <f>IFERROR(EX103*AY103,0)</f>
        <v/>
      </c>
      <c r="EZ103" s="131">
        <f>IFERROR(DP103/EY103*1000,0)</f>
        <v/>
      </c>
      <c r="FA103" s="112">
        <f>IFERROR(FC103/FB103,0)</f>
        <v/>
      </c>
      <c r="FB103" s="112">
        <f>IFERROR((FC103/(EY103/FF103*#REF!))*0.825,0)</f>
        <v/>
      </c>
      <c r="FC103" s="112">
        <f>IFERROR(((EX103*30/AR103)*100)/30,0)</f>
        <v/>
      </c>
      <c r="FD103" s="112">
        <f>IFERROR(EY103/G103*100%,0)</f>
        <v/>
      </c>
      <c r="FE103" s="112">
        <f>IFERROR(FD103/FC103*100%,0)</f>
        <v/>
      </c>
      <c r="FF103" s="110">
        <f>IFERROR(AR103/30*AY103,0)</f>
        <v/>
      </c>
    </row>
    <row r="104" ht="12.75" customHeight="1">
      <c r="A104" s="59" t="n"/>
      <c r="B104" s="60" t="n"/>
      <c r="C104" s="60" t="n"/>
      <c r="D104" s="60">
        <f t="array" ref="D1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4" s="60">
        <f t="array" ref="E1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4" s="60" t="inlineStr"/>
      <c r="G104" s="60" t="n"/>
      <c r="H104" s="60">
        <f t="array" ref="H1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4" s="60" t="n"/>
      <c r="J104" s="60" t="n"/>
      <c r="K104" s="60" t="n"/>
      <c r="L104" s="60" t="n"/>
      <c r="M104" s="60" t="n"/>
      <c r="N104" s="60" t="n"/>
      <c r="O104" s="60" t="n"/>
      <c r="P104" s="60">
        <f t="array" ref="P104">
_xlfn.IFS(
ISNUMBER(MATCH($Q104,{"шелфбаннер","разделитель","монетница","чековая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ISNUMBER(MATCH($Q104,{"каталог","журнал"},)),
"Пресса",
$Q104="","")</f>
        <v/>
      </c>
      <c r="Q104" s="60" t="n"/>
      <c r="R104" s="60">
        <f t="array" ref="R104">
IFERROR(
_xlfn.IFS(
OR(ISNUMBER(MATCH($Q104,{"экспозиция","макет","стенд","автостенд","авто стенд","выставочное пространство","выставочные стенды","модульные выставочные стенды","3Д конструкция","3D конструкция"},)),P104="Экспонирование"),
"нестандартный",
ISNUMBER(MATCH($Q104,{"скроллер","призматрон"},)),
"динамический",
$P104="Видео",
"цифровой",
OR($P104="Пресса",$P104="Щит",$P104="POSm",$P104="Подвес",$P104="Брендирование/оклейка"),
"статический"),"")</f>
        <v/>
      </c>
      <c r="S104" s="59" t="n"/>
      <c r="T104" s="60" t="n"/>
      <c r="U104" s="60" t="n"/>
      <c r="V104" s="60">
        <f>
IF(P104="Видео",
"цифровой постер/ролик",
IF(ISNUMBER(MATCH(Q104,{"короб световой","короб световой | лайтбокс","короб световой | кристалайт","лайтбокс","лайт бокс","кристалайт","LB","lightbox"},)),
"бэклит",
IF(P104="Брендирование/оклейка",
"перфарированная пленка/самоклейка",
IF(P104="Экспонирование",
"под запрос",
IF(P104="Подвес",
"баннер/ткань",
"")))))</f>
        <v/>
      </c>
      <c r="W104" s="59" t="n"/>
      <c r="X104" s="59" t="n"/>
      <c r="Y104" s="59" t="n"/>
      <c r="Z104" s="61" t="n"/>
      <c r="AA104" s="61" t="n"/>
      <c r="AB104" s="61">
        <f>IF(BL104&gt;0,Z104,0)</f>
        <v/>
      </c>
      <c r="AC104" s="59" t="n"/>
      <c r="AD104" s="59" t="n"/>
      <c r="AE104" s="59" t="n"/>
      <c r="AF104" s="59" t="n"/>
      <c r="AG104" s="59" t="n"/>
      <c r="AH104" s="59" t="n"/>
      <c r="AI104" s="59" t="n"/>
      <c r="AJ104" s="59" t="n"/>
      <c r="AK104" s="59" t="n"/>
      <c r="AL104" s="62">
        <f>IFERROR(IF(OR(R104="статический",R104="динамический",R104="нестандартный",R104="",R104=""),"-",IF(AND(AH104="-",AI104="-"),"-",AK104*3600/AH104*AI104)),"-")</f>
        <v/>
      </c>
      <c r="AM104" s="62">
        <f>IFERROR(IF(OR(R104="статический",R104="динамический",R104="",R104="", R104="BTL",R104="нестандартный"),"-",AG104*AI104*AL104/60),"-")</f>
        <v/>
      </c>
      <c r="AN104" s="63">
        <f>IFERROR(IF(AH104="","-",AG104*AI104/AH104),"-")</f>
        <v/>
      </c>
      <c r="AO104" s="59">
        <f>IFERROR(IF(OR($R104="статический",$R104="динамический",$R104="",$R104="",$R104="BTL",$R104="нестандартный"),"-",$AL104*$AY104),"-")</f>
        <v/>
      </c>
      <c r="AP104" s="62">
        <f>IFERROR(IF(OR($R104="статический",$R104="динамический",$R104="",$R104="",$R104="BTL",$R104="нестандартный"),"-",$AM104*AY104),"-")</f>
        <v/>
      </c>
      <c r="AQ104" s="64" t="n"/>
      <c r="AR104" s="61" t="n"/>
      <c r="AS104" s="61" t="n"/>
      <c r="AT104" s="61" t="n"/>
      <c r="AU104" s="65" t="n"/>
      <c r="AV104" s="124">
        <f>IFERROR(DR104/AT104*1000,"n/a")</f>
        <v/>
      </c>
      <c r="AW104" s="67" t="n"/>
      <c r="AX104" s="67" t="n"/>
      <c r="AY104" s="43">
        <f>IFERROR(IF(OR($AW104="",$AX104=""),"",_xlfn.DAYS($AX104+1,$AW104)),"")</f>
        <v/>
      </c>
      <c r="AZ104" s="68">
        <f t="array" ref="AZ104">
_xlfn.LET(_xlpm.COEFF,
IF($AW104+$AX104=0,0,IF(MAX(MIN($AX104,EOMONTH(AZ$15,0))-MAX($AW104,AZ$15)+1,)&gt;0,1,0)),
_xlfn.IFS(
$ES104="LisChannel",
_xlpm.COEFF*
INDEX({1;1;1.2;1.2;1;1;1;1;1.2;1.2;1.2;1.2},
MATCH(MONTH(AZ$15),
{1,2,3,4,5,6,7,8,9,10,11,12})),
CONCATENATE($ES104," ",$L104)="RussOutdoor метро",
_xlpm.COEFF*
INDEX({0.8;0.9;1.1;1.1;1;1;1;1;1.1;1.1;1.1;1.1},
MATCH(MONTH(AZ$15),
{1,2,3,4,5,6,7,8,9,10,11,12})),
$ES104&lt;&gt;"LisChannel",
_xlpm.COEFF,
$ES104&lt;&gt;"RussOutdoor",
_xlpm.COEFF))</f>
        <v/>
      </c>
      <c r="BA104" s="68">
        <f t="array" ref="BA104">
_xlfn.LET(_xlpm.COEFF,
IF($AW104+$AX104=0,0,IF(MAX(MIN($AX104,EOMONTH(BA$15,0))-MAX($AW104,BA$15)+1,)&gt;0,1,0)),
_xlfn.IFS(
$ES104="LisChannel",
_xlpm.COEFF*
INDEX({1;1;1.2;1.2;1;1;1;1;1.2;1.2;1.2;1.2},
MATCH(MONTH(BA$15),
{1,2,3,4,5,6,7,8,9,10,11,12})),
CONCATENATE($ES104," ",$L104)="RussOutdoor метро",
_xlpm.COEFF*
INDEX({0.8;0.9;1.1;1.1;1;1;1;1;1.1;1.1;1.1;1.1},
MATCH(MONTH(BA$15),
{1,2,3,4,5,6,7,8,9,10,11,12})),
$ES104&lt;&gt;"LisChannel",
_xlpm.COEFF,
$ES104&lt;&gt;"RussOutdoor",
_xlpm.COEFF))</f>
        <v/>
      </c>
      <c r="BB104" s="68">
        <f t="array" ref="BB104">
_xlfn.LET(_xlpm.COEFF,
IF($AW104+$AX104=0,0,IF(MAX(MIN($AX104,EOMONTH(BB$15,0))-MAX($AW104,BB$15)+1,)&gt;0,1,0)),
_xlfn.IFS(
$ES104="LisChannel",
_xlpm.COEFF*
INDEX({1;1;1.2;1.2;1;1;1;1;1.2;1.2;1.2;1.2},
MATCH(MONTH(BB$15),
{1,2,3,4,5,6,7,8,9,10,11,12})),
CONCATENATE($ES104," ",$L104)="RussOutdoor метро",
_xlpm.COEFF*
INDEX({0.8;0.9;1.1;1.1;1;1;1;1;1.1;1.1;1.1;1.1},
MATCH(MONTH(BB$15),
{1,2,3,4,5,6,7,8,9,10,11,12})),
$ES104&lt;&gt;"LisChannel",
_xlpm.COEFF,
$ES104&lt;&gt;"RussOutdoor",
_xlpm.COEFF))</f>
        <v/>
      </c>
      <c r="BC104" s="68">
        <f t="array" ref="BC104">
_xlfn.LET(_xlpm.COEFF,
IF($AW104+$AX104=0,0,IF(MAX(MIN($AX104,EOMONTH(BC$15,0))-MAX($AW104,BC$15)+1,)&gt;0,1,0)),
_xlfn.IFS(
$ES104="LisChannel",
_xlpm.COEFF*
INDEX({1;1;1.2;1.2;1;1;1;1;1.2;1.2;1.2;1.2},
MATCH(MONTH(BC$15),
{1,2,3,4,5,6,7,8,9,10,11,12})),
CONCATENATE($ES104," ",$L104)="RussOutdoor метро",
_xlpm.COEFF*
INDEX({0.8;0.9;1.1;1.1;1;1;1;1;1.1;1.1;1.1;1.1},
MATCH(MONTH(BC$15),
{1,2,3,4,5,6,7,8,9,10,11,12})),
$ES104&lt;&gt;"LisChannel",
_xlpm.COEFF,
$ES104&lt;&gt;"RussOutdoor",
_xlpm.COEFF))</f>
        <v/>
      </c>
      <c r="BD104" s="68">
        <f t="array" ref="BD104">
_xlfn.LET(_xlpm.COEFF,
IF($AW104+$AX104=0,0,IF(MAX(MIN($AX104,EOMONTH(BD$15,0))-MAX($AW104,BD$15)+1,)&gt;0,1,0)),
_xlfn.IFS(
$ES104="LisChannel",
_xlpm.COEFF*
INDEX({1;1;1.2;1.2;1;1;1;1;1.2;1.2;1.2;1.2},
MATCH(MONTH(BD$15),
{1,2,3,4,5,6,7,8,9,10,11,12})),
CONCATENATE($ES104," ",$L104)="RussOutdoor метро",
_xlpm.COEFF*
INDEX({0.8;0.9;1.1;1.1;1;1;1;1;1.1;1.1;1.1;1.1},
MATCH(MONTH(BD$15),
{1,2,3,4,5,6,7,8,9,10,11,12})),
$ES104&lt;&gt;"LisChannel",
_xlpm.COEFF,
$ES104&lt;&gt;"RussOutdoor",
_xlpm.COEFF))</f>
        <v/>
      </c>
      <c r="BE104" s="68">
        <f t="array" ref="BE104">
_xlfn.LET(_xlpm.COEFF,
IF($AW104+$AX104=0,0,IF(MAX(MIN($AX104,EOMONTH(BE$15,0))-MAX($AW104,BE$15)+1,)&gt;0,1,0)),
_xlfn.IFS(
$ES104="LisChannel",
_xlpm.COEFF*
INDEX({1;1;1.2;1.2;1;1;1;1;1.2;1.2;1.2;1.2},
MATCH(MONTH(BE$15),
{1,2,3,4,5,6,7,8,9,10,11,12})),
CONCATENATE($ES104," ",$L104)="RussOutdoor метро",
_xlpm.COEFF*
INDEX({0.8;0.9;1.1;1.1;1;1;1;1;1.1;1.1;1.1;1.1},
MATCH(MONTH(BE$15),
{1,2,3,4,5,6,7,8,9,10,11,12})),
$ES104&lt;&gt;"LisChannel",
_xlpm.COEFF,
$ES104&lt;&gt;"RussOutdoor",
_xlpm.COEFF))</f>
        <v/>
      </c>
      <c r="BF104" s="68">
        <f t="array" ref="BF104">
_xlfn.LET(_xlpm.COEFF,
IF($AW104+$AX104=0,0,IF(MAX(MIN($AX104,EOMONTH(BF$15,0))-MAX($AW104,BF$15)+1,)&gt;0,1,0)),
_xlfn.IFS(
$ES104="LisChannel",
_xlpm.COEFF*
INDEX({1;1;1.2;1.2;1;1;1;1;1.2;1.2;1.2;1.2},
MATCH(MONTH(BF$15),
{1,2,3,4,5,6,7,8,9,10,11,12})),
CONCATENATE($ES104," ",$L104)="RussOutdoor метро",
_xlpm.COEFF*
INDEX({0.8;0.9;1.1;1.1;1;1;1;1;1.1;1.1;1.1;1.1},
MATCH(MONTH(BF$15),
{1,2,3,4,5,6,7,8,9,10,11,12})),
$ES104&lt;&gt;"LisChannel",
_xlpm.COEFF,
$ES104&lt;&gt;"RussOutdoor",
_xlpm.COEFF))</f>
        <v/>
      </c>
      <c r="BG104" s="68">
        <f t="array" ref="BG104">
_xlfn.LET(_xlpm.COEFF,
IF($AW104+$AX104=0,0,IF(MAX(MIN($AX104,EOMONTH(BG$15,0))-MAX($AW104,BG$15)+1,)&gt;0,1,0)),
_xlfn.IFS(
$ES104="LisChannel",
_xlpm.COEFF*
INDEX({1;1;1.2;1.2;1;1;1;1;1.2;1.2;1.2;1.2},
MATCH(MONTH(BG$15),
{1,2,3,4,5,6,7,8,9,10,11,12})),
CONCATENATE($ES104," ",$L104)="RussOutdoor метро",
_xlpm.COEFF*
INDEX({0.8;0.9;1.1;1.1;1;1;1;1;1.1;1.1;1.1;1.1},
MATCH(MONTH(BG$15),
{1,2,3,4,5,6,7,8,9,10,11,12})),
$ES104&lt;&gt;"LisChannel",
_xlpm.COEFF,
$ES104&lt;&gt;"RussOutdoor",
_xlpm.COEFF))</f>
        <v/>
      </c>
      <c r="BH104" s="68">
        <f t="array" ref="BH104">
_xlfn.LET(_xlpm.COEFF,
IF($AW104+$AX104=0,0,IF(MAX(MIN($AX104,EOMONTH(BH$15,0))-MAX($AW104,BH$15)+1,)&gt;0,1,0)),
_xlfn.IFS(
$ES104="LisChannel",
_xlpm.COEFF*
INDEX({1;1;1.2;1.2;1;1;1;1;1.2;1.2;1.2;1.2},
MATCH(MONTH(BH$15),
{1,2,3,4,5,6,7,8,9,10,11,12})),
CONCATENATE($ES104," ",$L104)="RussOutdoor метро",
_xlpm.COEFF*
INDEX({0.8;0.9;1.1;1.1;1;1;1;1;1.1;1.1;1.1;1.1},
MATCH(MONTH(BH$15),
{1,2,3,4,5,6,7,8,9,10,11,12})),
$ES104&lt;&gt;"LisChannel",
_xlpm.COEFF,
$ES104&lt;&gt;"RussOutdoor",
_xlpm.COEFF))</f>
        <v/>
      </c>
      <c r="BI104" s="68">
        <f t="array" ref="BI104">
_xlfn.LET(_xlpm.COEFF,
IF($AW104+$AX104=0,0,IF(MAX(MIN($AX104,EOMONTH(BI$15,0))-MAX($AW104,BI$15)+1,)&gt;0,1,0)),
_xlfn.IFS(
$ES104="LisChannel",
_xlpm.COEFF*
INDEX({1;1;1.2;1.2;1;1;1;1;1.2;1.2;1.2;1.2},
MATCH(MONTH(BI$15),
{1,2,3,4,5,6,7,8,9,10,11,12})),
CONCATENATE($ES104," ",$L104)="RussOutdoor метро",
_xlpm.COEFF*
INDEX({0.8;0.9;1.1;1.1;1;1;1;1;1.1;1.1;1.1;1.1},
MATCH(MONTH(BI$15),
{1,2,3,4,5,6,7,8,9,10,11,12})),
$ES104&lt;&gt;"LisChannel",
_xlpm.COEFF,
$ES104&lt;&gt;"RussOutdoor",
_xlpm.COEFF))</f>
        <v/>
      </c>
      <c r="BJ104" s="68">
        <f t="array" ref="BJ104">
_xlfn.LET(_xlpm.COEFF,
IF($AW104+$AX104=0,0,IF(MAX(MIN($AX104,EOMONTH(BJ$15,0))-MAX($AW104,BJ$15)+1,)&gt;0,1,0)),
_xlfn.IFS(
$ES104="LisChannel",
_xlpm.COEFF*
INDEX({1;1;1.2;1.2;1;1;1;1;1.2;1.2;1.2;1.2},
MATCH(MONTH(BJ$15),
{1,2,3,4,5,6,7,8,9,10,11,12})),
CONCATENATE($ES104," ",$L104)="RussOutdoor метро",
_xlpm.COEFF*
INDEX({0.8;0.9;1.1;1.1;1;1;1;1;1.1;1.1;1.1;1.1},
MATCH(MONTH(BJ$15),
{1,2,3,4,5,6,7,8,9,10,11,12})),
$ES104&lt;&gt;"LisChannel",
_xlpm.COEFF,
$ES104&lt;&gt;"RussOutdoor",
_xlpm.COEFF))</f>
        <v/>
      </c>
      <c r="BK104" s="68">
        <f t="array" ref="BK104">
_xlfn.LET(_xlpm.COEFF,
IF($AW104+$AX104=0,0,IF(MAX(MIN($AX104,EOMONTH(BK$15,0))-MAX($AW104,BK$15)+1,)&gt;0,1,0)),
_xlfn.IFS(
$ES104="LisChannel",
_xlpm.COEFF*
INDEX({1;1;1.2;1.2;1;1;1;1;1.2;1.2;1.2;1.2},
MATCH(MONTH(BK$15),
{1,2,3,4,5,6,7,8,9,10,11,12})),
CONCATENATE($ES104," ",$L104)="RussOutdoor метро",
_xlpm.COEFF*
INDEX({0.8;0.9;1.1;1.1;1;1;1;1;1.1;1.1;1.1;1.1},
MATCH(MONTH(BK$15),
{1,2,3,4,5,6,7,8,9,10,11,12})),
$ES104&lt;&gt;"LisChannel",
_xlpm.COEFF,
$ES104&lt;&gt;"RussOutdoor",
_xlpm.COEFF))</f>
        <v/>
      </c>
      <c r="BL104" s="62">
        <f>COUNTIFS($AZ104:$BK104,"&gt;0")</f>
        <v/>
      </c>
      <c r="BM104" s="65" t="n"/>
      <c r="BN104" s="125">
        <f>$DJ104</f>
        <v/>
      </c>
      <c r="BO104" s="63">
        <f>$DQ104</f>
        <v/>
      </c>
      <c r="BP104" s="125">
        <f>
IFERROR(
IF($BL104=0,0,
$BN104*(1-$BO104)),
0)</f>
        <v/>
      </c>
      <c r="BQ104" s="125">
        <f t="array" ref="BQ104">
IFERROR(
_xlfn.IFS(
$DH104="день_1",
$BP104*$BL104/($AX104-$AW104+1)*AZ104*(DAY(EOMONTH(AZ$15,0))),
$DH104="день_2",
$BP104/30*MAX(MIN($AX104,EOMONTH(AZ$15,0))-MAX($AW104,AZ$15)+1,),
$DH104="раб.день",
$BP104/30*(IFERROR(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$BP104*AZ104,
$DH104="неделя",
$BP104*AZ104/7*(ROUNDUP((DAY(EOMONTH(AZ$15,0)))/4,0))),
0)</f>
        <v/>
      </c>
      <c r="BR104" s="125">
        <f t="array" ref="BR104">
IFERROR(
_xlfn.IFS(
$DH104="день_1",
$BP104*$BL104/($AX104-$AW104+1)*BA104*(DAY(EOMONTH(BA$15,0))),
$DH104="день_2",
$BP104/30*MAX(MIN($AX104,EOMONTH(BA$15,0))-MAX($AW104,BA$15)+1,),
$DH104="раб.день",
$BP104/30*(IFERROR(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$BP104*BA104,
$DH104="неделя",
$BP104*BA104/7*(ROUNDUP((DAY(EOMONTH(BA$15,0)))/4,0))),
0)</f>
        <v/>
      </c>
      <c r="BS104" s="125">
        <f t="array" ref="BS104">
IFERROR(
_xlfn.IFS(
$DH104="день_1",
$BP104*$BL104/($AX104-$AW104+1)*BB104*(DAY(EOMONTH(BB$15,0))),
$DH104="день_2",
$BP104/30*MAX(MIN($AX104,EOMONTH(BB$15,0))-MAX($AW104,BB$15)+1,),
$DH104="раб.день",
$BP104/30*(IFERROR(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$BP104*BB104,
$DH104="неделя",
$BP104*BB104/7*(ROUNDUP((DAY(EOMONTH(BB$15,0)))/4,0))),
0)</f>
        <v/>
      </c>
      <c r="BT104" s="125">
        <f t="array" ref="BT104">
IFERROR(
_xlfn.IFS(
$DH104="день_1",
$BP104*$BL104/($AX104-$AW104+1)*BC104*(DAY(EOMONTH(BC$15,0))),
$DH104="день_2",
$BP104/30*MAX(MIN($AX104,EOMONTH(BC$15,0))-MAX($AW104,BC$15)+1,),
$DH104="раб.день",
$BP104/30*(IFERROR(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$BP104*BC104,
$DH104="неделя",
$BP104*BC104/7*(ROUNDUP((DAY(EOMONTH(BC$15,0)))/4,0))),
0)</f>
        <v/>
      </c>
      <c r="BU104" s="125">
        <f t="array" ref="BU104">
IFERROR(
_xlfn.IFS(
$DH104="день_1",
$BP104*$BL104/($AX104-$AW104+1)*BD104*(DAY(EOMONTH(BD$15,0))),
$DH104="день_2",
$BP104/30*MAX(MIN($AX104,EOMONTH(BD$15,0))-MAX($AW104,BD$15)+1,),
$DH104="раб.день",
$BP104/30*(IFERROR(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$BP104*BD104,
$DH104="неделя",
$BP104*BD104/7*(ROUNDUP((DAY(EOMONTH(BD$15,0)))/4,0))),
0)</f>
        <v/>
      </c>
      <c r="BV104" s="125">
        <f t="array" ref="BV104">
IFERROR(
_xlfn.IFS(
$DH104="день_1",
$BP104*$BL104/($AX104-$AW104+1)*BE104*(DAY(EOMONTH(BE$15,0))),
$DH104="день_2",
$BP104/30*MAX(MIN($AX104,EOMONTH(BE$15,0))-MAX($AW104,BE$15)+1,),
$DH104="раб.день",
$BP104/30*(IFERROR(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$BP104*BE104,
$DH104="неделя",
$BP104*BE104/7*(ROUNDUP((DAY(EOMONTH(BE$15,0)))/4,0))),
0)</f>
        <v/>
      </c>
      <c r="BW104" s="125">
        <f t="array" ref="BW104">
IFERROR(
_xlfn.IFS(
$DH104="день_1",
$BP104*$BL104/($AX104-$AW104+1)*BF104*(DAY(EOMONTH(BF$15,0))),
$DH104="день_2",
$BP104/30*MAX(MIN($AX104,EOMONTH(BF$15,0))-MAX($AW104,BF$15)+1,),
$DH104="раб.день",
$BP104/30*(IFERROR(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$BP104*BF104,
$DH104="неделя",
$BP104*BF104/7*(ROUNDUP((DAY(EOMONTH(BF$15,0)))/4,0))),
0)</f>
        <v/>
      </c>
      <c r="BX104" s="125">
        <f t="array" ref="BX104">
IFERROR(
_xlfn.IFS(
$DH104="день_1",
$BP104*$BL104/($AX104-$AW104+1)*BG104*(DAY(EOMONTH(BG$15,0))),
$DH104="день_2",
$BP104/30*MAX(MIN($AX104,EOMONTH(BG$15,0))-MAX($AW104,BG$15)+1,),
$DH104="раб.день",
$BP104/30*(IFERROR(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$BP104*BG104,
$DH104="неделя",
$BP104*BG104/7*(ROUNDUP((DAY(EOMONTH(BG$15,0)))/4,0))),
0)</f>
        <v/>
      </c>
      <c r="BY104" s="125">
        <f t="array" ref="BY104">
IFERROR(
_xlfn.IFS(
$DH104="день_1",
$BP104*$BL104/($AX104-$AW104+1)*BH104*(DAY(EOMONTH(BH$15,0))),
$DH104="день_2",
$BP104/30*MAX(MIN($AX104,EOMONTH(BH$15,0))-MAX($AW104,BH$15)+1,),
$DH104="раб.день",
$BP104/30*(IFERROR(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$BP104*BH104,
$DH104="неделя",
$BP104*BH104/7*(ROUNDUP((DAY(EOMONTH(BH$15,0)))/4,0))),
0)</f>
        <v/>
      </c>
      <c r="BZ104" s="125">
        <f t="array" ref="BZ104">
IFERROR(
_xlfn.IFS(
$DH104="день_1",
$BP104*$BL104/($AX104-$AW104+1)*BI104*(DAY(EOMONTH(BI$15,0))),
$DH104="день_2",
$BP104/30*MAX(MIN($AX104,EOMONTH(BI$15,0))-MAX($AW104,BI$15)+1,),
$DH104="раб.день",
$BP104/30*(IFERROR(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$BP104*BI104,
$DH104="неделя",
$BP104*BI104/7*(ROUNDUP((DAY(EOMONTH(BI$15,0)))/4,0))),
0)</f>
        <v/>
      </c>
      <c r="CA104" s="125">
        <f t="array" ref="CA104">
IFERROR(
_xlfn.IFS(
$DH104="день_1",
$BP104*$BL104/($AX104-$AW104+1)*BJ104*(DAY(EOMONTH(BJ$15,0))),
$DH104="день_2",
$BP104/30*MAX(MIN($AX104,EOMONTH(BJ$15,0))-MAX($AW104,BJ$15)+1,),
$DH104="раб.день",
$BP104/30*(IFERROR(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$BP104*BJ104,
$DH104="неделя",
$BP104*BJ104/7*(ROUNDUP((DAY(EOMONTH(BJ$15,0)))/4,0))),
0)</f>
        <v/>
      </c>
      <c r="CB104" s="125">
        <f t="array" ref="CB104">
IFERROR(
_xlfn.IFS(
$DH104="день_1",
$BP104*$BL104/($AX104-$AW104+1)*BK104*(DAY(EOMONTH(BK$15,0))),
$DH104="день_2",
$BP104/30*MAX(MIN($AX104,EOMONTH(BK$15,0))-MAX($AW104,BK$15)+1,),
$DH104="раб.день",
$BP104/30*(IFERROR(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$BP104*BK104,
$DH104="неделя",
$BP104*BK104/7*(ROUNDUP((DAY(EOMONTH(BK$15,0)))/4,0))),
0)</f>
        <v/>
      </c>
      <c r="CC104" s="125">
        <f>SUM($BQ104:$CB104)</f>
        <v/>
      </c>
      <c r="CD104" s="126">
        <f>SUM($EH104:$EH104)</f>
        <v/>
      </c>
      <c r="CE104" s="126">
        <f>$CD104*$AB104</f>
        <v/>
      </c>
      <c r="CF104" s="126">
        <f>SUM($EK104:$EK104)</f>
        <v/>
      </c>
      <c r="CG104" s="126">
        <f>$CF104*$AB104</f>
        <v/>
      </c>
      <c r="CH104" s="126">
        <f>SUM($CC104,$CE104,$CG104)</f>
        <v/>
      </c>
      <c r="CI104" s="126">
        <f>$CH104*(1+$CM104)</f>
        <v/>
      </c>
      <c r="CJ104" s="127" t="n">
        <v>0</v>
      </c>
      <c r="CK104" s="126">
        <f>SUM($CH104:$CH104)*(1+$CJ104)</f>
        <v/>
      </c>
      <c r="CL104" s="126">
        <f>SUM($CH104:$CH104)*(1+$CM104)</f>
        <v/>
      </c>
      <c r="CM104" s="59" t="n"/>
      <c r="CN104" s="59" t="n"/>
      <c r="CO104" s="72" t="n"/>
      <c r="CP104" s="59" t="n"/>
      <c r="CQ104" s="73" t="n"/>
      <c r="CR104" s="73" t="n"/>
      <c r="CS104" s="73" t="n"/>
      <c r="CT104" s="72" t="n"/>
      <c r="CU104" s="79" t="inlineStr">
        <is>
          <t> </t>
        </is>
      </c>
      <c r="CV104" s="60" t="n"/>
      <c r="CW104" s="60" t="n"/>
      <c r="CX104" s="60" t="n"/>
      <c r="CY104" s="127">
        <f>IFERROR(($CC104-$EE104)/($EE104/(1-$DQ104)),0)</f>
        <v/>
      </c>
      <c r="CZ104" s="127">
        <f>IFERROR(1-$EI104/($CE104),0)</f>
        <v/>
      </c>
      <c r="DA104" s="127">
        <f>IFERROR(1-$EL104/($CG104),0)</f>
        <v/>
      </c>
      <c r="DB104" s="126">
        <f>ROUND(IFERROR(($CI104/(1+$CM104)-$EN104),0),2)</f>
        <v/>
      </c>
      <c r="DC104" s="128" t="n"/>
      <c r="DD104" s="125" t="n"/>
      <c r="DE104" s="75" t="n">
        <v>0</v>
      </c>
      <c r="DF104" s="128" t="n"/>
      <c r="DG104" s="125">
        <f>IF($DC104=0,0,$DD104*($DC104*100%-$DE104*$DF104))*SUM($AB104:$AB104)</f>
        <v/>
      </c>
      <c r="DH104" s="129" t="inlineStr">
        <is>
          <t>месяц</t>
        </is>
      </c>
      <c r="DI104" s="130">
        <f t="array" ref="DI104">IFERROR(
IF($ES104="LisChannel",
(ROUND(((INDEX({174.625;153.888888888889;130.972222222222},MATCH($AI104,{2;3;4}),0))*$AG104*$AI104),2)),0),0)</f>
        <v/>
      </c>
      <c r="DJ104" s="130">
        <f>
_xlfn.LET(_xlpm.X,
IFERROR(
IF($ES104="НовиковТВ",
(_xlfn.LET(_xlpm.NTV,
_xlfn.LET(_xlpm.MIN,350000,
IF(SUMIFS($DI:$DI,$ES:$ES,"НовиковТВ")&lt;=_xlpm.MIN,
(SUMIFS($DI:$DI,$ES:$ES,"НовиковТВ")/(COUNTIFS($ES:$ES,"НовиковТВ")))*_xlpm.MIN/SUMIFS($DI:$DI,$ES:$ES,"НовиковТВ"),
DI104)),
_xlpm.NTV+$DG104/(1-(1-(_xlpm.NTV)*(1-$DL104)*(1-$DM104)*(1-$DN104)*(1-$DO104)*(1-$DP104)/_xlpm.NTV))))/(1+$EP104),
$DI104+$DG104/(1-(1-($DI104)*(1-$DL104)*(1-$DM104)*(1-$DN104)*(1-$DO104)*(1-$DP104)/$DI104))),
0),
_xlpm.X*(1+$CM104)*(1+$CW104)-_xlpm.X*(1+$CM104)+_xlpm.X)</f>
        <v/>
      </c>
      <c r="DK104" s="125" t="inlineStr">
        <is>
          <t>послед.</t>
        </is>
      </c>
      <c r="DL104" s="63" t="n">
        <v>0</v>
      </c>
      <c r="DM104" s="63" t="n">
        <v>0</v>
      </c>
      <c r="DN104" s="63" t="n">
        <v>0</v>
      </c>
      <c r="DO104" s="63" t="n">
        <v>0</v>
      </c>
      <c r="DP104" s="63" t="n">
        <v>0</v>
      </c>
      <c r="DQ104" s="63">
        <f t="array" ref="DQ104">IFERROR(_xlfn.IFS(
$DK104="послед.",1-(1-$DL104)*(1-$DM104)*(1-$DN104)*(1-$DO104)*(1-$DP104),
$DK104="сумм.",$DL104+$DM104+$DN104+$DO104+$DP104),
0)</f>
        <v/>
      </c>
      <c r="DR104" s="125">
        <f t="array" ref="DR104">
IFERROR(
_xlfn.IFS(
$BL104=0,
0,
$BL104&gt;0,
_xlfn.IFS($DK104="послед.",
$DJ104*(1-$DL104)*(1-$DM104)*(1-$DN104)*(1-$DO104)*(1-$DP104),
$DK104="сумм.",
$DJ104*(1-($DL104+$DM104+$DN104+$DO104+$DP104)))),0)</f>
        <v/>
      </c>
      <c r="DS104" s="125">
        <f t="array" ref="DS104">
IFERROR(_xlfn.IFS(
$DH104="день_1",
$DR104*$BL104/($AX104-$AW104+1)*AZ104*(DAY(EOMONTH(AZ$15,0))),
$DH104="день_2",
$DR104/30*MAX(MIN($AX104,EOMONTH(AZ$15,0))-MAX($AW104,AZ$15)+1,),
$DH104="раб.день",
$DR104/30*(IFERROR(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$DR104*AZ104,
$DH104="неделя",
$DR104*AZ104/7*(ROUNDUP((DAY(EOMONTH(AZ$15,0)))/4,0))),
0)</f>
        <v/>
      </c>
      <c r="DT104" s="125">
        <f t="array" ref="DT104">
IFERROR(_xlfn.IFS(
$DH104="день_1",
$DR104*$BL104/($AX104-$AW104+1)*BA104*(DAY(EOMONTH(BA$15,0))),
$DH104="день_2",
$DR104/30*MAX(MIN($AX104,EOMONTH(BA$15,0))-MAX($AW104,BA$15)+1,),
$DH104="раб.день",
$DR104/30*(IFERROR(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$DR104*BA104,
$DH104="неделя",
$DR104*BA104/7*(ROUNDUP((DAY(EOMONTH(BA$15,0)))/4,0))),
0)</f>
        <v/>
      </c>
      <c r="DU104" s="125">
        <f t="array" ref="DU104">
IFERROR(_xlfn.IFS(
$DH104="день_1",
$DR104*$BL104/($AX104-$AW104+1)*BB104*(DAY(EOMONTH(BB$15,0))),
$DH104="день_2",
$DR104/30*MAX(MIN($AX104,EOMONTH(BB$15,0))-MAX($AW104,BB$15)+1,),
$DH104="раб.день",
$DR104/30*(IFERROR(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$DR104*BB104,
$DH104="неделя",
$DR104*BB104/7*(ROUNDUP((DAY(EOMONTH(BB$15,0)))/4,0))),
0)</f>
        <v/>
      </c>
      <c r="DV104" s="125">
        <f t="array" ref="DV104">
IFERROR(_xlfn.IFS(
$DH104="день_1",
$DR104*$BL104/($AX104-$AW104+1)*BC104*(DAY(EOMONTH(BC$15,0))),
$DH104="день_2",
$DR104/30*MAX(MIN($AX104,EOMONTH(BC$15,0))-MAX($AW104,BC$15)+1,),
$DH104="раб.день",
$DR104/30*(IFERROR(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$DR104*BC104,
$DH104="неделя",
$DR104*BC104/7*(ROUNDUP((DAY(EOMONTH(BC$15,0)))/4,0))),
0)</f>
        <v/>
      </c>
      <c r="DW104" s="125">
        <f t="array" ref="DW104">
IFERROR(_xlfn.IFS(
$DH104="день_1",
$DR104*$BL104/($AX104-$AW104+1)*BD104*(DAY(EOMONTH(BD$15,0))),
$DH104="день_2",
$DR104/30*MAX(MIN($AX104,EOMONTH(BD$15,0))-MAX($AW104,BD$15)+1,),
$DH104="раб.день",
$DR104/30*(IFERROR(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$DR104*BD104,
$DH104="неделя",
$DR104*BD104/7*(ROUNDUP((DAY(EOMONTH(BD$15,0)))/4,0))),
0)</f>
        <v/>
      </c>
      <c r="DX104" s="125">
        <f t="array" ref="DX104">
IFERROR(_xlfn.IFS(
$DH104="день_1",
$DR104*$BL104/($AX104-$AW104+1)*BE104*(DAY(EOMONTH(BE$15,0))),
$DH104="день_2",
$DR104/30*MAX(MIN($AX104,EOMONTH(BE$15,0))-MAX($AW104,BE$15)+1,),
$DH104="раб.день",
$DR104/30*(IFERROR(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$DR104*BE104,
$DH104="неделя",
$DR104*BE104/7*(ROUNDUP((DAY(EOMONTH(BE$15,0)))/4,0))),
0)</f>
        <v/>
      </c>
      <c r="DY104" s="125">
        <f t="array" ref="DY104">
IFERROR(_xlfn.IFS(
$DH104="день_1",
$DR104*$BL104/($AX104-$AW104+1)*BF104*(DAY(EOMONTH(BF$15,0))),
$DH104="день_2",
$DR104/30*MAX(MIN($AX104,EOMONTH(BF$15,0))-MAX($AW104,BF$15)+1,),
$DH104="раб.день",
$DR104/30*(IFERROR(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$DR104*BF104,
$DH104="неделя",
$DR104*BF104/7*(ROUNDUP((DAY(EOMONTH(BF$15,0)))/4,0))),
0)</f>
        <v/>
      </c>
      <c r="DZ104" s="125">
        <f t="array" ref="DZ104">
IFERROR(_xlfn.IFS(
$DH104="день_1",
$DR104*$BL104/($AX104-$AW104+1)*BG104*(DAY(EOMONTH(BG$15,0))),
$DH104="день_2",
$DR104/30*MAX(MIN($AX104,EOMONTH(BG$15,0))-MAX($AW104,BG$15)+1,),
$DH104="раб.день",
$DR104/30*(IFERROR(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$DR104*BG104,
$DH104="неделя",
$DR104*BG104/7*(ROUNDUP((DAY(EOMONTH(BG$15,0)))/4,0))),
0)</f>
        <v/>
      </c>
      <c r="EA104" s="125">
        <f t="array" ref="EA104">
IFERROR(_xlfn.IFS(
$DH104="день_1",
$DR104*$BL104/($AX104-$AW104+1)*BH104*(DAY(EOMONTH(BH$15,0))),
$DH104="день_2",
$DR104/30*MAX(MIN($AX104,EOMONTH(BH$15,0))-MAX($AW104,BH$15)+1,),
$DH104="раб.день",
$DR104/30*(IFERROR(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$DR104*BH104,
$DH104="неделя",
$DR104*BH104/7*(ROUNDUP((DAY(EOMONTH(BH$15,0)))/4,0))),
0)</f>
        <v/>
      </c>
      <c r="EB104" s="125">
        <f t="array" ref="EB104">
IFERROR(_xlfn.IFS(
$DH104="день_1",
$DR104*$BL104/($AX104-$AW104+1)*BI104*(DAY(EOMONTH(BI$15,0))),
$DH104="день_2",
$DR104/30*MAX(MIN($AX104,EOMONTH(BI$15,0))-MAX($AW104,BI$15)+1,),
$DH104="раб.день",
$DR104/30*(IFERROR(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$DR104*BI104,
$DH104="неделя",
$DR104*BI104/7*(ROUNDUP((DAY(EOMONTH(BI$15,0)))/4,0))),
0)</f>
        <v/>
      </c>
      <c r="EC104" s="125">
        <f t="array" ref="EC104">
IFERROR(_xlfn.IFS(
$DH104="день_1",
$DR104*$BL104/($AX104-$AW104+1)*BJ104*(DAY(EOMONTH(BJ$15,0))),
$DH104="день_2",
$DR104/30*MAX(MIN($AX104,EOMONTH(BJ$15,0))-MAX($AW104,BJ$15)+1,),
$DH104="раб.день",
$DR104/30*(IFERROR(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$DR104*BJ104,
$DH104="неделя",
$DR104*BJ104/7*(ROUNDUP((DAY(EOMONTH(BJ$15,0)))/4,0))),
0)</f>
        <v/>
      </c>
      <c r="ED104" s="125">
        <f t="array" ref="ED104">
IFERROR(_xlfn.IFS(
$DH104="день_1",
$DR104*$BL104/($AX104-$AW104+1)*BK104*(DAY(EOMONTH(BK$15,0))),
$DH104="день_2",
$DR104/30*MAX(MIN($AX104,EOMONTH(BK$15,0))-MAX($AW104,BK$15)+1,),
$DH104="раб.день",
$DR104/30*(IFERROR(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$DR104*BK104,
$DH104="неделя",
$DR104*BK104/7*(ROUNDUP((DAY(EOMONTH(BK$15,0)))/4,0))),
0)</f>
        <v/>
      </c>
      <c r="EE104" s="125">
        <f>SUM($DS104,$DT104,$DU104,$DV104,$DW104,$DX104,$DY104,$DZ104,$EA104,$EB104,$EC104,$ED104)</f>
        <v/>
      </c>
      <c r="EF104" s="125">
        <f>IFERROR(ROUND($EE104*(1+$EP104),2),0)</f>
        <v/>
      </c>
      <c r="EG104" s="128" t="n">
        <v>1</v>
      </c>
      <c r="EH104" s="126" t="n">
        <v>0</v>
      </c>
      <c r="EI104" s="126">
        <f>ROUND(SUM($EH104:$EH104)*SUM($AB104:$AB104)*$EG104,2)</f>
        <v/>
      </c>
      <c r="EJ104" s="126">
        <f>ROUND($EI104*(1+$EP104),2)</f>
        <v/>
      </c>
      <c r="EK104" s="126" t="n">
        <v>0</v>
      </c>
      <c r="EL104" s="126">
        <f>ROUND(SUM($EK104:$EK104)*SUM($AB104:$AB104)*$EG104,2)</f>
        <v/>
      </c>
      <c r="EM104" s="126">
        <f>ROUND($EL104*(1+$EP104),2)</f>
        <v/>
      </c>
      <c r="EN104" s="126">
        <f>SUM($EE104,$EI104,$EL104)</f>
        <v/>
      </c>
      <c r="EO104" s="126">
        <f>SUM($EF104,$EJ104,$EM104)</f>
        <v/>
      </c>
      <c r="EP104" s="59" t="n"/>
      <c r="EQ104" s="59" t="n"/>
      <c r="ER104" s="60">
        <f t="array" ref="ER1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MATCH(ES104,
{"AMS";"RussOutdoor";"HD Outdoor";"Ingroup";"IQ";"Ledproduction";"LisChannel";"Logic";"Media-PPL";"NovikovTV | НовиковТВ";"SMA";"SOK";"КрокусТВ | CrocusTV | IndoorTV";"Сити";"ТЯК Москва"},
0)),"")</f>
        <v/>
      </c>
      <c r="ES104" s="60" t="n"/>
      <c r="ET104" s="60">
        <f t="array" ref="ET1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MATCH(ES104,
{"AMS";"RussOutdoor";"HD Outdoor";"Ingroup";"IQ";"Ledproduction";"LisChannel";"Logic";"Media-PPL";"NovikovTV | НовиковТВ";"SMA";"SOK";"КрокусТВ | CrocusTV | IndoorTV";"Сити";"ТЯК Москва"},
0)),"")</f>
        <v/>
      </c>
      <c r="EU104" s="60" t="n"/>
      <c r="EV104" s="60" t="n"/>
      <c r="EX104" s="110">
        <f t="array" ref="EX104">
($AR104/30
+N("ТРАФИК ПЛОЩАДКИ"))*
(IFERROR(
_xlfn.LET(
_xlpm.GPR,
HLOOKUP($L104,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IF($Q104="цифровой",_xlpm.GPR/$AG104,_xlpm.GPR/60)),
0)
+N("DWELL TIME"))*
(IF($AB104=0,0,IF($AB104=1,0.3,IF($AB104=2,0.5,IF($AB104&gt;2,1))))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_xlfn.IFS($AC104="да",1.2,$AC104="нет",1)*
_xlfn.IFS($AD104="да",1.2,$AD104="нет",1)*
IF(R104="статический",1,1.2)*
$X104*
INDEX(
{1.2;1;1.2;1.2;1;1.2;1.2;1.2;1.2;1.2;1.2;1;1.2;1.2;1.2;1.2;1;1;1.2;1.2;1.2;1;1;1;1;1.2;1.2;1.2;1.2;1;1;1;1;1.2;1.2;1.2;1.2;1.2;1.2;1.2;1.2;1;1;1.2;1;1;1;1;1.5;1;1;1.5;1.5;1.2},
MATCH($Q104,_xlpm.MI,0)))&gt;{0.02;0.04;0.06;0.1;0.2;0.4;0.6;0.8;1;2;4;6})),
{0;1;2;3;4;5;6;7;8;9;10;11;12},
0)))
+N("КОЭФФИЦИЕНТ КОНТАКТА"))))*
(_xlfn.IFS($X104&lt;0.1,$X104/1000,$X104&gt;25,5.2,AND($X104&gt;=0.1,$X104&lt;=25),(($X104*2+0.1)/10)*($X104/10)))*
IFERROR((_xlfn.LET(
_xlpm.MA,
{0;0.8;0.85;0.9;0.95;1},
_xlpm.MAA,
{0;1;2;3;4;5},
INDEX(_xlpm.MA,MATCH(SUMPRODUCT(--((IF(ROUND(_xlpm.MAA,1)&gt;5,5,ROUND($AB104,1)))&gt;{0;1;2;3;4;5})),_xlpm.MAA,0)))
+N("КОЭФФИЦИЕНТ КОЛ-ВО КОНСТРУКЦИЙ")),1)*
$AB104,0))*
(IF($Q104="цифровой",$AG104/15*$AI104,1)
+N("ДЛЯ ЦИФРЫ"))</f>
        <v/>
      </c>
      <c r="EY104" s="110">
        <f>IFERROR(EX104*AY104,0)</f>
        <v/>
      </c>
      <c r="EZ104" s="131">
        <f>IFERROR(DP104/EY104*1000,0)</f>
        <v/>
      </c>
      <c r="FA104" s="112">
        <f>IFERROR(FC104/FB104,0)</f>
        <v/>
      </c>
      <c r="FB104" s="112">
        <f>IFERROR((FC104/(EY104/FF104*#REF!))*0.825,0)</f>
        <v/>
      </c>
      <c r="FC104" s="112">
        <f>IFERROR(((EX104*30/AR104)*100)/30,0)</f>
        <v/>
      </c>
      <c r="FD104" s="112">
        <f>IFERROR(EY104/G104*100%,0)</f>
        <v/>
      </c>
      <c r="FE104" s="112">
        <f>IFERROR(FD104/FC104*100%,0)</f>
        <v/>
      </c>
      <c r="FF104" s="110">
        <f>IFERROR(AR104/30*AY104,0)</f>
        <v/>
      </c>
    </row>
    <row r="105" ht="12.75" customHeight="1">
      <c r="A105" s="59" t="n"/>
      <c r="B105" s="60" t="n"/>
      <c r="C105" s="60" t="n"/>
      <c r="D105" s="60">
        <f t="array" ref="D1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5" s="60">
        <f t="array" ref="E1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5" s="60" t="inlineStr"/>
      <c r="G105" s="60" t="n"/>
      <c r="H105" s="60">
        <f t="array" ref="H1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5" s="60" t="n"/>
      <c r="J105" s="60" t="n"/>
      <c r="K105" s="60" t="n"/>
      <c r="L105" s="60" t="n"/>
      <c r="M105" s="60" t="n"/>
      <c r="N105" s="60" t="n"/>
      <c r="O105" s="60" t="n"/>
      <c r="P105" s="60">
        <f t="array" ref="P105">
_xlfn.IFS(
ISNUMBER(MATCH($Q105,{"шелфбаннер","разделитель","монетница","чековая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ISNUMBER(MATCH($Q105,{"каталог","журнал"},)),
"Пресса",
$Q105="","")</f>
        <v/>
      </c>
      <c r="Q105" s="60" t="n"/>
      <c r="R105" s="60">
        <f t="array" ref="R105">
IFERROR(
_xlfn.IFS(
OR(ISNUMBER(MATCH($Q105,{"экспозиция","макет","стенд","автостенд","авто стенд","выставочное пространство","выставочные стенды","модульные выставочные стенды","3Д конструкция","3D конструкция"},)),P105="Экспонирование"),
"нестандартный",
ISNUMBER(MATCH($Q105,{"скроллер","призматрон"},)),
"динамический",
$P105="Видео",
"цифровой",
OR($P105="Пресса",$P105="Щит",$P105="POSm",$P105="Подвес",$P105="Брендирование/оклейка"),
"статический"),"")</f>
        <v/>
      </c>
      <c r="S105" s="59" t="n"/>
      <c r="T105" s="60" t="n"/>
      <c r="U105" s="60" t="n"/>
      <c r="V105" s="60">
        <f>
IF(P105="Видео",
"цифровой постер/ролик",
IF(ISNUMBER(MATCH(Q105,{"короб световой","короб световой | лайтбокс","короб световой | кристалайт","лайтбокс","лайт бокс","кристалайт","LB","lightbox"},)),
"бэклит",
IF(P105="Брендирование/оклейка",
"перфарированная пленка/самоклейка",
IF(P105="Экспонирование",
"под запрос",
IF(P105="Подвес",
"баннер/ткань",
"")))))</f>
        <v/>
      </c>
      <c r="W105" s="59" t="n"/>
      <c r="X105" s="59" t="n"/>
      <c r="Y105" s="59" t="n"/>
      <c r="Z105" s="61" t="n"/>
      <c r="AA105" s="61" t="n"/>
      <c r="AB105" s="61">
        <f>IF(BL105&gt;0,Z105,0)</f>
        <v/>
      </c>
      <c r="AC105" s="59" t="n"/>
      <c r="AD105" s="59" t="n"/>
      <c r="AE105" s="59" t="n"/>
      <c r="AF105" s="59" t="n"/>
      <c r="AG105" s="59" t="n"/>
      <c r="AH105" s="59" t="n"/>
      <c r="AI105" s="59" t="n"/>
      <c r="AJ105" s="59" t="n"/>
      <c r="AK105" s="59" t="n"/>
      <c r="AL105" s="62">
        <f>IFERROR(IF(OR(R105="статический",R105="динамический",R105="нестандартный",R105="",R105=""),"-",IF(AND(AH105="-",AI105="-"),"-",AK105*3600/AH105*AI105)),"-")</f>
        <v/>
      </c>
      <c r="AM105" s="62">
        <f>IFERROR(IF(OR(R105="статический",R105="динамический",R105="",R105="", R105="BTL",R105="нестандартный"),"-",AG105*AI105*AL105/60),"-")</f>
        <v/>
      </c>
      <c r="AN105" s="63">
        <f>IFERROR(IF(AH105="","-",AG105*AI105/AH105),"-")</f>
        <v/>
      </c>
      <c r="AO105" s="59">
        <f>IFERROR(IF(OR($R105="статический",$R105="динамический",$R105="",$R105="",$R105="BTL",$R105="нестандартный"),"-",$AL105*$AY105),"-")</f>
        <v/>
      </c>
      <c r="AP105" s="62">
        <f>IFERROR(IF(OR($R105="статический",$R105="динамический",$R105="",$R105="",$R105="BTL",$R105="нестандартный"),"-",$AM105*AY105),"-")</f>
        <v/>
      </c>
      <c r="AQ105" s="64" t="n"/>
      <c r="AR105" s="61" t="n"/>
      <c r="AS105" s="61" t="n"/>
      <c r="AT105" s="61" t="n"/>
      <c r="AU105" s="65" t="n"/>
      <c r="AV105" s="124">
        <f>IFERROR(DR105/AT105*1000,"n/a")</f>
        <v/>
      </c>
      <c r="AW105" s="67" t="n"/>
      <c r="AX105" s="67" t="n"/>
      <c r="AY105" s="43">
        <f>IFERROR(IF(OR($AW105="",$AX105=""),"",_xlfn.DAYS($AX105+1,$AW105)),"")</f>
        <v/>
      </c>
      <c r="AZ105" s="68">
        <f t="array" ref="AZ105">
_xlfn.LET(_xlpm.COEFF,
IF($AW105+$AX105=0,0,IF(MAX(MIN($AX105,EOMONTH(AZ$15,0))-MAX($AW105,AZ$15)+1,)&gt;0,1,0)),
_xlfn.IFS(
$ES105="LisChannel",
_xlpm.COEFF*
INDEX({1;1;1.2;1.2;1;1;1;1;1.2;1.2;1.2;1.2},
MATCH(MONTH(AZ$15),
{1,2,3,4,5,6,7,8,9,10,11,12})),
CONCATENATE($ES105," ",$L105)="RussOutdoor метро",
_xlpm.COEFF*
INDEX({0.8;0.9;1.1;1.1;1;1;1;1;1.1;1.1;1.1;1.1},
MATCH(MONTH(AZ$15),
{1,2,3,4,5,6,7,8,9,10,11,12})),
$ES105&lt;&gt;"LisChannel",
_xlpm.COEFF,
$ES105&lt;&gt;"RussOutdoor",
_xlpm.COEFF))</f>
        <v/>
      </c>
      <c r="BA105" s="68">
        <f t="array" ref="BA105">
_xlfn.LET(_xlpm.COEFF,
IF($AW105+$AX105=0,0,IF(MAX(MIN($AX105,EOMONTH(BA$15,0))-MAX($AW105,BA$15)+1,)&gt;0,1,0)),
_xlfn.IFS(
$ES105="LisChannel",
_xlpm.COEFF*
INDEX({1;1;1.2;1.2;1;1;1;1;1.2;1.2;1.2;1.2},
MATCH(MONTH(BA$15),
{1,2,3,4,5,6,7,8,9,10,11,12})),
CONCATENATE($ES105," ",$L105)="RussOutdoor метро",
_xlpm.COEFF*
INDEX({0.8;0.9;1.1;1.1;1;1;1;1;1.1;1.1;1.1;1.1},
MATCH(MONTH(BA$15),
{1,2,3,4,5,6,7,8,9,10,11,12})),
$ES105&lt;&gt;"LisChannel",
_xlpm.COEFF,
$ES105&lt;&gt;"RussOutdoor",
_xlpm.COEFF))</f>
        <v/>
      </c>
      <c r="BB105" s="68">
        <f t="array" ref="BB105">
_xlfn.LET(_xlpm.COEFF,
IF($AW105+$AX105=0,0,IF(MAX(MIN($AX105,EOMONTH(BB$15,0))-MAX($AW105,BB$15)+1,)&gt;0,1,0)),
_xlfn.IFS(
$ES105="LisChannel",
_xlpm.COEFF*
INDEX({1;1;1.2;1.2;1;1;1;1;1.2;1.2;1.2;1.2},
MATCH(MONTH(BB$15),
{1,2,3,4,5,6,7,8,9,10,11,12})),
CONCATENATE($ES105," ",$L105)="RussOutdoor метро",
_xlpm.COEFF*
INDEX({0.8;0.9;1.1;1.1;1;1;1;1;1.1;1.1;1.1;1.1},
MATCH(MONTH(BB$15),
{1,2,3,4,5,6,7,8,9,10,11,12})),
$ES105&lt;&gt;"LisChannel",
_xlpm.COEFF,
$ES105&lt;&gt;"RussOutdoor",
_xlpm.COEFF))</f>
        <v/>
      </c>
      <c r="BC105" s="68">
        <f t="array" ref="BC105">
_xlfn.LET(_xlpm.COEFF,
IF($AW105+$AX105=0,0,IF(MAX(MIN($AX105,EOMONTH(BC$15,0))-MAX($AW105,BC$15)+1,)&gt;0,1,0)),
_xlfn.IFS(
$ES105="LisChannel",
_xlpm.COEFF*
INDEX({1;1;1.2;1.2;1;1;1;1;1.2;1.2;1.2;1.2},
MATCH(MONTH(BC$15),
{1,2,3,4,5,6,7,8,9,10,11,12})),
CONCATENATE($ES105," ",$L105)="RussOutdoor метро",
_xlpm.COEFF*
INDEX({0.8;0.9;1.1;1.1;1;1;1;1;1.1;1.1;1.1;1.1},
MATCH(MONTH(BC$15),
{1,2,3,4,5,6,7,8,9,10,11,12})),
$ES105&lt;&gt;"LisChannel",
_xlpm.COEFF,
$ES105&lt;&gt;"RussOutdoor",
_xlpm.COEFF))</f>
        <v/>
      </c>
      <c r="BD105" s="68">
        <f t="array" ref="BD105">
_xlfn.LET(_xlpm.COEFF,
IF($AW105+$AX105=0,0,IF(MAX(MIN($AX105,EOMONTH(BD$15,0))-MAX($AW105,BD$15)+1,)&gt;0,1,0)),
_xlfn.IFS(
$ES105="LisChannel",
_xlpm.COEFF*
INDEX({1;1;1.2;1.2;1;1;1;1;1.2;1.2;1.2;1.2},
MATCH(MONTH(BD$15),
{1,2,3,4,5,6,7,8,9,10,11,12})),
CONCATENATE($ES105," ",$L105)="RussOutdoor метро",
_xlpm.COEFF*
INDEX({0.8;0.9;1.1;1.1;1;1;1;1;1.1;1.1;1.1;1.1},
MATCH(MONTH(BD$15),
{1,2,3,4,5,6,7,8,9,10,11,12})),
$ES105&lt;&gt;"LisChannel",
_xlpm.COEFF,
$ES105&lt;&gt;"RussOutdoor",
_xlpm.COEFF))</f>
        <v/>
      </c>
      <c r="BE105" s="68">
        <f t="array" ref="BE105">
_xlfn.LET(_xlpm.COEFF,
IF($AW105+$AX105=0,0,IF(MAX(MIN($AX105,EOMONTH(BE$15,0))-MAX($AW105,BE$15)+1,)&gt;0,1,0)),
_xlfn.IFS(
$ES105="LisChannel",
_xlpm.COEFF*
INDEX({1;1;1.2;1.2;1;1;1;1;1.2;1.2;1.2;1.2},
MATCH(MONTH(BE$15),
{1,2,3,4,5,6,7,8,9,10,11,12})),
CONCATENATE($ES105," ",$L105)="RussOutdoor метро",
_xlpm.COEFF*
INDEX({0.8;0.9;1.1;1.1;1;1;1;1;1.1;1.1;1.1;1.1},
MATCH(MONTH(BE$15),
{1,2,3,4,5,6,7,8,9,10,11,12})),
$ES105&lt;&gt;"LisChannel",
_xlpm.COEFF,
$ES105&lt;&gt;"RussOutdoor",
_xlpm.COEFF))</f>
        <v/>
      </c>
      <c r="BF105" s="68">
        <f t="array" ref="BF105">
_xlfn.LET(_xlpm.COEFF,
IF($AW105+$AX105=0,0,IF(MAX(MIN($AX105,EOMONTH(BF$15,0))-MAX($AW105,BF$15)+1,)&gt;0,1,0)),
_xlfn.IFS(
$ES105="LisChannel",
_xlpm.COEFF*
INDEX({1;1;1.2;1.2;1;1;1;1;1.2;1.2;1.2;1.2},
MATCH(MONTH(BF$15),
{1,2,3,4,5,6,7,8,9,10,11,12})),
CONCATENATE($ES105," ",$L105)="RussOutdoor метро",
_xlpm.COEFF*
INDEX({0.8;0.9;1.1;1.1;1;1;1;1;1.1;1.1;1.1;1.1},
MATCH(MONTH(BF$15),
{1,2,3,4,5,6,7,8,9,10,11,12})),
$ES105&lt;&gt;"LisChannel",
_xlpm.COEFF,
$ES105&lt;&gt;"RussOutdoor",
_xlpm.COEFF))</f>
        <v/>
      </c>
      <c r="BG105" s="68">
        <f t="array" ref="BG105">
_xlfn.LET(_xlpm.COEFF,
IF($AW105+$AX105=0,0,IF(MAX(MIN($AX105,EOMONTH(BG$15,0))-MAX($AW105,BG$15)+1,)&gt;0,1,0)),
_xlfn.IFS(
$ES105="LisChannel",
_xlpm.COEFF*
INDEX({1;1;1.2;1.2;1;1;1;1;1.2;1.2;1.2;1.2},
MATCH(MONTH(BG$15),
{1,2,3,4,5,6,7,8,9,10,11,12})),
CONCATENATE($ES105," ",$L105)="RussOutdoor метро",
_xlpm.COEFF*
INDEX({0.8;0.9;1.1;1.1;1;1;1;1;1.1;1.1;1.1;1.1},
MATCH(MONTH(BG$15),
{1,2,3,4,5,6,7,8,9,10,11,12})),
$ES105&lt;&gt;"LisChannel",
_xlpm.COEFF,
$ES105&lt;&gt;"RussOutdoor",
_xlpm.COEFF))</f>
        <v/>
      </c>
      <c r="BH105" s="68">
        <f t="array" ref="BH105">
_xlfn.LET(_xlpm.COEFF,
IF($AW105+$AX105=0,0,IF(MAX(MIN($AX105,EOMONTH(BH$15,0))-MAX($AW105,BH$15)+1,)&gt;0,1,0)),
_xlfn.IFS(
$ES105="LisChannel",
_xlpm.COEFF*
INDEX({1;1;1.2;1.2;1;1;1;1;1.2;1.2;1.2;1.2},
MATCH(MONTH(BH$15),
{1,2,3,4,5,6,7,8,9,10,11,12})),
CONCATENATE($ES105," ",$L105)="RussOutdoor метро",
_xlpm.COEFF*
INDEX({0.8;0.9;1.1;1.1;1;1;1;1;1.1;1.1;1.1;1.1},
MATCH(MONTH(BH$15),
{1,2,3,4,5,6,7,8,9,10,11,12})),
$ES105&lt;&gt;"LisChannel",
_xlpm.COEFF,
$ES105&lt;&gt;"RussOutdoor",
_xlpm.COEFF))</f>
        <v/>
      </c>
      <c r="BI105" s="68">
        <f t="array" ref="BI105">
_xlfn.LET(_xlpm.COEFF,
IF($AW105+$AX105=0,0,IF(MAX(MIN($AX105,EOMONTH(BI$15,0))-MAX($AW105,BI$15)+1,)&gt;0,1,0)),
_xlfn.IFS(
$ES105="LisChannel",
_xlpm.COEFF*
INDEX({1;1;1.2;1.2;1;1;1;1;1.2;1.2;1.2;1.2},
MATCH(MONTH(BI$15),
{1,2,3,4,5,6,7,8,9,10,11,12})),
CONCATENATE($ES105," ",$L105)="RussOutdoor метро",
_xlpm.COEFF*
INDEX({0.8;0.9;1.1;1.1;1;1;1;1;1.1;1.1;1.1;1.1},
MATCH(MONTH(BI$15),
{1,2,3,4,5,6,7,8,9,10,11,12})),
$ES105&lt;&gt;"LisChannel",
_xlpm.COEFF,
$ES105&lt;&gt;"RussOutdoor",
_xlpm.COEFF))</f>
        <v/>
      </c>
      <c r="BJ105" s="68">
        <f t="array" ref="BJ105">
_xlfn.LET(_xlpm.COEFF,
IF($AW105+$AX105=0,0,IF(MAX(MIN($AX105,EOMONTH(BJ$15,0))-MAX($AW105,BJ$15)+1,)&gt;0,1,0)),
_xlfn.IFS(
$ES105="LisChannel",
_xlpm.COEFF*
INDEX({1;1;1.2;1.2;1;1;1;1;1.2;1.2;1.2;1.2},
MATCH(MONTH(BJ$15),
{1,2,3,4,5,6,7,8,9,10,11,12})),
CONCATENATE($ES105," ",$L105)="RussOutdoor метро",
_xlpm.COEFF*
INDEX({0.8;0.9;1.1;1.1;1;1;1;1;1.1;1.1;1.1;1.1},
MATCH(MONTH(BJ$15),
{1,2,3,4,5,6,7,8,9,10,11,12})),
$ES105&lt;&gt;"LisChannel",
_xlpm.COEFF,
$ES105&lt;&gt;"RussOutdoor",
_xlpm.COEFF))</f>
        <v/>
      </c>
      <c r="BK105" s="68">
        <f t="array" ref="BK105">
_xlfn.LET(_xlpm.COEFF,
IF($AW105+$AX105=0,0,IF(MAX(MIN($AX105,EOMONTH(BK$15,0))-MAX($AW105,BK$15)+1,)&gt;0,1,0)),
_xlfn.IFS(
$ES105="LisChannel",
_xlpm.COEFF*
INDEX({1;1;1.2;1.2;1;1;1;1;1.2;1.2;1.2;1.2},
MATCH(MONTH(BK$15),
{1,2,3,4,5,6,7,8,9,10,11,12})),
CONCATENATE($ES105," ",$L105)="RussOutdoor метро",
_xlpm.COEFF*
INDEX({0.8;0.9;1.1;1.1;1;1;1;1;1.1;1.1;1.1;1.1},
MATCH(MONTH(BK$15),
{1,2,3,4,5,6,7,8,9,10,11,12})),
$ES105&lt;&gt;"LisChannel",
_xlpm.COEFF,
$ES105&lt;&gt;"RussOutdoor",
_xlpm.COEFF))</f>
        <v/>
      </c>
      <c r="BL105" s="62">
        <f>COUNTIFS($AZ105:$BK105,"&gt;0")</f>
        <v/>
      </c>
      <c r="BM105" s="65" t="n"/>
      <c r="BN105" s="125">
        <f>$DJ105</f>
        <v/>
      </c>
      <c r="BO105" s="63">
        <f>$DQ105</f>
        <v/>
      </c>
      <c r="BP105" s="125">
        <f>
IFERROR(
IF($BL105=0,0,
$BN105*(1-$BO105)),
0)</f>
        <v/>
      </c>
      <c r="BQ105" s="125">
        <f t="array" ref="BQ105">
IFERROR(
_xlfn.IFS(
$DH105="день_1",
$BP105*$BL105/($AX105-$AW105+1)*AZ105*(DAY(EOMONTH(AZ$15,0))),
$DH105="день_2",
$BP105/30*MAX(MIN($AX105,EOMONTH(AZ$15,0))-MAX($AW105,AZ$15)+1,),
$DH105="раб.день",
$BP105/30*(IFERROR(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$BP105*AZ105,
$DH105="неделя",
$BP105*AZ105/7*(ROUNDUP((DAY(EOMONTH(AZ$15,0)))/4,0))),
0)</f>
        <v/>
      </c>
      <c r="BR105" s="125">
        <f t="array" ref="BR105">
IFERROR(
_xlfn.IFS(
$DH105="день_1",
$BP105*$BL105/($AX105-$AW105+1)*BA105*(DAY(EOMONTH(BA$15,0))),
$DH105="день_2",
$BP105/30*MAX(MIN($AX105,EOMONTH(BA$15,0))-MAX($AW105,BA$15)+1,),
$DH105="раб.день",
$BP105/30*(IFERROR(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$BP105*BA105,
$DH105="неделя",
$BP105*BA105/7*(ROUNDUP((DAY(EOMONTH(BA$15,0)))/4,0))),
0)</f>
        <v/>
      </c>
      <c r="BS105" s="125">
        <f t="array" ref="BS105">
IFERROR(
_xlfn.IFS(
$DH105="день_1",
$BP105*$BL105/($AX105-$AW105+1)*BB105*(DAY(EOMONTH(BB$15,0))),
$DH105="день_2",
$BP105/30*MAX(MIN($AX105,EOMONTH(BB$15,0))-MAX($AW105,BB$15)+1,),
$DH105="раб.день",
$BP105/30*(IFERROR(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$BP105*BB105,
$DH105="неделя",
$BP105*BB105/7*(ROUNDUP((DAY(EOMONTH(BB$15,0)))/4,0))),
0)</f>
        <v/>
      </c>
      <c r="BT105" s="125">
        <f t="array" ref="BT105">
IFERROR(
_xlfn.IFS(
$DH105="день_1",
$BP105*$BL105/($AX105-$AW105+1)*BC105*(DAY(EOMONTH(BC$15,0))),
$DH105="день_2",
$BP105/30*MAX(MIN($AX105,EOMONTH(BC$15,0))-MAX($AW105,BC$15)+1,),
$DH105="раб.день",
$BP105/30*(IFERROR(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$BP105*BC105,
$DH105="неделя",
$BP105*BC105/7*(ROUNDUP((DAY(EOMONTH(BC$15,0)))/4,0))),
0)</f>
        <v/>
      </c>
      <c r="BU105" s="125">
        <f t="array" ref="BU105">
IFERROR(
_xlfn.IFS(
$DH105="день_1",
$BP105*$BL105/($AX105-$AW105+1)*BD105*(DAY(EOMONTH(BD$15,0))),
$DH105="день_2",
$BP105/30*MAX(MIN($AX105,EOMONTH(BD$15,0))-MAX($AW105,BD$15)+1,),
$DH105="раб.день",
$BP105/30*(IFERROR(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$BP105*BD105,
$DH105="неделя",
$BP105*BD105/7*(ROUNDUP((DAY(EOMONTH(BD$15,0)))/4,0))),
0)</f>
        <v/>
      </c>
      <c r="BV105" s="125">
        <f t="array" ref="BV105">
IFERROR(
_xlfn.IFS(
$DH105="день_1",
$BP105*$BL105/($AX105-$AW105+1)*BE105*(DAY(EOMONTH(BE$15,0))),
$DH105="день_2",
$BP105/30*MAX(MIN($AX105,EOMONTH(BE$15,0))-MAX($AW105,BE$15)+1,),
$DH105="раб.день",
$BP105/30*(IFERROR(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$BP105*BE105,
$DH105="неделя",
$BP105*BE105/7*(ROUNDUP((DAY(EOMONTH(BE$15,0)))/4,0))),
0)</f>
        <v/>
      </c>
      <c r="BW105" s="125">
        <f t="array" ref="BW105">
IFERROR(
_xlfn.IFS(
$DH105="день_1",
$BP105*$BL105/($AX105-$AW105+1)*BF105*(DAY(EOMONTH(BF$15,0))),
$DH105="день_2",
$BP105/30*MAX(MIN($AX105,EOMONTH(BF$15,0))-MAX($AW105,BF$15)+1,),
$DH105="раб.день",
$BP105/30*(IFERROR(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$BP105*BF105,
$DH105="неделя",
$BP105*BF105/7*(ROUNDUP((DAY(EOMONTH(BF$15,0)))/4,0))),
0)</f>
        <v/>
      </c>
      <c r="BX105" s="125">
        <f t="array" ref="BX105">
IFERROR(
_xlfn.IFS(
$DH105="день_1",
$BP105*$BL105/($AX105-$AW105+1)*BG105*(DAY(EOMONTH(BG$15,0))),
$DH105="день_2",
$BP105/30*MAX(MIN($AX105,EOMONTH(BG$15,0))-MAX($AW105,BG$15)+1,),
$DH105="раб.день",
$BP105/30*(IFERROR(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$BP105*BG105,
$DH105="неделя",
$BP105*BG105/7*(ROUNDUP((DAY(EOMONTH(BG$15,0)))/4,0))),
0)</f>
        <v/>
      </c>
      <c r="BY105" s="125">
        <f t="array" ref="BY105">
IFERROR(
_xlfn.IFS(
$DH105="день_1",
$BP105*$BL105/($AX105-$AW105+1)*BH105*(DAY(EOMONTH(BH$15,0))),
$DH105="день_2",
$BP105/30*MAX(MIN($AX105,EOMONTH(BH$15,0))-MAX($AW105,BH$15)+1,),
$DH105="раб.день",
$BP105/30*(IFERROR(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$BP105*BH105,
$DH105="неделя",
$BP105*BH105/7*(ROUNDUP((DAY(EOMONTH(BH$15,0)))/4,0))),
0)</f>
        <v/>
      </c>
      <c r="BZ105" s="125">
        <f t="array" ref="BZ105">
IFERROR(
_xlfn.IFS(
$DH105="день_1",
$BP105*$BL105/($AX105-$AW105+1)*BI105*(DAY(EOMONTH(BI$15,0))),
$DH105="день_2",
$BP105/30*MAX(MIN($AX105,EOMONTH(BI$15,0))-MAX($AW105,BI$15)+1,),
$DH105="раб.день",
$BP105/30*(IFERROR(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$BP105*BI105,
$DH105="неделя",
$BP105*BI105/7*(ROUNDUP((DAY(EOMONTH(BI$15,0)))/4,0))),
0)</f>
        <v/>
      </c>
      <c r="CA105" s="125">
        <f t="array" ref="CA105">
IFERROR(
_xlfn.IFS(
$DH105="день_1",
$BP105*$BL105/($AX105-$AW105+1)*BJ105*(DAY(EOMONTH(BJ$15,0))),
$DH105="день_2",
$BP105/30*MAX(MIN($AX105,EOMONTH(BJ$15,0))-MAX($AW105,BJ$15)+1,),
$DH105="раб.день",
$BP105/30*(IFERROR(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$BP105*BJ105,
$DH105="неделя",
$BP105*BJ105/7*(ROUNDUP((DAY(EOMONTH(BJ$15,0)))/4,0))),
0)</f>
        <v/>
      </c>
      <c r="CB105" s="125">
        <f t="array" ref="CB105">
IFERROR(
_xlfn.IFS(
$DH105="день_1",
$BP105*$BL105/($AX105-$AW105+1)*BK105*(DAY(EOMONTH(BK$15,0))),
$DH105="день_2",
$BP105/30*MAX(MIN($AX105,EOMONTH(BK$15,0))-MAX($AW105,BK$15)+1,),
$DH105="раб.день",
$BP105/30*(IFERROR(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$BP105*BK105,
$DH105="неделя",
$BP105*BK105/7*(ROUNDUP((DAY(EOMONTH(BK$15,0)))/4,0))),
0)</f>
        <v/>
      </c>
      <c r="CC105" s="125">
        <f>SUM($BQ105:$CB105)</f>
        <v/>
      </c>
      <c r="CD105" s="126">
        <f>SUM($EH105:$EH105)</f>
        <v/>
      </c>
      <c r="CE105" s="126">
        <f>$CD105*$AB105</f>
        <v/>
      </c>
      <c r="CF105" s="126">
        <f>SUM($EK105:$EK105)</f>
        <v/>
      </c>
      <c r="CG105" s="126">
        <f>$CF105*$AB105</f>
        <v/>
      </c>
      <c r="CH105" s="126">
        <f>SUM($CC105,$CE105,$CG105)</f>
        <v/>
      </c>
      <c r="CI105" s="126">
        <f>$CH105*(1+$CM105)</f>
        <v/>
      </c>
      <c r="CJ105" s="127" t="n">
        <v>0</v>
      </c>
      <c r="CK105" s="126">
        <f>SUM($CH105:$CH105)*(1+$CJ105)</f>
        <v/>
      </c>
      <c r="CL105" s="126">
        <f>SUM($CH105:$CH105)*(1+$CM105)</f>
        <v/>
      </c>
      <c r="CM105" s="59" t="n"/>
      <c r="CN105" s="59" t="n"/>
      <c r="CO105" s="72" t="n"/>
      <c r="CP105" s="59" t="n"/>
      <c r="CQ105" s="73" t="n"/>
      <c r="CR105" s="73" t="n"/>
      <c r="CS105" s="73" t="n"/>
      <c r="CT105" s="72" t="n"/>
      <c r="CU105" s="79" t="inlineStr">
        <is>
          <t> </t>
        </is>
      </c>
      <c r="CV105" s="60" t="n"/>
      <c r="CW105" s="60" t="n"/>
      <c r="CX105" s="60" t="n"/>
      <c r="CY105" s="127">
        <f>IFERROR(($CC105-$EE105)/($EE105/(1-$DQ105)),0)</f>
        <v/>
      </c>
      <c r="CZ105" s="127">
        <f>IFERROR(1-$EI105/($CE105),0)</f>
        <v/>
      </c>
      <c r="DA105" s="127">
        <f>IFERROR(1-$EL105/($CG105),0)</f>
        <v/>
      </c>
      <c r="DB105" s="126">
        <f>ROUND(IFERROR(($CI105/(1+$CM105)-$EN105),0),2)</f>
        <v/>
      </c>
      <c r="DC105" s="128" t="n"/>
      <c r="DD105" s="125" t="n"/>
      <c r="DE105" s="75" t="n">
        <v>0</v>
      </c>
      <c r="DF105" s="128" t="n"/>
      <c r="DG105" s="125">
        <f>IF($DC105=0,0,$DD105*($DC105*100%-$DE105*$DF105))*SUM($AB105:$AB105)</f>
        <v/>
      </c>
      <c r="DH105" s="129" t="inlineStr">
        <is>
          <t>месяц</t>
        </is>
      </c>
      <c r="DI105" s="130">
        <f t="array" ref="DI105">IFERROR(
IF($ES105="LisChannel",
(ROUND(((INDEX({174.625;153.888888888889;130.972222222222},MATCH($AI105,{2;3;4}),0))*$AG105*$AI105),2)),0),0)</f>
        <v/>
      </c>
      <c r="DJ105" s="130">
        <f>
_xlfn.LET(_xlpm.X,
IFERROR(
IF($ES105="НовиковТВ",
(_xlfn.LET(_xlpm.NTV,
_xlfn.LET(_xlpm.MIN,350000,
IF(SUMIFS($DI:$DI,$ES:$ES,"НовиковТВ")&lt;=_xlpm.MIN,
(SUMIFS($DI:$DI,$ES:$ES,"НовиковТВ")/(COUNTIFS($ES:$ES,"НовиковТВ")))*_xlpm.MIN/SUMIFS($DI:$DI,$ES:$ES,"НовиковТВ"),
DI105)),
_xlpm.NTV+$DG105/(1-(1-(_xlpm.NTV)*(1-$DL105)*(1-$DM105)*(1-$DN105)*(1-$DO105)*(1-$DP105)/_xlpm.NTV))))/(1+$EP105),
$DI105+$DG105/(1-(1-($DI105)*(1-$DL105)*(1-$DM105)*(1-$DN105)*(1-$DO105)*(1-$DP105)/$DI105))),
0),
_xlpm.X*(1+$CM105)*(1+$CW105)-_xlpm.X*(1+$CM105)+_xlpm.X)</f>
        <v/>
      </c>
      <c r="DK105" s="125" t="inlineStr">
        <is>
          <t>послед.</t>
        </is>
      </c>
      <c r="DL105" s="63" t="n">
        <v>0</v>
      </c>
      <c r="DM105" s="63" t="n">
        <v>0</v>
      </c>
      <c r="DN105" s="63" t="n">
        <v>0</v>
      </c>
      <c r="DO105" s="63" t="n">
        <v>0</v>
      </c>
      <c r="DP105" s="63" t="n">
        <v>0</v>
      </c>
      <c r="DQ105" s="63">
        <f t="array" ref="DQ105">IFERROR(_xlfn.IFS(
$DK105="послед.",1-(1-$DL105)*(1-$DM105)*(1-$DN105)*(1-$DO105)*(1-$DP105),
$DK105="сумм.",$DL105+$DM105+$DN105+$DO105+$DP105),
0)</f>
        <v/>
      </c>
      <c r="DR105" s="125">
        <f t="array" ref="DR105">
IFERROR(
_xlfn.IFS(
$BL105=0,
0,
$BL105&gt;0,
_xlfn.IFS($DK105="послед.",
$DJ105*(1-$DL105)*(1-$DM105)*(1-$DN105)*(1-$DO105)*(1-$DP105),
$DK105="сумм.",
$DJ105*(1-($DL105+$DM105+$DN105+$DO105+$DP105)))),0)</f>
        <v/>
      </c>
      <c r="DS105" s="125">
        <f t="array" ref="DS105">
IFERROR(_xlfn.IFS(
$DH105="день_1",
$DR105*$BL105/($AX105-$AW105+1)*AZ105*(DAY(EOMONTH(AZ$15,0))),
$DH105="день_2",
$DR105/30*MAX(MIN($AX105,EOMONTH(AZ$15,0))-MAX($AW105,AZ$15)+1,),
$DH105="раб.день",
$DR105/30*(IFERROR(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$DR105*AZ105,
$DH105="неделя",
$DR105*AZ105/7*(ROUNDUP((DAY(EOMONTH(AZ$15,0)))/4,0))),
0)</f>
        <v/>
      </c>
      <c r="DT105" s="125">
        <f t="array" ref="DT105">
IFERROR(_xlfn.IFS(
$DH105="день_1",
$DR105*$BL105/($AX105-$AW105+1)*BA105*(DAY(EOMONTH(BA$15,0))),
$DH105="день_2",
$DR105/30*MAX(MIN($AX105,EOMONTH(BA$15,0))-MAX($AW105,BA$15)+1,),
$DH105="раб.день",
$DR105/30*(IFERROR(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$DR105*BA105,
$DH105="неделя",
$DR105*BA105/7*(ROUNDUP((DAY(EOMONTH(BA$15,0)))/4,0))),
0)</f>
        <v/>
      </c>
      <c r="DU105" s="125">
        <f t="array" ref="DU105">
IFERROR(_xlfn.IFS(
$DH105="день_1",
$DR105*$BL105/($AX105-$AW105+1)*BB105*(DAY(EOMONTH(BB$15,0))),
$DH105="день_2",
$DR105/30*MAX(MIN($AX105,EOMONTH(BB$15,0))-MAX($AW105,BB$15)+1,),
$DH105="раб.день",
$DR105/30*(IFERROR(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$DR105*BB105,
$DH105="неделя",
$DR105*BB105/7*(ROUNDUP((DAY(EOMONTH(BB$15,0)))/4,0))),
0)</f>
        <v/>
      </c>
      <c r="DV105" s="125">
        <f t="array" ref="DV105">
IFERROR(_xlfn.IFS(
$DH105="день_1",
$DR105*$BL105/($AX105-$AW105+1)*BC105*(DAY(EOMONTH(BC$15,0))),
$DH105="день_2",
$DR105/30*MAX(MIN($AX105,EOMONTH(BC$15,0))-MAX($AW105,BC$15)+1,),
$DH105="раб.день",
$DR105/30*(IFERROR(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$DR105*BC105,
$DH105="неделя",
$DR105*BC105/7*(ROUNDUP((DAY(EOMONTH(BC$15,0)))/4,0))),
0)</f>
        <v/>
      </c>
      <c r="DW105" s="125">
        <f t="array" ref="DW105">
IFERROR(_xlfn.IFS(
$DH105="день_1",
$DR105*$BL105/($AX105-$AW105+1)*BD105*(DAY(EOMONTH(BD$15,0))),
$DH105="день_2",
$DR105/30*MAX(MIN($AX105,EOMONTH(BD$15,0))-MAX($AW105,BD$15)+1,),
$DH105="раб.день",
$DR105/30*(IFERROR(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$DR105*BD105,
$DH105="неделя",
$DR105*BD105/7*(ROUNDUP((DAY(EOMONTH(BD$15,0)))/4,0))),
0)</f>
        <v/>
      </c>
      <c r="DX105" s="125">
        <f t="array" ref="DX105">
IFERROR(_xlfn.IFS(
$DH105="день_1",
$DR105*$BL105/($AX105-$AW105+1)*BE105*(DAY(EOMONTH(BE$15,0))),
$DH105="день_2",
$DR105/30*MAX(MIN($AX105,EOMONTH(BE$15,0))-MAX($AW105,BE$15)+1,),
$DH105="раб.день",
$DR105/30*(IFERROR(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$DR105*BE105,
$DH105="неделя",
$DR105*BE105/7*(ROUNDUP((DAY(EOMONTH(BE$15,0)))/4,0))),
0)</f>
        <v/>
      </c>
      <c r="DY105" s="125">
        <f t="array" ref="DY105">
IFERROR(_xlfn.IFS(
$DH105="день_1",
$DR105*$BL105/($AX105-$AW105+1)*BF105*(DAY(EOMONTH(BF$15,0))),
$DH105="день_2",
$DR105/30*MAX(MIN($AX105,EOMONTH(BF$15,0))-MAX($AW105,BF$15)+1,),
$DH105="раб.день",
$DR105/30*(IFERROR(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$DR105*BF105,
$DH105="неделя",
$DR105*BF105/7*(ROUNDUP((DAY(EOMONTH(BF$15,0)))/4,0))),
0)</f>
        <v/>
      </c>
      <c r="DZ105" s="125">
        <f t="array" ref="DZ105">
IFERROR(_xlfn.IFS(
$DH105="день_1",
$DR105*$BL105/($AX105-$AW105+1)*BG105*(DAY(EOMONTH(BG$15,0))),
$DH105="день_2",
$DR105/30*MAX(MIN($AX105,EOMONTH(BG$15,0))-MAX($AW105,BG$15)+1,),
$DH105="раб.день",
$DR105/30*(IFERROR(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$DR105*BG105,
$DH105="неделя",
$DR105*BG105/7*(ROUNDUP((DAY(EOMONTH(BG$15,0)))/4,0))),
0)</f>
        <v/>
      </c>
      <c r="EA105" s="125">
        <f t="array" ref="EA105">
IFERROR(_xlfn.IFS(
$DH105="день_1",
$DR105*$BL105/($AX105-$AW105+1)*BH105*(DAY(EOMONTH(BH$15,0))),
$DH105="день_2",
$DR105/30*MAX(MIN($AX105,EOMONTH(BH$15,0))-MAX($AW105,BH$15)+1,),
$DH105="раб.день",
$DR105/30*(IFERROR(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$DR105*BH105,
$DH105="неделя",
$DR105*BH105/7*(ROUNDUP((DAY(EOMONTH(BH$15,0)))/4,0))),
0)</f>
        <v/>
      </c>
      <c r="EB105" s="125">
        <f t="array" ref="EB105">
IFERROR(_xlfn.IFS(
$DH105="день_1",
$DR105*$BL105/($AX105-$AW105+1)*BI105*(DAY(EOMONTH(BI$15,0))),
$DH105="день_2",
$DR105/30*MAX(MIN($AX105,EOMONTH(BI$15,0))-MAX($AW105,BI$15)+1,),
$DH105="раб.день",
$DR105/30*(IFERROR(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$DR105*BI105,
$DH105="неделя",
$DR105*BI105/7*(ROUNDUP((DAY(EOMONTH(BI$15,0)))/4,0))),
0)</f>
        <v/>
      </c>
      <c r="EC105" s="125">
        <f t="array" ref="EC105">
IFERROR(_xlfn.IFS(
$DH105="день_1",
$DR105*$BL105/($AX105-$AW105+1)*BJ105*(DAY(EOMONTH(BJ$15,0))),
$DH105="день_2",
$DR105/30*MAX(MIN($AX105,EOMONTH(BJ$15,0))-MAX($AW105,BJ$15)+1,),
$DH105="раб.день",
$DR105/30*(IFERROR(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$DR105*BJ105,
$DH105="неделя",
$DR105*BJ105/7*(ROUNDUP((DAY(EOMONTH(BJ$15,0)))/4,0))),
0)</f>
        <v/>
      </c>
      <c r="ED105" s="125">
        <f t="array" ref="ED105">
IFERROR(_xlfn.IFS(
$DH105="день_1",
$DR105*$BL105/($AX105-$AW105+1)*BK105*(DAY(EOMONTH(BK$15,0))),
$DH105="день_2",
$DR105/30*MAX(MIN($AX105,EOMONTH(BK$15,0))-MAX($AW105,BK$15)+1,),
$DH105="раб.день",
$DR105/30*(IFERROR(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$DR105*BK105,
$DH105="неделя",
$DR105*BK105/7*(ROUNDUP((DAY(EOMONTH(BK$15,0)))/4,0))),
0)</f>
        <v/>
      </c>
      <c r="EE105" s="125">
        <f>SUM($DS105,$DT105,$DU105,$DV105,$DW105,$DX105,$DY105,$DZ105,$EA105,$EB105,$EC105,$ED105)</f>
        <v/>
      </c>
      <c r="EF105" s="125">
        <f>IFERROR(ROUND($EE105*(1+$EP105),2),0)</f>
        <v/>
      </c>
      <c r="EG105" s="128" t="n">
        <v>1</v>
      </c>
      <c r="EH105" s="126" t="n">
        <v>0</v>
      </c>
      <c r="EI105" s="126">
        <f>ROUND(SUM($EH105:$EH105)*SUM($AB105:$AB105)*$EG105,2)</f>
        <v/>
      </c>
      <c r="EJ105" s="126">
        <f>ROUND($EI105*(1+$EP105),2)</f>
        <v/>
      </c>
      <c r="EK105" s="126" t="n">
        <v>0</v>
      </c>
      <c r="EL105" s="126">
        <f>ROUND(SUM($EK105:$EK105)*SUM($AB105:$AB105)*$EG105,2)</f>
        <v/>
      </c>
      <c r="EM105" s="126">
        <f>ROUND($EL105*(1+$EP105),2)</f>
        <v/>
      </c>
      <c r="EN105" s="126">
        <f>SUM($EE105,$EI105,$EL105)</f>
        <v/>
      </c>
      <c r="EO105" s="126">
        <f>SUM($EF105,$EJ105,$EM105)</f>
        <v/>
      </c>
      <c r="EP105" s="59" t="n"/>
      <c r="EQ105" s="59" t="n"/>
      <c r="ER105" s="60">
        <f t="array" ref="ER1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MATCH(ES105,
{"AMS";"RussOutdoor";"HD Outdoor";"Ingroup";"IQ";"Ledproduction";"LisChannel";"Logic";"Media-PPL";"NovikovTV | НовиковТВ";"SMA";"SOK";"КрокусТВ | CrocusTV | IndoorTV";"Сити";"ТЯК Москва"},
0)),"")</f>
        <v/>
      </c>
      <c r="ES105" s="60" t="n"/>
      <c r="ET105" s="60">
        <f t="array" ref="ET1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MATCH(ES105,
{"AMS";"RussOutdoor";"HD Outdoor";"Ingroup";"IQ";"Ledproduction";"LisChannel";"Logic";"Media-PPL";"NovikovTV | НовиковТВ";"SMA";"SOK";"КрокусТВ | CrocusTV | IndoorTV";"Сити";"ТЯК Москва"},
0)),"")</f>
        <v/>
      </c>
      <c r="EU105" s="60" t="n"/>
      <c r="EV105" s="60" t="n"/>
      <c r="EX105" s="110">
        <f t="array" ref="EX105">
($AR105/30
+N("ТРАФИК ПЛОЩАДКИ"))*
(IFERROR(
_xlfn.LET(
_xlpm.GPR,
HLOOKUP($L105,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IF($Q105="цифровой",_xlpm.GPR/$AG105,_xlpm.GPR/60)),
0)
+N("DWELL TIME"))*
(IF($AB105=0,0,IF($AB105=1,0.3,IF($AB105=2,0.5,IF($AB105&gt;2,1))))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_xlfn.IFS($AC105="да",1.2,$AC105="нет",1)*
_xlfn.IFS($AD105="да",1.2,$AD105="нет",1)*
IF(R105="статический",1,1.2)*
$X105*
INDEX(
{1.2;1;1.2;1.2;1;1.2;1.2;1.2;1.2;1.2;1.2;1;1.2;1.2;1.2;1.2;1;1;1.2;1.2;1.2;1;1;1;1;1.2;1.2;1.2;1.2;1;1;1;1;1.2;1.2;1.2;1.2;1.2;1.2;1.2;1.2;1;1;1.2;1;1;1;1;1.5;1;1;1.5;1.5;1.2},
MATCH($Q105,_xlpm.MI,0)))&gt;{0.02;0.04;0.06;0.1;0.2;0.4;0.6;0.8;1;2;4;6})),
{0;1;2;3;4;5;6;7;8;9;10;11;12},
0)))
+N("КОЭФФИЦИЕНТ КОНТАКТА"))))*
(_xlfn.IFS($X105&lt;0.1,$X105/1000,$X105&gt;25,5.2,AND($X105&gt;=0.1,$X105&lt;=25),(($X105*2+0.1)/10)*($X105/10)))*
IFERROR((_xlfn.LET(
_xlpm.MA,
{0;0.8;0.85;0.9;0.95;1},
_xlpm.MAA,
{0;1;2;3;4;5},
INDEX(_xlpm.MA,MATCH(SUMPRODUCT(--((IF(ROUND(_xlpm.MAA,1)&gt;5,5,ROUND($AB105,1)))&gt;{0;1;2;3;4;5})),_xlpm.MAA,0)))
+N("КОЭФФИЦИЕНТ КОЛ-ВО КОНСТРУКЦИЙ")),1)*
$AB105,0))*
(IF($Q105="цифровой",$AG105/15*$AI105,1)
+N("ДЛЯ ЦИФРЫ"))</f>
        <v/>
      </c>
      <c r="EY105" s="110">
        <f>IFERROR(EX105*AY105,0)</f>
        <v/>
      </c>
      <c r="EZ105" s="131">
        <f>IFERROR(DP105/EY105*1000,0)</f>
        <v/>
      </c>
      <c r="FA105" s="112">
        <f>IFERROR(FC105/FB105,0)</f>
        <v/>
      </c>
      <c r="FB105" s="112">
        <f>IFERROR((FC105/(EY105/FF105*#REF!))*0.825,0)</f>
        <v/>
      </c>
      <c r="FC105" s="112">
        <f>IFERROR(((EX105*30/AR105)*100)/30,0)</f>
        <v/>
      </c>
      <c r="FD105" s="112">
        <f>IFERROR(EY105/G105*100%,0)</f>
        <v/>
      </c>
      <c r="FE105" s="112">
        <f>IFERROR(FD105/FC105*100%,0)</f>
        <v/>
      </c>
      <c r="FF105" s="110">
        <f>IFERROR(AR105/30*AY105,0)</f>
        <v/>
      </c>
    </row>
    <row r="106" ht="12.75" customHeight="1">
      <c r="A106" s="59" t="n"/>
      <c r="B106" s="60" t="n"/>
      <c r="C106" s="60" t="n"/>
      <c r="D106" s="60">
        <f t="array" ref="D1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6" s="60">
        <f t="array" ref="E1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6" s="60" t="inlineStr"/>
      <c r="G106" s="60" t="n"/>
      <c r="H106" s="60">
        <f t="array" ref="H1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6" s="60" t="n"/>
      <c r="J106" s="60" t="n"/>
      <c r="K106" s="60" t="n"/>
      <c r="L106" s="60" t="n"/>
      <c r="M106" s="60" t="n"/>
      <c r="N106" s="60" t="n"/>
      <c r="O106" s="60" t="n"/>
      <c r="P106" s="60">
        <f t="array" ref="P106">
_xlfn.IFS(
ISNUMBER(MATCH($Q106,{"шелфбаннер","разделитель","монетница","чековая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ISNUMBER(MATCH($Q106,{"каталог","журнал"},)),
"Пресса",
$Q106="","")</f>
        <v/>
      </c>
      <c r="Q106" s="60" t="n"/>
      <c r="R106" s="60">
        <f t="array" ref="R106">
IFERROR(
_xlfn.IFS(
OR(ISNUMBER(MATCH($Q106,{"экспозиция","макет","стенд","автостенд","авто стенд","выставочное пространство","выставочные стенды","модульные выставочные стенды","3Д конструкция","3D конструкция"},)),P106="Экспонирование"),
"нестандартный",
ISNUMBER(MATCH($Q106,{"скроллер","призматрон"},)),
"динамический",
$P106="Видео",
"цифровой",
OR($P106="Пресса",$P106="Щит",$P106="POSm",$P106="Подвес",$P106="Брендирование/оклейка"),
"статический"),"")</f>
        <v/>
      </c>
      <c r="S106" s="59" t="n"/>
      <c r="T106" s="60" t="n"/>
      <c r="U106" s="60" t="n"/>
      <c r="V106" s="60">
        <f>
IF(P106="Видео",
"цифровой постер/ролик",
IF(ISNUMBER(MATCH(Q106,{"короб световой","короб световой | лайтбокс","короб световой | кристалайт","лайтбокс","лайт бокс","кристалайт","LB","lightbox"},)),
"бэклит",
IF(P106="Брендирование/оклейка",
"перфарированная пленка/самоклейка",
IF(P106="Экспонирование",
"под запрос",
IF(P106="Подвес",
"баннер/ткань",
"")))))</f>
        <v/>
      </c>
      <c r="W106" s="59" t="n"/>
      <c r="X106" s="59" t="n"/>
      <c r="Y106" s="59" t="n"/>
      <c r="Z106" s="61" t="n"/>
      <c r="AA106" s="61" t="n"/>
      <c r="AB106" s="61">
        <f>IF(BL106&gt;0,Z106,0)</f>
        <v/>
      </c>
      <c r="AC106" s="59" t="n"/>
      <c r="AD106" s="59" t="n"/>
      <c r="AE106" s="59" t="n"/>
      <c r="AF106" s="59" t="n"/>
      <c r="AG106" s="59" t="n"/>
      <c r="AH106" s="59" t="n"/>
      <c r="AI106" s="59" t="n"/>
      <c r="AJ106" s="59" t="n"/>
      <c r="AK106" s="59" t="n"/>
      <c r="AL106" s="62">
        <f>IFERROR(IF(OR(R106="статический",R106="динамический",R106="нестандартный",R106="",R106=""),"-",IF(AND(AH106="-",AI106="-"),"-",AK106*3600/AH106*AI106)),"-")</f>
        <v/>
      </c>
      <c r="AM106" s="62">
        <f>IFERROR(IF(OR(R106="статический",R106="динамический",R106="",R106="", R106="BTL",R106="нестандартный"),"-",AG106*AI106*AL106/60),"-")</f>
        <v/>
      </c>
      <c r="AN106" s="63">
        <f>IFERROR(IF(AH106="","-",AG106*AI106/AH106),"-")</f>
        <v/>
      </c>
      <c r="AO106" s="59">
        <f>IFERROR(IF(OR($R106="статический",$R106="динамический",$R106="",$R106="",$R106="BTL",$R106="нестандартный"),"-",$AL106*$AY106),"-")</f>
        <v/>
      </c>
      <c r="AP106" s="62">
        <f>IFERROR(IF(OR($R106="статический",$R106="динамический",$R106="",$R106="",$R106="BTL",$R106="нестандартный"),"-",$AM106*AY106),"-")</f>
        <v/>
      </c>
      <c r="AQ106" s="64" t="n"/>
      <c r="AR106" s="61" t="n"/>
      <c r="AS106" s="61" t="n"/>
      <c r="AT106" s="61" t="n"/>
      <c r="AU106" s="65" t="n"/>
      <c r="AV106" s="124">
        <f>IFERROR(DR106/AT106*1000,"n/a")</f>
        <v/>
      </c>
      <c r="AW106" s="67" t="n"/>
      <c r="AX106" s="67" t="n"/>
      <c r="AY106" s="43">
        <f>IFERROR(IF(OR($AW106="",$AX106=""),"",_xlfn.DAYS($AX106+1,$AW106)),"")</f>
        <v/>
      </c>
      <c r="AZ106" s="68">
        <f t="array" ref="AZ106">
_xlfn.LET(_xlpm.COEFF,
IF($AW106+$AX106=0,0,IF(MAX(MIN($AX106,EOMONTH(AZ$15,0))-MAX($AW106,AZ$15)+1,)&gt;0,1,0)),
_xlfn.IFS(
$ES106="LisChannel",
_xlpm.COEFF*
INDEX({1;1;1.2;1.2;1;1;1;1;1.2;1.2;1.2;1.2},
MATCH(MONTH(AZ$15),
{1,2,3,4,5,6,7,8,9,10,11,12})),
CONCATENATE($ES106," ",$L106)="RussOutdoor метро",
_xlpm.COEFF*
INDEX({0.8;0.9;1.1;1.1;1;1;1;1;1.1;1.1;1.1;1.1},
MATCH(MONTH(AZ$15),
{1,2,3,4,5,6,7,8,9,10,11,12})),
$ES106&lt;&gt;"LisChannel",
_xlpm.COEFF,
$ES106&lt;&gt;"RussOutdoor",
_xlpm.COEFF))</f>
        <v/>
      </c>
      <c r="BA106" s="68">
        <f t="array" ref="BA106">
_xlfn.LET(_xlpm.COEFF,
IF($AW106+$AX106=0,0,IF(MAX(MIN($AX106,EOMONTH(BA$15,0))-MAX($AW106,BA$15)+1,)&gt;0,1,0)),
_xlfn.IFS(
$ES106="LisChannel",
_xlpm.COEFF*
INDEX({1;1;1.2;1.2;1;1;1;1;1.2;1.2;1.2;1.2},
MATCH(MONTH(BA$15),
{1,2,3,4,5,6,7,8,9,10,11,12})),
CONCATENATE($ES106," ",$L106)="RussOutdoor метро",
_xlpm.COEFF*
INDEX({0.8;0.9;1.1;1.1;1;1;1;1;1.1;1.1;1.1;1.1},
MATCH(MONTH(BA$15),
{1,2,3,4,5,6,7,8,9,10,11,12})),
$ES106&lt;&gt;"LisChannel",
_xlpm.COEFF,
$ES106&lt;&gt;"RussOutdoor",
_xlpm.COEFF))</f>
        <v/>
      </c>
      <c r="BB106" s="68">
        <f t="array" ref="BB106">
_xlfn.LET(_xlpm.COEFF,
IF($AW106+$AX106=0,0,IF(MAX(MIN($AX106,EOMONTH(BB$15,0))-MAX($AW106,BB$15)+1,)&gt;0,1,0)),
_xlfn.IFS(
$ES106="LisChannel",
_xlpm.COEFF*
INDEX({1;1;1.2;1.2;1;1;1;1;1.2;1.2;1.2;1.2},
MATCH(MONTH(BB$15),
{1,2,3,4,5,6,7,8,9,10,11,12})),
CONCATENATE($ES106," ",$L106)="RussOutdoor метро",
_xlpm.COEFF*
INDEX({0.8;0.9;1.1;1.1;1;1;1;1;1.1;1.1;1.1;1.1},
MATCH(MONTH(BB$15),
{1,2,3,4,5,6,7,8,9,10,11,12})),
$ES106&lt;&gt;"LisChannel",
_xlpm.COEFF,
$ES106&lt;&gt;"RussOutdoor",
_xlpm.COEFF))</f>
        <v/>
      </c>
      <c r="BC106" s="68">
        <f t="array" ref="BC106">
_xlfn.LET(_xlpm.COEFF,
IF($AW106+$AX106=0,0,IF(MAX(MIN($AX106,EOMONTH(BC$15,0))-MAX($AW106,BC$15)+1,)&gt;0,1,0)),
_xlfn.IFS(
$ES106="LisChannel",
_xlpm.COEFF*
INDEX({1;1;1.2;1.2;1;1;1;1;1.2;1.2;1.2;1.2},
MATCH(MONTH(BC$15),
{1,2,3,4,5,6,7,8,9,10,11,12})),
CONCATENATE($ES106," ",$L106)="RussOutdoor метро",
_xlpm.COEFF*
INDEX({0.8;0.9;1.1;1.1;1;1;1;1;1.1;1.1;1.1;1.1},
MATCH(MONTH(BC$15),
{1,2,3,4,5,6,7,8,9,10,11,12})),
$ES106&lt;&gt;"LisChannel",
_xlpm.COEFF,
$ES106&lt;&gt;"RussOutdoor",
_xlpm.COEFF))</f>
        <v/>
      </c>
      <c r="BD106" s="68">
        <f t="array" ref="BD106">
_xlfn.LET(_xlpm.COEFF,
IF($AW106+$AX106=0,0,IF(MAX(MIN($AX106,EOMONTH(BD$15,0))-MAX($AW106,BD$15)+1,)&gt;0,1,0)),
_xlfn.IFS(
$ES106="LisChannel",
_xlpm.COEFF*
INDEX({1;1;1.2;1.2;1;1;1;1;1.2;1.2;1.2;1.2},
MATCH(MONTH(BD$15),
{1,2,3,4,5,6,7,8,9,10,11,12})),
CONCATENATE($ES106," ",$L106)="RussOutdoor метро",
_xlpm.COEFF*
INDEX({0.8;0.9;1.1;1.1;1;1;1;1;1.1;1.1;1.1;1.1},
MATCH(MONTH(BD$15),
{1,2,3,4,5,6,7,8,9,10,11,12})),
$ES106&lt;&gt;"LisChannel",
_xlpm.COEFF,
$ES106&lt;&gt;"RussOutdoor",
_xlpm.COEFF))</f>
        <v/>
      </c>
      <c r="BE106" s="68">
        <f t="array" ref="BE106">
_xlfn.LET(_xlpm.COEFF,
IF($AW106+$AX106=0,0,IF(MAX(MIN($AX106,EOMONTH(BE$15,0))-MAX($AW106,BE$15)+1,)&gt;0,1,0)),
_xlfn.IFS(
$ES106="LisChannel",
_xlpm.COEFF*
INDEX({1;1;1.2;1.2;1;1;1;1;1.2;1.2;1.2;1.2},
MATCH(MONTH(BE$15),
{1,2,3,4,5,6,7,8,9,10,11,12})),
CONCATENATE($ES106," ",$L106)="RussOutdoor метро",
_xlpm.COEFF*
INDEX({0.8;0.9;1.1;1.1;1;1;1;1;1.1;1.1;1.1;1.1},
MATCH(MONTH(BE$15),
{1,2,3,4,5,6,7,8,9,10,11,12})),
$ES106&lt;&gt;"LisChannel",
_xlpm.COEFF,
$ES106&lt;&gt;"RussOutdoor",
_xlpm.COEFF))</f>
        <v/>
      </c>
      <c r="BF106" s="68">
        <f t="array" ref="BF106">
_xlfn.LET(_xlpm.COEFF,
IF($AW106+$AX106=0,0,IF(MAX(MIN($AX106,EOMONTH(BF$15,0))-MAX($AW106,BF$15)+1,)&gt;0,1,0)),
_xlfn.IFS(
$ES106="LisChannel",
_xlpm.COEFF*
INDEX({1;1;1.2;1.2;1;1;1;1;1.2;1.2;1.2;1.2},
MATCH(MONTH(BF$15),
{1,2,3,4,5,6,7,8,9,10,11,12})),
CONCATENATE($ES106," ",$L106)="RussOutdoor метро",
_xlpm.COEFF*
INDEX({0.8;0.9;1.1;1.1;1;1;1;1;1.1;1.1;1.1;1.1},
MATCH(MONTH(BF$15),
{1,2,3,4,5,6,7,8,9,10,11,12})),
$ES106&lt;&gt;"LisChannel",
_xlpm.COEFF,
$ES106&lt;&gt;"RussOutdoor",
_xlpm.COEFF))</f>
        <v/>
      </c>
      <c r="BG106" s="68">
        <f t="array" ref="BG106">
_xlfn.LET(_xlpm.COEFF,
IF($AW106+$AX106=0,0,IF(MAX(MIN($AX106,EOMONTH(BG$15,0))-MAX($AW106,BG$15)+1,)&gt;0,1,0)),
_xlfn.IFS(
$ES106="LisChannel",
_xlpm.COEFF*
INDEX({1;1;1.2;1.2;1;1;1;1;1.2;1.2;1.2;1.2},
MATCH(MONTH(BG$15),
{1,2,3,4,5,6,7,8,9,10,11,12})),
CONCATENATE($ES106," ",$L106)="RussOutdoor метро",
_xlpm.COEFF*
INDEX({0.8;0.9;1.1;1.1;1;1;1;1;1.1;1.1;1.1;1.1},
MATCH(MONTH(BG$15),
{1,2,3,4,5,6,7,8,9,10,11,12})),
$ES106&lt;&gt;"LisChannel",
_xlpm.COEFF,
$ES106&lt;&gt;"RussOutdoor",
_xlpm.COEFF))</f>
        <v/>
      </c>
      <c r="BH106" s="68">
        <f t="array" ref="BH106">
_xlfn.LET(_xlpm.COEFF,
IF($AW106+$AX106=0,0,IF(MAX(MIN($AX106,EOMONTH(BH$15,0))-MAX($AW106,BH$15)+1,)&gt;0,1,0)),
_xlfn.IFS(
$ES106="LisChannel",
_xlpm.COEFF*
INDEX({1;1;1.2;1.2;1;1;1;1;1.2;1.2;1.2;1.2},
MATCH(MONTH(BH$15),
{1,2,3,4,5,6,7,8,9,10,11,12})),
CONCATENATE($ES106," ",$L106)="RussOutdoor метро",
_xlpm.COEFF*
INDEX({0.8;0.9;1.1;1.1;1;1;1;1;1.1;1.1;1.1;1.1},
MATCH(MONTH(BH$15),
{1,2,3,4,5,6,7,8,9,10,11,12})),
$ES106&lt;&gt;"LisChannel",
_xlpm.COEFF,
$ES106&lt;&gt;"RussOutdoor",
_xlpm.COEFF))</f>
        <v/>
      </c>
      <c r="BI106" s="68">
        <f t="array" ref="BI106">
_xlfn.LET(_xlpm.COEFF,
IF($AW106+$AX106=0,0,IF(MAX(MIN($AX106,EOMONTH(BI$15,0))-MAX($AW106,BI$15)+1,)&gt;0,1,0)),
_xlfn.IFS(
$ES106="LisChannel",
_xlpm.COEFF*
INDEX({1;1;1.2;1.2;1;1;1;1;1.2;1.2;1.2;1.2},
MATCH(MONTH(BI$15),
{1,2,3,4,5,6,7,8,9,10,11,12})),
CONCATENATE($ES106," ",$L106)="RussOutdoor метро",
_xlpm.COEFF*
INDEX({0.8;0.9;1.1;1.1;1;1;1;1;1.1;1.1;1.1;1.1},
MATCH(MONTH(BI$15),
{1,2,3,4,5,6,7,8,9,10,11,12})),
$ES106&lt;&gt;"LisChannel",
_xlpm.COEFF,
$ES106&lt;&gt;"RussOutdoor",
_xlpm.COEFF))</f>
        <v/>
      </c>
      <c r="BJ106" s="68">
        <f t="array" ref="BJ106">
_xlfn.LET(_xlpm.COEFF,
IF($AW106+$AX106=0,0,IF(MAX(MIN($AX106,EOMONTH(BJ$15,0))-MAX($AW106,BJ$15)+1,)&gt;0,1,0)),
_xlfn.IFS(
$ES106="LisChannel",
_xlpm.COEFF*
INDEX({1;1;1.2;1.2;1;1;1;1;1.2;1.2;1.2;1.2},
MATCH(MONTH(BJ$15),
{1,2,3,4,5,6,7,8,9,10,11,12})),
CONCATENATE($ES106," ",$L106)="RussOutdoor метро",
_xlpm.COEFF*
INDEX({0.8;0.9;1.1;1.1;1;1;1;1;1.1;1.1;1.1;1.1},
MATCH(MONTH(BJ$15),
{1,2,3,4,5,6,7,8,9,10,11,12})),
$ES106&lt;&gt;"LisChannel",
_xlpm.COEFF,
$ES106&lt;&gt;"RussOutdoor",
_xlpm.COEFF))</f>
        <v/>
      </c>
      <c r="BK106" s="68">
        <f t="array" ref="BK106">
_xlfn.LET(_xlpm.COEFF,
IF($AW106+$AX106=0,0,IF(MAX(MIN($AX106,EOMONTH(BK$15,0))-MAX($AW106,BK$15)+1,)&gt;0,1,0)),
_xlfn.IFS(
$ES106="LisChannel",
_xlpm.COEFF*
INDEX({1;1;1.2;1.2;1;1;1;1;1.2;1.2;1.2;1.2},
MATCH(MONTH(BK$15),
{1,2,3,4,5,6,7,8,9,10,11,12})),
CONCATENATE($ES106," ",$L106)="RussOutdoor метро",
_xlpm.COEFF*
INDEX({0.8;0.9;1.1;1.1;1;1;1;1;1.1;1.1;1.1;1.1},
MATCH(MONTH(BK$15),
{1,2,3,4,5,6,7,8,9,10,11,12})),
$ES106&lt;&gt;"LisChannel",
_xlpm.COEFF,
$ES106&lt;&gt;"RussOutdoor",
_xlpm.COEFF))</f>
        <v/>
      </c>
      <c r="BL106" s="62">
        <f>COUNTIFS($AZ106:$BK106,"&gt;0")</f>
        <v/>
      </c>
      <c r="BM106" s="65" t="n"/>
      <c r="BN106" s="125">
        <f>$DJ106</f>
        <v/>
      </c>
      <c r="BO106" s="63">
        <f>$DQ106</f>
        <v/>
      </c>
      <c r="BP106" s="125">
        <f>
IFERROR(
IF($BL106=0,0,
$BN106*(1-$BO106)),
0)</f>
        <v/>
      </c>
      <c r="BQ106" s="125">
        <f t="array" ref="BQ106">
IFERROR(
_xlfn.IFS(
$DH106="день_1",
$BP106*$BL106/($AX106-$AW106+1)*AZ106*(DAY(EOMONTH(AZ$15,0))),
$DH106="день_2",
$BP106/30*MAX(MIN($AX106,EOMONTH(AZ$15,0))-MAX($AW106,AZ$15)+1,),
$DH106="раб.день",
$BP106/30*(IFERROR(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$BP106*AZ106,
$DH106="неделя",
$BP106*AZ106/7*(ROUNDUP((DAY(EOMONTH(AZ$15,0)))/4,0))),
0)</f>
        <v/>
      </c>
      <c r="BR106" s="125">
        <f t="array" ref="BR106">
IFERROR(
_xlfn.IFS(
$DH106="день_1",
$BP106*$BL106/($AX106-$AW106+1)*BA106*(DAY(EOMONTH(BA$15,0))),
$DH106="день_2",
$BP106/30*MAX(MIN($AX106,EOMONTH(BA$15,0))-MAX($AW106,BA$15)+1,),
$DH106="раб.день",
$BP106/30*(IFERROR(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$BP106*BA106,
$DH106="неделя",
$BP106*BA106/7*(ROUNDUP((DAY(EOMONTH(BA$15,0)))/4,0))),
0)</f>
        <v/>
      </c>
      <c r="BS106" s="125">
        <f t="array" ref="BS106">
IFERROR(
_xlfn.IFS(
$DH106="день_1",
$BP106*$BL106/($AX106-$AW106+1)*BB106*(DAY(EOMONTH(BB$15,0))),
$DH106="день_2",
$BP106/30*MAX(MIN($AX106,EOMONTH(BB$15,0))-MAX($AW106,BB$15)+1,),
$DH106="раб.день",
$BP106/30*(IFERROR(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$BP106*BB106,
$DH106="неделя",
$BP106*BB106/7*(ROUNDUP((DAY(EOMONTH(BB$15,0)))/4,0))),
0)</f>
        <v/>
      </c>
      <c r="BT106" s="125">
        <f t="array" ref="BT106">
IFERROR(
_xlfn.IFS(
$DH106="день_1",
$BP106*$BL106/($AX106-$AW106+1)*BC106*(DAY(EOMONTH(BC$15,0))),
$DH106="день_2",
$BP106/30*MAX(MIN($AX106,EOMONTH(BC$15,0))-MAX($AW106,BC$15)+1,),
$DH106="раб.день",
$BP106/30*(IFERROR(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$BP106*BC106,
$DH106="неделя",
$BP106*BC106/7*(ROUNDUP((DAY(EOMONTH(BC$15,0)))/4,0))),
0)</f>
        <v/>
      </c>
      <c r="BU106" s="125">
        <f t="array" ref="BU106">
IFERROR(
_xlfn.IFS(
$DH106="день_1",
$BP106*$BL106/($AX106-$AW106+1)*BD106*(DAY(EOMONTH(BD$15,0))),
$DH106="день_2",
$BP106/30*MAX(MIN($AX106,EOMONTH(BD$15,0))-MAX($AW106,BD$15)+1,),
$DH106="раб.день",
$BP106/30*(IFERROR(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$BP106*BD106,
$DH106="неделя",
$BP106*BD106/7*(ROUNDUP((DAY(EOMONTH(BD$15,0)))/4,0))),
0)</f>
        <v/>
      </c>
      <c r="BV106" s="125">
        <f t="array" ref="BV106">
IFERROR(
_xlfn.IFS(
$DH106="день_1",
$BP106*$BL106/($AX106-$AW106+1)*BE106*(DAY(EOMONTH(BE$15,0))),
$DH106="день_2",
$BP106/30*MAX(MIN($AX106,EOMONTH(BE$15,0))-MAX($AW106,BE$15)+1,),
$DH106="раб.день",
$BP106/30*(IFERROR(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$BP106*BE106,
$DH106="неделя",
$BP106*BE106/7*(ROUNDUP((DAY(EOMONTH(BE$15,0)))/4,0))),
0)</f>
        <v/>
      </c>
      <c r="BW106" s="125">
        <f t="array" ref="BW106">
IFERROR(
_xlfn.IFS(
$DH106="день_1",
$BP106*$BL106/($AX106-$AW106+1)*BF106*(DAY(EOMONTH(BF$15,0))),
$DH106="день_2",
$BP106/30*MAX(MIN($AX106,EOMONTH(BF$15,0))-MAX($AW106,BF$15)+1,),
$DH106="раб.день",
$BP106/30*(IFERROR(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$BP106*BF106,
$DH106="неделя",
$BP106*BF106/7*(ROUNDUP((DAY(EOMONTH(BF$15,0)))/4,0))),
0)</f>
        <v/>
      </c>
      <c r="BX106" s="125">
        <f t="array" ref="BX106">
IFERROR(
_xlfn.IFS(
$DH106="день_1",
$BP106*$BL106/($AX106-$AW106+1)*BG106*(DAY(EOMONTH(BG$15,0))),
$DH106="день_2",
$BP106/30*MAX(MIN($AX106,EOMONTH(BG$15,0))-MAX($AW106,BG$15)+1,),
$DH106="раб.день",
$BP106/30*(IFERROR(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$BP106*BG106,
$DH106="неделя",
$BP106*BG106/7*(ROUNDUP((DAY(EOMONTH(BG$15,0)))/4,0))),
0)</f>
        <v/>
      </c>
      <c r="BY106" s="125">
        <f t="array" ref="BY106">
IFERROR(
_xlfn.IFS(
$DH106="день_1",
$BP106*$BL106/($AX106-$AW106+1)*BH106*(DAY(EOMONTH(BH$15,0))),
$DH106="день_2",
$BP106/30*MAX(MIN($AX106,EOMONTH(BH$15,0))-MAX($AW106,BH$15)+1,),
$DH106="раб.день",
$BP106/30*(IFERROR(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$BP106*BH106,
$DH106="неделя",
$BP106*BH106/7*(ROUNDUP((DAY(EOMONTH(BH$15,0)))/4,0))),
0)</f>
        <v/>
      </c>
      <c r="BZ106" s="125">
        <f t="array" ref="BZ106">
IFERROR(
_xlfn.IFS(
$DH106="день_1",
$BP106*$BL106/($AX106-$AW106+1)*BI106*(DAY(EOMONTH(BI$15,0))),
$DH106="день_2",
$BP106/30*MAX(MIN($AX106,EOMONTH(BI$15,0))-MAX($AW106,BI$15)+1,),
$DH106="раб.день",
$BP106/30*(IFERROR(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$BP106*BI106,
$DH106="неделя",
$BP106*BI106/7*(ROUNDUP((DAY(EOMONTH(BI$15,0)))/4,0))),
0)</f>
        <v/>
      </c>
      <c r="CA106" s="125">
        <f t="array" ref="CA106">
IFERROR(
_xlfn.IFS(
$DH106="день_1",
$BP106*$BL106/($AX106-$AW106+1)*BJ106*(DAY(EOMONTH(BJ$15,0))),
$DH106="день_2",
$BP106/30*MAX(MIN($AX106,EOMONTH(BJ$15,0))-MAX($AW106,BJ$15)+1,),
$DH106="раб.день",
$BP106/30*(IFERROR(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$BP106*BJ106,
$DH106="неделя",
$BP106*BJ106/7*(ROUNDUP((DAY(EOMONTH(BJ$15,0)))/4,0))),
0)</f>
        <v/>
      </c>
      <c r="CB106" s="125">
        <f t="array" ref="CB106">
IFERROR(
_xlfn.IFS(
$DH106="день_1",
$BP106*$BL106/($AX106-$AW106+1)*BK106*(DAY(EOMONTH(BK$15,0))),
$DH106="день_2",
$BP106/30*MAX(MIN($AX106,EOMONTH(BK$15,0))-MAX($AW106,BK$15)+1,),
$DH106="раб.день",
$BP106/30*(IFERROR(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$BP106*BK106,
$DH106="неделя",
$BP106*BK106/7*(ROUNDUP((DAY(EOMONTH(BK$15,0)))/4,0))),
0)</f>
        <v/>
      </c>
      <c r="CC106" s="125">
        <f>SUM($BQ106:$CB106)</f>
        <v/>
      </c>
      <c r="CD106" s="126">
        <f>SUM($EH106:$EH106)</f>
        <v/>
      </c>
      <c r="CE106" s="126">
        <f>$CD106*$AB106</f>
        <v/>
      </c>
      <c r="CF106" s="126">
        <f>SUM($EK106:$EK106)</f>
        <v/>
      </c>
      <c r="CG106" s="126">
        <f>$CF106*$AB106</f>
        <v/>
      </c>
      <c r="CH106" s="126">
        <f>SUM($CC106,$CE106,$CG106)</f>
        <v/>
      </c>
      <c r="CI106" s="126">
        <f>$CH106*(1+$CM106)</f>
        <v/>
      </c>
      <c r="CJ106" s="127" t="n">
        <v>0</v>
      </c>
      <c r="CK106" s="126">
        <f>SUM($CH106:$CH106)*(1+$CJ106)</f>
        <v/>
      </c>
      <c r="CL106" s="126">
        <f>SUM($CH106:$CH106)*(1+$CM106)</f>
        <v/>
      </c>
      <c r="CM106" s="59" t="n"/>
      <c r="CN106" s="59" t="n"/>
      <c r="CO106" s="72" t="n"/>
      <c r="CP106" s="59" t="n"/>
      <c r="CQ106" s="73" t="n"/>
      <c r="CR106" s="73" t="n"/>
      <c r="CS106" s="73" t="n"/>
      <c r="CT106" s="72" t="n"/>
      <c r="CU106" s="79" t="inlineStr">
        <is>
          <t> </t>
        </is>
      </c>
      <c r="CV106" s="60" t="n"/>
      <c r="CW106" s="60" t="n"/>
      <c r="CX106" s="60" t="n"/>
      <c r="CY106" s="127">
        <f>IFERROR(($CC106-$EE106)/($EE106/(1-$DQ106)),0)</f>
        <v/>
      </c>
      <c r="CZ106" s="127">
        <f>IFERROR(1-$EI106/($CE106),0)</f>
        <v/>
      </c>
      <c r="DA106" s="127">
        <f>IFERROR(1-$EL106/($CG106),0)</f>
        <v/>
      </c>
      <c r="DB106" s="126">
        <f>ROUND(IFERROR(($CI106/(1+$CM106)-$EN106),0),2)</f>
        <v/>
      </c>
      <c r="DC106" s="128" t="n"/>
      <c r="DD106" s="125" t="n"/>
      <c r="DE106" s="75" t="n">
        <v>0</v>
      </c>
      <c r="DF106" s="128" t="n"/>
      <c r="DG106" s="125">
        <f>IF($DC106=0,0,$DD106*($DC106*100%-$DE106*$DF106))*SUM($AB106:$AB106)</f>
        <v/>
      </c>
      <c r="DH106" s="129" t="inlineStr">
        <is>
          <t>месяц</t>
        </is>
      </c>
      <c r="DI106" s="130">
        <f t="array" ref="DI106">IFERROR(
IF($ES106="LisChannel",
(ROUND(((INDEX({174.625;153.888888888889;130.972222222222},MATCH($AI106,{2;3;4}),0))*$AG106*$AI106),2)),0),0)</f>
        <v/>
      </c>
      <c r="DJ106" s="130">
        <f>
_xlfn.LET(_xlpm.X,
IFERROR(
IF($ES106="НовиковТВ",
(_xlfn.LET(_xlpm.NTV,
_xlfn.LET(_xlpm.MIN,350000,
IF(SUMIFS($DI:$DI,$ES:$ES,"НовиковТВ")&lt;=_xlpm.MIN,
(SUMIFS($DI:$DI,$ES:$ES,"НовиковТВ")/(COUNTIFS($ES:$ES,"НовиковТВ")))*_xlpm.MIN/SUMIFS($DI:$DI,$ES:$ES,"НовиковТВ"),
DI106)),
_xlpm.NTV+$DG106/(1-(1-(_xlpm.NTV)*(1-$DL106)*(1-$DM106)*(1-$DN106)*(1-$DO106)*(1-$DP106)/_xlpm.NTV))))/(1+$EP106),
$DI106+$DG106/(1-(1-($DI106)*(1-$DL106)*(1-$DM106)*(1-$DN106)*(1-$DO106)*(1-$DP106)/$DI106))),
0),
_xlpm.X*(1+$CM106)*(1+$CW106)-_xlpm.X*(1+$CM106)+_xlpm.X)</f>
        <v/>
      </c>
      <c r="DK106" s="125" t="inlineStr">
        <is>
          <t>послед.</t>
        </is>
      </c>
      <c r="DL106" s="63" t="n">
        <v>0</v>
      </c>
      <c r="DM106" s="63" t="n">
        <v>0</v>
      </c>
      <c r="DN106" s="63" t="n">
        <v>0</v>
      </c>
      <c r="DO106" s="63" t="n">
        <v>0</v>
      </c>
      <c r="DP106" s="63" t="n">
        <v>0</v>
      </c>
      <c r="DQ106" s="63">
        <f t="array" ref="DQ106">IFERROR(_xlfn.IFS(
$DK106="послед.",1-(1-$DL106)*(1-$DM106)*(1-$DN106)*(1-$DO106)*(1-$DP106),
$DK106="сумм.",$DL106+$DM106+$DN106+$DO106+$DP106),
0)</f>
        <v/>
      </c>
      <c r="DR106" s="125">
        <f t="array" ref="DR106">
IFERROR(
_xlfn.IFS(
$BL106=0,
0,
$BL106&gt;0,
_xlfn.IFS($DK106="послед.",
$DJ106*(1-$DL106)*(1-$DM106)*(1-$DN106)*(1-$DO106)*(1-$DP106),
$DK106="сумм.",
$DJ106*(1-($DL106+$DM106+$DN106+$DO106+$DP106)))),0)</f>
        <v/>
      </c>
      <c r="DS106" s="125">
        <f t="array" ref="DS106">
IFERROR(_xlfn.IFS(
$DH106="день_1",
$DR106*$BL106/($AX106-$AW106+1)*AZ106*(DAY(EOMONTH(AZ$15,0))),
$DH106="день_2",
$DR106/30*MAX(MIN($AX106,EOMONTH(AZ$15,0))-MAX($AW106,AZ$15)+1,),
$DH106="раб.день",
$DR106/30*(IFERROR(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$DR106*AZ106,
$DH106="неделя",
$DR106*AZ106/7*(ROUNDUP((DAY(EOMONTH(AZ$15,0)))/4,0))),
0)</f>
        <v/>
      </c>
      <c r="DT106" s="125">
        <f t="array" ref="DT106">
IFERROR(_xlfn.IFS(
$DH106="день_1",
$DR106*$BL106/($AX106-$AW106+1)*BA106*(DAY(EOMONTH(BA$15,0))),
$DH106="день_2",
$DR106/30*MAX(MIN($AX106,EOMONTH(BA$15,0))-MAX($AW106,BA$15)+1,),
$DH106="раб.день",
$DR106/30*(IFERROR(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$DR106*BA106,
$DH106="неделя",
$DR106*BA106/7*(ROUNDUP((DAY(EOMONTH(BA$15,0)))/4,0))),
0)</f>
        <v/>
      </c>
      <c r="DU106" s="125">
        <f t="array" ref="DU106">
IFERROR(_xlfn.IFS(
$DH106="день_1",
$DR106*$BL106/($AX106-$AW106+1)*BB106*(DAY(EOMONTH(BB$15,0))),
$DH106="день_2",
$DR106/30*MAX(MIN($AX106,EOMONTH(BB$15,0))-MAX($AW106,BB$15)+1,),
$DH106="раб.день",
$DR106/30*(IFERROR(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$DR106*BB106,
$DH106="неделя",
$DR106*BB106/7*(ROUNDUP((DAY(EOMONTH(BB$15,0)))/4,0))),
0)</f>
        <v/>
      </c>
      <c r="DV106" s="125">
        <f t="array" ref="DV106">
IFERROR(_xlfn.IFS(
$DH106="день_1",
$DR106*$BL106/($AX106-$AW106+1)*BC106*(DAY(EOMONTH(BC$15,0))),
$DH106="день_2",
$DR106/30*MAX(MIN($AX106,EOMONTH(BC$15,0))-MAX($AW106,BC$15)+1,),
$DH106="раб.день",
$DR106/30*(IFERROR(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$DR106*BC106,
$DH106="неделя",
$DR106*BC106/7*(ROUNDUP((DAY(EOMONTH(BC$15,0)))/4,0))),
0)</f>
        <v/>
      </c>
      <c r="DW106" s="125">
        <f t="array" ref="DW106">
IFERROR(_xlfn.IFS(
$DH106="день_1",
$DR106*$BL106/($AX106-$AW106+1)*BD106*(DAY(EOMONTH(BD$15,0))),
$DH106="день_2",
$DR106/30*MAX(MIN($AX106,EOMONTH(BD$15,0))-MAX($AW106,BD$15)+1,),
$DH106="раб.день",
$DR106/30*(IFERROR(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$DR106*BD106,
$DH106="неделя",
$DR106*BD106/7*(ROUNDUP((DAY(EOMONTH(BD$15,0)))/4,0))),
0)</f>
        <v/>
      </c>
      <c r="DX106" s="125">
        <f t="array" ref="DX106">
IFERROR(_xlfn.IFS(
$DH106="день_1",
$DR106*$BL106/($AX106-$AW106+1)*BE106*(DAY(EOMONTH(BE$15,0))),
$DH106="день_2",
$DR106/30*MAX(MIN($AX106,EOMONTH(BE$15,0))-MAX($AW106,BE$15)+1,),
$DH106="раб.день",
$DR106/30*(IFERROR(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$DR106*BE106,
$DH106="неделя",
$DR106*BE106/7*(ROUNDUP((DAY(EOMONTH(BE$15,0)))/4,0))),
0)</f>
        <v/>
      </c>
      <c r="DY106" s="125">
        <f t="array" ref="DY106">
IFERROR(_xlfn.IFS(
$DH106="день_1",
$DR106*$BL106/($AX106-$AW106+1)*BF106*(DAY(EOMONTH(BF$15,0))),
$DH106="день_2",
$DR106/30*MAX(MIN($AX106,EOMONTH(BF$15,0))-MAX($AW106,BF$15)+1,),
$DH106="раб.день",
$DR106/30*(IFERROR(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$DR106*BF106,
$DH106="неделя",
$DR106*BF106/7*(ROUNDUP((DAY(EOMONTH(BF$15,0)))/4,0))),
0)</f>
        <v/>
      </c>
      <c r="DZ106" s="125">
        <f t="array" ref="DZ106">
IFERROR(_xlfn.IFS(
$DH106="день_1",
$DR106*$BL106/($AX106-$AW106+1)*BG106*(DAY(EOMONTH(BG$15,0))),
$DH106="день_2",
$DR106/30*MAX(MIN($AX106,EOMONTH(BG$15,0))-MAX($AW106,BG$15)+1,),
$DH106="раб.день",
$DR106/30*(IFERROR(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$DR106*BG106,
$DH106="неделя",
$DR106*BG106/7*(ROUNDUP((DAY(EOMONTH(BG$15,0)))/4,0))),
0)</f>
        <v/>
      </c>
      <c r="EA106" s="125">
        <f t="array" ref="EA106">
IFERROR(_xlfn.IFS(
$DH106="день_1",
$DR106*$BL106/($AX106-$AW106+1)*BH106*(DAY(EOMONTH(BH$15,0))),
$DH106="день_2",
$DR106/30*MAX(MIN($AX106,EOMONTH(BH$15,0))-MAX($AW106,BH$15)+1,),
$DH106="раб.день",
$DR106/30*(IFERROR(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$DR106*BH106,
$DH106="неделя",
$DR106*BH106/7*(ROUNDUP((DAY(EOMONTH(BH$15,0)))/4,0))),
0)</f>
        <v/>
      </c>
      <c r="EB106" s="125">
        <f t="array" ref="EB106">
IFERROR(_xlfn.IFS(
$DH106="день_1",
$DR106*$BL106/($AX106-$AW106+1)*BI106*(DAY(EOMONTH(BI$15,0))),
$DH106="день_2",
$DR106/30*MAX(MIN($AX106,EOMONTH(BI$15,0))-MAX($AW106,BI$15)+1,),
$DH106="раб.день",
$DR106/30*(IFERROR(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$DR106*BI106,
$DH106="неделя",
$DR106*BI106/7*(ROUNDUP((DAY(EOMONTH(BI$15,0)))/4,0))),
0)</f>
        <v/>
      </c>
      <c r="EC106" s="125">
        <f t="array" ref="EC106">
IFERROR(_xlfn.IFS(
$DH106="день_1",
$DR106*$BL106/($AX106-$AW106+1)*BJ106*(DAY(EOMONTH(BJ$15,0))),
$DH106="день_2",
$DR106/30*MAX(MIN($AX106,EOMONTH(BJ$15,0))-MAX($AW106,BJ$15)+1,),
$DH106="раб.день",
$DR106/30*(IFERROR(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$DR106*BJ106,
$DH106="неделя",
$DR106*BJ106/7*(ROUNDUP((DAY(EOMONTH(BJ$15,0)))/4,0))),
0)</f>
        <v/>
      </c>
      <c r="ED106" s="125">
        <f t="array" ref="ED106">
IFERROR(_xlfn.IFS(
$DH106="день_1",
$DR106*$BL106/($AX106-$AW106+1)*BK106*(DAY(EOMONTH(BK$15,0))),
$DH106="день_2",
$DR106/30*MAX(MIN($AX106,EOMONTH(BK$15,0))-MAX($AW106,BK$15)+1,),
$DH106="раб.день",
$DR106/30*(IFERROR(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$DR106*BK106,
$DH106="неделя",
$DR106*BK106/7*(ROUNDUP((DAY(EOMONTH(BK$15,0)))/4,0))),
0)</f>
        <v/>
      </c>
      <c r="EE106" s="125">
        <f>SUM($DS106,$DT106,$DU106,$DV106,$DW106,$DX106,$DY106,$DZ106,$EA106,$EB106,$EC106,$ED106)</f>
        <v/>
      </c>
      <c r="EF106" s="125">
        <f>IFERROR(ROUND($EE106*(1+$EP106),2),0)</f>
        <v/>
      </c>
      <c r="EG106" s="128" t="n">
        <v>1</v>
      </c>
      <c r="EH106" s="126" t="n">
        <v>0</v>
      </c>
      <c r="EI106" s="126">
        <f>ROUND(SUM($EH106:$EH106)*SUM($AB106:$AB106)*$EG106,2)</f>
        <v/>
      </c>
      <c r="EJ106" s="126">
        <f>ROUND($EI106*(1+$EP106),2)</f>
        <v/>
      </c>
      <c r="EK106" s="126" t="n">
        <v>0</v>
      </c>
      <c r="EL106" s="126">
        <f>ROUND(SUM($EK106:$EK106)*SUM($AB106:$AB106)*$EG106,2)</f>
        <v/>
      </c>
      <c r="EM106" s="126">
        <f>ROUND($EL106*(1+$EP106),2)</f>
        <v/>
      </c>
      <c r="EN106" s="126">
        <f>SUM($EE106,$EI106,$EL106)</f>
        <v/>
      </c>
      <c r="EO106" s="126">
        <f>SUM($EF106,$EJ106,$EM106)</f>
        <v/>
      </c>
      <c r="EP106" s="59" t="n"/>
      <c r="EQ106" s="59" t="n"/>
      <c r="ER106" s="60">
        <f t="array" ref="ER1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MATCH(ES106,
{"AMS";"RussOutdoor";"HD Outdoor";"Ingroup";"IQ";"Ledproduction";"LisChannel";"Logic";"Media-PPL";"NovikovTV | НовиковТВ";"SMA";"SOK";"КрокусТВ | CrocusTV | IndoorTV";"Сити";"ТЯК Москва"},
0)),"")</f>
        <v/>
      </c>
      <c r="ES106" s="60" t="n"/>
      <c r="ET106" s="60">
        <f t="array" ref="ET1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MATCH(ES106,
{"AMS";"RussOutdoor";"HD Outdoor";"Ingroup";"IQ";"Ledproduction";"LisChannel";"Logic";"Media-PPL";"NovikovTV | НовиковТВ";"SMA";"SOK";"КрокусТВ | CrocusTV | IndoorTV";"Сити";"ТЯК Москва"},
0)),"")</f>
        <v/>
      </c>
      <c r="EU106" s="60" t="n"/>
      <c r="EV106" s="60" t="n"/>
      <c r="EX106" s="110">
        <f t="array" ref="EX106">
($AR106/30
+N("ТРАФИК ПЛОЩАДКИ"))*
(IFERROR(
_xlfn.LET(
_xlpm.GPR,
HLOOKUP($L106,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IF($Q106="цифровой",_xlpm.GPR/$AG106,_xlpm.GPR/60)),
0)
+N("DWELL TIME"))*
(IF($AB106=0,0,IF($AB106=1,0.3,IF($AB106=2,0.5,IF($AB106&gt;2,1))))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_xlfn.IFS($AC106="да",1.2,$AC106="нет",1)*
_xlfn.IFS($AD106="да",1.2,$AD106="нет",1)*
IF(R106="статический",1,1.2)*
$X106*
INDEX(
{1.2;1;1.2;1.2;1;1.2;1.2;1.2;1.2;1.2;1.2;1;1.2;1.2;1.2;1.2;1;1;1.2;1.2;1.2;1;1;1;1;1.2;1.2;1.2;1.2;1;1;1;1;1.2;1.2;1.2;1.2;1.2;1.2;1.2;1.2;1;1;1.2;1;1;1;1;1.5;1;1;1.5;1.5;1.2},
MATCH($Q106,_xlpm.MI,0)))&gt;{0.02;0.04;0.06;0.1;0.2;0.4;0.6;0.8;1;2;4;6})),
{0;1;2;3;4;5;6;7;8;9;10;11;12},
0)))
+N("КОЭФФИЦИЕНТ КОНТАКТА"))))*
(_xlfn.IFS($X106&lt;0.1,$X106/1000,$X106&gt;25,5.2,AND($X106&gt;=0.1,$X106&lt;=25),(($X106*2+0.1)/10)*($X106/10)))*
IFERROR((_xlfn.LET(
_xlpm.MA,
{0;0.8;0.85;0.9;0.95;1},
_xlpm.MAA,
{0;1;2;3;4;5},
INDEX(_xlpm.MA,MATCH(SUMPRODUCT(--((IF(ROUND(_xlpm.MAA,1)&gt;5,5,ROUND($AB106,1)))&gt;{0;1;2;3;4;5})),_xlpm.MAA,0)))
+N("КОЭФФИЦИЕНТ КОЛ-ВО КОНСТРУКЦИЙ")),1)*
$AB106,0))*
(IF($Q106="цифровой",$AG106/15*$AI106,1)
+N("ДЛЯ ЦИФРЫ"))</f>
        <v/>
      </c>
      <c r="EY106" s="110">
        <f>IFERROR(EX106*AY106,0)</f>
        <v/>
      </c>
      <c r="EZ106" s="131">
        <f>IFERROR(DP106/EY106*1000,0)</f>
        <v/>
      </c>
      <c r="FA106" s="112">
        <f>IFERROR(FC106/FB106,0)</f>
        <v/>
      </c>
      <c r="FB106" s="112">
        <f>IFERROR((FC106/(EY106/FF106*#REF!))*0.825,0)</f>
        <v/>
      </c>
      <c r="FC106" s="112">
        <f>IFERROR(((EX106*30/AR106)*100)/30,0)</f>
        <v/>
      </c>
      <c r="FD106" s="112">
        <f>IFERROR(EY106/G106*100%,0)</f>
        <v/>
      </c>
      <c r="FE106" s="112">
        <f>IFERROR(FD106/FC106*100%,0)</f>
        <v/>
      </c>
      <c r="FF106" s="110">
        <f>IFERROR(AR106/30*AY106,0)</f>
        <v/>
      </c>
    </row>
    <row r="107" ht="12.75" customHeight="1">
      <c r="A107" s="59" t="n"/>
      <c r="B107" s="60" t="n"/>
      <c r="C107" s="60" t="n"/>
      <c r="D107" s="60">
        <f t="array" ref="D1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7" s="60">
        <f t="array" ref="E1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7" s="60" t="inlineStr"/>
      <c r="G107" s="60" t="n"/>
      <c r="H107" s="60">
        <f t="array" ref="H1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7" s="60" t="n"/>
      <c r="J107" s="60" t="n"/>
      <c r="K107" s="60" t="n"/>
      <c r="L107" s="60" t="n"/>
      <c r="M107" s="60" t="n"/>
      <c r="N107" s="60" t="n"/>
      <c r="O107" s="60" t="n"/>
      <c r="P107" s="60">
        <f t="array" ref="P107">
_xlfn.IFS(
ISNUMBER(MATCH($Q107,{"шелфбаннер","разделитель","монетница","чековая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ISNUMBER(MATCH($Q107,{"каталог","журнал"},)),
"Пресса",
$Q107="","")</f>
        <v/>
      </c>
      <c r="Q107" s="60" t="n"/>
      <c r="R107" s="60">
        <f t="array" ref="R107">
IFERROR(
_xlfn.IFS(
OR(ISNUMBER(MATCH($Q107,{"экспозиция","макет","стенд","автостенд","авто стенд","выставочное пространство","выставочные стенды","модульные выставочные стенды","3Д конструкция","3D конструкция"},)),P107="Экспонирование"),
"нестандартный",
ISNUMBER(MATCH($Q107,{"скроллер","призматрон"},)),
"динамический",
$P107="Видео",
"цифровой",
OR($P107="Пресса",$P107="Щит",$P107="POSm",$P107="Подвес",$P107="Брендирование/оклейка"),
"статический"),"")</f>
        <v/>
      </c>
      <c r="S107" s="59" t="n"/>
      <c r="T107" s="60" t="n"/>
      <c r="U107" s="60" t="n"/>
      <c r="V107" s="60">
        <f>
IF(P107="Видео",
"цифровой постер/ролик",
IF(ISNUMBER(MATCH(Q107,{"короб световой","короб световой | лайтбокс","короб световой | кристалайт","лайтбокс","лайт бокс","кристалайт","LB","lightbox"},)),
"бэклит",
IF(P107="Брендирование/оклейка",
"перфарированная пленка/самоклейка",
IF(P107="Экспонирование",
"под запрос",
IF(P107="Подвес",
"баннер/ткань",
"")))))</f>
        <v/>
      </c>
      <c r="W107" s="59" t="n"/>
      <c r="X107" s="59" t="n"/>
      <c r="Y107" s="59" t="n"/>
      <c r="Z107" s="61" t="n"/>
      <c r="AA107" s="61" t="n"/>
      <c r="AB107" s="61">
        <f>IF(BL107&gt;0,Z107,0)</f>
        <v/>
      </c>
      <c r="AC107" s="59" t="n"/>
      <c r="AD107" s="59" t="n"/>
      <c r="AE107" s="59" t="n"/>
      <c r="AF107" s="59" t="n"/>
      <c r="AG107" s="59" t="n"/>
      <c r="AH107" s="59" t="n"/>
      <c r="AI107" s="59" t="n"/>
      <c r="AJ107" s="59" t="n"/>
      <c r="AK107" s="59" t="n"/>
      <c r="AL107" s="62">
        <f>IFERROR(IF(OR(R107="статический",R107="динамический",R107="нестандартный",R107="",R107=""),"-",IF(AND(AH107="-",AI107="-"),"-",AK107*3600/AH107*AI107)),"-")</f>
        <v/>
      </c>
      <c r="AM107" s="62">
        <f>IFERROR(IF(OR(R107="статический",R107="динамический",R107="",R107="", R107="BTL",R107="нестандартный"),"-",AG107*AI107*AL107/60),"-")</f>
        <v/>
      </c>
      <c r="AN107" s="63">
        <f>IFERROR(IF(AH107="","-",AG107*AI107/AH107),"-")</f>
        <v/>
      </c>
      <c r="AO107" s="59">
        <f>IFERROR(IF(OR($R107="статический",$R107="динамический",$R107="",$R107="",$R107="BTL",$R107="нестандартный"),"-",$AL107*$AY107),"-")</f>
        <v/>
      </c>
      <c r="AP107" s="62">
        <f>IFERROR(IF(OR($R107="статический",$R107="динамический",$R107="",$R107="",$R107="BTL",$R107="нестандартный"),"-",$AM107*AY107),"-")</f>
        <v/>
      </c>
      <c r="AQ107" s="64" t="n"/>
      <c r="AR107" s="61" t="n"/>
      <c r="AS107" s="61" t="n"/>
      <c r="AT107" s="61" t="n"/>
      <c r="AU107" s="65" t="n"/>
      <c r="AV107" s="124">
        <f>IFERROR(DR107/AT107*1000,"n/a")</f>
        <v/>
      </c>
      <c r="AW107" s="67" t="n"/>
      <c r="AX107" s="67" t="n"/>
      <c r="AY107" s="43">
        <f>IFERROR(IF(OR($AW107="",$AX107=""),"",_xlfn.DAYS($AX107+1,$AW107)),"")</f>
        <v/>
      </c>
      <c r="AZ107" s="68">
        <f t="array" ref="AZ107">
_xlfn.LET(_xlpm.COEFF,
IF($AW107+$AX107=0,0,IF(MAX(MIN($AX107,EOMONTH(AZ$15,0))-MAX($AW107,AZ$15)+1,)&gt;0,1,0)),
_xlfn.IFS(
$ES107="LisChannel",
_xlpm.COEFF*
INDEX({1;1;1.2;1.2;1;1;1;1;1.2;1.2;1.2;1.2},
MATCH(MONTH(AZ$15),
{1,2,3,4,5,6,7,8,9,10,11,12})),
CONCATENATE($ES107," ",$L107)="RussOutdoor метро",
_xlpm.COEFF*
INDEX({0.8;0.9;1.1;1.1;1;1;1;1;1.1;1.1;1.1;1.1},
MATCH(MONTH(AZ$15),
{1,2,3,4,5,6,7,8,9,10,11,12})),
$ES107&lt;&gt;"LisChannel",
_xlpm.COEFF,
$ES107&lt;&gt;"RussOutdoor",
_xlpm.COEFF))</f>
        <v/>
      </c>
      <c r="BA107" s="68">
        <f t="array" ref="BA107">
_xlfn.LET(_xlpm.COEFF,
IF($AW107+$AX107=0,0,IF(MAX(MIN($AX107,EOMONTH(BA$15,0))-MAX($AW107,BA$15)+1,)&gt;0,1,0)),
_xlfn.IFS(
$ES107="LisChannel",
_xlpm.COEFF*
INDEX({1;1;1.2;1.2;1;1;1;1;1.2;1.2;1.2;1.2},
MATCH(MONTH(BA$15),
{1,2,3,4,5,6,7,8,9,10,11,12})),
CONCATENATE($ES107," ",$L107)="RussOutdoor метро",
_xlpm.COEFF*
INDEX({0.8;0.9;1.1;1.1;1;1;1;1;1.1;1.1;1.1;1.1},
MATCH(MONTH(BA$15),
{1,2,3,4,5,6,7,8,9,10,11,12})),
$ES107&lt;&gt;"LisChannel",
_xlpm.COEFF,
$ES107&lt;&gt;"RussOutdoor",
_xlpm.COEFF))</f>
        <v/>
      </c>
      <c r="BB107" s="68">
        <f t="array" ref="BB107">
_xlfn.LET(_xlpm.COEFF,
IF($AW107+$AX107=0,0,IF(MAX(MIN($AX107,EOMONTH(BB$15,0))-MAX($AW107,BB$15)+1,)&gt;0,1,0)),
_xlfn.IFS(
$ES107="LisChannel",
_xlpm.COEFF*
INDEX({1;1;1.2;1.2;1;1;1;1;1.2;1.2;1.2;1.2},
MATCH(MONTH(BB$15),
{1,2,3,4,5,6,7,8,9,10,11,12})),
CONCATENATE($ES107," ",$L107)="RussOutdoor метро",
_xlpm.COEFF*
INDEX({0.8;0.9;1.1;1.1;1;1;1;1;1.1;1.1;1.1;1.1},
MATCH(MONTH(BB$15),
{1,2,3,4,5,6,7,8,9,10,11,12})),
$ES107&lt;&gt;"LisChannel",
_xlpm.COEFF,
$ES107&lt;&gt;"RussOutdoor",
_xlpm.COEFF))</f>
        <v/>
      </c>
      <c r="BC107" s="68">
        <f t="array" ref="BC107">
_xlfn.LET(_xlpm.COEFF,
IF($AW107+$AX107=0,0,IF(MAX(MIN($AX107,EOMONTH(BC$15,0))-MAX($AW107,BC$15)+1,)&gt;0,1,0)),
_xlfn.IFS(
$ES107="LisChannel",
_xlpm.COEFF*
INDEX({1;1;1.2;1.2;1;1;1;1;1.2;1.2;1.2;1.2},
MATCH(MONTH(BC$15),
{1,2,3,4,5,6,7,8,9,10,11,12})),
CONCATENATE($ES107," ",$L107)="RussOutdoor метро",
_xlpm.COEFF*
INDEX({0.8;0.9;1.1;1.1;1;1;1;1;1.1;1.1;1.1;1.1},
MATCH(MONTH(BC$15),
{1,2,3,4,5,6,7,8,9,10,11,12})),
$ES107&lt;&gt;"LisChannel",
_xlpm.COEFF,
$ES107&lt;&gt;"RussOutdoor",
_xlpm.COEFF))</f>
        <v/>
      </c>
      <c r="BD107" s="68">
        <f t="array" ref="BD107">
_xlfn.LET(_xlpm.COEFF,
IF($AW107+$AX107=0,0,IF(MAX(MIN($AX107,EOMONTH(BD$15,0))-MAX($AW107,BD$15)+1,)&gt;0,1,0)),
_xlfn.IFS(
$ES107="LisChannel",
_xlpm.COEFF*
INDEX({1;1;1.2;1.2;1;1;1;1;1.2;1.2;1.2;1.2},
MATCH(MONTH(BD$15),
{1,2,3,4,5,6,7,8,9,10,11,12})),
CONCATENATE($ES107," ",$L107)="RussOutdoor метро",
_xlpm.COEFF*
INDEX({0.8;0.9;1.1;1.1;1;1;1;1;1.1;1.1;1.1;1.1},
MATCH(MONTH(BD$15),
{1,2,3,4,5,6,7,8,9,10,11,12})),
$ES107&lt;&gt;"LisChannel",
_xlpm.COEFF,
$ES107&lt;&gt;"RussOutdoor",
_xlpm.COEFF))</f>
        <v/>
      </c>
      <c r="BE107" s="68">
        <f t="array" ref="BE107">
_xlfn.LET(_xlpm.COEFF,
IF($AW107+$AX107=0,0,IF(MAX(MIN($AX107,EOMONTH(BE$15,0))-MAX($AW107,BE$15)+1,)&gt;0,1,0)),
_xlfn.IFS(
$ES107="LisChannel",
_xlpm.COEFF*
INDEX({1;1;1.2;1.2;1;1;1;1;1.2;1.2;1.2;1.2},
MATCH(MONTH(BE$15),
{1,2,3,4,5,6,7,8,9,10,11,12})),
CONCATENATE($ES107," ",$L107)="RussOutdoor метро",
_xlpm.COEFF*
INDEX({0.8;0.9;1.1;1.1;1;1;1;1;1.1;1.1;1.1;1.1},
MATCH(MONTH(BE$15),
{1,2,3,4,5,6,7,8,9,10,11,12})),
$ES107&lt;&gt;"LisChannel",
_xlpm.COEFF,
$ES107&lt;&gt;"RussOutdoor",
_xlpm.COEFF))</f>
        <v/>
      </c>
      <c r="BF107" s="68">
        <f t="array" ref="BF107">
_xlfn.LET(_xlpm.COEFF,
IF($AW107+$AX107=0,0,IF(MAX(MIN($AX107,EOMONTH(BF$15,0))-MAX($AW107,BF$15)+1,)&gt;0,1,0)),
_xlfn.IFS(
$ES107="LisChannel",
_xlpm.COEFF*
INDEX({1;1;1.2;1.2;1;1;1;1;1.2;1.2;1.2;1.2},
MATCH(MONTH(BF$15),
{1,2,3,4,5,6,7,8,9,10,11,12})),
CONCATENATE($ES107," ",$L107)="RussOutdoor метро",
_xlpm.COEFF*
INDEX({0.8;0.9;1.1;1.1;1;1;1;1;1.1;1.1;1.1;1.1},
MATCH(MONTH(BF$15),
{1,2,3,4,5,6,7,8,9,10,11,12})),
$ES107&lt;&gt;"LisChannel",
_xlpm.COEFF,
$ES107&lt;&gt;"RussOutdoor",
_xlpm.COEFF))</f>
        <v/>
      </c>
      <c r="BG107" s="68">
        <f t="array" ref="BG107">
_xlfn.LET(_xlpm.COEFF,
IF($AW107+$AX107=0,0,IF(MAX(MIN($AX107,EOMONTH(BG$15,0))-MAX($AW107,BG$15)+1,)&gt;0,1,0)),
_xlfn.IFS(
$ES107="LisChannel",
_xlpm.COEFF*
INDEX({1;1;1.2;1.2;1;1;1;1;1.2;1.2;1.2;1.2},
MATCH(MONTH(BG$15),
{1,2,3,4,5,6,7,8,9,10,11,12})),
CONCATENATE($ES107," ",$L107)="RussOutdoor метро",
_xlpm.COEFF*
INDEX({0.8;0.9;1.1;1.1;1;1;1;1;1.1;1.1;1.1;1.1},
MATCH(MONTH(BG$15),
{1,2,3,4,5,6,7,8,9,10,11,12})),
$ES107&lt;&gt;"LisChannel",
_xlpm.COEFF,
$ES107&lt;&gt;"RussOutdoor",
_xlpm.COEFF))</f>
        <v/>
      </c>
      <c r="BH107" s="68">
        <f t="array" ref="BH107">
_xlfn.LET(_xlpm.COEFF,
IF($AW107+$AX107=0,0,IF(MAX(MIN($AX107,EOMONTH(BH$15,0))-MAX($AW107,BH$15)+1,)&gt;0,1,0)),
_xlfn.IFS(
$ES107="LisChannel",
_xlpm.COEFF*
INDEX({1;1;1.2;1.2;1;1;1;1;1.2;1.2;1.2;1.2},
MATCH(MONTH(BH$15),
{1,2,3,4,5,6,7,8,9,10,11,12})),
CONCATENATE($ES107," ",$L107)="RussOutdoor метро",
_xlpm.COEFF*
INDEX({0.8;0.9;1.1;1.1;1;1;1;1;1.1;1.1;1.1;1.1},
MATCH(MONTH(BH$15),
{1,2,3,4,5,6,7,8,9,10,11,12})),
$ES107&lt;&gt;"LisChannel",
_xlpm.COEFF,
$ES107&lt;&gt;"RussOutdoor",
_xlpm.COEFF))</f>
        <v/>
      </c>
      <c r="BI107" s="68">
        <f t="array" ref="BI107">
_xlfn.LET(_xlpm.COEFF,
IF($AW107+$AX107=0,0,IF(MAX(MIN($AX107,EOMONTH(BI$15,0))-MAX($AW107,BI$15)+1,)&gt;0,1,0)),
_xlfn.IFS(
$ES107="LisChannel",
_xlpm.COEFF*
INDEX({1;1;1.2;1.2;1;1;1;1;1.2;1.2;1.2;1.2},
MATCH(MONTH(BI$15),
{1,2,3,4,5,6,7,8,9,10,11,12})),
CONCATENATE($ES107," ",$L107)="RussOutdoor метро",
_xlpm.COEFF*
INDEX({0.8;0.9;1.1;1.1;1;1;1;1;1.1;1.1;1.1;1.1},
MATCH(MONTH(BI$15),
{1,2,3,4,5,6,7,8,9,10,11,12})),
$ES107&lt;&gt;"LisChannel",
_xlpm.COEFF,
$ES107&lt;&gt;"RussOutdoor",
_xlpm.COEFF))</f>
        <v/>
      </c>
      <c r="BJ107" s="68">
        <f t="array" ref="BJ107">
_xlfn.LET(_xlpm.COEFF,
IF($AW107+$AX107=0,0,IF(MAX(MIN($AX107,EOMONTH(BJ$15,0))-MAX($AW107,BJ$15)+1,)&gt;0,1,0)),
_xlfn.IFS(
$ES107="LisChannel",
_xlpm.COEFF*
INDEX({1;1;1.2;1.2;1;1;1;1;1.2;1.2;1.2;1.2},
MATCH(MONTH(BJ$15),
{1,2,3,4,5,6,7,8,9,10,11,12})),
CONCATENATE($ES107," ",$L107)="RussOutdoor метро",
_xlpm.COEFF*
INDEX({0.8;0.9;1.1;1.1;1;1;1;1;1.1;1.1;1.1;1.1},
MATCH(MONTH(BJ$15),
{1,2,3,4,5,6,7,8,9,10,11,12})),
$ES107&lt;&gt;"LisChannel",
_xlpm.COEFF,
$ES107&lt;&gt;"RussOutdoor",
_xlpm.COEFF))</f>
        <v/>
      </c>
      <c r="BK107" s="68">
        <f t="array" ref="BK107">
_xlfn.LET(_xlpm.COEFF,
IF($AW107+$AX107=0,0,IF(MAX(MIN($AX107,EOMONTH(BK$15,0))-MAX($AW107,BK$15)+1,)&gt;0,1,0)),
_xlfn.IFS(
$ES107="LisChannel",
_xlpm.COEFF*
INDEX({1;1;1.2;1.2;1;1;1;1;1.2;1.2;1.2;1.2},
MATCH(MONTH(BK$15),
{1,2,3,4,5,6,7,8,9,10,11,12})),
CONCATENATE($ES107," ",$L107)="RussOutdoor метро",
_xlpm.COEFF*
INDEX({0.8;0.9;1.1;1.1;1;1;1;1;1.1;1.1;1.1;1.1},
MATCH(MONTH(BK$15),
{1,2,3,4,5,6,7,8,9,10,11,12})),
$ES107&lt;&gt;"LisChannel",
_xlpm.COEFF,
$ES107&lt;&gt;"RussOutdoor",
_xlpm.COEFF))</f>
        <v/>
      </c>
      <c r="BL107" s="62">
        <f>COUNTIFS($AZ107:$BK107,"&gt;0")</f>
        <v/>
      </c>
      <c r="BM107" s="65" t="n"/>
      <c r="BN107" s="125">
        <f>$DJ107</f>
        <v/>
      </c>
      <c r="BO107" s="63">
        <f>$DQ107</f>
        <v/>
      </c>
      <c r="BP107" s="125">
        <f>
IFERROR(
IF($BL107=0,0,
$BN107*(1-$BO107)),
0)</f>
        <v/>
      </c>
      <c r="BQ107" s="125">
        <f t="array" ref="BQ107">
IFERROR(
_xlfn.IFS(
$DH107="день_1",
$BP107*$BL107/($AX107-$AW107+1)*AZ107*(DAY(EOMONTH(AZ$15,0))),
$DH107="день_2",
$BP107/30*MAX(MIN($AX107,EOMONTH(AZ$15,0))-MAX($AW107,AZ$15)+1,),
$DH107="раб.день",
$BP107/30*(IFERROR(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$BP107*AZ107,
$DH107="неделя",
$BP107*AZ107/7*(ROUNDUP((DAY(EOMONTH(AZ$15,0)))/4,0))),
0)</f>
        <v/>
      </c>
      <c r="BR107" s="125">
        <f t="array" ref="BR107">
IFERROR(
_xlfn.IFS(
$DH107="день_1",
$BP107*$BL107/($AX107-$AW107+1)*BA107*(DAY(EOMONTH(BA$15,0))),
$DH107="день_2",
$BP107/30*MAX(MIN($AX107,EOMONTH(BA$15,0))-MAX($AW107,BA$15)+1,),
$DH107="раб.день",
$BP107/30*(IFERROR(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$BP107*BA107,
$DH107="неделя",
$BP107*BA107/7*(ROUNDUP((DAY(EOMONTH(BA$15,0)))/4,0))),
0)</f>
        <v/>
      </c>
      <c r="BS107" s="125">
        <f t="array" ref="BS107">
IFERROR(
_xlfn.IFS(
$DH107="день_1",
$BP107*$BL107/($AX107-$AW107+1)*BB107*(DAY(EOMONTH(BB$15,0))),
$DH107="день_2",
$BP107/30*MAX(MIN($AX107,EOMONTH(BB$15,0))-MAX($AW107,BB$15)+1,),
$DH107="раб.день",
$BP107/30*(IFERROR(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$BP107*BB107,
$DH107="неделя",
$BP107*BB107/7*(ROUNDUP((DAY(EOMONTH(BB$15,0)))/4,0))),
0)</f>
        <v/>
      </c>
      <c r="BT107" s="125">
        <f t="array" ref="BT107">
IFERROR(
_xlfn.IFS(
$DH107="день_1",
$BP107*$BL107/($AX107-$AW107+1)*BC107*(DAY(EOMONTH(BC$15,0))),
$DH107="день_2",
$BP107/30*MAX(MIN($AX107,EOMONTH(BC$15,0))-MAX($AW107,BC$15)+1,),
$DH107="раб.день",
$BP107/30*(IFERROR(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$BP107*BC107,
$DH107="неделя",
$BP107*BC107/7*(ROUNDUP((DAY(EOMONTH(BC$15,0)))/4,0))),
0)</f>
        <v/>
      </c>
      <c r="BU107" s="125">
        <f t="array" ref="BU107">
IFERROR(
_xlfn.IFS(
$DH107="день_1",
$BP107*$BL107/($AX107-$AW107+1)*BD107*(DAY(EOMONTH(BD$15,0))),
$DH107="день_2",
$BP107/30*MAX(MIN($AX107,EOMONTH(BD$15,0))-MAX($AW107,BD$15)+1,),
$DH107="раб.день",
$BP107/30*(IFERROR(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$BP107*BD107,
$DH107="неделя",
$BP107*BD107/7*(ROUNDUP((DAY(EOMONTH(BD$15,0)))/4,0))),
0)</f>
        <v/>
      </c>
      <c r="BV107" s="125">
        <f t="array" ref="BV107">
IFERROR(
_xlfn.IFS(
$DH107="день_1",
$BP107*$BL107/($AX107-$AW107+1)*BE107*(DAY(EOMONTH(BE$15,0))),
$DH107="день_2",
$BP107/30*MAX(MIN($AX107,EOMONTH(BE$15,0))-MAX($AW107,BE$15)+1,),
$DH107="раб.день",
$BP107/30*(IFERROR(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$BP107*BE107,
$DH107="неделя",
$BP107*BE107/7*(ROUNDUP((DAY(EOMONTH(BE$15,0)))/4,0))),
0)</f>
        <v/>
      </c>
      <c r="BW107" s="125">
        <f t="array" ref="BW107">
IFERROR(
_xlfn.IFS(
$DH107="день_1",
$BP107*$BL107/($AX107-$AW107+1)*BF107*(DAY(EOMONTH(BF$15,0))),
$DH107="день_2",
$BP107/30*MAX(MIN($AX107,EOMONTH(BF$15,0))-MAX($AW107,BF$15)+1,),
$DH107="раб.день",
$BP107/30*(IFERROR(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$BP107*BF107,
$DH107="неделя",
$BP107*BF107/7*(ROUNDUP((DAY(EOMONTH(BF$15,0)))/4,0))),
0)</f>
        <v/>
      </c>
      <c r="BX107" s="125">
        <f t="array" ref="BX107">
IFERROR(
_xlfn.IFS(
$DH107="день_1",
$BP107*$BL107/($AX107-$AW107+1)*BG107*(DAY(EOMONTH(BG$15,0))),
$DH107="день_2",
$BP107/30*MAX(MIN($AX107,EOMONTH(BG$15,0))-MAX($AW107,BG$15)+1,),
$DH107="раб.день",
$BP107/30*(IFERROR(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$BP107*BG107,
$DH107="неделя",
$BP107*BG107/7*(ROUNDUP((DAY(EOMONTH(BG$15,0)))/4,0))),
0)</f>
        <v/>
      </c>
      <c r="BY107" s="125">
        <f t="array" ref="BY107">
IFERROR(
_xlfn.IFS(
$DH107="день_1",
$BP107*$BL107/($AX107-$AW107+1)*BH107*(DAY(EOMONTH(BH$15,0))),
$DH107="день_2",
$BP107/30*MAX(MIN($AX107,EOMONTH(BH$15,0))-MAX($AW107,BH$15)+1,),
$DH107="раб.день",
$BP107/30*(IFERROR(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$BP107*BH107,
$DH107="неделя",
$BP107*BH107/7*(ROUNDUP((DAY(EOMONTH(BH$15,0)))/4,0))),
0)</f>
        <v/>
      </c>
      <c r="BZ107" s="125">
        <f t="array" ref="BZ107">
IFERROR(
_xlfn.IFS(
$DH107="день_1",
$BP107*$BL107/($AX107-$AW107+1)*BI107*(DAY(EOMONTH(BI$15,0))),
$DH107="день_2",
$BP107/30*MAX(MIN($AX107,EOMONTH(BI$15,0))-MAX($AW107,BI$15)+1,),
$DH107="раб.день",
$BP107/30*(IFERROR(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$BP107*BI107,
$DH107="неделя",
$BP107*BI107/7*(ROUNDUP((DAY(EOMONTH(BI$15,0)))/4,0))),
0)</f>
        <v/>
      </c>
      <c r="CA107" s="125">
        <f t="array" ref="CA107">
IFERROR(
_xlfn.IFS(
$DH107="день_1",
$BP107*$BL107/($AX107-$AW107+1)*BJ107*(DAY(EOMONTH(BJ$15,0))),
$DH107="день_2",
$BP107/30*MAX(MIN($AX107,EOMONTH(BJ$15,0))-MAX($AW107,BJ$15)+1,),
$DH107="раб.день",
$BP107/30*(IFERROR(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$BP107*BJ107,
$DH107="неделя",
$BP107*BJ107/7*(ROUNDUP((DAY(EOMONTH(BJ$15,0)))/4,0))),
0)</f>
        <v/>
      </c>
      <c r="CB107" s="125">
        <f t="array" ref="CB107">
IFERROR(
_xlfn.IFS(
$DH107="день_1",
$BP107*$BL107/($AX107-$AW107+1)*BK107*(DAY(EOMONTH(BK$15,0))),
$DH107="день_2",
$BP107/30*MAX(MIN($AX107,EOMONTH(BK$15,0))-MAX($AW107,BK$15)+1,),
$DH107="раб.день",
$BP107/30*(IFERROR(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$BP107*BK107,
$DH107="неделя",
$BP107*BK107/7*(ROUNDUP((DAY(EOMONTH(BK$15,0)))/4,0))),
0)</f>
        <v/>
      </c>
      <c r="CC107" s="125">
        <f>SUM($BQ107:$CB107)</f>
        <v/>
      </c>
      <c r="CD107" s="126">
        <f>SUM($EH107:$EH107)</f>
        <v/>
      </c>
      <c r="CE107" s="126">
        <f>$CD107*$AB107</f>
        <v/>
      </c>
      <c r="CF107" s="126">
        <f>SUM($EK107:$EK107)</f>
        <v/>
      </c>
      <c r="CG107" s="126">
        <f>$CF107*$AB107</f>
        <v/>
      </c>
      <c r="CH107" s="126">
        <f>SUM($CC107,$CE107,$CG107)</f>
        <v/>
      </c>
      <c r="CI107" s="126">
        <f>$CH107*(1+$CM107)</f>
        <v/>
      </c>
      <c r="CJ107" s="127" t="n">
        <v>0</v>
      </c>
      <c r="CK107" s="126">
        <f>SUM($CH107:$CH107)*(1+$CJ107)</f>
        <v/>
      </c>
      <c r="CL107" s="126">
        <f>SUM($CH107:$CH107)*(1+$CM107)</f>
        <v/>
      </c>
      <c r="CM107" s="59" t="n"/>
      <c r="CN107" s="59" t="n"/>
      <c r="CO107" s="72" t="n"/>
      <c r="CP107" s="59" t="n"/>
      <c r="CQ107" s="73" t="n"/>
      <c r="CR107" s="73" t="n"/>
      <c r="CS107" s="73" t="n"/>
      <c r="CT107" s="72" t="n"/>
      <c r="CU107" s="79" t="inlineStr">
        <is>
          <t> </t>
        </is>
      </c>
      <c r="CV107" s="60" t="n"/>
      <c r="CW107" s="60" t="n"/>
      <c r="CX107" s="60" t="n"/>
      <c r="CY107" s="127">
        <f>IFERROR(($CC107-$EE107)/($EE107/(1-$DQ107)),0)</f>
        <v/>
      </c>
      <c r="CZ107" s="127">
        <f>IFERROR(1-$EI107/($CE107),0)</f>
        <v/>
      </c>
      <c r="DA107" s="127">
        <f>IFERROR(1-$EL107/($CG107),0)</f>
        <v/>
      </c>
      <c r="DB107" s="126">
        <f>ROUND(IFERROR(($CI107/(1+$CM107)-$EN107),0),2)</f>
        <v/>
      </c>
      <c r="DC107" s="128" t="n"/>
      <c r="DD107" s="125" t="n"/>
      <c r="DE107" s="75" t="n">
        <v>0</v>
      </c>
      <c r="DF107" s="128" t="n"/>
      <c r="DG107" s="125">
        <f>IF($DC107=0,0,$DD107*($DC107*100%-$DE107*$DF107))*SUM($AB107:$AB107)</f>
        <v/>
      </c>
      <c r="DH107" s="129" t="inlineStr">
        <is>
          <t>месяц</t>
        </is>
      </c>
      <c r="DI107" s="130">
        <f t="array" ref="DI107">IFERROR(
IF($ES107="LisChannel",
(ROUND(((INDEX({174.625;153.888888888889;130.972222222222},MATCH($AI107,{2;3;4}),0))*$AG107*$AI107),2)),0),0)</f>
        <v/>
      </c>
      <c r="DJ107" s="130">
        <f>
_xlfn.LET(_xlpm.X,
IFERROR(
IF($ES107="НовиковТВ",
(_xlfn.LET(_xlpm.NTV,
_xlfn.LET(_xlpm.MIN,350000,
IF(SUMIFS($DI:$DI,$ES:$ES,"НовиковТВ")&lt;=_xlpm.MIN,
(SUMIFS($DI:$DI,$ES:$ES,"НовиковТВ")/(COUNTIFS($ES:$ES,"НовиковТВ")))*_xlpm.MIN/SUMIFS($DI:$DI,$ES:$ES,"НовиковТВ"),
DI107)),
_xlpm.NTV+$DG107/(1-(1-(_xlpm.NTV)*(1-$DL107)*(1-$DM107)*(1-$DN107)*(1-$DO107)*(1-$DP107)/_xlpm.NTV))))/(1+$EP107),
$DI107+$DG107/(1-(1-($DI107)*(1-$DL107)*(1-$DM107)*(1-$DN107)*(1-$DO107)*(1-$DP107)/$DI107))),
0),
_xlpm.X*(1+$CM107)*(1+$CW107)-_xlpm.X*(1+$CM107)+_xlpm.X)</f>
        <v/>
      </c>
      <c r="DK107" s="125" t="inlineStr">
        <is>
          <t>послед.</t>
        </is>
      </c>
      <c r="DL107" s="63" t="n">
        <v>0</v>
      </c>
      <c r="DM107" s="63" t="n">
        <v>0</v>
      </c>
      <c r="DN107" s="63" t="n">
        <v>0</v>
      </c>
      <c r="DO107" s="63" t="n">
        <v>0</v>
      </c>
      <c r="DP107" s="63" t="n">
        <v>0</v>
      </c>
      <c r="DQ107" s="63">
        <f t="array" ref="DQ107">IFERROR(_xlfn.IFS(
$DK107="послед.",1-(1-$DL107)*(1-$DM107)*(1-$DN107)*(1-$DO107)*(1-$DP107),
$DK107="сумм.",$DL107+$DM107+$DN107+$DO107+$DP107),
0)</f>
        <v/>
      </c>
      <c r="DR107" s="125">
        <f t="array" ref="DR107">
IFERROR(
_xlfn.IFS(
$BL107=0,
0,
$BL107&gt;0,
_xlfn.IFS($DK107="послед.",
$DJ107*(1-$DL107)*(1-$DM107)*(1-$DN107)*(1-$DO107)*(1-$DP107),
$DK107="сумм.",
$DJ107*(1-($DL107+$DM107+$DN107+$DO107+$DP107)))),0)</f>
        <v/>
      </c>
      <c r="DS107" s="125">
        <f t="array" ref="DS107">
IFERROR(_xlfn.IFS(
$DH107="день_1",
$DR107*$BL107/($AX107-$AW107+1)*AZ107*(DAY(EOMONTH(AZ$15,0))),
$DH107="день_2",
$DR107/30*MAX(MIN($AX107,EOMONTH(AZ$15,0))-MAX($AW107,AZ$15)+1,),
$DH107="раб.день",
$DR107/30*(IFERROR(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$DR107*AZ107,
$DH107="неделя",
$DR107*AZ107/7*(ROUNDUP((DAY(EOMONTH(AZ$15,0)))/4,0))),
0)</f>
        <v/>
      </c>
      <c r="DT107" s="125">
        <f t="array" ref="DT107">
IFERROR(_xlfn.IFS(
$DH107="день_1",
$DR107*$BL107/($AX107-$AW107+1)*BA107*(DAY(EOMONTH(BA$15,0))),
$DH107="день_2",
$DR107/30*MAX(MIN($AX107,EOMONTH(BA$15,0))-MAX($AW107,BA$15)+1,),
$DH107="раб.день",
$DR107/30*(IFERROR(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$DR107*BA107,
$DH107="неделя",
$DR107*BA107/7*(ROUNDUP((DAY(EOMONTH(BA$15,0)))/4,0))),
0)</f>
        <v/>
      </c>
      <c r="DU107" s="125">
        <f t="array" ref="DU107">
IFERROR(_xlfn.IFS(
$DH107="день_1",
$DR107*$BL107/($AX107-$AW107+1)*BB107*(DAY(EOMONTH(BB$15,0))),
$DH107="день_2",
$DR107/30*MAX(MIN($AX107,EOMONTH(BB$15,0))-MAX($AW107,BB$15)+1,),
$DH107="раб.день",
$DR107/30*(IFERROR(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$DR107*BB107,
$DH107="неделя",
$DR107*BB107/7*(ROUNDUP((DAY(EOMONTH(BB$15,0)))/4,0))),
0)</f>
        <v/>
      </c>
      <c r="DV107" s="125">
        <f t="array" ref="DV107">
IFERROR(_xlfn.IFS(
$DH107="день_1",
$DR107*$BL107/($AX107-$AW107+1)*BC107*(DAY(EOMONTH(BC$15,0))),
$DH107="день_2",
$DR107/30*MAX(MIN($AX107,EOMONTH(BC$15,0))-MAX($AW107,BC$15)+1,),
$DH107="раб.день",
$DR107/30*(IFERROR(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$DR107*BC107,
$DH107="неделя",
$DR107*BC107/7*(ROUNDUP((DAY(EOMONTH(BC$15,0)))/4,0))),
0)</f>
        <v/>
      </c>
      <c r="DW107" s="125">
        <f t="array" ref="DW107">
IFERROR(_xlfn.IFS(
$DH107="день_1",
$DR107*$BL107/($AX107-$AW107+1)*BD107*(DAY(EOMONTH(BD$15,0))),
$DH107="день_2",
$DR107/30*MAX(MIN($AX107,EOMONTH(BD$15,0))-MAX($AW107,BD$15)+1,),
$DH107="раб.день",
$DR107/30*(IFERROR(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$DR107*BD107,
$DH107="неделя",
$DR107*BD107/7*(ROUNDUP((DAY(EOMONTH(BD$15,0)))/4,0))),
0)</f>
        <v/>
      </c>
      <c r="DX107" s="125">
        <f t="array" ref="DX107">
IFERROR(_xlfn.IFS(
$DH107="день_1",
$DR107*$BL107/($AX107-$AW107+1)*BE107*(DAY(EOMONTH(BE$15,0))),
$DH107="день_2",
$DR107/30*MAX(MIN($AX107,EOMONTH(BE$15,0))-MAX($AW107,BE$15)+1,),
$DH107="раб.день",
$DR107/30*(IFERROR(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$DR107*BE107,
$DH107="неделя",
$DR107*BE107/7*(ROUNDUP((DAY(EOMONTH(BE$15,0)))/4,0))),
0)</f>
        <v/>
      </c>
      <c r="DY107" s="125">
        <f t="array" ref="DY107">
IFERROR(_xlfn.IFS(
$DH107="день_1",
$DR107*$BL107/($AX107-$AW107+1)*BF107*(DAY(EOMONTH(BF$15,0))),
$DH107="день_2",
$DR107/30*MAX(MIN($AX107,EOMONTH(BF$15,0))-MAX($AW107,BF$15)+1,),
$DH107="раб.день",
$DR107/30*(IFERROR(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$DR107*BF107,
$DH107="неделя",
$DR107*BF107/7*(ROUNDUP((DAY(EOMONTH(BF$15,0)))/4,0))),
0)</f>
        <v/>
      </c>
      <c r="DZ107" s="125">
        <f t="array" ref="DZ107">
IFERROR(_xlfn.IFS(
$DH107="день_1",
$DR107*$BL107/($AX107-$AW107+1)*BG107*(DAY(EOMONTH(BG$15,0))),
$DH107="день_2",
$DR107/30*MAX(MIN($AX107,EOMONTH(BG$15,0))-MAX($AW107,BG$15)+1,),
$DH107="раб.день",
$DR107/30*(IFERROR(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$DR107*BG107,
$DH107="неделя",
$DR107*BG107/7*(ROUNDUP((DAY(EOMONTH(BG$15,0)))/4,0))),
0)</f>
        <v/>
      </c>
      <c r="EA107" s="125">
        <f t="array" ref="EA107">
IFERROR(_xlfn.IFS(
$DH107="день_1",
$DR107*$BL107/($AX107-$AW107+1)*BH107*(DAY(EOMONTH(BH$15,0))),
$DH107="день_2",
$DR107/30*MAX(MIN($AX107,EOMONTH(BH$15,0))-MAX($AW107,BH$15)+1,),
$DH107="раб.день",
$DR107/30*(IFERROR(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$DR107*BH107,
$DH107="неделя",
$DR107*BH107/7*(ROUNDUP((DAY(EOMONTH(BH$15,0)))/4,0))),
0)</f>
        <v/>
      </c>
      <c r="EB107" s="125">
        <f t="array" ref="EB107">
IFERROR(_xlfn.IFS(
$DH107="день_1",
$DR107*$BL107/($AX107-$AW107+1)*BI107*(DAY(EOMONTH(BI$15,0))),
$DH107="день_2",
$DR107/30*MAX(MIN($AX107,EOMONTH(BI$15,0))-MAX($AW107,BI$15)+1,),
$DH107="раб.день",
$DR107/30*(IFERROR(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$DR107*BI107,
$DH107="неделя",
$DR107*BI107/7*(ROUNDUP((DAY(EOMONTH(BI$15,0)))/4,0))),
0)</f>
        <v/>
      </c>
      <c r="EC107" s="125">
        <f t="array" ref="EC107">
IFERROR(_xlfn.IFS(
$DH107="день_1",
$DR107*$BL107/($AX107-$AW107+1)*BJ107*(DAY(EOMONTH(BJ$15,0))),
$DH107="день_2",
$DR107/30*MAX(MIN($AX107,EOMONTH(BJ$15,0))-MAX($AW107,BJ$15)+1,),
$DH107="раб.день",
$DR107/30*(IFERROR(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$DR107*BJ107,
$DH107="неделя",
$DR107*BJ107/7*(ROUNDUP((DAY(EOMONTH(BJ$15,0)))/4,0))),
0)</f>
        <v/>
      </c>
      <c r="ED107" s="125">
        <f t="array" ref="ED107">
IFERROR(_xlfn.IFS(
$DH107="день_1",
$DR107*$BL107/($AX107-$AW107+1)*BK107*(DAY(EOMONTH(BK$15,0))),
$DH107="день_2",
$DR107/30*MAX(MIN($AX107,EOMONTH(BK$15,0))-MAX($AW107,BK$15)+1,),
$DH107="раб.день",
$DR107/30*(IFERROR(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$DR107*BK107,
$DH107="неделя",
$DR107*BK107/7*(ROUNDUP((DAY(EOMONTH(BK$15,0)))/4,0))),
0)</f>
        <v/>
      </c>
      <c r="EE107" s="125">
        <f>SUM($DS107,$DT107,$DU107,$DV107,$DW107,$DX107,$DY107,$DZ107,$EA107,$EB107,$EC107,$ED107)</f>
        <v/>
      </c>
      <c r="EF107" s="125">
        <f>IFERROR(ROUND($EE107*(1+$EP107),2),0)</f>
        <v/>
      </c>
      <c r="EG107" s="128" t="n">
        <v>1</v>
      </c>
      <c r="EH107" s="126" t="n">
        <v>0</v>
      </c>
      <c r="EI107" s="126">
        <f>ROUND(SUM($EH107:$EH107)*SUM($AB107:$AB107)*$EG107,2)</f>
        <v/>
      </c>
      <c r="EJ107" s="126">
        <f>ROUND($EI107*(1+$EP107),2)</f>
        <v/>
      </c>
      <c r="EK107" s="126" t="n">
        <v>0</v>
      </c>
      <c r="EL107" s="126">
        <f>ROUND(SUM($EK107:$EK107)*SUM($AB107:$AB107)*$EG107,2)</f>
        <v/>
      </c>
      <c r="EM107" s="126">
        <f>ROUND($EL107*(1+$EP107),2)</f>
        <v/>
      </c>
      <c r="EN107" s="126">
        <f>SUM($EE107,$EI107,$EL107)</f>
        <v/>
      </c>
      <c r="EO107" s="126">
        <f>SUM($EF107,$EJ107,$EM107)</f>
        <v/>
      </c>
      <c r="EP107" s="59" t="n"/>
      <c r="EQ107" s="59" t="n"/>
      <c r="ER107" s="60">
        <f t="array" ref="ER1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MATCH(ES107,
{"AMS";"RussOutdoor";"HD Outdoor";"Ingroup";"IQ";"Ledproduction";"LisChannel";"Logic";"Media-PPL";"NovikovTV | НовиковТВ";"SMA";"SOK";"КрокусТВ | CrocusTV | IndoorTV";"Сити";"ТЯК Москва"},
0)),"")</f>
        <v/>
      </c>
      <c r="ES107" s="60" t="n"/>
      <c r="ET107" s="60">
        <f t="array" ref="ET1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MATCH(ES107,
{"AMS";"RussOutdoor";"HD Outdoor";"Ingroup";"IQ";"Ledproduction";"LisChannel";"Logic";"Media-PPL";"NovikovTV | НовиковТВ";"SMA";"SOK";"КрокусТВ | CrocusTV | IndoorTV";"Сити";"ТЯК Москва"},
0)),"")</f>
        <v/>
      </c>
      <c r="EU107" s="60" t="n"/>
      <c r="EV107" s="60" t="n"/>
      <c r="EX107" s="110">
        <f t="array" ref="EX107">
($AR107/30
+N("ТРАФИК ПЛОЩАДКИ"))*
(IFERROR(
_xlfn.LET(
_xlpm.GPR,
HLOOKUP($L107,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IF($Q107="цифровой",_xlpm.GPR/$AG107,_xlpm.GPR/60)),
0)
+N("DWELL TIME"))*
(IF($AB107=0,0,IF($AB107=1,0.3,IF($AB107=2,0.5,IF($AB107&gt;2,1))))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_xlfn.IFS($AC107="да",1.2,$AC107="нет",1)*
_xlfn.IFS($AD107="да",1.2,$AD107="нет",1)*
IF(R107="статический",1,1.2)*
$X107*
INDEX(
{1.2;1;1.2;1.2;1;1.2;1.2;1.2;1.2;1.2;1.2;1;1.2;1.2;1.2;1.2;1;1;1.2;1.2;1.2;1;1;1;1;1.2;1.2;1.2;1.2;1;1;1;1;1.2;1.2;1.2;1.2;1.2;1.2;1.2;1.2;1;1;1.2;1;1;1;1;1.5;1;1;1.5;1.5;1.2},
MATCH($Q107,_xlpm.MI,0)))&gt;{0.02;0.04;0.06;0.1;0.2;0.4;0.6;0.8;1;2;4;6})),
{0;1;2;3;4;5;6;7;8;9;10;11;12},
0)))
+N("КОЭФФИЦИЕНТ КОНТАКТА"))))*
(_xlfn.IFS($X107&lt;0.1,$X107/1000,$X107&gt;25,5.2,AND($X107&gt;=0.1,$X107&lt;=25),(($X107*2+0.1)/10)*($X107/10)))*
IFERROR((_xlfn.LET(
_xlpm.MA,
{0;0.8;0.85;0.9;0.95;1},
_xlpm.MAA,
{0;1;2;3;4;5},
INDEX(_xlpm.MA,MATCH(SUMPRODUCT(--((IF(ROUND(_xlpm.MAA,1)&gt;5,5,ROUND($AB107,1)))&gt;{0;1;2;3;4;5})),_xlpm.MAA,0)))
+N("КОЭФФИЦИЕНТ КОЛ-ВО КОНСТРУКЦИЙ")),1)*
$AB107,0))*
(IF($Q107="цифровой",$AG107/15*$AI107,1)
+N("ДЛЯ ЦИФРЫ"))</f>
        <v/>
      </c>
      <c r="EY107" s="110">
        <f>IFERROR(EX107*AY107,0)</f>
        <v/>
      </c>
      <c r="EZ107" s="131">
        <f>IFERROR(DP107/EY107*1000,0)</f>
        <v/>
      </c>
      <c r="FA107" s="112">
        <f>IFERROR(FC107/FB107,0)</f>
        <v/>
      </c>
      <c r="FB107" s="112">
        <f>IFERROR((FC107/(EY107/FF107*#REF!))*0.825,0)</f>
        <v/>
      </c>
      <c r="FC107" s="112">
        <f>IFERROR(((EX107*30/AR107)*100)/30,0)</f>
        <v/>
      </c>
      <c r="FD107" s="112">
        <f>IFERROR(EY107/G107*100%,0)</f>
        <v/>
      </c>
      <c r="FE107" s="112">
        <f>IFERROR(FD107/FC107*100%,0)</f>
        <v/>
      </c>
      <c r="FF107" s="110">
        <f>IFERROR(AR107/30*AY107,0)</f>
        <v/>
      </c>
    </row>
    <row r="108" ht="12.75" customHeight="1">
      <c r="A108" s="59" t="n"/>
      <c r="B108" s="60" t="n"/>
      <c r="C108" s="60" t="n"/>
      <c r="D108" s="60">
        <f t="array" ref="D1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8" s="60">
        <f t="array" ref="E1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8" s="60" t="inlineStr"/>
      <c r="G108" s="60" t="n"/>
      <c r="H108" s="60">
        <f t="array" ref="H1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8" s="60" t="n"/>
      <c r="J108" s="60" t="n"/>
      <c r="K108" s="60" t="n"/>
      <c r="L108" s="60" t="n"/>
      <c r="M108" s="60" t="n"/>
      <c r="N108" s="60" t="n"/>
      <c r="O108" s="60" t="n"/>
      <c r="P108" s="60">
        <f t="array" ref="P108">
_xlfn.IFS(
ISNUMBER(MATCH($Q108,{"шелфбаннер","разделитель","монетница","чековая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ISNUMBER(MATCH($Q108,{"каталог","журнал"},)),
"Пресса",
$Q108="","")</f>
        <v/>
      </c>
      <c r="Q108" s="60" t="n"/>
      <c r="R108" s="60">
        <f t="array" ref="R108">
IFERROR(
_xlfn.IFS(
OR(ISNUMBER(MATCH($Q108,{"экспозиция","макет","стенд","автостенд","авто стенд","выставочное пространство","выставочные стенды","модульные выставочные стенды","3Д конструкция","3D конструкция"},)),P108="Экспонирование"),
"нестандартный",
ISNUMBER(MATCH($Q108,{"скроллер","призматрон"},)),
"динамический",
$P108="Видео",
"цифровой",
OR($P108="Пресса",$P108="Щит",$P108="POSm",$P108="Подвес",$P108="Брендирование/оклейка"),
"статический"),"")</f>
        <v/>
      </c>
      <c r="S108" s="59" t="n"/>
      <c r="T108" s="60" t="n"/>
      <c r="U108" s="60" t="n"/>
      <c r="V108" s="60">
        <f>
IF(P108="Видео",
"цифровой постер/ролик",
IF(ISNUMBER(MATCH(Q108,{"короб световой","короб световой | лайтбокс","короб световой | кристалайт","лайтбокс","лайт бокс","кристалайт","LB","lightbox"},)),
"бэклит",
IF(P108="Брендирование/оклейка",
"перфарированная пленка/самоклейка",
IF(P108="Экспонирование",
"под запрос",
IF(P108="Подвес",
"баннер/ткань",
"")))))</f>
        <v/>
      </c>
      <c r="W108" s="59" t="n"/>
      <c r="X108" s="59" t="n"/>
      <c r="Y108" s="59" t="n"/>
      <c r="Z108" s="61" t="n"/>
      <c r="AA108" s="61" t="n"/>
      <c r="AB108" s="61">
        <f>IF(BL108&gt;0,Z108,0)</f>
        <v/>
      </c>
      <c r="AC108" s="59" t="n"/>
      <c r="AD108" s="59" t="n"/>
      <c r="AE108" s="59" t="n"/>
      <c r="AF108" s="59" t="n"/>
      <c r="AG108" s="59" t="n"/>
      <c r="AH108" s="59" t="n"/>
      <c r="AI108" s="59" t="n"/>
      <c r="AJ108" s="59" t="n"/>
      <c r="AK108" s="59" t="n"/>
      <c r="AL108" s="62">
        <f>IFERROR(IF(OR(R108="статический",R108="динамический",R108="нестандартный",R108="",R108=""),"-",IF(AND(AH108="-",AI108="-"),"-",AK108*3600/AH108*AI108)),"-")</f>
        <v/>
      </c>
      <c r="AM108" s="62">
        <f>IFERROR(IF(OR(R108="статический",R108="динамический",R108="",R108="", R108="BTL",R108="нестандартный"),"-",AG108*AI108*AL108/60),"-")</f>
        <v/>
      </c>
      <c r="AN108" s="63">
        <f>IFERROR(IF(AH108="","-",AG108*AI108/AH108),"-")</f>
        <v/>
      </c>
      <c r="AO108" s="59">
        <f>IFERROR(IF(OR($R108="статический",$R108="динамический",$R108="",$R108="",$R108="BTL",$R108="нестандартный"),"-",$AL108*$AY108),"-")</f>
        <v/>
      </c>
      <c r="AP108" s="62">
        <f>IFERROR(IF(OR($R108="статический",$R108="динамический",$R108="",$R108="",$R108="BTL",$R108="нестандартный"),"-",$AM108*AY108),"-")</f>
        <v/>
      </c>
      <c r="AQ108" s="64" t="n"/>
      <c r="AR108" s="61" t="n"/>
      <c r="AS108" s="61" t="n"/>
      <c r="AT108" s="61" t="n"/>
      <c r="AU108" s="65" t="n"/>
      <c r="AV108" s="124">
        <f>IFERROR(DR108/AT108*1000,"n/a")</f>
        <v/>
      </c>
      <c r="AW108" s="67" t="n"/>
      <c r="AX108" s="67" t="n"/>
      <c r="AY108" s="43">
        <f>IFERROR(IF(OR($AW108="",$AX108=""),"",_xlfn.DAYS($AX108+1,$AW108)),"")</f>
        <v/>
      </c>
      <c r="AZ108" s="68">
        <f t="array" ref="AZ108">
_xlfn.LET(_xlpm.COEFF,
IF($AW108+$AX108=0,0,IF(MAX(MIN($AX108,EOMONTH(AZ$15,0))-MAX($AW108,AZ$15)+1,)&gt;0,1,0)),
_xlfn.IFS(
$ES108="LisChannel",
_xlpm.COEFF*
INDEX({1;1;1.2;1.2;1;1;1;1;1.2;1.2;1.2;1.2},
MATCH(MONTH(AZ$15),
{1,2,3,4,5,6,7,8,9,10,11,12})),
CONCATENATE($ES108," ",$L108)="RussOutdoor метро",
_xlpm.COEFF*
INDEX({0.8;0.9;1.1;1.1;1;1;1;1;1.1;1.1;1.1;1.1},
MATCH(MONTH(AZ$15),
{1,2,3,4,5,6,7,8,9,10,11,12})),
$ES108&lt;&gt;"LisChannel",
_xlpm.COEFF,
$ES108&lt;&gt;"RussOutdoor",
_xlpm.COEFF))</f>
        <v/>
      </c>
      <c r="BA108" s="68">
        <f t="array" ref="BA108">
_xlfn.LET(_xlpm.COEFF,
IF($AW108+$AX108=0,0,IF(MAX(MIN($AX108,EOMONTH(BA$15,0))-MAX($AW108,BA$15)+1,)&gt;0,1,0)),
_xlfn.IFS(
$ES108="LisChannel",
_xlpm.COEFF*
INDEX({1;1;1.2;1.2;1;1;1;1;1.2;1.2;1.2;1.2},
MATCH(MONTH(BA$15),
{1,2,3,4,5,6,7,8,9,10,11,12})),
CONCATENATE($ES108," ",$L108)="RussOutdoor метро",
_xlpm.COEFF*
INDEX({0.8;0.9;1.1;1.1;1;1;1;1;1.1;1.1;1.1;1.1},
MATCH(MONTH(BA$15),
{1,2,3,4,5,6,7,8,9,10,11,12})),
$ES108&lt;&gt;"LisChannel",
_xlpm.COEFF,
$ES108&lt;&gt;"RussOutdoor",
_xlpm.COEFF))</f>
        <v/>
      </c>
      <c r="BB108" s="68">
        <f t="array" ref="BB108">
_xlfn.LET(_xlpm.COEFF,
IF($AW108+$AX108=0,0,IF(MAX(MIN($AX108,EOMONTH(BB$15,0))-MAX($AW108,BB$15)+1,)&gt;0,1,0)),
_xlfn.IFS(
$ES108="LisChannel",
_xlpm.COEFF*
INDEX({1;1;1.2;1.2;1;1;1;1;1.2;1.2;1.2;1.2},
MATCH(MONTH(BB$15),
{1,2,3,4,5,6,7,8,9,10,11,12})),
CONCATENATE($ES108," ",$L108)="RussOutdoor метро",
_xlpm.COEFF*
INDEX({0.8;0.9;1.1;1.1;1;1;1;1;1.1;1.1;1.1;1.1},
MATCH(MONTH(BB$15),
{1,2,3,4,5,6,7,8,9,10,11,12})),
$ES108&lt;&gt;"LisChannel",
_xlpm.COEFF,
$ES108&lt;&gt;"RussOutdoor",
_xlpm.COEFF))</f>
        <v/>
      </c>
      <c r="BC108" s="68">
        <f t="array" ref="BC108">
_xlfn.LET(_xlpm.COEFF,
IF($AW108+$AX108=0,0,IF(MAX(MIN($AX108,EOMONTH(BC$15,0))-MAX($AW108,BC$15)+1,)&gt;0,1,0)),
_xlfn.IFS(
$ES108="LisChannel",
_xlpm.COEFF*
INDEX({1;1;1.2;1.2;1;1;1;1;1.2;1.2;1.2;1.2},
MATCH(MONTH(BC$15),
{1,2,3,4,5,6,7,8,9,10,11,12})),
CONCATENATE($ES108," ",$L108)="RussOutdoor метро",
_xlpm.COEFF*
INDEX({0.8;0.9;1.1;1.1;1;1;1;1;1.1;1.1;1.1;1.1},
MATCH(MONTH(BC$15),
{1,2,3,4,5,6,7,8,9,10,11,12})),
$ES108&lt;&gt;"LisChannel",
_xlpm.COEFF,
$ES108&lt;&gt;"RussOutdoor",
_xlpm.COEFF))</f>
        <v/>
      </c>
      <c r="BD108" s="68">
        <f t="array" ref="BD108">
_xlfn.LET(_xlpm.COEFF,
IF($AW108+$AX108=0,0,IF(MAX(MIN($AX108,EOMONTH(BD$15,0))-MAX($AW108,BD$15)+1,)&gt;0,1,0)),
_xlfn.IFS(
$ES108="LisChannel",
_xlpm.COEFF*
INDEX({1;1;1.2;1.2;1;1;1;1;1.2;1.2;1.2;1.2},
MATCH(MONTH(BD$15),
{1,2,3,4,5,6,7,8,9,10,11,12})),
CONCATENATE($ES108," ",$L108)="RussOutdoor метро",
_xlpm.COEFF*
INDEX({0.8;0.9;1.1;1.1;1;1;1;1;1.1;1.1;1.1;1.1},
MATCH(MONTH(BD$15),
{1,2,3,4,5,6,7,8,9,10,11,12})),
$ES108&lt;&gt;"LisChannel",
_xlpm.COEFF,
$ES108&lt;&gt;"RussOutdoor",
_xlpm.COEFF))</f>
        <v/>
      </c>
      <c r="BE108" s="68">
        <f t="array" ref="BE108">
_xlfn.LET(_xlpm.COEFF,
IF($AW108+$AX108=0,0,IF(MAX(MIN($AX108,EOMONTH(BE$15,0))-MAX($AW108,BE$15)+1,)&gt;0,1,0)),
_xlfn.IFS(
$ES108="LisChannel",
_xlpm.COEFF*
INDEX({1;1;1.2;1.2;1;1;1;1;1.2;1.2;1.2;1.2},
MATCH(MONTH(BE$15),
{1,2,3,4,5,6,7,8,9,10,11,12})),
CONCATENATE($ES108," ",$L108)="RussOutdoor метро",
_xlpm.COEFF*
INDEX({0.8;0.9;1.1;1.1;1;1;1;1;1.1;1.1;1.1;1.1},
MATCH(MONTH(BE$15),
{1,2,3,4,5,6,7,8,9,10,11,12})),
$ES108&lt;&gt;"LisChannel",
_xlpm.COEFF,
$ES108&lt;&gt;"RussOutdoor",
_xlpm.COEFF))</f>
        <v/>
      </c>
      <c r="BF108" s="68">
        <f t="array" ref="BF108">
_xlfn.LET(_xlpm.COEFF,
IF($AW108+$AX108=0,0,IF(MAX(MIN($AX108,EOMONTH(BF$15,0))-MAX($AW108,BF$15)+1,)&gt;0,1,0)),
_xlfn.IFS(
$ES108="LisChannel",
_xlpm.COEFF*
INDEX({1;1;1.2;1.2;1;1;1;1;1.2;1.2;1.2;1.2},
MATCH(MONTH(BF$15),
{1,2,3,4,5,6,7,8,9,10,11,12})),
CONCATENATE($ES108," ",$L108)="RussOutdoor метро",
_xlpm.COEFF*
INDEX({0.8;0.9;1.1;1.1;1;1;1;1;1.1;1.1;1.1;1.1},
MATCH(MONTH(BF$15),
{1,2,3,4,5,6,7,8,9,10,11,12})),
$ES108&lt;&gt;"LisChannel",
_xlpm.COEFF,
$ES108&lt;&gt;"RussOutdoor",
_xlpm.COEFF))</f>
        <v/>
      </c>
      <c r="BG108" s="68">
        <f t="array" ref="BG108">
_xlfn.LET(_xlpm.COEFF,
IF($AW108+$AX108=0,0,IF(MAX(MIN($AX108,EOMONTH(BG$15,0))-MAX($AW108,BG$15)+1,)&gt;0,1,0)),
_xlfn.IFS(
$ES108="LisChannel",
_xlpm.COEFF*
INDEX({1;1;1.2;1.2;1;1;1;1;1.2;1.2;1.2;1.2},
MATCH(MONTH(BG$15),
{1,2,3,4,5,6,7,8,9,10,11,12})),
CONCATENATE($ES108," ",$L108)="RussOutdoor метро",
_xlpm.COEFF*
INDEX({0.8;0.9;1.1;1.1;1;1;1;1;1.1;1.1;1.1;1.1},
MATCH(MONTH(BG$15),
{1,2,3,4,5,6,7,8,9,10,11,12})),
$ES108&lt;&gt;"LisChannel",
_xlpm.COEFF,
$ES108&lt;&gt;"RussOutdoor",
_xlpm.COEFF))</f>
        <v/>
      </c>
      <c r="BH108" s="68">
        <f t="array" ref="BH108">
_xlfn.LET(_xlpm.COEFF,
IF($AW108+$AX108=0,0,IF(MAX(MIN($AX108,EOMONTH(BH$15,0))-MAX($AW108,BH$15)+1,)&gt;0,1,0)),
_xlfn.IFS(
$ES108="LisChannel",
_xlpm.COEFF*
INDEX({1;1;1.2;1.2;1;1;1;1;1.2;1.2;1.2;1.2},
MATCH(MONTH(BH$15),
{1,2,3,4,5,6,7,8,9,10,11,12})),
CONCATENATE($ES108," ",$L108)="RussOutdoor метро",
_xlpm.COEFF*
INDEX({0.8;0.9;1.1;1.1;1;1;1;1;1.1;1.1;1.1;1.1},
MATCH(MONTH(BH$15),
{1,2,3,4,5,6,7,8,9,10,11,12})),
$ES108&lt;&gt;"LisChannel",
_xlpm.COEFF,
$ES108&lt;&gt;"RussOutdoor",
_xlpm.COEFF))</f>
        <v/>
      </c>
      <c r="BI108" s="68">
        <f t="array" ref="BI108">
_xlfn.LET(_xlpm.COEFF,
IF($AW108+$AX108=0,0,IF(MAX(MIN($AX108,EOMONTH(BI$15,0))-MAX($AW108,BI$15)+1,)&gt;0,1,0)),
_xlfn.IFS(
$ES108="LisChannel",
_xlpm.COEFF*
INDEX({1;1;1.2;1.2;1;1;1;1;1.2;1.2;1.2;1.2},
MATCH(MONTH(BI$15),
{1,2,3,4,5,6,7,8,9,10,11,12})),
CONCATENATE($ES108," ",$L108)="RussOutdoor метро",
_xlpm.COEFF*
INDEX({0.8;0.9;1.1;1.1;1;1;1;1;1.1;1.1;1.1;1.1},
MATCH(MONTH(BI$15),
{1,2,3,4,5,6,7,8,9,10,11,12})),
$ES108&lt;&gt;"LisChannel",
_xlpm.COEFF,
$ES108&lt;&gt;"RussOutdoor",
_xlpm.COEFF))</f>
        <v/>
      </c>
      <c r="BJ108" s="68">
        <f t="array" ref="BJ108">
_xlfn.LET(_xlpm.COEFF,
IF($AW108+$AX108=0,0,IF(MAX(MIN($AX108,EOMONTH(BJ$15,0))-MAX($AW108,BJ$15)+1,)&gt;0,1,0)),
_xlfn.IFS(
$ES108="LisChannel",
_xlpm.COEFF*
INDEX({1;1;1.2;1.2;1;1;1;1;1.2;1.2;1.2;1.2},
MATCH(MONTH(BJ$15),
{1,2,3,4,5,6,7,8,9,10,11,12})),
CONCATENATE($ES108," ",$L108)="RussOutdoor метро",
_xlpm.COEFF*
INDEX({0.8;0.9;1.1;1.1;1;1;1;1;1.1;1.1;1.1;1.1},
MATCH(MONTH(BJ$15),
{1,2,3,4,5,6,7,8,9,10,11,12})),
$ES108&lt;&gt;"LisChannel",
_xlpm.COEFF,
$ES108&lt;&gt;"RussOutdoor",
_xlpm.COEFF))</f>
        <v/>
      </c>
      <c r="BK108" s="68">
        <f t="array" ref="BK108">
_xlfn.LET(_xlpm.COEFF,
IF($AW108+$AX108=0,0,IF(MAX(MIN($AX108,EOMONTH(BK$15,0))-MAX($AW108,BK$15)+1,)&gt;0,1,0)),
_xlfn.IFS(
$ES108="LisChannel",
_xlpm.COEFF*
INDEX({1;1;1.2;1.2;1;1;1;1;1.2;1.2;1.2;1.2},
MATCH(MONTH(BK$15),
{1,2,3,4,5,6,7,8,9,10,11,12})),
CONCATENATE($ES108," ",$L108)="RussOutdoor метро",
_xlpm.COEFF*
INDEX({0.8;0.9;1.1;1.1;1;1;1;1;1.1;1.1;1.1;1.1},
MATCH(MONTH(BK$15),
{1,2,3,4,5,6,7,8,9,10,11,12})),
$ES108&lt;&gt;"LisChannel",
_xlpm.COEFF,
$ES108&lt;&gt;"RussOutdoor",
_xlpm.COEFF))</f>
        <v/>
      </c>
      <c r="BL108" s="62">
        <f>COUNTIFS($AZ108:$BK108,"&gt;0")</f>
        <v/>
      </c>
      <c r="BM108" s="65" t="n"/>
      <c r="BN108" s="125">
        <f>$DJ108</f>
        <v/>
      </c>
      <c r="BO108" s="63">
        <f>$DQ108</f>
        <v/>
      </c>
      <c r="BP108" s="125">
        <f>
IFERROR(
IF($BL108=0,0,
$BN108*(1-$BO108)),
0)</f>
        <v/>
      </c>
      <c r="BQ108" s="125">
        <f t="array" ref="BQ108">
IFERROR(
_xlfn.IFS(
$DH108="день_1",
$BP108*$BL108/($AX108-$AW108+1)*AZ108*(DAY(EOMONTH(AZ$15,0))),
$DH108="день_2",
$BP108/30*MAX(MIN($AX108,EOMONTH(AZ$15,0))-MAX($AW108,AZ$15)+1,),
$DH108="раб.день",
$BP108/30*(IFERROR(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$BP108*AZ108,
$DH108="неделя",
$BP108*AZ108/7*(ROUNDUP((DAY(EOMONTH(AZ$15,0)))/4,0))),
0)</f>
        <v/>
      </c>
      <c r="BR108" s="125">
        <f t="array" ref="BR108">
IFERROR(
_xlfn.IFS(
$DH108="день_1",
$BP108*$BL108/($AX108-$AW108+1)*BA108*(DAY(EOMONTH(BA$15,0))),
$DH108="день_2",
$BP108/30*MAX(MIN($AX108,EOMONTH(BA$15,0))-MAX($AW108,BA$15)+1,),
$DH108="раб.день",
$BP108/30*(IFERROR(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$BP108*BA108,
$DH108="неделя",
$BP108*BA108/7*(ROUNDUP((DAY(EOMONTH(BA$15,0)))/4,0))),
0)</f>
        <v/>
      </c>
      <c r="BS108" s="125">
        <f t="array" ref="BS108">
IFERROR(
_xlfn.IFS(
$DH108="день_1",
$BP108*$BL108/($AX108-$AW108+1)*BB108*(DAY(EOMONTH(BB$15,0))),
$DH108="день_2",
$BP108/30*MAX(MIN($AX108,EOMONTH(BB$15,0))-MAX($AW108,BB$15)+1,),
$DH108="раб.день",
$BP108/30*(IFERROR(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$BP108*BB108,
$DH108="неделя",
$BP108*BB108/7*(ROUNDUP((DAY(EOMONTH(BB$15,0)))/4,0))),
0)</f>
        <v/>
      </c>
      <c r="BT108" s="125">
        <f t="array" ref="BT108">
IFERROR(
_xlfn.IFS(
$DH108="день_1",
$BP108*$BL108/($AX108-$AW108+1)*BC108*(DAY(EOMONTH(BC$15,0))),
$DH108="день_2",
$BP108/30*MAX(MIN($AX108,EOMONTH(BC$15,0))-MAX($AW108,BC$15)+1,),
$DH108="раб.день",
$BP108/30*(IFERROR(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$BP108*BC108,
$DH108="неделя",
$BP108*BC108/7*(ROUNDUP((DAY(EOMONTH(BC$15,0)))/4,0))),
0)</f>
        <v/>
      </c>
      <c r="BU108" s="125">
        <f t="array" ref="BU108">
IFERROR(
_xlfn.IFS(
$DH108="день_1",
$BP108*$BL108/($AX108-$AW108+1)*BD108*(DAY(EOMONTH(BD$15,0))),
$DH108="день_2",
$BP108/30*MAX(MIN($AX108,EOMONTH(BD$15,0))-MAX($AW108,BD$15)+1,),
$DH108="раб.день",
$BP108/30*(IFERROR(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$BP108*BD108,
$DH108="неделя",
$BP108*BD108/7*(ROUNDUP((DAY(EOMONTH(BD$15,0)))/4,0))),
0)</f>
        <v/>
      </c>
      <c r="BV108" s="125">
        <f t="array" ref="BV108">
IFERROR(
_xlfn.IFS(
$DH108="день_1",
$BP108*$BL108/($AX108-$AW108+1)*BE108*(DAY(EOMONTH(BE$15,0))),
$DH108="день_2",
$BP108/30*MAX(MIN($AX108,EOMONTH(BE$15,0))-MAX($AW108,BE$15)+1,),
$DH108="раб.день",
$BP108/30*(IFERROR(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$BP108*BE108,
$DH108="неделя",
$BP108*BE108/7*(ROUNDUP((DAY(EOMONTH(BE$15,0)))/4,0))),
0)</f>
        <v/>
      </c>
      <c r="BW108" s="125">
        <f t="array" ref="BW108">
IFERROR(
_xlfn.IFS(
$DH108="день_1",
$BP108*$BL108/($AX108-$AW108+1)*BF108*(DAY(EOMONTH(BF$15,0))),
$DH108="день_2",
$BP108/30*MAX(MIN($AX108,EOMONTH(BF$15,0))-MAX($AW108,BF$15)+1,),
$DH108="раб.день",
$BP108/30*(IFERROR(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$BP108*BF108,
$DH108="неделя",
$BP108*BF108/7*(ROUNDUP((DAY(EOMONTH(BF$15,0)))/4,0))),
0)</f>
        <v/>
      </c>
      <c r="BX108" s="125">
        <f t="array" ref="BX108">
IFERROR(
_xlfn.IFS(
$DH108="день_1",
$BP108*$BL108/($AX108-$AW108+1)*BG108*(DAY(EOMONTH(BG$15,0))),
$DH108="день_2",
$BP108/30*MAX(MIN($AX108,EOMONTH(BG$15,0))-MAX($AW108,BG$15)+1,),
$DH108="раб.день",
$BP108/30*(IFERROR(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$BP108*BG108,
$DH108="неделя",
$BP108*BG108/7*(ROUNDUP((DAY(EOMONTH(BG$15,0)))/4,0))),
0)</f>
        <v/>
      </c>
      <c r="BY108" s="125">
        <f t="array" ref="BY108">
IFERROR(
_xlfn.IFS(
$DH108="день_1",
$BP108*$BL108/($AX108-$AW108+1)*BH108*(DAY(EOMONTH(BH$15,0))),
$DH108="день_2",
$BP108/30*MAX(MIN($AX108,EOMONTH(BH$15,0))-MAX($AW108,BH$15)+1,),
$DH108="раб.день",
$BP108/30*(IFERROR(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$BP108*BH108,
$DH108="неделя",
$BP108*BH108/7*(ROUNDUP((DAY(EOMONTH(BH$15,0)))/4,0))),
0)</f>
        <v/>
      </c>
      <c r="BZ108" s="125">
        <f t="array" ref="BZ108">
IFERROR(
_xlfn.IFS(
$DH108="день_1",
$BP108*$BL108/($AX108-$AW108+1)*BI108*(DAY(EOMONTH(BI$15,0))),
$DH108="день_2",
$BP108/30*MAX(MIN($AX108,EOMONTH(BI$15,0))-MAX($AW108,BI$15)+1,),
$DH108="раб.день",
$BP108/30*(IFERROR(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$BP108*BI108,
$DH108="неделя",
$BP108*BI108/7*(ROUNDUP((DAY(EOMONTH(BI$15,0)))/4,0))),
0)</f>
        <v/>
      </c>
      <c r="CA108" s="125">
        <f t="array" ref="CA108">
IFERROR(
_xlfn.IFS(
$DH108="день_1",
$BP108*$BL108/($AX108-$AW108+1)*BJ108*(DAY(EOMONTH(BJ$15,0))),
$DH108="день_2",
$BP108/30*MAX(MIN($AX108,EOMONTH(BJ$15,0))-MAX($AW108,BJ$15)+1,),
$DH108="раб.день",
$BP108/30*(IFERROR(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$BP108*BJ108,
$DH108="неделя",
$BP108*BJ108/7*(ROUNDUP((DAY(EOMONTH(BJ$15,0)))/4,0))),
0)</f>
        <v/>
      </c>
      <c r="CB108" s="125">
        <f t="array" ref="CB108">
IFERROR(
_xlfn.IFS(
$DH108="день_1",
$BP108*$BL108/($AX108-$AW108+1)*BK108*(DAY(EOMONTH(BK$15,0))),
$DH108="день_2",
$BP108/30*MAX(MIN($AX108,EOMONTH(BK$15,0))-MAX($AW108,BK$15)+1,),
$DH108="раб.день",
$BP108/30*(IFERROR(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$BP108*BK108,
$DH108="неделя",
$BP108*BK108/7*(ROUNDUP((DAY(EOMONTH(BK$15,0)))/4,0))),
0)</f>
        <v/>
      </c>
      <c r="CC108" s="125">
        <f>SUM($BQ108:$CB108)</f>
        <v/>
      </c>
      <c r="CD108" s="126">
        <f>SUM($EH108:$EH108)</f>
        <v/>
      </c>
      <c r="CE108" s="126">
        <f>$CD108*$AB108</f>
        <v/>
      </c>
      <c r="CF108" s="126">
        <f>SUM($EK108:$EK108)</f>
        <v/>
      </c>
      <c r="CG108" s="126">
        <f>$CF108*$AB108</f>
        <v/>
      </c>
      <c r="CH108" s="126">
        <f>SUM($CC108,$CE108,$CG108)</f>
        <v/>
      </c>
      <c r="CI108" s="126">
        <f>$CH108*(1+$CM108)</f>
        <v/>
      </c>
      <c r="CJ108" s="127" t="n">
        <v>0</v>
      </c>
      <c r="CK108" s="126">
        <f>SUM($CH108:$CH108)*(1+$CJ108)</f>
        <v/>
      </c>
      <c r="CL108" s="126">
        <f>SUM($CH108:$CH108)*(1+$CM108)</f>
        <v/>
      </c>
      <c r="CM108" s="59" t="n"/>
      <c r="CN108" s="59" t="n"/>
      <c r="CO108" s="72" t="n"/>
      <c r="CP108" s="59" t="n"/>
      <c r="CQ108" s="73" t="n"/>
      <c r="CR108" s="73" t="n"/>
      <c r="CS108" s="73" t="n"/>
      <c r="CT108" s="72" t="n"/>
      <c r="CU108" s="79" t="inlineStr">
        <is>
          <t> </t>
        </is>
      </c>
      <c r="CV108" s="60" t="n"/>
      <c r="CW108" s="60" t="n"/>
      <c r="CX108" s="60" t="n"/>
      <c r="CY108" s="127">
        <f>IFERROR(($CC108-$EE108)/($EE108/(1-$DQ108)),0)</f>
        <v/>
      </c>
      <c r="CZ108" s="127">
        <f>IFERROR(1-$EI108/($CE108),0)</f>
        <v/>
      </c>
      <c r="DA108" s="127">
        <f>IFERROR(1-$EL108/($CG108),0)</f>
        <v/>
      </c>
      <c r="DB108" s="126">
        <f>ROUND(IFERROR(($CI108/(1+$CM108)-$EN108),0),2)</f>
        <v/>
      </c>
      <c r="DC108" s="128" t="n"/>
      <c r="DD108" s="125" t="n"/>
      <c r="DE108" s="75" t="n">
        <v>0</v>
      </c>
      <c r="DF108" s="128" t="n"/>
      <c r="DG108" s="125">
        <f>IF($DC108=0,0,$DD108*($DC108*100%-$DE108*$DF108))*SUM($AB108:$AB108)</f>
        <v/>
      </c>
      <c r="DH108" s="129" t="inlineStr">
        <is>
          <t>месяц</t>
        </is>
      </c>
      <c r="DI108" s="130">
        <f t="array" ref="DI108">IFERROR(
IF($ES108="LisChannel",
(ROUND(((INDEX({174.625;153.888888888889;130.972222222222},MATCH($AI108,{2;3;4}),0))*$AG108*$AI108),2)),0),0)</f>
        <v/>
      </c>
      <c r="DJ108" s="130">
        <f>
_xlfn.LET(_xlpm.X,
IFERROR(
IF($ES108="НовиковТВ",
(_xlfn.LET(_xlpm.NTV,
_xlfn.LET(_xlpm.MIN,350000,
IF(SUMIFS($DI:$DI,$ES:$ES,"НовиковТВ")&lt;=_xlpm.MIN,
(SUMIFS($DI:$DI,$ES:$ES,"НовиковТВ")/(COUNTIFS($ES:$ES,"НовиковТВ")))*_xlpm.MIN/SUMIFS($DI:$DI,$ES:$ES,"НовиковТВ"),
DI108)),
_xlpm.NTV+$DG108/(1-(1-(_xlpm.NTV)*(1-$DL108)*(1-$DM108)*(1-$DN108)*(1-$DO108)*(1-$DP108)/_xlpm.NTV))))/(1+$EP108),
$DI108+$DG108/(1-(1-($DI108)*(1-$DL108)*(1-$DM108)*(1-$DN108)*(1-$DO108)*(1-$DP108)/$DI108))),
0),
_xlpm.X*(1+$CM108)*(1+$CW108)-_xlpm.X*(1+$CM108)+_xlpm.X)</f>
        <v/>
      </c>
      <c r="DK108" s="125" t="inlineStr">
        <is>
          <t>послед.</t>
        </is>
      </c>
      <c r="DL108" s="63" t="n">
        <v>0</v>
      </c>
      <c r="DM108" s="63" t="n">
        <v>0</v>
      </c>
      <c r="DN108" s="63" t="n">
        <v>0</v>
      </c>
      <c r="DO108" s="63" t="n">
        <v>0</v>
      </c>
      <c r="DP108" s="63" t="n">
        <v>0</v>
      </c>
      <c r="DQ108" s="63">
        <f t="array" ref="DQ108">IFERROR(_xlfn.IFS(
$DK108="послед.",1-(1-$DL108)*(1-$DM108)*(1-$DN108)*(1-$DO108)*(1-$DP108),
$DK108="сумм.",$DL108+$DM108+$DN108+$DO108+$DP108),
0)</f>
        <v/>
      </c>
      <c r="DR108" s="125">
        <f t="array" ref="DR108">
IFERROR(
_xlfn.IFS(
$BL108=0,
0,
$BL108&gt;0,
_xlfn.IFS($DK108="послед.",
$DJ108*(1-$DL108)*(1-$DM108)*(1-$DN108)*(1-$DO108)*(1-$DP108),
$DK108="сумм.",
$DJ108*(1-($DL108+$DM108+$DN108+$DO108+$DP108)))),0)</f>
        <v/>
      </c>
      <c r="DS108" s="125">
        <f t="array" ref="DS108">
IFERROR(_xlfn.IFS(
$DH108="день_1",
$DR108*$BL108/($AX108-$AW108+1)*AZ108*(DAY(EOMONTH(AZ$15,0))),
$DH108="день_2",
$DR108/30*MAX(MIN($AX108,EOMONTH(AZ$15,0))-MAX($AW108,AZ$15)+1,),
$DH108="раб.день",
$DR108/30*(IFERROR(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$DR108*AZ108,
$DH108="неделя",
$DR108*AZ108/7*(ROUNDUP((DAY(EOMONTH(AZ$15,0)))/4,0))),
0)</f>
        <v/>
      </c>
      <c r="DT108" s="125">
        <f t="array" ref="DT108">
IFERROR(_xlfn.IFS(
$DH108="день_1",
$DR108*$BL108/($AX108-$AW108+1)*BA108*(DAY(EOMONTH(BA$15,0))),
$DH108="день_2",
$DR108/30*MAX(MIN($AX108,EOMONTH(BA$15,0))-MAX($AW108,BA$15)+1,),
$DH108="раб.день",
$DR108/30*(IFERROR(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$DR108*BA108,
$DH108="неделя",
$DR108*BA108/7*(ROUNDUP((DAY(EOMONTH(BA$15,0)))/4,0))),
0)</f>
        <v/>
      </c>
      <c r="DU108" s="125">
        <f t="array" ref="DU108">
IFERROR(_xlfn.IFS(
$DH108="день_1",
$DR108*$BL108/($AX108-$AW108+1)*BB108*(DAY(EOMONTH(BB$15,0))),
$DH108="день_2",
$DR108/30*MAX(MIN($AX108,EOMONTH(BB$15,0))-MAX($AW108,BB$15)+1,),
$DH108="раб.день",
$DR108/30*(IFERROR(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$DR108*BB108,
$DH108="неделя",
$DR108*BB108/7*(ROUNDUP((DAY(EOMONTH(BB$15,0)))/4,0))),
0)</f>
        <v/>
      </c>
      <c r="DV108" s="125">
        <f t="array" ref="DV108">
IFERROR(_xlfn.IFS(
$DH108="день_1",
$DR108*$BL108/($AX108-$AW108+1)*BC108*(DAY(EOMONTH(BC$15,0))),
$DH108="день_2",
$DR108/30*MAX(MIN($AX108,EOMONTH(BC$15,0))-MAX($AW108,BC$15)+1,),
$DH108="раб.день",
$DR108/30*(IFERROR(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$DR108*BC108,
$DH108="неделя",
$DR108*BC108/7*(ROUNDUP((DAY(EOMONTH(BC$15,0)))/4,0))),
0)</f>
        <v/>
      </c>
      <c r="DW108" s="125">
        <f t="array" ref="DW108">
IFERROR(_xlfn.IFS(
$DH108="день_1",
$DR108*$BL108/($AX108-$AW108+1)*BD108*(DAY(EOMONTH(BD$15,0))),
$DH108="день_2",
$DR108/30*MAX(MIN($AX108,EOMONTH(BD$15,0))-MAX($AW108,BD$15)+1,),
$DH108="раб.день",
$DR108/30*(IFERROR(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$DR108*BD108,
$DH108="неделя",
$DR108*BD108/7*(ROUNDUP((DAY(EOMONTH(BD$15,0)))/4,0))),
0)</f>
        <v/>
      </c>
      <c r="DX108" s="125">
        <f t="array" ref="DX108">
IFERROR(_xlfn.IFS(
$DH108="день_1",
$DR108*$BL108/($AX108-$AW108+1)*BE108*(DAY(EOMONTH(BE$15,0))),
$DH108="день_2",
$DR108/30*MAX(MIN($AX108,EOMONTH(BE$15,0))-MAX($AW108,BE$15)+1,),
$DH108="раб.день",
$DR108/30*(IFERROR(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$DR108*BE108,
$DH108="неделя",
$DR108*BE108/7*(ROUNDUP((DAY(EOMONTH(BE$15,0)))/4,0))),
0)</f>
        <v/>
      </c>
      <c r="DY108" s="125">
        <f t="array" ref="DY108">
IFERROR(_xlfn.IFS(
$DH108="день_1",
$DR108*$BL108/($AX108-$AW108+1)*BF108*(DAY(EOMONTH(BF$15,0))),
$DH108="день_2",
$DR108/30*MAX(MIN($AX108,EOMONTH(BF$15,0))-MAX($AW108,BF$15)+1,),
$DH108="раб.день",
$DR108/30*(IFERROR(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$DR108*BF108,
$DH108="неделя",
$DR108*BF108/7*(ROUNDUP((DAY(EOMONTH(BF$15,0)))/4,0))),
0)</f>
        <v/>
      </c>
      <c r="DZ108" s="125">
        <f t="array" ref="DZ108">
IFERROR(_xlfn.IFS(
$DH108="день_1",
$DR108*$BL108/($AX108-$AW108+1)*BG108*(DAY(EOMONTH(BG$15,0))),
$DH108="день_2",
$DR108/30*MAX(MIN($AX108,EOMONTH(BG$15,0))-MAX($AW108,BG$15)+1,),
$DH108="раб.день",
$DR108/30*(IFERROR(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$DR108*BG108,
$DH108="неделя",
$DR108*BG108/7*(ROUNDUP((DAY(EOMONTH(BG$15,0)))/4,0))),
0)</f>
        <v/>
      </c>
      <c r="EA108" s="125">
        <f t="array" ref="EA108">
IFERROR(_xlfn.IFS(
$DH108="день_1",
$DR108*$BL108/($AX108-$AW108+1)*BH108*(DAY(EOMONTH(BH$15,0))),
$DH108="день_2",
$DR108/30*MAX(MIN($AX108,EOMONTH(BH$15,0))-MAX($AW108,BH$15)+1,),
$DH108="раб.день",
$DR108/30*(IFERROR(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$DR108*BH108,
$DH108="неделя",
$DR108*BH108/7*(ROUNDUP((DAY(EOMONTH(BH$15,0)))/4,0))),
0)</f>
        <v/>
      </c>
      <c r="EB108" s="125">
        <f t="array" ref="EB108">
IFERROR(_xlfn.IFS(
$DH108="день_1",
$DR108*$BL108/($AX108-$AW108+1)*BI108*(DAY(EOMONTH(BI$15,0))),
$DH108="день_2",
$DR108/30*MAX(MIN($AX108,EOMONTH(BI$15,0))-MAX($AW108,BI$15)+1,),
$DH108="раб.день",
$DR108/30*(IFERROR(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$DR108*BI108,
$DH108="неделя",
$DR108*BI108/7*(ROUNDUP((DAY(EOMONTH(BI$15,0)))/4,0))),
0)</f>
        <v/>
      </c>
      <c r="EC108" s="125">
        <f t="array" ref="EC108">
IFERROR(_xlfn.IFS(
$DH108="день_1",
$DR108*$BL108/($AX108-$AW108+1)*BJ108*(DAY(EOMONTH(BJ$15,0))),
$DH108="день_2",
$DR108/30*MAX(MIN($AX108,EOMONTH(BJ$15,0))-MAX($AW108,BJ$15)+1,),
$DH108="раб.день",
$DR108/30*(IFERROR(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$DR108*BJ108,
$DH108="неделя",
$DR108*BJ108/7*(ROUNDUP((DAY(EOMONTH(BJ$15,0)))/4,0))),
0)</f>
        <v/>
      </c>
      <c r="ED108" s="125">
        <f t="array" ref="ED108">
IFERROR(_xlfn.IFS(
$DH108="день_1",
$DR108*$BL108/($AX108-$AW108+1)*BK108*(DAY(EOMONTH(BK$15,0))),
$DH108="день_2",
$DR108/30*MAX(MIN($AX108,EOMONTH(BK$15,0))-MAX($AW108,BK$15)+1,),
$DH108="раб.день",
$DR108/30*(IFERROR(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$DR108*BK108,
$DH108="неделя",
$DR108*BK108/7*(ROUNDUP((DAY(EOMONTH(BK$15,0)))/4,0))),
0)</f>
        <v/>
      </c>
      <c r="EE108" s="125">
        <f>SUM($DS108,$DT108,$DU108,$DV108,$DW108,$DX108,$DY108,$DZ108,$EA108,$EB108,$EC108,$ED108)</f>
        <v/>
      </c>
      <c r="EF108" s="125">
        <f>IFERROR(ROUND($EE108*(1+$EP108),2),0)</f>
        <v/>
      </c>
      <c r="EG108" s="128" t="n">
        <v>1</v>
      </c>
      <c r="EH108" s="126" t="n">
        <v>0</v>
      </c>
      <c r="EI108" s="126">
        <f>ROUND(SUM($EH108:$EH108)*SUM($AB108:$AB108)*$EG108,2)</f>
        <v/>
      </c>
      <c r="EJ108" s="126">
        <f>ROUND($EI108*(1+$EP108),2)</f>
        <v/>
      </c>
      <c r="EK108" s="126" t="n">
        <v>0</v>
      </c>
      <c r="EL108" s="126">
        <f>ROUND(SUM($EK108:$EK108)*SUM($AB108:$AB108)*$EG108,2)</f>
        <v/>
      </c>
      <c r="EM108" s="126">
        <f>ROUND($EL108*(1+$EP108),2)</f>
        <v/>
      </c>
      <c r="EN108" s="126">
        <f>SUM($EE108,$EI108,$EL108)</f>
        <v/>
      </c>
      <c r="EO108" s="126">
        <f>SUM($EF108,$EJ108,$EM108)</f>
        <v/>
      </c>
      <c r="EP108" s="59" t="n"/>
      <c r="EQ108" s="59" t="n"/>
      <c r="ER108" s="60">
        <f t="array" ref="ER1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MATCH(ES108,
{"AMS";"RussOutdoor";"HD Outdoor";"Ingroup";"IQ";"Ledproduction";"LisChannel";"Logic";"Media-PPL";"NovikovTV | НовиковТВ";"SMA";"SOK";"КрокусТВ | CrocusTV | IndoorTV";"Сити";"ТЯК Москва"},
0)),"")</f>
        <v/>
      </c>
      <c r="ES108" s="60" t="n"/>
      <c r="ET108" s="60">
        <f t="array" ref="ET1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MATCH(ES108,
{"AMS";"RussOutdoor";"HD Outdoor";"Ingroup";"IQ";"Ledproduction";"LisChannel";"Logic";"Media-PPL";"NovikovTV | НовиковТВ";"SMA";"SOK";"КрокусТВ | CrocusTV | IndoorTV";"Сити";"ТЯК Москва"},
0)),"")</f>
        <v/>
      </c>
      <c r="EU108" s="60" t="n"/>
      <c r="EV108" s="60" t="n"/>
      <c r="EX108" s="110">
        <f t="array" ref="EX108">
($AR108/30
+N("ТРАФИК ПЛОЩАДКИ"))*
(IFERROR(
_xlfn.LET(
_xlpm.GPR,
HLOOKUP($L108,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IF($Q108="цифровой",_xlpm.GPR/$AG108,_xlpm.GPR/60)),
0)
+N("DWELL TIME"))*
(IF($AB108=0,0,IF($AB108=1,0.3,IF($AB108=2,0.5,IF($AB108&gt;2,1))))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_xlfn.IFS($AC108="да",1.2,$AC108="нет",1)*
_xlfn.IFS($AD108="да",1.2,$AD108="нет",1)*
IF(R108="статический",1,1.2)*
$X108*
INDEX(
{1.2;1;1.2;1.2;1;1.2;1.2;1.2;1.2;1.2;1.2;1;1.2;1.2;1.2;1.2;1;1;1.2;1.2;1.2;1;1;1;1;1.2;1.2;1.2;1.2;1;1;1;1;1.2;1.2;1.2;1.2;1.2;1.2;1.2;1.2;1;1;1.2;1;1;1;1;1.5;1;1;1.5;1.5;1.2},
MATCH($Q108,_xlpm.MI,0)))&gt;{0.02;0.04;0.06;0.1;0.2;0.4;0.6;0.8;1;2;4;6})),
{0;1;2;3;4;5;6;7;8;9;10;11;12},
0)))
+N("КОЭФФИЦИЕНТ КОНТАКТА"))))*
(_xlfn.IFS($X108&lt;0.1,$X108/1000,$X108&gt;25,5.2,AND($X108&gt;=0.1,$X108&lt;=25),(($X108*2+0.1)/10)*($X108/10)))*
IFERROR((_xlfn.LET(
_xlpm.MA,
{0;0.8;0.85;0.9;0.95;1},
_xlpm.MAA,
{0;1;2;3;4;5},
INDEX(_xlpm.MA,MATCH(SUMPRODUCT(--((IF(ROUND(_xlpm.MAA,1)&gt;5,5,ROUND($AB108,1)))&gt;{0;1;2;3;4;5})),_xlpm.MAA,0)))
+N("КОЭФФИЦИЕНТ КОЛ-ВО КОНСТРУКЦИЙ")),1)*
$AB108,0))*
(IF($Q108="цифровой",$AG108/15*$AI108,1)
+N("ДЛЯ ЦИФРЫ"))</f>
        <v/>
      </c>
      <c r="EY108" s="110">
        <f>IFERROR(EX108*AY108,0)</f>
        <v/>
      </c>
      <c r="EZ108" s="131">
        <f>IFERROR(DP108/EY108*1000,0)</f>
        <v/>
      </c>
      <c r="FA108" s="112">
        <f>IFERROR(FC108/FB108,0)</f>
        <v/>
      </c>
      <c r="FB108" s="112">
        <f>IFERROR((FC108/(EY108/FF108*#REF!))*0.825,0)</f>
        <v/>
      </c>
      <c r="FC108" s="112">
        <f>IFERROR(((EX108*30/AR108)*100)/30,0)</f>
        <v/>
      </c>
      <c r="FD108" s="112">
        <f>IFERROR(EY108/G108*100%,0)</f>
        <v/>
      </c>
      <c r="FE108" s="112">
        <f>IFERROR(FD108/FC108*100%,0)</f>
        <v/>
      </c>
      <c r="FF108" s="110">
        <f>IFERROR(AR108/30*AY108,0)</f>
        <v/>
      </c>
    </row>
    <row r="109" ht="12.75" customHeight="1">
      <c r="A109" s="59" t="n"/>
      <c r="B109" s="60" t="n"/>
      <c r="C109" s="60" t="n"/>
      <c r="D109" s="60">
        <f t="array" ref="D1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9" s="60">
        <f t="array" ref="E1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9" s="60" t="inlineStr"/>
      <c r="G109" s="60" t="n"/>
      <c r="H109" s="60">
        <f t="array" ref="H1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9" s="60" t="n"/>
      <c r="J109" s="60" t="n"/>
      <c r="K109" s="60" t="n"/>
      <c r="L109" s="60" t="n"/>
      <c r="M109" s="60" t="n"/>
      <c r="N109" s="60" t="n"/>
      <c r="O109" s="60" t="n"/>
      <c r="P109" s="60">
        <f t="array" ref="P109">
_xlfn.IFS(
ISNUMBER(MATCH($Q109,{"шелфбаннер","разделитель","монетница","чековая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ISNUMBER(MATCH($Q109,{"каталог","журнал"},)),
"Пресса",
$Q109="","")</f>
        <v/>
      </c>
      <c r="Q109" s="60" t="n"/>
      <c r="R109" s="60">
        <f t="array" ref="R109">
IFERROR(
_xlfn.IFS(
OR(ISNUMBER(MATCH($Q109,{"экспозиция","макет","стенд","автостенд","авто стенд","выставочное пространство","выставочные стенды","модульные выставочные стенды","3Д конструкция","3D конструкция"},)),P109="Экспонирование"),
"нестандартный",
ISNUMBER(MATCH($Q109,{"скроллер","призматрон"},)),
"динамический",
$P109="Видео",
"цифровой",
OR($P109="Пресса",$P109="Щит",$P109="POSm",$P109="Подвес",$P109="Брендирование/оклейка"),
"статический"),"")</f>
        <v/>
      </c>
      <c r="S109" s="59" t="n"/>
      <c r="T109" s="60" t="n"/>
      <c r="U109" s="60" t="n"/>
      <c r="V109" s="60">
        <f>
IF(P109="Видео",
"цифровой постер/ролик",
IF(ISNUMBER(MATCH(Q109,{"короб световой","короб световой | лайтбокс","короб световой | кристалайт","лайтбокс","лайт бокс","кристалайт","LB","lightbox"},)),
"бэклит",
IF(P109="Брендирование/оклейка",
"перфарированная пленка/самоклейка",
IF(P109="Экспонирование",
"под запрос",
IF(P109="Подвес",
"баннер/ткань",
"")))))</f>
        <v/>
      </c>
      <c r="W109" s="59" t="n"/>
      <c r="X109" s="59" t="n"/>
      <c r="Y109" s="59" t="n"/>
      <c r="Z109" s="61" t="n"/>
      <c r="AA109" s="61" t="n"/>
      <c r="AB109" s="61">
        <f>IF(BL109&gt;0,Z109,0)</f>
        <v/>
      </c>
      <c r="AC109" s="59" t="n"/>
      <c r="AD109" s="59" t="n"/>
      <c r="AE109" s="59" t="n"/>
      <c r="AF109" s="59" t="n"/>
      <c r="AG109" s="59" t="n"/>
      <c r="AH109" s="59" t="n"/>
      <c r="AI109" s="59" t="n"/>
      <c r="AJ109" s="59" t="n"/>
      <c r="AK109" s="59" t="n"/>
      <c r="AL109" s="62">
        <f>IFERROR(IF(OR(R109="статический",R109="динамический",R109="нестандартный",R109="",R109=""),"-",IF(AND(AH109="-",AI109="-"),"-",AK109*3600/AH109*AI109)),"-")</f>
        <v/>
      </c>
      <c r="AM109" s="62">
        <f>IFERROR(IF(OR(R109="статический",R109="динамический",R109="",R109="", R109="BTL",R109="нестандартный"),"-",AG109*AI109*AL109/60),"-")</f>
        <v/>
      </c>
      <c r="AN109" s="63">
        <f>IFERROR(IF(AH109="","-",AG109*AI109/AH109),"-")</f>
        <v/>
      </c>
      <c r="AO109" s="59">
        <f>IFERROR(IF(OR($R109="статический",$R109="динамический",$R109="",$R109="",$R109="BTL",$R109="нестандартный"),"-",$AL109*$AY109),"-")</f>
        <v/>
      </c>
      <c r="AP109" s="62">
        <f>IFERROR(IF(OR($R109="статический",$R109="динамический",$R109="",$R109="",$R109="BTL",$R109="нестандартный"),"-",$AM109*AY109),"-")</f>
        <v/>
      </c>
      <c r="AQ109" s="64" t="n"/>
      <c r="AR109" s="61" t="n"/>
      <c r="AS109" s="61" t="n"/>
      <c r="AT109" s="61" t="n"/>
      <c r="AU109" s="65" t="n"/>
      <c r="AV109" s="124">
        <f>IFERROR(DR109/AT109*1000,"n/a")</f>
        <v/>
      </c>
      <c r="AW109" s="67" t="n"/>
      <c r="AX109" s="67" t="n"/>
      <c r="AY109" s="43">
        <f>IFERROR(IF(OR($AW109="",$AX109=""),"",_xlfn.DAYS($AX109+1,$AW109)),"")</f>
        <v/>
      </c>
      <c r="AZ109" s="68">
        <f t="array" ref="AZ109">
_xlfn.LET(_xlpm.COEFF,
IF($AW109+$AX109=0,0,IF(MAX(MIN($AX109,EOMONTH(AZ$15,0))-MAX($AW109,AZ$15)+1,)&gt;0,1,0)),
_xlfn.IFS(
$ES109="LisChannel",
_xlpm.COEFF*
INDEX({1;1;1.2;1.2;1;1;1;1;1.2;1.2;1.2;1.2},
MATCH(MONTH(AZ$15),
{1,2,3,4,5,6,7,8,9,10,11,12})),
CONCATENATE($ES109," ",$L109)="RussOutdoor метро",
_xlpm.COEFF*
INDEX({0.8;0.9;1.1;1.1;1;1;1;1;1.1;1.1;1.1;1.1},
MATCH(MONTH(AZ$15),
{1,2,3,4,5,6,7,8,9,10,11,12})),
$ES109&lt;&gt;"LisChannel",
_xlpm.COEFF,
$ES109&lt;&gt;"RussOutdoor",
_xlpm.COEFF))</f>
        <v/>
      </c>
      <c r="BA109" s="68">
        <f t="array" ref="BA109">
_xlfn.LET(_xlpm.COEFF,
IF($AW109+$AX109=0,0,IF(MAX(MIN($AX109,EOMONTH(BA$15,0))-MAX($AW109,BA$15)+1,)&gt;0,1,0)),
_xlfn.IFS(
$ES109="LisChannel",
_xlpm.COEFF*
INDEX({1;1;1.2;1.2;1;1;1;1;1.2;1.2;1.2;1.2},
MATCH(MONTH(BA$15),
{1,2,3,4,5,6,7,8,9,10,11,12})),
CONCATENATE($ES109," ",$L109)="RussOutdoor метро",
_xlpm.COEFF*
INDEX({0.8;0.9;1.1;1.1;1;1;1;1;1.1;1.1;1.1;1.1},
MATCH(MONTH(BA$15),
{1,2,3,4,5,6,7,8,9,10,11,12})),
$ES109&lt;&gt;"LisChannel",
_xlpm.COEFF,
$ES109&lt;&gt;"RussOutdoor",
_xlpm.COEFF))</f>
        <v/>
      </c>
      <c r="BB109" s="68">
        <f t="array" ref="BB109">
_xlfn.LET(_xlpm.COEFF,
IF($AW109+$AX109=0,0,IF(MAX(MIN($AX109,EOMONTH(BB$15,0))-MAX($AW109,BB$15)+1,)&gt;0,1,0)),
_xlfn.IFS(
$ES109="LisChannel",
_xlpm.COEFF*
INDEX({1;1;1.2;1.2;1;1;1;1;1.2;1.2;1.2;1.2},
MATCH(MONTH(BB$15),
{1,2,3,4,5,6,7,8,9,10,11,12})),
CONCATENATE($ES109," ",$L109)="RussOutdoor метро",
_xlpm.COEFF*
INDEX({0.8;0.9;1.1;1.1;1;1;1;1;1.1;1.1;1.1;1.1},
MATCH(MONTH(BB$15),
{1,2,3,4,5,6,7,8,9,10,11,12})),
$ES109&lt;&gt;"LisChannel",
_xlpm.COEFF,
$ES109&lt;&gt;"RussOutdoor",
_xlpm.COEFF))</f>
        <v/>
      </c>
      <c r="BC109" s="68">
        <f t="array" ref="BC109">
_xlfn.LET(_xlpm.COEFF,
IF($AW109+$AX109=0,0,IF(MAX(MIN($AX109,EOMONTH(BC$15,0))-MAX($AW109,BC$15)+1,)&gt;0,1,0)),
_xlfn.IFS(
$ES109="LisChannel",
_xlpm.COEFF*
INDEX({1;1;1.2;1.2;1;1;1;1;1.2;1.2;1.2;1.2},
MATCH(MONTH(BC$15),
{1,2,3,4,5,6,7,8,9,10,11,12})),
CONCATENATE($ES109," ",$L109)="RussOutdoor метро",
_xlpm.COEFF*
INDEX({0.8;0.9;1.1;1.1;1;1;1;1;1.1;1.1;1.1;1.1},
MATCH(MONTH(BC$15),
{1,2,3,4,5,6,7,8,9,10,11,12})),
$ES109&lt;&gt;"LisChannel",
_xlpm.COEFF,
$ES109&lt;&gt;"RussOutdoor",
_xlpm.COEFF))</f>
        <v/>
      </c>
      <c r="BD109" s="68">
        <f t="array" ref="BD109">
_xlfn.LET(_xlpm.COEFF,
IF($AW109+$AX109=0,0,IF(MAX(MIN($AX109,EOMONTH(BD$15,0))-MAX($AW109,BD$15)+1,)&gt;0,1,0)),
_xlfn.IFS(
$ES109="LisChannel",
_xlpm.COEFF*
INDEX({1;1;1.2;1.2;1;1;1;1;1.2;1.2;1.2;1.2},
MATCH(MONTH(BD$15),
{1,2,3,4,5,6,7,8,9,10,11,12})),
CONCATENATE($ES109," ",$L109)="RussOutdoor метро",
_xlpm.COEFF*
INDEX({0.8;0.9;1.1;1.1;1;1;1;1;1.1;1.1;1.1;1.1},
MATCH(MONTH(BD$15),
{1,2,3,4,5,6,7,8,9,10,11,12})),
$ES109&lt;&gt;"LisChannel",
_xlpm.COEFF,
$ES109&lt;&gt;"RussOutdoor",
_xlpm.COEFF))</f>
        <v/>
      </c>
      <c r="BE109" s="68">
        <f t="array" ref="BE109">
_xlfn.LET(_xlpm.COEFF,
IF($AW109+$AX109=0,0,IF(MAX(MIN($AX109,EOMONTH(BE$15,0))-MAX($AW109,BE$15)+1,)&gt;0,1,0)),
_xlfn.IFS(
$ES109="LisChannel",
_xlpm.COEFF*
INDEX({1;1;1.2;1.2;1;1;1;1;1.2;1.2;1.2;1.2},
MATCH(MONTH(BE$15),
{1,2,3,4,5,6,7,8,9,10,11,12})),
CONCATENATE($ES109," ",$L109)="RussOutdoor метро",
_xlpm.COEFF*
INDEX({0.8;0.9;1.1;1.1;1;1;1;1;1.1;1.1;1.1;1.1},
MATCH(MONTH(BE$15),
{1,2,3,4,5,6,7,8,9,10,11,12})),
$ES109&lt;&gt;"LisChannel",
_xlpm.COEFF,
$ES109&lt;&gt;"RussOutdoor",
_xlpm.COEFF))</f>
        <v/>
      </c>
      <c r="BF109" s="68">
        <f t="array" ref="BF109">
_xlfn.LET(_xlpm.COEFF,
IF($AW109+$AX109=0,0,IF(MAX(MIN($AX109,EOMONTH(BF$15,0))-MAX($AW109,BF$15)+1,)&gt;0,1,0)),
_xlfn.IFS(
$ES109="LisChannel",
_xlpm.COEFF*
INDEX({1;1;1.2;1.2;1;1;1;1;1.2;1.2;1.2;1.2},
MATCH(MONTH(BF$15),
{1,2,3,4,5,6,7,8,9,10,11,12})),
CONCATENATE($ES109," ",$L109)="RussOutdoor метро",
_xlpm.COEFF*
INDEX({0.8;0.9;1.1;1.1;1;1;1;1;1.1;1.1;1.1;1.1},
MATCH(MONTH(BF$15),
{1,2,3,4,5,6,7,8,9,10,11,12})),
$ES109&lt;&gt;"LisChannel",
_xlpm.COEFF,
$ES109&lt;&gt;"RussOutdoor",
_xlpm.COEFF))</f>
        <v/>
      </c>
      <c r="BG109" s="68">
        <f t="array" ref="BG109">
_xlfn.LET(_xlpm.COEFF,
IF($AW109+$AX109=0,0,IF(MAX(MIN($AX109,EOMONTH(BG$15,0))-MAX($AW109,BG$15)+1,)&gt;0,1,0)),
_xlfn.IFS(
$ES109="LisChannel",
_xlpm.COEFF*
INDEX({1;1;1.2;1.2;1;1;1;1;1.2;1.2;1.2;1.2},
MATCH(MONTH(BG$15),
{1,2,3,4,5,6,7,8,9,10,11,12})),
CONCATENATE($ES109," ",$L109)="RussOutdoor метро",
_xlpm.COEFF*
INDEX({0.8;0.9;1.1;1.1;1;1;1;1;1.1;1.1;1.1;1.1},
MATCH(MONTH(BG$15),
{1,2,3,4,5,6,7,8,9,10,11,12})),
$ES109&lt;&gt;"LisChannel",
_xlpm.COEFF,
$ES109&lt;&gt;"RussOutdoor",
_xlpm.COEFF))</f>
        <v/>
      </c>
      <c r="BH109" s="68">
        <f t="array" ref="BH109">
_xlfn.LET(_xlpm.COEFF,
IF($AW109+$AX109=0,0,IF(MAX(MIN($AX109,EOMONTH(BH$15,0))-MAX($AW109,BH$15)+1,)&gt;0,1,0)),
_xlfn.IFS(
$ES109="LisChannel",
_xlpm.COEFF*
INDEX({1;1;1.2;1.2;1;1;1;1;1.2;1.2;1.2;1.2},
MATCH(MONTH(BH$15),
{1,2,3,4,5,6,7,8,9,10,11,12})),
CONCATENATE($ES109," ",$L109)="RussOutdoor метро",
_xlpm.COEFF*
INDEX({0.8;0.9;1.1;1.1;1;1;1;1;1.1;1.1;1.1;1.1},
MATCH(MONTH(BH$15),
{1,2,3,4,5,6,7,8,9,10,11,12})),
$ES109&lt;&gt;"LisChannel",
_xlpm.COEFF,
$ES109&lt;&gt;"RussOutdoor",
_xlpm.COEFF))</f>
        <v/>
      </c>
      <c r="BI109" s="68">
        <f t="array" ref="BI109">
_xlfn.LET(_xlpm.COEFF,
IF($AW109+$AX109=0,0,IF(MAX(MIN($AX109,EOMONTH(BI$15,0))-MAX($AW109,BI$15)+1,)&gt;0,1,0)),
_xlfn.IFS(
$ES109="LisChannel",
_xlpm.COEFF*
INDEX({1;1;1.2;1.2;1;1;1;1;1.2;1.2;1.2;1.2},
MATCH(MONTH(BI$15),
{1,2,3,4,5,6,7,8,9,10,11,12})),
CONCATENATE($ES109," ",$L109)="RussOutdoor метро",
_xlpm.COEFF*
INDEX({0.8;0.9;1.1;1.1;1;1;1;1;1.1;1.1;1.1;1.1},
MATCH(MONTH(BI$15),
{1,2,3,4,5,6,7,8,9,10,11,12})),
$ES109&lt;&gt;"LisChannel",
_xlpm.COEFF,
$ES109&lt;&gt;"RussOutdoor",
_xlpm.COEFF))</f>
        <v/>
      </c>
      <c r="BJ109" s="68">
        <f t="array" ref="BJ109">
_xlfn.LET(_xlpm.COEFF,
IF($AW109+$AX109=0,0,IF(MAX(MIN($AX109,EOMONTH(BJ$15,0))-MAX($AW109,BJ$15)+1,)&gt;0,1,0)),
_xlfn.IFS(
$ES109="LisChannel",
_xlpm.COEFF*
INDEX({1;1;1.2;1.2;1;1;1;1;1.2;1.2;1.2;1.2},
MATCH(MONTH(BJ$15),
{1,2,3,4,5,6,7,8,9,10,11,12})),
CONCATENATE($ES109," ",$L109)="RussOutdoor метро",
_xlpm.COEFF*
INDEX({0.8;0.9;1.1;1.1;1;1;1;1;1.1;1.1;1.1;1.1},
MATCH(MONTH(BJ$15),
{1,2,3,4,5,6,7,8,9,10,11,12})),
$ES109&lt;&gt;"LisChannel",
_xlpm.COEFF,
$ES109&lt;&gt;"RussOutdoor",
_xlpm.COEFF))</f>
        <v/>
      </c>
      <c r="BK109" s="68">
        <f t="array" ref="BK109">
_xlfn.LET(_xlpm.COEFF,
IF($AW109+$AX109=0,0,IF(MAX(MIN($AX109,EOMONTH(BK$15,0))-MAX($AW109,BK$15)+1,)&gt;0,1,0)),
_xlfn.IFS(
$ES109="LisChannel",
_xlpm.COEFF*
INDEX({1;1;1.2;1.2;1;1;1;1;1.2;1.2;1.2;1.2},
MATCH(MONTH(BK$15),
{1,2,3,4,5,6,7,8,9,10,11,12})),
CONCATENATE($ES109," ",$L109)="RussOutdoor метро",
_xlpm.COEFF*
INDEX({0.8;0.9;1.1;1.1;1;1;1;1;1.1;1.1;1.1;1.1},
MATCH(MONTH(BK$15),
{1,2,3,4,5,6,7,8,9,10,11,12})),
$ES109&lt;&gt;"LisChannel",
_xlpm.COEFF,
$ES109&lt;&gt;"RussOutdoor",
_xlpm.COEFF))</f>
        <v/>
      </c>
      <c r="BL109" s="62">
        <f>COUNTIFS($AZ109:$BK109,"&gt;0")</f>
        <v/>
      </c>
      <c r="BM109" s="65" t="n"/>
      <c r="BN109" s="125">
        <f>$DJ109</f>
        <v/>
      </c>
      <c r="BO109" s="63">
        <f>$DQ109</f>
        <v/>
      </c>
      <c r="BP109" s="125">
        <f>
IFERROR(
IF($BL109=0,0,
$BN109*(1-$BO109)),
0)</f>
        <v/>
      </c>
      <c r="BQ109" s="125">
        <f t="array" ref="BQ109">
IFERROR(
_xlfn.IFS(
$DH109="день_1",
$BP109*$BL109/($AX109-$AW109+1)*AZ109*(DAY(EOMONTH(AZ$15,0))),
$DH109="день_2",
$BP109/30*MAX(MIN($AX109,EOMONTH(AZ$15,0))-MAX($AW109,AZ$15)+1,),
$DH109="раб.день",
$BP109/30*(IFERROR(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$BP109*AZ109,
$DH109="неделя",
$BP109*AZ109/7*(ROUNDUP((DAY(EOMONTH(AZ$15,0)))/4,0))),
0)</f>
        <v/>
      </c>
      <c r="BR109" s="125">
        <f t="array" ref="BR109">
IFERROR(
_xlfn.IFS(
$DH109="день_1",
$BP109*$BL109/($AX109-$AW109+1)*BA109*(DAY(EOMONTH(BA$15,0))),
$DH109="день_2",
$BP109/30*MAX(MIN($AX109,EOMONTH(BA$15,0))-MAX($AW109,BA$15)+1,),
$DH109="раб.день",
$BP109/30*(IFERROR(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$BP109*BA109,
$DH109="неделя",
$BP109*BA109/7*(ROUNDUP((DAY(EOMONTH(BA$15,0)))/4,0))),
0)</f>
        <v/>
      </c>
      <c r="BS109" s="125">
        <f t="array" ref="BS109">
IFERROR(
_xlfn.IFS(
$DH109="день_1",
$BP109*$BL109/($AX109-$AW109+1)*BB109*(DAY(EOMONTH(BB$15,0))),
$DH109="день_2",
$BP109/30*MAX(MIN($AX109,EOMONTH(BB$15,0))-MAX($AW109,BB$15)+1,),
$DH109="раб.день",
$BP109/30*(IFERROR(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$BP109*BB109,
$DH109="неделя",
$BP109*BB109/7*(ROUNDUP((DAY(EOMONTH(BB$15,0)))/4,0))),
0)</f>
        <v/>
      </c>
      <c r="BT109" s="125">
        <f t="array" ref="BT109">
IFERROR(
_xlfn.IFS(
$DH109="день_1",
$BP109*$BL109/($AX109-$AW109+1)*BC109*(DAY(EOMONTH(BC$15,0))),
$DH109="день_2",
$BP109/30*MAX(MIN($AX109,EOMONTH(BC$15,0))-MAX($AW109,BC$15)+1,),
$DH109="раб.день",
$BP109/30*(IFERROR(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$BP109*BC109,
$DH109="неделя",
$BP109*BC109/7*(ROUNDUP((DAY(EOMONTH(BC$15,0)))/4,0))),
0)</f>
        <v/>
      </c>
      <c r="BU109" s="125">
        <f t="array" ref="BU109">
IFERROR(
_xlfn.IFS(
$DH109="день_1",
$BP109*$BL109/($AX109-$AW109+1)*BD109*(DAY(EOMONTH(BD$15,0))),
$DH109="день_2",
$BP109/30*MAX(MIN($AX109,EOMONTH(BD$15,0))-MAX($AW109,BD$15)+1,),
$DH109="раб.день",
$BP109/30*(IFERROR(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$BP109*BD109,
$DH109="неделя",
$BP109*BD109/7*(ROUNDUP((DAY(EOMONTH(BD$15,0)))/4,0))),
0)</f>
        <v/>
      </c>
      <c r="BV109" s="125">
        <f t="array" ref="BV109">
IFERROR(
_xlfn.IFS(
$DH109="день_1",
$BP109*$BL109/($AX109-$AW109+1)*BE109*(DAY(EOMONTH(BE$15,0))),
$DH109="день_2",
$BP109/30*MAX(MIN($AX109,EOMONTH(BE$15,0))-MAX($AW109,BE$15)+1,),
$DH109="раб.день",
$BP109/30*(IFERROR(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$BP109*BE109,
$DH109="неделя",
$BP109*BE109/7*(ROUNDUP((DAY(EOMONTH(BE$15,0)))/4,0))),
0)</f>
        <v/>
      </c>
      <c r="BW109" s="125">
        <f t="array" ref="BW109">
IFERROR(
_xlfn.IFS(
$DH109="день_1",
$BP109*$BL109/($AX109-$AW109+1)*BF109*(DAY(EOMONTH(BF$15,0))),
$DH109="день_2",
$BP109/30*MAX(MIN($AX109,EOMONTH(BF$15,0))-MAX($AW109,BF$15)+1,),
$DH109="раб.день",
$BP109/30*(IFERROR(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$BP109*BF109,
$DH109="неделя",
$BP109*BF109/7*(ROUNDUP((DAY(EOMONTH(BF$15,0)))/4,0))),
0)</f>
        <v/>
      </c>
      <c r="BX109" s="125">
        <f t="array" ref="BX109">
IFERROR(
_xlfn.IFS(
$DH109="день_1",
$BP109*$BL109/($AX109-$AW109+1)*BG109*(DAY(EOMONTH(BG$15,0))),
$DH109="день_2",
$BP109/30*MAX(MIN($AX109,EOMONTH(BG$15,0))-MAX($AW109,BG$15)+1,),
$DH109="раб.день",
$BP109/30*(IFERROR(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$BP109*BG109,
$DH109="неделя",
$BP109*BG109/7*(ROUNDUP((DAY(EOMONTH(BG$15,0)))/4,0))),
0)</f>
        <v/>
      </c>
      <c r="BY109" s="125">
        <f t="array" ref="BY109">
IFERROR(
_xlfn.IFS(
$DH109="день_1",
$BP109*$BL109/($AX109-$AW109+1)*BH109*(DAY(EOMONTH(BH$15,0))),
$DH109="день_2",
$BP109/30*MAX(MIN($AX109,EOMONTH(BH$15,0))-MAX($AW109,BH$15)+1,),
$DH109="раб.день",
$BP109/30*(IFERROR(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$BP109*BH109,
$DH109="неделя",
$BP109*BH109/7*(ROUNDUP((DAY(EOMONTH(BH$15,0)))/4,0))),
0)</f>
        <v/>
      </c>
      <c r="BZ109" s="125">
        <f t="array" ref="BZ109">
IFERROR(
_xlfn.IFS(
$DH109="день_1",
$BP109*$BL109/($AX109-$AW109+1)*BI109*(DAY(EOMONTH(BI$15,0))),
$DH109="день_2",
$BP109/30*MAX(MIN($AX109,EOMONTH(BI$15,0))-MAX($AW109,BI$15)+1,),
$DH109="раб.день",
$BP109/30*(IFERROR(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$BP109*BI109,
$DH109="неделя",
$BP109*BI109/7*(ROUNDUP((DAY(EOMONTH(BI$15,0)))/4,0))),
0)</f>
        <v/>
      </c>
      <c r="CA109" s="125">
        <f t="array" ref="CA109">
IFERROR(
_xlfn.IFS(
$DH109="день_1",
$BP109*$BL109/($AX109-$AW109+1)*BJ109*(DAY(EOMONTH(BJ$15,0))),
$DH109="день_2",
$BP109/30*MAX(MIN($AX109,EOMONTH(BJ$15,0))-MAX($AW109,BJ$15)+1,),
$DH109="раб.день",
$BP109/30*(IFERROR(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$BP109*BJ109,
$DH109="неделя",
$BP109*BJ109/7*(ROUNDUP((DAY(EOMONTH(BJ$15,0)))/4,0))),
0)</f>
        <v/>
      </c>
      <c r="CB109" s="125">
        <f t="array" ref="CB109">
IFERROR(
_xlfn.IFS(
$DH109="день_1",
$BP109*$BL109/($AX109-$AW109+1)*BK109*(DAY(EOMONTH(BK$15,0))),
$DH109="день_2",
$BP109/30*MAX(MIN($AX109,EOMONTH(BK$15,0))-MAX($AW109,BK$15)+1,),
$DH109="раб.день",
$BP109/30*(IFERROR(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$BP109*BK109,
$DH109="неделя",
$BP109*BK109/7*(ROUNDUP((DAY(EOMONTH(BK$15,0)))/4,0))),
0)</f>
        <v/>
      </c>
      <c r="CC109" s="125">
        <f>SUM($BQ109:$CB109)</f>
        <v/>
      </c>
      <c r="CD109" s="126">
        <f>SUM($EH109:$EH109)</f>
        <v/>
      </c>
      <c r="CE109" s="126">
        <f>$CD109*$AB109</f>
        <v/>
      </c>
      <c r="CF109" s="126">
        <f>SUM($EK109:$EK109)</f>
        <v/>
      </c>
      <c r="CG109" s="126">
        <f>$CF109*$AB109</f>
        <v/>
      </c>
      <c r="CH109" s="126">
        <f>SUM($CC109,$CE109,$CG109)</f>
        <v/>
      </c>
      <c r="CI109" s="126">
        <f>$CH109*(1+$CM109)</f>
        <v/>
      </c>
      <c r="CJ109" s="127" t="n">
        <v>0</v>
      </c>
      <c r="CK109" s="126">
        <f>SUM($CH109:$CH109)*(1+$CJ109)</f>
        <v/>
      </c>
      <c r="CL109" s="126">
        <f>SUM($CH109:$CH109)*(1+$CM109)</f>
        <v/>
      </c>
      <c r="CM109" s="59" t="n"/>
      <c r="CN109" s="59" t="n"/>
      <c r="CO109" s="72" t="n"/>
      <c r="CP109" s="59" t="n"/>
      <c r="CQ109" s="73" t="n"/>
      <c r="CR109" s="73" t="n"/>
      <c r="CS109" s="73" t="n"/>
      <c r="CT109" s="72" t="n"/>
      <c r="CU109" s="79" t="inlineStr">
        <is>
          <t> </t>
        </is>
      </c>
      <c r="CV109" s="60" t="n"/>
      <c r="CW109" s="60" t="n"/>
      <c r="CX109" s="60" t="n"/>
      <c r="CY109" s="127">
        <f>IFERROR(($CC109-$EE109)/($EE109/(1-$DQ109)),0)</f>
        <v/>
      </c>
      <c r="CZ109" s="127">
        <f>IFERROR(1-$EI109/($CE109),0)</f>
        <v/>
      </c>
      <c r="DA109" s="127">
        <f>IFERROR(1-$EL109/($CG109),0)</f>
        <v/>
      </c>
      <c r="DB109" s="126">
        <f>ROUND(IFERROR(($CI109/(1+$CM109)-$EN109),0),2)</f>
        <v/>
      </c>
      <c r="DC109" s="128" t="n"/>
      <c r="DD109" s="125" t="n"/>
      <c r="DE109" s="75" t="n">
        <v>0</v>
      </c>
      <c r="DF109" s="128" t="n"/>
      <c r="DG109" s="125">
        <f>IF($DC109=0,0,$DD109*($DC109*100%-$DE109*$DF109))*SUM($AB109:$AB109)</f>
        <v/>
      </c>
      <c r="DH109" s="129" t="inlineStr">
        <is>
          <t>месяц</t>
        </is>
      </c>
      <c r="DI109" s="130">
        <f t="array" ref="DI109">IFERROR(
IF($ES109="LisChannel",
(ROUND(((INDEX({174.625;153.888888888889;130.972222222222},MATCH($AI109,{2;3;4}),0))*$AG109*$AI109),2)),0),0)</f>
        <v/>
      </c>
      <c r="DJ109" s="130">
        <f>
_xlfn.LET(_xlpm.X,
IFERROR(
IF($ES109="НовиковТВ",
(_xlfn.LET(_xlpm.NTV,
_xlfn.LET(_xlpm.MIN,350000,
IF(SUMIFS($DI:$DI,$ES:$ES,"НовиковТВ")&lt;=_xlpm.MIN,
(SUMIFS($DI:$DI,$ES:$ES,"НовиковТВ")/(COUNTIFS($ES:$ES,"НовиковТВ")))*_xlpm.MIN/SUMIFS($DI:$DI,$ES:$ES,"НовиковТВ"),
DI109)),
_xlpm.NTV+$DG109/(1-(1-(_xlpm.NTV)*(1-$DL109)*(1-$DM109)*(1-$DN109)*(1-$DO109)*(1-$DP109)/_xlpm.NTV))))/(1+$EP109),
$DI109+$DG109/(1-(1-($DI109)*(1-$DL109)*(1-$DM109)*(1-$DN109)*(1-$DO109)*(1-$DP109)/$DI109))),
0),
_xlpm.X*(1+$CM109)*(1+$CW109)-_xlpm.X*(1+$CM109)+_xlpm.X)</f>
        <v/>
      </c>
      <c r="DK109" s="125" t="inlineStr">
        <is>
          <t>послед.</t>
        </is>
      </c>
      <c r="DL109" s="63" t="n">
        <v>0</v>
      </c>
      <c r="DM109" s="63" t="n">
        <v>0</v>
      </c>
      <c r="DN109" s="63" t="n">
        <v>0</v>
      </c>
      <c r="DO109" s="63" t="n">
        <v>0</v>
      </c>
      <c r="DP109" s="63" t="n">
        <v>0</v>
      </c>
      <c r="DQ109" s="63">
        <f t="array" ref="DQ109">IFERROR(_xlfn.IFS(
$DK109="послед.",1-(1-$DL109)*(1-$DM109)*(1-$DN109)*(1-$DO109)*(1-$DP109),
$DK109="сумм.",$DL109+$DM109+$DN109+$DO109+$DP109),
0)</f>
        <v/>
      </c>
      <c r="DR109" s="125">
        <f t="array" ref="DR109">
IFERROR(
_xlfn.IFS(
$BL109=0,
0,
$BL109&gt;0,
_xlfn.IFS($DK109="послед.",
$DJ109*(1-$DL109)*(1-$DM109)*(1-$DN109)*(1-$DO109)*(1-$DP109),
$DK109="сумм.",
$DJ109*(1-($DL109+$DM109+$DN109+$DO109+$DP109)))),0)</f>
        <v/>
      </c>
      <c r="DS109" s="125">
        <f t="array" ref="DS109">
IFERROR(_xlfn.IFS(
$DH109="день_1",
$DR109*$BL109/($AX109-$AW109+1)*AZ109*(DAY(EOMONTH(AZ$15,0))),
$DH109="день_2",
$DR109/30*MAX(MIN($AX109,EOMONTH(AZ$15,0))-MAX($AW109,AZ$15)+1,),
$DH109="раб.день",
$DR109/30*(IFERROR(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$DR109*AZ109,
$DH109="неделя",
$DR109*AZ109/7*(ROUNDUP((DAY(EOMONTH(AZ$15,0)))/4,0))),
0)</f>
        <v/>
      </c>
      <c r="DT109" s="125">
        <f t="array" ref="DT109">
IFERROR(_xlfn.IFS(
$DH109="день_1",
$DR109*$BL109/($AX109-$AW109+1)*BA109*(DAY(EOMONTH(BA$15,0))),
$DH109="день_2",
$DR109/30*MAX(MIN($AX109,EOMONTH(BA$15,0))-MAX($AW109,BA$15)+1,),
$DH109="раб.день",
$DR109/30*(IFERROR(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$DR109*BA109,
$DH109="неделя",
$DR109*BA109/7*(ROUNDUP((DAY(EOMONTH(BA$15,0)))/4,0))),
0)</f>
        <v/>
      </c>
      <c r="DU109" s="125">
        <f t="array" ref="DU109">
IFERROR(_xlfn.IFS(
$DH109="день_1",
$DR109*$BL109/($AX109-$AW109+1)*BB109*(DAY(EOMONTH(BB$15,0))),
$DH109="день_2",
$DR109/30*MAX(MIN($AX109,EOMONTH(BB$15,0))-MAX($AW109,BB$15)+1,),
$DH109="раб.день",
$DR109/30*(IFERROR(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$DR109*BB109,
$DH109="неделя",
$DR109*BB109/7*(ROUNDUP((DAY(EOMONTH(BB$15,0)))/4,0))),
0)</f>
        <v/>
      </c>
      <c r="DV109" s="125">
        <f t="array" ref="DV109">
IFERROR(_xlfn.IFS(
$DH109="день_1",
$DR109*$BL109/($AX109-$AW109+1)*BC109*(DAY(EOMONTH(BC$15,0))),
$DH109="день_2",
$DR109/30*MAX(MIN($AX109,EOMONTH(BC$15,0))-MAX($AW109,BC$15)+1,),
$DH109="раб.день",
$DR109/30*(IFERROR(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$DR109*BC109,
$DH109="неделя",
$DR109*BC109/7*(ROUNDUP((DAY(EOMONTH(BC$15,0)))/4,0))),
0)</f>
        <v/>
      </c>
      <c r="DW109" s="125">
        <f t="array" ref="DW109">
IFERROR(_xlfn.IFS(
$DH109="день_1",
$DR109*$BL109/($AX109-$AW109+1)*BD109*(DAY(EOMONTH(BD$15,0))),
$DH109="день_2",
$DR109/30*MAX(MIN($AX109,EOMONTH(BD$15,0))-MAX($AW109,BD$15)+1,),
$DH109="раб.день",
$DR109/30*(IFERROR(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$DR109*BD109,
$DH109="неделя",
$DR109*BD109/7*(ROUNDUP((DAY(EOMONTH(BD$15,0)))/4,0))),
0)</f>
        <v/>
      </c>
      <c r="DX109" s="125">
        <f t="array" ref="DX109">
IFERROR(_xlfn.IFS(
$DH109="день_1",
$DR109*$BL109/($AX109-$AW109+1)*BE109*(DAY(EOMONTH(BE$15,0))),
$DH109="день_2",
$DR109/30*MAX(MIN($AX109,EOMONTH(BE$15,0))-MAX($AW109,BE$15)+1,),
$DH109="раб.день",
$DR109/30*(IFERROR(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$DR109*BE109,
$DH109="неделя",
$DR109*BE109/7*(ROUNDUP((DAY(EOMONTH(BE$15,0)))/4,0))),
0)</f>
        <v/>
      </c>
      <c r="DY109" s="125">
        <f t="array" ref="DY109">
IFERROR(_xlfn.IFS(
$DH109="день_1",
$DR109*$BL109/($AX109-$AW109+1)*BF109*(DAY(EOMONTH(BF$15,0))),
$DH109="день_2",
$DR109/30*MAX(MIN($AX109,EOMONTH(BF$15,0))-MAX($AW109,BF$15)+1,),
$DH109="раб.день",
$DR109/30*(IFERROR(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$DR109*BF109,
$DH109="неделя",
$DR109*BF109/7*(ROUNDUP((DAY(EOMONTH(BF$15,0)))/4,0))),
0)</f>
        <v/>
      </c>
      <c r="DZ109" s="125">
        <f t="array" ref="DZ109">
IFERROR(_xlfn.IFS(
$DH109="день_1",
$DR109*$BL109/($AX109-$AW109+1)*BG109*(DAY(EOMONTH(BG$15,0))),
$DH109="день_2",
$DR109/30*MAX(MIN($AX109,EOMONTH(BG$15,0))-MAX($AW109,BG$15)+1,),
$DH109="раб.день",
$DR109/30*(IFERROR(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$DR109*BG109,
$DH109="неделя",
$DR109*BG109/7*(ROUNDUP((DAY(EOMONTH(BG$15,0)))/4,0))),
0)</f>
        <v/>
      </c>
      <c r="EA109" s="125">
        <f t="array" ref="EA109">
IFERROR(_xlfn.IFS(
$DH109="день_1",
$DR109*$BL109/($AX109-$AW109+1)*BH109*(DAY(EOMONTH(BH$15,0))),
$DH109="день_2",
$DR109/30*MAX(MIN($AX109,EOMONTH(BH$15,0))-MAX($AW109,BH$15)+1,),
$DH109="раб.день",
$DR109/30*(IFERROR(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$DR109*BH109,
$DH109="неделя",
$DR109*BH109/7*(ROUNDUP((DAY(EOMONTH(BH$15,0)))/4,0))),
0)</f>
        <v/>
      </c>
      <c r="EB109" s="125">
        <f t="array" ref="EB109">
IFERROR(_xlfn.IFS(
$DH109="день_1",
$DR109*$BL109/($AX109-$AW109+1)*BI109*(DAY(EOMONTH(BI$15,0))),
$DH109="день_2",
$DR109/30*MAX(MIN($AX109,EOMONTH(BI$15,0))-MAX($AW109,BI$15)+1,),
$DH109="раб.день",
$DR109/30*(IFERROR(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$DR109*BI109,
$DH109="неделя",
$DR109*BI109/7*(ROUNDUP((DAY(EOMONTH(BI$15,0)))/4,0))),
0)</f>
        <v/>
      </c>
      <c r="EC109" s="125">
        <f t="array" ref="EC109">
IFERROR(_xlfn.IFS(
$DH109="день_1",
$DR109*$BL109/($AX109-$AW109+1)*BJ109*(DAY(EOMONTH(BJ$15,0))),
$DH109="день_2",
$DR109/30*MAX(MIN($AX109,EOMONTH(BJ$15,0))-MAX($AW109,BJ$15)+1,),
$DH109="раб.день",
$DR109/30*(IFERROR(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$DR109*BJ109,
$DH109="неделя",
$DR109*BJ109/7*(ROUNDUP((DAY(EOMONTH(BJ$15,0)))/4,0))),
0)</f>
        <v/>
      </c>
      <c r="ED109" s="125">
        <f t="array" ref="ED109">
IFERROR(_xlfn.IFS(
$DH109="день_1",
$DR109*$BL109/($AX109-$AW109+1)*BK109*(DAY(EOMONTH(BK$15,0))),
$DH109="день_2",
$DR109/30*MAX(MIN($AX109,EOMONTH(BK$15,0))-MAX($AW109,BK$15)+1,),
$DH109="раб.день",
$DR109/30*(IFERROR(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$DR109*BK109,
$DH109="неделя",
$DR109*BK109/7*(ROUNDUP((DAY(EOMONTH(BK$15,0)))/4,0))),
0)</f>
        <v/>
      </c>
      <c r="EE109" s="125">
        <f>SUM($DS109,$DT109,$DU109,$DV109,$DW109,$DX109,$DY109,$DZ109,$EA109,$EB109,$EC109,$ED109)</f>
        <v/>
      </c>
      <c r="EF109" s="125">
        <f>IFERROR(ROUND($EE109*(1+$EP109),2),0)</f>
        <v/>
      </c>
      <c r="EG109" s="128" t="n">
        <v>1</v>
      </c>
      <c r="EH109" s="126" t="n">
        <v>0</v>
      </c>
      <c r="EI109" s="126">
        <f>ROUND(SUM($EH109:$EH109)*SUM($AB109:$AB109)*$EG109,2)</f>
        <v/>
      </c>
      <c r="EJ109" s="126">
        <f>ROUND($EI109*(1+$EP109),2)</f>
        <v/>
      </c>
      <c r="EK109" s="126" t="n">
        <v>0</v>
      </c>
      <c r="EL109" s="126">
        <f>ROUND(SUM($EK109:$EK109)*SUM($AB109:$AB109)*$EG109,2)</f>
        <v/>
      </c>
      <c r="EM109" s="126">
        <f>ROUND($EL109*(1+$EP109),2)</f>
        <v/>
      </c>
      <c r="EN109" s="126">
        <f>SUM($EE109,$EI109,$EL109)</f>
        <v/>
      </c>
      <c r="EO109" s="126">
        <f>SUM($EF109,$EJ109,$EM109)</f>
        <v/>
      </c>
      <c r="EP109" s="59" t="n"/>
      <c r="EQ109" s="59" t="n"/>
      <c r="ER109" s="60">
        <f t="array" ref="ER1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MATCH(ES109,
{"AMS";"RussOutdoor";"HD Outdoor";"Ingroup";"IQ";"Ledproduction";"LisChannel";"Logic";"Media-PPL";"NovikovTV | НовиковТВ";"SMA";"SOK";"КрокусТВ | CrocusTV | IndoorTV";"Сити";"ТЯК Москва"},
0)),"")</f>
        <v/>
      </c>
      <c r="ES109" s="60" t="n"/>
      <c r="ET109" s="60">
        <f t="array" ref="ET1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MATCH(ES109,
{"AMS";"RussOutdoor";"HD Outdoor";"Ingroup";"IQ";"Ledproduction";"LisChannel";"Logic";"Media-PPL";"NovikovTV | НовиковТВ";"SMA";"SOK";"КрокусТВ | CrocusTV | IndoorTV";"Сити";"ТЯК Москва"},
0)),"")</f>
        <v/>
      </c>
      <c r="EU109" s="60" t="n"/>
      <c r="EV109" s="60" t="n"/>
      <c r="EX109" s="110">
        <f t="array" ref="EX109">
($AR109/30
+N("ТРАФИК ПЛОЩАДКИ"))*
(IFERROR(
_xlfn.LET(
_xlpm.GPR,
HLOOKUP($L109,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IF($Q109="цифровой",_xlpm.GPR/$AG109,_xlpm.GPR/60)),
0)
+N("DWELL TIME"))*
(IF($AB109=0,0,IF($AB109=1,0.3,IF($AB109=2,0.5,IF($AB109&gt;2,1))))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_xlfn.IFS($AC109="да",1.2,$AC109="нет",1)*
_xlfn.IFS($AD109="да",1.2,$AD109="нет",1)*
IF(R109="статический",1,1.2)*
$X109*
INDEX(
{1.2;1;1.2;1.2;1;1.2;1.2;1.2;1.2;1.2;1.2;1;1.2;1.2;1.2;1.2;1;1;1.2;1.2;1.2;1;1;1;1;1.2;1.2;1.2;1.2;1;1;1;1;1.2;1.2;1.2;1.2;1.2;1.2;1.2;1.2;1;1;1.2;1;1;1;1;1.5;1;1;1.5;1.5;1.2},
MATCH($Q109,_xlpm.MI,0)))&gt;{0.02;0.04;0.06;0.1;0.2;0.4;0.6;0.8;1;2;4;6})),
{0;1;2;3;4;5;6;7;8;9;10;11;12},
0)))
+N("КОЭФФИЦИЕНТ КОНТАКТА"))))*
(_xlfn.IFS($X109&lt;0.1,$X109/1000,$X109&gt;25,5.2,AND($X109&gt;=0.1,$X109&lt;=25),(($X109*2+0.1)/10)*($X109/10)))*
IFERROR((_xlfn.LET(
_xlpm.MA,
{0;0.8;0.85;0.9;0.95;1},
_xlpm.MAA,
{0;1;2;3;4;5},
INDEX(_xlpm.MA,MATCH(SUMPRODUCT(--((IF(ROUND(_xlpm.MAA,1)&gt;5,5,ROUND($AB109,1)))&gt;{0;1;2;3;4;5})),_xlpm.MAA,0)))
+N("КОЭФФИЦИЕНТ КОЛ-ВО КОНСТРУКЦИЙ")),1)*
$AB109,0))*
(IF($Q109="цифровой",$AG109/15*$AI109,1)
+N("ДЛЯ ЦИФРЫ"))</f>
        <v/>
      </c>
      <c r="EY109" s="110">
        <f>IFERROR(EX109*AY109,0)</f>
        <v/>
      </c>
      <c r="EZ109" s="131">
        <f>IFERROR(DP109/EY109*1000,0)</f>
        <v/>
      </c>
      <c r="FA109" s="112">
        <f>IFERROR(FC109/FB109,0)</f>
        <v/>
      </c>
      <c r="FB109" s="112">
        <f>IFERROR((FC109/(EY109/FF109*#REF!))*0.825,0)</f>
        <v/>
      </c>
      <c r="FC109" s="112">
        <f>IFERROR(((EX109*30/AR109)*100)/30,0)</f>
        <v/>
      </c>
      <c r="FD109" s="112">
        <f>IFERROR(EY109/G109*100%,0)</f>
        <v/>
      </c>
      <c r="FE109" s="112">
        <f>IFERROR(FD109/FC109*100%,0)</f>
        <v/>
      </c>
      <c r="FF109" s="110">
        <f>IFERROR(AR109/30*AY109,0)</f>
        <v/>
      </c>
    </row>
    <row r="110" ht="12.75" customHeight="1">
      <c r="A110" s="59" t="n"/>
      <c r="B110" s="60" t="n"/>
      <c r="C110" s="60" t="n"/>
      <c r="D110" s="60">
        <f t="array" ref="D1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0" s="60">
        <f t="array" ref="E1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0" s="60" t="inlineStr"/>
      <c r="G110" s="60" t="n"/>
      <c r="H110" s="60">
        <f t="array" ref="H1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0" s="60" t="n"/>
      <c r="J110" s="60" t="n"/>
      <c r="K110" s="60" t="n"/>
      <c r="L110" s="60" t="n"/>
      <c r="M110" s="60" t="n"/>
      <c r="N110" s="60" t="n"/>
      <c r="O110" s="60" t="n"/>
      <c r="P110" s="60">
        <f t="array" ref="P110">
_xlfn.IFS(
ISNUMBER(MATCH($Q110,{"шелфбаннер","разделитель","монетница","чековая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ISNUMBER(MATCH($Q110,{"каталог","журнал"},)),
"Пресса",
$Q110="","")</f>
        <v/>
      </c>
      <c r="Q110" s="60" t="n"/>
      <c r="R110" s="60">
        <f t="array" ref="R110">
IFERROR(
_xlfn.IFS(
OR(ISNUMBER(MATCH($Q110,{"экспозиция","макет","стенд","автостенд","авто стенд","выставочное пространство","выставочные стенды","модульные выставочные стенды","3Д конструкция","3D конструкция"},)),P110="Экспонирование"),
"нестандартный",
ISNUMBER(MATCH($Q110,{"скроллер","призматрон"},)),
"динамический",
$P110="Видео",
"цифровой",
OR($P110="Пресса",$P110="Щит",$P110="POSm",$P110="Подвес",$P110="Брендирование/оклейка"),
"статический"),"")</f>
        <v/>
      </c>
      <c r="S110" s="59" t="n"/>
      <c r="T110" s="60" t="n"/>
      <c r="U110" s="60" t="n"/>
      <c r="V110" s="60">
        <f>
IF(P110="Видео",
"цифровой постер/ролик",
IF(ISNUMBER(MATCH(Q110,{"короб световой","короб световой | лайтбокс","короб световой | кристалайт","лайтбокс","лайт бокс","кристалайт","LB","lightbox"},)),
"бэклит",
IF(P110="Брендирование/оклейка",
"перфарированная пленка/самоклейка",
IF(P110="Экспонирование",
"под запрос",
IF(P110="Подвес",
"баннер/ткань",
"")))))</f>
        <v/>
      </c>
      <c r="W110" s="59" t="n"/>
      <c r="X110" s="59" t="n"/>
      <c r="Y110" s="59" t="n"/>
      <c r="Z110" s="61" t="n"/>
      <c r="AA110" s="61" t="n"/>
      <c r="AB110" s="61">
        <f>IF(BL110&gt;0,Z110,0)</f>
        <v/>
      </c>
      <c r="AC110" s="59" t="n"/>
      <c r="AD110" s="59" t="n"/>
      <c r="AE110" s="59" t="n"/>
      <c r="AF110" s="59" t="n"/>
      <c r="AG110" s="59" t="n"/>
      <c r="AH110" s="59" t="n"/>
      <c r="AI110" s="59" t="n"/>
      <c r="AJ110" s="59" t="n"/>
      <c r="AK110" s="59" t="n"/>
      <c r="AL110" s="62">
        <f>IFERROR(IF(OR(R110="статический",R110="динамический",R110="нестандартный",R110="",R110=""),"-",IF(AND(AH110="-",AI110="-"),"-",AK110*3600/AH110*AI110)),"-")</f>
        <v/>
      </c>
      <c r="AM110" s="62">
        <f>IFERROR(IF(OR(R110="статический",R110="динамический",R110="",R110="", R110="BTL",R110="нестандартный"),"-",AG110*AI110*AL110/60),"-")</f>
        <v/>
      </c>
      <c r="AN110" s="63">
        <f>IFERROR(IF(AH110="","-",AG110*AI110/AH110),"-")</f>
        <v/>
      </c>
      <c r="AO110" s="59">
        <f>IFERROR(IF(OR($R110="статический",$R110="динамический",$R110="",$R110="",$R110="BTL",$R110="нестандартный"),"-",$AL110*$AY110),"-")</f>
        <v/>
      </c>
      <c r="AP110" s="62">
        <f>IFERROR(IF(OR($R110="статический",$R110="динамический",$R110="",$R110="",$R110="BTL",$R110="нестандартный"),"-",$AM110*AY110),"-")</f>
        <v/>
      </c>
      <c r="AQ110" s="64" t="n"/>
      <c r="AR110" s="61" t="n"/>
      <c r="AS110" s="61" t="n"/>
      <c r="AT110" s="61" t="n"/>
      <c r="AU110" s="65" t="n"/>
      <c r="AV110" s="124">
        <f>IFERROR(DR110/AT110*1000,"n/a")</f>
        <v/>
      </c>
      <c r="AW110" s="67" t="n"/>
      <c r="AX110" s="67" t="n"/>
      <c r="AY110" s="43">
        <f>IFERROR(IF(OR($AW110="",$AX110=""),"",_xlfn.DAYS($AX110+1,$AW110)),"")</f>
        <v/>
      </c>
      <c r="AZ110" s="68">
        <f t="array" ref="AZ110">
_xlfn.LET(_xlpm.COEFF,
IF($AW110+$AX110=0,0,IF(MAX(MIN($AX110,EOMONTH(AZ$15,0))-MAX($AW110,AZ$15)+1,)&gt;0,1,0)),
_xlfn.IFS(
$ES110="LisChannel",
_xlpm.COEFF*
INDEX({1;1;1.2;1.2;1;1;1;1;1.2;1.2;1.2;1.2},
MATCH(MONTH(AZ$15),
{1,2,3,4,5,6,7,8,9,10,11,12})),
CONCATENATE($ES110," ",$L110)="RussOutdoor метро",
_xlpm.COEFF*
INDEX({0.8;0.9;1.1;1.1;1;1;1;1;1.1;1.1;1.1;1.1},
MATCH(MONTH(AZ$15),
{1,2,3,4,5,6,7,8,9,10,11,12})),
$ES110&lt;&gt;"LisChannel",
_xlpm.COEFF,
$ES110&lt;&gt;"RussOutdoor",
_xlpm.COEFF))</f>
        <v/>
      </c>
      <c r="BA110" s="68">
        <f t="array" ref="BA110">
_xlfn.LET(_xlpm.COEFF,
IF($AW110+$AX110=0,0,IF(MAX(MIN($AX110,EOMONTH(BA$15,0))-MAX($AW110,BA$15)+1,)&gt;0,1,0)),
_xlfn.IFS(
$ES110="LisChannel",
_xlpm.COEFF*
INDEX({1;1;1.2;1.2;1;1;1;1;1.2;1.2;1.2;1.2},
MATCH(MONTH(BA$15),
{1,2,3,4,5,6,7,8,9,10,11,12})),
CONCATENATE($ES110," ",$L110)="RussOutdoor метро",
_xlpm.COEFF*
INDEX({0.8;0.9;1.1;1.1;1;1;1;1;1.1;1.1;1.1;1.1},
MATCH(MONTH(BA$15),
{1,2,3,4,5,6,7,8,9,10,11,12})),
$ES110&lt;&gt;"LisChannel",
_xlpm.COEFF,
$ES110&lt;&gt;"RussOutdoor",
_xlpm.COEFF))</f>
        <v/>
      </c>
      <c r="BB110" s="68">
        <f t="array" ref="BB110">
_xlfn.LET(_xlpm.COEFF,
IF($AW110+$AX110=0,0,IF(MAX(MIN($AX110,EOMONTH(BB$15,0))-MAX($AW110,BB$15)+1,)&gt;0,1,0)),
_xlfn.IFS(
$ES110="LisChannel",
_xlpm.COEFF*
INDEX({1;1;1.2;1.2;1;1;1;1;1.2;1.2;1.2;1.2},
MATCH(MONTH(BB$15),
{1,2,3,4,5,6,7,8,9,10,11,12})),
CONCATENATE($ES110," ",$L110)="RussOutdoor метро",
_xlpm.COEFF*
INDEX({0.8;0.9;1.1;1.1;1;1;1;1;1.1;1.1;1.1;1.1},
MATCH(MONTH(BB$15),
{1,2,3,4,5,6,7,8,9,10,11,12})),
$ES110&lt;&gt;"LisChannel",
_xlpm.COEFF,
$ES110&lt;&gt;"RussOutdoor",
_xlpm.COEFF))</f>
        <v/>
      </c>
      <c r="BC110" s="68">
        <f t="array" ref="BC110">
_xlfn.LET(_xlpm.COEFF,
IF($AW110+$AX110=0,0,IF(MAX(MIN($AX110,EOMONTH(BC$15,0))-MAX($AW110,BC$15)+1,)&gt;0,1,0)),
_xlfn.IFS(
$ES110="LisChannel",
_xlpm.COEFF*
INDEX({1;1;1.2;1.2;1;1;1;1;1.2;1.2;1.2;1.2},
MATCH(MONTH(BC$15),
{1,2,3,4,5,6,7,8,9,10,11,12})),
CONCATENATE($ES110," ",$L110)="RussOutdoor метро",
_xlpm.COEFF*
INDEX({0.8;0.9;1.1;1.1;1;1;1;1;1.1;1.1;1.1;1.1},
MATCH(MONTH(BC$15),
{1,2,3,4,5,6,7,8,9,10,11,12})),
$ES110&lt;&gt;"LisChannel",
_xlpm.COEFF,
$ES110&lt;&gt;"RussOutdoor",
_xlpm.COEFF))</f>
        <v/>
      </c>
      <c r="BD110" s="68">
        <f t="array" ref="BD110">
_xlfn.LET(_xlpm.COEFF,
IF($AW110+$AX110=0,0,IF(MAX(MIN($AX110,EOMONTH(BD$15,0))-MAX($AW110,BD$15)+1,)&gt;0,1,0)),
_xlfn.IFS(
$ES110="LisChannel",
_xlpm.COEFF*
INDEX({1;1;1.2;1.2;1;1;1;1;1.2;1.2;1.2;1.2},
MATCH(MONTH(BD$15),
{1,2,3,4,5,6,7,8,9,10,11,12})),
CONCATENATE($ES110," ",$L110)="RussOutdoor метро",
_xlpm.COEFF*
INDEX({0.8;0.9;1.1;1.1;1;1;1;1;1.1;1.1;1.1;1.1},
MATCH(MONTH(BD$15),
{1,2,3,4,5,6,7,8,9,10,11,12})),
$ES110&lt;&gt;"LisChannel",
_xlpm.COEFF,
$ES110&lt;&gt;"RussOutdoor",
_xlpm.COEFF))</f>
        <v/>
      </c>
      <c r="BE110" s="68">
        <f t="array" ref="BE110">
_xlfn.LET(_xlpm.COEFF,
IF($AW110+$AX110=0,0,IF(MAX(MIN($AX110,EOMONTH(BE$15,0))-MAX($AW110,BE$15)+1,)&gt;0,1,0)),
_xlfn.IFS(
$ES110="LisChannel",
_xlpm.COEFF*
INDEX({1;1;1.2;1.2;1;1;1;1;1.2;1.2;1.2;1.2},
MATCH(MONTH(BE$15),
{1,2,3,4,5,6,7,8,9,10,11,12})),
CONCATENATE($ES110," ",$L110)="RussOutdoor метро",
_xlpm.COEFF*
INDEX({0.8;0.9;1.1;1.1;1;1;1;1;1.1;1.1;1.1;1.1},
MATCH(MONTH(BE$15),
{1,2,3,4,5,6,7,8,9,10,11,12})),
$ES110&lt;&gt;"LisChannel",
_xlpm.COEFF,
$ES110&lt;&gt;"RussOutdoor",
_xlpm.COEFF))</f>
        <v/>
      </c>
      <c r="BF110" s="68">
        <f t="array" ref="BF110">
_xlfn.LET(_xlpm.COEFF,
IF($AW110+$AX110=0,0,IF(MAX(MIN($AX110,EOMONTH(BF$15,0))-MAX($AW110,BF$15)+1,)&gt;0,1,0)),
_xlfn.IFS(
$ES110="LisChannel",
_xlpm.COEFF*
INDEX({1;1;1.2;1.2;1;1;1;1;1.2;1.2;1.2;1.2},
MATCH(MONTH(BF$15),
{1,2,3,4,5,6,7,8,9,10,11,12})),
CONCATENATE($ES110," ",$L110)="RussOutdoor метро",
_xlpm.COEFF*
INDEX({0.8;0.9;1.1;1.1;1;1;1;1;1.1;1.1;1.1;1.1},
MATCH(MONTH(BF$15),
{1,2,3,4,5,6,7,8,9,10,11,12})),
$ES110&lt;&gt;"LisChannel",
_xlpm.COEFF,
$ES110&lt;&gt;"RussOutdoor",
_xlpm.COEFF))</f>
        <v/>
      </c>
      <c r="BG110" s="68">
        <f t="array" ref="BG110">
_xlfn.LET(_xlpm.COEFF,
IF($AW110+$AX110=0,0,IF(MAX(MIN($AX110,EOMONTH(BG$15,0))-MAX($AW110,BG$15)+1,)&gt;0,1,0)),
_xlfn.IFS(
$ES110="LisChannel",
_xlpm.COEFF*
INDEX({1;1;1.2;1.2;1;1;1;1;1.2;1.2;1.2;1.2},
MATCH(MONTH(BG$15),
{1,2,3,4,5,6,7,8,9,10,11,12})),
CONCATENATE($ES110," ",$L110)="RussOutdoor метро",
_xlpm.COEFF*
INDEX({0.8;0.9;1.1;1.1;1;1;1;1;1.1;1.1;1.1;1.1},
MATCH(MONTH(BG$15),
{1,2,3,4,5,6,7,8,9,10,11,12})),
$ES110&lt;&gt;"LisChannel",
_xlpm.COEFF,
$ES110&lt;&gt;"RussOutdoor",
_xlpm.COEFF))</f>
        <v/>
      </c>
      <c r="BH110" s="68">
        <f t="array" ref="BH110">
_xlfn.LET(_xlpm.COEFF,
IF($AW110+$AX110=0,0,IF(MAX(MIN($AX110,EOMONTH(BH$15,0))-MAX($AW110,BH$15)+1,)&gt;0,1,0)),
_xlfn.IFS(
$ES110="LisChannel",
_xlpm.COEFF*
INDEX({1;1;1.2;1.2;1;1;1;1;1.2;1.2;1.2;1.2},
MATCH(MONTH(BH$15),
{1,2,3,4,5,6,7,8,9,10,11,12})),
CONCATENATE($ES110," ",$L110)="RussOutdoor метро",
_xlpm.COEFF*
INDEX({0.8;0.9;1.1;1.1;1;1;1;1;1.1;1.1;1.1;1.1},
MATCH(MONTH(BH$15),
{1,2,3,4,5,6,7,8,9,10,11,12})),
$ES110&lt;&gt;"LisChannel",
_xlpm.COEFF,
$ES110&lt;&gt;"RussOutdoor",
_xlpm.COEFF))</f>
        <v/>
      </c>
      <c r="BI110" s="68">
        <f t="array" ref="BI110">
_xlfn.LET(_xlpm.COEFF,
IF($AW110+$AX110=0,0,IF(MAX(MIN($AX110,EOMONTH(BI$15,0))-MAX($AW110,BI$15)+1,)&gt;0,1,0)),
_xlfn.IFS(
$ES110="LisChannel",
_xlpm.COEFF*
INDEX({1;1;1.2;1.2;1;1;1;1;1.2;1.2;1.2;1.2},
MATCH(MONTH(BI$15),
{1,2,3,4,5,6,7,8,9,10,11,12})),
CONCATENATE($ES110," ",$L110)="RussOutdoor метро",
_xlpm.COEFF*
INDEX({0.8;0.9;1.1;1.1;1;1;1;1;1.1;1.1;1.1;1.1},
MATCH(MONTH(BI$15),
{1,2,3,4,5,6,7,8,9,10,11,12})),
$ES110&lt;&gt;"LisChannel",
_xlpm.COEFF,
$ES110&lt;&gt;"RussOutdoor",
_xlpm.COEFF))</f>
        <v/>
      </c>
      <c r="BJ110" s="68">
        <f t="array" ref="BJ110">
_xlfn.LET(_xlpm.COEFF,
IF($AW110+$AX110=0,0,IF(MAX(MIN($AX110,EOMONTH(BJ$15,0))-MAX($AW110,BJ$15)+1,)&gt;0,1,0)),
_xlfn.IFS(
$ES110="LisChannel",
_xlpm.COEFF*
INDEX({1;1;1.2;1.2;1;1;1;1;1.2;1.2;1.2;1.2},
MATCH(MONTH(BJ$15),
{1,2,3,4,5,6,7,8,9,10,11,12})),
CONCATENATE($ES110," ",$L110)="RussOutdoor метро",
_xlpm.COEFF*
INDEX({0.8;0.9;1.1;1.1;1;1;1;1;1.1;1.1;1.1;1.1},
MATCH(MONTH(BJ$15),
{1,2,3,4,5,6,7,8,9,10,11,12})),
$ES110&lt;&gt;"LisChannel",
_xlpm.COEFF,
$ES110&lt;&gt;"RussOutdoor",
_xlpm.COEFF))</f>
        <v/>
      </c>
      <c r="BK110" s="68">
        <f t="array" ref="BK110">
_xlfn.LET(_xlpm.COEFF,
IF($AW110+$AX110=0,0,IF(MAX(MIN($AX110,EOMONTH(BK$15,0))-MAX($AW110,BK$15)+1,)&gt;0,1,0)),
_xlfn.IFS(
$ES110="LisChannel",
_xlpm.COEFF*
INDEX({1;1;1.2;1.2;1;1;1;1;1.2;1.2;1.2;1.2},
MATCH(MONTH(BK$15),
{1,2,3,4,5,6,7,8,9,10,11,12})),
CONCATENATE($ES110," ",$L110)="RussOutdoor метро",
_xlpm.COEFF*
INDEX({0.8;0.9;1.1;1.1;1;1;1;1;1.1;1.1;1.1;1.1},
MATCH(MONTH(BK$15),
{1,2,3,4,5,6,7,8,9,10,11,12})),
$ES110&lt;&gt;"LisChannel",
_xlpm.COEFF,
$ES110&lt;&gt;"RussOutdoor",
_xlpm.COEFF))</f>
        <v/>
      </c>
      <c r="BL110" s="62">
        <f>COUNTIFS($AZ110:$BK110,"&gt;0")</f>
        <v/>
      </c>
      <c r="BM110" s="65" t="n"/>
      <c r="BN110" s="125">
        <f>$DJ110</f>
        <v/>
      </c>
      <c r="BO110" s="63">
        <f>$DQ110</f>
        <v/>
      </c>
      <c r="BP110" s="125">
        <f>
IFERROR(
IF($BL110=0,0,
$BN110*(1-$BO110)),
0)</f>
        <v/>
      </c>
      <c r="BQ110" s="125">
        <f t="array" ref="BQ110">
IFERROR(
_xlfn.IFS(
$DH110="день_1",
$BP110*$BL110/($AX110-$AW110+1)*AZ110*(DAY(EOMONTH(AZ$15,0))),
$DH110="день_2",
$BP110/30*MAX(MIN($AX110,EOMONTH(AZ$15,0))-MAX($AW110,AZ$15)+1,),
$DH110="раб.день",
$BP110/30*(IFERROR(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$BP110*AZ110,
$DH110="неделя",
$BP110*AZ110/7*(ROUNDUP((DAY(EOMONTH(AZ$15,0)))/4,0))),
0)</f>
        <v/>
      </c>
      <c r="BR110" s="125">
        <f t="array" ref="BR110">
IFERROR(
_xlfn.IFS(
$DH110="день_1",
$BP110*$BL110/($AX110-$AW110+1)*BA110*(DAY(EOMONTH(BA$15,0))),
$DH110="день_2",
$BP110/30*MAX(MIN($AX110,EOMONTH(BA$15,0))-MAX($AW110,BA$15)+1,),
$DH110="раб.день",
$BP110/30*(IFERROR(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$BP110*BA110,
$DH110="неделя",
$BP110*BA110/7*(ROUNDUP((DAY(EOMONTH(BA$15,0)))/4,0))),
0)</f>
        <v/>
      </c>
      <c r="BS110" s="125">
        <f t="array" ref="BS110">
IFERROR(
_xlfn.IFS(
$DH110="день_1",
$BP110*$BL110/($AX110-$AW110+1)*BB110*(DAY(EOMONTH(BB$15,0))),
$DH110="день_2",
$BP110/30*MAX(MIN($AX110,EOMONTH(BB$15,0))-MAX($AW110,BB$15)+1,),
$DH110="раб.день",
$BP110/30*(IFERROR(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$BP110*BB110,
$DH110="неделя",
$BP110*BB110/7*(ROUNDUP((DAY(EOMONTH(BB$15,0)))/4,0))),
0)</f>
        <v/>
      </c>
      <c r="BT110" s="125">
        <f t="array" ref="BT110">
IFERROR(
_xlfn.IFS(
$DH110="день_1",
$BP110*$BL110/($AX110-$AW110+1)*BC110*(DAY(EOMONTH(BC$15,0))),
$DH110="день_2",
$BP110/30*MAX(MIN($AX110,EOMONTH(BC$15,0))-MAX($AW110,BC$15)+1,),
$DH110="раб.день",
$BP110/30*(IFERROR(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$BP110*BC110,
$DH110="неделя",
$BP110*BC110/7*(ROUNDUP((DAY(EOMONTH(BC$15,0)))/4,0))),
0)</f>
        <v/>
      </c>
      <c r="BU110" s="125">
        <f t="array" ref="BU110">
IFERROR(
_xlfn.IFS(
$DH110="день_1",
$BP110*$BL110/($AX110-$AW110+1)*BD110*(DAY(EOMONTH(BD$15,0))),
$DH110="день_2",
$BP110/30*MAX(MIN($AX110,EOMONTH(BD$15,0))-MAX($AW110,BD$15)+1,),
$DH110="раб.день",
$BP110/30*(IFERROR(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$BP110*BD110,
$DH110="неделя",
$BP110*BD110/7*(ROUNDUP((DAY(EOMONTH(BD$15,0)))/4,0))),
0)</f>
        <v/>
      </c>
      <c r="BV110" s="125">
        <f t="array" ref="BV110">
IFERROR(
_xlfn.IFS(
$DH110="день_1",
$BP110*$BL110/($AX110-$AW110+1)*BE110*(DAY(EOMONTH(BE$15,0))),
$DH110="день_2",
$BP110/30*MAX(MIN($AX110,EOMONTH(BE$15,0))-MAX($AW110,BE$15)+1,),
$DH110="раб.день",
$BP110/30*(IFERROR(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$BP110*BE110,
$DH110="неделя",
$BP110*BE110/7*(ROUNDUP((DAY(EOMONTH(BE$15,0)))/4,0))),
0)</f>
        <v/>
      </c>
      <c r="BW110" s="125">
        <f t="array" ref="BW110">
IFERROR(
_xlfn.IFS(
$DH110="день_1",
$BP110*$BL110/($AX110-$AW110+1)*BF110*(DAY(EOMONTH(BF$15,0))),
$DH110="день_2",
$BP110/30*MAX(MIN($AX110,EOMONTH(BF$15,0))-MAX($AW110,BF$15)+1,),
$DH110="раб.день",
$BP110/30*(IFERROR(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$BP110*BF110,
$DH110="неделя",
$BP110*BF110/7*(ROUNDUP((DAY(EOMONTH(BF$15,0)))/4,0))),
0)</f>
        <v/>
      </c>
      <c r="BX110" s="125">
        <f t="array" ref="BX110">
IFERROR(
_xlfn.IFS(
$DH110="день_1",
$BP110*$BL110/($AX110-$AW110+1)*BG110*(DAY(EOMONTH(BG$15,0))),
$DH110="день_2",
$BP110/30*MAX(MIN($AX110,EOMONTH(BG$15,0))-MAX($AW110,BG$15)+1,),
$DH110="раб.день",
$BP110/30*(IFERROR(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$BP110*BG110,
$DH110="неделя",
$BP110*BG110/7*(ROUNDUP((DAY(EOMONTH(BG$15,0)))/4,0))),
0)</f>
        <v/>
      </c>
      <c r="BY110" s="125">
        <f t="array" ref="BY110">
IFERROR(
_xlfn.IFS(
$DH110="день_1",
$BP110*$BL110/($AX110-$AW110+1)*BH110*(DAY(EOMONTH(BH$15,0))),
$DH110="день_2",
$BP110/30*MAX(MIN($AX110,EOMONTH(BH$15,0))-MAX($AW110,BH$15)+1,),
$DH110="раб.день",
$BP110/30*(IFERROR(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$BP110*BH110,
$DH110="неделя",
$BP110*BH110/7*(ROUNDUP((DAY(EOMONTH(BH$15,0)))/4,0))),
0)</f>
        <v/>
      </c>
      <c r="BZ110" s="125">
        <f t="array" ref="BZ110">
IFERROR(
_xlfn.IFS(
$DH110="день_1",
$BP110*$BL110/($AX110-$AW110+1)*BI110*(DAY(EOMONTH(BI$15,0))),
$DH110="день_2",
$BP110/30*MAX(MIN($AX110,EOMONTH(BI$15,0))-MAX($AW110,BI$15)+1,),
$DH110="раб.день",
$BP110/30*(IFERROR(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$BP110*BI110,
$DH110="неделя",
$BP110*BI110/7*(ROUNDUP((DAY(EOMONTH(BI$15,0)))/4,0))),
0)</f>
        <v/>
      </c>
      <c r="CA110" s="125">
        <f t="array" ref="CA110">
IFERROR(
_xlfn.IFS(
$DH110="день_1",
$BP110*$BL110/($AX110-$AW110+1)*BJ110*(DAY(EOMONTH(BJ$15,0))),
$DH110="день_2",
$BP110/30*MAX(MIN($AX110,EOMONTH(BJ$15,0))-MAX($AW110,BJ$15)+1,),
$DH110="раб.день",
$BP110/30*(IFERROR(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$BP110*BJ110,
$DH110="неделя",
$BP110*BJ110/7*(ROUNDUP((DAY(EOMONTH(BJ$15,0)))/4,0))),
0)</f>
        <v/>
      </c>
      <c r="CB110" s="125">
        <f t="array" ref="CB110">
IFERROR(
_xlfn.IFS(
$DH110="день_1",
$BP110*$BL110/($AX110-$AW110+1)*BK110*(DAY(EOMONTH(BK$15,0))),
$DH110="день_2",
$BP110/30*MAX(MIN($AX110,EOMONTH(BK$15,0))-MAX($AW110,BK$15)+1,),
$DH110="раб.день",
$BP110/30*(IFERROR(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$BP110*BK110,
$DH110="неделя",
$BP110*BK110/7*(ROUNDUP((DAY(EOMONTH(BK$15,0)))/4,0))),
0)</f>
        <v/>
      </c>
      <c r="CC110" s="125">
        <f>SUM($BQ110:$CB110)</f>
        <v/>
      </c>
      <c r="CD110" s="126">
        <f>SUM($EH110:$EH110)</f>
        <v/>
      </c>
      <c r="CE110" s="126">
        <f>$CD110*$AB110</f>
        <v/>
      </c>
      <c r="CF110" s="126">
        <f>SUM($EK110:$EK110)</f>
        <v/>
      </c>
      <c r="CG110" s="126">
        <f>$CF110*$AB110</f>
        <v/>
      </c>
      <c r="CH110" s="126">
        <f>SUM($CC110,$CE110,$CG110)</f>
        <v/>
      </c>
      <c r="CI110" s="126">
        <f>$CH110*(1+$CM110)</f>
        <v/>
      </c>
      <c r="CJ110" s="127" t="n">
        <v>0</v>
      </c>
      <c r="CK110" s="126">
        <f>SUM($CH110:$CH110)*(1+$CJ110)</f>
        <v/>
      </c>
      <c r="CL110" s="126">
        <f>SUM($CH110:$CH110)*(1+$CM110)</f>
        <v/>
      </c>
      <c r="CM110" s="59" t="n"/>
      <c r="CN110" s="59" t="n"/>
      <c r="CO110" s="72" t="n"/>
      <c r="CP110" s="59" t="n"/>
      <c r="CQ110" s="73" t="n"/>
      <c r="CR110" s="73" t="n"/>
      <c r="CS110" s="73" t="n"/>
      <c r="CT110" s="72" t="n"/>
      <c r="CU110" s="79" t="inlineStr">
        <is>
          <t> </t>
        </is>
      </c>
      <c r="CV110" s="60" t="n"/>
      <c r="CW110" s="60" t="n"/>
      <c r="CX110" s="60" t="n"/>
      <c r="CY110" s="127">
        <f>IFERROR(($CC110-$EE110)/($EE110/(1-$DQ110)),0)</f>
        <v/>
      </c>
      <c r="CZ110" s="127">
        <f>IFERROR(1-$EI110/($CE110),0)</f>
        <v/>
      </c>
      <c r="DA110" s="127">
        <f>IFERROR(1-$EL110/($CG110),0)</f>
        <v/>
      </c>
      <c r="DB110" s="126">
        <f>ROUND(IFERROR(($CI110/(1+$CM110)-$EN110),0),2)</f>
        <v/>
      </c>
      <c r="DC110" s="128" t="n"/>
      <c r="DD110" s="125" t="n"/>
      <c r="DE110" s="75" t="n">
        <v>0</v>
      </c>
      <c r="DF110" s="128" t="n"/>
      <c r="DG110" s="125">
        <f>IF($DC110=0,0,$DD110*($DC110*100%-$DE110*$DF110))*SUM($AB110:$AB110)</f>
        <v/>
      </c>
      <c r="DH110" s="129" t="inlineStr">
        <is>
          <t>месяц</t>
        </is>
      </c>
      <c r="DI110" s="130">
        <f t="array" ref="DI110">IFERROR(
IF($ES110="LisChannel",
(ROUND(((INDEX({174.625;153.888888888889;130.972222222222},MATCH($AI110,{2;3;4}),0))*$AG110*$AI110),2)),0),0)</f>
        <v/>
      </c>
      <c r="DJ110" s="130">
        <f>
_xlfn.LET(_xlpm.X,
IFERROR(
IF($ES110="НовиковТВ",
(_xlfn.LET(_xlpm.NTV,
_xlfn.LET(_xlpm.MIN,350000,
IF(SUMIFS($DI:$DI,$ES:$ES,"НовиковТВ")&lt;=_xlpm.MIN,
(SUMIFS($DI:$DI,$ES:$ES,"НовиковТВ")/(COUNTIFS($ES:$ES,"НовиковТВ")))*_xlpm.MIN/SUMIFS($DI:$DI,$ES:$ES,"НовиковТВ"),
DI110)),
_xlpm.NTV+$DG110/(1-(1-(_xlpm.NTV)*(1-$DL110)*(1-$DM110)*(1-$DN110)*(1-$DO110)*(1-$DP110)/_xlpm.NTV))))/(1+$EP110),
$DI110+$DG110/(1-(1-($DI110)*(1-$DL110)*(1-$DM110)*(1-$DN110)*(1-$DO110)*(1-$DP110)/$DI110))),
0),
_xlpm.X*(1+$CM110)*(1+$CW110)-_xlpm.X*(1+$CM110)+_xlpm.X)</f>
        <v/>
      </c>
      <c r="DK110" s="125" t="inlineStr">
        <is>
          <t>послед.</t>
        </is>
      </c>
      <c r="DL110" s="63" t="n">
        <v>0</v>
      </c>
      <c r="DM110" s="63" t="n">
        <v>0</v>
      </c>
      <c r="DN110" s="63" t="n">
        <v>0</v>
      </c>
      <c r="DO110" s="63" t="n">
        <v>0</v>
      </c>
      <c r="DP110" s="63" t="n">
        <v>0</v>
      </c>
      <c r="DQ110" s="63">
        <f t="array" ref="DQ110">IFERROR(_xlfn.IFS(
$DK110="послед.",1-(1-$DL110)*(1-$DM110)*(1-$DN110)*(1-$DO110)*(1-$DP110),
$DK110="сумм.",$DL110+$DM110+$DN110+$DO110+$DP110),
0)</f>
        <v/>
      </c>
      <c r="DR110" s="125">
        <f t="array" ref="DR110">
IFERROR(
_xlfn.IFS(
$BL110=0,
0,
$BL110&gt;0,
_xlfn.IFS($DK110="послед.",
$DJ110*(1-$DL110)*(1-$DM110)*(1-$DN110)*(1-$DO110)*(1-$DP110),
$DK110="сумм.",
$DJ110*(1-($DL110+$DM110+$DN110+$DO110+$DP110)))),0)</f>
        <v/>
      </c>
      <c r="DS110" s="125">
        <f t="array" ref="DS110">
IFERROR(_xlfn.IFS(
$DH110="день_1",
$DR110*$BL110/($AX110-$AW110+1)*AZ110*(DAY(EOMONTH(AZ$15,0))),
$DH110="день_2",
$DR110/30*MAX(MIN($AX110,EOMONTH(AZ$15,0))-MAX($AW110,AZ$15)+1,),
$DH110="раб.день",
$DR110/30*(IFERROR(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$DR110*AZ110,
$DH110="неделя",
$DR110*AZ110/7*(ROUNDUP((DAY(EOMONTH(AZ$15,0)))/4,0))),
0)</f>
        <v/>
      </c>
      <c r="DT110" s="125">
        <f t="array" ref="DT110">
IFERROR(_xlfn.IFS(
$DH110="день_1",
$DR110*$BL110/($AX110-$AW110+1)*BA110*(DAY(EOMONTH(BA$15,0))),
$DH110="день_2",
$DR110/30*MAX(MIN($AX110,EOMONTH(BA$15,0))-MAX($AW110,BA$15)+1,),
$DH110="раб.день",
$DR110/30*(IFERROR(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$DR110*BA110,
$DH110="неделя",
$DR110*BA110/7*(ROUNDUP((DAY(EOMONTH(BA$15,0)))/4,0))),
0)</f>
        <v/>
      </c>
      <c r="DU110" s="125">
        <f t="array" ref="DU110">
IFERROR(_xlfn.IFS(
$DH110="день_1",
$DR110*$BL110/($AX110-$AW110+1)*BB110*(DAY(EOMONTH(BB$15,0))),
$DH110="день_2",
$DR110/30*MAX(MIN($AX110,EOMONTH(BB$15,0))-MAX($AW110,BB$15)+1,),
$DH110="раб.день",
$DR110/30*(IFERROR(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$DR110*BB110,
$DH110="неделя",
$DR110*BB110/7*(ROUNDUP((DAY(EOMONTH(BB$15,0)))/4,0))),
0)</f>
        <v/>
      </c>
      <c r="DV110" s="125">
        <f t="array" ref="DV110">
IFERROR(_xlfn.IFS(
$DH110="день_1",
$DR110*$BL110/($AX110-$AW110+1)*BC110*(DAY(EOMONTH(BC$15,0))),
$DH110="день_2",
$DR110/30*MAX(MIN($AX110,EOMONTH(BC$15,0))-MAX($AW110,BC$15)+1,),
$DH110="раб.день",
$DR110/30*(IFERROR(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$DR110*BC110,
$DH110="неделя",
$DR110*BC110/7*(ROUNDUP((DAY(EOMONTH(BC$15,0)))/4,0))),
0)</f>
        <v/>
      </c>
      <c r="DW110" s="125">
        <f t="array" ref="DW110">
IFERROR(_xlfn.IFS(
$DH110="день_1",
$DR110*$BL110/($AX110-$AW110+1)*BD110*(DAY(EOMONTH(BD$15,0))),
$DH110="день_2",
$DR110/30*MAX(MIN($AX110,EOMONTH(BD$15,0))-MAX($AW110,BD$15)+1,),
$DH110="раб.день",
$DR110/30*(IFERROR(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$DR110*BD110,
$DH110="неделя",
$DR110*BD110/7*(ROUNDUP((DAY(EOMONTH(BD$15,0)))/4,0))),
0)</f>
        <v/>
      </c>
      <c r="DX110" s="125">
        <f t="array" ref="DX110">
IFERROR(_xlfn.IFS(
$DH110="день_1",
$DR110*$BL110/($AX110-$AW110+1)*BE110*(DAY(EOMONTH(BE$15,0))),
$DH110="день_2",
$DR110/30*MAX(MIN($AX110,EOMONTH(BE$15,0))-MAX($AW110,BE$15)+1,),
$DH110="раб.день",
$DR110/30*(IFERROR(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$DR110*BE110,
$DH110="неделя",
$DR110*BE110/7*(ROUNDUP((DAY(EOMONTH(BE$15,0)))/4,0))),
0)</f>
        <v/>
      </c>
      <c r="DY110" s="125">
        <f t="array" ref="DY110">
IFERROR(_xlfn.IFS(
$DH110="день_1",
$DR110*$BL110/($AX110-$AW110+1)*BF110*(DAY(EOMONTH(BF$15,0))),
$DH110="день_2",
$DR110/30*MAX(MIN($AX110,EOMONTH(BF$15,0))-MAX($AW110,BF$15)+1,),
$DH110="раб.день",
$DR110/30*(IFERROR(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$DR110*BF110,
$DH110="неделя",
$DR110*BF110/7*(ROUNDUP((DAY(EOMONTH(BF$15,0)))/4,0))),
0)</f>
        <v/>
      </c>
      <c r="DZ110" s="125">
        <f t="array" ref="DZ110">
IFERROR(_xlfn.IFS(
$DH110="день_1",
$DR110*$BL110/($AX110-$AW110+1)*BG110*(DAY(EOMONTH(BG$15,0))),
$DH110="день_2",
$DR110/30*MAX(MIN($AX110,EOMONTH(BG$15,0))-MAX($AW110,BG$15)+1,),
$DH110="раб.день",
$DR110/30*(IFERROR(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$DR110*BG110,
$DH110="неделя",
$DR110*BG110/7*(ROUNDUP((DAY(EOMONTH(BG$15,0)))/4,0))),
0)</f>
        <v/>
      </c>
      <c r="EA110" s="125">
        <f t="array" ref="EA110">
IFERROR(_xlfn.IFS(
$DH110="день_1",
$DR110*$BL110/($AX110-$AW110+1)*BH110*(DAY(EOMONTH(BH$15,0))),
$DH110="день_2",
$DR110/30*MAX(MIN($AX110,EOMONTH(BH$15,0))-MAX($AW110,BH$15)+1,),
$DH110="раб.день",
$DR110/30*(IFERROR(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$DR110*BH110,
$DH110="неделя",
$DR110*BH110/7*(ROUNDUP((DAY(EOMONTH(BH$15,0)))/4,0))),
0)</f>
        <v/>
      </c>
      <c r="EB110" s="125">
        <f t="array" ref="EB110">
IFERROR(_xlfn.IFS(
$DH110="день_1",
$DR110*$BL110/($AX110-$AW110+1)*BI110*(DAY(EOMONTH(BI$15,0))),
$DH110="день_2",
$DR110/30*MAX(MIN($AX110,EOMONTH(BI$15,0))-MAX($AW110,BI$15)+1,),
$DH110="раб.день",
$DR110/30*(IFERROR(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$DR110*BI110,
$DH110="неделя",
$DR110*BI110/7*(ROUNDUP((DAY(EOMONTH(BI$15,0)))/4,0))),
0)</f>
        <v/>
      </c>
      <c r="EC110" s="125">
        <f t="array" ref="EC110">
IFERROR(_xlfn.IFS(
$DH110="день_1",
$DR110*$BL110/($AX110-$AW110+1)*BJ110*(DAY(EOMONTH(BJ$15,0))),
$DH110="день_2",
$DR110/30*MAX(MIN($AX110,EOMONTH(BJ$15,0))-MAX($AW110,BJ$15)+1,),
$DH110="раб.день",
$DR110/30*(IFERROR(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$DR110*BJ110,
$DH110="неделя",
$DR110*BJ110/7*(ROUNDUP((DAY(EOMONTH(BJ$15,0)))/4,0))),
0)</f>
        <v/>
      </c>
      <c r="ED110" s="125">
        <f t="array" ref="ED110">
IFERROR(_xlfn.IFS(
$DH110="день_1",
$DR110*$BL110/($AX110-$AW110+1)*BK110*(DAY(EOMONTH(BK$15,0))),
$DH110="день_2",
$DR110/30*MAX(MIN($AX110,EOMONTH(BK$15,0))-MAX($AW110,BK$15)+1,),
$DH110="раб.день",
$DR110/30*(IFERROR(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$DR110*BK110,
$DH110="неделя",
$DR110*BK110/7*(ROUNDUP((DAY(EOMONTH(BK$15,0)))/4,0))),
0)</f>
        <v/>
      </c>
      <c r="EE110" s="125">
        <f>SUM($DS110,$DT110,$DU110,$DV110,$DW110,$DX110,$DY110,$DZ110,$EA110,$EB110,$EC110,$ED110)</f>
        <v/>
      </c>
      <c r="EF110" s="125">
        <f>IFERROR(ROUND($EE110*(1+$EP110),2),0)</f>
        <v/>
      </c>
      <c r="EG110" s="128" t="n">
        <v>1</v>
      </c>
      <c r="EH110" s="126" t="n">
        <v>0</v>
      </c>
      <c r="EI110" s="126">
        <f>ROUND(SUM($EH110:$EH110)*SUM($AB110:$AB110)*$EG110,2)</f>
        <v/>
      </c>
      <c r="EJ110" s="126">
        <f>ROUND($EI110*(1+$EP110),2)</f>
        <v/>
      </c>
      <c r="EK110" s="126" t="n">
        <v>0</v>
      </c>
      <c r="EL110" s="126">
        <f>ROUND(SUM($EK110:$EK110)*SUM($AB110:$AB110)*$EG110,2)</f>
        <v/>
      </c>
      <c r="EM110" s="126">
        <f>ROUND($EL110*(1+$EP110),2)</f>
        <v/>
      </c>
      <c r="EN110" s="126">
        <f>SUM($EE110,$EI110,$EL110)</f>
        <v/>
      </c>
      <c r="EO110" s="126">
        <f>SUM($EF110,$EJ110,$EM110)</f>
        <v/>
      </c>
      <c r="EP110" s="59" t="n"/>
      <c r="EQ110" s="59" t="n"/>
      <c r="ER110" s="60">
        <f t="array" ref="ER1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MATCH(ES110,
{"AMS";"RussOutdoor";"HD Outdoor";"Ingroup";"IQ";"Ledproduction";"LisChannel";"Logic";"Media-PPL";"NovikovTV | НовиковТВ";"SMA";"SOK";"КрокусТВ | CrocusTV | IndoorTV";"Сити";"ТЯК Москва"},
0)),"")</f>
        <v/>
      </c>
      <c r="ES110" s="60" t="n"/>
      <c r="ET110" s="60">
        <f t="array" ref="ET1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MATCH(ES110,
{"AMS";"RussOutdoor";"HD Outdoor";"Ingroup";"IQ";"Ledproduction";"LisChannel";"Logic";"Media-PPL";"NovikovTV | НовиковТВ";"SMA";"SOK";"КрокусТВ | CrocusTV | IndoorTV";"Сити";"ТЯК Москва"},
0)),"")</f>
        <v/>
      </c>
      <c r="EU110" s="60" t="n"/>
      <c r="EV110" s="60" t="n"/>
      <c r="EX110" s="110">
        <f t="array" ref="EX110">
($AR110/30
+N("ТРАФИК ПЛОЩАДКИ"))*
(IFERROR(
_xlfn.LET(
_xlpm.GPR,
HLOOKUP($L110,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IF($Q110="цифровой",_xlpm.GPR/$AG110,_xlpm.GPR/60)),
0)
+N("DWELL TIME"))*
(IF($AB110=0,0,IF($AB110=1,0.3,IF($AB110=2,0.5,IF($AB110&gt;2,1))))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_xlfn.IFS($AC110="да",1.2,$AC110="нет",1)*
_xlfn.IFS($AD110="да",1.2,$AD110="нет",1)*
IF(R110="статический",1,1.2)*
$X110*
INDEX(
{1.2;1;1.2;1.2;1;1.2;1.2;1.2;1.2;1.2;1.2;1;1.2;1.2;1.2;1.2;1;1;1.2;1.2;1.2;1;1;1;1;1.2;1.2;1.2;1.2;1;1;1;1;1.2;1.2;1.2;1.2;1.2;1.2;1.2;1.2;1;1;1.2;1;1;1;1;1.5;1;1;1.5;1.5;1.2},
MATCH($Q110,_xlpm.MI,0)))&gt;{0.02;0.04;0.06;0.1;0.2;0.4;0.6;0.8;1;2;4;6})),
{0;1;2;3;4;5;6;7;8;9;10;11;12},
0)))
+N("КОЭФФИЦИЕНТ КОНТАКТА"))))*
(_xlfn.IFS($X110&lt;0.1,$X110/1000,$X110&gt;25,5.2,AND($X110&gt;=0.1,$X110&lt;=25),(($X110*2+0.1)/10)*($X110/10)))*
IFERROR((_xlfn.LET(
_xlpm.MA,
{0;0.8;0.85;0.9;0.95;1},
_xlpm.MAA,
{0;1;2;3;4;5},
INDEX(_xlpm.MA,MATCH(SUMPRODUCT(--((IF(ROUND(_xlpm.MAA,1)&gt;5,5,ROUND($AB110,1)))&gt;{0;1;2;3;4;5})),_xlpm.MAA,0)))
+N("КОЭФФИЦИЕНТ КОЛ-ВО КОНСТРУКЦИЙ")),1)*
$AB110,0))*
(IF($Q110="цифровой",$AG110/15*$AI110,1)
+N("ДЛЯ ЦИФРЫ"))</f>
        <v/>
      </c>
      <c r="EY110" s="110">
        <f>IFERROR(EX110*AY110,0)</f>
        <v/>
      </c>
      <c r="EZ110" s="131">
        <f>IFERROR(DP110/EY110*1000,0)</f>
        <v/>
      </c>
      <c r="FA110" s="112">
        <f>IFERROR(FC110/FB110,0)</f>
        <v/>
      </c>
      <c r="FB110" s="112">
        <f>IFERROR((FC110/(EY110/FF110*#REF!))*0.825,0)</f>
        <v/>
      </c>
      <c r="FC110" s="112">
        <f>IFERROR(((EX110*30/AR110)*100)/30,0)</f>
        <v/>
      </c>
      <c r="FD110" s="112">
        <f>IFERROR(EY110/G110*100%,0)</f>
        <v/>
      </c>
      <c r="FE110" s="112">
        <f>IFERROR(FD110/FC110*100%,0)</f>
        <v/>
      </c>
      <c r="FF110" s="110">
        <f>IFERROR(AR110/30*AY110,0)</f>
        <v/>
      </c>
    </row>
    <row r="111" ht="12.75" customHeight="1">
      <c r="A111" s="59" t="n"/>
      <c r="B111" s="60" t="n"/>
      <c r="C111" s="60" t="n"/>
      <c r="D111" s="60">
        <f t="array" ref="D1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1" s="60">
        <f t="array" ref="E1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1" s="60" t="inlineStr"/>
      <c r="G111" s="60" t="n"/>
      <c r="H111" s="60">
        <f t="array" ref="H1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1" s="60" t="n"/>
      <c r="J111" s="60" t="n"/>
      <c r="K111" s="60" t="n"/>
      <c r="L111" s="60" t="n"/>
      <c r="M111" s="60" t="n"/>
      <c r="N111" s="60" t="n"/>
      <c r="O111" s="60" t="n"/>
      <c r="P111" s="60">
        <f t="array" ref="P111">
_xlfn.IFS(
ISNUMBER(MATCH($Q111,{"шелфбаннер","разделитель","монетница","чековая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ISNUMBER(MATCH($Q111,{"каталог","журнал"},)),
"Пресса",
$Q111="","")</f>
        <v/>
      </c>
      <c r="Q111" s="60" t="n"/>
      <c r="R111" s="60">
        <f t="array" ref="R111">
IFERROR(
_xlfn.IFS(
OR(ISNUMBER(MATCH($Q111,{"экспозиция","макет","стенд","автостенд","авто стенд","выставочное пространство","выставочные стенды","модульные выставочные стенды","3Д конструкция","3D конструкция"},)),P111="Экспонирование"),
"нестандартный",
ISNUMBER(MATCH($Q111,{"скроллер","призматрон"},)),
"динамический",
$P111="Видео",
"цифровой",
OR($P111="Пресса",$P111="Щит",$P111="POSm",$P111="Подвес",$P111="Брендирование/оклейка"),
"статический"),"")</f>
        <v/>
      </c>
      <c r="S111" s="59" t="n"/>
      <c r="T111" s="60" t="n"/>
      <c r="U111" s="60" t="n"/>
      <c r="V111" s="60">
        <f>
IF(P111="Видео",
"цифровой постер/ролик",
IF(ISNUMBER(MATCH(Q111,{"короб световой","короб световой | лайтбокс","короб световой | кристалайт","лайтбокс","лайт бокс","кристалайт","LB","lightbox"},)),
"бэклит",
IF(P111="Брендирование/оклейка",
"перфарированная пленка/самоклейка",
IF(P111="Экспонирование",
"под запрос",
IF(P111="Подвес",
"баннер/ткань",
"")))))</f>
        <v/>
      </c>
      <c r="W111" s="59" t="n"/>
      <c r="X111" s="59" t="n"/>
      <c r="Y111" s="59" t="n"/>
      <c r="Z111" s="61" t="n"/>
      <c r="AA111" s="61" t="n"/>
      <c r="AB111" s="61">
        <f>IF(BL111&gt;0,Z111,0)</f>
        <v/>
      </c>
      <c r="AC111" s="59" t="n"/>
      <c r="AD111" s="59" t="n"/>
      <c r="AE111" s="59" t="n"/>
      <c r="AF111" s="59" t="n"/>
      <c r="AG111" s="59" t="n"/>
      <c r="AH111" s="59" t="n"/>
      <c r="AI111" s="59" t="n"/>
      <c r="AJ111" s="59" t="n"/>
      <c r="AK111" s="59" t="n"/>
      <c r="AL111" s="62">
        <f>IFERROR(IF(OR(R111="статический",R111="динамический",R111="нестандартный",R111="",R111=""),"-",IF(AND(AH111="-",AI111="-"),"-",AK111*3600/AH111*AI111)),"-")</f>
        <v/>
      </c>
      <c r="AM111" s="62">
        <f>IFERROR(IF(OR(R111="статический",R111="динамический",R111="",R111="", R111="BTL",R111="нестандартный"),"-",AG111*AI111*AL111/60),"-")</f>
        <v/>
      </c>
      <c r="AN111" s="63">
        <f>IFERROR(IF(AH111="","-",AG111*AI111/AH111),"-")</f>
        <v/>
      </c>
      <c r="AO111" s="59">
        <f>IFERROR(IF(OR($R111="статический",$R111="динамический",$R111="",$R111="",$R111="BTL",$R111="нестандартный"),"-",$AL111*$AY111),"-")</f>
        <v/>
      </c>
      <c r="AP111" s="62">
        <f>IFERROR(IF(OR($R111="статический",$R111="динамический",$R111="",$R111="",$R111="BTL",$R111="нестандартный"),"-",$AM111*AY111),"-")</f>
        <v/>
      </c>
      <c r="AQ111" s="64" t="n"/>
      <c r="AR111" s="61" t="n"/>
      <c r="AS111" s="61" t="n"/>
      <c r="AT111" s="61" t="n"/>
      <c r="AU111" s="65" t="n"/>
      <c r="AV111" s="124">
        <f>IFERROR(DR111/AT111*1000,"n/a")</f>
        <v/>
      </c>
      <c r="AW111" s="67" t="n"/>
      <c r="AX111" s="67" t="n"/>
      <c r="AY111" s="43">
        <f>IFERROR(IF(OR($AW111="",$AX111=""),"",_xlfn.DAYS($AX111+1,$AW111)),"")</f>
        <v/>
      </c>
      <c r="AZ111" s="68">
        <f t="array" ref="AZ111">
_xlfn.LET(_xlpm.COEFF,
IF($AW111+$AX111=0,0,IF(MAX(MIN($AX111,EOMONTH(AZ$15,0))-MAX($AW111,AZ$15)+1,)&gt;0,1,0)),
_xlfn.IFS(
$ES111="LisChannel",
_xlpm.COEFF*
INDEX({1;1;1.2;1.2;1;1;1;1;1.2;1.2;1.2;1.2},
MATCH(MONTH(AZ$15),
{1,2,3,4,5,6,7,8,9,10,11,12})),
CONCATENATE($ES111," ",$L111)="RussOutdoor метро",
_xlpm.COEFF*
INDEX({0.8;0.9;1.1;1.1;1;1;1;1;1.1;1.1;1.1;1.1},
MATCH(MONTH(AZ$15),
{1,2,3,4,5,6,7,8,9,10,11,12})),
$ES111&lt;&gt;"LisChannel",
_xlpm.COEFF,
$ES111&lt;&gt;"RussOutdoor",
_xlpm.COEFF))</f>
        <v/>
      </c>
      <c r="BA111" s="68">
        <f t="array" ref="BA111">
_xlfn.LET(_xlpm.COEFF,
IF($AW111+$AX111=0,0,IF(MAX(MIN($AX111,EOMONTH(BA$15,0))-MAX($AW111,BA$15)+1,)&gt;0,1,0)),
_xlfn.IFS(
$ES111="LisChannel",
_xlpm.COEFF*
INDEX({1;1;1.2;1.2;1;1;1;1;1.2;1.2;1.2;1.2},
MATCH(MONTH(BA$15),
{1,2,3,4,5,6,7,8,9,10,11,12})),
CONCATENATE($ES111," ",$L111)="RussOutdoor метро",
_xlpm.COEFF*
INDEX({0.8;0.9;1.1;1.1;1;1;1;1;1.1;1.1;1.1;1.1},
MATCH(MONTH(BA$15),
{1,2,3,4,5,6,7,8,9,10,11,12})),
$ES111&lt;&gt;"LisChannel",
_xlpm.COEFF,
$ES111&lt;&gt;"RussOutdoor",
_xlpm.COEFF))</f>
        <v/>
      </c>
      <c r="BB111" s="68">
        <f t="array" ref="BB111">
_xlfn.LET(_xlpm.COEFF,
IF($AW111+$AX111=0,0,IF(MAX(MIN($AX111,EOMONTH(BB$15,0))-MAX($AW111,BB$15)+1,)&gt;0,1,0)),
_xlfn.IFS(
$ES111="LisChannel",
_xlpm.COEFF*
INDEX({1;1;1.2;1.2;1;1;1;1;1.2;1.2;1.2;1.2},
MATCH(MONTH(BB$15),
{1,2,3,4,5,6,7,8,9,10,11,12})),
CONCATENATE($ES111," ",$L111)="RussOutdoor метро",
_xlpm.COEFF*
INDEX({0.8;0.9;1.1;1.1;1;1;1;1;1.1;1.1;1.1;1.1},
MATCH(MONTH(BB$15),
{1,2,3,4,5,6,7,8,9,10,11,12})),
$ES111&lt;&gt;"LisChannel",
_xlpm.COEFF,
$ES111&lt;&gt;"RussOutdoor",
_xlpm.COEFF))</f>
        <v/>
      </c>
      <c r="BC111" s="68">
        <f t="array" ref="BC111">
_xlfn.LET(_xlpm.COEFF,
IF($AW111+$AX111=0,0,IF(MAX(MIN($AX111,EOMONTH(BC$15,0))-MAX($AW111,BC$15)+1,)&gt;0,1,0)),
_xlfn.IFS(
$ES111="LisChannel",
_xlpm.COEFF*
INDEX({1;1;1.2;1.2;1;1;1;1;1.2;1.2;1.2;1.2},
MATCH(MONTH(BC$15),
{1,2,3,4,5,6,7,8,9,10,11,12})),
CONCATENATE($ES111," ",$L111)="RussOutdoor метро",
_xlpm.COEFF*
INDEX({0.8;0.9;1.1;1.1;1;1;1;1;1.1;1.1;1.1;1.1},
MATCH(MONTH(BC$15),
{1,2,3,4,5,6,7,8,9,10,11,12})),
$ES111&lt;&gt;"LisChannel",
_xlpm.COEFF,
$ES111&lt;&gt;"RussOutdoor",
_xlpm.COEFF))</f>
        <v/>
      </c>
      <c r="BD111" s="68">
        <f t="array" ref="BD111">
_xlfn.LET(_xlpm.COEFF,
IF($AW111+$AX111=0,0,IF(MAX(MIN($AX111,EOMONTH(BD$15,0))-MAX($AW111,BD$15)+1,)&gt;0,1,0)),
_xlfn.IFS(
$ES111="LisChannel",
_xlpm.COEFF*
INDEX({1;1;1.2;1.2;1;1;1;1;1.2;1.2;1.2;1.2},
MATCH(MONTH(BD$15),
{1,2,3,4,5,6,7,8,9,10,11,12})),
CONCATENATE($ES111," ",$L111)="RussOutdoor метро",
_xlpm.COEFF*
INDEX({0.8;0.9;1.1;1.1;1;1;1;1;1.1;1.1;1.1;1.1},
MATCH(MONTH(BD$15),
{1,2,3,4,5,6,7,8,9,10,11,12})),
$ES111&lt;&gt;"LisChannel",
_xlpm.COEFF,
$ES111&lt;&gt;"RussOutdoor",
_xlpm.COEFF))</f>
        <v/>
      </c>
      <c r="BE111" s="68">
        <f t="array" ref="BE111">
_xlfn.LET(_xlpm.COEFF,
IF($AW111+$AX111=0,0,IF(MAX(MIN($AX111,EOMONTH(BE$15,0))-MAX($AW111,BE$15)+1,)&gt;0,1,0)),
_xlfn.IFS(
$ES111="LisChannel",
_xlpm.COEFF*
INDEX({1;1;1.2;1.2;1;1;1;1;1.2;1.2;1.2;1.2},
MATCH(MONTH(BE$15),
{1,2,3,4,5,6,7,8,9,10,11,12})),
CONCATENATE($ES111," ",$L111)="RussOutdoor метро",
_xlpm.COEFF*
INDEX({0.8;0.9;1.1;1.1;1;1;1;1;1.1;1.1;1.1;1.1},
MATCH(MONTH(BE$15),
{1,2,3,4,5,6,7,8,9,10,11,12})),
$ES111&lt;&gt;"LisChannel",
_xlpm.COEFF,
$ES111&lt;&gt;"RussOutdoor",
_xlpm.COEFF))</f>
        <v/>
      </c>
      <c r="BF111" s="68">
        <f t="array" ref="BF111">
_xlfn.LET(_xlpm.COEFF,
IF($AW111+$AX111=0,0,IF(MAX(MIN($AX111,EOMONTH(BF$15,0))-MAX($AW111,BF$15)+1,)&gt;0,1,0)),
_xlfn.IFS(
$ES111="LisChannel",
_xlpm.COEFF*
INDEX({1;1;1.2;1.2;1;1;1;1;1.2;1.2;1.2;1.2},
MATCH(MONTH(BF$15),
{1,2,3,4,5,6,7,8,9,10,11,12})),
CONCATENATE($ES111," ",$L111)="RussOutdoor метро",
_xlpm.COEFF*
INDEX({0.8;0.9;1.1;1.1;1;1;1;1;1.1;1.1;1.1;1.1},
MATCH(MONTH(BF$15),
{1,2,3,4,5,6,7,8,9,10,11,12})),
$ES111&lt;&gt;"LisChannel",
_xlpm.COEFF,
$ES111&lt;&gt;"RussOutdoor",
_xlpm.COEFF))</f>
        <v/>
      </c>
      <c r="BG111" s="68">
        <f t="array" ref="BG111">
_xlfn.LET(_xlpm.COEFF,
IF($AW111+$AX111=0,0,IF(MAX(MIN($AX111,EOMONTH(BG$15,0))-MAX($AW111,BG$15)+1,)&gt;0,1,0)),
_xlfn.IFS(
$ES111="LisChannel",
_xlpm.COEFF*
INDEX({1;1;1.2;1.2;1;1;1;1;1.2;1.2;1.2;1.2},
MATCH(MONTH(BG$15),
{1,2,3,4,5,6,7,8,9,10,11,12})),
CONCATENATE($ES111," ",$L111)="RussOutdoor метро",
_xlpm.COEFF*
INDEX({0.8;0.9;1.1;1.1;1;1;1;1;1.1;1.1;1.1;1.1},
MATCH(MONTH(BG$15),
{1,2,3,4,5,6,7,8,9,10,11,12})),
$ES111&lt;&gt;"LisChannel",
_xlpm.COEFF,
$ES111&lt;&gt;"RussOutdoor",
_xlpm.COEFF))</f>
        <v/>
      </c>
      <c r="BH111" s="68">
        <f t="array" ref="BH111">
_xlfn.LET(_xlpm.COEFF,
IF($AW111+$AX111=0,0,IF(MAX(MIN($AX111,EOMONTH(BH$15,0))-MAX($AW111,BH$15)+1,)&gt;0,1,0)),
_xlfn.IFS(
$ES111="LisChannel",
_xlpm.COEFF*
INDEX({1;1;1.2;1.2;1;1;1;1;1.2;1.2;1.2;1.2},
MATCH(MONTH(BH$15),
{1,2,3,4,5,6,7,8,9,10,11,12})),
CONCATENATE($ES111," ",$L111)="RussOutdoor метро",
_xlpm.COEFF*
INDEX({0.8;0.9;1.1;1.1;1;1;1;1;1.1;1.1;1.1;1.1},
MATCH(MONTH(BH$15),
{1,2,3,4,5,6,7,8,9,10,11,12})),
$ES111&lt;&gt;"LisChannel",
_xlpm.COEFF,
$ES111&lt;&gt;"RussOutdoor",
_xlpm.COEFF))</f>
        <v/>
      </c>
      <c r="BI111" s="68">
        <f t="array" ref="BI111">
_xlfn.LET(_xlpm.COEFF,
IF($AW111+$AX111=0,0,IF(MAX(MIN($AX111,EOMONTH(BI$15,0))-MAX($AW111,BI$15)+1,)&gt;0,1,0)),
_xlfn.IFS(
$ES111="LisChannel",
_xlpm.COEFF*
INDEX({1;1;1.2;1.2;1;1;1;1;1.2;1.2;1.2;1.2},
MATCH(MONTH(BI$15),
{1,2,3,4,5,6,7,8,9,10,11,12})),
CONCATENATE($ES111," ",$L111)="RussOutdoor метро",
_xlpm.COEFF*
INDEX({0.8;0.9;1.1;1.1;1;1;1;1;1.1;1.1;1.1;1.1},
MATCH(MONTH(BI$15),
{1,2,3,4,5,6,7,8,9,10,11,12})),
$ES111&lt;&gt;"LisChannel",
_xlpm.COEFF,
$ES111&lt;&gt;"RussOutdoor",
_xlpm.COEFF))</f>
        <v/>
      </c>
      <c r="BJ111" s="68">
        <f t="array" ref="BJ111">
_xlfn.LET(_xlpm.COEFF,
IF($AW111+$AX111=0,0,IF(MAX(MIN($AX111,EOMONTH(BJ$15,0))-MAX($AW111,BJ$15)+1,)&gt;0,1,0)),
_xlfn.IFS(
$ES111="LisChannel",
_xlpm.COEFF*
INDEX({1;1;1.2;1.2;1;1;1;1;1.2;1.2;1.2;1.2},
MATCH(MONTH(BJ$15),
{1,2,3,4,5,6,7,8,9,10,11,12})),
CONCATENATE($ES111," ",$L111)="RussOutdoor метро",
_xlpm.COEFF*
INDEX({0.8;0.9;1.1;1.1;1;1;1;1;1.1;1.1;1.1;1.1},
MATCH(MONTH(BJ$15),
{1,2,3,4,5,6,7,8,9,10,11,12})),
$ES111&lt;&gt;"LisChannel",
_xlpm.COEFF,
$ES111&lt;&gt;"RussOutdoor",
_xlpm.COEFF))</f>
        <v/>
      </c>
      <c r="BK111" s="68">
        <f t="array" ref="BK111">
_xlfn.LET(_xlpm.COEFF,
IF($AW111+$AX111=0,0,IF(MAX(MIN($AX111,EOMONTH(BK$15,0))-MAX($AW111,BK$15)+1,)&gt;0,1,0)),
_xlfn.IFS(
$ES111="LisChannel",
_xlpm.COEFF*
INDEX({1;1;1.2;1.2;1;1;1;1;1.2;1.2;1.2;1.2},
MATCH(MONTH(BK$15),
{1,2,3,4,5,6,7,8,9,10,11,12})),
CONCATENATE($ES111," ",$L111)="RussOutdoor метро",
_xlpm.COEFF*
INDEX({0.8;0.9;1.1;1.1;1;1;1;1;1.1;1.1;1.1;1.1},
MATCH(MONTH(BK$15),
{1,2,3,4,5,6,7,8,9,10,11,12})),
$ES111&lt;&gt;"LisChannel",
_xlpm.COEFF,
$ES111&lt;&gt;"RussOutdoor",
_xlpm.COEFF))</f>
        <v/>
      </c>
      <c r="BL111" s="62">
        <f>COUNTIFS($AZ111:$BK111,"&gt;0")</f>
        <v/>
      </c>
      <c r="BM111" s="65" t="n"/>
      <c r="BN111" s="125">
        <f>$DJ111</f>
        <v/>
      </c>
      <c r="BO111" s="63">
        <f>$DQ111</f>
        <v/>
      </c>
      <c r="BP111" s="125">
        <f>
IFERROR(
IF($BL111=0,0,
$BN111*(1-$BO111)),
0)</f>
        <v/>
      </c>
      <c r="BQ111" s="125">
        <f t="array" ref="BQ111">
IFERROR(
_xlfn.IFS(
$DH111="день_1",
$BP111*$BL111/($AX111-$AW111+1)*AZ111*(DAY(EOMONTH(AZ$15,0))),
$DH111="день_2",
$BP111/30*MAX(MIN($AX111,EOMONTH(AZ$15,0))-MAX($AW111,AZ$15)+1,),
$DH111="раб.день",
$BP111/30*(IFERROR(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$BP111*AZ111,
$DH111="неделя",
$BP111*AZ111/7*(ROUNDUP((DAY(EOMONTH(AZ$15,0)))/4,0))),
0)</f>
        <v/>
      </c>
      <c r="BR111" s="125">
        <f t="array" ref="BR111">
IFERROR(
_xlfn.IFS(
$DH111="день_1",
$BP111*$BL111/($AX111-$AW111+1)*BA111*(DAY(EOMONTH(BA$15,0))),
$DH111="день_2",
$BP111/30*MAX(MIN($AX111,EOMONTH(BA$15,0))-MAX($AW111,BA$15)+1,),
$DH111="раб.день",
$BP111/30*(IFERROR(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$BP111*BA111,
$DH111="неделя",
$BP111*BA111/7*(ROUNDUP((DAY(EOMONTH(BA$15,0)))/4,0))),
0)</f>
        <v/>
      </c>
      <c r="BS111" s="125">
        <f t="array" ref="BS111">
IFERROR(
_xlfn.IFS(
$DH111="день_1",
$BP111*$BL111/($AX111-$AW111+1)*BB111*(DAY(EOMONTH(BB$15,0))),
$DH111="день_2",
$BP111/30*MAX(MIN($AX111,EOMONTH(BB$15,0))-MAX($AW111,BB$15)+1,),
$DH111="раб.день",
$BP111/30*(IFERROR(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$BP111*BB111,
$DH111="неделя",
$BP111*BB111/7*(ROUNDUP((DAY(EOMONTH(BB$15,0)))/4,0))),
0)</f>
        <v/>
      </c>
      <c r="BT111" s="125">
        <f t="array" ref="BT111">
IFERROR(
_xlfn.IFS(
$DH111="день_1",
$BP111*$BL111/($AX111-$AW111+1)*BC111*(DAY(EOMONTH(BC$15,0))),
$DH111="день_2",
$BP111/30*MAX(MIN($AX111,EOMONTH(BC$15,0))-MAX($AW111,BC$15)+1,),
$DH111="раб.день",
$BP111/30*(IFERROR(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$BP111*BC111,
$DH111="неделя",
$BP111*BC111/7*(ROUNDUP((DAY(EOMONTH(BC$15,0)))/4,0))),
0)</f>
        <v/>
      </c>
      <c r="BU111" s="125">
        <f t="array" ref="BU111">
IFERROR(
_xlfn.IFS(
$DH111="день_1",
$BP111*$BL111/($AX111-$AW111+1)*BD111*(DAY(EOMONTH(BD$15,0))),
$DH111="день_2",
$BP111/30*MAX(MIN($AX111,EOMONTH(BD$15,0))-MAX($AW111,BD$15)+1,),
$DH111="раб.день",
$BP111/30*(IFERROR(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$BP111*BD111,
$DH111="неделя",
$BP111*BD111/7*(ROUNDUP((DAY(EOMONTH(BD$15,0)))/4,0))),
0)</f>
        <v/>
      </c>
      <c r="BV111" s="125">
        <f t="array" ref="BV111">
IFERROR(
_xlfn.IFS(
$DH111="день_1",
$BP111*$BL111/($AX111-$AW111+1)*BE111*(DAY(EOMONTH(BE$15,0))),
$DH111="день_2",
$BP111/30*MAX(MIN($AX111,EOMONTH(BE$15,0))-MAX($AW111,BE$15)+1,),
$DH111="раб.день",
$BP111/30*(IFERROR(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$BP111*BE111,
$DH111="неделя",
$BP111*BE111/7*(ROUNDUP((DAY(EOMONTH(BE$15,0)))/4,0))),
0)</f>
        <v/>
      </c>
      <c r="BW111" s="125">
        <f t="array" ref="BW111">
IFERROR(
_xlfn.IFS(
$DH111="день_1",
$BP111*$BL111/($AX111-$AW111+1)*BF111*(DAY(EOMONTH(BF$15,0))),
$DH111="день_2",
$BP111/30*MAX(MIN($AX111,EOMONTH(BF$15,0))-MAX($AW111,BF$15)+1,),
$DH111="раб.день",
$BP111/30*(IFERROR(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$BP111*BF111,
$DH111="неделя",
$BP111*BF111/7*(ROUNDUP((DAY(EOMONTH(BF$15,0)))/4,0))),
0)</f>
        <v/>
      </c>
      <c r="BX111" s="125">
        <f t="array" ref="BX111">
IFERROR(
_xlfn.IFS(
$DH111="день_1",
$BP111*$BL111/($AX111-$AW111+1)*BG111*(DAY(EOMONTH(BG$15,0))),
$DH111="день_2",
$BP111/30*MAX(MIN($AX111,EOMONTH(BG$15,0))-MAX($AW111,BG$15)+1,),
$DH111="раб.день",
$BP111/30*(IFERROR(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$BP111*BG111,
$DH111="неделя",
$BP111*BG111/7*(ROUNDUP((DAY(EOMONTH(BG$15,0)))/4,0))),
0)</f>
        <v/>
      </c>
      <c r="BY111" s="125">
        <f t="array" ref="BY111">
IFERROR(
_xlfn.IFS(
$DH111="день_1",
$BP111*$BL111/($AX111-$AW111+1)*BH111*(DAY(EOMONTH(BH$15,0))),
$DH111="день_2",
$BP111/30*MAX(MIN($AX111,EOMONTH(BH$15,0))-MAX($AW111,BH$15)+1,),
$DH111="раб.день",
$BP111/30*(IFERROR(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$BP111*BH111,
$DH111="неделя",
$BP111*BH111/7*(ROUNDUP((DAY(EOMONTH(BH$15,0)))/4,0))),
0)</f>
        <v/>
      </c>
      <c r="BZ111" s="125">
        <f t="array" ref="BZ111">
IFERROR(
_xlfn.IFS(
$DH111="день_1",
$BP111*$BL111/($AX111-$AW111+1)*BI111*(DAY(EOMONTH(BI$15,0))),
$DH111="день_2",
$BP111/30*MAX(MIN($AX111,EOMONTH(BI$15,0))-MAX($AW111,BI$15)+1,),
$DH111="раб.день",
$BP111/30*(IFERROR(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$BP111*BI111,
$DH111="неделя",
$BP111*BI111/7*(ROUNDUP((DAY(EOMONTH(BI$15,0)))/4,0))),
0)</f>
        <v/>
      </c>
      <c r="CA111" s="125">
        <f t="array" ref="CA111">
IFERROR(
_xlfn.IFS(
$DH111="день_1",
$BP111*$BL111/($AX111-$AW111+1)*BJ111*(DAY(EOMONTH(BJ$15,0))),
$DH111="день_2",
$BP111/30*MAX(MIN($AX111,EOMONTH(BJ$15,0))-MAX($AW111,BJ$15)+1,),
$DH111="раб.день",
$BP111/30*(IFERROR(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$BP111*BJ111,
$DH111="неделя",
$BP111*BJ111/7*(ROUNDUP((DAY(EOMONTH(BJ$15,0)))/4,0))),
0)</f>
        <v/>
      </c>
      <c r="CB111" s="125">
        <f t="array" ref="CB111">
IFERROR(
_xlfn.IFS(
$DH111="день_1",
$BP111*$BL111/($AX111-$AW111+1)*BK111*(DAY(EOMONTH(BK$15,0))),
$DH111="день_2",
$BP111/30*MAX(MIN($AX111,EOMONTH(BK$15,0))-MAX($AW111,BK$15)+1,),
$DH111="раб.день",
$BP111/30*(IFERROR(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$BP111*BK111,
$DH111="неделя",
$BP111*BK111/7*(ROUNDUP((DAY(EOMONTH(BK$15,0)))/4,0))),
0)</f>
        <v/>
      </c>
      <c r="CC111" s="125">
        <f>SUM($BQ111:$CB111)</f>
        <v/>
      </c>
      <c r="CD111" s="126">
        <f>SUM($EH111:$EH111)</f>
        <v/>
      </c>
      <c r="CE111" s="126">
        <f>$CD111*$AB111</f>
        <v/>
      </c>
      <c r="CF111" s="126">
        <f>SUM($EK111:$EK111)</f>
        <v/>
      </c>
      <c r="CG111" s="126">
        <f>$CF111*$AB111</f>
        <v/>
      </c>
      <c r="CH111" s="126">
        <f>SUM($CC111,$CE111,$CG111)</f>
        <v/>
      </c>
      <c r="CI111" s="126">
        <f>$CH111*(1+$CM111)</f>
        <v/>
      </c>
      <c r="CJ111" s="127" t="n">
        <v>0</v>
      </c>
      <c r="CK111" s="126">
        <f>SUM($CH111:$CH111)*(1+$CJ111)</f>
        <v/>
      </c>
      <c r="CL111" s="126">
        <f>SUM($CH111:$CH111)*(1+$CM111)</f>
        <v/>
      </c>
      <c r="CM111" s="59" t="n"/>
      <c r="CN111" s="59" t="n"/>
      <c r="CO111" s="72" t="n"/>
      <c r="CP111" s="59" t="n"/>
      <c r="CQ111" s="73" t="n"/>
      <c r="CR111" s="73" t="n"/>
      <c r="CS111" s="73" t="n"/>
      <c r="CT111" s="72" t="n"/>
      <c r="CU111" s="79" t="inlineStr">
        <is>
          <t> </t>
        </is>
      </c>
      <c r="CV111" s="60" t="n"/>
      <c r="CW111" s="60" t="n"/>
      <c r="CX111" s="60" t="n"/>
      <c r="CY111" s="127">
        <f>IFERROR(($CC111-$EE111)/($EE111/(1-$DQ111)),0)</f>
        <v/>
      </c>
      <c r="CZ111" s="127">
        <f>IFERROR(1-$EI111/($CE111),0)</f>
        <v/>
      </c>
      <c r="DA111" s="127">
        <f>IFERROR(1-$EL111/($CG111),0)</f>
        <v/>
      </c>
      <c r="DB111" s="126">
        <f>ROUND(IFERROR(($CI111/(1+$CM111)-$EN111),0),2)</f>
        <v/>
      </c>
      <c r="DC111" s="128" t="n"/>
      <c r="DD111" s="125" t="n"/>
      <c r="DE111" s="75" t="n">
        <v>0</v>
      </c>
      <c r="DF111" s="128" t="n"/>
      <c r="DG111" s="125">
        <f>IF($DC111=0,0,$DD111*($DC111*100%-$DE111*$DF111))*SUM($AB111:$AB111)</f>
        <v/>
      </c>
      <c r="DH111" s="129" t="inlineStr">
        <is>
          <t>месяц</t>
        </is>
      </c>
      <c r="DI111" s="130">
        <f t="array" ref="DI111">IFERROR(
IF($ES111="LisChannel",
(ROUND(((INDEX({174.625;153.888888888889;130.972222222222},MATCH($AI111,{2;3;4}),0))*$AG111*$AI111),2)),0),0)</f>
        <v/>
      </c>
      <c r="DJ111" s="130">
        <f>
_xlfn.LET(_xlpm.X,
IFERROR(
IF($ES111="НовиковТВ",
(_xlfn.LET(_xlpm.NTV,
_xlfn.LET(_xlpm.MIN,350000,
IF(SUMIFS($DI:$DI,$ES:$ES,"НовиковТВ")&lt;=_xlpm.MIN,
(SUMIFS($DI:$DI,$ES:$ES,"НовиковТВ")/(COUNTIFS($ES:$ES,"НовиковТВ")))*_xlpm.MIN/SUMIFS($DI:$DI,$ES:$ES,"НовиковТВ"),
DI111)),
_xlpm.NTV+$DG111/(1-(1-(_xlpm.NTV)*(1-$DL111)*(1-$DM111)*(1-$DN111)*(1-$DO111)*(1-$DP111)/_xlpm.NTV))))/(1+$EP111),
$DI111+$DG111/(1-(1-($DI111)*(1-$DL111)*(1-$DM111)*(1-$DN111)*(1-$DO111)*(1-$DP111)/$DI111))),
0),
_xlpm.X*(1+$CM111)*(1+$CW111)-_xlpm.X*(1+$CM111)+_xlpm.X)</f>
        <v/>
      </c>
      <c r="DK111" s="125" t="inlineStr">
        <is>
          <t>послед.</t>
        </is>
      </c>
      <c r="DL111" s="63" t="n">
        <v>0</v>
      </c>
      <c r="DM111" s="63" t="n">
        <v>0</v>
      </c>
      <c r="DN111" s="63" t="n">
        <v>0</v>
      </c>
      <c r="DO111" s="63" t="n">
        <v>0</v>
      </c>
      <c r="DP111" s="63" t="n">
        <v>0</v>
      </c>
      <c r="DQ111" s="63">
        <f t="array" ref="DQ111">IFERROR(_xlfn.IFS(
$DK111="послед.",1-(1-$DL111)*(1-$DM111)*(1-$DN111)*(1-$DO111)*(1-$DP111),
$DK111="сумм.",$DL111+$DM111+$DN111+$DO111+$DP111),
0)</f>
        <v/>
      </c>
      <c r="DR111" s="125">
        <f t="array" ref="DR111">
IFERROR(
_xlfn.IFS(
$BL111=0,
0,
$BL111&gt;0,
_xlfn.IFS($DK111="послед.",
$DJ111*(1-$DL111)*(1-$DM111)*(1-$DN111)*(1-$DO111)*(1-$DP111),
$DK111="сумм.",
$DJ111*(1-($DL111+$DM111+$DN111+$DO111+$DP111)))),0)</f>
        <v/>
      </c>
      <c r="DS111" s="125">
        <f t="array" ref="DS111">
IFERROR(_xlfn.IFS(
$DH111="день_1",
$DR111*$BL111/($AX111-$AW111+1)*AZ111*(DAY(EOMONTH(AZ$15,0))),
$DH111="день_2",
$DR111/30*MAX(MIN($AX111,EOMONTH(AZ$15,0))-MAX($AW111,AZ$15)+1,),
$DH111="раб.день",
$DR111/30*(IFERROR(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$DR111*AZ111,
$DH111="неделя",
$DR111*AZ111/7*(ROUNDUP((DAY(EOMONTH(AZ$15,0)))/4,0))),
0)</f>
        <v/>
      </c>
      <c r="DT111" s="125">
        <f t="array" ref="DT111">
IFERROR(_xlfn.IFS(
$DH111="день_1",
$DR111*$BL111/($AX111-$AW111+1)*BA111*(DAY(EOMONTH(BA$15,0))),
$DH111="день_2",
$DR111/30*MAX(MIN($AX111,EOMONTH(BA$15,0))-MAX($AW111,BA$15)+1,),
$DH111="раб.день",
$DR111/30*(IFERROR(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$DR111*BA111,
$DH111="неделя",
$DR111*BA111/7*(ROUNDUP((DAY(EOMONTH(BA$15,0)))/4,0))),
0)</f>
        <v/>
      </c>
      <c r="DU111" s="125">
        <f t="array" ref="DU111">
IFERROR(_xlfn.IFS(
$DH111="день_1",
$DR111*$BL111/($AX111-$AW111+1)*BB111*(DAY(EOMONTH(BB$15,0))),
$DH111="день_2",
$DR111/30*MAX(MIN($AX111,EOMONTH(BB$15,0))-MAX($AW111,BB$15)+1,),
$DH111="раб.день",
$DR111/30*(IFERROR(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$DR111*BB111,
$DH111="неделя",
$DR111*BB111/7*(ROUNDUP((DAY(EOMONTH(BB$15,0)))/4,0))),
0)</f>
        <v/>
      </c>
      <c r="DV111" s="125">
        <f t="array" ref="DV111">
IFERROR(_xlfn.IFS(
$DH111="день_1",
$DR111*$BL111/($AX111-$AW111+1)*BC111*(DAY(EOMONTH(BC$15,0))),
$DH111="день_2",
$DR111/30*MAX(MIN($AX111,EOMONTH(BC$15,0))-MAX($AW111,BC$15)+1,),
$DH111="раб.день",
$DR111/30*(IFERROR(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$DR111*BC111,
$DH111="неделя",
$DR111*BC111/7*(ROUNDUP((DAY(EOMONTH(BC$15,0)))/4,0))),
0)</f>
        <v/>
      </c>
      <c r="DW111" s="125">
        <f t="array" ref="DW111">
IFERROR(_xlfn.IFS(
$DH111="день_1",
$DR111*$BL111/($AX111-$AW111+1)*BD111*(DAY(EOMONTH(BD$15,0))),
$DH111="день_2",
$DR111/30*MAX(MIN($AX111,EOMONTH(BD$15,0))-MAX($AW111,BD$15)+1,),
$DH111="раб.день",
$DR111/30*(IFERROR(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$DR111*BD111,
$DH111="неделя",
$DR111*BD111/7*(ROUNDUP((DAY(EOMONTH(BD$15,0)))/4,0))),
0)</f>
        <v/>
      </c>
      <c r="DX111" s="125">
        <f t="array" ref="DX111">
IFERROR(_xlfn.IFS(
$DH111="день_1",
$DR111*$BL111/($AX111-$AW111+1)*BE111*(DAY(EOMONTH(BE$15,0))),
$DH111="день_2",
$DR111/30*MAX(MIN($AX111,EOMONTH(BE$15,0))-MAX($AW111,BE$15)+1,),
$DH111="раб.день",
$DR111/30*(IFERROR(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$DR111*BE111,
$DH111="неделя",
$DR111*BE111/7*(ROUNDUP((DAY(EOMONTH(BE$15,0)))/4,0))),
0)</f>
        <v/>
      </c>
      <c r="DY111" s="125">
        <f t="array" ref="DY111">
IFERROR(_xlfn.IFS(
$DH111="день_1",
$DR111*$BL111/($AX111-$AW111+1)*BF111*(DAY(EOMONTH(BF$15,0))),
$DH111="день_2",
$DR111/30*MAX(MIN($AX111,EOMONTH(BF$15,0))-MAX($AW111,BF$15)+1,),
$DH111="раб.день",
$DR111/30*(IFERROR(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$DR111*BF111,
$DH111="неделя",
$DR111*BF111/7*(ROUNDUP((DAY(EOMONTH(BF$15,0)))/4,0))),
0)</f>
        <v/>
      </c>
      <c r="DZ111" s="125">
        <f t="array" ref="DZ111">
IFERROR(_xlfn.IFS(
$DH111="день_1",
$DR111*$BL111/($AX111-$AW111+1)*BG111*(DAY(EOMONTH(BG$15,0))),
$DH111="день_2",
$DR111/30*MAX(MIN($AX111,EOMONTH(BG$15,0))-MAX($AW111,BG$15)+1,),
$DH111="раб.день",
$DR111/30*(IFERROR(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$DR111*BG111,
$DH111="неделя",
$DR111*BG111/7*(ROUNDUP((DAY(EOMONTH(BG$15,0)))/4,0))),
0)</f>
        <v/>
      </c>
      <c r="EA111" s="125">
        <f t="array" ref="EA111">
IFERROR(_xlfn.IFS(
$DH111="день_1",
$DR111*$BL111/($AX111-$AW111+1)*BH111*(DAY(EOMONTH(BH$15,0))),
$DH111="день_2",
$DR111/30*MAX(MIN($AX111,EOMONTH(BH$15,0))-MAX($AW111,BH$15)+1,),
$DH111="раб.день",
$DR111/30*(IFERROR(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$DR111*BH111,
$DH111="неделя",
$DR111*BH111/7*(ROUNDUP((DAY(EOMONTH(BH$15,0)))/4,0))),
0)</f>
        <v/>
      </c>
      <c r="EB111" s="125">
        <f t="array" ref="EB111">
IFERROR(_xlfn.IFS(
$DH111="день_1",
$DR111*$BL111/($AX111-$AW111+1)*BI111*(DAY(EOMONTH(BI$15,0))),
$DH111="день_2",
$DR111/30*MAX(MIN($AX111,EOMONTH(BI$15,0))-MAX($AW111,BI$15)+1,),
$DH111="раб.день",
$DR111/30*(IFERROR(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$DR111*BI111,
$DH111="неделя",
$DR111*BI111/7*(ROUNDUP((DAY(EOMONTH(BI$15,0)))/4,0))),
0)</f>
        <v/>
      </c>
      <c r="EC111" s="125">
        <f t="array" ref="EC111">
IFERROR(_xlfn.IFS(
$DH111="день_1",
$DR111*$BL111/($AX111-$AW111+1)*BJ111*(DAY(EOMONTH(BJ$15,0))),
$DH111="день_2",
$DR111/30*MAX(MIN($AX111,EOMONTH(BJ$15,0))-MAX($AW111,BJ$15)+1,),
$DH111="раб.день",
$DR111/30*(IFERROR(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$DR111*BJ111,
$DH111="неделя",
$DR111*BJ111/7*(ROUNDUP((DAY(EOMONTH(BJ$15,0)))/4,0))),
0)</f>
        <v/>
      </c>
      <c r="ED111" s="125">
        <f t="array" ref="ED111">
IFERROR(_xlfn.IFS(
$DH111="день_1",
$DR111*$BL111/($AX111-$AW111+1)*BK111*(DAY(EOMONTH(BK$15,0))),
$DH111="день_2",
$DR111/30*MAX(MIN($AX111,EOMONTH(BK$15,0))-MAX($AW111,BK$15)+1,),
$DH111="раб.день",
$DR111/30*(IFERROR(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$DR111*BK111,
$DH111="неделя",
$DR111*BK111/7*(ROUNDUP((DAY(EOMONTH(BK$15,0)))/4,0))),
0)</f>
        <v/>
      </c>
      <c r="EE111" s="125">
        <f>SUM($DS111,$DT111,$DU111,$DV111,$DW111,$DX111,$DY111,$DZ111,$EA111,$EB111,$EC111,$ED111)</f>
        <v/>
      </c>
      <c r="EF111" s="125">
        <f>IFERROR(ROUND($EE111*(1+$EP111),2),0)</f>
        <v/>
      </c>
      <c r="EG111" s="128" t="n">
        <v>1</v>
      </c>
      <c r="EH111" s="126" t="n">
        <v>0</v>
      </c>
      <c r="EI111" s="126">
        <f>ROUND(SUM($EH111:$EH111)*SUM($AB111:$AB111)*$EG111,2)</f>
        <v/>
      </c>
      <c r="EJ111" s="126">
        <f>ROUND($EI111*(1+$EP111),2)</f>
        <v/>
      </c>
      <c r="EK111" s="126" t="n">
        <v>0</v>
      </c>
      <c r="EL111" s="126">
        <f>ROUND(SUM($EK111:$EK111)*SUM($AB111:$AB111)*$EG111,2)</f>
        <v/>
      </c>
      <c r="EM111" s="126">
        <f>ROUND($EL111*(1+$EP111),2)</f>
        <v/>
      </c>
      <c r="EN111" s="126">
        <f>SUM($EE111,$EI111,$EL111)</f>
        <v/>
      </c>
      <c r="EO111" s="126">
        <f>SUM($EF111,$EJ111,$EM111)</f>
        <v/>
      </c>
      <c r="EP111" s="59" t="n"/>
      <c r="EQ111" s="59" t="n"/>
      <c r="ER111" s="60">
        <f t="array" ref="ER1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MATCH(ES111,
{"AMS";"RussOutdoor";"HD Outdoor";"Ingroup";"IQ";"Ledproduction";"LisChannel";"Logic";"Media-PPL";"NovikovTV | НовиковТВ";"SMA";"SOK";"КрокусТВ | CrocusTV | IndoorTV";"Сити";"ТЯК Москва"},
0)),"")</f>
        <v/>
      </c>
      <c r="ES111" s="60" t="n"/>
      <c r="ET111" s="60">
        <f t="array" ref="ET1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MATCH(ES111,
{"AMS";"RussOutdoor";"HD Outdoor";"Ingroup";"IQ";"Ledproduction";"LisChannel";"Logic";"Media-PPL";"NovikovTV | НовиковТВ";"SMA";"SOK";"КрокусТВ | CrocusTV | IndoorTV";"Сити";"ТЯК Москва"},
0)),"")</f>
        <v/>
      </c>
      <c r="EU111" s="60" t="n"/>
      <c r="EV111" s="60" t="n"/>
      <c r="EX111" s="110">
        <f t="array" ref="EX111">
($AR111/30
+N("ТРАФИК ПЛОЩАДКИ"))*
(IFERROR(
_xlfn.LET(
_xlpm.GPR,
HLOOKUP($L111,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IF($Q111="цифровой",_xlpm.GPR/$AG111,_xlpm.GPR/60)),
0)
+N("DWELL TIME"))*
(IF($AB111=0,0,IF($AB111=1,0.3,IF($AB111=2,0.5,IF($AB111&gt;2,1))))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_xlfn.IFS($AC111="да",1.2,$AC111="нет",1)*
_xlfn.IFS($AD111="да",1.2,$AD111="нет",1)*
IF(R111="статический",1,1.2)*
$X111*
INDEX(
{1.2;1;1.2;1.2;1;1.2;1.2;1.2;1.2;1.2;1.2;1;1.2;1.2;1.2;1.2;1;1;1.2;1.2;1.2;1;1;1;1;1.2;1.2;1.2;1.2;1;1;1;1;1.2;1.2;1.2;1.2;1.2;1.2;1.2;1.2;1;1;1.2;1;1;1;1;1.5;1;1;1.5;1.5;1.2},
MATCH($Q111,_xlpm.MI,0)))&gt;{0.02;0.04;0.06;0.1;0.2;0.4;0.6;0.8;1;2;4;6})),
{0;1;2;3;4;5;6;7;8;9;10;11;12},
0)))
+N("КОЭФФИЦИЕНТ КОНТАКТА"))))*
(_xlfn.IFS($X111&lt;0.1,$X111/1000,$X111&gt;25,5.2,AND($X111&gt;=0.1,$X111&lt;=25),(($X111*2+0.1)/10)*($X111/10)))*
IFERROR((_xlfn.LET(
_xlpm.MA,
{0;0.8;0.85;0.9;0.95;1},
_xlpm.MAA,
{0;1;2;3;4;5},
INDEX(_xlpm.MA,MATCH(SUMPRODUCT(--((IF(ROUND(_xlpm.MAA,1)&gt;5,5,ROUND($AB111,1)))&gt;{0;1;2;3;4;5})),_xlpm.MAA,0)))
+N("КОЭФФИЦИЕНТ КОЛ-ВО КОНСТРУКЦИЙ")),1)*
$AB111,0))*
(IF($Q111="цифровой",$AG111/15*$AI111,1)
+N("ДЛЯ ЦИФРЫ"))</f>
        <v/>
      </c>
      <c r="EY111" s="110">
        <f>IFERROR(EX111*AY111,0)</f>
        <v/>
      </c>
      <c r="EZ111" s="131">
        <f>IFERROR(DP111/EY111*1000,0)</f>
        <v/>
      </c>
      <c r="FA111" s="112">
        <f>IFERROR(FC111/FB111,0)</f>
        <v/>
      </c>
      <c r="FB111" s="112">
        <f>IFERROR((FC111/(EY111/FF111*#REF!))*0.825,0)</f>
        <v/>
      </c>
      <c r="FC111" s="112">
        <f>IFERROR(((EX111*30/AR111)*100)/30,0)</f>
        <v/>
      </c>
      <c r="FD111" s="112">
        <f>IFERROR(EY111/G111*100%,0)</f>
        <v/>
      </c>
      <c r="FE111" s="112">
        <f>IFERROR(FD111/FC111*100%,0)</f>
        <v/>
      </c>
      <c r="FF111" s="110">
        <f>IFERROR(AR111/30*AY111,0)</f>
        <v/>
      </c>
    </row>
    <row r="112" ht="12.75" customHeight="1">
      <c r="A112" s="59" t="n"/>
      <c r="B112" s="60" t="n"/>
      <c r="C112" s="60" t="n"/>
      <c r="D112" s="60">
        <f t="array" ref="D1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2" s="60">
        <f t="array" ref="E1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2" s="60" t="inlineStr"/>
      <c r="G112" s="60" t="n"/>
      <c r="H112" s="60">
        <f t="array" ref="H1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2" s="60" t="n"/>
      <c r="J112" s="60" t="n"/>
      <c r="K112" s="60" t="n"/>
      <c r="L112" s="60" t="n"/>
      <c r="M112" s="60" t="n"/>
      <c r="N112" s="60" t="n"/>
      <c r="O112" s="60" t="n"/>
      <c r="P112" s="60">
        <f t="array" ref="P112">
_xlfn.IFS(
ISNUMBER(MATCH($Q112,{"шелфбаннер","разделитель","монетница","чековая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ISNUMBER(MATCH($Q112,{"каталог","журнал"},)),
"Пресса",
$Q112="","")</f>
        <v/>
      </c>
      <c r="Q112" s="60" t="n"/>
      <c r="R112" s="60">
        <f t="array" ref="R112">
IFERROR(
_xlfn.IFS(
OR(ISNUMBER(MATCH($Q112,{"экспозиция","макет","стенд","автостенд","авто стенд","выставочное пространство","выставочные стенды","модульные выставочные стенды","3Д конструкция","3D конструкция"},)),P112="Экспонирование"),
"нестандартный",
ISNUMBER(MATCH($Q112,{"скроллер","призматрон"},)),
"динамический",
$P112="Видео",
"цифровой",
OR($P112="Пресса",$P112="Щит",$P112="POSm",$P112="Подвес",$P112="Брендирование/оклейка"),
"статический"),"")</f>
        <v/>
      </c>
      <c r="S112" s="59" t="n"/>
      <c r="T112" s="60" t="n"/>
      <c r="U112" s="60" t="n"/>
      <c r="V112" s="60">
        <f>
IF(P112="Видео",
"цифровой постер/ролик",
IF(ISNUMBER(MATCH(Q112,{"короб световой","короб световой | лайтбокс","короб световой | кристалайт","лайтбокс","лайт бокс","кристалайт","LB","lightbox"},)),
"бэклит",
IF(P112="Брендирование/оклейка",
"перфарированная пленка/самоклейка",
IF(P112="Экспонирование",
"под запрос",
IF(P112="Подвес",
"баннер/ткань",
"")))))</f>
        <v/>
      </c>
      <c r="W112" s="59" t="n"/>
      <c r="X112" s="59" t="n"/>
      <c r="Y112" s="59" t="n"/>
      <c r="Z112" s="61" t="n"/>
      <c r="AA112" s="61" t="n"/>
      <c r="AB112" s="61">
        <f>IF(BL112&gt;0,Z112,0)</f>
        <v/>
      </c>
      <c r="AC112" s="59" t="n"/>
      <c r="AD112" s="59" t="n"/>
      <c r="AE112" s="59" t="n"/>
      <c r="AF112" s="59" t="n"/>
      <c r="AG112" s="59" t="n"/>
      <c r="AH112" s="59" t="n"/>
      <c r="AI112" s="59" t="n"/>
      <c r="AJ112" s="59" t="n"/>
      <c r="AK112" s="59" t="n"/>
      <c r="AL112" s="62">
        <f>IFERROR(IF(OR(R112="статический",R112="динамический",R112="нестандартный",R112="",R112=""),"-",IF(AND(AH112="-",AI112="-"),"-",AK112*3600/AH112*AI112)),"-")</f>
        <v/>
      </c>
      <c r="AM112" s="62">
        <f>IFERROR(IF(OR(R112="статический",R112="динамический",R112="",R112="", R112="BTL",R112="нестандартный"),"-",AG112*AI112*AL112/60),"-")</f>
        <v/>
      </c>
      <c r="AN112" s="63">
        <f>IFERROR(IF(AH112="","-",AG112*AI112/AH112),"-")</f>
        <v/>
      </c>
      <c r="AO112" s="59">
        <f>IFERROR(IF(OR($R112="статический",$R112="динамический",$R112="",$R112="",$R112="BTL",$R112="нестандартный"),"-",$AL112*$AY112),"-")</f>
        <v/>
      </c>
      <c r="AP112" s="62">
        <f>IFERROR(IF(OR($R112="статический",$R112="динамический",$R112="",$R112="",$R112="BTL",$R112="нестандартный"),"-",$AM112*AY112),"-")</f>
        <v/>
      </c>
      <c r="AQ112" s="64" t="n"/>
      <c r="AR112" s="61" t="n"/>
      <c r="AS112" s="61" t="n"/>
      <c r="AT112" s="61" t="n"/>
      <c r="AU112" s="65" t="n"/>
      <c r="AV112" s="124">
        <f>IFERROR(DR112/AT112*1000,"n/a")</f>
        <v/>
      </c>
      <c r="AW112" s="67" t="n"/>
      <c r="AX112" s="67" t="n"/>
      <c r="AY112" s="43">
        <f>IFERROR(IF(OR($AW112="",$AX112=""),"",_xlfn.DAYS($AX112+1,$AW112)),"")</f>
        <v/>
      </c>
      <c r="AZ112" s="68">
        <f t="array" ref="AZ112">
_xlfn.LET(_xlpm.COEFF,
IF($AW112+$AX112=0,0,IF(MAX(MIN($AX112,EOMONTH(AZ$15,0))-MAX($AW112,AZ$15)+1,)&gt;0,1,0)),
_xlfn.IFS(
$ES112="LisChannel",
_xlpm.COEFF*
INDEX({1;1;1.2;1.2;1;1;1;1;1.2;1.2;1.2;1.2},
MATCH(MONTH(AZ$15),
{1,2,3,4,5,6,7,8,9,10,11,12})),
CONCATENATE($ES112," ",$L112)="RussOutdoor метро",
_xlpm.COEFF*
INDEX({0.8;0.9;1.1;1.1;1;1;1;1;1.1;1.1;1.1;1.1},
MATCH(MONTH(AZ$15),
{1,2,3,4,5,6,7,8,9,10,11,12})),
$ES112&lt;&gt;"LisChannel",
_xlpm.COEFF,
$ES112&lt;&gt;"RussOutdoor",
_xlpm.COEFF))</f>
        <v/>
      </c>
      <c r="BA112" s="68">
        <f t="array" ref="BA112">
_xlfn.LET(_xlpm.COEFF,
IF($AW112+$AX112=0,0,IF(MAX(MIN($AX112,EOMONTH(BA$15,0))-MAX($AW112,BA$15)+1,)&gt;0,1,0)),
_xlfn.IFS(
$ES112="LisChannel",
_xlpm.COEFF*
INDEX({1;1;1.2;1.2;1;1;1;1;1.2;1.2;1.2;1.2},
MATCH(MONTH(BA$15),
{1,2,3,4,5,6,7,8,9,10,11,12})),
CONCATENATE($ES112," ",$L112)="RussOutdoor метро",
_xlpm.COEFF*
INDEX({0.8;0.9;1.1;1.1;1;1;1;1;1.1;1.1;1.1;1.1},
MATCH(MONTH(BA$15),
{1,2,3,4,5,6,7,8,9,10,11,12})),
$ES112&lt;&gt;"LisChannel",
_xlpm.COEFF,
$ES112&lt;&gt;"RussOutdoor",
_xlpm.COEFF))</f>
        <v/>
      </c>
      <c r="BB112" s="68">
        <f t="array" ref="BB112">
_xlfn.LET(_xlpm.COEFF,
IF($AW112+$AX112=0,0,IF(MAX(MIN($AX112,EOMONTH(BB$15,0))-MAX($AW112,BB$15)+1,)&gt;0,1,0)),
_xlfn.IFS(
$ES112="LisChannel",
_xlpm.COEFF*
INDEX({1;1;1.2;1.2;1;1;1;1;1.2;1.2;1.2;1.2},
MATCH(MONTH(BB$15),
{1,2,3,4,5,6,7,8,9,10,11,12})),
CONCATENATE($ES112," ",$L112)="RussOutdoor метро",
_xlpm.COEFF*
INDEX({0.8;0.9;1.1;1.1;1;1;1;1;1.1;1.1;1.1;1.1},
MATCH(MONTH(BB$15),
{1,2,3,4,5,6,7,8,9,10,11,12})),
$ES112&lt;&gt;"LisChannel",
_xlpm.COEFF,
$ES112&lt;&gt;"RussOutdoor",
_xlpm.COEFF))</f>
        <v/>
      </c>
      <c r="BC112" s="68">
        <f t="array" ref="BC112">
_xlfn.LET(_xlpm.COEFF,
IF($AW112+$AX112=0,0,IF(MAX(MIN($AX112,EOMONTH(BC$15,0))-MAX($AW112,BC$15)+1,)&gt;0,1,0)),
_xlfn.IFS(
$ES112="LisChannel",
_xlpm.COEFF*
INDEX({1;1;1.2;1.2;1;1;1;1;1.2;1.2;1.2;1.2},
MATCH(MONTH(BC$15),
{1,2,3,4,5,6,7,8,9,10,11,12})),
CONCATENATE($ES112," ",$L112)="RussOutdoor метро",
_xlpm.COEFF*
INDEX({0.8;0.9;1.1;1.1;1;1;1;1;1.1;1.1;1.1;1.1},
MATCH(MONTH(BC$15),
{1,2,3,4,5,6,7,8,9,10,11,12})),
$ES112&lt;&gt;"LisChannel",
_xlpm.COEFF,
$ES112&lt;&gt;"RussOutdoor",
_xlpm.COEFF))</f>
        <v/>
      </c>
      <c r="BD112" s="68">
        <f t="array" ref="BD112">
_xlfn.LET(_xlpm.COEFF,
IF($AW112+$AX112=0,0,IF(MAX(MIN($AX112,EOMONTH(BD$15,0))-MAX($AW112,BD$15)+1,)&gt;0,1,0)),
_xlfn.IFS(
$ES112="LisChannel",
_xlpm.COEFF*
INDEX({1;1;1.2;1.2;1;1;1;1;1.2;1.2;1.2;1.2},
MATCH(MONTH(BD$15),
{1,2,3,4,5,6,7,8,9,10,11,12})),
CONCATENATE($ES112," ",$L112)="RussOutdoor метро",
_xlpm.COEFF*
INDEX({0.8;0.9;1.1;1.1;1;1;1;1;1.1;1.1;1.1;1.1},
MATCH(MONTH(BD$15),
{1,2,3,4,5,6,7,8,9,10,11,12})),
$ES112&lt;&gt;"LisChannel",
_xlpm.COEFF,
$ES112&lt;&gt;"RussOutdoor",
_xlpm.COEFF))</f>
        <v/>
      </c>
      <c r="BE112" s="68">
        <f t="array" ref="BE112">
_xlfn.LET(_xlpm.COEFF,
IF($AW112+$AX112=0,0,IF(MAX(MIN($AX112,EOMONTH(BE$15,0))-MAX($AW112,BE$15)+1,)&gt;0,1,0)),
_xlfn.IFS(
$ES112="LisChannel",
_xlpm.COEFF*
INDEX({1;1;1.2;1.2;1;1;1;1;1.2;1.2;1.2;1.2},
MATCH(MONTH(BE$15),
{1,2,3,4,5,6,7,8,9,10,11,12})),
CONCATENATE($ES112," ",$L112)="RussOutdoor метро",
_xlpm.COEFF*
INDEX({0.8;0.9;1.1;1.1;1;1;1;1;1.1;1.1;1.1;1.1},
MATCH(MONTH(BE$15),
{1,2,3,4,5,6,7,8,9,10,11,12})),
$ES112&lt;&gt;"LisChannel",
_xlpm.COEFF,
$ES112&lt;&gt;"RussOutdoor",
_xlpm.COEFF))</f>
        <v/>
      </c>
      <c r="BF112" s="68">
        <f t="array" ref="BF112">
_xlfn.LET(_xlpm.COEFF,
IF($AW112+$AX112=0,0,IF(MAX(MIN($AX112,EOMONTH(BF$15,0))-MAX($AW112,BF$15)+1,)&gt;0,1,0)),
_xlfn.IFS(
$ES112="LisChannel",
_xlpm.COEFF*
INDEX({1;1;1.2;1.2;1;1;1;1;1.2;1.2;1.2;1.2},
MATCH(MONTH(BF$15),
{1,2,3,4,5,6,7,8,9,10,11,12})),
CONCATENATE($ES112," ",$L112)="RussOutdoor метро",
_xlpm.COEFF*
INDEX({0.8;0.9;1.1;1.1;1;1;1;1;1.1;1.1;1.1;1.1},
MATCH(MONTH(BF$15),
{1,2,3,4,5,6,7,8,9,10,11,12})),
$ES112&lt;&gt;"LisChannel",
_xlpm.COEFF,
$ES112&lt;&gt;"RussOutdoor",
_xlpm.COEFF))</f>
        <v/>
      </c>
      <c r="BG112" s="68">
        <f t="array" ref="BG112">
_xlfn.LET(_xlpm.COEFF,
IF($AW112+$AX112=0,0,IF(MAX(MIN($AX112,EOMONTH(BG$15,0))-MAX($AW112,BG$15)+1,)&gt;0,1,0)),
_xlfn.IFS(
$ES112="LisChannel",
_xlpm.COEFF*
INDEX({1;1;1.2;1.2;1;1;1;1;1.2;1.2;1.2;1.2},
MATCH(MONTH(BG$15),
{1,2,3,4,5,6,7,8,9,10,11,12})),
CONCATENATE($ES112," ",$L112)="RussOutdoor метро",
_xlpm.COEFF*
INDEX({0.8;0.9;1.1;1.1;1;1;1;1;1.1;1.1;1.1;1.1},
MATCH(MONTH(BG$15),
{1,2,3,4,5,6,7,8,9,10,11,12})),
$ES112&lt;&gt;"LisChannel",
_xlpm.COEFF,
$ES112&lt;&gt;"RussOutdoor",
_xlpm.COEFF))</f>
        <v/>
      </c>
      <c r="BH112" s="68">
        <f t="array" ref="BH112">
_xlfn.LET(_xlpm.COEFF,
IF($AW112+$AX112=0,0,IF(MAX(MIN($AX112,EOMONTH(BH$15,0))-MAX($AW112,BH$15)+1,)&gt;0,1,0)),
_xlfn.IFS(
$ES112="LisChannel",
_xlpm.COEFF*
INDEX({1;1;1.2;1.2;1;1;1;1;1.2;1.2;1.2;1.2},
MATCH(MONTH(BH$15),
{1,2,3,4,5,6,7,8,9,10,11,12})),
CONCATENATE($ES112," ",$L112)="RussOutdoor метро",
_xlpm.COEFF*
INDEX({0.8;0.9;1.1;1.1;1;1;1;1;1.1;1.1;1.1;1.1},
MATCH(MONTH(BH$15),
{1,2,3,4,5,6,7,8,9,10,11,12})),
$ES112&lt;&gt;"LisChannel",
_xlpm.COEFF,
$ES112&lt;&gt;"RussOutdoor",
_xlpm.COEFF))</f>
        <v/>
      </c>
      <c r="BI112" s="68">
        <f t="array" ref="BI112">
_xlfn.LET(_xlpm.COEFF,
IF($AW112+$AX112=0,0,IF(MAX(MIN($AX112,EOMONTH(BI$15,0))-MAX($AW112,BI$15)+1,)&gt;0,1,0)),
_xlfn.IFS(
$ES112="LisChannel",
_xlpm.COEFF*
INDEX({1;1;1.2;1.2;1;1;1;1;1.2;1.2;1.2;1.2},
MATCH(MONTH(BI$15),
{1,2,3,4,5,6,7,8,9,10,11,12})),
CONCATENATE($ES112," ",$L112)="RussOutdoor метро",
_xlpm.COEFF*
INDEX({0.8;0.9;1.1;1.1;1;1;1;1;1.1;1.1;1.1;1.1},
MATCH(MONTH(BI$15),
{1,2,3,4,5,6,7,8,9,10,11,12})),
$ES112&lt;&gt;"LisChannel",
_xlpm.COEFF,
$ES112&lt;&gt;"RussOutdoor",
_xlpm.COEFF))</f>
        <v/>
      </c>
      <c r="BJ112" s="68">
        <f t="array" ref="BJ112">
_xlfn.LET(_xlpm.COEFF,
IF($AW112+$AX112=0,0,IF(MAX(MIN($AX112,EOMONTH(BJ$15,0))-MAX($AW112,BJ$15)+1,)&gt;0,1,0)),
_xlfn.IFS(
$ES112="LisChannel",
_xlpm.COEFF*
INDEX({1;1;1.2;1.2;1;1;1;1;1.2;1.2;1.2;1.2},
MATCH(MONTH(BJ$15),
{1,2,3,4,5,6,7,8,9,10,11,12})),
CONCATENATE($ES112," ",$L112)="RussOutdoor метро",
_xlpm.COEFF*
INDEX({0.8;0.9;1.1;1.1;1;1;1;1;1.1;1.1;1.1;1.1},
MATCH(MONTH(BJ$15),
{1,2,3,4,5,6,7,8,9,10,11,12})),
$ES112&lt;&gt;"LisChannel",
_xlpm.COEFF,
$ES112&lt;&gt;"RussOutdoor",
_xlpm.COEFF))</f>
        <v/>
      </c>
      <c r="BK112" s="68">
        <f t="array" ref="BK112">
_xlfn.LET(_xlpm.COEFF,
IF($AW112+$AX112=0,0,IF(MAX(MIN($AX112,EOMONTH(BK$15,0))-MAX($AW112,BK$15)+1,)&gt;0,1,0)),
_xlfn.IFS(
$ES112="LisChannel",
_xlpm.COEFF*
INDEX({1;1;1.2;1.2;1;1;1;1;1.2;1.2;1.2;1.2},
MATCH(MONTH(BK$15),
{1,2,3,4,5,6,7,8,9,10,11,12})),
CONCATENATE($ES112," ",$L112)="RussOutdoor метро",
_xlpm.COEFF*
INDEX({0.8;0.9;1.1;1.1;1;1;1;1;1.1;1.1;1.1;1.1},
MATCH(MONTH(BK$15),
{1,2,3,4,5,6,7,8,9,10,11,12})),
$ES112&lt;&gt;"LisChannel",
_xlpm.COEFF,
$ES112&lt;&gt;"RussOutdoor",
_xlpm.COEFF))</f>
        <v/>
      </c>
      <c r="BL112" s="62">
        <f>COUNTIFS($AZ112:$BK112,"&gt;0")</f>
        <v/>
      </c>
      <c r="BM112" s="65" t="n"/>
      <c r="BN112" s="125">
        <f>$DJ112</f>
        <v/>
      </c>
      <c r="BO112" s="63">
        <f>$DQ112</f>
        <v/>
      </c>
      <c r="BP112" s="125">
        <f>
IFERROR(
IF($BL112=0,0,
$BN112*(1-$BO112)),
0)</f>
        <v/>
      </c>
      <c r="BQ112" s="125">
        <f t="array" ref="BQ112">
IFERROR(
_xlfn.IFS(
$DH112="день_1",
$BP112*$BL112/($AX112-$AW112+1)*AZ112*(DAY(EOMONTH(AZ$15,0))),
$DH112="день_2",
$BP112/30*MAX(MIN($AX112,EOMONTH(AZ$15,0))-MAX($AW112,AZ$15)+1,),
$DH112="раб.день",
$BP112/30*(IFERROR(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$BP112*AZ112,
$DH112="неделя",
$BP112*AZ112/7*(ROUNDUP((DAY(EOMONTH(AZ$15,0)))/4,0))),
0)</f>
        <v/>
      </c>
      <c r="BR112" s="125">
        <f t="array" ref="BR112">
IFERROR(
_xlfn.IFS(
$DH112="день_1",
$BP112*$BL112/($AX112-$AW112+1)*BA112*(DAY(EOMONTH(BA$15,0))),
$DH112="день_2",
$BP112/30*MAX(MIN($AX112,EOMONTH(BA$15,0))-MAX($AW112,BA$15)+1,),
$DH112="раб.день",
$BP112/30*(IFERROR(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$BP112*BA112,
$DH112="неделя",
$BP112*BA112/7*(ROUNDUP((DAY(EOMONTH(BA$15,0)))/4,0))),
0)</f>
        <v/>
      </c>
      <c r="BS112" s="125">
        <f t="array" ref="BS112">
IFERROR(
_xlfn.IFS(
$DH112="день_1",
$BP112*$BL112/($AX112-$AW112+1)*BB112*(DAY(EOMONTH(BB$15,0))),
$DH112="день_2",
$BP112/30*MAX(MIN($AX112,EOMONTH(BB$15,0))-MAX($AW112,BB$15)+1,),
$DH112="раб.день",
$BP112/30*(IFERROR(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$BP112*BB112,
$DH112="неделя",
$BP112*BB112/7*(ROUNDUP((DAY(EOMONTH(BB$15,0)))/4,0))),
0)</f>
        <v/>
      </c>
      <c r="BT112" s="125">
        <f t="array" ref="BT112">
IFERROR(
_xlfn.IFS(
$DH112="день_1",
$BP112*$BL112/($AX112-$AW112+1)*BC112*(DAY(EOMONTH(BC$15,0))),
$DH112="день_2",
$BP112/30*MAX(MIN($AX112,EOMONTH(BC$15,0))-MAX($AW112,BC$15)+1,),
$DH112="раб.день",
$BP112/30*(IFERROR(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$BP112*BC112,
$DH112="неделя",
$BP112*BC112/7*(ROUNDUP((DAY(EOMONTH(BC$15,0)))/4,0))),
0)</f>
        <v/>
      </c>
      <c r="BU112" s="125">
        <f t="array" ref="BU112">
IFERROR(
_xlfn.IFS(
$DH112="день_1",
$BP112*$BL112/($AX112-$AW112+1)*BD112*(DAY(EOMONTH(BD$15,0))),
$DH112="день_2",
$BP112/30*MAX(MIN($AX112,EOMONTH(BD$15,0))-MAX($AW112,BD$15)+1,),
$DH112="раб.день",
$BP112/30*(IFERROR(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$BP112*BD112,
$DH112="неделя",
$BP112*BD112/7*(ROUNDUP((DAY(EOMONTH(BD$15,0)))/4,0))),
0)</f>
        <v/>
      </c>
      <c r="BV112" s="125">
        <f t="array" ref="BV112">
IFERROR(
_xlfn.IFS(
$DH112="день_1",
$BP112*$BL112/($AX112-$AW112+1)*BE112*(DAY(EOMONTH(BE$15,0))),
$DH112="день_2",
$BP112/30*MAX(MIN($AX112,EOMONTH(BE$15,0))-MAX($AW112,BE$15)+1,),
$DH112="раб.день",
$BP112/30*(IFERROR(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$BP112*BE112,
$DH112="неделя",
$BP112*BE112/7*(ROUNDUP((DAY(EOMONTH(BE$15,0)))/4,0))),
0)</f>
        <v/>
      </c>
      <c r="BW112" s="125">
        <f t="array" ref="BW112">
IFERROR(
_xlfn.IFS(
$DH112="день_1",
$BP112*$BL112/($AX112-$AW112+1)*BF112*(DAY(EOMONTH(BF$15,0))),
$DH112="день_2",
$BP112/30*MAX(MIN($AX112,EOMONTH(BF$15,0))-MAX($AW112,BF$15)+1,),
$DH112="раб.день",
$BP112/30*(IFERROR(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$BP112*BF112,
$DH112="неделя",
$BP112*BF112/7*(ROUNDUP((DAY(EOMONTH(BF$15,0)))/4,0))),
0)</f>
        <v/>
      </c>
      <c r="BX112" s="125">
        <f t="array" ref="BX112">
IFERROR(
_xlfn.IFS(
$DH112="день_1",
$BP112*$BL112/($AX112-$AW112+1)*BG112*(DAY(EOMONTH(BG$15,0))),
$DH112="день_2",
$BP112/30*MAX(MIN($AX112,EOMONTH(BG$15,0))-MAX($AW112,BG$15)+1,),
$DH112="раб.день",
$BP112/30*(IFERROR(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$BP112*BG112,
$DH112="неделя",
$BP112*BG112/7*(ROUNDUP((DAY(EOMONTH(BG$15,0)))/4,0))),
0)</f>
        <v/>
      </c>
      <c r="BY112" s="125">
        <f t="array" ref="BY112">
IFERROR(
_xlfn.IFS(
$DH112="день_1",
$BP112*$BL112/($AX112-$AW112+1)*BH112*(DAY(EOMONTH(BH$15,0))),
$DH112="день_2",
$BP112/30*MAX(MIN($AX112,EOMONTH(BH$15,0))-MAX($AW112,BH$15)+1,),
$DH112="раб.день",
$BP112/30*(IFERROR(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$BP112*BH112,
$DH112="неделя",
$BP112*BH112/7*(ROUNDUP((DAY(EOMONTH(BH$15,0)))/4,0))),
0)</f>
        <v/>
      </c>
      <c r="BZ112" s="125">
        <f t="array" ref="BZ112">
IFERROR(
_xlfn.IFS(
$DH112="день_1",
$BP112*$BL112/($AX112-$AW112+1)*BI112*(DAY(EOMONTH(BI$15,0))),
$DH112="день_2",
$BP112/30*MAX(MIN($AX112,EOMONTH(BI$15,0))-MAX($AW112,BI$15)+1,),
$DH112="раб.день",
$BP112/30*(IFERROR(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$BP112*BI112,
$DH112="неделя",
$BP112*BI112/7*(ROUNDUP((DAY(EOMONTH(BI$15,0)))/4,0))),
0)</f>
        <v/>
      </c>
      <c r="CA112" s="125">
        <f t="array" ref="CA112">
IFERROR(
_xlfn.IFS(
$DH112="день_1",
$BP112*$BL112/($AX112-$AW112+1)*BJ112*(DAY(EOMONTH(BJ$15,0))),
$DH112="день_2",
$BP112/30*MAX(MIN($AX112,EOMONTH(BJ$15,0))-MAX($AW112,BJ$15)+1,),
$DH112="раб.день",
$BP112/30*(IFERROR(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$BP112*BJ112,
$DH112="неделя",
$BP112*BJ112/7*(ROUNDUP((DAY(EOMONTH(BJ$15,0)))/4,0))),
0)</f>
        <v/>
      </c>
      <c r="CB112" s="125">
        <f t="array" ref="CB112">
IFERROR(
_xlfn.IFS(
$DH112="день_1",
$BP112*$BL112/($AX112-$AW112+1)*BK112*(DAY(EOMONTH(BK$15,0))),
$DH112="день_2",
$BP112/30*MAX(MIN($AX112,EOMONTH(BK$15,0))-MAX($AW112,BK$15)+1,),
$DH112="раб.день",
$BP112/30*(IFERROR(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$BP112*BK112,
$DH112="неделя",
$BP112*BK112/7*(ROUNDUP((DAY(EOMONTH(BK$15,0)))/4,0))),
0)</f>
        <v/>
      </c>
      <c r="CC112" s="125">
        <f>SUM($BQ112:$CB112)</f>
        <v/>
      </c>
      <c r="CD112" s="126">
        <f>SUM($EH112:$EH112)</f>
        <v/>
      </c>
      <c r="CE112" s="126">
        <f>$CD112*$AB112</f>
        <v/>
      </c>
      <c r="CF112" s="126">
        <f>SUM($EK112:$EK112)</f>
        <v/>
      </c>
      <c r="CG112" s="126">
        <f>$CF112*$AB112</f>
        <v/>
      </c>
      <c r="CH112" s="126">
        <f>SUM($CC112,$CE112,$CG112)</f>
        <v/>
      </c>
      <c r="CI112" s="126">
        <f>$CH112*(1+$CM112)</f>
        <v/>
      </c>
      <c r="CJ112" s="127" t="n">
        <v>0</v>
      </c>
      <c r="CK112" s="126">
        <f>SUM($CH112:$CH112)*(1+$CJ112)</f>
        <v/>
      </c>
      <c r="CL112" s="126">
        <f>SUM($CH112:$CH112)*(1+$CM112)</f>
        <v/>
      </c>
      <c r="CM112" s="59" t="n"/>
      <c r="CN112" s="59" t="n"/>
      <c r="CO112" s="72" t="n"/>
      <c r="CP112" s="59" t="n"/>
      <c r="CQ112" s="73" t="n"/>
      <c r="CR112" s="73" t="n"/>
      <c r="CS112" s="73" t="n"/>
      <c r="CT112" s="72" t="n"/>
      <c r="CU112" s="79" t="inlineStr">
        <is>
          <t> </t>
        </is>
      </c>
      <c r="CV112" s="60" t="n"/>
      <c r="CW112" s="60" t="n"/>
      <c r="CX112" s="60" t="n"/>
      <c r="CY112" s="127">
        <f>IFERROR(($CC112-$EE112)/($EE112/(1-$DQ112)),0)</f>
        <v/>
      </c>
      <c r="CZ112" s="127">
        <f>IFERROR(1-$EI112/($CE112),0)</f>
        <v/>
      </c>
      <c r="DA112" s="127">
        <f>IFERROR(1-$EL112/($CG112),0)</f>
        <v/>
      </c>
      <c r="DB112" s="126">
        <f>ROUND(IFERROR(($CI112/(1+$CM112)-$EN112),0),2)</f>
        <v/>
      </c>
      <c r="DC112" s="128" t="n"/>
      <c r="DD112" s="125" t="n"/>
      <c r="DE112" s="75" t="n">
        <v>0</v>
      </c>
      <c r="DF112" s="128" t="n"/>
      <c r="DG112" s="125">
        <f>IF($DC112=0,0,$DD112*($DC112*100%-$DE112*$DF112))*SUM($AB112:$AB112)</f>
        <v/>
      </c>
      <c r="DH112" s="129" t="inlineStr">
        <is>
          <t>месяц</t>
        </is>
      </c>
      <c r="DI112" s="130">
        <f t="array" ref="DI112">IFERROR(
IF($ES112="LisChannel",
(ROUND(((INDEX({174.625;153.888888888889;130.972222222222},MATCH($AI112,{2;3;4}),0))*$AG112*$AI112),2)),0),0)</f>
        <v/>
      </c>
      <c r="DJ112" s="130">
        <f>
_xlfn.LET(_xlpm.X,
IFERROR(
IF($ES112="НовиковТВ",
(_xlfn.LET(_xlpm.NTV,
_xlfn.LET(_xlpm.MIN,350000,
IF(SUMIFS($DI:$DI,$ES:$ES,"НовиковТВ")&lt;=_xlpm.MIN,
(SUMIFS($DI:$DI,$ES:$ES,"НовиковТВ")/(COUNTIFS($ES:$ES,"НовиковТВ")))*_xlpm.MIN/SUMIFS($DI:$DI,$ES:$ES,"НовиковТВ"),
DI112)),
_xlpm.NTV+$DG112/(1-(1-(_xlpm.NTV)*(1-$DL112)*(1-$DM112)*(1-$DN112)*(1-$DO112)*(1-$DP112)/_xlpm.NTV))))/(1+$EP112),
$DI112+$DG112/(1-(1-($DI112)*(1-$DL112)*(1-$DM112)*(1-$DN112)*(1-$DO112)*(1-$DP112)/$DI112))),
0),
_xlpm.X*(1+$CM112)*(1+$CW112)-_xlpm.X*(1+$CM112)+_xlpm.X)</f>
        <v/>
      </c>
      <c r="DK112" s="125" t="inlineStr">
        <is>
          <t>послед.</t>
        </is>
      </c>
      <c r="DL112" s="63" t="n">
        <v>0</v>
      </c>
      <c r="DM112" s="63" t="n">
        <v>0</v>
      </c>
      <c r="DN112" s="63" t="n">
        <v>0</v>
      </c>
      <c r="DO112" s="63" t="n">
        <v>0</v>
      </c>
      <c r="DP112" s="63" t="n">
        <v>0</v>
      </c>
      <c r="DQ112" s="63">
        <f t="array" ref="DQ112">IFERROR(_xlfn.IFS(
$DK112="послед.",1-(1-$DL112)*(1-$DM112)*(1-$DN112)*(1-$DO112)*(1-$DP112),
$DK112="сумм.",$DL112+$DM112+$DN112+$DO112+$DP112),
0)</f>
        <v/>
      </c>
      <c r="DR112" s="125">
        <f t="array" ref="DR112">
IFERROR(
_xlfn.IFS(
$BL112=0,
0,
$BL112&gt;0,
_xlfn.IFS($DK112="послед.",
$DJ112*(1-$DL112)*(1-$DM112)*(1-$DN112)*(1-$DO112)*(1-$DP112),
$DK112="сумм.",
$DJ112*(1-($DL112+$DM112+$DN112+$DO112+$DP112)))),0)</f>
        <v/>
      </c>
      <c r="DS112" s="125">
        <f t="array" ref="DS112">
IFERROR(_xlfn.IFS(
$DH112="день_1",
$DR112*$BL112/($AX112-$AW112+1)*AZ112*(DAY(EOMONTH(AZ$15,0))),
$DH112="день_2",
$DR112/30*MAX(MIN($AX112,EOMONTH(AZ$15,0))-MAX($AW112,AZ$15)+1,),
$DH112="раб.день",
$DR112/30*(IFERROR(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$DR112*AZ112,
$DH112="неделя",
$DR112*AZ112/7*(ROUNDUP((DAY(EOMONTH(AZ$15,0)))/4,0))),
0)</f>
        <v/>
      </c>
      <c r="DT112" s="125">
        <f t="array" ref="DT112">
IFERROR(_xlfn.IFS(
$DH112="день_1",
$DR112*$BL112/($AX112-$AW112+1)*BA112*(DAY(EOMONTH(BA$15,0))),
$DH112="день_2",
$DR112/30*MAX(MIN($AX112,EOMONTH(BA$15,0))-MAX($AW112,BA$15)+1,),
$DH112="раб.день",
$DR112/30*(IFERROR(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$DR112*BA112,
$DH112="неделя",
$DR112*BA112/7*(ROUNDUP((DAY(EOMONTH(BA$15,0)))/4,0))),
0)</f>
        <v/>
      </c>
      <c r="DU112" s="125">
        <f t="array" ref="DU112">
IFERROR(_xlfn.IFS(
$DH112="день_1",
$DR112*$BL112/($AX112-$AW112+1)*BB112*(DAY(EOMONTH(BB$15,0))),
$DH112="день_2",
$DR112/30*MAX(MIN($AX112,EOMONTH(BB$15,0))-MAX($AW112,BB$15)+1,),
$DH112="раб.день",
$DR112/30*(IFERROR(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$DR112*BB112,
$DH112="неделя",
$DR112*BB112/7*(ROUNDUP((DAY(EOMONTH(BB$15,0)))/4,0))),
0)</f>
        <v/>
      </c>
      <c r="DV112" s="125">
        <f t="array" ref="DV112">
IFERROR(_xlfn.IFS(
$DH112="день_1",
$DR112*$BL112/($AX112-$AW112+1)*BC112*(DAY(EOMONTH(BC$15,0))),
$DH112="день_2",
$DR112/30*MAX(MIN($AX112,EOMONTH(BC$15,0))-MAX($AW112,BC$15)+1,),
$DH112="раб.день",
$DR112/30*(IFERROR(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$DR112*BC112,
$DH112="неделя",
$DR112*BC112/7*(ROUNDUP((DAY(EOMONTH(BC$15,0)))/4,0))),
0)</f>
        <v/>
      </c>
      <c r="DW112" s="125">
        <f t="array" ref="DW112">
IFERROR(_xlfn.IFS(
$DH112="день_1",
$DR112*$BL112/($AX112-$AW112+1)*BD112*(DAY(EOMONTH(BD$15,0))),
$DH112="день_2",
$DR112/30*MAX(MIN($AX112,EOMONTH(BD$15,0))-MAX($AW112,BD$15)+1,),
$DH112="раб.день",
$DR112/30*(IFERROR(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$DR112*BD112,
$DH112="неделя",
$DR112*BD112/7*(ROUNDUP((DAY(EOMONTH(BD$15,0)))/4,0))),
0)</f>
        <v/>
      </c>
      <c r="DX112" s="125">
        <f t="array" ref="DX112">
IFERROR(_xlfn.IFS(
$DH112="день_1",
$DR112*$BL112/($AX112-$AW112+1)*BE112*(DAY(EOMONTH(BE$15,0))),
$DH112="день_2",
$DR112/30*MAX(MIN($AX112,EOMONTH(BE$15,0))-MAX($AW112,BE$15)+1,),
$DH112="раб.день",
$DR112/30*(IFERROR(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$DR112*BE112,
$DH112="неделя",
$DR112*BE112/7*(ROUNDUP((DAY(EOMONTH(BE$15,0)))/4,0))),
0)</f>
        <v/>
      </c>
      <c r="DY112" s="125">
        <f t="array" ref="DY112">
IFERROR(_xlfn.IFS(
$DH112="день_1",
$DR112*$BL112/($AX112-$AW112+1)*BF112*(DAY(EOMONTH(BF$15,0))),
$DH112="день_2",
$DR112/30*MAX(MIN($AX112,EOMONTH(BF$15,0))-MAX($AW112,BF$15)+1,),
$DH112="раб.день",
$DR112/30*(IFERROR(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$DR112*BF112,
$DH112="неделя",
$DR112*BF112/7*(ROUNDUP((DAY(EOMONTH(BF$15,0)))/4,0))),
0)</f>
        <v/>
      </c>
      <c r="DZ112" s="125">
        <f t="array" ref="DZ112">
IFERROR(_xlfn.IFS(
$DH112="день_1",
$DR112*$BL112/($AX112-$AW112+1)*BG112*(DAY(EOMONTH(BG$15,0))),
$DH112="день_2",
$DR112/30*MAX(MIN($AX112,EOMONTH(BG$15,0))-MAX($AW112,BG$15)+1,),
$DH112="раб.день",
$DR112/30*(IFERROR(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$DR112*BG112,
$DH112="неделя",
$DR112*BG112/7*(ROUNDUP((DAY(EOMONTH(BG$15,0)))/4,0))),
0)</f>
        <v/>
      </c>
      <c r="EA112" s="125">
        <f t="array" ref="EA112">
IFERROR(_xlfn.IFS(
$DH112="день_1",
$DR112*$BL112/($AX112-$AW112+1)*BH112*(DAY(EOMONTH(BH$15,0))),
$DH112="день_2",
$DR112/30*MAX(MIN($AX112,EOMONTH(BH$15,0))-MAX($AW112,BH$15)+1,),
$DH112="раб.день",
$DR112/30*(IFERROR(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$DR112*BH112,
$DH112="неделя",
$DR112*BH112/7*(ROUNDUP((DAY(EOMONTH(BH$15,0)))/4,0))),
0)</f>
        <v/>
      </c>
      <c r="EB112" s="125">
        <f t="array" ref="EB112">
IFERROR(_xlfn.IFS(
$DH112="день_1",
$DR112*$BL112/($AX112-$AW112+1)*BI112*(DAY(EOMONTH(BI$15,0))),
$DH112="день_2",
$DR112/30*MAX(MIN($AX112,EOMONTH(BI$15,0))-MAX($AW112,BI$15)+1,),
$DH112="раб.день",
$DR112/30*(IFERROR(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$DR112*BI112,
$DH112="неделя",
$DR112*BI112/7*(ROUNDUP((DAY(EOMONTH(BI$15,0)))/4,0))),
0)</f>
        <v/>
      </c>
      <c r="EC112" s="125">
        <f t="array" ref="EC112">
IFERROR(_xlfn.IFS(
$DH112="день_1",
$DR112*$BL112/($AX112-$AW112+1)*BJ112*(DAY(EOMONTH(BJ$15,0))),
$DH112="день_2",
$DR112/30*MAX(MIN($AX112,EOMONTH(BJ$15,0))-MAX($AW112,BJ$15)+1,),
$DH112="раб.день",
$DR112/30*(IFERROR(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$DR112*BJ112,
$DH112="неделя",
$DR112*BJ112/7*(ROUNDUP((DAY(EOMONTH(BJ$15,0)))/4,0))),
0)</f>
        <v/>
      </c>
      <c r="ED112" s="125">
        <f t="array" ref="ED112">
IFERROR(_xlfn.IFS(
$DH112="день_1",
$DR112*$BL112/($AX112-$AW112+1)*BK112*(DAY(EOMONTH(BK$15,0))),
$DH112="день_2",
$DR112/30*MAX(MIN($AX112,EOMONTH(BK$15,0))-MAX($AW112,BK$15)+1,),
$DH112="раб.день",
$DR112/30*(IFERROR(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$DR112*BK112,
$DH112="неделя",
$DR112*BK112/7*(ROUNDUP((DAY(EOMONTH(BK$15,0)))/4,0))),
0)</f>
        <v/>
      </c>
      <c r="EE112" s="125">
        <f>SUM($DS112,$DT112,$DU112,$DV112,$DW112,$DX112,$DY112,$DZ112,$EA112,$EB112,$EC112,$ED112)</f>
        <v/>
      </c>
      <c r="EF112" s="125">
        <f>IFERROR(ROUND($EE112*(1+$EP112),2),0)</f>
        <v/>
      </c>
      <c r="EG112" s="128" t="n">
        <v>1</v>
      </c>
      <c r="EH112" s="126" t="n">
        <v>0</v>
      </c>
      <c r="EI112" s="126">
        <f>ROUND(SUM($EH112:$EH112)*SUM($AB112:$AB112)*$EG112,2)</f>
        <v/>
      </c>
      <c r="EJ112" s="126">
        <f>ROUND($EI112*(1+$EP112),2)</f>
        <v/>
      </c>
      <c r="EK112" s="126" t="n">
        <v>0</v>
      </c>
      <c r="EL112" s="126">
        <f>ROUND(SUM($EK112:$EK112)*SUM($AB112:$AB112)*$EG112,2)</f>
        <v/>
      </c>
      <c r="EM112" s="126">
        <f>ROUND($EL112*(1+$EP112),2)</f>
        <v/>
      </c>
      <c r="EN112" s="126">
        <f>SUM($EE112,$EI112,$EL112)</f>
        <v/>
      </c>
      <c r="EO112" s="126">
        <f>SUM($EF112,$EJ112,$EM112)</f>
        <v/>
      </c>
      <c r="EP112" s="59" t="n"/>
      <c r="EQ112" s="59" t="n"/>
      <c r="ER112" s="60">
        <f t="array" ref="ER1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MATCH(ES112,
{"AMS";"RussOutdoor";"HD Outdoor";"Ingroup";"IQ";"Ledproduction";"LisChannel";"Logic";"Media-PPL";"NovikovTV | НовиковТВ";"SMA";"SOK";"КрокусТВ | CrocusTV | IndoorTV";"Сити";"ТЯК Москва"},
0)),"")</f>
        <v/>
      </c>
      <c r="ES112" s="60" t="n"/>
      <c r="ET112" s="60">
        <f t="array" ref="ET1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MATCH(ES112,
{"AMS";"RussOutdoor";"HD Outdoor";"Ingroup";"IQ";"Ledproduction";"LisChannel";"Logic";"Media-PPL";"NovikovTV | НовиковТВ";"SMA";"SOK";"КрокусТВ | CrocusTV | IndoorTV";"Сити";"ТЯК Москва"},
0)),"")</f>
        <v/>
      </c>
      <c r="EU112" s="60" t="n"/>
      <c r="EV112" s="60" t="n"/>
      <c r="EX112" s="110">
        <f t="array" ref="EX112">
($AR112/30
+N("ТРАФИК ПЛОЩАДКИ"))*
(IFERROR(
_xlfn.LET(
_xlpm.GPR,
HLOOKUP($L112,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IF($Q112="цифровой",_xlpm.GPR/$AG112,_xlpm.GPR/60)),
0)
+N("DWELL TIME"))*
(IF($AB112=0,0,IF($AB112=1,0.3,IF($AB112=2,0.5,IF($AB112&gt;2,1))))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_xlfn.IFS($AC112="да",1.2,$AC112="нет",1)*
_xlfn.IFS($AD112="да",1.2,$AD112="нет",1)*
IF(R112="статический",1,1.2)*
$X112*
INDEX(
{1.2;1;1.2;1.2;1;1.2;1.2;1.2;1.2;1.2;1.2;1;1.2;1.2;1.2;1.2;1;1;1.2;1.2;1.2;1;1;1;1;1.2;1.2;1.2;1.2;1;1;1;1;1.2;1.2;1.2;1.2;1.2;1.2;1.2;1.2;1;1;1.2;1;1;1;1;1.5;1;1;1.5;1.5;1.2},
MATCH($Q112,_xlpm.MI,0)))&gt;{0.02;0.04;0.06;0.1;0.2;0.4;0.6;0.8;1;2;4;6})),
{0;1;2;3;4;5;6;7;8;9;10;11;12},
0)))
+N("КОЭФФИЦИЕНТ КОНТАКТА"))))*
(_xlfn.IFS($X112&lt;0.1,$X112/1000,$X112&gt;25,5.2,AND($X112&gt;=0.1,$X112&lt;=25),(($X112*2+0.1)/10)*($X112/10)))*
IFERROR((_xlfn.LET(
_xlpm.MA,
{0;0.8;0.85;0.9;0.95;1},
_xlpm.MAA,
{0;1;2;3;4;5},
INDEX(_xlpm.MA,MATCH(SUMPRODUCT(--((IF(ROUND(_xlpm.MAA,1)&gt;5,5,ROUND($AB112,1)))&gt;{0;1;2;3;4;5})),_xlpm.MAA,0)))
+N("КОЭФФИЦИЕНТ КОЛ-ВО КОНСТРУКЦИЙ")),1)*
$AB112,0))*
(IF($Q112="цифровой",$AG112/15*$AI112,1)
+N("ДЛЯ ЦИФРЫ"))</f>
        <v/>
      </c>
      <c r="EY112" s="110">
        <f>IFERROR(EX112*AY112,0)</f>
        <v/>
      </c>
      <c r="EZ112" s="131">
        <f>IFERROR(DP112/EY112*1000,0)</f>
        <v/>
      </c>
      <c r="FA112" s="112">
        <f>IFERROR(FC112/FB112,0)</f>
        <v/>
      </c>
      <c r="FB112" s="112">
        <f>IFERROR((FC112/(EY112/FF112*#REF!))*0.825,0)</f>
        <v/>
      </c>
      <c r="FC112" s="112">
        <f>IFERROR(((EX112*30/AR112)*100)/30,0)</f>
        <v/>
      </c>
      <c r="FD112" s="112">
        <f>IFERROR(EY112/G112*100%,0)</f>
        <v/>
      </c>
      <c r="FE112" s="112">
        <f>IFERROR(FD112/FC112*100%,0)</f>
        <v/>
      </c>
      <c r="FF112" s="110">
        <f>IFERROR(AR112/30*AY112,0)</f>
        <v/>
      </c>
    </row>
    <row r="113" ht="12.75" customHeight="1">
      <c r="A113" s="59" t="n"/>
      <c r="B113" s="60" t="n"/>
      <c r="C113" s="60" t="n"/>
      <c r="D113" s="60">
        <f t="array" ref="D1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3" s="60">
        <f t="array" ref="E1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3" s="60" t="inlineStr"/>
      <c r="G113" s="60" t="n"/>
      <c r="H113" s="60">
        <f t="array" ref="H1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3" s="60" t="n"/>
      <c r="J113" s="60" t="n"/>
      <c r="K113" s="60" t="n"/>
      <c r="L113" s="60" t="n"/>
      <c r="M113" s="60" t="n"/>
      <c r="N113" s="60" t="n"/>
      <c r="O113" s="60" t="n"/>
      <c r="P113" s="60">
        <f t="array" ref="P113">
_xlfn.IFS(
ISNUMBER(MATCH($Q113,{"шелфбаннер","разделитель","монетница","чековая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ISNUMBER(MATCH($Q113,{"каталог","журнал"},)),
"Пресса",
$Q113="","")</f>
        <v/>
      </c>
      <c r="Q113" s="60" t="n"/>
      <c r="R113" s="60">
        <f t="array" ref="R113">
IFERROR(
_xlfn.IFS(
OR(ISNUMBER(MATCH($Q113,{"экспозиция","макет","стенд","автостенд","авто стенд","выставочное пространство","выставочные стенды","модульные выставочные стенды","3Д конструкция","3D конструкция"},)),P113="Экспонирование"),
"нестандартный",
ISNUMBER(MATCH($Q113,{"скроллер","призматрон"},)),
"динамический",
$P113="Видео",
"цифровой",
OR($P113="Пресса",$P113="Щит",$P113="POSm",$P113="Подвес",$P113="Брендирование/оклейка"),
"статический"),"")</f>
        <v/>
      </c>
      <c r="S113" s="59" t="n"/>
      <c r="T113" s="60" t="n"/>
      <c r="U113" s="60" t="n"/>
      <c r="V113" s="60">
        <f>
IF(P113="Видео",
"цифровой постер/ролик",
IF(ISNUMBER(MATCH(Q113,{"короб световой","короб световой | лайтбокс","короб световой | кристалайт","лайтбокс","лайт бокс","кристалайт","LB","lightbox"},)),
"бэклит",
IF(P113="Брендирование/оклейка",
"перфарированная пленка/самоклейка",
IF(P113="Экспонирование",
"под запрос",
IF(P113="Подвес",
"баннер/ткань",
"")))))</f>
        <v/>
      </c>
      <c r="W113" s="59" t="n"/>
      <c r="X113" s="59" t="n"/>
      <c r="Y113" s="59" t="n"/>
      <c r="Z113" s="61" t="n"/>
      <c r="AA113" s="61" t="n"/>
      <c r="AB113" s="61">
        <f>IF(BL113&gt;0,Z113,0)</f>
        <v/>
      </c>
      <c r="AC113" s="59" t="n"/>
      <c r="AD113" s="59" t="n"/>
      <c r="AE113" s="59" t="n"/>
      <c r="AF113" s="59" t="n"/>
      <c r="AG113" s="59" t="n"/>
      <c r="AH113" s="59" t="n"/>
      <c r="AI113" s="59" t="n"/>
      <c r="AJ113" s="59" t="n"/>
      <c r="AK113" s="59" t="n"/>
      <c r="AL113" s="62">
        <f>IFERROR(IF(OR(R113="статический",R113="динамический",R113="нестандартный",R113="",R113=""),"-",IF(AND(AH113="-",AI113="-"),"-",AK113*3600/AH113*AI113)),"-")</f>
        <v/>
      </c>
      <c r="AM113" s="62">
        <f>IFERROR(IF(OR(R113="статический",R113="динамический",R113="",R113="", R113="BTL",R113="нестандартный"),"-",AG113*AI113*AL113/60),"-")</f>
        <v/>
      </c>
      <c r="AN113" s="63">
        <f>IFERROR(IF(AH113="","-",AG113*AI113/AH113),"-")</f>
        <v/>
      </c>
      <c r="AO113" s="59">
        <f>IFERROR(IF(OR($R113="статический",$R113="динамический",$R113="",$R113="",$R113="BTL",$R113="нестандартный"),"-",$AL113*$AY113),"-")</f>
        <v/>
      </c>
      <c r="AP113" s="62">
        <f>IFERROR(IF(OR($R113="статический",$R113="динамический",$R113="",$R113="",$R113="BTL",$R113="нестандартный"),"-",$AM113*AY113),"-")</f>
        <v/>
      </c>
      <c r="AQ113" s="64" t="n"/>
      <c r="AR113" s="61" t="n"/>
      <c r="AS113" s="61" t="n"/>
      <c r="AT113" s="61" t="n"/>
      <c r="AU113" s="65" t="n"/>
      <c r="AV113" s="124">
        <f>IFERROR(DR113/AT113*1000,"n/a")</f>
        <v/>
      </c>
      <c r="AW113" s="67" t="n"/>
      <c r="AX113" s="67" t="n"/>
      <c r="AY113" s="43">
        <f>IFERROR(IF(OR($AW113="",$AX113=""),"",_xlfn.DAYS($AX113+1,$AW113)),"")</f>
        <v/>
      </c>
      <c r="AZ113" s="68">
        <f t="array" ref="AZ113">
_xlfn.LET(_xlpm.COEFF,
IF($AW113+$AX113=0,0,IF(MAX(MIN($AX113,EOMONTH(AZ$15,0))-MAX($AW113,AZ$15)+1,)&gt;0,1,0)),
_xlfn.IFS(
$ES113="LisChannel",
_xlpm.COEFF*
INDEX({1;1;1.2;1.2;1;1;1;1;1.2;1.2;1.2;1.2},
MATCH(MONTH(AZ$15),
{1,2,3,4,5,6,7,8,9,10,11,12})),
CONCATENATE($ES113," ",$L113)="RussOutdoor метро",
_xlpm.COEFF*
INDEX({0.8;0.9;1.1;1.1;1;1;1;1;1.1;1.1;1.1;1.1},
MATCH(MONTH(AZ$15),
{1,2,3,4,5,6,7,8,9,10,11,12})),
$ES113&lt;&gt;"LisChannel",
_xlpm.COEFF,
$ES113&lt;&gt;"RussOutdoor",
_xlpm.COEFF))</f>
        <v/>
      </c>
      <c r="BA113" s="68">
        <f t="array" ref="BA113">
_xlfn.LET(_xlpm.COEFF,
IF($AW113+$AX113=0,0,IF(MAX(MIN($AX113,EOMONTH(BA$15,0))-MAX($AW113,BA$15)+1,)&gt;0,1,0)),
_xlfn.IFS(
$ES113="LisChannel",
_xlpm.COEFF*
INDEX({1;1;1.2;1.2;1;1;1;1;1.2;1.2;1.2;1.2},
MATCH(MONTH(BA$15),
{1,2,3,4,5,6,7,8,9,10,11,12})),
CONCATENATE($ES113," ",$L113)="RussOutdoor метро",
_xlpm.COEFF*
INDEX({0.8;0.9;1.1;1.1;1;1;1;1;1.1;1.1;1.1;1.1},
MATCH(MONTH(BA$15),
{1,2,3,4,5,6,7,8,9,10,11,12})),
$ES113&lt;&gt;"LisChannel",
_xlpm.COEFF,
$ES113&lt;&gt;"RussOutdoor",
_xlpm.COEFF))</f>
        <v/>
      </c>
      <c r="BB113" s="68">
        <f t="array" ref="BB113">
_xlfn.LET(_xlpm.COEFF,
IF($AW113+$AX113=0,0,IF(MAX(MIN($AX113,EOMONTH(BB$15,0))-MAX($AW113,BB$15)+1,)&gt;0,1,0)),
_xlfn.IFS(
$ES113="LisChannel",
_xlpm.COEFF*
INDEX({1;1;1.2;1.2;1;1;1;1;1.2;1.2;1.2;1.2},
MATCH(MONTH(BB$15),
{1,2,3,4,5,6,7,8,9,10,11,12})),
CONCATENATE($ES113," ",$L113)="RussOutdoor метро",
_xlpm.COEFF*
INDEX({0.8;0.9;1.1;1.1;1;1;1;1;1.1;1.1;1.1;1.1},
MATCH(MONTH(BB$15),
{1,2,3,4,5,6,7,8,9,10,11,12})),
$ES113&lt;&gt;"LisChannel",
_xlpm.COEFF,
$ES113&lt;&gt;"RussOutdoor",
_xlpm.COEFF))</f>
        <v/>
      </c>
      <c r="BC113" s="68">
        <f t="array" ref="BC113">
_xlfn.LET(_xlpm.COEFF,
IF($AW113+$AX113=0,0,IF(MAX(MIN($AX113,EOMONTH(BC$15,0))-MAX($AW113,BC$15)+1,)&gt;0,1,0)),
_xlfn.IFS(
$ES113="LisChannel",
_xlpm.COEFF*
INDEX({1;1;1.2;1.2;1;1;1;1;1.2;1.2;1.2;1.2},
MATCH(MONTH(BC$15),
{1,2,3,4,5,6,7,8,9,10,11,12})),
CONCATENATE($ES113," ",$L113)="RussOutdoor метро",
_xlpm.COEFF*
INDEX({0.8;0.9;1.1;1.1;1;1;1;1;1.1;1.1;1.1;1.1},
MATCH(MONTH(BC$15),
{1,2,3,4,5,6,7,8,9,10,11,12})),
$ES113&lt;&gt;"LisChannel",
_xlpm.COEFF,
$ES113&lt;&gt;"RussOutdoor",
_xlpm.COEFF))</f>
        <v/>
      </c>
      <c r="BD113" s="68">
        <f t="array" ref="BD113">
_xlfn.LET(_xlpm.COEFF,
IF($AW113+$AX113=0,0,IF(MAX(MIN($AX113,EOMONTH(BD$15,0))-MAX($AW113,BD$15)+1,)&gt;0,1,0)),
_xlfn.IFS(
$ES113="LisChannel",
_xlpm.COEFF*
INDEX({1;1;1.2;1.2;1;1;1;1;1.2;1.2;1.2;1.2},
MATCH(MONTH(BD$15),
{1,2,3,4,5,6,7,8,9,10,11,12})),
CONCATENATE($ES113," ",$L113)="RussOutdoor метро",
_xlpm.COEFF*
INDEX({0.8;0.9;1.1;1.1;1;1;1;1;1.1;1.1;1.1;1.1},
MATCH(MONTH(BD$15),
{1,2,3,4,5,6,7,8,9,10,11,12})),
$ES113&lt;&gt;"LisChannel",
_xlpm.COEFF,
$ES113&lt;&gt;"RussOutdoor",
_xlpm.COEFF))</f>
        <v/>
      </c>
      <c r="BE113" s="68">
        <f t="array" ref="BE113">
_xlfn.LET(_xlpm.COEFF,
IF($AW113+$AX113=0,0,IF(MAX(MIN($AX113,EOMONTH(BE$15,0))-MAX($AW113,BE$15)+1,)&gt;0,1,0)),
_xlfn.IFS(
$ES113="LisChannel",
_xlpm.COEFF*
INDEX({1;1;1.2;1.2;1;1;1;1;1.2;1.2;1.2;1.2},
MATCH(MONTH(BE$15),
{1,2,3,4,5,6,7,8,9,10,11,12})),
CONCATENATE($ES113," ",$L113)="RussOutdoor метро",
_xlpm.COEFF*
INDEX({0.8;0.9;1.1;1.1;1;1;1;1;1.1;1.1;1.1;1.1},
MATCH(MONTH(BE$15),
{1,2,3,4,5,6,7,8,9,10,11,12})),
$ES113&lt;&gt;"LisChannel",
_xlpm.COEFF,
$ES113&lt;&gt;"RussOutdoor",
_xlpm.COEFF))</f>
        <v/>
      </c>
      <c r="BF113" s="68">
        <f t="array" ref="BF113">
_xlfn.LET(_xlpm.COEFF,
IF($AW113+$AX113=0,0,IF(MAX(MIN($AX113,EOMONTH(BF$15,0))-MAX($AW113,BF$15)+1,)&gt;0,1,0)),
_xlfn.IFS(
$ES113="LisChannel",
_xlpm.COEFF*
INDEX({1;1;1.2;1.2;1;1;1;1;1.2;1.2;1.2;1.2},
MATCH(MONTH(BF$15),
{1,2,3,4,5,6,7,8,9,10,11,12})),
CONCATENATE($ES113," ",$L113)="RussOutdoor метро",
_xlpm.COEFF*
INDEX({0.8;0.9;1.1;1.1;1;1;1;1;1.1;1.1;1.1;1.1},
MATCH(MONTH(BF$15),
{1,2,3,4,5,6,7,8,9,10,11,12})),
$ES113&lt;&gt;"LisChannel",
_xlpm.COEFF,
$ES113&lt;&gt;"RussOutdoor",
_xlpm.COEFF))</f>
        <v/>
      </c>
      <c r="BG113" s="68">
        <f t="array" ref="BG113">
_xlfn.LET(_xlpm.COEFF,
IF($AW113+$AX113=0,0,IF(MAX(MIN($AX113,EOMONTH(BG$15,0))-MAX($AW113,BG$15)+1,)&gt;0,1,0)),
_xlfn.IFS(
$ES113="LisChannel",
_xlpm.COEFF*
INDEX({1;1;1.2;1.2;1;1;1;1;1.2;1.2;1.2;1.2},
MATCH(MONTH(BG$15),
{1,2,3,4,5,6,7,8,9,10,11,12})),
CONCATENATE($ES113," ",$L113)="RussOutdoor метро",
_xlpm.COEFF*
INDEX({0.8;0.9;1.1;1.1;1;1;1;1;1.1;1.1;1.1;1.1},
MATCH(MONTH(BG$15),
{1,2,3,4,5,6,7,8,9,10,11,12})),
$ES113&lt;&gt;"LisChannel",
_xlpm.COEFF,
$ES113&lt;&gt;"RussOutdoor",
_xlpm.COEFF))</f>
        <v/>
      </c>
      <c r="BH113" s="68">
        <f t="array" ref="BH113">
_xlfn.LET(_xlpm.COEFF,
IF($AW113+$AX113=0,0,IF(MAX(MIN($AX113,EOMONTH(BH$15,0))-MAX($AW113,BH$15)+1,)&gt;0,1,0)),
_xlfn.IFS(
$ES113="LisChannel",
_xlpm.COEFF*
INDEX({1;1;1.2;1.2;1;1;1;1;1.2;1.2;1.2;1.2},
MATCH(MONTH(BH$15),
{1,2,3,4,5,6,7,8,9,10,11,12})),
CONCATENATE($ES113," ",$L113)="RussOutdoor метро",
_xlpm.COEFF*
INDEX({0.8;0.9;1.1;1.1;1;1;1;1;1.1;1.1;1.1;1.1},
MATCH(MONTH(BH$15),
{1,2,3,4,5,6,7,8,9,10,11,12})),
$ES113&lt;&gt;"LisChannel",
_xlpm.COEFF,
$ES113&lt;&gt;"RussOutdoor",
_xlpm.COEFF))</f>
        <v/>
      </c>
      <c r="BI113" s="68">
        <f t="array" ref="BI113">
_xlfn.LET(_xlpm.COEFF,
IF($AW113+$AX113=0,0,IF(MAX(MIN($AX113,EOMONTH(BI$15,0))-MAX($AW113,BI$15)+1,)&gt;0,1,0)),
_xlfn.IFS(
$ES113="LisChannel",
_xlpm.COEFF*
INDEX({1;1;1.2;1.2;1;1;1;1;1.2;1.2;1.2;1.2},
MATCH(MONTH(BI$15),
{1,2,3,4,5,6,7,8,9,10,11,12})),
CONCATENATE($ES113," ",$L113)="RussOutdoor метро",
_xlpm.COEFF*
INDEX({0.8;0.9;1.1;1.1;1;1;1;1;1.1;1.1;1.1;1.1},
MATCH(MONTH(BI$15),
{1,2,3,4,5,6,7,8,9,10,11,12})),
$ES113&lt;&gt;"LisChannel",
_xlpm.COEFF,
$ES113&lt;&gt;"RussOutdoor",
_xlpm.COEFF))</f>
        <v/>
      </c>
      <c r="BJ113" s="68">
        <f t="array" ref="BJ113">
_xlfn.LET(_xlpm.COEFF,
IF($AW113+$AX113=0,0,IF(MAX(MIN($AX113,EOMONTH(BJ$15,0))-MAX($AW113,BJ$15)+1,)&gt;0,1,0)),
_xlfn.IFS(
$ES113="LisChannel",
_xlpm.COEFF*
INDEX({1;1;1.2;1.2;1;1;1;1;1.2;1.2;1.2;1.2},
MATCH(MONTH(BJ$15),
{1,2,3,4,5,6,7,8,9,10,11,12})),
CONCATENATE($ES113," ",$L113)="RussOutdoor метро",
_xlpm.COEFF*
INDEX({0.8;0.9;1.1;1.1;1;1;1;1;1.1;1.1;1.1;1.1},
MATCH(MONTH(BJ$15),
{1,2,3,4,5,6,7,8,9,10,11,12})),
$ES113&lt;&gt;"LisChannel",
_xlpm.COEFF,
$ES113&lt;&gt;"RussOutdoor",
_xlpm.COEFF))</f>
        <v/>
      </c>
      <c r="BK113" s="68">
        <f t="array" ref="BK113">
_xlfn.LET(_xlpm.COEFF,
IF($AW113+$AX113=0,0,IF(MAX(MIN($AX113,EOMONTH(BK$15,0))-MAX($AW113,BK$15)+1,)&gt;0,1,0)),
_xlfn.IFS(
$ES113="LisChannel",
_xlpm.COEFF*
INDEX({1;1;1.2;1.2;1;1;1;1;1.2;1.2;1.2;1.2},
MATCH(MONTH(BK$15),
{1,2,3,4,5,6,7,8,9,10,11,12})),
CONCATENATE($ES113," ",$L113)="RussOutdoor метро",
_xlpm.COEFF*
INDEX({0.8;0.9;1.1;1.1;1;1;1;1;1.1;1.1;1.1;1.1},
MATCH(MONTH(BK$15),
{1,2,3,4,5,6,7,8,9,10,11,12})),
$ES113&lt;&gt;"LisChannel",
_xlpm.COEFF,
$ES113&lt;&gt;"RussOutdoor",
_xlpm.COEFF))</f>
        <v/>
      </c>
      <c r="BL113" s="62">
        <f>COUNTIFS($AZ113:$BK113,"&gt;0")</f>
        <v/>
      </c>
      <c r="BM113" s="65" t="n"/>
      <c r="BN113" s="125">
        <f>$DJ113</f>
        <v/>
      </c>
      <c r="BO113" s="63">
        <f>$DQ113</f>
        <v/>
      </c>
      <c r="BP113" s="125">
        <f>
IFERROR(
IF($BL113=0,0,
$BN113*(1-$BO113)),
0)</f>
        <v/>
      </c>
      <c r="BQ113" s="125">
        <f t="array" ref="BQ113">
IFERROR(
_xlfn.IFS(
$DH113="день_1",
$BP113*$BL113/($AX113-$AW113+1)*AZ113*(DAY(EOMONTH(AZ$15,0))),
$DH113="день_2",
$BP113/30*MAX(MIN($AX113,EOMONTH(AZ$15,0))-MAX($AW113,AZ$15)+1,),
$DH113="раб.день",
$BP113/30*(IFERROR(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$BP113*AZ113,
$DH113="неделя",
$BP113*AZ113/7*(ROUNDUP((DAY(EOMONTH(AZ$15,0)))/4,0))),
0)</f>
        <v/>
      </c>
      <c r="BR113" s="125">
        <f t="array" ref="BR113">
IFERROR(
_xlfn.IFS(
$DH113="день_1",
$BP113*$BL113/($AX113-$AW113+1)*BA113*(DAY(EOMONTH(BA$15,0))),
$DH113="день_2",
$BP113/30*MAX(MIN($AX113,EOMONTH(BA$15,0))-MAX($AW113,BA$15)+1,),
$DH113="раб.день",
$BP113/30*(IFERROR(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$BP113*BA113,
$DH113="неделя",
$BP113*BA113/7*(ROUNDUP((DAY(EOMONTH(BA$15,0)))/4,0))),
0)</f>
        <v/>
      </c>
      <c r="BS113" s="125">
        <f t="array" ref="BS113">
IFERROR(
_xlfn.IFS(
$DH113="день_1",
$BP113*$BL113/($AX113-$AW113+1)*BB113*(DAY(EOMONTH(BB$15,0))),
$DH113="день_2",
$BP113/30*MAX(MIN($AX113,EOMONTH(BB$15,0))-MAX($AW113,BB$15)+1,),
$DH113="раб.день",
$BP113/30*(IFERROR(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$BP113*BB113,
$DH113="неделя",
$BP113*BB113/7*(ROUNDUP((DAY(EOMONTH(BB$15,0)))/4,0))),
0)</f>
        <v/>
      </c>
      <c r="BT113" s="125">
        <f t="array" ref="BT113">
IFERROR(
_xlfn.IFS(
$DH113="день_1",
$BP113*$BL113/($AX113-$AW113+1)*BC113*(DAY(EOMONTH(BC$15,0))),
$DH113="день_2",
$BP113/30*MAX(MIN($AX113,EOMONTH(BC$15,0))-MAX($AW113,BC$15)+1,),
$DH113="раб.день",
$BP113/30*(IFERROR(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$BP113*BC113,
$DH113="неделя",
$BP113*BC113/7*(ROUNDUP((DAY(EOMONTH(BC$15,0)))/4,0))),
0)</f>
        <v/>
      </c>
      <c r="BU113" s="125">
        <f t="array" ref="BU113">
IFERROR(
_xlfn.IFS(
$DH113="день_1",
$BP113*$BL113/($AX113-$AW113+1)*BD113*(DAY(EOMONTH(BD$15,0))),
$DH113="день_2",
$BP113/30*MAX(MIN($AX113,EOMONTH(BD$15,0))-MAX($AW113,BD$15)+1,),
$DH113="раб.день",
$BP113/30*(IFERROR(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$BP113*BD113,
$DH113="неделя",
$BP113*BD113/7*(ROUNDUP((DAY(EOMONTH(BD$15,0)))/4,0))),
0)</f>
        <v/>
      </c>
      <c r="BV113" s="125">
        <f t="array" ref="BV113">
IFERROR(
_xlfn.IFS(
$DH113="день_1",
$BP113*$BL113/($AX113-$AW113+1)*BE113*(DAY(EOMONTH(BE$15,0))),
$DH113="день_2",
$BP113/30*MAX(MIN($AX113,EOMONTH(BE$15,0))-MAX($AW113,BE$15)+1,),
$DH113="раб.день",
$BP113/30*(IFERROR(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$BP113*BE113,
$DH113="неделя",
$BP113*BE113/7*(ROUNDUP((DAY(EOMONTH(BE$15,0)))/4,0))),
0)</f>
        <v/>
      </c>
      <c r="BW113" s="125">
        <f t="array" ref="BW113">
IFERROR(
_xlfn.IFS(
$DH113="день_1",
$BP113*$BL113/($AX113-$AW113+1)*BF113*(DAY(EOMONTH(BF$15,0))),
$DH113="день_2",
$BP113/30*MAX(MIN($AX113,EOMONTH(BF$15,0))-MAX($AW113,BF$15)+1,),
$DH113="раб.день",
$BP113/30*(IFERROR(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$BP113*BF113,
$DH113="неделя",
$BP113*BF113/7*(ROUNDUP((DAY(EOMONTH(BF$15,0)))/4,0))),
0)</f>
        <v/>
      </c>
      <c r="BX113" s="125">
        <f t="array" ref="BX113">
IFERROR(
_xlfn.IFS(
$DH113="день_1",
$BP113*$BL113/($AX113-$AW113+1)*BG113*(DAY(EOMONTH(BG$15,0))),
$DH113="день_2",
$BP113/30*MAX(MIN($AX113,EOMONTH(BG$15,0))-MAX($AW113,BG$15)+1,),
$DH113="раб.день",
$BP113/30*(IFERROR(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$BP113*BG113,
$DH113="неделя",
$BP113*BG113/7*(ROUNDUP((DAY(EOMONTH(BG$15,0)))/4,0))),
0)</f>
        <v/>
      </c>
      <c r="BY113" s="125">
        <f t="array" ref="BY113">
IFERROR(
_xlfn.IFS(
$DH113="день_1",
$BP113*$BL113/($AX113-$AW113+1)*BH113*(DAY(EOMONTH(BH$15,0))),
$DH113="день_2",
$BP113/30*MAX(MIN($AX113,EOMONTH(BH$15,0))-MAX($AW113,BH$15)+1,),
$DH113="раб.день",
$BP113/30*(IFERROR(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$BP113*BH113,
$DH113="неделя",
$BP113*BH113/7*(ROUNDUP((DAY(EOMONTH(BH$15,0)))/4,0))),
0)</f>
        <v/>
      </c>
      <c r="BZ113" s="125">
        <f t="array" ref="BZ113">
IFERROR(
_xlfn.IFS(
$DH113="день_1",
$BP113*$BL113/($AX113-$AW113+1)*BI113*(DAY(EOMONTH(BI$15,0))),
$DH113="день_2",
$BP113/30*MAX(MIN($AX113,EOMONTH(BI$15,0))-MAX($AW113,BI$15)+1,),
$DH113="раб.день",
$BP113/30*(IFERROR(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$BP113*BI113,
$DH113="неделя",
$BP113*BI113/7*(ROUNDUP((DAY(EOMONTH(BI$15,0)))/4,0))),
0)</f>
        <v/>
      </c>
      <c r="CA113" s="125">
        <f t="array" ref="CA113">
IFERROR(
_xlfn.IFS(
$DH113="день_1",
$BP113*$BL113/($AX113-$AW113+1)*BJ113*(DAY(EOMONTH(BJ$15,0))),
$DH113="день_2",
$BP113/30*MAX(MIN($AX113,EOMONTH(BJ$15,0))-MAX($AW113,BJ$15)+1,),
$DH113="раб.день",
$BP113/30*(IFERROR(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$BP113*BJ113,
$DH113="неделя",
$BP113*BJ113/7*(ROUNDUP((DAY(EOMONTH(BJ$15,0)))/4,0))),
0)</f>
        <v/>
      </c>
      <c r="CB113" s="125">
        <f t="array" ref="CB113">
IFERROR(
_xlfn.IFS(
$DH113="день_1",
$BP113*$BL113/($AX113-$AW113+1)*BK113*(DAY(EOMONTH(BK$15,0))),
$DH113="день_2",
$BP113/30*MAX(MIN($AX113,EOMONTH(BK$15,0))-MAX($AW113,BK$15)+1,),
$DH113="раб.день",
$BP113/30*(IFERROR(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$BP113*BK113,
$DH113="неделя",
$BP113*BK113/7*(ROUNDUP((DAY(EOMONTH(BK$15,0)))/4,0))),
0)</f>
        <v/>
      </c>
      <c r="CC113" s="125">
        <f>SUM($BQ113:$CB113)</f>
        <v/>
      </c>
      <c r="CD113" s="126">
        <f>SUM($EH113:$EH113)</f>
        <v/>
      </c>
      <c r="CE113" s="126">
        <f>$CD113*$AB113</f>
        <v/>
      </c>
      <c r="CF113" s="126">
        <f>SUM($EK113:$EK113)</f>
        <v/>
      </c>
      <c r="CG113" s="126">
        <f>$CF113*$AB113</f>
        <v/>
      </c>
      <c r="CH113" s="126">
        <f>SUM($CC113,$CE113,$CG113)</f>
        <v/>
      </c>
      <c r="CI113" s="126">
        <f>$CH113*(1+$CM113)</f>
        <v/>
      </c>
      <c r="CJ113" s="127" t="n">
        <v>0</v>
      </c>
      <c r="CK113" s="126">
        <f>SUM($CH113:$CH113)*(1+$CJ113)</f>
        <v/>
      </c>
      <c r="CL113" s="126">
        <f>SUM($CH113:$CH113)*(1+$CM113)</f>
        <v/>
      </c>
      <c r="CM113" s="59" t="n"/>
      <c r="CN113" s="59" t="n"/>
      <c r="CO113" s="72" t="n"/>
      <c r="CP113" s="59" t="n"/>
      <c r="CQ113" s="73" t="n"/>
      <c r="CR113" s="73" t="n"/>
      <c r="CS113" s="73" t="n"/>
      <c r="CT113" s="72" t="n"/>
      <c r="CU113" s="79" t="inlineStr">
        <is>
          <t> </t>
        </is>
      </c>
      <c r="CV113" s="60" t="n"/>
      <c r="CW113" s="60" t="n"/>
      <c r="CX113" s="60" t="n"/>
      <c r="CY113" s="127">
        <f>IFERROR(($CC113-$EE113)/($EE113/(1-$DQ113)),0)</f>
        <v/>
      </c>
      <c r="CZ113" s="127">
        <f>IFERROR(1-$EI113/($CE113),0)</f>
        <v/>
      </c>
      <c r="DA113" s="127">
        <f>IFERROR(1-$EL113/($CG113),0)</f>
        <v/>
      </c>
      <c r="DB113" s="126">
        <f>ROUND(IFERROR(($CI113/(1+$CM113)-$EN113),0),2)</f>
        <v/>
      </c>
      <c r="DC113" s="128" t="n"/>
      <c r="DD113" s="125" t="n"/>
      <c r="DE113" s="75" t="n">
        <v>0</v>
      </c>
      <c r="DF113" s="128" t="n"/>
      <c r="DG113" s="125">
        <f>IF($DC113=0,0,$DD113*($DC113*100%-$DE113*$DF113))*SUM($AB113:$AB113)</f>
        <v/>
      </c>
      <c r="DH113" s="129" t="inlineStr">
        <is>
          <t>месяц</t>
        </is>
      </c>
      <c r="DI113" s="130">
        <f t="array" ref="DI113">IFERROR(
IF($ES113="LisChannel",
(ROUND(((INDEX({174.625;153.888888888889;130.972222222222},MATCH($AI113,{2;3;4}),0))*$AG113*$AI113),2)),0),0)</f>
        <v/>
      </c>
      <c r="DJ113" s="130">
        <f>
_xlfn.LET(_xlpm.X,
IFERROR(
IF($ES113="НовиковТВ",
(_xlfn.LET(_xlpm.NTV,
_xlfn.LET(_xlpm.MIN,350000,
IF(SUMIFS($DI:$DI,$ES:$ES,"НовиковТВ")&lt;=_xlpm.MIN,
(SUMIFS($DI:$DI,$ES:$ES,"НовиковТВ")/(COUNTIFS($ES:$ES,"НовиковТВ")))*_xlpm.MIN/SUMIFS($DI:$DI,$ES:$ES,"НовиковТВ"),
DI113)),
_xlpm.NTV+$DG113/(1-(1-(_xlpm.NTV)*(1-$DL113)*(1-$DM113)*(1-$DN113)*(1-$DO113)*(1-$DP113)/_xlpm.NTV))))/(1+$EP113),
$DI113+$DG113/(1-(1-($DI113)*(1-$DL113)*(1-$DM113)*(1-$DN113)*(1-$DO113)*(1-$DP113)/$DI113))),
0),
_xlpm.X*(1+$CM113)*(1+$CW113)-_xlpm.X*(1+$CM113)+_xlpm.X)</f>
        <v/>
      </c>
      <c r="DK113" s="125" t="inlineStr">
        <is>
          <t>послед.</t>
        </is>
      </c>
      <c r="DL113" s="63" t="n">
        <v>0</v>
      </c>
      <c r="DM113" s="63" t="n">
        <v>0</v>
      </c>
      <c r="DN113" s="63" t="n">
        <v>0</v>
      </c>
      <c r="DO113" s="63" t="n">
        <v>0</v>
      </c>
      <c r="DP113" s="63" t="n">
        <v>0</v>
      </c>
      <c r="DQ113" s="63">
        <f t="array" ref="DQ113">IFERROR(_xlfn.IFS(
$DK113="послед.",1-(1-$DL113)*(1-$DM113)*(1-$DN113)*(1-$DO113)*(1-$DP113),
$DK113="сумм.",$DL113+$DM113+$DN113+$DO113+$DP113),
0)</f>
        <v/>
      </c>
      <c r="DR113" s="125">
        <f t="array" ref="DR113">
IFERROR(
_xlfn.IFS(
$BL113=0,
0,
$BL113&gt;0,
_xlfn.IFS($DK113="послед.",
$DJ113*(1-$DL113)*(1-$DM113)*(1-$DN113)*(1-$DO113)*(1-$DP113),
$DK113="сумм.",
$DJ113*(1-($DL113+$DM113+$DN113+$DO113+$DP113)))),0)</f>
        <v/>
      </c>
      <c r="DS113" s="125">
        <f t="array" ref="DS113">
IFERROR(_xlfn.IFS(
$DH113="день_1",
$DR113*$BL113/($AX113-$AW113+1)*AZ113*(DAY(EOMONTH(AZ$15,0))),
$DH113="день_2",
$DR113/30*MAX(MIN($AX113,EOMONTH(AZ$15,0))-MAX($AW113,AZ$15)+1,),
$DH113="раб.день",
$DR113/30*(IFERROR(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$DR113*AZ113,
$DH113="неделя",
$DR113*AZ113/7*(ROUNDUP((DAY(EOMONTH(AZ$15,0)))/4,0))),
0)</f>
        <v/>
      </c>
      <c r="DT113" s="125">
        <f t="array" ref="DT113">
IFERROR(_xlfn.IFS(
$DH113="день_1",
$DR113*$BL113/($AX113-$AW113+1)*BA113*(DAY(EOMONTH(BA$15,0))),
$DH113="день_2",
$DR113/30*MAX(MIN($AX113,EOMONTH(BA$15,0))-MAX($AW113,BA$15)+1,),
$DH113="раб.день",
$DR113/30*(IFERROR(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$DR113*BA113,
$DH113="неделя",
$DR113*BA113/7*(ROUNDUP((DAY(EOMONTH(BA$15,0)))/4,0))),
0)</f>
        <v/>
      </c>
      <c r="DU113" s="125">
        <f t="array" ref="DU113">
IFERROR(_xlfn.IFS(
$DH113="день_1",
$DR113*$BL113/($AX113-$AW113+1)*BB113*(DAY(EOMONTH(BB$15,0))),
$DH113="день_2",
$DR113/30*MAX(MIN($AX113,EOMONTH(BB$15,0))-MAX($AW113,BB$15)+1,),
$DH113="раб.день",
$DR113/30*(IFERROR(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$DR113*BB113,
$DH113="неделя",
$DR113*BB113/7*(ROUNDUP((DAY(EOMONTH(BB$15,0)))/4,0))),
0)</f>
        <v/>
      </c>
      <c r="DV113" s="125">
        <f t="array" ref="DV113">
IFERROR(_xlfn.IFS(
$DH113="день_1",
$DR113*$BL113/($AX113-$AW113+1)*BC113*(DAY(EOMONTH(BC$15,0))),
$DH113="день_2",
$DR113/30*MAX(MIN($AX113,EOMONTH(BC$15,0))-MAX($AW113,BC$15)+1,),
$DH113="раб.день",
$DR113/30*(IFERROR(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$DR113*BC113,
$DH113="неделя",
$DR113*BC113/7*(ROUNDUP((DAY(EOMONTH(BC$15,0)))/4,0))),
0)</f>
        <v/>
      </c>
      <c r="DW113" s="125">
        <f t="array" ref="DW113">
IFERROR(_xlfn.IFS(
$DH113="день_1",
$DR113*$BL113/($AX113-$AW113+1)*BD113*(DAY(EOMONTH(BD$15,0))),
$DH113="день_2",
$DR113/30*MAX(MIN($AX113,EOMONTH(BD$15,0))-MAX($AW113,BD$15)+1,),
$DH113="раб.день",
$DR113/30*(IFERROR(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$DR113*BD113,
$DH113="неделя",
$DR113*BD113/7*(ROUNDUP((DAY(EOMONTH(BD$15,0)))/4,0))),
0)</f>
        <v/>
      </c>
      <c r="DX113" s="125">
        <f t="array" ref="DX113">
IFERROR(_xlfn.IFS(
$DH113="день_1",
$DR113*$BL113/($AX113-$AW113+1)*BE113*(DAY(EOMONTH(BE$15,0))),
$DH113="день_2",
$DR113/30*MAX(MIN($AX113,EOMONTH(BE$15,0))-MAX($AW113,BE$15)+1,),
$DH113="раб.день",
$DR113/30*(IFERROR(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$DR113*BE113,
$DH113="неделя",
$DR113*BE113/7*(ROUNDUP((DAY(EOMONTH(BE$15,0)))/4,0))),
0)</f>
        <v/>
      </c>
      <c r="DY113" s="125">
        <f t="array" ref="DY113">
IFERROR(_xlfn.IFS(
$DH113="день_1",
$DR113*$BL113/($AX113-$AW113+1)*BF113*(DAY(EOMONTH(BF$15,0))),
$DH113="день_2",
$DR113/30*MAX(MIN($AX113,EOMONTH(BF$15,0))-MAX($AW113,BF$15)+1,),
$DH113="раб.день",
$DR113/30*(IFERROR(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$DR113*BF113,
$DH113="неделя",
$DR113*BF113/7*(ROUNDUP((DAY(EOMONTH(BF$15,0)))/4,0))),
0)</f>
        <v/>
      </c>
      <c r="DZ113" s="125">
        <f t="array" ref="DZ113">
IFERROR(_xlfn.IFS(
$DH113="день_1",
$DR113*$BL113/($AX113-$AW113+1)*BG113*(DAY(EOMONTH(BG$15,0))),
$DH113="день_2",
$DR113/30*MAX(MIN($AX113,EOMONTH(BG$15,0))-MAX($AW113,BG$15)+1,),
$DH113="раб.день",
$DR113/30*(IFERROR(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$DR113*BG113,
$DH113="неделя",
$DR113*BG113/7*(ROUNDUP((DAY(EOMONTH(BG$15,0)))/4,0))),
0)</f>
        <v/>
      </c>
      <c r="EA113" s="125">
        <f t="array" ref="EA113">
IFERROR(_xlfn.IFS(
$DH113="день_1",
$DR113*$BL113/($AX113-$AW113+1)*BH113*(DAY(EOMONTH(BH$15,0))),
$DH113="день_2",
$DR113/30*MAX(MIN($AX113,EOMONTH(BH$15,0))-MAX($AW113,BH$15)+1,),
$DH113="раб.день",
$DR113/30*(IFERROR(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$DR113*BH113,
$DH113="неделя",
$DR113*BH113/7*(ROUNDUP((DAY(EOMONTH(BH$15,0)))/4,0))),
0)</f>
        <v/>
      </c>
      <c r="EB113" s="125">
        <f t="array" ref="EB113">
IFERROR(_xlfn.IFS(
$DH113="день_1",
$DR113*$BL113/($AX113-$AW113+1)*BI113*(DAY(EOMONTH(BI$15,0))),
$DH113="день_2",
$DR113/30*MAX(MIN($AX113,EOMONTH(BI$15,0))-MAX($AW113,BI$15)+1,),
$DH113="раб.день",
$DR113/30*(IFERROR(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$DR113*BI113,
$DH113="неделя",
$DR113*BI113/7*(ROUNDUP((DAY(EOMONTH(BI$15,0)))/4,0))),
0)</f>
        <v/>
      </c>
      <c r="EC113" s="125">
        <f t="array" ref="EC113">
IFERROR(_xlfn.IFS(
$DH113="день_1",
$DR113*$BL113/($AX113-$AW113+1)*BJ113*(DAY(EOMONTH(BJ$15,0))),
$DH113="день_2",
$DR113/30*MAX(MIN($AX113,EOMONTH(BJ$15,0))-MAX($AW113,BJ$15)+1,),
$DH113="раб.день",
$DR113/30*(IFERROR(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$DR113*BJ113,
$DH113="неделя",
$DR113*BJ113/7*(ROUNDUP((DAY(EOMONTH(BJ$15,0)))/4,0))),
0)</f>
        <v/>
      </c>
      <c r="ED113" s="125">
        <f t="array" ref="ED113">
IFERROR(_xlfn.IFS(
$DH113="день_1",
$DR113*$BL113/($AX113-$AW113+1)*BK113*(DAY(EOMONTH(BK$15,0))),
$DH113="день_2",
$DR113/30*MAX(MIN($AX113,EOMONTH(BK$15,0))-MAX($AW113,BK$15)+1,),
$DH113="раб.день",
$DR113/30*(IFERROR(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$DR113*BK113,
$DH113="неделя",
$DR113*BK113/7*(ROUNDUP((DAY(EOMONTH(BK$15,0)))/4,0))),
0)</f>
        <v/>
      </c>
      <c r="EE113" s="125">
        <f>SUM($DS113,$DT113,$DU113,$DV113,$DW113,$DX113,$DY113,$DZ113,$EA113,$EB113,$EC113,$ED113)</f>
        <v/>
      </c>
      <c r="EF113" s="125">
        <f>IFERROR(ROUND($EE113*(1+$EP113),2),0)</f>
        <v/>
      </c>
      <c r="EG113" s="128" t="n">
        <v>1</v>
      </c>
      <c r="EH113" s="126" t="n">
        <v>0</v>
      </c>
      <c r="EI113" s="126">
        <f>ROUND(SUM($EH113:$EH113)*SUM($AB113:$AB113)*$EG113,2)</f>
        <v/>
      </c>
      <c r="EJ113" s="126">
        <f>ROUND($EI113*(1+$EP113),2)</f>
        <v/>
      </c>
      <c r="EK113" s="126" t="n">
        <v>0</v>
      </c>
      <c r="EL113" s="126">
        <f>ROUND(SUM($EK113:$EK113)*SUM($AB113:$AB113)*$EG113,2)</f>
        <v/>
      </c>
      <c r="EM113" s="126">
        <f>ROUND($EL113*(1+$EP113),2)</f>
        <v/>
      </c>
      <c r="EN113" s="126">
        <f>SUM($EE113,$EI113,$EL113)</f>
        <v/>
      </c>
      <c r="EO113" s="126">
        <f>SUM($EF113,$EJ113,$EM113)</f>
        <v/>
      </c>
      <c r="EP113" s="59" t="n"/>
      <c r="EQ113" s="59" t="n"/>
      <c r="ER113" s="60">
        <f t="array" ref="ER1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MATCH(ES113,
{"AMS";"RussOutdoor";"HD Outdoor";"Ingroup";"IQ";"Ledproduction";"LisChannel";"Logic";"Media-PPL";"NovikovTV | НовиковТВ";"SMA";"SOK";"КрокусТВ | CrocusTV | IndoorTV";"Сити";"ТЯК Москва"},
0)),"")</f>
        <v/>
      </c>
      <c r="ES113" s="60" t="n"/>
      <c r="ET113" s="60">
        <f t="array" ref="ET1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MATCH(ES113,
{"AMS";"RussOutdoor";"HD Outdoor";"Ingroup";"IQ";"Ledproduction";"LisChannel";"Logic";"Media-PPL";"NovikovTV | НовиковТВ";"SMA";"SOK";"КрокусТВ | CrocusTV | IndoorTV";"Сити";"ТЯК Москва"},
0)),"")</f>
        <v/>
      </c>
      <c r="EU113" s="60" t="n"/>
      <c r="EV113" s="60" t="n"/>
      <c r="EX113" s="110">
        <f t="array" ref="EX113">
($AR113/30
+N("ТРАФИК ПЛОЩАДКИ"))*
(IFERROR(
_xlfn.LET(
_xlpm.GPR,
HLOOKUP($L113,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IF($Q113="цифровой",_xlpm.GPR/$AG113,_xlpm.GPR/60)),
0)
+N("DWELL TIME"))*
(IF($AB113=0,0,IF($AB113=1,0.3,IF($AB113=2,0.5,IF($AB113&gt;2,1))))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_xlfn.IFS($AC113="да",1.2,$AC113="нет",1)*
_xlfn.IFS($AD113="да",1.2,$AD113="нет",1)*
IF(R113="статический",1,1.2)*
$X113*
INDEX(
{1.2;1;1.2;1.2;1;1.2;1.2;1.2;1.2;1.2;1.2;1;1.2;1.2;1.2;1.2;1;1;1.2;1.2;1.2;1;1;1;1;1.2;1.2;1.2;1.2;1;1;1;1;1.2;1.2;1.2;1.2;1.2;1.2;1.2;1.2;1;1;1.2;1;1;1;1;1.5;1;1;1.5;1.5;1.2},
MATCH($Q113,_xlpm.MI,0)))&gt;{0.02;0.04;0.06;0.1;0.2;0.4;0.6;0.8;1;2;4;6})),
{0;1;2;3;4;5;6;7;8;9;10;11;12},
0)))
+N("КОЭФФИЦИЕНТ КОНТАКТА"))))*
(_xlfn.IFS($X113&lt;0.1,$X113/1000,$X113&gt;25,5.2,AND($X113&gt;=0.1,$X113&lt;=25),(($X113*2+0.1)/10)*($X113/10)))*
IFERROR((_xlfn.LET(
_xlpm.MA,
{0;0.8;0.85;0.9;0.95;1},
_xlpm.MAA,
{0;1;2;3;4;5},
INDEX(_xlpm.MA,MATCH(SUMPRODUCT(--((IF(ROUND(_xlpm.MAA,1)&gt;5,5,ROUND($AB113,1)))&gt;{0;1;2;3;4;5})),_xlpm.MAA,0)))
+N("КОЭФФИЦИЕНТ КОЛ-ВО КОНСТРУКЦИЙ")),1)*
$AB113,0))*
(IF($Q113="цифровой",$AG113/15*$AI113,1)
+N("ДЛЯ ЦИФРЫ"))</f>
        <v/>
      </c>
      <c r="EY113" s="110">
        <f>IFERROR(EX113*AY113,0)</f>
        <v/>
      </c>
      <c r="EZ113" s="131">
        <f>IFERROR(DP113/EY113*1000,0)</f>
        <v/>
      </c>
      <c r="FA113" s="112">
        <f>IFERROR(FC113/FB113,0)</f>
        <v/>
      </c>
      <c r="FB113" s="112">
        <f>IFERROR((FC113/(EY113/FF113*#REF!))*0.825,0)</f>
        <v/>
      </c>
      <c r="FC113" s="112">
        <f>IFERROR(((EX113*30/AR113)*100)/30,0)</f>
        <v/>
      </c>
      <c r="FD113" s="112">
        <f>IFERROR(EY113/G113*100%,0)</f>
        <v/>
      </c>
      <c r="FE113" s="112">
        <f>IFERROR(FD113/FC113*100%,0)</f>
        <v/>
      </c>
      <c r="FF113" s="110">
        <f>IFERROR(AR113/30*AY113,0)</f>
        <v/>
      </c>
    </row>
    <row r="114" ht="12.75" customHeight="1">
      <c r="A114" s="59" t="n"/>
      <c r="B114" s="60" t="n"/>
      <c r="C114" s="60" t="n"/>
      <c r="D114" s="60">
        <f t="array" ref="D1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4" s="60">
        <f t="array" ref="E1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4" s="60" t="inlineStr"/>
      <c r="G114" s="60" t="n"/>
      <c r="H114" s="60">
        <f t="array" ref="H1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4" s="60" t="n"/>
      <c r="J114" s="60" t="n"/>
      <c r="K114" s="60" t="n"/>
      <c r="L114" s="60" t="n"/>
      <c r="M114" s="60" t="n"/>
      <c r="N114" s="60" t="n"/>
      <c r="O114" s="60" t="n"/>
      <c r="P114" s="60">
        <f t="array" ref="P114">
_xlfn.IFS(
ISNUMBER(MATCH($Q114,{"шелфбаннер","разделитель","монетница","чековая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ISNUMBER(MATCH($Q114,{"каталог","журнал"},)),
"Пресса",
$Q114="","")</f>
        <v/>
      </c>
      <c r="Q114" s="60" t="n"/>
      <c r="R114" s="60">
        <f t="array" ref="R114">
IFERROR(
_xlfn.IFS(
OR(ISNUMBER(MATCH($Q114,{"экспозиция","макет","стенд","автостенд","авто стенд","выставочное пространство","выставочные стенды","модульные выставочные стенды","3Д конструкция","3D конструкция"},)),P114="Экспонирование"),
"нестандартный",
ISNUMBER(MATCH($Q114,{"скроллер","призматрон"},)),
"динамический",
$P114="Видео",
"цифровой",
OR($P114="Пресса",$P114="Щит",$P114="POSm",$P114="Подвес",$P114="Брендирование/оклейка"),
"статический"),"")</f>
        <v/>
      </c>
      <c r="S114" s="59" t="n"/>
      <c r="T114" s="60" t="n"/>
      <c r="U114" s="60" t="n"/>
      <c r="V114" s="60">
        <f>
IF(P114="Видео",
"цифровой постер/ролик",
IF(ISNUMBER(MATCH(Q114,{"короб световой","короб световой | лайтбокс","короб световой | кристалайт","лайтбокс","лайт бокс","кристалайт","LB","lightbox"},)),
"бэклит",
IF(P114="Брендирование/оклейка",
"перфарированная пленка/самоклейка",
IF(P114="Экспонирование",
"под запрос",
IF(P114="Подвес",
"баннер/ткань",
"")))))</f>
        <v/>
      </c>
      <c r="W114" s="59" t="n"/>
      <c r="X114" s="59" t="n"/>
      <c r="Y114" s="59" t="n"/>
      <c r="Z114" s="61" t="n"/>
      <c r="AA114" s="61" t="n"/>
      <c r="AB114" s="61">
        <f>IF(BL114&gt;0,Z114,0)</f>
        <v/>
      </c>
      <c r="AC114" s="59" t="n"/>
      <c r="AD114" s="59" t="n"/>
      <c r="AE114" s="59" t="n"/>
      <c r="AF114" s="59" t="n"/>
      <c r="AG114" s="59" t="n"/>
      <c r="AH114" s="59" t="n"/>
      <c r="AI114" s="59" t="n"/>
      <c r="AJ114" s="59" t="n"/>
      <c r="AK114" s="59" t="n"/>
      <c r="AL114" s="62">
        <f>IFERROR(IF(OR(R114="статический",R114="динамический",R114="нестандартный",R114="",R114=""),"-",IF(AND(AH114="-",AI114="-"),"-",AK114*3600/AH114*AI114)),"-")</f>
        <v/>
      </c>
      <c r="AM114" s="62">
        <f>IFERROR(IF(OR(R114="статический",R114="динамический",R114="",R114="", R114="BTL",R114="нестандартный"),"-",AG114*AI114*AL114/60),"-")</f>
        <v/>
      </c>
      <c r="AN114" s="63">
        <f>IFERROR(IF(AH114="","-",AG114*AI114/AH114),"-")</f>
        <v/>
      </c>
      <c r="AO114" s="59">
        <f>IFERROR(IF(OR($R114="статический",$R114="динамический",$R114="",$R114="",$R114="BTL",$R114="нестандартный"),"-",$AL114*$AY114),"-")</f>
        <v/>
      </c>
      <c r="AP114" s="62">
        <f>IFERROR(IF(OR($R114="статический",$R114="динамический",$R114="",$R114="",$R114="BTL",$R114="нестандартный"),"-",$AM114*AY114),"-")</f>
        <v/>
      </c>
      <c r="AQ114" s="64" t="n"/>
      <c r="AR114" s="61" t="n"/>
      <c r="AS114" s="61" t="n"/>
      <c r="AT114" s="61" t="n"/>
      <c r="AU114" s="65" t="n"/>
      <c r="AV114" s="124">
        <f>IFERROR(DR114/AT114*1000,"n/a")</f>
        <v/>
      </c>
      <c r="AW114" s="67" t="n"/>
      <c r="AX114" s="67" t="n"/>
      <c r="AY114" s="43">
        <f>IFERROR(IF(OR($AW114="",$AX114=""),"",_xlfn.DAYS($AX114+1,$AW114)),"")</f>
        <v/>
      </c>
      <c r="AZ114" s="68">
        <f t="array" ref="AZ114">
_xlfn.LET(_xlpm.COEFF,
IF($AW114+$AX114=0,0,IF(MAX(MIN($AX114,EOMONTH(AZ$15,0))-MAX($AW114,AZ$15)+1,)&gt;0,1,0)),
_xlfn.IFS(
$ES114="LisChannel",
_xlpm.COEFF*
INDEX({1;1;1.2;1.2;1;1;1;1;1.2;1.2;1.2;1.2},
MATCH(MONTH(AZ$15),
{1,2,3,4,5,6,7,8,9,10,11,12})),
CONCATENATE($ES114," ",$L114)="RussOutdoor метро",
_xlpm.COEFF*
INDEX({0.8;0.9;1.1;1.1;1;1;1;1;1.1;1.1;1.1;1.1},
MATCH(MONTH(AZ$15),
{1,2,3,4,5,6,7,8,9,10,11,12})),
$ES114&lt;&gt;"LisChannel",
_xlpm.COEFF,
$ES114&lt;&gt;"RussOutdoor",
_xlpm.COEFF))</f>
        <v/>
      </c>
      <c r="BA114" s="68">
        <f t="array" ref="BA114">
_xlfn.LET(_xlpm.COEFF,
IF($AW114+$AX114=0,0,IF(MAX(MIN($AX114,EOMONTH(BA$15,0))-MAX($AW114,BA$15)+1,)&gt;0,1,0)),
_xlfn.IFS(
$ES114="LisChannel",
_xlpm.COEFF*
INDEX({1;1;1.2;1.2;1;1;1;1;1.2;1.2;1.2;1.2},
MATCH(MONTH(BA$15),
{1,2,3,4,5,6,7,8,9,10,11,12})),
CONCATENATE($ES114," ",$L114)="RussOutdoor метро",
_xlpm.COEFF*
INDEX({0.8;0.9;1.1;1.1;1;1;1;1;1.1;1.1;1.1;1.1},
MATCH(MONTH(BA$15),
{1,2,3,4,5,6,7,8,9,10,11,12})),
$ES114&lt;&gt;"LisChannel",
_xlpm.COEFF,
$ES114&lt;&gt;"RussOutdoor",
_xlpm.COEFF))</f>
        <v/>
      </c>
      <c r="BB114" s="68">
        <f t="array" ref="BB114">
_xlfn.LET(_xlpm.COEFF,
IF($AW114+$AX114=0,0,IF(MAX(MIN($AX114,EOMONTH(BB$15,0))-MAX($AW114,BB$15)+1,)&gt;0,1,0)),
_xlfn.IFS(
$ES114="LisChannel",
_xlpm.COEFF*
INDEX({1;1;1.2;1.2;1;1;1;1;1.2;1.2;1.2;1.2},
MATCH(MONTH(BB$15),
{1,2,3,4,5,6,7,8,9,10,11,12})),
CONCATENATE($ES114," ",$L114)="RussOutdoor метро",
_xlpm.COEFF*
INDEX({0.8;0.9;1.1;1.1;1;1;1;1;1.1;1.1;1.1;1.1},
MATCH(MONTH(BB$15),
{1,2,3,4,5,6,7,8,9,10,11,12})),
$ES114&lt;&gt;"LisChannel",
_xlpm.COEFF,
$ES114&lt;&gt;"RussOutdoor",
_xlpm.COEFF))</f>
        <v/>
      </c>
      <c r="BC114" s="68">
        <f t="array" ref="BC114">
_xlfn.LET(_xlpm.COEFF,
IF($AW114+$AX114=0,0,IF(MAX(MIN($AX114,EOMONTH(BC$15,0))-MAX($AW114,BC$15)+1,)&gt;0,1,0)),
_xlfn.IFS(
$ES114="LisChannel",
_xlpm.COEFF*
INDEX({1;1;1.2;1.2;1;1;1;1;1.2;1.2;1.2;1.2},
MATCH(MONTH(BC$15),
{1,2,3,4,5,6,7,8,9,10,11,12})),
CONCATENATE($ES114," ",$L114)="RussOutdoor метро",
_xlpm.COEFF*
INDEX({0.8;0.9;1.1;1.1;1;1;1;1;1.1;1.1;1.1;1.1},
MATCH(MONTH(BC$15),
{1,2,3,4,5,6,7,8,9,10,11,12})),
$ES114&lt;&gt;"LisChannel",
_xlpm.COEFF,
$ES114&lt;&gt;"RussOutdoor",
_xlpm.COEFF))</f>
        <v/>
      </c>
      <c r="BD114" s="68">
        <f t="array" ref="BD114">
_xlfn.LET(_xlpm.COEFF,
IF($AW114+$AX114=0,0,IF(MAX(MIN($AX114,EOMONTH(BD$15,0))-MAX($AW114,BD$15)+1,)&gt;0,1,0)),
_xlfn.IFS(
$ES114="LisChannel",
_xlpm.COEFF*
INDEX({1;1;1.2;1.2;1;1;1;1;1.2;1.2;1.2;1.2},
MATCH(MONTH(BD$15),
{1,2,3,4,5,6,7,8,9,10,11,12})),
CONCATENATE($ES114," ",$L114)="RussOutdoor метро",
_xlpm.COEFF*
INDEX({0.8;0.9;1.1;1.1;1;1;1;1;1.1;1.1;1.1;1.1},
MATCH(MONTH(BD$15),
{1,2,3,4,5,6,7,8,9,10,11,12})),
$ES114&lt;&gt;"LisChannel",
_xlpm.COEFF,
$ES114&lt;&gt;"RussOutdoor",
_xlpm.COEFF))</f>
        <v/>
      </c>
      <c r="BE114" s="68">
        <f t="array" ref="BE114">
_xlfn.LET(_xlpm.COEFF,
IF($AW114+$AX114=0,0,IF(MAX(MIN($AX114,EOMONTH(BE$15,0))-MAX($AW114,BE$15)+1,)&gt;0,1,0)),
_xlfn.IFS(
$ES114="LisChannel",
_xlpm.COEFF*
INDEX({1;1;1.2;1.2;1;1;1;1;1.2;1.2;1.2;1.2},
MATCH(MONTH(BE$15),
{1,2,3,4,5,6,7,8,9,10,11,12})),
CONCATENATE($ES114," ",$L114)="RussOutdoor метро",
_xlpm.COEFF*
INDEX({0.8;0.9;1.1;1.1;1;1;1;1;1.1;1.1;1.1;1.1},
MATCH(MONTH(BE$15),
{1,2,3,4,5,6,7,8,9,10,11,12})),
$ES114&lt;&gt;"LisChannel",
_xlpm.COEFF,
$ES114&lt;&gt;"RussOutdoor",
_xlpm.COEFF))</f>
        <v/>
      </c>
      <c r="BF114" s="68">
        <f t="array" ref="BF114">
_xlfn.LET(_xlpm.COEFF,
IF($AW114+$AX114=0,0,IF(MAX(MIN($AX114,EOMONTH(BF$15,0))-MAX($AW114,BF$15)+1,)&gt;0,1,0)),
_xlfn.IFS(
$ES114="LisChannel",
_xlpm.COEFF*
INDEX({1;1;1.2;1.2;1;1;1;1;1.2;1.2;1.2;1.2},
MATCH(MONTH(BF$15),
{1,2,3,4,5,6,7,8,9,10,11,12})),
CONCATENATE($ES114," ",$L114)="RussOutdoor метро",
_xlpm.COEFF*
INDEX({0.8;0.9;1.1;1.1;1;1;1;1;1.1;1.1;1.1;1.1},
MATCH(MONTH(BF$15),
{1,2,3,4,5,6,7,8,9,10,11,12})),
$ES114&lt;&gt;"LisChannel",
_xlpm.COEFF,
$ES114&lt;&gt;"RussOutdoor",
_xlpm.COEFF))</f>
        <v/>
      </c>
      <c r="BG114" s="68">
        <f t="array" ref="BG114">
_xlfn.LET(_xlpm.COEFF,
IF($AW114+$AX114=0,0,IF(MAX(MIN($AX114,EOMONTH(BG$15,0))-MAX($AW114,BG$15)+1,)&gt;0,1,0)),
_xlfn.IFS(
$ES114="LisChannel",
_xlpm.COEFF*
INDEX({1;1;1.2;1.2;1;1;1;1;1.2;1.2;1.2;1.2},
MATCH(MONTH(BG$15),
{1,2,3,4,5,6,7,8,9,10,11,12})),
CONCATENATE($ES114," ",$L114)="RussOutdoor метро",
_xlpm.COEFF*
INDEX({0.8;0.9;1.1;1.1;1;1;1;1;1.1;1.1;1.1;1.1},
MATCH(MONTH(BG$15),
{1,2,3,4,5,6,7,8,9,10,11,12})),
$ES114&lt;&gt;"LisChannel",
_xlpm.COEFF,
$ES114&lt;&gt;"RussOutdoor",
_xlpm.COEFF))</f>
        <v/>
      </c>
      <c r="BH114" s="68">
        <f t="array" ref="BH114">
_xlfn.LET(_xlpm.COEFF,
IF($AW114+$AX114=0,0,IF(MAX(MIN($AX114,EOMONTH(BH$15,0))-MAX($AW114,BH$15)+1,)&gt;0,1,0)),
_xlfn.IFS(
$ES114="LisChannel",
_xlpm.COEFF*
INDEX({1;1;1.2;1.2;1;1;1;1;1.2;1.2;1.2;1.2},
MATCH(MONTH(BH$15),
{1,2,3,4,5,6,7,8,9,10,11,12})),
CONCATENATE($ES114," ",$L114)="RussOutdoor метро",
_xlpm.COEFF*
INDEX({0.8;0.9;1.1;1.1;1;1;1;1;1.1;1.1;1.1;1.1},
MATCH(MONTH(BH$15),
{1,2,3,4,5,6,7,8,9,10,11,12})),
$ES114&lt;&gt;"LisChannel",
_xlpm.COEFF,
$ES114&lt;&gt;"RussOutdoor",
_xlpm.COEFF))</f>
        <v/>
      </c>
      <c r="BI114" s="68">
        <f t="array" ref="BI114">
_xlfn.LET(_xlpm.COEFF,
IF($AW114+$AX114=0,0,IF(MAX(MIN($AX114,EOMONTH(BI$15,0))-MAX($AW114,BI$15)+1,)&gt;0,1,0)),
_xlfn.IFS(
$ES114="LisChannel",
_xlpm.COEFF*
INDEX({1;1;1.2;1.2;1;1;1;1;1.2;1.2;1.2;1.2},
MATCH(MONTH(BI$15),
{1,2,3,4,5,6,7,8,9,10,11,12})),
CONCATENATE($ES114," ",$L114)="RussOutdoor метро",
_xlpm.COEFF*
INDEX({0.8;0.9;1.1;1.1;1;1;1;1;1.1;1.1;1.1;1.1},
MATCH(MONTH(BI$15),
{1,2,3,4,5,6,7,8,9,10,11,12})),
$ES114&lt;&gt;"LisChannel",
_xlpm.COEFF,
$ES114&lt;&gt;"RussOutdoor",
_xlpm.COEFF))</f>
        <v/>
      </c>
      <c r="BJ114" s="68">
        <f t="array" ref="BJ114">
_xlfn.LET(_xlpm.COEFF,
IF($AW114+$AX114=0,0,IF(MAX(MIN($AX114,EOMONTH(BJ$15,0))-MAX($AW114,BJ$15)+1,)&gt;0,1,0)),
_xlfn.IFS(
$ES114="LisChannel",
_xlpm.COEFF*
INDEX({1;1;1.2;1.2;1;1;1;1;1.2;1.2;1.2;1.2},
MATCH(MONTH(BJ$15),
{1,2,3,4,5,6,7,8,9,10,11,12})),
CONCATENATE($ES114," ",$L114)="RussOutdoor метро",
_xlpm.COEFF*
INDEX({0.8;0.9;1.1;1.1;1;1;1;1;1.1;1.1;1.1;1.1},
MATCH(MONTH(BJ$15),
{1,2,3,4,5,6,7,8,9,10,11,12})),
$ES114&lt;&gt;"LisChannel",
_xlpm.COEFF,
$ES114&lt;&gt;"RussOutdoor",
_xlpm.COEFF))</f>
        <v/>
      </c>
      <c r="BK114" s="68">
        <f t="array" ref="BK114">
_xlfn.LET(_xlpm.COEFF,
IF($AW114+$AX114=0,0,IF(MAX(MIN($AX114,EOMONTH(BK$15,0))-MAX($AW114,BK$15)+1,)&gt;0,1,0)),
_xlfn.IFS(
$ES114="LisChannel",
_xlpm.COEFF*
INDEX({1;1;1.2;1.2;1;1;1;1;1.2;1.2;1.2;1.2},
MATCH(MONTH(BK$15),
{1,2,3,4,5,6,7,8,9,10,11,12})),
CONCATENATE($ES114," ",$L114)="RussOutdoor метро",
_xlpm.COEFF*
INDEX({0.8;0.9;1.1;1.1;1;1;1;1;1.1;1.1;1.1;1.1},
MATCH(MONTH(BK$15),
{1,2,3,4,5,6,7,8,9,10,11,12})),
$ES114&lt;&gt;"LisChannel",
_xlpm.COEFF,
$ES114&lt;&gt;"RussOutdoor",
_xlpm.COEFF))</f>
        <v/>
      </c>
      <c r="BL114" s="62">
        <f>COUNTIFS($AZ114:$BK114,"&gt;0")</f>
        <v/>
      </c>
      <c r="BM114" s="65" t="n"/>
      <c r="BN114" s="125">
        <f>$DJ114</f>
        <v/>
      </c>
      <c r="BO114" s="63">
        <f>$DQ114</f>
        <v/>
      </c>
      <c r="BP114" s="125">
        <f>
IFERROR(
IF($BL114=0,0,
$BN114*(1-$BO114)),
0)</f>
        <v/>
      </c>
      <c r="BQ114" s="125">
        <f t="array" ref="BQ114">
IFERROR(
_xlfn.IFS(
$DH114="день_1",
$BP114*$BL114/($AX114-$AW114+1)*AZ114*(DAY(EOMONTH(AZ$15,0))),
$DH114="день_2",
$BP114/30*MAX(MIN($AX114,EOMONTH(AZ$15,0))-MAX($AW114,AZ$15)+1,),
$DH114="раб.день",
$BP114/30*(IFERROR(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$BP114*AZ114,
$DH114="неделя",
$BP114*AZ114/7*(ROUNDUP((DAY(EOMONTH(AZ$15,0)))/4,0))),
0)</f>
        <v/>
      </c>
      <c r="BR114" s="125">
        <f t="array" ref="BR114">
IFERROR(
_xlfn.IFS(
$DH114="день_1",
$BP114*$BL114/($AX114-$AW114+1)*BA114*(DAY(EOMONTH(BA$15,0))),
$DH114="день_2",
$BP114/30*MAX(MIN($AX114,EOMONTH(BA$15,0))-MAX($AW114,BA$15)+1,),
$DH114="раб.день",
$BP114/30*(IFERROR(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$BP114*BA114,
$DH114="неделя",
$BP114*BA114/7*(ROUNDUP((DAY(EOMONTH(BA$15,0)))/4,0))),
0)</f>
        <v/>
      </c>
      <c r="BS114" s="125">
        <f t="array" ref="BS114">
IFERROR(
_xlfn.IFS(
$DH114="день_1",
$BP114*$BL114/($AX114-$AW114+1)*BB114*(DAY(EOMONTH(BB$15,0))),
$DH114="день_2",
$BP114/30*MAX(MIN($AX114,EOMONTH(BB$15,0))-MAX($AW114,BB$15)+1,),
$DH114="раб.день",
$BP114/30*(IFERROR(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$BP114*BB114,
$DH114="неделя",
$BP114*BB114/7*(ROUNDUP((DAY(EOMONTH(BB$15,0)))/4,0))),
0)</f>
        <v/>
      </c>
      <c r="BT114" s="125">
        <f t="array" ref="BT114">
IFERROR(
_xlfn.IFS(
$DH114="день_1",
$BP114*$BL114/($AX114-$AW114+1)*BC114*(DAY(EOMONTH(BC$15,0))),
$DH114="день_2",
$BP114/30*MAX(MIN($AX114,EOMONTH(BC$15,0))-MAX($AW114,BC$15)+1,),
$DH114="раб.день",
$BP114/30*(IFERROR(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$BP114*BC114,
$DH114="неделя",
$BP114*BC114/7*(ROUNDUP((DAY(EOMONTH(BC$15,0)))/4,0))),
0)</f>
        <v/>
      </c>
      <c r="BU114" s="125">
        <f t="array" ref="BU114">
IFERROR(
_xlfn.IFS(
$DH114="день_1",
$BP114*$BL114/($AX114-$AW114+1)*BD114*(DAY(EOMONTH(BD$15,0))),
$DH114="день_2",
$BP114/30*MAX(MIN($AX114,EOMONTH(BD$15,0))-MAX($AW114,BD$15)+1,),
$DH114="раб.день",
$BP114/30*(IFERROR(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$BP114*BD114,
$DH114="неделя",
$BP114*BD114/7*(ROUNDUP((DAY(EOMONTH(BD$15,0)))/4,0))),
0)</f>
        <v/>
      </c>
      <c r="BV114" s="125">
        <f t="array" ref="BV114">
IFERROR(
_xlfn.IFS(
$DH114="день_1",
$BP114*$BL114/($AX114-$AW114+1)*BE114*(DAY(EOMONTH(BE$15,0))),
$DH114="день_2",
$BP114/30*MAX(MIN($AX114,EOMONTH(BE$15,0))-MAX($AW114,BE$15)+1,),
$DH114="раб.день",
$BP114/30*(IFERROR(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$BP114*BE114,
$DH114="неделя",
$BP114*BE114/7*(ROUNDUP((DAY(EOMONTH(BE$15,0)))/4,0))),
0)</f>
        <v/>
      </c>
      <c r="BW114" s="125">
        <f t="array" ref="BW114">
IFERROR(
_xlfn.IFS(
$DH114="день_1",
$BP114*$BL114/($AX114-$AW114+1)*BF114*(DAY(EOMONTH(BF$15,0))),
$DH114="день_2",
$BP114/30*MAX(MIN($AX114,EOMONTH(BF$15,0))-MAX($AW114,BF$15)+1,),
$DH114="раб.день",
$BP114/30*(IFERROR(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$BP114*BF114,
$DH114="неделя",
$BP114*BF114/7*(ROUNDUP((DAY(EOMONTH(BF$15,0)))/4,0))),
0)</f>
        <v/>
      </c>
      <c r="BX114" s="125">
        <f t="array" ref="BX114">
IFERROR(
_xlfn.IFS(
$DH114="день_1",
$BP114*$BL114/($AX114-$AW114+1)*BG114*(DAY(EOMONTH(BG$15,0))),
$DH114="день_2",
$BP114/30*MAX(MIN($AX114,EOMONTH(BG$15,0))-MAX($AW114,BG$15)+1,),
$DH114="раб.день",
$BP114/30*(IFERROR(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$BP114*BG114,
$DH114="неделя",
$BP114*BG114/7*(ROUNDUP((DAY(EOMONTH(BG$15,0)))/4,0))),
0)</f>
        <v/>
      </c>
      <c r="BY114" s="125">
        <f t="array" ref="BY114">
IFERROR(
_xlfn.IFS(
$DH114="день_1",
$BP114*$BL114/($AX114-$AW114+1)*BH114*(DAY(EOMONTH(BH$15,0))),
$DH114="день_2",
$BP114/30*MAX(MIN($AX114,EOMONTH(BH$15,0))-MAX($AW114,BH$15)+1,),
$DH114="раб.день",
$BP114/30*(IFERROR(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$BP114*BH114,
$DH114="неделя",
$BP114*BH114/7*(ROUNDUP((DAY(EOMONTH(BH$15,0)))/4,0))),
0)</f>
        <v/>
      </c>
      <c r="BZ114" s="125">
        <f t="array" ref="BZ114">
IFERROR(
_xlfn.IFS(
$DH114="день_1",
$BP114*$BL114/($AX114-$AW114+1)*BI114*(DAY(EOMONTH(BI$15,0))),
$DH114="день_2",
$BP114/30*MAX(MIN($AX114,EOMONTH(BI$15,0))-MAX($AW114,BI$15)+1,),
$DH114="раб.день",
$BP114/30*(IFERROR(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$BP114*BI114,
$DH114="неделя",
$BP114*BI114/7*(ROUNDUP((DAY(EOMONTH(BI$15,0)))/4,0))),
0)</f>
        <v/>
      </c>
      <c r="CA114" s="125">
        <f t="array" ref="CA114">
IFERROR(
_xlfn.IFS(
$DH114="день_1",
$BP114*$BL114/($AX114-$AW114+1)*BJ114*(DAY(EOMONTH(BJ$15,0))),
$DH114="день_2",
$BP114/30*MAX(MIN($AX114,EOMONTH(BJ$15,0))-MAX($AW114,BJ$15)+1,),
$DH114="раб.день",
$BP114/30*(IFERROR(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$BP114*BJ114,
$DH114="неделя",
$BP114*BJ114/7*(ROUNDUP((DAY(EOMONTH(BJ$15,0)))/4,0))),
0)</f>
        <v/>
      </c>
      <c r="CB114" s="125">
        <f t="array" ref="CB114">
IFERROR(
_xlfn.IFS(
$DH114="день_1",
$BP114*$BL114/($AX114-$AW114+1)*BK114*(DAY(EOMONTH(BK$15,0))),
$DH114="день_2",
$BP114/30*MAX(MIN($AX114,EOMONTH(BK$15,0))-MAX($AW114,BK$15)+1,),
$DH114="раб.день",
$BP114/30*(IFERROR(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$BP114*BK114,
$DH114="неделя",
$BP114*BK114/7*(ROUNDUP((DAY(EOMONTH(BK$15,0)))/4,0))),
0)</f>
        <v/>
      </c>
      <c r="CC114" s="125">
        <f>SUM($BQ114:$CB114)</f>
        <v/>
      </c>
      <c r="CD114" s="126">
        <f>SUM($EH114:$EH114)</f>
        <v/>
      </c>
      <c r="CE114" s="126">
        <f>$CD114*$AB114</f>
        <v/>
      </c>
      <c r="CF114" s="126">
        <f>SUM($EK114:$EK114)</f>
        <v/>
      </c>
      <c r="CG114" s="126">
        <f>$CF114*$AB114</f>
        <v/>
      </c>
      <c r="CH114" s="126">
        <f>SUM($CC114,$CE114,$CG114)</f>
        <v/>
      </c>
      <c r="CI114" s="126">
        <f>$CH114*(1+$CM114)</f>
        <v/>
      </c>
      <c r="CJ114" s="127" t="n">
        <v>0</v>
      </c>
      <c r="CK114" s="126">
        <f>SUM($CH114:$CH114)*(1+$CJ114)</f>
        <v/>
      </c>
      <c r="CL114" s="126">
        <f>SUM($CH114:$CH114)*(1+$CM114)</f>
        <v/>
      </c>
      <c r="CM114" s="59" t="n"/>
      <c r="CN114" s="59" t="n"/>
      <c r="CO114" s="72" t="n"/>
      <c r="CP114" s="59" t="n"/>
      <c r="CQ114" s="73" t="n"/>
      <c r="CR114" s="73" t="n"/>
      <c r="CS114" s="73" t="n"/>
      <c r="CT114" s="72" t="n"/>
      <c r="CU114" s="79" t="inlineStr">
        <is>
          <t> </t>
        </is>
      </c>
      <c r="CV114" s="60" t="n"/>
      <c r="CW114" s="60" t="n"/>
      <c r="CX114" s="60" t="n"/>
      <c r="CY114" s="127">
        <f>IFERROR(($CC114-$EE114)/($EE114/(1-$DQ114)),0)</f>
        <v/>
      </c>
      <c r="CZ114" s="127">
        <f>IFERROR(1-$EI114/($CE114),0)</f>
        <v/>
      </c>
      <c r="DA114" s="127">
        <f>IFERROR(1-$EL114/($CG114),0)</f>
        <v/>
      </c>
      <c r="DB114" s="126">
        <f>ROUND(IFERROR(($CI114/(1+$CM114)-$EN114),0),2)</f>
        <v/>
      </c>
      <c r="DC114" s="128" t="n"/>
      <c r="DD114" s="125" t="n"/>
      <c r="DE114" s="75" t="n">
        <v>0</v>
      </c>
      <c r="DF114" s="128" t="n"/>
      <c r="DG114" s="125">
        <f>IF($DC114=0,0,$DD114*($DC114*100%-$DE114*$DF114))*SUM($AB114:$AB114)</f>
        <v/>
      </c>
      <c r="DH114" s="129" t="inlineStr">
        <is>
          <t>месяц</t>
        </is>
      </c>
      <c r="DI114" s="130">
        <f t="array" ref="DI114">IFERROR(
IF($ES114="LisChannel",
(ROUND(((INDEX({174.625;153.888888888889;130.972222222222},MATCH($AI114,{2;3;4}),0))*$AG114*$AI114),2)),0),0)</f>
        <v/>
      </c>
      <c r="DJ114" s="130">
        <f>
_xlfn.LET(_xlpm.X,
IFERROR(
IF($ES114="НовиковТВ",
(_xlfn.LET(_xlpm.NTV,
_xlfn.LET(_xlpm.MIN,350000,
IF(SUMIFS($DI:$DI,$ES:$ES,"НовиковТВ")&lt;=_xlpm.MIN,
(SUMIFS($DI:$DI,$ES:$ES,"НовиковТВ")/(COUNTIFS($ES:$ES,"НовиковТВ")))*_xlpm.MIN/SUMIFS($DI:$DI,$ES:$ES,"НовиковТВ"),
DI114)),
_xlpm.NTV+$DG114/(1-(1-(_xlpm.NTV)*(1-$DL114)*(1-$DM114)*(1-$DN114)*(1-$DO114)*(1-$DP114)/_xlpm.NTV))))/(1+$EP114),
$DI114+$DG114/(1-(1-($DI114)*(1-$DL114)*(1-$DM114)*(1-$DN114)*(1-$DO114)*(1-$DP114)/$DI114))),
0),
_xlpm.X*(1+$CM114)*(1+$CW114)-_xlpm.X*(1+$CM114)+_xlpm.X)</f>
        <v/>
      </c>
      <c r="DK114" s="125" t="inlineStr">
        <is>
          <t>послед.</t>
        </is>
      </c>
      <c r="DL114" s="63" t="n">
        <v>0</v>
      </c>
      <c r="DM114" s="63" t="n">
        <v>0</v>
      </c>
      <c r="DN114" s="63" t="n">
        <v>0</v>
      </c>
      <c r="DO114" s="63" t="n">
        <v>0</v>
      </c>
      <c r="DP114" s="63" t="n">
        <v>0</v>
      </c>
      <c r="DQ114" s="63">
        <f t="array" ref="DQ114">IFERROR(_xlfn.IFS(
$DK114="послед.",1-(1-$DL114)*(1-$DM114)*(1-$DN114)*(1-$DO114)*(1-$DP114),
$DK114="сумм.",$DL114+$DM114+$DN114+$DO114+$DP114),
0)</f>
        <v/>
      </c>
      <c r="DR114" s="125">
        <f t="array" ref="DR114">
IFERROR(
_xlfn.IFS(
$BL114=0,
0,
$BL114&gt;0,
_xlfn.IFS($DK114="послед.",
$DJ114*(1-$DL114)*(1-$DM114)*(1-$DN114)*(1-$DO114)*(1-$DP114),
$DK114="сумм.",
$DJ114*(1-($DL114+$DM114+$DN114+$DO114+$DP114)))),0)</f>
        <v/>
      </c>
      <c r="DS114" s="125">
        <f t="array" ref="DS114">
IFERROR(_xlfn.IFS(
$DH114="день_1",
$DR114*$BL114/($AX114-$AW114+1)*AZ114*(DAY(EOMONTH(AZ$15,0))),
$DH114="день_2",
$DR114/30*MAX(MIN($AX114,EOMONTH(AZ$15,0))-MAX($AW114,AZ$15)+1,),
$DH114="раб.день",
$DR114/30*(IFERROR(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$DR114*AZ114,
$DH114="неделя",
$DR114*AZ114/7*(ROUNDUP((DAY(EOMONTH(AZ$15,0)))/4,0))),
0)</f>
        <v/>
      </c>
      <c r="DT114" s="125">
        <f t="array" ref="DT114">
IFERROR(_xlfn.IFS(
$DH114="день_1",
$DR114*$BL114/($AX114-$AW114+1)*BA114*(DAY(EOMONTH(BA$15,0))),
$DH114="день_2",
$DR114/30*MAX(MIN($AX114,EOMONTH(BA$15,0))-MAX($AW114,BA$15)+1,),
$DH114="раб.день",
$DR114/30*(IFERROR(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$DR114*BA114,
$DH114="неделя",
$DR114*BA114/7*(ROUNDUP((DAY(EOMONTH(BA$15,0)))/4,0))),
0)</f>
        <v/>
      </c>
      <c r="DU114" s="125">
        <f t="array" ref="DU114">
IFERROR(_xlfn.IFS(
$DH114="день_1",
$DR114*$BL114/($AX114-$AW114+1)*BB114*(DAY(EOMONTH(BB$15,0))),
$DH114="день_2",
$DR114/30*MAX(MIN($AX114,EOMONTH(BB$15,0))-MAX($AW114,BB$15)+1,),
$DH114="раб.день",
$DR114/30*(IFERROR(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$DR114*BB114,
$DH114="неделя",
$DR114*BB114/7*(ROUNDUP((DAY(EOMONTH(BB$15,0)))/4,0))),
0)</f>
        <v/>
      </c>
      <c r="DV114" s="125">
        <f t="array" ref="DV114">
IFERROR(_xlfn.IFS(
$DH114="день_1",
$DR114*$BL114/($AX114-$AW114+1)*BC114*(DAY(EOMONTH(BC$15,0))),
$DH114="день_2",
$DR114/30*MAX(MIN($AX114,EOMONTH(BC$15,0))-MAX($AW114,BC$15)+1,),
$DH114="раб.день",
$DR114/30*(IFERROR(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$DR114*BC114,
$DH114="неделя",
$DR114*BC114/7*(ROUNDUP((DAY(EOMONTH(BC$15,0)))/4,0))),
0)</f>
        <v/>
      </c>
      <c r="DW114" s="125">
        <f t="array" ref="DW114">
IFERROR(_xlfn.IFS(
$DH114="день_1",
$DR114*$BL114/($AX114-$AW114+1)*BD114*(DAY(EOMONTH(BD$15,0))),
$DH114="день_2",
$DR114/30*MAX(MIN($AX114,EOMONTH(BD$15,0))-MAX($AW114,BD$15)+1,),
$DH114="раб.день",
$DR114/30*(IFERROR(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$DR114*BD114,
$DH114="неделя",
$DR114*BD114/7*(ROUNDUP((DAY(EOMONTH(BD$15,0)))/4,0))),
0)</f>
        <v/>
      </c>
      <c r="DX114" s="125">
        <f t="array" ref="DX114">
IFERROR(_xlfn.IFS(
$DH114="день_1",
$DR114*$BL114/($AX114-$AW114+1)*BE114*(DAY(EOMONTH(BE$15,0))),
$DH114="день_2",
$DR114/30*MAX(MIN($AX114,EOMONTH(BE$15,0))-MAX($AW114,BE$15)+1,),
$DH114="раб.день",
$DR114/30*(IFERROR(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$DR114*BE114,
$DH114="неделя",
$DR114*BE114/7*(ROUNDUP((DAY(EOMONTH(BE$15,0)))/4,0))),
0)</f>
        <v/>
      </c>
      <c r="DY114" s="125">
        <f t="array" ref="DY114">
IFERROR(_xlfn.IFS(
$DH114="день_1",
$DR114*$BL114/($AX114-$AW114+1)*BF114*(DAY(EOMONTH(BF$15,0))),
$DH114="день_2",
$DR114/30*MAX(MIN($AX114,EOMONTH(BF$15,0))-MAX($AW114,BF$15)+1,),
$DH114="раб.день",
$DR114/30*(IFERROR(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$DR114*BF114,
$DH114="неделя",
$DR114*BF114/7*(ROUNDUP((DAY(EOMONTH(BF$15,0)))/4,0))),
0)</f>
        <v/>
      </c>
      <c r="DZ114" s="125">
        <f t="array" ref="DZ114">
IFERROR(_xlfn.IFS(
$DH114="день_1",
$DR114*$BL114/($AX114-$AW114+1)*BG114*(DAY(EOMONTH(BG$15,0))),
$DH114="день_2",
$DR114/30*MAX(MIN($AX114,EOMONTH(BG$15,0))-MAX($AW114,BG$15)+1,),
$DH114="раб.день",
$DR114/30*(IFERROR(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$DR114*BG114,
$DH114="неделя",
$DR114*BG114/7*(ROUNDUP((DAY(EOMONTH(BG$15,0)))/4,0))),
0)</f>
        <v/>
      </c>
      <c r="EA114" s="125">
        <f t="array" ref="EA114">
IFERROR(_xlfn.IFS(
$DH114="день_1",
$DR114*$BL114/($AX114-$AW114+1)*BH114*(DAY(EOMONTH(BH$15,0))),
$DH114="день_2",
$DR114/30*MAX(MIN($AX114,EOMONTH(BH$15,0))-MAX($AW114,BH$15)+1,),
$DH114="раб.день",
$DR114/30*(IFERROR(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$DR114*BH114,
$DH114="неделя",
$DR114*BH114/7*(ROUNDUP((DAY(EOMONTH(BH$15,0)))/4,0))),
0)</f>
        <v/>
      </c>
      <c r="EB114" s="125">
        <f t="array" ref="EB114">
IFERROR(_xlfn.IFS(
$DH114="день_1",
$DR114*$BL114/($AX114-$AW114+1)*BI114*(DAY(EOMONTH(BI$15,0))),
$DH114="день_2",
$DR114/30*MAX(MIN($AX114,EOMONTH(BI$15,0))-MAX($AW114,BI$15)+1,),
$DH114="раб.день",
$DR114/30*(IFERROR(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$DR114*BI114,
$DH114="неделя",
$DR114*BI114/7*(ROUNDUP((DAY(EOMONTH(BI$15,0)))/4,0))),
0)</f>
        <v/>
      </c>
      <c r="EC114" s="125">
        <f t="array" ref="EC114">
IFERROR(_xlfn.IFS(
$DH114="день_1",
$DR114*$BL114/($AX114-$AW114+1)*BJ114*(DAY(EOMONTH(BJ$15,0))),
$DH114="день_2",
$DR114/30*MAX(MIN($AX114,EOMONTH(BJ$15,0))-MAX($AW114,BJ$15)+1,),
$DH114="раб.день",
$DR114/30*(IFERROR(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$DR114*BJ114,
$DH114="неделя",
$DR114*BJ114/7*(ROUNDUP((DAY(EOMONTH(BJ$15,0)))/4,0))),
0)</f>
        <v/>
      </c>
      <c r="ED114" s="125">
        <f t="array" ref="ED114">
IFERROR(_xlfn.IFS(
$DH114="день_1",
$DR114*$BL114/($AX114-$AW114+1)*BK114*(DAY(EOMONTH(BK$15,0))),
$DH114="день_2",
$DR114/30*MAX(MIN($AX114,EOMONTH(BK$15,0))-MAX($AW114,BK$15)+1,),
$DH114="раб.день",
$DR114/30*(IFERROR(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$DR114*BK114,
$DH114="неделя",
$DR114*BK114/7*(ROUNDUP((DAY(EOMONTH(BK$15,0)))/4,0))),
0)</f>
        <v/>
      </c>
      <c r="EE114" s="125">
        <f>SUM($DS114,$DT114,$DU114,$DV114,$DW114,$DX114,$DY114,$DZ114,$EA114,$EB114,$EC114,$ED114)</f>
        <v/>
      </c>
      <c r="EF114" s="125">
        <f>IFERROR(ROUND($EE114*(1+$EP114),2),0)</f>
        <v/>
      </c>
      <c r="EG114" s="128" t="n">
        <v>1</v>
      </c>
      <c r="EH114" s="126" t="n">
        <v>0</v>
      </c>
      <c r="EI114" s="126">
        <f>ROUND(SUM($EH114:$EH114)*SUM($AB114:$AB114)*$EG114,2)</f>
        <v/>
      </c>
      <c r="EJ114" s="126">
        <f>ROUND($EI114*(1+$EP114),2)</f>
        <v/>
      </c>
      <c r="EK114" s="126" t="n">
        <v>0</v>
      </c>
      <c r="EL114" s="126">
        <f>ROUND(SUM($EK114:$EK114)*SUM($AB114:$AB114)*$EG114,2)</f>
        <v/>
      </c>
      <c r="EM114" s="126">
        <f>ROUND($EL114*(1+$EP114),2)</f>
        <v/>
      </c>
      <c r="EN114" s="126">
        <f>SUM($EE114,$EI114,$EL114)</f>
        <v/>
      </c>
      <c r="EO114" s="126">
        <f>SUM($EF114,$EJ114,$EM114)</f>
        <v/>
      </c>
      <c r="EP114" s="59" t="n"/>
      <c r="EQ114" s="59" t="n"/>
      <c r="ER114" s="60">
        <f t="array" ref="ER1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MATCH(ES114,
{"AMS";"RussOutdoor";"HD Outdoor";"Ingroup";"IQ";"Ledproduction";"LisChannel";"Logic";"Media-PPL";"NovikovTV | НовиковТВ";"SMA";"SOK";"КрокусТВ | CrocusTV | IndoorTV";"Сити";"ТЯК Москва"},
0)),"")</f>
        <v/>
      </c>
      <c r="ES114" s="60" t="n"/>
      <c r="ET114" s="60">
        <f t="array" ref="ET1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MATCH(ES114,
{"AMS";"RussOutdoor";"HD Outdoor";"Ingroup";"IQ";"Ledproduction";"LisChannel";"Logic";"Media-PPL";"NovikovTV | НовиковТВ";"SMA";"SOK";"КрокусТВ | CrocusTV | IndoorTV";"Сити";"ТЯК Москва"},
0)),"")</f>
        <v/>
      </c>
      <c r="EU114" s="60" t="n"/>
      <c r="EV114" s="60" t="n"/>
      <c r="EX114" s="110">
        <f t="array" ref="EX114">
($AR114/30
+N("ТРАФИК ПЛОЩАДКИ"))*
(IFERROR(
_xlfn.LET(
_xlpm.GPR,
HLOOKUP($L114,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IF($Q114="цифровой",_xlpm.GPR/$AG114,_xlpm.GPR/60)),
0)
+N("DWELL TIME"))*
(IF($AB114=0,0,IF($AB114=1,0.3,IF($AB114=2,0.5,IF($AB114&gt;2,1))))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_xlfn.IFS($AC114="да",1.2,$AC114="нет",1)*
_xlfn.IFS($AD114="да",1.2,$AD114="нет",1)*
IF(R114="статический",1,1.2)*
$X114*
INDEX(
{1.2;1;1.2;1.2;1;1.2;1.2;1.2;1.2;1.2;1.2;1;1.2;1.2;1.2;1.2;1;1;1.2;1.2;1.2;1;1;1;1;1.2;1.2;1.2;1.2;1;1;1;1;1.2;1.2;1.2;1.2;1.2;1.2;1.2;1.2;1;1;1.2;1;1;1;1;1.5;1;1;1.5;1.5;1.2},
MATCH($Q114,_xlpm.MI,0)))&gt;{0.02;0.04;0.06;0.1;0.2;0.4;0.6;0.8;1;2;4;6})),
{0;1;2;3;4;5;6;7;8;9;10;11;12},
0)))
+N("КОЭФФИЦИЕНТ КОНТАКТА"))))*
(_xlfn.IFS($X114&lt;0.1,$X114/1000,$X114&gt;25,5.2,AND($X114&gt;=0.1,$X114&lt;=25),(($X114*2+0.1)/10)*($X114/10)))*
IFERROR((_xlfn.LET(
_xlpm.MA,
{0;0.8;0.85;0.9;0.95;1},
_xlpm.MAA,
{0;1;2;3;4;5},
INDEX(_xlpm.MA,MATCH(SUMPRODUCT(--((IF(ROUND(_xlpm.MAA,1)&gt;5,5,ROUND($AB114,1)))&gt;{0;1;2;3;4;5})),_xlpm.MAA,0)))
+N("КОЭФФИЦИЕНТ КОЛ-ВО КОНСТРУКЦИЙ")),1)*
$AB114,0))*
(IF($Q114="цифровой",$AG114/15*$AI114,1)
+N("ДЛЯ ЦИФРЫ"))</f>
        <v/>
      </c>
      <c r="EY114" s="110">
        <f>IFERROR(EX114*AY114,0)</f>
        <v/>
      </c>
      <c r="EZ114" s="131">
        <f>IFERROR(DP114/EY114*1000,0)</f>
        <v/>
      </c>
      <c r="FA114" s="112">
        <f>IFERROR(FC114/FB114,0)</f>
        <v/>
      </c>
      <c r="FB114" s="112">
        <f>IFERROR((FC114/(EY114/FF114*#REF!))*0.825,0)</f>
        <v/>
      </c>
      <c r="FC114" s="112">
        <f>IFERROR(((EX114*30/AR114)*100)/30,0)</f>
        <v/>
      </c>
      <c r="FD114" s="112">
        <f>IFERROR(EY114/G114*100%,0)</f>
        <v/>
      </c>
      <c r="FE114" s="112">
        <f>IFERROR(FD114/FC114*100%,0)</f>
        <v/>
      </c>
      <c r="FF114" s="110">
        <f>IFERROR(AR114/30*AY114,0)</f>
        <v/>
      </c>
    </row>
    <row r="115" ht="12.75" customHeight="1">
      <c r="A115" s="59" t="n"/>
      <c r="B115" s="60" t="n"/>
      <c r="C115" s="60" t="n"/>
      <c r="D115" s="60">
        <f t="array" ref="D11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5" s="60">
        <f t="array" ref="E11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5" s="60" t="inlineStr"/>
      <c r="G115" s="60" t="n"/>
      <c r="H115" s="60">
        <f t="array" ref="H11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5" s="60" t="n"/>
      <c r="J115" s="60" t="n"/>
      <c r="K115" s="60" t="n"/>
      <c r="L115" s="60" t="n"/>
      <c r="M115" s="60" t="n"/>
      <c r="N115" s="60" t="n"/>
      <c r="O115" s="60" t="n"/>
      <c r="P115" s="60">
        <f t="array" ref="P115">
_xlfn.IFS(
ISNUMBER(MATCH($Q115,{"шелфбаннер","разделитель","монетница","чековая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ISNUMBER(MATCH($Q115,{"каталог","журнал"},)),
"Пресса",
$Q115="","")</f>
        <v/>
      </c>
      <c r="Q115" s="60" t="n"/>
      <c r="R115" s="60">
        <f t="array" ref="R115">
IFERROR(
_xlfn.IFS(
OR(ISNUMBER(MATCH($Q115,{"экспозиция","макет","стенд","автостенд","авто стенд","выставочное пространство","выставочные стенды","модульные выставочные стенды","3Д конструкция","3D конструкция"},)),P115="Экспонирование"),
"нестандартный",
ISNUMBER(MATCH($Q115,{"скроллер","призматрон"},)),
"динамический",
$P115="Видео",
"цифровой",
OR($P115="Пресса",$P115="Щит",$P115="POSm",$P115="Подвес",$P115="Брендирование/оклейка"),
"статический"),"")</f>
        <v/>
      </c>
      <c r="S115" s="59" t="n"/>
      <c r="T115" s="60" t="n"/>
      <c r="U115" s="60" t="n"/>
      <c r="V115" s="60">
        <f>
IF(P115="Видео",
"цифровой постер/ролик",
IF(ISNUMBER(MATCH(Q115,{"короб световой","короб световой | лайтбокс","короб световой | кристалайт","лайтбокс","лайт бокс","кристалайт","LB","lightbox"},)),
"бэклит",
IF(P115="Брендирование/оклейка",
"перфарированная пленка/самоклейка",
IF(P115="Экспонирование",
"под запрос",
IF(P115="Подвес",
"баннер/ткань",
"")))))</f>
        <v/>
      </c>
      <c r="W115" s="59" t="n"/>
      <c r="X115" s="59" t="n"/>
      <c r="Y115" s="59" t="n"/>
      <c r="Z115" s="61" t="n"/>
      <c r="AA115" s="61" t="n"/>
      <c r="AB115" s="61">
        <f>IF(BL115&gt;0,Z115,0)</f>
        <v/>
      </c>
      <c r="AC115" s="59" t="n"/>
      <c r="AD115" s="59" t="n"/>
      <c r="AE115" s="59" t="n"/>
      <c r="AF115" s="59" t="n"/>
      <c r="AG115" s="59" t="n"/>
      <c r="AH115" s="59" t="n"/>
      <c r="AI115" s="59" t="n"/>
      <c r="AJ115" s="59" t="n"/>
      <c r="AK115" s="59" t="n"/>
      <c r="AL115" s="62">
        <f>IFERROR(IF(OR(R115="статический",R115="динамический",R115="нестандартный",R115="",R115=""),"-",IF(AND(AH115="-",AI115="-"),"-",AK115*3600/AH115*AI115)),"-")</f>
        <v/>
      </c>
      <c r="AM115" s="62">
        <f>IFERROR(IF(OR(R115="статический",R115="динамический",R115="",R115="", R115="BTL",R115="нестандартный"),"-",AG115*AI115*AL115/60),"-")</f>
        <v/>
      </c>
      <c r="AN115" s="63">
        <f>IFERROR(IF(AH115="","-",AG115*AI115/AH115),"-")</f>
        <v/>
      </c>
      <c r="AO115" s="59">
        <f>IFERROR(IF(OR($R115="статический",$R115="динамический",$R115="",$R115="",$R115="BTL",$R115="нестандартный"),"-",$AL115*$AY115),"-")</f>
        <v/>
      </c>
      <c r="AP115" s="62">
        <f>IFERROR(IF(OR($R115="статический",$R115="динамический",$R115="",$R115="",$R115="BTL",$R115="нестандартный"),"-",$AM115*AY115),"-")</f>
        <v/>
      </c>
      <c r="AQ115" s="64" t="n"/>
      <c r="AR115" s="61" t="n"/>
      <c r="AS115" s="61" t="n"/>
      <c r="AT115" s="61" t="n"/>
      <c r="AU115" s="65" t="n"/>
      <c r="AV115" s="124">
        <f>IFERROR(DR115/AT115*1000,"n/a")</f>
        <v/>
      </c>
      <c r="AW115" s="67" t="n"/>
      <c r="AX115" s="67" t="n"/>
      <c r="AY115" s="43">
        <f>IFERROR(IF(OR($AW115="",$AX115=""),"",_xlfn.DAYS($AX115+1,$AW115)),"")</f>
        <v/>
      </c>
      <c r="AZ115" s="68">
        <f t="array" ref="AZ115">
_xlfn.LET(_xlpm.COEFF,
IF($AW115+$AX115=0,0,IF(MAX(MIN($AX115,EOMONTH(AZ$15,0))-MAX($AW115,AZ$15)+1,)&gt;0,1,0)),
_xlfn.IFS(
$ES115="LisChannel",
_xlpm.COEFF*
INDEX({1;1;1.2;1.2;1;1;1;1;1.2;1.2;1.2;1.2},
MATCH(MONTH(AZ$15),
{1,2,3,4,5,6,7,8,9,10,11,12})),
CONCATENATE($ES115," ",$L115)="RussOutdoor метро",
_xlpm.COEFF*
INDEX({0.8;0.9;1.1;1.1;1;1;1;1;1.1;1.1;1.1;1.1},
MATCH(MONTH(AZ$15),
{1,2,3,4,5,6,7,8,9,10,11,12})),
$ES115&lt;&gt;"LisChannel",
_xlpm.COEFF,
$ES115&lt;&gt;"RussOutdoor",
_xlpm.COEFF))</f>
        <v/>
      </c>
      <c r="BA115" s="68">
        <f t="array" ref="BA115">
_xlfn.LET(_xlpm.COEFF,
IF($AW115+$AX115=0,0,IF(MAX(MIN($AX115,EOMONTH(BA$15,0))-MAX($AW115,BA$15)+1,)&gt;0,1,0)),
_xlfn.IFS(
$ES115="LisChannel",
_xlpm.COEFF*
INDEX({1;1;1.2;1.2;1;1;1;1;1.2;1.2;1.2;1.2},
MATCH(MONTH(BA$15),
{1,2,3,4,5,6,7,8,9,10,11,12})),
CONCATENATE($ES115," ",$L115)="RussOutdoor метро",
_xlpm.COEFF*
INDEX({0.8;0.9;1.1;1.1;1;1;1;1;1.1;1.1;1.1;1.1},
MATCH(MONTH(BA$15),
{1,2,3,4,5,6,7,8,9,10,11,12})),
$ES115&lt;&gt;"LisChannel",
_xlpm.COEFF,
$ES115&lt;&gt;"RussOutdoor",
_xlpm.COEFF))</f>
        <v/>
      </c>
      <c r="BB115" s="68">
        <f t="array" ref="BB115">
_xlfn.LET(_xlpm.COEFF,
IF($AW115+$AX115=0,0,IF(MAX(MIN($AX115,EOMONTH(BB$15,0))-MAX($AW115,BB$15)+1,)&gt;0,1,0)),
_xlfn.IFS(
$ES115="LisChannel",
_xlpm.COEFF*
INDEX({1;1;1.2;1.2;1;1;1;1;1.2;1.2;1.2;1.2},
MATCH(MONTH(BB$15),
{1,2,3,4,5,6,7,8,9,10,11,12})),
CONCATENATE($ES115," ",$L115)="RussOutdoor метро",
_xlpm.COEFF*
INDEX({0.8;0.9;1.1;1.1;1;1;1;1;1.1;1.1;1.1;1.1},
MATCH(MONTH(BB$15),
{1,2,3,4,5,6,7,8,9,10,11,12})),
$ES115&lt;&gt;"LisChannel",
_xlpm.COEFF,
$ES115&lt;&gt;"RussOutdoor",
_xlpm.COEFF))</f>
        <v/>
      </c>
      <c r="BC115" s="68">
        <f t="array" ref="BC115">
_xlfn.LET(_xlpm.COEFF,
IF($AW115+$AX115=0,0,IF(MAX(MIN($AX115,EOMONTH(BC$15,0))-MAX($AW115,BC$15)+1,)&gt;0,1,0)),
_xlfn.IFS(
$ES115="LisChannel",
_xlpm.COEFF*
INDEX({1;1;1.2;1.2;1;1;1;1;1.2;1.2;1.2;1.2},
MATCH(MONTH(BC$15),
{1,2,3,4,5,6,7,8,9,10,11,12})),
CONCATENATE($ES115," ",$L115)="RussOutdoor метро",
_xlpm.COEFF*
INDEX({0.8;0.9;1.1;1.1;1;1;1;1;1.1;1.1;1.1;1.1},
MATCH(MONTH(BC$15),
{1,2,3,4,5,6,7,8,9,10,11,12})),
$ES115&lt;&gt;"LisChannel",
_xlpm.COEFF,
$ES115&lt;&gt;"RussOutdoor",
_xlpm.COEFF))</f>
        <v/>
      </c>
      <c r="BD115" s="68">
        <f t="array" ref="BD115">
_xlfn.LET(_xlpm.COEFF,
IF($AW115+$AX115=0,0,IF(MAX(MIN($AX115,EOMONTH(BD$15,0))-MAX($AW115,BD$15)+1,)&gt;0,1,0)),
_xlfn.IFS(
$ES115="LisChannel",
_xlpm.COEFF*
INDEX({1;1;1.2;1.2;1;1;1;1;1.2;1.2;1.2;1.2},
MATCH(MONTH(BD$15),
{1,2,3,4,5,6,7,8,9,10,11,12})),
CONCATENATE($ES115," ",$L115)="RussOutdoor метро",
_xlpm.COEFF*
INDEX({0.8;0.9;1.1;1.1;1;1;1;1;1.1;1.1;1.1;1.1},
MATCH(MONTH(BD$15),
{1,2,3,4,5,6,7,8,9,10,11,12})),
$ES115&lt;&gt;"LisChannel",
_xlpm.COEFF,
$ES115&lt;&gt;"RussOutdoor",
_xlpm.COEFF))</f>
        <v/>
      </c>
      <c r="BE115" s="68">
        <f t="array" ref="BE115">
_xlfn.LET(_xlpm.COEFF,
IF($AW115+$AX115=0,0,IF(MAX(MIN($AX115,EOMONTH(BE$15,0))-MAX($AW115,BE$15)+1,)&gt;0,1,0)),
_xlfn.IFS(
$ES115="LisChannel",
_xlpm.COEFF*
INDEX({1;1;1.2;1.2;1;1;1;1;1.2;1.2;1.2;1.2},
MATCH(MONTH(BE$15),
{1,2,3,4,5,6,7,8,9,10,11,12})),
CONCATENATE($ES115," ",$L115)="RussOutdoor метро",
_xlpm.COEFF*
INDEX({0.8;0.9;1.1;1.1;1;1;1;1;1.1;1.1;1.1;1.1},
MATCH(MONTH(BE$15),
{1,2,3,4,5,6,7,8,9,10,11,12})),
$ES115&lt;&gt;"LisChannel",
_xlpm.COEFF,
$ES115&lt;&gt;"RussOutdoor",
_xlpm.COEFF))</f>
        <v/>
      </c>
      <c r="BF115" s="68">
        <f t="array" ref="BF115">
_xlfn.LET(_xlpm.COEFF,
IF($AW115+$AX115=0,0,IF(MAX(MIN($AX115,EOMONTH(BF$15,0))-MAX($AW115,BF$15)+1,)&gt;0,1,0)),
_xlfn.IFS(
$ES115="LisChannel",
_xlpm.COEFF*
INDEX({1;1;1.2;1.2;1;1;1;1;1.2;1.2;1.2;1.2},
MATCH(MONTH(BF$15),
{1,2,3,4,5,6,7,8,9,10,11,12})),
CONCATENATE($ES115," ",$L115)="RussOutdoor метро",
_xlpm.COEFF*
INDEX({0.8;0.9;1.1;1.1;1;1;1;1;1.1;1.1;1.1;1.1},
MATCH(MONTH(BF$15),
{1,2,3,4,5,6,7,8,9,10,11,12})),
$ES115&lt;&gt;"LisChannel",
_xlpm.COEFF,
$ES115&lt;&gt;"RussOutdoor",
_xlpm.COEFF))</f>
        <v/>
      </c>
      <c r="BG115" s="68">
        <f t="array" ref="BG115">
_xlfn.LET(_xlpm.COEFF,
IF($AW115+$AX115=0,0,IF(MAX(MIN($AX115,EOMONTH(BG$15,0))-MAX($AW115,BG$15)+1,)&gt;0,1,0)),
_xlfn.IFS(
$ES115="LisChannel",
_xlpm.COEFF*
INDEX({1;1;1.2;1.2;1;1;1;1;1.2;1.2;1.2;1.2},
MATCH(MONTH(BG$15),
{1,2,3,4,5,6,7,8,9,10,11,12})),
CONCATENATE($ES115," ",$L115)="RussOutdoor метро",
_xlpm.COEFF*
INDEX({0.8;0.9;1.1;1.1;1;1;1;1;1.1;1.1;1.1;1.1},
MATCH(MONTH(BG$15),
{1,2,3,4,5,6,7,8,9,10,11,12})),
$ES115&lt;&gt;"LisChannel",
_xlpm.COEFF,
$ES115&lt;&gt;"RussOutdoor",
_xlpm.COEFF))</f>
        <v/>
      </c>
      <c r="BH115" s="68">
        <f t="array" ref="BH115">
_xlfn.LET(_xlpm.COEFF,
IF($AW115+$AX115=0,0,IF(MAX(MIN($AX115,EOMONTH(BH$15,0))-MAX($AW115,BH$15)+1,)&gt;0,1,0)),
_xlfn.IFS(
$ES115="LisChannel",
_xlpm.COEFF*
INDEX({1;1;1.2;1.2;1;1;1;1;1.2;1.2;1.2;1.2},
MATCH(MONTH(BH$15),
{1,2,3,4,5,6,7,8,9,10,11,12})),
CONCATENATE($ES115," ",$L115)="RussOutdoor метро",
_xlpm.COEFF*
INDEX({0.8;0.9;1.1;1.1;1;1;1;1;1.1;1.1;1.1;1.1},
MATCH(MONTH(BH$15),
{1,2,3,4,5,6,7,8,9,10,11,12})),
$ES115&lt;&gt;"LisChannel",
_xlpm.COEFF,
$ES115&lt;&gt;"RussOutdoor",
_xlpm.COEFF))</f>
        <v/>
      </c>
      <c r="BI115" s="68">
        <f t="array" ref="BI115">
_xlfn.LET(_xlpm.COEFF,
IF($AW115+$AX115=0,0,IF(MAX(MIN($AX115,EOMONTH(BI$15,0))-MAX($AW115,BI$15)+1,)&gt;0,1,0)),
_xlfn.IFS(
$ES115="LisChannel",
_xlpm.COEFF*
INDEX({1;1;1.2;1.2;1;1;1;1;1.2;1.2;1.2;1.2},
MATCH(MONTH(BI$15),
{1,2,3,4,5,6,7,8,9,10,11,12})),
CONCATENATE($ES115," ",$L115)="RussOutdoor метро",
_xlpm.COEFF*
INDEX({0.8;0.9;1.1;1.1;1;1;1;1;1.1;1.1;1.1;1.1},
MATCH(MONTH(BI$15),
{1,2,3,4,5,6,7,8,9,10,11,12})),
$ES115&lt;&gt;"LisChannel",
_xlpm.COEFF,
$ES115&lt;&gt;"RussOutdoor",
_xlpm.COEFF))</f>
        <v/>
      </c>
      <c r="BJ115" s="68">
        <f t="array" ref="BJ115">
_xlfn.LET(_xlpm.COEFF,
IF($AW115+$AX115=0,0,IF(MAX(MIN($AX115,EOMONTH(BJ$15,0))-MAX($AW115,BJ$15)+1,)&gt;0,1,0)),
_xlfn.IFS(
$ES115="LisChannel",
_xlpm.COEFF*
INDEX({1;1;1.2;1.2;1;1;1;1;1.2;1.2;1.2;1.2},
MATCH(MONTH(BJ$15),
{1,2,3,4,5,6,7,8,9,10,11,12})),
CONCATENATE($ES115," ",$L115)="RussOutdoor метро",
_xlpm.COEFF*
INDEX({0.8;0.9;1.1;1.1;1;1;1;1;1.1;1.1;1.1;1.1},
MATCH(MONTH(BJ$15),
{1,2,3,4,5,6,7,8,9,10,11,12})),
$ES115&lt;&gt;"LisChannel",
_xlpm.COEFF,
$ES115&lt;&gt;"RussOutdoor",
_xlpm.COEFF))</f>
        <v/>
      </c>
      <c r="BK115" s="68">
        <f t="array" ref="BK115">
_xlfn.LET(_xlpm.COEFF,
IF($AW115+$AX115=0,0,IF(MAX(MIN($AX115,EOMONTH(BK$15,0))-MAX($AW115,BK$15)+1,)&gt;0,1,0)),
_xlfn.IFS(
$ES115="LisChannel",
_xlpm.COEFF*
INDEX({1;1;1.2;1.2;1;1;1;1;1.2;1.2;1.2;1.2},
MATCH(MONTH(BK$15),
{1,2,3,4,5,6,7,8,9,10,11,12})),
CONCATENATE($ES115," ",$L115)="RussOutdoor метро",
_xlpm.COEFF*
INDEX({0.8;0.9;1.1;1.1;1;1;1;1;1.1;1.1;1.1;1.1},
MATCH(MONTH(BK$15),
{1,2,3,4,5,6,7,8,9,10,11,12})),
$ES115&lt;&gt;"LisChannel",
_xlpm.COEFF,
$ES115&lt;&gt;"RussOutdoor",
_xlpm.COEFF))</f>
        <v/>
      </c>
      <c r="BL115" s="62">
        <f>COUNTIFS($AZ115:$BK115,"&gt;0")</f>
        <v/>
      </c>
      <c r="BM115" s="65" t="n"/>
      <c r="BN115" s="125">
        <f>$DJ115</f>
        <v/>
      </c>
      <c r="BO115" s="63">
        <f>$DQ115</f>
        <v/>
      </c>
      <c r="BP115" s="125">
        <f>
IFERROR(
IF($BL115=0,0,
$BN115*(1-$BO115)),
0)</f>
        <v/>
      </c>
      <c r="BQ115" s="125">
        <f t="array" ref="BQ115">
IFERROR(
_xlfn.IFS(
$DH115="день_1",
$BP115*$BL115/($AX115-$AW115+1)*AZ115*(DAY(EOMONTH(AZ$15,0))),
$DH115="день_2",
$BP115/30*MAX(MIN($AX115,EOMONTH(AZ$15,0))-MAX($AW115,AZ$15)+1,),
$DH115="раб.день",
$BP115/30*(IFERROR(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$BP115*AZ115,
$DH115="неделя",
$BP115*AZ115/7*(ROUNDUP((DAY(EOMONTH(AZ$15,0)))/4,0))),
0)</f>
        <v/>
      </c>
      <c r="BR115" s="125">
        <f t="array" ref="BR115">
IFERROR(
_xlfn.IFS(
$DH115="день_1",
$BP115*$BL115/($AX115-$AW115+1)*BA115*(DAY(EOMONTH(BA$15,0))),
$DH115="день_2",
$BP115/30*MAX(MIN($AX115,EOMONTH(BA$15,0))-MAX($AW115,BA$15)+1,),
$DH115="раб.день",
$BP115/30*(IFERROR(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$BP115*BA115,
$DH115="неделя",
$BP115*BA115/7*(ROUNDUP((DAY(EOMONTH(BA$15,0)))/4,0))),
0)</f>
        <v/>
      </c>
      <c r="BS115" s="125">
        <f t="array" ref="BS115">
IFERROR(
_xlfn.IFS(
$DH115="день_1",
$BP115*$BL115/($AX115-$AW115+1)*BB115*(DAY(EOMONTH(BB$15,0))),
$DH115="день_2",
$BP115/30*MAX(MIN($AX115,EOMONTH(BB$15,0))-MAX($AW115,BB$15)+1,),
$DH115="раб.день",
$BP115/30*(IFERROR(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$BP115*BB115,
$DH115="неделя",
$BP115*BB115/7*(ROUNDUP((DAY(EOMONTH(BB$15,0)))/4,0))),
0)</f>
        <v/>
      </c>
      <c r="BT115" s="125">
        <f t="array" ref="BT115">
IFERROR(
_xlfn.IFS(
$DH115="день_1",
$BP115*$BL115/($AX115-$AW115+1)*BC115*(DAY(EOMONTH(BC$15,0))),
$DH115="день_2",
$BP115/30*MAX(MIN($AX115,EOMONTH(BC$15,0))-MAX($AW115,BC$15)+1,),
$DH115="раб.день",
$BP115/30*(IFERROR(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$BP115*BC115,
$DH115="неделя",
$BP115*BC115/7*(ROUNDUP((DAY(EOMONTH(BC$15,0)))/4,0))),
0)</f>
        <v/>
      </c>
      <c r="BU115" s="125">
        <f t="array" ref="BU115">
IFERROR(
_xlfn.IFS(
$DH115="день_1",
$BP115*$BL115/($AX115-$AW115+1)*BD115*(DAY(EOMONTH(BD$15,0))),
$DH115="день_2",
$BP115/30*MAX(MIN($AX115,EOMONTH(BD$15,0))-MAX($AW115,BD$15)+1,),
$DH115="раб.день",
$BP115/30*(IFERROR(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$BP115*BD115,
$DH115="неделя",
$BP115*BD115/7*(ROUNDUP((DAY(EOMONTH(BD$15,0)))/4,0))),
0)</f>
        <v/>
      </c>
      <c r="BV115" s="125">
        <f t="array" ref="BV115">
IFERROR(
_xlfn.IFS(
$DH115="день_1",
$BP115*$BL115/($AX115-$AW115+1)*BE115*(DAY(EOMONTH(BE$15,0))),
$DH115="день_2",
$BP115/30*MAX(MIN($AX115,EOMONTH(BE$15,0))-MAX($AW115,BE$15)+1,),
$DH115="раб.день",
$BP115/30*(IFERROR(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$BP115*BE115,
$DH115="неделя",
$BP115*BE115/7*(ROUNDUP((DAY(EOMONTH(BE$15,0)))/4,0))),
0)</f>
        <v/>
      </c>
      <c r="BW115" s="125">
        <f t="array" ref="BW115">
IFERROR(
_xlfn.IFS(
$DH115="день_1",
$BP115*$BL115/($AX115-$AW115+1)*BF115*(DAY(EOMONTH(BF$15,0))),
$DH115="день_2",
$BP115/30*MAX(MIN($AX115,EOMONTH(BF$15,0))-MAX($AW115,BF$15)+1,),
$DH115="раб.день",
$BP115/30*(IFERROR(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$BP115*BF115,
$DH115="неделя",
$BP115*BF115/7*(ROUNDUP((DAY(EOMONTH(BF$15,0)))/4,0))),
0)</f>
        <v/>
      </c>
      <c r="BX115" s="125">
        <f t="array" ref="BX115">
IFERROR(
_xlfn.IFS(
$DH115="день_1",
$BP115*$BL115/($AX115-$AW115+1)*BG115*(DAY(EOMONTH(BG$15,0))),
$DH115="день_2",
$BP115/30*MAX(MIN($AX115,EOMONTH(BG$15,0))-MAX($AW115,BG$15)+1,),
$DH115="раб.день",
$BP115/30*(IFERROR(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$BP115*BG115,
$DH115="неделя",
$BP115*BG115/7*(ROUNDUP((DAY(EOMONTH(BG$15,0)))/4,0))),
0)</f>
        <v/>
      </c>
      <c r="BY115" s="125">
        <f t="array" ref="BY115">
IFERROR(
_xlfn.IFS(
$DH115="день_1",
$BP115*$BL115/($AX115-$AW115+1)*BH115*(DAY(EOMONTH(BH$15,0))),
$DH115="день_2",
$BP115/30*MAX(MIN($AX115,EOMONTH(BH$15,0))-MAX($AW115,BH$15)+1,),
$DH115="раб.день",
$BP115/30*(IFERROR(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$BP115*BH115,
$DH115="неделя",
$BP115*BH115/7*(ROUNDUP((DAY(EOMONTH(BH$15,0)))/4,0))),
0)</f>
        <v/>
      </c>
      <c r="BZ115" s="125">
        <f t="array" ref="BZ115">
IFERROR(
_xlfn.IFS(
$DH115="день_1",
$BP115*$BL115/($AX115-$AW115+1)*BI115*(DAY(EOMONTH(BI$15,0))),
$DH115="день_2",
$BP115/30*MAX(MIN($AX115,EOMONTH(BI$15,0))-MAX($AW115,BI$15)+1,),
$DH115="раб.день",
$BP115/30*(IFERROR(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$BP115*BI115,
$DH115="неделя",
$BP115*BI115/7*(ROUNDUP((DAY(EOMONTH(BI$15,0)))/4,0))),
0)</f>
        <v/>
      </c>
      <c r="CA115" s="125">
        <f t="array" ref="CA115">
IFERROR(
_xlfn.IFS(
$DH115="день_1",
$BP115*$BL115/($AX115-$AW115+1)*BJ115*(DAY(EOMONTH(BJ$15,0))),
$DH115="день_2",
$BP115/30*MAX(MIN($AX115,EOMONTH(BJ$15,0))-MAX($AW115,BJ$15)+1,),
$DH115="раб.день",
$BP115/30*(IFERROR(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$BP115*BJ115,
$DH115="неделя",
$BP115*BJ115/7*(ROUNDUP((DAY(EOMONTH(BJ$15,0)))/4,0))),
0)</f>
        <v/>
      </c>
      <c r="CB115" s="125">
        <f t="array" ref="CB115">
IFERROR(
_xlfn.IFS(
$DH115="день_1",
$BP115*$BL115/($AX115-$AW115+1)*BK115*(DAY(EOMONTH(BK$15,0))),
$DH115="день_2",
$BP115/30*MAX(MIN($AX115,EOMONTH(BK$15,0))-MAX($AW115,BK$15)+1,),
$DH115="раб.день",
$BP115/30*(IFERROR(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$BP115*BK115,
$DH115="неделя",
$BP115*BK115/7*(ROUNDUP((DAY(EOMONTH(BK$15,0)))/4,0))),
0)</f>
        <v/>
      </c>
      <c r="CC115" s="125">
        <f>SUM($BQ115:$CB115)</f>
        <v/>
      </c>
      <c r="CD115" s="126">
        <f>SUM($EH115:$EH115)</f>
        <v/>
      </c>
      <c r="CE115" s="126">
        <f>$CD115*$AB115</f>
        <v/>
      </c>
      <c r="CF115" s="126">
        <f>SUM($EK115:$EK115)</f>
        <v/>
      </c>
      <c r="CG115" s="126">
        <f>$CF115*$AB115</f>
        <v/>
      </c>
      <c r="CH115" s="126">
        <f>SUM($CC115,$CE115,$CG115)</f>
        <v/>
      </c>
      <c r="CI115" s="126">
        <f>$CH115*(1+$CM115)</f>
        <v/>
      </c>
      <c r="CJ115" s="127" t="n">
        <v>0</v>
      </c>
      <c r="CK115" s="126">
        <f>SUM($CH115:$CH115)*(1+$CJ115)</f>
        <v/>
      </c>
      <c r="CL115" s="126">
        <f>SUM($CH115:$CH115)*(1+$CM115)</f>
        <v/>
      </c>
      <c r="CM115" s="59" t="n"/>
      <c r="CN115" s="59" t="n"/>
      <c r="CO115" s="72" t="n"/>
      <c r="CP115" s="59" t="n"/>
      <c r="CQ115" s="73" t="n"/>
      <c r="CR115" s="73" t="n"/>
      <c r="CS115" s="73" t="n"/>
      <c r="CT115" s="72" t="n"/>
      <c r="CU115" s="79" t="inlineStr">
        <is>
          <t> </t>
        </is>
      </c>
      <c r="CV115" s="60" t="n"/>
      <c r="CW115" s="60" t="n"/>
      <c r="CX115" s="60" t="n"/>
      <c r="CY115" s="127">
        <f>IFERROR(($CC115-$EE115)/($EE115/(1-$DQ115)),0)</f>
        <v/>
      </c>
      <c r="CZ115" s="127">
        <f>IFERROR(1-$EI115/($CE115),0)</f>
        <v/>
      </c>
      <c r="DA115" s="127">
        <f>IFERROR(1-$EL115/($CG115),0)</f>
        <v/>
      </c>
      <c r="DB115" s="126">
        <f>ROUND(IFERROR(($CI115/(1+$CM115)-$EN115),0),2)</f>
        <v/>
      </c>
      <c r="DC115" s="128" t="n"/>
      <c r="DD115" s="125" t="n"/>
      <c r="DE115" s="75" t="n">
        <v>0</v>
      </c>
      <c r="DF115" s="128" t="n"/>
      <c r="DG115" s="125">
        <f>IF($DC115=0,0,$DD115*($DC115*100%-$DE115*$DF115))*SUM($AB115:$AB115)</f>
        <v/>
      </c>
      <c r="DH115" s="129" t="inlineStr">
        <is>
          <t>месяц</t>
        </is>
      </c>
      <c r="DI115" s="130">
        <f t="array" ref="DI115">IFERROR(
IF($ES115="LisChannel",
(ROUND(((INDEX({174.625;153.888888888889;130.972222222222},MATCH($AI115,{2;3;4}),0))*$AG115*$AI115),2)),0),0)</f>
        <v/>
      </c>
      <c r="DJ115" s="130">
        <f>
_xlfn.LET(_xlpm.X,
IFERROR(
IF($ES115="НовиковТВ",
(_xlfn.LET(_xlpm.NTV,
_xlfn.LET(_xlpm.MIN,350000,
IF(SUMIFS($DI:$DI,$ES:$ES,"НовиковТВ")&lt;=_xlpm.MIN,
(SUMIFS($DI:$DI,$ES:$ES,"НовиковТВ")/(COUNTIFS($ES:$ES,"НовиковТВ")))*_xlpm.MIN/SUMIFS($DI:$DI,$ES:$ES,"НовиковТВ"),
DI115)),
_xlpm.NTV+$DG115/(1-(1-(_xlpm.NTV)*(1-$DL115)*(1-$DM115)*(1-$DN115)*(1-$DO115)*(1-$DP115)/_xlpm.NTV))))/(1+$EP115),
$DI115+$DG115/(1-(1-($DI115)*(1-$DL115)*(1-$DM115)*(1-$DN115)*(1-$DO115)*(1-$DP115)/$DI115))),
0),
_xlpm.X*(1+$CM115)*(1+$CW115)-_xlpm.X*(1+$CM115)+_xlpm.X)</f>
        <v/>
      </c>
      <c r="DK115" s="125" t="inlineStr">
        <is>
          <t>послед.</t>
        </is>
      </c>
      <c r="DL115" s="63" t="n">
        <v>0</v>
      </c>
      <c r="DM115" s="63" t="n">
        <v>0</v>
      </c>
      <c r="DN115" s="63" t="n">
        <v>0</v>
      </c>
      <c r="DO115" s="63" t="n">
        <v>0</v>
      </c>
      <c r="DP115" s="63" t="n">
        <v>0</v>
      </c>
      <c r="DQ115" s="63">
        <f t="array" ref="DQ115">IFERROR(_xlfn.IFS(
$DK115="послед.",1-(1-$DL115)*(1-$DM115)*(1-$DN115)*(1-$DO115)*(1-$DP115),
$DK115="сумм.",$DL115+$DM115+$DN115+$DO115+$DP115),
0)</f>
        <v/>
      </c>
      <c r="DR115" s="125">
        <f t="array" ref="DR115">
IFERROR(
_xlfn.IFS(
$BL115=0,
0,
$BL115&gt;0,
_xlfn.IFS($DK115="послед.",
$DJ115*(1-$DL115)*(1-$DM115)*(1-$DN115)*(1-$DO115)*(1-$DP115),
$DK115="сумм.",
$DJ115*(1-($DL115+$DM115+$DN115+$DO115+$DP115)))),0)</f>
        <v/>
      </c>
      <c r="DS115" s="125">
        <f t="array" ref="DS115">
IFERROR(_xlfn.IFS(
$DH115="день_1",
$DR115*$BL115/($AX115-$AW115+1)*AZ115*(DAY(EOMONTH(AZ$15,0))),
$DH115="день_2",
$DR115/30*MAX(MIN($AX115,EOMONTH(AZ$15,0))-MAX($AW115,AZ$15)+1,),
$DH115="раб.день",
$DR115/30*(IFERROR(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$DR115*AZ115,
$DH115="неделя",
$DR115*AZ115/7*(ROUNDUP((DAY(EOMONTH(AZ$15,0)))/4,0))),
0)</f>
        <v/>
      </c>
      <c r="DT115" s="125">
        <f t="array" ref="DT115">
IFERROR(_xlfn.IFS(
$DH115="день_1",
$DR115*$BL115/($AX115-$AW115+1)*BA115*(DAY(EOMONTH(BA$15,0))),
$DH115="день_2",
$DR115/30*MAX(MIN($AX115,EOMONTH(BA$15,0))-MAX($AW115,BA$15)+1,),
$DH115="раб.день",
$DR115/30*(IFERROR(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$DR115*BA115,
$DH115="неделя",
$DR115*BA115/7*(ROUNDUP((DAY(EOMONTH(BA$15,0)))/4,0))),
0)</f>
        <v/>
      </c>
      <c r="DU115" s="125">
        <f t="array" ref="DU115">
IFERROR(_xlfn.IFS(
$DH115="день_1",
$DR115*$BL115/($AX115-$AW115+1)*BB115*(DAY(EOMONTH(BB$15,0))),
$DH115="день_2",
$DR115/30*MAX(MIN($AX115,EOMONTH(BB$15,0))-MAX($AW115,BB$15)+1,),
$DH115="раб.день",
$DR115/30*(IFERROR(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$DR115*BB115,
$DH115="неделя",
$DR115*BB115/7*(ROUNDUP((DAY(EOMONTH(BB$15,0)))/4,0))),
0)</f>
        <v/>
      </c>
      <c r="DV115" s="125">
        <f t="array" ref="DV115">
IFERROR(_xlfn.IFS(
$DH115="день_1",
$DR115*$BL115/($AX115-$AW115+1)*BC115*(DAY(EOMONTH(BC$15,0))),
$DH115="день_2",
$DR115/30*MAX(MIN($AX115,EOMONTH(BC$15,0))-MAX($AW115,BC$15)+1,),
$DH115="раб.день",
$DR115/30*(IFERROR(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$DR115*BC115,
$DH115="неделя",
$DR115*BC115/7*(ROUNDUP((DAY(EOMONTH(BC$15,0)))/4,0))),
0)</f>
        <v/>
      </c>
      <c r="DW115" s="125">
        <f t="array" ref="DW115">
IFERROR(_xlfn.IFS(
$DH115="день_1",
$DR115*$BL115/($AX115-$AW115+1)*BD115*(DAY(EOMONTH(BD$15,0))),
$DH115="день_2",
$DR115/30*MAX(MIN($AX115,EOMONTH(BD$15,0))-MAX($AW115,BD$15)+1,),
$DH115="раб.день",
$DR115/30*(IFERROR(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$DR115*BD115,
$DH115="неделя",
$DR115*BD115/7*(ROUNDUP((DAY(EOMONTH(BD$15,0)))/4,0))),
0)</f>
        <v/>
      </c>
      <c r="DX115" s="125">
        <f t="array" ref="DX115">
IFERROR(_xlfn.IFS(
$DH115="день_1",
$DR115*$BL115/($AX115-$AW115+1)*BE115*(DAY(EOMONTH(BE$15,0))),
$DH115="день_2",
$DR115/30*MAX(MIN($AX115,EOMONTH(BE$15,0))-MAX($AW115,BE$15)+1,),
$DH115="раб.день",
$DR115/30*(IFERROR(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$DR115*BE115,
$DH115="неделя",
$DR115*BE115/7*(ROUNDUP((DAY(EOMONTH(BE$15,0)))/4,0))),
0)</f>
        <v/>
      </c>
      <c r="DY115" s="125">
        <f t="array" ref="DY115">
IFERROR(_xlfn.IFS(
$DH115="день_1",
$DR115*$BL115/($AX115-$AW115+1)*BF115*(DAY(EOMONTH(BF$15,0))),
$DH115="день_2",
$DR115/30*MAX(MIN($AX115,EOMONTH(BF$15,0))-MAX($AW115,BF$15)+1,),
$DH115="раб.день",
$DR115/30*(IFERROR(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$DR115*BF115,
$DH115="неделя",
$DR115*BF115/7*(ROUNDUP((DAY(EOMONTH(BF$15,0)))/4,0))),
0)</f>
        <v/>
      </c>
      <c r="DZ115" s="125">
        <f t="array" ref="DZ115">
IFERROR(_xlfn.IFS(
$DH115="день_1",
$DR115*$BL115/($AX115-$AW115+1)*BG115*(DAY(EOMONTH(BG$15,0))),
$DH115="день_2",
$DR115/30*MAX(MIN($AX115,EOMONTH(BG$15,0))-MAX($AW115,BG$15)+1,),
$DH115="раб.день",
$DR115/30*(IFERROR(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$DR115*BG115,
$DH115="неделя",
$DR115*BG115/7*(ROUNDUP((DAY(EOMONTH(BG$15,0)))/4,0))),
0)</f>
        <v/>
      </c>
      <c r="EA115" s="125">
        <f t="array" ref="EA115">
IFERROR(_xlfn.IFS(
$DH115="день_1",
$DR115*$BL115/($AX115-$AW115+1)*BH115*(DAY(EOMONTH(BH$15,0))),
$DH115="день_2",
$DR115/30*MAX(MIN($AX115,EOMONTH(BH$15,0))-MAX($AW115,BH$15)+1,),
$DH115="раб.день",
$DR115/30*(IFERROR(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$DR115*BH115,
$DH115="неделя",
$DR115*BH115/7*(ROUNDUP((DAY(EOMONTH(BH$15,0)))/4,0))),
0)</f>
        <v/>
      </c>
      <c r="EB115" s="125">
        <f t="array" ref="EB115">
IFERROR(_xlfn.IFS(
$DH115="день_1",
$DR115*$BL115/($AX115-$AW115+1)*BI115*(DAY(EOMONTH(BI$15,0))),
$DH115="день_2",
$DR115/30*MAX(MIN($AX115,EOMONTH(BI$15,0))-MAX($AW115,BI$15)+1,),
$DH115="раб.день",
$DR115/30*(IFERROR(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$DR115*BI115,
$DH115="неделя",
$DR115*BI115/7*(ROUNDUP((DAY(EOMONTH(BI$15,0)))/4,0))),
0)</f>
        <v/>
      </c>
      <c r="EC115" s="125">
        <f t="array" ref="EC115">
IFERROR(_xlfn.IFS(
$DH115="день_1",
$DR115*$BL115/($AX115-$AW115+1)*BJ115*(DAY(EOMONTH(BJ$15,0))),
$DH115="день_2",
$DR115/30*MAX(MIN($AX115,EOMONTH(BJ$15,0))-MAX($AW115,BJ$15)+1,),
$DH115="раб.день",
$DR115/30*(IFERROR(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$DR115*BJ115,
$DH115="неделя",
$DR115*BJ115/7*(ROUNDUP((DAY(EOMONTH(BJ$15,0)))/4,0))),
0)</f>
        <v/>
      </c>
      <c r="ED115" s="125">
        <f t="array" ref="ED115">
IFERROR(_xlfn.IFS(
$DH115="день_1",
$DR115*$BL115/($AX115-$AW115+1)*BK115*(DAY(EOMONTH(BK$15,0))),
$DH115="день_2",
$DR115/30*MAX(MIN($AX115,EOMONTH(BK$15,0))-MAX($AW115,BK$15)+1,),
$DH115="раб.день",
$DR115/30*(IFERROR(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$DR115*BK115,
$DH115="неделя",
$DR115*BK115/7*(ROUNDUP((DAY(EOMONTH(BK$15,0)))/4,0))),
0)</f>
        <v/>
      </c>
      <c r="EE115" s="125">
        <f>SUM($DS115,$DT115,$DU115,$DV115,$DW115,$DX115,$DY115,$DZ115,$EA115,$EB115,$EC115,$ED115)</f>
        <v/>
      </c>
      <c r="EF115" s="125">
        <f>IFERROR(ROUND($EE115*(1+$EP115),2),0)</f>
        <v/>
      </c>
      <c r="EG115" s="128" t="n">
        <v>1</v>
      </c>
      <c r="EH115" s="126" t="n">
        <v>0</v>
      </c>
      <c r="EI115" s="126">
        <f>ROUND(SUM($EH115:$EH115)*SUM($AB115:$AB115)*$EG115,2)</f>
        <v/>
      </c>
      <c r="EJ115" s="126">
        <f>ROUND($EI115*(1+$EP115),2)</f>
        <v/>
      </c>
      <c r="EK115" s="126" t="n">
        <v>0</v>
      </c>
      <c r="EL115" s="126">
        <f>ROUND(SUM($EK115:$EK115)*SUM($AB115:$AB115)*$EG115,2)</f>
        <v/>
      </c>
      <c r="EM115" s="126">
        <f>ROUND($EL115*(1+$EP115),2)</f>
        <v/>
      </c>
      <c r="EN115" s="126">
        <f>SUM($EE115,$EI115,$EL115)</f>
        <v/>
      </c>
      <c r="EO115" s="126">
        <f>SUM($EF115,$EJ115,$EM115)</f>
        <v/>
      </c>
      <c r="EP115" s="59" t="n"/>
      <c r="EQ115" s="59" t="n"/>
      <c r="ER115" s="60">
        <f t="array" ref="ER11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MATCH(ES115,
{"AMS";"RussOutdoor";"HD Outdoor";"Ingroup";"IQ";"Ledproduction";"LisChannel";"Logic";"Media-PPL";"NovikovTV | НовиковТВ";"SMA";"SOK";"КрокусТВ | CrocusTV | IndoorTV";"Сити";"ТЯК Москва"},
0)),"")</f>
        <v/>
      </c>
      <c r="ES115" s="60" t="n"/>
      <c r="ET115" s="60">
        <f t="array" ref="ET11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MATCH(ES115,
{"AMS";"RussOutdoor";"HD Outdoor";"Ingroup";"IQ";"Ledproduction";"LisChannel";"Logic";"Media-PPL";"NovikovTV | НовиковТВ";"SMA";"SOK";"КрокусТВ | CrocusTV | IndoorTV";"Сити";"ТЯК Москва"},
0)),"")</f>
        <v/>
      </c>
      <c r="EU115" s="60" t="n"/>
      <c r="EV115" s="60" t="n"/>
      <c r="EX115" s="110">
        <f t="array" ref="EX115">
($AR115/30
+N("ТРАФИК ПЛОЩАДКИ"))*
(IFERROR(
_xlfn.LET(
_xlpm.GPR,
HLOOKUP($L115,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IF($Q115="цифровой",_xlpm.GPR/$AG115,_xlpm.GPR/60)),
0)
+N("DWELL TIME"))*
(IF($AB115=0,0,IF($AB115=1,0.3,IF($AB115=2,0.5,IF($AB115&gt;2,1))))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_xlfn.IFS($AC115="да",1.2,$AC115="нет",1)*
_xlfn.IFS($AD115="да",1.2,$AD115="нет",1)*
IF(R115="статический",1,1.2)*
$X115*
INDEX(
{1.2;1;1.2;1.2;1;1.2;1.2;1.2;1.2;1.2;1.2;1;1.2;1.2;1.2;1.2;1;1;1.2;1.2;1.2;1;1;1;1;1.2;1.2;1.2;1.2;1;1;1;1;1.2;1.2;1.2;1.2;1.2;1.2;1.2;1.2;1;1;1.2;1;1;1;1;1.5;1;1;1.5;1.5;1.2},
MATCH($Q115,_xlpm.MI,0)))&gt;{0.02;0.04;0.06;0.1;0.2;0.4;0.6;0.8;1;2;4;6})),
{0;1;2;3;4;5;6;7;8;9;10;11;12},
0)))
+N("КОЭФФИЦИЕНТ КОНТАКТА"))))*
(_xlfn.IFS($X115&lt;0.1,$X115/1000,$X115&gt;25,5.2,AND($X115&gt;=0.1,$X115&lt;=25),(($X115*2+0.1)/10)*($X115/10)))*
IFERROR((_xlfn.LET(
_xlpm.MA,
{0;0.8;0.85;0.9;0.95;1},
_xlpm.MAA,
{0;1;2;3;4;5},
INDEX(_xlpm.MA,MATCH(SUMPRODUCT(--((IF(ROUND(_xlpm.MAA,1)&gt;5,5,ROUND($AB115,1)))&gt;{0;1;2;3;4;5})),_xlpm.MAA,0)))
+N("КОЭФФИЦИЕНТ КОЛ-ВО КОНСТРУКЦИЙ")),1)*
$AB115,0))*
(IF($Q115="цифровой",$AG115/15*$AI115,1)
+N("ДЛЯ ЦИФРЫ"))</f>
        <v/>
      </c>
      <c r="EY115" s="110">
        <f>IFERROR(EX115*AY115,0)</f>
        <v/>
      </c>
      <c r="EZ115" s="131">
        <f>IFERROR(DP115/EY115*1000,0)</f>
        <v/>
      </c>
      <c r="FA115" s="112">
        <f>IFERROR(FC115/FB115,0)</f>
        <v/>
      </c>
      <c r="FB115" s="112">
        <f>IFERROR((FC115/(EY115/FF115*#REF!))*0.825,0)</f>
        <v/>
      </c>
      <c r="FC115" s="112">
        <f>IFERROR(((EX115*30/AR115)*100)/30,0)</f>
        <v/>
      </c>
      <c r="FD115" s="112">
        <f>IFERROR(EY115/G115*100%,0)</f>
        <v/>
      </c>
      <c r="FE115" s="112">
        <f>IFERROR(FD115/FC115*100%,0)</f>
        <v/>
      </c>
      <c r="FF115" s="110">
        <f>IFERROR(AR115/30*AY115,0)</f>
        <v/>
      </c>
    </row>
    <row r="116" ht="12.75" customHeight="1">
      <c r="A116" s="59" t="n"/>
      <c r="B116" s="60" t="n"/>
      <c r="C116" s="60" t="n"/>
      <c r="D116" s="60">
        <f t="array" ref="D1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6" s="60">
        <f t="array" ref="E1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6" s="60" t="inlineStr"/>
      <c r="G116" s="60" t="n"/>
      <c r="H116" s="60">
        <f t="array" ref="H1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6" s="60" t="n"/>
      <c r="J116" s="60" t="n"/>
      <c r="K116" s="60" t="n"/>
      <c r="L116" s="60" t="n"/>
      <c r="M116" s="60" t="n"/>
      <c r="N116" s="60" t="n"/>
      <c r="O116" s="60" t="n"/>
      <c r="P116" s="60">
        <f t="array" ref="P116">
_xlfn.IFS(
ISNUMBER(MATCH($Q116,{"шелфбаннер","разделитель","монетница","чековая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ISNUMBER(MATCH($Q116,{"каталог","журнал"},)),
"Пресса",
$Q116="","")</f>
        <v/>
      </c>
      <c r="Q116" s="60" t="n"/>
      <c r="R116" s="60">
        <f t="array" ref="R116">
IFERROR(
_xlfn.IFS(
OR(ISNUMBER(MATCH($Q116,{"экспозиция","макет","стенд","автостенд","авто стенд","выставочное пространство","выставочные стенды","модульные выставочные стенды","3Д конструкция","3D конструкция"},)),P116="Экспонирование"),
"нестандартный",
ISNUMBER(MATCH($Q116,{"скроллер","призматрон"},)),
"динамический",
$P116="Видео",
"цифровой",
OR($P116="Пресса",$P116="Щит",$P116="POSm",$P116="Подвес",$P116="Брендирование/оклейка"),
"статический"),"")</f>
        <v/>
      </c>
      <c r="S116" s="59" t="n"/>
      <c r="T116" s="60" t="n"/>
      <c r="U116" s="60" t="n"/>
      <c r="V116" s="60">
        <f>
IF(P116="Видео",
"цифровой постер/ролик",
IF(ISNUMBER(MATCH(Q116,{"короб световой","короб световой | лайтбокс","короб световой | кристалайт","лайтбокс","лайт бокс","кристалайт","LB","lightbox"},)),
"бэклит",
IF(P116="Брендирование/оклейка",
"перфарированная пленка/самоклейка",
IF(P116="Экспонирование",
"под запрос",
IF(P116="Подвес",
"баннер/ткань",
"")))))</f>
        <v/>
      </c>
      <c r="W116" s="59" t="n"/>
      <c r="X116" s="59" t="n"/>
      <c r="Y116" s="59" t="n"/>
      <c r="Z116" s="61" t="n"/>
      <c r="AA116" s="61" t="n"/>
      <c r="AB116" s="61">
        <f>IF(BL116&gt;0,Z116,0)</f>
        <v/>
      </c>
      <c r="AC116" s="59" t="n"/>
      <c r="AD116" s="59" t="n"/>
      <c r="AE116" s="59" t="n"/>
      <c r="AF116" s="59" t="n"/>
      <c r="AG116" s="59" t="n"/>
      <c r="AH116" s="59" t="n"/>
      <c r="AI116" s="59" t="n"/>
      <c r="AJ116" s="59" t="n"/>
      <c r="AK116" s="59" t="n"/>
      <c r="AL116" s="62">
        <f>IFERROR(IF(OR(R116="статический",R116="динамический",R116="нестандартный",R116="",R116=""),"-",IF(AND(AH116="-",AI116="-"),"-",AK116*3600/AH116*AI116)),"-")</f>
        <v/>
      </c>
      <c r="AM116" s="62">
        <f>IFERROR(IF(OR(R116="статический",R116="динамический",R116="",R116="", R116="BTL",R116="нестандартный"),"-",AG116*AI116*AL116/60),"-")</f>
        <v/>
      </c>
      <c r="AN116" s="63">
        <f>IFERROR(IF(AH116="","-",AG116*AI116/AH116),"-")</f>
        <v/>
      </c>
      <c r="AO116" s="59">
        <f>IFERROR(IF(OR($R116="статический",$R116="динамический",$R116="",$R116="",$R116="BTL",$R116="нестандартный"),"-",$AL116*$AY116),"-")</f>
        <v/>
      </c>
      <c r="AP116" s="62">
        <f>IFERROR(IF(OR($R116="статический",$R116="динамический",$R116="",$R116="",$R116="BTL",$R116="нестандартный"),"-",$AM116*AY116),"-")</f>
        <v/>
      </c>
      <c r="AQ116" s="64" t="n"/>
      <c r="AR116" s="61" t="n"/>
      <c r="AS116" s="61" t="n"/>
      <c r="AT116" s="61" t="n"/>
      <c r="AU116" s="65" t="n"/>
      <c r="AV116" s="124">
        <f>IFERROR(DR116/AT116*1000,"n/a")</f>
        <v/>
      </c>
      <c r="AW116" s="67" t="n"/>
      <c r="AX116" s="67" t="n"/>
      <c r="AY116" s="43">
        <f>IFERROR(IF(OR($AW116="",$AX116=""),"",_xlfn.DAYS($AX116+1,$AW116)),"")</f>
        <v/>
      </c>
      <c r="AZ116" s="68">
        <f t="array" ref="AZ116">
_xlfn.LET(_xlpm.COEFF,
IF($AW116+$AX116=0,0,IF(MAX(MIN($AX116,EOMONTH(AZ$15,0))-MAX($AW116,AZ$15)+1,)&gt;0,1,0)),
_xlfn.IFS(
$ES116="LisChannel",
_xlpm.COEFF*
INDEX({1;1;1.2;1.2;1;1;1;1;1.2;1.2;1.2;1.2},
MATCH(MONTH(AZ$15),
{1,2,3,4,5,6,7,8,9,10,11,12})),
CONCATENATE($ES116," ",$L116)="RussOutdoor метро",
_xlpm.COEFF*
INDEX({0.8;0.9;1.1;1.1;1;1;1;1;1.1;1.1;1.1;1.1},
MATCH(MONTH(AZ$15),
{1,2,3,4,5,6,7,8,9,10,11,12})),
$ES116&lt;&gt;"LisChannel",
_xlpm.COEFF,
$ES116&lt;&gt;"RussOutdoor",
_xlpm.COEFF))</f>
        <v/>
      </c>
      <c r="BA116" s="68">
        <f t="array" ref="BA116">
_xlfn.LET(_xlpm.COEFF,
IF($AW116+$AX116=0,0,IF(MAX(MIN($AX116,EOMONTH(BA$15,0))-MAX($AW116,BA$15)+1,)&gt;0,1,0)),
_xlfn.IFS(
$ES116="LisChannel",
_xlpm.COEFF*
INDEX({1;1;1.2;1.2;1;1;1;1;1.2;1.2;1.2;1.2},
MATCH(MONTH(BA$15),
{1,2,3,4,5,6,7,8,9,10,11,12})),
CONCATENATE($ES116," ",$L116)="RussOutdoor метро",
_xlpm.COEFF*
INDEX({0.8;0.9;1.1;1.1;1;1;1;1;1.1;1.1;1.1;1.1},
MATCH(MONTH(BA$15),
{1,2,3,4,5,6,7,8,9,10,11,12})),
$ES116&lt;&gt;"LisChannel",
_xlpm.COEFF,
$ES116&lt;&gt;"RussOutdoor",
_xlpm.COEFF))</f>
        <v/>
      </c>
      <c r="BB116" s="68">
        <f t="array" ref="BB116">
_xlfn.LET(_xlpm.COEFF,
IF($AW116+$AX116=0,0,IF(MAX(MIN($AX116,EOMONTH(BB$15,0))-MAX($AW116,BB$15)+1,)&gt;0,1,0)),
_xlfn.IFS(
$ES116="LisChannel",
_xlpm.COEFF*
INDEX({1;1;1.2;1.2;1;1;1;1;1.2;1.2;1.2;1.2},
MATCH(MONTH(BB$15),
{1,2,3,4,5,6,7,8,9,10,11,12})),
CONCATENATE($ES116," ",$L116)="RussOutdoor метро",
_xlpm.COEFF*
INDEX({0.8;0.9;1.1;1.1;1;1;1;1;1.1;1.1;1.1;1.1},
MATCH(MONTH(BB$15),
{1,2,3,4,5,6,7,8,9,10,11,12})),
$ES116&lt;&gt;"LisChannel",
_xlpm.COEFF,
$ES116&lt;&gt;"RussOutdoor",
_xlpm.COEFF))</f>
        <v/>
      </c>
      <c r="BC116" s="68">
        <f t="array" ref="BC116">
_xlfn.LET(_xlpm.COEFF,
IF($AW116+$AX116=0,0,IF(MAX(MIN($AX116,EOMONTH(BC$15,0))-MAX($AW116,BC$15)+1,)&gt;0,1,0)),
_xlfn.IFS(
$ES116="LisChannel",
_xlpm.COEFF*
INDEX({1;1;1.2;1.2;1;1;1;1;1.2;1.2;1.2;1.2},
MATCH(MONTH(BC$15),
{1,2,3,4,5,6,7,8,9,10,11,12})),
CONCATENATE($ES116," ",$L116)="RussOutdoor метро",
_xlpm.COEFF*
INDEX({0.8;0.9;1.1;1.1;1;1;1;1;1.1;1.1;1.1;1.1},
MATCH(MONTH(BC$15),
{1,2,3,4,5,6,7,8,9,10,11,12})),
$ES116&lt;&gt;"LisChannel",
_xlpm.COEFF,
$ES116&lt;&gt;"RussOutdoor",
_xlpm.COEFF))</f>
        <v/>
      </c>
      <c r="BD116" s="68">
        <f t="array" ref="BD116">
_xlfn.LET(_xlpm.COEFF,
IF($AW116+$AX116=0,0,IF(MAX(MIN($AX116,EOMONTH(BD$15,0))-MAX($AW116,BD$15)+1,)&gt;0,1,0)),
_xlfn.IFS(
$ES116="LisChannel",
_xlpm.COEFF*
INDEX({1;1;1.2;1.2;1;1;1;1;1.2;1.2;1.2;1.2},
MATCH(MONTH(BD$15),
{1,2,3,4,5,6,7,8,9,10,11,12})),
CONCATENATE($ES116," ",$L116)="RussOutdoor метро",
_xlpm.COEFF*
INDEX({0.8;0.9;1.1;1.1;1;1;1;1;1.1;1.1;1.1;1.1},
MATCH(MONTH(BD$15),
{1,2,3,4,5,6,7,8,9,10,11,12})),
$ES116&lt;&gt;"LisChannel",
_xlpm.COEFF,
$ES116&lt;&gt;"RussOutdoor",
_xlpm.COEFF))</f>
        <v/>
      </c>
      <c r="BE116" s="68">
        <f t="array" ref="BE116">
_xlfn.LET(_xlpm.COEFF,
IF($AW116+$AX116=0,0,IF(MAX(MIN($AX116,EOMONTH(BE$15,0))-MAX($AW116,BE$15)+1,)&gt;0,1,0)),
_xlfn.IFS(
$ES116="LisChannel",
_xlpm.COEFF*
INDEX({1;1;1.2;1.2;1;1;1;1;1.2;1.2;1.2;1.2},
MATCH(MONTH(BE$15),
{1,2,3,4,5,6,7,8,9,10,11,12})),
CONCATENATE($ES116," ",$L116)="RussOutdoor метро",
_xlpm.COEFF*
INDEX({0.8;0.9;1.1;1.1;1;1;1;1;1.1;1.1;1.1;1.1},
MATCH(MONTH(BE$15),
{1,2,3,4,5,6,7,8,9,10,11,12})),
$ES116&lt;&gt;"LisChannel",
_xlpm.COEFF,
$ES116&lt;&gt;"RussOutdoor",
_xlpm.COEFF))</f>
        <v/>
      </c>
      <c r="BF116" s="68">
        <f t="array" ref="BF116">
_xlfn.LET(_xlpm.COEFF,
IF($AW116+$AX116=0,0,IF(MAX(MIN($AX116,EOMONTH(BF$15,0))-MAX($AW116,BF$15)+1,)&gt;0,1,0)),
_xlfn.IFS(
$ES116="LisChannel",
_xlpm.COEFF*
INDEX({1;1;1.2;1.2;1;1;1;1;1.2;1.2;1.2;1.2},
MATCH(MONTH(BF$15),
{1,2,3,4,5,6,7,8,9,10,11,12})),
CONCATENATE($ES116," ",$L116)="RussOutdoor метро",
_xlpm.COEFF*
INDEX({0.8;0.9;1.1;1.1;1;1;1;1;1.1;1.1;1.1;1.1},
MATCH(MONTH(BF$15),
{1,2,3,4,5,6,7,8,9,10,11,12})),
$ES116&lt;&gt;"LisChannel",
_xlpm.COEFF,
$ES116&lt;&gt;"RussOutdoor",
_xlpm.COEFF))</f>
        <v/>
      </c>
      <c r="BG116" s="68">
        <f t="array" ref="BG116">
_xlfn.LET(_xlpm.COEFF,
IF($AW116+$AX116=0,0,IF(MAX(MIN($AX116,EOMONTH(BG$15,0))-MAX($AW116,BG$15)+1,)&gt;0,1,0)),
_xlfn.IFS(
$ES116="LisChannel",
_xlpm.COEFF*
INDEX({1;1;1.2;1.2;1;1;1;1;1.2;1.2;1.2;1.2},
MATCH(MONTH(BG$15),
{1,2,3,4,5,6,7,8,9,10,11,12})),
CONCATENATE($ES116," ",$L116)="RussOutdoor метро",
_xlpm.COEFF*
INDEX({0.8;0.9;1.1;1.1;1;1;1;1;1.1;1.1;1.1;1.1},
MATCH(MONTH(BG$15),
{1,2,3,4,5,6,7,8,9,10,11,12})),
$ES116&lt;&gt;"LisChannel",
_xlpm.COEFF,
$ES116&lt;&gt;"RussOutdoor",
_xlpm.COEFF))</f>
        <v/>
      </c>
      <c r="BH116" s="68">
        <f t="array" ref="BH116">
_xlfn.LET(_xlpm.COEFF,
IF($AW116+$AX116=0,0,IF(MAX(MIN($AX116,EOMONTH(BH$15,0))-MAX($AW116,BH$15)+1,)&gt;0,1,0)),
_xlfn.IFS(
$ES116="LisChannel",
_xlpm.COEFF*
INDEX({1;1;1.2;1.2;1;1;1;1;1.2;1.2;1.2;1.2},
MATCH(MONTH(BH$15),
{1,2,3,4,5,6,7,8,9,10,11,12})),
CONCATENATE($ES116," ",$L116)="RussOutdoor метро",
_xlpm.COEFF*
INDEX({0.8;0.9;1.1;1.1;1;1;1;1;1.1;1.1;1.1;1.1},
MATCH(MONTH(BH$15),
{1,2,3,4,5,6,7,8,9,10,11,12})),
$ES116&lt;&gt;"LisChannel",
_xlpm.COEFF,
$ES116&lt;&gt;"RussOutdoor",
_xlpm.COEFF))</f>
        <v/>
      </c>
      <c r="BI116" s="68">
        <f t="array" ref="BI116">
_xlfn.LET(_xlpm.COEFF,
IF($AW116+$AX116=0,0,IF(MAX(MIN($AX116,EOMONTH(BI$15,0))-MAX($AW116,BI$15)+1,)&gt;0,1,0)),
_xlfn.IFS(
$ES116="LisChannel",
_xlpm.COEFF*
INDEX({1;1;1.2;1.2;1;1;1;1;1.2;1.2;1.2;1.2},
MATCH(MONTH(BI$15),
{1,2,3,4,5,6,7,8,9,10,11,12})),
CONCATENATE($ES116," ",$L116)="RussOutdoor метро",
_xlpm.COEFF*
INDEX({0.8;0.9;1.1;1.1;1;1;1;1;1.1;1.1;1.1;1.1},
MATCH(MONTH(BI$15),
{1,2,3,4,5,6,7,8,9,10,11,12})),
$ES116&lt;&gt;"LisChannel",
_xlpm.COEFF,
$ES116&lt;&gt;"RussOutdoor",
_xlpm.COEFF))</f>
        <v/>
      </c>
      <c r="BJ116" s="68">
        <f t="array" ref="BJ116">
_xlfn.LET(_xlpm.COEFF,
IF($AW116+$AX116=0,0,IF(MAX(MIN($AX116,EOMONTH(BJ$15,0))-MAX($AW116,BJ$15)+1,)&gt;0,1,0)),
_xlfn.IFS(
$ES116="LisChannel",
_xlpm.COEFF*
INDEX({1;1;1.2;1.2;1;1;1;1;1.2;1.2;1.2;1.2},
MATCH(MONTH(BJ$15),
{1,2,3,4,5,6,7,8,9,10,11,12})),
CONCATENATE($ES116," ",$L116)="RussOutdoor метро",
_xlpm.COEFF*
INDEX({0.8;0.9;1.1;1.1;1;1;1;1;1.1;1.1;1.1;1.1},
MATCH(MONTH(BJ$15),
{1,2,3,4,5,6,7,8,9,10,11,12})),
$ES116&lt;&gt;"LisChannel",
_xlpm.COEFF,
$ES116&lt;&gt;"RussOutdoor",
_xlpm.COEFF))</f>
        <v/>
      </c>
      <c r="BK116" s="68">
        <f t="array" ref="BK116">
_xlfn.LET(_xlpm.COEFF,
IF($AW116+$AX116=0,0,IF(MAX(MIN($AX116,EOMONTH(BK$15,0))-MAX($AW116,BK$15)+1,)&gt;0,1,0)),
_xlfn.IFS(
$ES116="LisChannel",
_xlpm.COEFF*
INDEX({1;1;1.2;1.2;1;1;1;1;1.2;1.2;1.2;1.2},
MATCH(MONTH(BK$15),
{1,2,3,4,5,6,7,8,9,10,11,12})),
CONCATENATE($ES116," ",$L116)="RussOutdoor метро",
_xlpm.COEFF*
INDEX({0.8;0.9;1.1;1.1;1;1;1;1;1.1;1.1;1.1;1.1},
MATCH(MONTH(BK$15),
{1,2,3,4,5,6,7,8,9,10,11,12})),
$ES116&lt;&gt;"LisChannel",
_xlpm.COEFF,
$ES116&lt;&gt;"RussOutdoor",
_xlpm.COEFF))</f>
        <v/>
      </c>
      <c r="BL116" s="62">
        <f>COUNTIFS($AZ116:$BK116,"&gt;0")</f>
        <v/>
      </c>
      <c r="BM116" s="65" t="n"/>
      <c r="BN116" s="125">
        <f>$DJ116</f>
        <v/>
      </c>
      <c r="BO116" s="63">
        <f>$DQ116</f>
        <v/>
      </c>
      <c r="BP116" s="125">
        <f>
IFERROR(
IF($BL116=0,0,
$BN116*(1-$BO116)),
0)</f>
        <v/>
      </c>
      <c r="BQ116" s="125">
        <f t="array" ref="BQ116">
IFERROR(
_xlfn.IFS(
$DH116="день_1",
$BP116*$BL116/($AX116-$AW116+1)*AZ116*(DAY(EOMONTH(AZ$15,0))),
$DH116="день_2",
$BP116/30*MAX(MIN($AX116,EOMONTH(AZ$15,0))-MAX($AW116,AZ$15)+1,),
$DH116="раб.день",
$BP116/30*(IFERROR(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$BP116*AZ116,
$DH116="неделя",
$BP116*AZ116/7*(ROUNDUP((DAY(EOMONTH(AZ$15,0)))/4,0))),
0)</f>
        <v/>
      </c>
      <c r="BR116" s="125">
        <f t="array" ref="BR116">
IFERROR(
_xlfn.IFS(
$DH116="день_1",
$BP116*$BL116/($AX116-$AW116+1)*BA116*(DAY(EOMONTH(BA$15,0))),
$DH116="день_2",
$BP116/30*MAX(MIN($AX116,EOMONTH(BA$15,0))-MAX($AW116,BA$15)+1,),
$DH116="раб.день",
$BP116/30*(IFERROR(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$BP116*BA116,
$DH116="неделя",
$BP116*BA116/7*(ROUNDUP((DAY(EOMONTH(BA$15,0)))/4,0))),
0)</f>
        <v/>
      </c>
      <c r="BS116" s="125">
        <f t="array" ref="BS116">
IFERROR(
_xlfn.IFS(
$DH116="день_1",
$BP116*$BL116/($AX116-$AW116+1)*BB116*(DAY(EOMONTH(BB$15,0))),
$DH116="день_2",
$BP116/30*MAX(MIN($AX116,EOMONTH(BB$15,0))-MAX($AW116,BB$15)+1,),
$DH116="раб.день",
$BP116/30*(IFERROR(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$BP116*BB116,
$DH116="неделя",
$BP116*BB116/7*(ROUNDUP((DAY(EOMONTH(BB$15,0)))/4,0))),
0)</f>
        <v/>
      </c>
      <c r="BT116" s="125">
        <f t="array" ref="BT116">
IFERROR(
_xlfn.IFS(
$DH116="день_1",
$BP116*$BL116/($AX116-$AW116+1)*BC116*(DAY(EOMONTH(BC$15,0))),
$DH116="день_2",
$BP116/30*MAX(MIN($AX116,EOMONTH(BC$15,0))-MAX($AW116,BC$15)+1,),
$DH116="раб.день",
$BP116/30*(IFERROR(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$BP116*BC116,
$DH116="неделя",
$BP116*BC116/7*(ROUNDUP((DAY(EOMONTH(BC$15,0)))/4,0))),
0)</f>
        <v/>
      </c>
      <c r="BU116" s="125">
        <f t="array" ref="BU116">
IFERROR(
_xlfn.IFS(
$DH116="день_1",
$BP116*$BL116/($AX116-$AW116+1)*BD116*(DAY(EOMONTH(BD$15,0))),
$DH116="день_2",
$BP116/30*MAX(MIN($AX116,EOMONTH(BD$15,0))-MAX($AW116,BD$15)+1,),
$DH116="раб.день",
$BP116/30*(IFERROR(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$BP116*BD116,
$DH116="неделя",
$BP116*BD116/7*(ROUNDUP((DAY(EOMONTH(BD$15,0)))/4,0))),
0)</f>
        <v/>
      </c>
      <c r="BV116" s="125">
        <f t="array" ref="BV116">
IFERROR(
_xlfn.IFS(
$DH116="день_1",
$BP116*$BL116/($AX116-$AW116+1)*BE116*(DAY(EOMONTH(BE$15,0))),
$DH116="день_2",
$BP116/30*MAX(MIN($AX116,EOMONTH(BE$15,0))-MAX($AW116,BE$15)+1,),
$DH116="раб.день",
$BP116/30*(IFERROR(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$BP116*BE116,
$DH116="неделя",
$BP116*BE116/7*(ROUNDUP((DAY(EOMONTH(BE$15,0)))/4,0))),
0)</f>
        <v/>
      </c>
      <c r="BW116" s="125">
        <f t="array" ref="BW116">
IFERROR(
_xlfn.IFS(
$DH116="день_1",
$BP116*$BL116/($AX116-$AW116+1)*BF116*(DAY(EOMONTH(BF$15,0))),
$DH116="день_2",
$BP116/30*MAX(MIN($AX116,EOMONTH(BF$15,0))-MAX($AW116,BF$15)+1,),
$DH116="раб.день",
$BP116/30*(IFERROR(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$BP116*BF116,
$DH116="неделя",
$BP116*BF116/7*(ROUNDUP((DAY(EOMONTH(BF$15,0)))/4,0))),
0)</f>
        <v/>
      </c>
      <c r="BX116" s="125">
        <f t="array" ref="BX116">
IFERROR(
_xlfn.IFS(
$DH116="день_1",
$BP116*$BL116/($AX116-$AW116+1)*BG116*(DAY(EOMONTH(BG$15,0))),
$DH116="день_2",
$BP116/30*MAX(MIN($AX116,EOMONTH(BG$15,0))-MAX($AW116,BG$15)+1,),
$DH116="раб.день",
$BP116/30*(IFERROR(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$BP116*BG116,
$DH116="неделя",
$BP116*BG116/7*(ROUNDUP((DAY(EOMONTH(BG$15,0)))/4,0))),
0)</f>
        <v/>
      </c>
      <c r="BY116" s="125">
        <f t="array" ref="BY116">
IFERROR(
_xlfn.IFS(
$DH116="день_1",
$BP116*$BL116/($AX116-$AW116+1)*BH116*(DAY(EOMONTH(BH$15,0))),
$DH116="день_2",
$BP116/30*MAX(MIN($AX116,EOMONTH(BH$15,0))-MAX($AW116,BH$15)+1,),
$DH116="раб.день",
$BP116/30*(IFERROR(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$BP116*BH116,
$DH116="неделя",
$BP116*BH116/7*(ROUNDUP((DAY(EOMONTH(BH$15,0)))/4,0))),
0)</f>
        <v/>
      </c>
      <c r="BZ116" s="125">
        <f t="array" ref="BZ116">
IFERROR(
_xlfn.IFS(
$DH116="день_1",
$BP116*$BL116/($AX116-$AW116+1)*BI116*(DAY(EOMONTH(BI$15,0))),
$DH116="день_2",
$BP116/30*MAX(MIN($AX116,EOMONTH(BI$15,0))-MAX($AW116,BI$15)+1,),
$DH116="раб.день",
$BP116/30*(IFERROR(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$BP116*BI116,
$DH116="неделя",
$BP116*BI116/7*(ROUNDUP((DAY(EOMONTH(BI$15,0)))/4,0))),
0)</f>
        <v/>
      </c>
      <c r="CA116" s="125">
        <f t="array" ref="CA116">
IFERROR(
_xlfn.IFS(
$DH116="день_1",
$BP116*$BL116/($AX116-$AW116+1)*BJ116*(DAY(EOMONTH(BJ$15,0))),
$DH116="день_2",
$BP116/30*MAX(MIN($AX116,EOMONTH(BJ$15,0))-MAX($AW116,BJ$15)+1,),
$DH116="раб.день",
$BP116/30*(IFERROR(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$BP116*BJ116,
$DH116="неделя",
$BP116*BJ116/7*(ROUNDUP((DAY(EOMONTH(BJ$15,0)))/4,0))),
0)</f>
        <v/>
      </c>
      <c r="CB116" s="125">
        <f t="array" ref="CB116">
IFERROR(
_xlfn.IFS(
$DH116="день_1",
$BP116*$BL116/($AX116-$AW116+1)*BK116*(DAY(EOMONTH(BK$15,0))),
$DH116="день_2",
$BP116/30*MAX(MIN($AX116,EOMONTH(BK$15,0))-MAX($AW116,BK$15)+1,),
$DH116="раб.день",
$BP116/30*(IFERROR(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$BP116*BK116,
$DH116="неделя",
$BP116*BK116/7*(ROUNDUP((DAY(EOMONTH(BK$15,0)))/4,0))),
0)</f>
        <v/>
      </c>
      <c r="CC116" s="125">
        <f>SUM($BQ116:$CB116)</f>
        <v/>
      </c>
      <c r="CD116" s="126">
        <f>SUM($EH116:$EH116)</f>
        <v/>
      </c>
      <c r="CE116" s="126">
        <f>$CD116*$AB116</f>
        <v/>
      </c>
      <c r="CF116" s="126">
        <f>SUM($EK116:$EK116)</f>
        <v/>
      </c>
      <c r="CG116" s="126">
        <f>$CF116*$AB116</f>
        <v/>
      </c>
      <c r="CH116" s="126">
        <f>SUM($CC116,$CE116,$CG116)</f>
        <v/>
      </c>
      <c r="CI116" s="126">
        <f>$CH116*(1+$CM116)</f>
        <v/>
      </c>
      <c r="CJ116" s="127" t="n">
        <v>0</v>
      </c>
      <c r="CK116" s="126">
        <f>SUM($CH116:$CH116)*(1+$CJ116)</f>
        <v/>
      </c>
      <c r="CL116" s="126">
        <f>SUM($CH116:$CH116)*(1+$CM116)</f>
        <v/>
      </c>
      <c r="CM116" s="59" t="n"/>
      <c r="CN116" s="59" t="n"/>
      <c r="CO116" s="72" t="n"/>
      <c r="CP116" s="59" t="n"/>
      <c r="CQ116" s="73" t="n"/>
      <c r="CR116" s="73" t="n"/>
      <c r="CS116" s="73" t="n"/>
      <c r="CT116" s="72" t="n"/>
      <c r="CU116" s="79" t="inlineStr">
        <is>
          <t> </t>
        </is>
      </c>
      <c r="CV116" s="60" t="n"/>
      <c r="CW116" s="60" t="n"/>
      <c r="CX116" s="60" t="n"/>
      <c r="CY116" s="127">
        <f>IFERROR(($CC116-$EE116)/($EE116/(1-$DQ116)),0)</f>
        <v/>
      </c>
      <c r="CZ116" s="127">
        <f>IFERROR(1-$EI116/($CE116),0)</f>
        <v/>
      </c>
      <c r="DA116" s="127">
        <f>IFERROR(1-$EL116/($CG116),0)</f>
        <v/>
      </c>
      <c r="DB116" s="126">
        <f>ROUND(IFERROR(($CI116/(1+$CM116)-$EN116),0),2)</f>
        <v/>
      </c>
      <c r="DC116" s="128" t="n"/>
      <c r="DD116" s="125" t="n"/>
      <c r="DE116" s="75" t="n">
        <v>0</v>
      </c>
      <c r="DF116" s="128" t="n"/>
      <c r="DG116" s="125">
        <f>IF($DC116=0,0,$DD116*($DC116*100%-$DE116*$DF116))*SUM($AB116:$AB116)</f>
        <v/>
      </c>
      <c r="DH116" s="129" t="inlineStr">
        <is>
          <t>месяц</t>
        </is>
      </c>
      <c r="DI116" s="130">
        <f t="array" ref="DI116">IFERROR(
IF($ES116="LisChannel",
(ROUND(((INDEX({174.625;153.888888888889;130.972222222222},MATCH($AI116,{2;3;4}),0))*$AG116*$AI116),2)),0),0)</f>
        <v/>
      </c>
      <c r="DJ116" s="130">
        <f>
_xlfn.LET(_xlpm.X,
IFERROR(
IF($ES116="НовиковТВ",
(_xlfn.LET(_xlpm.NTV,
_xlfn.LET(_xlpm.MIN,350000,
IF(SUMIFS($DI:$DI,$ES:$ES,"НовиковТВ")&lt;=_xlpm.MIN,
(SUMIFS($DI:$DI,$ES:$ES,"НовиковТВ")/(COUNTIFS($ES:$ES,"НовиковТВ")))*_xlpm.MIN/SUMIFS($DI:$DI,$ES:$ES,"НовиковТВ"),
DI116)),
_xlpm.NTV+$DG116/(1-(1-(_xlpm.NTV)*(1-$DL116)*(1-$DM116)*(1-$DN116)*(1-$DO116)*(1-$DP116)/_xlpm.NTV))))/(1+$EP116),
$DI116+$DG116/(1-(1-($DI116)*(1-$DL116)*(1-$DM116)*(1-$DN116)*(1-$DO116)*(1-$DP116)/$DI116))),
0),
_xlpm.X*(1+$CM116)*(1+$CW116)-_xlpm.X*(1+$CM116)+_xlpm.X)</f>
        <v/>
      </c>
      <c r="DK116" s="125" t="inlineStr">
        <is>
          <t>послед.</t>
        </is>
      </c>
      <c r="DL116" s="63" t="n">
        <v>0</v>
      </c>
      <c r="DM116" s="63" t="n">
        <v>0</v>
      </c>
      <c r="DN116" s="63" t="n">
        <v>0</v>
      </c>
      <c r="DO116" s="63" t="n">
        <v>0</v>
      </c>
      <c r="DP116" s="63" t="n">
        <v>0</v>
      </c>
      <c r="DQ116" s="63">
        <f t="array" ref="DQ116">IFERROR(_xlfn.IFS(
$DK116="послед.",1-(1-$DL116)*(1-$DM116)*(1-$DN116)*(1-$DO116)*(1-$DP116),
$DK116="сумм.",$DL116+$DM116+$DN116+$DO116+$DP116),
0)</f>
        <v/>
      </c>
      <c r="DR116" s="125">
        <f t="array" ref="DR116">
IFERROR(
_xlfn.IFS(
$BL116=0,
0,
$BL116&gt;0,
_xlfn.IFS($DK116="послед.",
$DJ116*(1-$DL116)*(1-$DM116)*(1-$DN116)*(1-$DO116)*(1-$DP116),
$DK116="сумм.",
$DJ116*(1-($DL116+$DM116+$DN116+$DO116+$DP116)))),0)</f>
        <v/>
      </c>
      <c r="DS116" s="125">
        <f t="array" ref="DS116">
IFERROR(_xlfn.IFS(
$DH116="день_1",
$DR116*$BL116/($AX116-$AW116+1)*AZ116*(DAY(EOMONTH(AZ$15,0))),
$DH116="день_2",
$DR116/30*MAX(MIN($AX116,EOMONTH(AZ$15,0))-MAX($AW116,AZ$15)+1,),
$DH116="раб.день",
$DR116/30*(IFERROR(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$DR116*AZ116,
$DH116="неделя",
$DR116*AZ116/7*(ROUNDUP((DAY(EOMONTH(AZ$15,0)))/4,0))),
0)</f>
        <v/>
      </c>
      <c r="DT116" s="125">
        <f t="array" ref="DT116">
IFERROR(_xlfn.IFS(
$DH116="день_1",
$DR116*$BL116/($AX116-$AW116+1)*BA116*(DAY(EOMONTH(BA$15,0))),
$DH116="день_2",
$DR116/30*MAX(MIN($AX116,EOMONTH(BA$15,0))-MAX($AW116,BA$15)+1,),
$DH116="раб.день",
$DR116/30*(IFERROR(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$DR116*BA116,
$DH116="неделя",
$DR116*BA116/7*(ROUNDUP((DAY(EOMONTH(BA$15,0)))/4,0))),
0)</f>
        <v/>
      </c>
      <c r="DU116" s="125">
        <f t="array" ref="DU116">
IFERROR(_xlfn.IFS(
$DH116="день_1",
$DR116*$BL116/($AX116-$AW116+1)*BB116*(DAY(EOMONTH(BB$15,0))),
$DH116="день_2",
$DR116/30*MAX(MIN($AX116,EOMONTH(BB$15,0))-MAX($AW116,BB$15)+1,),
$DH116="раб.день",
$DR116/30*(IFERROR(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$DR116*BB116,
$DH116="неделя",
$DR116*BB116/7*(ROUNDUP((DAY(EOMONTH(BB$15,0)))/4,0))),
0)</f>
        <v/>
      </c>
      <c r="DV116" s="125">
        <f t="array" ref="DV116">
IFERROR(_xlfn.IFS(
$DH116="день_1",
$DR116*$BL116/($AX116-$AW116+1)*BC116*(DAY(EOMONTH(BC$15,0))),
$DH116="день_2",
$DR116/30*MAX(MIN($AX116,EOMONTH(BC$15,0))-MAX($AW116,BC$15)+1,),
$DH116="раб.день",
$DR116/30*(IFERROR(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$DR116*BC116,
$DH116="неделя",
$DR116*BC116/7*(ROUNDUP((DAY(EOMONTH(BC$15,0)))/4,0))),
0)</f>
        <v/>
      </c>
      <c r="DW116" s="125">
        <f t="array" ref="DW116">
IFERROR(_xlfn.IFS(
$DH116="день_1",
$DR116*$BL116/($AX116-$AW116+1)*BD116*(DAY(EOMONTH(BD$15,0))),
$DH116="день_2",
$DR116/30*MAX(MIN($AX116,EOMONTH(BD$15,0))-MAX($AW116,BD$15)+1,),
$DH116="раб.день",
$DR116/30*(IFERROR(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$DR116*BD116,
$DH116="неделя",
$DR116*BD116/7*(ROUNDUP((DAY(EOMONTH(BD$15,0)))/4,0))),
0)</f>
        <v/>
      </c>
      <c r="DX116" s="125">
        <f t="array" ref="DX116">
IFERROR(_xlfn.IFS(
$DH116="день_1",
$DR116*$BL116/($AX116-$AW116+1)*BE116*(DAY(EOMONTH(BE$15,0))),
$DH116="день_2",
$DR116/30*MAX(MIN($AX116,EOMONTH(BE$15,0))-MAX($AW116,BE$15)+1,),
$DH116="раб.день",
$DR116/30*(IFERROR(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$DR116*BE116,
$DH116="неделя",
$DR116*BE116/7*(ROUNDUP((DAY(EOMONTH(BE$15,0)))/4,0))),
0)</f>
        <v/>
      </c>
      <c r="DY116" s="125">
        <f t="array" ref="DY116">
IFERROR(_xlfn.IFS(
$DH116="день_1",
$DR116*$BL116/($AX116-$AW116+1)*BF116*(DAY(EOMONTH(BF$15,0))),
$DH116="день_2",
$DR116/30*MAX(MIN($AX116,EOMONTH(BF$15,0))-MAX($AW116,BF$15)+1,),
$DH116="раб.день",
$DR116/30*(IFERROR(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$DR116*BF116,
$DH116="неделя",
$DR116*BF116/7*(ROUNDUP((DAY(EOMONTH(BF$15,0)))/4,0))),
0)</f>
        <v/>
      </c>
      <c r="DZ116" s="125">
        <f t="array" ref="DZ116">
IFERROR(_xlfn.IFS(
$DH116="день_1",
$DR116*$BL116/($AX116-$AW116+1)*BG116*(DAY(EOMONTH(BG$15,0))),
$DH116="день_2",
$DR116/30*MAX(MIN($AX116,EOMONTH(BG$15,0))-MAX($AW116,BG$15)+1,),
$DH116="раб.день",
$DR116/30*(IFERROR(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$DR116*BG116,
$DH116="неделя",
$DR116*BG116/7*(ROUNDUP((DAY(EOMONTH(BG$15,0)))/4,0))),
0)</f>
        <v/>
      </c>
      <c r="EA116" s="125">
        <f t="array" ref="EA116">
IFERROR(_xlfn.IFS(
$DH116="день_1",
$DR116*$BL116/($AX116-$AW116+1)*BH116*(DAY(EOMONTH(BH$15,0))),
$DH116="день_2",
$DR116/30*MAX(MIN($AX116,EOMONTH(BH$15,0))-MAX($AW116,BH$15)+1,),
$DH116="раб.день",
$DR116/30*(IFERROR(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$DR116*BH116,
$DH116="неделя",
$DR116*BH116/7*(ROUNDUP((DAY(EOMONTH(BH$15,0)))/4,0))),
0)</f>
        <v/>
      </c>
      <c r="EB116" s="125">
        <f t="array" ref="EB116">
IFERROR(_xlfn.IFS(
$DH116="день_1",
$DR116*$BL116/($AX116-$AW116+1)*BI116*(DAY(EOMONTH(BI$15,0))),
$DH116="день_2",
$DR116/30*MAX(MIN($AX116,EOMONTH(BI$15,0))-MAX($AW116,BI$15)+1,),
$DH116="раб.день",
$DR116/30*(IFERROR(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$DR116*BI116,
$DH116="неделя",
$DR116*BI116/7*(ROUNDUP((DAY(EOMONTH(BI$15,0)))/4,0))),
0)</f>
        <v/>
      </c>
      <c r="EC116" s="125">
        <f t="array" ref="EC116">
IFERROR(_xlfn.IFS(
$DH116="день_1",
$DR116*$BL116/($AX116-$AW116+1)*BJ116*(DAY(EOMONTH(BJ$15,0))),
$DH116="день_2",
$DR116/30*MAX(MIN($AX116,EOMONTH(BJ$15,0))-MAX($AW116,BJ$15)+1,),
$DH116="раб.день",
$DR116/30*(IFERROR(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$DR116*BJ116,
$DH116="неделя",
$DR116*BJ116/7*(ROUNDUP((DAY(EOMONTH(BJ$15,0)))/4,0))),
0)</f>
        <v/>
      </c>
      <c r="ED116" s="125">
        <f t="array" ref="ED116">
IFERROR(_xlfn.IFS(
$DH116="день_1",
$DR116*$BL116/($AX116-$AW116+1)*BK116*(DAY(EOMONTH(BK$15,0))),
$DH116="день_2",
$DR116/30*MAX(MIN($AX116,EOMONTH(BK$15,0))-MAX($AW116,BK$15)+1,),
$DH116="раб.день",
$DR116/30*(IFERROR(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$DR116*BK116,
$DH116="неделя",
$DR116*BK116/7*(ROUNDUP((DAY(EOMONTH(BK$15,0)))/4,0))),
0)</f>
        <v/>
      </c>
      <c r="EE116" s="125">
        <f>SUM($DS116,$DT116,$DU116,$DV116,$DW116,$DX116,$DY116,$DZ116,$EA116,$EB116,$EC116,$ED116)</f>
        <v/>
      </c>
      <c r="EF116" s="125">
        <f>IFERROR(ROUND($EE116*(1+$EP116),2),0)</f>
        <v/>
      </c>
      <c r="EG116" s="128" t="n">
        <v>1</v>
      </c>
      <c r="EH116" s="126" t="n">
        <v>0</v>
      </c>
      <c r="EI116" s="126">
        <f>ROUND(SUM($EH116:$EH116)*SUM($AB116:$AB116)*$EG116,2)</f>
        <v/>
      </c>
      <c r="EJ116" s="126">
        <f>ROUND($EI116*(1+$EP116),2)</f>
        <v/>
      </c>
      <c r="EK116" s="126" t="n">
        <v>0</v>
      </c>
      <c r="EL116" s="126">
        <f>ROUND(SUM($EK116:$EK116)*SUM($AB116:$AB116)*$EG116,2)</f>
        <v/>
      </c>
      <c r="EM116" s="126">
        <f>ROUND($EL116*(1+$EP116),2)</f>
        <v/>
      </c>
      <c r="EN116" s="126">
        <f>SUM($EE116,$EI116,$EL116)</f>
        <v/>
      </c>
      <c r="EO116" s="126">
        <f>SUM($EF116,$EJ116,$EM116)</f>
        <v/>
      </c>
      <c r="EP116" s="59" t="n"/>
      <c r="EQ116" s="59" t="n"/>
      <c r="ER116" s="60">
        <f t="array" ref="ER1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MATCH(ES116,
{"AMS";"RussOutdoor";"HD Outdoor";"Ingroup";"IQ";"Ledproduction";"LisChannel";"Logic";"Media-PPL";"NovikovTV | НовиковТВ";"SMA";"SOK";"КрокусТВ | CrocusTV | IndoorTV";"Сити";"ТЯК Москва"},
0)),"")</f>
        <v/>
      </c>
      <c r="ES116" s="60" t="n"/>
      <c r="ET116" s="60">
        <f t="array" ref="ET1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MATCH(ES116,
{"AMS";"RussOutdoor";"HD Outdoor";"Ingroup";"IQ";"Ledproduction";"LisChannel";"Logic";"Media-PPL";"NovikovTV | НовиковТВ";"SMA";"SOK";"КрокусТВ | CrocusTV | IndoorTV";"Сити";"ТЯК Москва"},
0)),"")</f>
        <v/>
      </c>
      <c r="EU116" s="60" t="n"/>
      <c r="EV116" s="60" t="n"/>
      <c r="EX116" s="110">
        <f t="array" ref="EX116">
($AR116/30
+N("ТРАФИК ПЛОЩАДКИ"))*
(IFERROR(
_xlfn.LET(
_xlpm.GPR,
HLOOKUP($L116,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IF($Q116="цифровой",_xlpm.GPR/$AG116,_xlpm.GPR/60)),
0)
+N("DWELL TIME"))*
(IF($AB116=0,0,IF($AB116=1,0.3,IF($AB116=2,0.5,IF($AB116&gt;2,1))))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_xlfn.IFS($AC116="да",1.2,$AC116="нет",1)*
_xlfn.IFS($AD116="да",1.2,$AD116="нет",1)*
IF(R116="статический",1,1.2)*
$X116*
INDEX(
{1.2;1;1.2;1.2;1;1.2;1.2;1.2;1.2;1.2;1.2;1;1.2;1.2;1.2;1.2;1;1;1.2;1.2;1.2;1;1;1;1;1.2;1.2;1.2;1.2;1;1;1;1;1.2;1.2;1.2;1.2;1.2;1.2;1.2;1.2;1;1;1.2;1;1;1;1;1.5;1;1;1.5;1.5;1.2},
MATCH($Q116,_xlpm.MI,0)))&gt;{0.02;0.04;0.06;0.1;0.2;0.4;0.6;0.8;1;2;4;6})),
{0;1;2;3;4;5;6;7;8;9;10;11;12},
0)))
+N("КОЭФФИЦИЕНТ КОНТАКТА"))))*
(_xlfn.IFS($X116&lt;0.1,$X116/1000,$X116&gt;25,5.2,AND($X116&gt;=0.1,$X116&lt;=25),(($X116*2+0.1)/10)*($X116/10)))*
IFERROR((_xlfn.LET(
_xlpm.MA,
{0;0.8;0.85;0.9;0.95;1},
_xlpm.MAA,
{0;1;2;3;4;5},
INDEX(_xlpm.MA,MATCH(SUMPRODUCT(--((IF(ROUND(_xlpm.MAA,1)&gt;5,5,ROUND($AB116,1)))&gt;{0;1;2;3;4;5})),_xlpm.MAA,0)))
+N("КОЭФФИЦИЕНТ КОЛ-ВО КОНСТРУКЦИЙ")),1)*
$AB116,0))*
(IF($Q116="цифровой",$AG116/15*$AI116,1)
+N("ДЛЯ ЦИФРЫ"))</f>
        <v/>
      </c>
      <c r="EY116" s="110">
        <f>IFERROR(EX116*AY116,0)</f>
        <v/>
      </c>
      <c r="EZ116" s="131">
        <f>IFERROR(DP116/EY116*1000,0)</f>
        <v/>
      </c>
      <c r="FA116" s="112">
        <f>IFERROR(FC116/FB116,0)</f>
        <v/>
      </c>
      <c r="FB116" s="112">
        <f>IFERROR((FC116/(EY116/FF116*#REF!))*0.825,0)</f>
        <v/>
      </c>
      <c r="FC116" s="112">
        <f>IFERROR(((EX116*30/AR116)*100)/30,0)</f>
        <v/>
      </c>
      <c r="FD116" s="112">
        <f>IFERROR(EY116/G116*100%,0)</f>
        <v/>
      </c>
      <c r="FE116" s="112">
        <f>IFERROR(FD116/FC116*100%,0)</f>
        <v/>
      </c>
      <c r="FF116" s="110">
        <f>IFERROR(AR116/30*AY116,0)</f>
        <v/>
      </c>
    </row>
    <row r="117" ht="12.75" customHeight="1">
      <c r="A117" s="59" t="n"/>
      <c r="B117" s="60" t="n"/>
      <c r="C117" s="60" t="n"/>
      <c r="D117" s="60">
        <f t="array" ref="D1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7" s="60">
        <f t="array" ref="E1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7" s="60" t="inlineStr"/>
      <c r="G117" s="60" t="n"/>
      <c r="H117" s="60">
        <f t="array" ref="H1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7" s="60" t="n"/>
      <c r="J117" s="60" t="n"/>
      <c r="K117" s="60" t="n"/>
      <c r="L117" s="60" t="n"/>
      <c r="M117" s="60" t="n"/>
      <c r="N117" s="60" t="n"/>
      <c r="O117" s="60" t="n"/>
      <c r="P117" s="60">
        <f t="array" ref="P117">
_xlfn.IFS(
ISNUMBER(MATCH($Q117,{"шелфбаннер","разделитель","монетница","чековая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ISNUMBER(MATCH($Q117,{"каталог","журнал"},)),
"Пресса",
$Q117="","")</f>
        <v/>
      </c>
      <c r="Q117" s="60" t="n"/>
      <c r="R117" s="60">
        <f t="array" ref="R117">
IFERROR(
_xlfn.IFS(
OR(ISNUMBER(MATCH($Q117,{"экспозиция","макет","стенд","автостенд","авто стенд","выставочное пространство","выставочные стенды","модульные выставочные стенды","3Д конструкция","3D конструкция"},)),P117="Экспонирование"),
"нестандартный",
ISNUMBER(MATCH($Q117,{"скроллер","призматрон"},)),
"динамический",
$P117="Видео",
"цифровой",
OR($P117="Пресса",$P117="Щит",$P117="POSm",$P117="Подвес",$P117="Брендирование/оклейка"),
"статический"),"")</f>
        <v/>
      </c>
      <c r="S117" s="59" t="n"/>
      <c r="T117" s="60" t="n"/>
      <c r="U117" s="60" t="n"/>
      <c r="V117" s="60">
        <f>
IF(P117="Видео",
"цифровой постер/ролик",
IF(ISNUMBER(MATCH(Q117,{"короб световой","короб световой | лайтбокс","короб световой | кристалайт","лайтбокс","лайт бокс","кристалайт","LB","lightbox"},)),
"бэклит",
IF(P117="Брендирование/оклейка",
"перфарированная пленка/самоклейка",
IF(P117="Экспонирование",
"под запрос",
IF(P117="Подвес",
"баннер/ткань",
"")))))</f>
        <v/>
      </c>
      <c r="W117" s="59" t="n"/>
      <c r="X117" s="59" t="n"/>
      <c r="Y117" s="59" t="n"/>
      <c r="Z117" s="61" t="n"/>
      <c r="AA117" s="61" t="n"/>
      <c r="AB117" s="61">
        <f>IF(BL117&gt;0,Z117,0)</f>
        <v/>
      </c>
      <c r="AC117" s="59" t="n"/>
      <c r="AD117" s="59" t="n"/>
      <c r="AE117" s="59" t="n"/>
      <c r="AF117" s="59" t="n"/>
      <c r="AG117" s="59" t="n"/>
      <c r="AH117" s="59" t="n"/>
      <c r="AI117" s="59" t="n"/>
      <c r="AJ117" s="59" t="n"/>
      <c r="AK117" s="59" t="n"/>
      <c r="AL117" s="62">
        <f>IFERROR(IF(OR(R117="статический",R117="динамический",R117="нестандартный",R117="",R117=""),"-",IF(AND(AH117="-",AI117="-"),"-",AK117*3600/AH117*AI117)),"-")</f>
        <v/>
      </c>
      <c r="AM117" s="62">
        <f>IFERROR(IF(OR(R117="статический",R117="динамический",R117="",R117="", R117="BTL",R117="нестандартный"),"-",AG117*AI117*AL117/60),"-")</f>
        <v/>
      </c>
      <c r="AN117" s="63">
        <f>IFERROR(IF(AH117="","-",AG117*AI117/AH117),"-")</f>
        <v/>
      </c>
      <c r="AO117" s="59">
        <f>IFERROR(IF(OR($R117="статический",$R117="динамический",$R117="",$R117="",$R117="BTL",$R117="нестандартный"),"-",$AL117*$AY117),"-")</f>
        <v/>
      </c>
      <c r="AP117" s="62">
        <f>IFERROR(IF(OR($R117="статический",$R117="динамический",$R117="",$R117="",$R117="BTL",$R117="нестандартный"),"-",$AM117*AY117),"-")</f>
        <v/>
      </c>
      <c r="AQ117" s="64" t="n"/>
      <c r="AR117" s="61" t="n"/>
      <c r="AS117" s="61" t="n"/>
      <c r="AT117" s="61" t="n"/>
      <c r="AU117" s="65" t="n"/>
      <c r="AV117" s="124">
        <f>IFERROR(DR117/AT117*1000,"n/a")</f>
        <v/>
      </c>
      <c r="AW117" s="67" t="n"/>
      <c r="AX117" s="67" t="n"/>
      <c r="AY117" s="43">
        <f>IFERROR(IF(OR($AW117="",$AX117=""),"",_xlfn.DAYS($AX117+1,$AW117)),"")</f>
        <v/>
      </c>
      <c r="AZ117" s="68">
        <f t="array" ref="AZ117">
_xlfn.LET(_xlpm.COEFF,
IF($AW117+$AX117=0,0,IF(MAX(MIN($AX117,EOMONTH(AZ$15,0))-MAX($AW117,AZ$15)+1,)&gt;0,1,0)),
_xlfn.IFS(
$ES117="LisChannel",
_xlpm.COEFF*
INDEX({1;1;1.2;1.2;1;1;1;1;1.2;1.2;1.2;1.2},
MATCH(MONTH(AZ$15),
{1,2,3,4,5,6,7,8,9,10,11,12})),
CONCATENATE($ES117," ",$L117)="RussOutdoor метро",
_xlpm.COEFF*
INDEX({0.8;0.9;1.1;1.1;1;1;1;1;1.1;1.1;1.1;1.1},
MATCH(MONTH(AZ$15),
{1,2,3,4,5,6,7,8,9,10,11,12})),
$ES117&lt;&gt;"LisChannel",
_xlpm.COEFF,
$ES117&lt;&gt;"RussOutdoor",
_xlpm.COEFF))</f>
        <v/>
      </c>
      <c r="BA117" s="68">
        <f t="array" ref="BA117">
_xlfn.LET(_xlpm.COEFF,
IF($AW117+$AX117=0,0,IF(MAX(MIN($AX117,EOMONTH(BA$15,0))-MAX($AW117,BA$15)+1,)&gt;0,1,0)),
_xlfn.IFS(
$ES117="LisChannel",
_xlpm.COEFF*
INDEX({1;1;1.2;1.2;1;1;1;1;1.2;1.2;1.2;1.2},
MATCH(MONTH(BA$15),
{1,2,3,4,5,6,7,8,9,10,11,12})),
CONCATENATE($ES117," ",$L117)="RussOutdoor метро",
_xlpm.COEFF*
INDEX({0.8;0.9;1.1;1.1;1;1;1;1;1.1;1.1;1.1;1.1},
MATCH(MONTH(BA$15),
{1,2,3,4,5,6,7,8,9,10,11,12})),
$ES117&lt;&gt;"LisChannel",
_xlpm.COEFF,
$ES117&lt;&gt;"RussOutdoor",
_xlpm.COEFF))</f>
        <v/>
      </c>
      <c r="BB117" s="68">
        <f t="array" ref="BB117">
_xlfn.LET(_xlpm.COEFF,
IF($AW117+$AX117=0,0,IF(MAX(MIN($AX117,EOMONTH(BB$15,0))-MAX($AW117,BB$15)+1,)&gt;0,1,0)),
_xlfn.IFS(
$ES117="LisChannel",
_xlpm.COEFF*
INDEX({1;1;1.2;1.2;1;1;1;1;1.2;1.2;1.2;1.2},
MATCH(MONTH(BB$15),
{1,2,3,4,5,6,7,8,9,10,11,12})),
CONCATENATE($ES117," ",$L117)="RussOutdoor метро",
_xlpm.COEFF*
INDEX({0.8;0.9;1.1;1.1;1;1;1;1;1.1;1.1;1.1;1.1},
MATCH(MONTH(BB$15),
{1,2,3,4,5,6,7,8,9,10,11,12})),
$ES117&lt;&gt;"LisChannel",
_xlpm.COEFF,
$ES117&lt;&gt;"RussOutdoor",
_xlpm.COEFF))</f>
        <v/>
      </c>
      <c r="BC117" s="68">
        <f t="array" ref="BC117">
_xlfn.LET(_xlpm.COEFF,
IF($AW117+$AX117=0,0,IF(MAX(MIN($AX117,EOMONTH(BC$15,0))-MAX($AW117,BC$15)+1,)&gt;0,1,0)),
_xlfn.IFS(
$ES117="LisChannel",
_xlpm.COEFF*
INDEX({1;1;1.2;1.2;1;1;1;1;1.2;1.2;1.2;1.2},
MATCH(MONTH(BC$15),
{1,2,3,4,5,6,7,8,9,10,11,12})),
CONCATENATE($ES117," ",$L117)="RussOutdoor метро",
_xlpm.COEFF*
INDEX({0.8;0.9;1.1;1.1;1;1;1;1;1.1;1.1;1.1;1.1},
MATCH(MONTH(BC$15),
{1,2,3,4,5,6,7,8,9,10,11,12})),
$ES117&lt;&gt;"LisChannel",
_xlpm.COEFF,
$ES117&lt;&gt;"RussOutdoor",
_xlpm.COEFF))</f>
        <v/>
      </c>
      <c r="BD117" s="68">
        <f t="array" ref="BD117">
_xlfn.LET(_xlpm.COEFF,
IF($AW117+$AX117=0,0,IF(MAX(MIN($AX117,EOMONTH(BD$15,0))-MAX($AW117,BD$15)+1,)&gt;0,1,0)),
_xlfn.IFS(
$ES117="LisChannel",
_xlpm.COEFF*
INDEX({1;1;1.2;1.2;1;1;1;1;1.2;1.2;1.2;1.2},
MATCH(MONTH(BD$15),
{1,2,3,4,5,6,7,8,9,10,11,12})),
CONCATENATE($ES117," ",$L117)="RussOutdoor метро",
_xlpm.COEFF*
INDEX({0.8;0.9;1.1;1.1;1;1;1;1;1.1;1.1;1.1;1.1},
MATCH(MONTH(BD$15),
{1,2,3,4,5,6,7,8,9,10,11,12})),
$ES117&lt;&gt;"LisChannel",
_xlpm.COEFF,
$ES117&lt;&gt;"RussOutdoor",
_xlpm.COEFF))</f>
        <v/>
      </c>
      <c r="BE117" s="68">
        <f t="array" ref="BE117">
_xlfn.LET(_xlpm.COEFF,
IF($AW117+$AX117=0,0,IF(MAX(MIN($AX117,EOMONTH(BE$15,0))-MAX($AW117,BE$15)+1,)&gt;0,1,0)),
_xlfn.IFS(
$ES117="LisChannel",
_xlpm.COEFF*
INDEX({1;1;1.2;1.2;1;1;1;1;1.2;1.2;1.2;1.2},
MATCH(MONTH(BE$15),
{1,2,3,4,5,6,7,8,9,10,11,12})),
CONCATENATE($ES117," ",$L117)="RussOutdoor метро",
_xlpm.COEFF*
INDEX({0.8;0.9;1.1;1.1;1;1;1;1;1.1;1.1;1.1;1.1},
MATCH(MONTH(BE$15),
{1,2,3,4,5,6,7,8,9,10,11,12})),
$ES117&lt;&gt;"LisChannel",
_xlpm.COEFF,
$ES117&lt;&gt;"RussOutdoor",
_xlpm.COEFF))</f>
        <v/>
      </c>
      <c r="BF117" s="68">
        <f t="array" ref="BF117">
_xlfn.LET(_xlpm.COEFF,
IF($AW117+$AX117=0,0,IF(MAX(MIN($AX117,EOMONTH(BF$15,0))-MAX($AW117,BF$15)+1,)&gt;0,1,0)),
_xlfn.IFS(
$ES117="LisChannel",
_xlpm.COEFF*
INDEX({1;1;1.2;1.2;1;1;1;1;1.2;1.2;1.2;1.2},
MATCH(MONTH(BF$15),
{1,2,3,4,5,6,7,8,9,10,11,12})),
CONCATENATE($ES117," ",$L117)="RussOutdoor метро",
_xlpm.COEFF*
INDEX({0.8;0.9;1.1;1.1;1;1;1;1;1.1;1.1;1.1;1.1},
MATCH(MONTH(BF$15),
{1,2,3,4,5,6,7,8,9,10,11,12})),
$ES117&lt;&gt;"LisChannel",
_xlpm.COEFF,
$ES117&lt;&gt;"RussOutdoor",
_xlpm.COEFF))</f>
        <v/>
      </c>
      <c r="BG117" s="68">
        <f t="array" ref="BG117">
_xlfn.LET(_xlpm.COEFF,
IF($AW117+$AX117=0,0,IF(MAX(MIN($AX117,EOMONTH(BG$15,0))-MAX($AW117,BG$15)+1,)&gt;0,1,0)),
_xlfn.IFS(
$ES117="LisChannel",
_xlpm.COEFF*
INDEX({1;1;1.2;1.2;1;1;1;1;1.2;1.2;1.2;1.2},
MATCH(MONTH(BG$15),
{1,2,3,4,5,6,7,8,9,10,11,12})),
CONCATENATE($ES117," ",$L117)="RussOutdoor метро",
_xlpm.COEFF*
INDEX({0.8;0.9;1.1;1.1;1;1;1;1;1.1;1.1;1.1;1.1},
MATCH(MONTH(BG$15),
{1,2,3,4,5,6,7,8,9,10,11,12})),
$ES117&lt;&gt;"LisChannel",
_xlpm.COEFF,
$ES117&lt;&gt;"RussOutdoor",
_xlpm.COEFF))</f>
        <v/>
      </c>
      <c r="BH117" s="68">
        <f t="array" ref="BH117">
_xlfn.LET(_xlpm.COEFF,
IF($AW117+$AX117=0,0,IF(MAX(MIN($AX117,EOMONTH(BH$15,0))-MAX($AW117,BH$15)+1,)&gt;0,1,0)),
_xlfn.IFS(
$ES117="LisChannel",
_xlpm.COEFF*
INDEX({1;1;1.2;1.2;1;1;1;1;1.2;1.2;1.2;1.2},
MATCH(MONTH(BH$15),
{1,2,3,4,5,6,7,8,9,10,11,12})),
CONCATENATE($ES117," ",$L117)="RussOutdoor метро",
_xlpm.COEFF*
INDEX({0.8;0.9;1.1;1.1;1;1;1;1;1.1;1.1;1.1;1.1},
MATCH(MONTH(BH$15),
{1,2,3,4,5,6,7,8,9,10,11,12})),
$ES117&lt;&gt;"LisChannel",
_xlpm.COEFF,
$ES117&lt;&gt;"RussOutdoor",
_xlpm.COEFF))</f>
        <v/>
      </c>
      <c r="BI117" s="68">
        <f t="array" ref="BI117">
_xlfn.LET(_xlpm.COEFF,
IF($AW117+$AX117=0,0,IF(MAX(MIN($AX117,EOMONTH(BI$15,0))-MAX($AW117,BI$15)+1,)&gt;0,1,0)),
_xlfn.IFS(
$ES117="LisChannel",
_xlpm.COEFF*
INDEX({1;1;1.2;1.2;1;1;1;1;1.2;1.2;1.2;1.2},
MATCH(MONTH(BI$15),
{1,2,3,4,5,6,7,8,9,10,11,12})),
CONCATENATE($ES117," ",$L117)="RussOutdoor метро",
_xlpm.COEFF*
INDEX({0.8;0.9;1.1;1.1;1;1;1;1;1.1;1.1;1.1;1.1},
MATCH(MONTH(BI$15),
{1,2,3,4,5,6,7,8,9,10,11,12})),
$ES117&lt;&gt;"LisChannel",
_xlpm.COEFF,
$ES117&lt;&gt;"RussOutdoor",
_xlpm.COEFF))</f>
        <v/>
      </c>
      <c r="BJ117" s="68">
        <f t="array" ref="BJ117">
_xlfn.LET(_xlpm.COEFF,
IF($AW117+$AX117=0,0,IF(MAX(MIN($AX117,EOMONTH(BJ$15,0))-MAX($AW117,BJ$15)+1,)&gt;0,1,0)),
_xlfn.IFS(
$ES117="LisChannel",
_xlpm.COEFF*
INDEX({1;1;1.2;1.2;1;1;1;1;1.2;1.2;1.2;1.2},
MATCH(MONTH(BJ$15),
{1,2,3,4,5,6,7,8,9,10,11,12})),
CONCATENATE($ES117," ",$L117)="RussOutdoor метро",
_xlpm.COEFF*
INDEX({0.8;0.9;1.1;1.1;1;1;1;1;1.1;1.1;1.1;1.1},
MATCH(MONTH(BJ$15),
{1,2,3,4,5,6,7,8,9,10,11,12})),
$ES117&lt;&gt;"LisChannel",
_xlpm.COEFF,
$ES117&lt;&gt;"RussOutdoor",
_xlpm.COEFF))</f>
        <v/>
      </c>
      <c r="BK117" s="68">
        <f t="array" ref="BK117">
_xlfn.LET(_xlpm.COEFF,
IF($AW117+$AX117=0,0,IF(MAX(MIN($AX117,EOMONTH(BK$15,0))-MAX($AW117,BK$15)+1,)&gt;0,1,0)),
_xlfn.IFS(
$ES117="LisChannel",
_xlpm.COEFF*
INDEX({1;1;1.2;1.2;1;1;1;1;1.2;1.2;1.2;1.2},
MATCH(MONTH(BK$15),
{1,2,3,4,5,6,7,8,9,10,11,12})),
CONCATENATE($ES117," ",$L117)="RussOutdoor метро",
_xlpm.COEFF*
INDEX({0.8;0.9;1.1;1.1;1;1;1;1;1.1;1.1;1.1;1.1},
MATCH(MONTH(BK$15),
{1,2,3,4,5,6,7,8,9,10,11,12})),
$ES117&lt;&gt;"LisChannel",
_xlpm.COEFF,
$ES117&lt;&gt;"RussOutdoor",
_xlpm.COEFF))</f>
        <v/>
      </c>
      <c r="BL117" s="62">
        <f>COUNTIFS($AZ117:$BK117,"&gt;0")</f>
        <v/>
      </c>
      <c r="BM117" s="65" t="n"/>
      <c r="BN117" s="125">
        <f>$DJ117</f>
        <v/>
      </c>
      <c r="BO117" s="63">
        <f>$DQ117</f>
        <v/>
      </c>
      <c r="BP117" s="125">
        <f>
IFERROR(
IF($BL117=0,0,
$BN117*(1-$BO117)),
0)</f>
        <v/>
      </c>
      <c r="BQ117" s="125">
        <f t="array" ref="BQ117">
IFERROR(
_xlfn.IFS(
$DH117="день_1",
$BP117*$BL117/($AX117-$AW117+1)*AZ117*(DAY(EOMONTH(AZ$15,0))),
$DH117="день_2",
$BP117/30*MAX(MIN($AX117,EOMONTH(AZ$15,0))-MAX($AW117,AZ$15)+1,),
$DH117="раб.день",
$BP117/30*(IFERROR(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$BP117*AZ117,
$DH117="неделя",
$BP117*AZ117/7*(ROUNDUP((DAY(EOMONTH(AZ$15,0)))/4,0))),
0)</f>
        <v/>
      </c>
      <c r="BR117" s="125">
        <f t="array" ref="BR117">
IFERROR(
_xlfn.IFS(
$DH117="день_1",
$BP117*$BL117/($AX117-$AW117+1)*BA117*(DAY(EOMONTH(BA$15,0))),
$DH117="день_2",
$BP117/30*MAX(MIN($AX117,EOMONTH(BA$15,0))-MAX($AW117,BA$15)+1,),
$DH117="раб.день",
$BP117/30*(IFERROR(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$BP117*BA117,
$DH117="неделя",
$BP117*BA117/7*(ROUNDUP((DAY(EOMONTH(BA$15,0)))/4,0))),
0)</f>
        <v/>
      </c>
      <c r="BS117" s="125">
        <f t="array" ref="BS117">
IFERROR(
_xlfn.IFS(
$DH117="день_1",
$BP117*$BL117/($AX117-$AW117+1)*BB117*(DAY(EOMONTH(BB$15,0))),
$DH117="день_2",
$BP117/30*MAX(MIN($AX117,EOMONTH(BB$15,0))-MAX($AW117,BB$15)+1,),
$DH117="раб.день",
$BP117/30*(IFERROR(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$BP117*BB117,
$DH117="неделя",
$BP117*BB117/7*(ROUNDUP((DAY(EOMONTH(BB$15,0)))/4,0))),
0)</f>
        <v/>
      </c>
      <c r="BT117" s="125">
        <f t="array" ref="BT117">
IFERROR(
_xlfn.IFS(
$DH117="день_1",
$BP117*$BL117/($AX117-$AW117+1)*BC117*(DAY(EOMONTH(BC$15,0))),
$DH117="день_2",
$BP117/30*MAX(MIN($AX117,EOMONTH(BC$15,0))-MAX($AW117,BC$15)+1,),
$DH117="раб.день",
$BP117/30*(IFERROR(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$BP117*BC117,
$DH117="неделя",
$BP117*BC117/7*(ROUNDUP((DAY(EOMONTH(BC$15,0)))/4,0))),
0)</f>
        <v/>
      </c>
      <c r="BU117" s="125">
        <f t="array" ref="BU117">
IFERROR(
_xlfn.IFS(
$DH117="день_1",
$BP117*$BL117/($AX117-$AW117+1)*BD117*(DAY(EOMONTH(BD$15,0))),
$DH117="день_2",
$BP117/30*MAX(MIN($AX117,EOMONTH(BD$15,0))-MAX($AW117,BD$15)+1,),
$DH117="раб.день",
$BP117/30*(IFERROR(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$BP117*BD117,
$DH117="неделя",
$BP117*BD117/7*(ROUNDUP((DAY(EOMONTH(BD$15,0)))/4,0))),
0)</f>
        <v/>
      </c>
      <c r="BV117" s="125">
        <f t="array" ref="BV117">
IFERROR(
_xlfn.IFS(
$DH117="день_1",
$BP117*$BL117/($AX117-$AW117+1)*BE117*(DAY(EOMONTH(BE$15,0))),
$DH117="день_2",
$BP117/30*MAX(MIN($AX117,EOMONTH(BE$15,0))-MAX($AW117,BE$15)+1,),
$DH117="раб.день",
$BP117/30*(IFERROR(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$BP117*BE117,
$DH117="неделя",
$BP117*BE117/7*(ROUNDUP((DAY(EOMONTH(BE$15,0)))/4,0))),
0)</f>
        <v/>
      </c>
      <c r="BW117" s="125">
        <f t="array" ref="BW117">
IFERROR(
_xlfn.IFS(
$DH117="день_1",
$BP117*$BL117/($AX117-$AW117+1)*BF117*(DAY(EOMONTH(BF$15,0))),
$DH117="день_2",
$BP117/30*MAX(MIN($AX117,EOMONTH(BF$15,0))-MAX($AW117,BF$15)+1,),
$DH117="раб.день",
$BP117/30*(IFERROR(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$BP117*BF117,
$DH117="неделя",
$BP117*BF117/7*(ROUNDUP((DAY(EOMONTH(BF$15,0)))/4,0))),
0)</f>
        <v/>
      </c>
      <c r="BX117" s="125">
        <f t="array" ref="BX117">
IFERROR(
_xlfn.IFS(
$DH117="день_1",
$BP117*$BL117/($AX117-$AW117+1)*BG117*(DAY(EOMONTH(BG$15,0))),
$DH117="день_2",
$BP117/30*MAX(MIN($AX117,EOMONTH(BG$15,0))-MAX($AW117,BG$15)+1,),
$DH117="раб.день",
$BP117/30*(IFERROR(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$BP117*BG117,
$DH117="неделя",
$BP117*BG117/7*(ROUNDUP((DAY(EOMONTH(BG$15,0)))/4,0))),
0)</f>
        <v/>
      </c>
      <c r="BY117" s="125">
        <f t="array" ref="BY117">
IFERROR(
_xlfn.IFS(
$DH117="день_1",
$BP117*$BL117/($AX117-$AW117+1)*BH117*(DAY(EOMONTH(BH$15,0))),
$DH117="день_2",
$BP117/30*MAX(MIN($AX117,EOMONTH(BH$15,0))-MAX($AW117,BH$15)+1,),
$DH117="раб.день",
$BP117/30*(IFERROR(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$BP117*BH117,
$DH117="неделя",
$BP117*BH117/7*(ROUNDUP((DAY(EOMONTH(BH$15,0)))/4,0))),
0)</f>
        <v/>
      </c>
      <c r="BZ117" s="125">
        <f t="array" ref="BZ117">
IFERROR(
_xlfn.IFS(
$DH117="день_1",
$BP117*$BL117/($AX117-$AW117+1)*BI117*(DAY(EOMONTH(BI$15,0))),
$DH117="день_2",
$BP117/30*MAX(MIN($AX117,EOMONTH(BI$15,0))-MAX($AW117,BI$15)+1,),
$DH117="раб.день",
$BP117/30*(IFERROR(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$BP117*BI117,
$DH117="неделя",
$BP117*BI117/7*(ROUNDUP((DAY(EOMONTH(BI$15,0)))/4,0))),
0)</f>
        <v/>
      </c>
      <c r="CA117" s="125">
        <f t="array" ref="CA117">
IFERROR(
_xlfn.IFS(
$DH117="день_1",
$BP117*$BL117/($AX117-$AW117+1)*BJ117*(DAY(EOMONTH(BJ$15,0))),
$DH117="день_2",
$BP117/30*MAX(MIN($AX117,EOMONTH(BJ$15,0))-MAX($AW117,BJ$15)+1,),
$DH117="раб.день",
$BP117/30*(IFERROR(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$BP117*BJ117,
$DH117="неделя",
$BP117*BJ117/7*(ROUNDUP((DAY(EOMONTH(BJ$15,0)))/4,0))),
0)</f>
        <v/>
      </c>
      <c r="CB117" s="125">
        <f t="array" ref="CB117">
IFERROR(
_xlfn.IFS(
$DH117="день_1",
$BP117*$BL117/($AX117-$AW117+1)*BK117*(DAY(EOMONTH(BK$15,0))),
$DH117="день_2",
$BP117/30*MAX(MIN($AX117,EOMONTH(BK$15,0))-MAX($AW117,BK$15)+1,),
$DH117="раб.день",
$BP117/30*(IFERROR(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$BP117*BK117,
$DH117="неделя",
$BP117*BK117/7*(ROUNDUP((DAY(EOMONTH(BK$15,0)))/4,0))),
0)</f>
        <v/>
      </c>
      <c r="CC117" s="125">
        <f>SUM($BQ117:$CB117)</f>
        <v/>
      </c>
      <c r="CD117" s="126">
        <f>SUM($EH117:$EH117)</f>
        <v/>
      </c>
      <c r="CE117" s="126">
        <f>$CD117*$AB117</f>
        <v/>
      </c>
      <c r="CF117" s="126">
        <f>SUM($EK117:$EK117)</f>
        <v/>
      </c>
      <c r="CG117" s="126">
        <f>$CF117*$AB117</f>
        <v/>
      </c>
      <c r="CH117" s="126">
        <f>SUM($CC117,$CE117,$CG117)</f>
        <v/>
      </c>
      <c r="CI117" s="126">
        <f>$CH117*(1+$CM117)</f>
        <v/>
      </c>
      <c r="CJ117" s="127" t="n">
        <v>0</v>
      </c>
      <c r="CK117" s="126">
        <f>SUM($CH117:$CH117)*(1+$CJ117)</f>
        <v/>
      </c>
      <c r="CL117" s="126">
        <f>SUM($CH117:$CH117)*(1+$CM117)</f>
        <v/>
      </c>
      <c r="CM117" s="59" t="n"/>
      <c r="CN117" s="59" t="n"/>
      <c r="CO117" s="72" t="n"/>
      <c r="CP117" s="59" t="n"/>
      <c r="CQ117" s="73" t="n"/>
      <c r="CR117" s="73" t="n"/>
      <c r="CS117" s="73" t="n"/>
      <c r="CT117" s="72" t="n"/>
      <c r="CU117" s="79" t="inlineStr">
        <is>
          <t> </t>
        </is>
      </c>
      <c r="CV117" s="60" t="n"/>
      <c r="CW117" s="60" t="n"/>
      <c r="CX117" s="60" t="n"/>
      <c r="CY117" s="127">
        <f>IFERROR(($CC117-$EE117)/($EE117/(1-$DQ117)),0)</f>
        <v/>
      </c>
      <c r="CZ117" s="127">
        <f>IFERROR(1-$EI117/($CE117),0)</f>
        <v/>
      </c>
      <c r="DA117" s="127">
        <f>IFERROR(1-$EL117/($CG117),0)</f>
        <v/>
      </c>
      <c r="DB117" s="126">
        <f>ROUND(IFERROR(($CI117/(1+$CM117)-$EN117),0),2)</f>
        <v/>
      </c>
      <c r="DC117" s="128" t="n"/>
      <c r="DD117" s="125" t="n"/>
      <c r="DE117" s="75" t="n">
        <v>0</v>
      </c>
      <c r="DF117" s="128" t="n"/>
      <c r="DG117" s="125">
        <f>IF($DC117=0,0,$DD117*($DC117*100%-$DE117*$DF117))*SUM($AB117:$AB117)</f>
        <v/>
      </c>
      <c r="DH117" s="129" t="inlineStr">
        <is>
          <t>месяц</t>
        </is>
      </c>
      <c r="DI117" s="130">
        <f t="array" ref="DI117">IFERROR(
IF($ES117="LisChannel",
(ROUND(((INDEX({174.625;153.888888888889;130.972222222222},MATCH($AI117,{2;3;4}),0))*$AG117*$AI117),2)),0),0)</f>
        <v/>
      </c>
      <c r="DJ117" s="130">
        <f>
_xlfn.LET(_xlpm.X,
IFERROR(
IF($ES117="НовиковТВ",
(_xlfn.LET(_xlpm.NTV,
_xlfn.LET(_xlpm.MIN,350000,
IF(SUMIFS($DI:$DI,$ES:$ES,"НовиковТВ")&lt;=_xlpm.MIN,
(SUMIFS($DI:$DI,$ES:$ES,"НовиковТВ")/(COUNTIFS($ES:$ES,"НовиковТВ")))*_xlpm.MIN/SUMIFS($DI:$DI,$ES:$ES,"НовиковТВ"),
DI117)),
_xlpm.NTV+$DG117/(1-(1-(_xlpm.NTV)*(1-$DL117)*(1-$DM117)*(1-$DN117)*(1-$DO117)*(1-$DP117)/_xlpm.NTV))))/(1+$EP117),
$DI117+$DG117/(1-(1-($DI117)*(1-$DL117)*(1-$DM117)*(1-$DN117)*(1-$DO117)*(1-$DP117)/$DI117))),
0),
_xlpm.X*(1+$CM117)*(1+$CW117)-_xlpm.X*(1+$CM117)+_xlpm.X)</f>
        <v/>
      </c>
      <c r="DK117" s="125" t="inlineStr">
        <is>
          <t>послед.</t>
        </is>
      </c>
      <c r="DL117" s="63" t="n">
        <v>0</v>
      </c>
      <c r="DM117" s="63" t="n">
        <v>0</v>
      </c>
      <c r="DN117" s="63" t="n">
        <v>0</v>
      </c>
      <c r="DO117" s="63" t="n">
        <v>0</v>
      </c>
      <c r="DP117" s="63" t="n">
        <v>0</v>
      </c>
      <c r="DQ117" s="63">
        <f t="array" ref="DQ117">IFERROR(_xlfn.IFS(
$DK117="послед.",1-(1-$DL117)*(1-$DM117)*(1-$DN117)*(1-$DO117)*(1-$DP117),
$DK117="сумм.",$DL117+$DM117+$DN117+$DO117+$DP117),
0)</f>
        <v/>
      </c>
      <c r="DR117" s="125">
        <f t="array" ref="DR117">
IFERROR(
_xlfn.IFS(
$BL117=0,
0,
$BL117&gt;0,
_xlfn.IFS($DK117="послед.",
$DJ117*(1-$DL117)*(1-$DM117)*(1-$DN117)*(1-$DO117)*(1-$DP117),
$DK117="сумм.",
$DJ117*(1-($DL117+$DM117+$DN117+$DO117+$DP117)))),0)</f>
        <v/>
      </c>
      <c r="DS117" s="125">
        <f t="array" ref="DS117">
IFERROR(_xlfn.IFS(
$DH117="день_1",
$DR117*$BL117/($AX117-$AW117+1)*AZ117*(DAY(EOMONTH(AZ$15,0))),
$DH117="день_2",
$DR117/30*MAX(MIN($AX117,EOMONTH(AZ$15,0))-MAX($AW117,AZ$15)+1,),
$DH117="раб.день",
$DR117/30*(IFERROR(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$DR117*AZ117,
$DH117="неделя",
$DR117*AZ117/7*(ROUNDUP((DAY(EOMONTH(AZ$15,0)))/4,0))),
0)</f>
        <v/>
      </c>
      <c r="DT117" s="125">
        <f t="array" ref="DT117">
IFERROR(_xlfn.IFS(
$DH117="день_1",
$DR117*$BL117/($AX117-$AW117+1)*BA117*(DAY(EOMONTH(BA$15,0))),
$DH117="день_2",
$DR117/30*MAX(MIN($AX117,EOMONTH(BA$15,0))-MAX($AW117,BA$15)+1,),
$DH117="раб.день",
$DR117/30*(IFERROR(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$DR117*BA117,
$DH117="неделя",
$DR117*BA117/7*(ROUNDUP((DAY(EOMONTH(BA$15,0)))/4,0))),
0)</f>
        <v/>
      </c>
      <c r="DU117" s="125">
        <f t="array" ref="DU117">
IFERROR(_xlfn.IFS(
$DH117="день_1",
$DR117*$BL117/($AX117-$AW117+1)*BB117*(DAY(EOMONTH(BB$15,0))),
$DH117="день_2",
$DR117/30*MAX(MIN($AX117,EOMONTH(BB$15,0))-MAX($AW117,BB$15)+1,),
$DH117="раб.день",
$DR117/30*(IFERROR(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$DR117*BB117,
$DH117="неделя",
$DR117*BB117/7*(ROUNDUP((DAY(EOMONTH(BB$15,0)))/4,0))),
0)</f>
        <v/>
      </c>
      <c r="DV117" s="125">
        <f t="array" ref="DV117">
IFERROR(_xlfn.IFS(
$DH117="день_1",
$DR117*$BL117/($AX117-$AW117+1)*BC117*(DAY(EOMONTH(BC$15,0))),
$DH117="день_2",
$DR117/30*MAX(MIN($AX117,EOMONTH(BC$15,0))-MAX($AW117,BC$15)+1,),
$DH117="раб.день",
$DR117/30*(IFERROR(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$DR117*BC117,
$DH117="неделя",
$DR117*BC117/7*(ROUNDUP((DAY(EOMONTH(BC$15,0)))/4,0))),
0)</f>
        <v/>
      </c>
      <c r="DW117" s="125">
        <f t="array" ref="DW117">
IFERROR(_xlfn.IFS(
$DH117="день_1",
$DR117*$BL117/($AX117-$AW117+1)*BD117*(DAY(EOMONTH(BD$15,0))),
$DH117="день_2",
$DR117/30*MAX(MIN($AX117,EOMONTH(BD$15,0))-MAX($AW117,BD$15)+1,),
$DH117="раб.день",
$DR117/30*(IFERROR(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$DR117*BD117,
$DH117="неделя",
$DR117*BD117/7*(ROUNDUP((DAY(EOMONTH(BD$15,0)))/4,0))),
0)</f>
        <v/>
      </c>
      <c r="DX117" s="125">
        <f t="array" ref="DX117">
IFERROR(_xlfn.IFS(
$DH117="день_1",
$DR117*$BL117/($AX117-$AW117+1)*BE117*(DAY(EOMONTH(BE$15,0))),
$DH117="день_2",
$DR117/30*MAX(MIN($AX117,EOMONTH(BE$15,0))-MAX($AW117,BE$15)+1,),
$DH117="раб.день",
$DR117/30*(IFERROR(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$DR117*BE117,
$DH117="неделя",
$DR117*BE117/7*(ROUNDUP((DAY(EOMONTH(BE$15,0)))/4,0))),
0)</f>
        <v/>
      </c>
      <c r="DY117" s="125">
        <f t="array" ref="DY117">
IFERROR(_xlfn.IFS(
$DH117="день_1",
$DR117*$BL117/($AX117-$AW117+1)*BF117*(DAY(EOMONTH(BF$15,0))),
$DH117="день_2",
$DR117/30*MAX(MIN($AX117,EOMONTH(BF$15,0))-MAX($AW117,BF$15)+1,),
$DH117="раб.день",
$DR117/30*(IFERROR(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$DR117*BF117,
$DH117="неделя",
$DR117*BF117/7*(ROUNDUP((DAY(EOMONTH(BF$15,0)))/4,0))),
0)</f>
        <v/>
      </c>
      <c r="DZ117" s="125">
        <f t="array" ref="DZ117">
IFERROR(_xlfn.IFS(
$DH117="день_1",
$DR117*$BL117/($AX117-$AW117+1)*BG117*(DAY(EOMONTH(BG$15,0))),
$DH117="день_2",
$DR117/30*MAX(MIN($AX117,EOMONTH(BG$15,0))-MAX($AW117,BG$15)+1,),
$DH117="раб.день",
$DR117/30*(IFERROR(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$DR117*BG117,
$DH117="неделя",
$DR117*BG117/7*(ROUNDUP((DAY(EOMONTH(BG$15,0)))/4,0))),
0)</f>
        <v/>
      </c>
      <c r="EA117" s="125">
        <f t="array" ref="EA117">
IFERROR(_xlfn.IFS(
$DH117="день_1",
$DR117*$BL117/($AX117-$AW117+1)*BH117*(DAY(EOMONTH(BH$15,0))),
$DH117="день_2",
$DR117/30*MAX(MIN($AX117,EOMONTH(BH$15,0))-MAX($AW117,BH$15)+1,),
$DH117="раб.день",
$DR117/30*(IFERROR(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$DR117*BH117,
$DH117="неделя",
$DR117*BH117/7*(ROUNDUP((DAY(EOMONTH(BH$15,0)))/4,0))),
0)</f>
        <v/>
      </c>
      <c r="EB117" s="125">
        <f t="array" ref="EB117">
IFERROR(_xlfn.IFS(
$DH117="день_1",
$DR117*$BL117/($AX117-$AW117+1)*BI117*(DAY(EOMONTH(BI$15,0))),
$DH117="день_2",
$DR117/30*MAX(MIN($AX117,EOMONTH(BI$15,0))-MAX($AW117,BI$15)+1,),
$DH117="раб.день",
$DR117/30*(IFERROR(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$DR117*BI117,
$DH117="неделя",
$DR117*BI117/7*(ROUNDUP((DAY(EOMONTH(BI$15,0)))/4,0))),
0)</f>
        <v/>
      </c>
      <c r="EC117" s="125">
        <f t="array" ref="EC117">
IFERROR(_xlfn.IFS(
$DH117="день_1",
$DR117*$BL117/($AX117-$AW117+1)*BJ117*(DAY(EOMONTH(BJ$15,0))),
$DH117="день_2",
$DR117/30*MAX(MIN($AX117,EOMONTH(BJ$15,0))-MAX($AW117,BJ$15)+1,),
$DH117="раб.день",
$DR117/30*(IFERROR(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$DR117*BJ117,
$DH117="неделя",
$DR117*BJ117/7*(ROUNDUP((DAY(EOMONTH(BJ$15,0)))/4,0))),
0)</f>
        <v/>
      </c>
      <c r="ED117" s="125">
        <f t="array" ref="ED117">
IFERROR(_xlfn.IFS(
$DH117="день_1",
$DR117*$BL117/($AX117-$AW117+1)*BK117*(DAY(EOMONTH(BK$15,0))),
$DH117="день_2",
$DR117/30*MAX(MIN($AX117,EOMONTH(BK$15,0))-MAX($AW117,BK$15)+1,),
$DH117="раб.день",
$DR117/30*(IFERROR(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$DR117*BK117,
$DH117="неделя",
$DR117*BK117/7*(ROUNDUP((DAY(EOMONTH(BK$15,0)))/4,0))),
0)</f>
        <v/>
      </c>
      <c r="EE117" s="125">
        <f>SUM($DS117,$DT117,$DU117,$DV117,$DW117,$DX117,$DY117,$DZ117,$EA117,$EB117,$EC117,$ED117)</f>
        <v/>
      </c>
      <c r="EF117" s="125">
        <f>IFERROR(ROUND($EE117*(1+$EP117),2),0)</f>
        <v/>
      </c>
      <c r="EG117" s="128" t="n">
        <v>1</v>
      </c>
      <c r="EH117" s="126" t="n">
        <v>0</v>
      </c>
      <c r="EI117" s="126">
        <f>ROUND(SUM($EH117:$EH117)*SUM($AB117:$AB117)*$EG117,2)</f>
        <v/>
      </c>
      <c r="EJ117" s="126">
        <f>ROUND($EI117*(1+$EP117),2)</f>
        <v/>
      </c>
      <c r="EK117" s="126" t="n">
        <v>0</v>
      </c>
      <c r="EL117" s="126">
        <f>ROUND(SUM($EK117:$EK117)*SUM($AB117:$AB117)*$EG117,2)</f>
        <v/>
      </c>
      <c r="EM117" s="126">
        <f>ROUND($EL117*(1+$EP117),2)</f>
        <v/>
      </c>
      <c r="EN117" s="126">
        <f>SUM($EE117,$EI117,$EL117)</f>
        <v/>
      </c>
      <c r="EO117" s="126">
        <f>SUM($EF117,$EJ117,$EM117)</f>
        <v/>
      </c>
      <c r="EP117" s="59" t="n"/>
      <c r="EQ117" s="59" t="n"/>
      <c r="ER117" s="60">
        <f t="array" ref="ER1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MATCH(ES117,
{"AMS";"RussOutdoor";"HD Outdoor";"Ingroup";"IQ";"Ledproduction";"LisChannel";"Logic";"Media-PPL";"NovikovTV | НовиковТВ";"SMA";"SOK";"КрокусТВ | CrocusTV | IndoorTV";"Сити";"ТЯК Москва"},
0)),"")</f>
        <v/>
      </c>
      <c r="ES117" s="60" t="n"/>
      <c r="ET117" s="60">
        <f t="array" ref="ET1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MATCH(ES117,
{"AMS";"RussOutdoor";"HD Outdoor";"Ingroup";"IQ";"Ledproduction";"LisChannel";"Logic";"Media-PPL";"NovikovTV | НовиковТВ";"SMA";"SOK";"КрокусТВ | CrocusTV | IndoorTV";"Сити";"ТЯК Москва"},
0)),"")</f>
        <v/>
      </c>
      <c r="EU117" s="60" t="n"/>
      <c r="EV117" s="60" t="n"/>
      <c r="EX117" s="110">
        <f t="array" ref="EX117">
($AR117/30
+N("ТРАФИК ПЛОЩАДКИ"))*
(IFERROR(
_xlfn.LET(
_xlpm.GPR,
HLOOKUP($L117,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IF($Q117="цифровой",_xlpm.GPR/$AG117,_xlpm.GPR/60)),
0)
+N("DWELL TIME"))*
(IF($AB117=0,0,IF($AB117=1,0.3,IF($AB117=2,0.5,IF($AB117&gt;2,1))))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_xlfn.IFS($AC117="да",1.2,$AC117="нет",1)*
_xlfn.IFS($AD117="да",1.2,$AD117="нет",1)*
IF(R117="статический",1,1.2)*
$X117*
INDEX(
{1.2;1;1.2;1.2;1;1.2;1.2;1.2;1.2;1.2;1.2;1;1.2;1.2;1.2;1.2;1;1;1.2;1.2;1.2;1;1;1;1;1.2;1.2;1.2;1.2;1;1;1;1;1.2;1.2;1.2;1.2;1.2;1.2;1.2;1.2;1;1;1.2;1;1;1;1;1.5;1;1;1.5;1.5;1.2},
MATCH($Q117,_xlpm.MI,0)))&gt;{0.02;0.04;0.06;0.1;0.2;0.4;0.6;0.8;1;2;4;6})),
{0;1;2;3;4;5;6;7;8;9;10;11;12},
0)))
+N("КОЭФФИЦИЕНТ КОНТАКТА"))))*
(_xlfn.IFS($X117&lt;0.1,$X117/1000,$X117&gt;25,5.2,AND($X117&gt;=0.1,$X117&lt;=25),(($X117*2+0.1)/10)*($X117/10)))*
IFERROR((_xlfn.LET(
_xlpm.MA,
{0;0.8;0.85;0.9;0.95;1},
_xlpm.MAA,
{0;1;2;3;4;5},
INDEX(_xlpm.MA,MATCH(SUMPRODUCT(--((IF(ROUND(_xlpm.MAA,1)&gt;5,5,ROUND($AB117,1)))&gt;{0;1;2;3;4;5})),_xlpm.MAA,0)))
+N("КОЭФФИЦИЕНТ КОЛ-ВО КОНСТРУКЦИЙ")),1)*
$AB117,0))*
(IF($Q117="цифровой",$AG117/15*$AI117,1)
+N("ДЛЯ ЦИФРЫ"))</f>
        <v/>
      </c>
      <c r="EY117" s="110">
        <f>IFERROR(EX117*AY117,0)</f>
        <v/>
      </c>
      <c r="EZ117" s="131">
        <f>IFERROR(DP117/EY117*1000,0)</f>
        <v/>
      </c>
      <c r="FA117" s="112">
        <f>IFERROR(FC117/FB117,0)</f>
        <v/>
      </c>
      <c r="FB117" s="112">
        <f>IFERROR((FC117/(EY117/FF117*#REF!))*0.825,0)</f>
        <v/>
      </c>
      <c r="FC117" s="112">
        <f>IFERROR(((EX117*30/AR117)*100)/30,0)</f>
        <v/>
      </c>
      <c r="FD117" s="112">
        <f>IFERROR(EY117/G117*100%,0)</f>
        <v/>
      </c>
      <c r="FE117" s="112">
        <f>IFERROR(FD117/FC117*100%,0)</f>
        <v/>
      </c>
      <c r="FF117" s="110">
        <f>IFERROR(AR117/30*AY117,0)</f>
        <v/>
      </c>
    </row>
    <row r="118" ht="12.75" customHeight="1">
      <c r="A118" s="59" t="n"/>
      <c r="B118" s="60" t="n"/>
      <c r="C118" s="60" t="n"/>
      <c r="D118" s="60">
        <f t="array" ref="D1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8" s="60">
        <f t="array" ref="E1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8" s="60" t="inlineStr"/>
      <c r="G118" s="60" t="n"/>
      <c r="H118" s="60">
        <f t="array" ref="H1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8" s="60" t="n"/>
      <c r="J118" s="60" t="n"/>
      <c r="K118" s="60" t="n"/>
      <c r="L118" s="60" t="n"/>
      <c r="M118" s="60" t="n"/>
      <c r="N118" s="60" t="n"/>
      <c r="O118" s="60" t="n"/>
      <c r="P118" s="60">
        <f t="array" ref="P118">
_xlfn.IFS(
ISNUMBER(MATCH($Q118,{"шелфбаннер","разделитель","монетница","чековая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ISNUMBER(MATCH($Q118,{"каталог","журнал"},)),
"Пресса",
$Q118="","")</f>
        <v/>
      </c>
      <c r="Q118" s="60" t="n"/>
      <c r="R118" s="60">
        <f t="array" ref="R118">
IFERROR(
_xlfn.IFS(
OR(ISNUMBER(MATCH($Q118,{"экспозиция","макет","стенд","автостенд","авто стенд","выставочное пространство","выставочные стенды","модульные выставочные стенды","3Д конструкция","3D конструкция"},)),P118="Экспонирование"),
"нестандартный",
ISNUMBER(MATCH($Q118,{"скроллер","призматрон"},)),
"динамический",
$P118="Видео",
"цифровой",
OR($P118="Пресса",$P118="Щит",$P118="POSm",$P118="Подвес",$P118="Брендирование/оклейка"),
"статический"),"")</f>
        <v/>
      </c>
      <c r="S118" s="59" t="n"/>
      <c r="T118" s="60" t="n"/>
      <c r="U118" s="60" t="n"/>
      <c r="V118" s="60">
        <f>
IF(P118="Видео",
"цифровой постер/ролик",
IF(ISNUMBER(MATCH(Q118,{"короб световой","короб световой | лайтбокс","короб световой | кристалайт","лайтбокс","лайт бокс","кристалайт","LB","lightbox"},)),
"бэклит",
IF(P118="Брендирование/оклейка",
"перфарированная пленка/самоклейка",
IF(P118="Экспонирование",
"под запрос",
IF(P118="Подвес",
"баннер/ткань",
"")))))</f>
        <v/>
      </c>
      <c r="W118" s="59" t="n"/>
      <c r="X118" s="59" t="n"/>
      <c r="Y118" s="59" t="n"/>
      <c r="Z118" s="61" t="n"/>
      <c r="AA118" s="61" t="n"/>
      <c r="AB118" s="61">
        <f>IF(BL118&gt;0,Z118,0)</f>
        <v/>
      </c>
      <c r="AC118" s="59" t="n"/>
      <c r="AD118" s="59" t="n"/>
      <c r="AE118" s="59" t="n"/>
      <c r="AF118" s="59" t="n"/>
      <c r="AG118" s="59" t="n"/>
      <c r="AH118" s="59" t="n"/>
      <c r="AI118" s="59" t="n"/>
      <c r="AJ118" s="59" t="n"/>
      <c r="AK118" s="59" t="n"/>
      <c r="AL118" s="62">
        <f>IFERROR(IF(OR(R118="статический",R118="динамический",R118="нестандартный",R118="",R118=""),"-",IF(AND(AH118="-",AI118="-"),"-",AK118*3600/AH118*AI118)),"-")</f>
        <v/>
      </c>
      <c r="AM118" s="62">
        <f>IFERROR(IF(OR(R118="статический",R118="динамический",R118="",R118="", R118="BTL",R118="нестандартный"),"-",AG118*AI118*AL118/60),"-")</f>
        <v/>
      </c>
      <c r="AN118" s="63">
        <f>IFERROR(IF(AH118="","-",AG118*AI118/AH118),"-")</f>
        <v/>
      </c>
      <c r="AO118" s="59">
        <f>IFERROR(IF(OR($R118="статический",$R118="динамический",$R118="",$R118="",$R118="BTL",$R118="нестандартный"),"-",$AL118*$AY118),"-")</f>
        <v/>
      </c>
      <c r="AP118" s="62">
        <f>IFERROR(IF(OR($R118="статический",$R118="динамический",$R118="",$R118="",$R118="BTL",$R118="нестандартный"),"-",$AM118*AY118),"-")</f>
        <v/>
      </c>
      <c r="AQ118" s="64" t="n"/>
      <c r="AR118" s="61" t="n"/>
      <c r="AS118" s="61" t="n"/>
      <c r="AT118" s="61" t="n"/>
      <c r="AU118" s="65" t="n"/>
      <c r="AV118" s="124">
        <f>IFERROR(DR118/AT118*1000,"n/a")</f>
        <v/>
      </c>
      <c r="AW118" s="67" t="n"/>
      <c r="AX118" s="67" t="n"/>
      <c r="AY118" s="43">
        <f>IFERROR(IF(OR($AW118="",$AX118=""),"",_xlfn.DAYS($AX118+1,$AW118)),"")</f>
        <v/>
      </c>
      <c r="AZ118" s="68">
        <f t="array" ref="AZ118">
_xlfn.LET(_xlpm.COEFF,
IF($AW118+$AX118=0,0,IF(MAX(MIN($AX118,EOMONTH(AZ$15,0))-MAX($AW118,AZ$15)+1,)&gt;0,1,0)),
_xlfn.IFS(
$ES118="LisChannel",
_xlpm.COEFF*
INDEX({1;1;1.2;1.2;1;1;1;1;1.2;1.2;1.2;1.2},
MATCH(MONTH(AZ$15),
{1,2,3,4,5,6,7,8,9,10,11,12})),
CONCATENATE($ES118," ",$L118)="RussOutdoor метро",
_xlpm.COEFF*
INDEX({0.8;0.9;1.1;1.1;1;1;1;1;1.1;1.1;1.1;1.1},
MATCH(MONTH(AZ$15),
{1,2,3,4,5,6,7,8,9,10,11,12})),
$ES118&lt;&gt;"LisChannel",
_xlpm.COEFF,
$ES118&lt;&gt;"RussOutdoor",
_xlpm.COEFF))</f>
        <v/>
      </c>
      <c r="BA118" s="68">
        <f t="array" ref="BA118">
_xlfn.LET(_xlpm.COEFF,
IF($AW118+$AX118=0,0,IF(MAX(MIN($AX118,EOMONTH(BA$15,0))-MAX($AW118,BA$15)+1,)&gt;0,1,0)),
_xlfn.IFS(
$ES118="LisChannel",
_xlpm.COEFF*
INDEX({1;1;1.2;1.2;1;1;1;1;1.2;1.2;1.2;1.2},
MATCH(MONTH(BA$15),
{1,2,3,4,5,6,7,8,9,10,11,12})),
CONCATENATE($ES118," ",$L118)="RussOutdoor метро",
_xlpm.COEFF*
INDEX({0.8;0.9;1.1;1.1;1;1;1;1;1.1;1.1;1.1;1.1},
MATCH(MONTH(BA$15),
{1,2,3,4,5,6,7,8,9,10,11,12})),
$ES118&lt;&gt;"LisChannel",
_xlpm.COEFF,
$ES118&lt;&gt;"RussOutdoor",
_xlpm.COEFF))</f>
        <v/>
      </c>
      <c r="BB118" s="68">
        <f t="array" ref="BB118">
_xlfn.LET(_xlpm.COEFF,
IF($AW118+$AX118=0,0,IF(MAX(MIN($AX118,EOMONTH(BB$15,0))-MAX($AW118,BB$15)+1,)&gt;0,1,0)),
_xlfn.IFS(
$ES118="LisChannel",
_xlpm.COEFF*
INDEX({1;1;1.2;1.2;1;1;1;1;1.2;1.2;1.2;1.2},
MATCH(MONTH(BB$15),
{1,2,3,4,5,6,7,8,9,10,11,12})),
CONCATENATE($ES118," ",$L118)="RussOutdoor метро",
_xlpm.COEFF*
INDEX({0.8;0.9;1.1;1.1;1;1;1;1;1.1;1.1;1.1;1.1},
MATCH(MONTH(BB$15),
{1,2,3,4,5,6,7,8,9,10,11,12})),
$ES118&lt;&gt;"LisChannel",
_xlpm.COEFF,
$ES118&lt;&gt;"RussOutdoor",
_xlpm.COEFF))</f>
        <v/>
      </c>
      <c r="BC118" s="68">
        <f t="array" ref="BC118">
_xlfn.LET(_xlpm.COEFF,
IF($AW118+$AX118=0,0,IF(MAX(MIN($AX118,EOMONTH(BC$15,0))-MAX($AW118,BC$15)+1,)&gt;0,1,0)),
_xlfn.IFS(
$ES118="LisChannel",
_xlpm.COEFF*
INDEX({1;1;1.2;1.2;1;1;1;1;1.2;1.2;1.2;1.2},
MATCH(MONTH(BC$15),
{1,2,3,4,5,6,7,8,9,10,11,12})),
CONCATENATE($ES118," ",$L118)="RussOutdoor метро",
_xlpm.COEFF*
INDEX({0.8;0.9;1.1;1.1;1;1;1;1;1.1;1.1;1.1;1.1},
MATCH(MONTH(BC$15),
{1,2,3,4,5,6,7,8,9,10,11,12})),
$ES118&lt;&gt;"LisChannel",
_xlpm.COEFF,
$ES118&lt;&gt;"RussOutdoor",
_xlpm.COEFF))</f>
        <v/>
      </c>
      <c r="BD118" s="68">
        <f t="array" ref="BD118">
_xlfn.LET(_xlpm.COEFF,
IF($AW118+$AX118=0,0,IF(MAX(MIN($AX118,EOMONTH(BD$15,0))-MAX($AW118,BD$15)+1,)&gt;0,1,0)),
_xlfn.IFS(
$ES118="LisChannel",
_xlpm.COEFF*
INDEX({1;1;1.2;1.2;1;1;1;1;1.2;1.2;1.2;1.2},
MATCH(MONTH(BD$15),
{1,2,3,4,5,6,7,8,9,10,11,12})),
CONCATENATE($ES118," ",$L118)="RussOutdoor метро",
_xlpm.COEFF*
INDEX({0.8;0.9;1.1;1.1;1;1;1;1;1.1;1.1;1.1;1.1},
MATCH(MONTH(BD$15),
{1,2,3,4,5,6,7,8,9,10,11,12})),
$ES118&lt;&gt;"LisChannel",
_xlpm.COEFF,
$ES118&lt;&gt;"RussOutdoor",
_xlpm.COEFF))</f>
        <v/>
      </c>
      <c r="BE118" s="68">
        <f t="array" ref="BE118">
_xlfn.LET(_xlpm.COEFF,
IF($AW118+$AX118=0,0,IF(MAX(MIN($AX118,EOMONTH(BE$15,0))-MAX($AW118,BE$15)+1,)&gt;0,1,0)),
_xlfn.IFS(
$ES118="LisChannel",
_xlpm.COEFF*
INDEX({1;1;1.2;1.2;1;1;1;1;1.2;1.2;1.2;1.2},
MATCH(MONTH(BE$15),
{1,2,3,4,5,6,7,8,9,10,11,12})),
CONCATENATE($ES118," ",$L118)="RussOutdoor метро",
_xlpm.COEFF*
INDEX({0.8;0.9;1.1;1.1;1;1;1;1;1.1;1.1;1.1;1.1},
MATCH(MONTH(BE$15),
{1,2,3,4,5,6,7,8,9,10,11,12})),
$ES118&lt;&gt;"LisChannel",
_xlpm.COEFF,
$ES118&lt;&gt;"RussOutdoor",
_xlpm.COEFF))</f>
        <v/>
      </c>
      <c r="BF118" s="68">
        <f t="array" ref="BF118">
_xlfn.LET(_xlpm.COEFF,
IF($AW118+$AX118=0,0,IF(MAX(MIN($AX118,EOMONTH(BF$15,0))-MAX($AW118,BF$15)+1,)&gt;0,1,0)),
_xlfn.IFS(
$ES118="LisChannel",
_xlpm.COEFF*
INDEX({1;1;1.2;1.2;1;1;1;1;1.2;1.2;1.2;1.2},
MATCH(MONTH(BF$15),
{1,2,3,4,5,6,7,8,9,10,11,12})),
CONCATENATE($ES118," ",$L118)="RussOutdoor метро",
_xlpm.COEFF*
INDEX({0.8;0.9;1.1;1.1;1;1;1;1;1.1;1.1;1.1;1.1},
MATCH(MONTH(BF$15),
{1,2,3,4,5,6,7,8,9,10,11,12})),
$ES118&lt;&gt;"LisChannel",
_xlpm.COEFF,
$ES118&lt;&gt;"RussOutdoor",
_xlpm.COEFF))</f>
        <v/>
      </c>
      <c r="BG118" s="68">
        <f t="array" ref="BG118">
_xlfn.LET(_xlpm.COEFF,
IF($AW118+$AX118=0,0,IF(MAX(MIN($AX118,EOMONTH(BG$15,0))-MAX($AW118,BG$15)+1,)&gt;0,1,0)),
_xlfn.IFS(
$ES118="LisChannel",
_xlpm.COEFF*
INDEX({1;1;1.2;1.2;1;1;1;1;1.2;1.2;1.2;1.2},
MATCH(MONTH(BG$15),
{1,2,3,4,5,6,7,8,9,10,11,12})),
CONCATENATE($ES118," ",$L118)="RussOutdoor метро",
_xlpm.COEFF*
INDEX({0.8;0.9;1.1;1.1;1;1;1;1;1.1;1.1;1.1;1.1},
MATCH(MONTH(BG$15),
{1,2,3,4,5,6,7,8,9,10,11,12})),
$ES118&lt;&gt;"LisChannel",
_xlpm.COEFF,
$ES118&lt;&gt;"RussOutdoor",
_xlpm.COEFF))</f>
        <v/>
      </c>
      <c r="BH118" s="68">
        <f t="array" ref="BH118">
_xlfn.LET(_xlpm.COEFF,
IF($AW118+$AX118=0,0,IF(MAX(MIN($AX118,EOMONTH(BH$15,0))-MAX($AW118,BH$15)+1,)&gt;0,1,0)),
_xlfn.IFS(
$ES118="LisChannel",
_xlpm.COEFF*
INDEX({1;1;1.2;1.2;1;1;1;1;1.2;1.2;1.2;1.2},
MATCH(MONTH(BH$15),
{1,2,3,4,5,6,7,8,9,10,11,12})),
CONCATENATE($ES118," ",$L118)="RussOutdoor метро",
_xlpm.COEFF*
INDEX({0.8;0.9;1.1;1.1;1;1;1;1;1.1;1.1;1.1;1.1},
MATCH(MONTH(BH$15),
{1,2,3,4,5,6,7,8,9,10,11,12})),
$ES118&lt;&gt;"LisChannel",
_xlpm.COEFF,
$ES118&lt;&gt;"RussOutdoor",
_xlpm.COEFF))</f>
        <v/>
      </c>
      <c r="BI118" s="68">
        <f t="array" ref="BI118">
_xlfn.LET(_xlpm.COEFF,
IF($AW118+$AX118=0,0,IF(MAX(MIN($AX118,EOMONTH(BI$15,0))-MAX($AW118,BI$15)+1,)&gt;0,1,0)),
_xlfn.IFS(
$ES118="LisChannel",
_xlpm.COEFF*
INDEX({1;1;1.2;1.2;1;1;1;1;1.2;1.2;1.2;1.2},
MATCH(MONTH(BI$15),
{1,2,3,4,5,6,7,8,9,10,11,12})),
CONCATENATE($ES118," ",$L118)="RussOutdoor метро",
_xlpm.COEFF*
INDEX({0.8;0.9;1.1;1.1;1;1;1;1;1.1;1.1;1.1;1.1},
MATCH(MONTH(BI$15),
{1,2,3,4,5,6,7,8,9,10,11,12})),
$ES118&lt;&gt;"LisChannel",
_xlpm.COEFF,
$ES118&lt;&gt;"RussOutdoor",
_xlpm.COEFF))</f>
        <v/>
      </c>
      <c r="BJ118" s="68">
        <f t="array" ref="BJ118">
_xlfn.LET(_xlpm.COEFF,
IF($AW118+$AX118=0,0,IF(MAX(MIN($AX118,EOMONTH(BJ$15,0))-MAX($AW118,BJ$15)+1,)&gt;0,1,0)),
_xlfn.IFS(
$ES118="LisChannel",
_xlpm.COEFF*
INDEX({1;1;1.2;1.2;1;1;1;1;1.2;1.2;1.2;1.2},
MATCH(MONTH(BJ$15),
{1,2,3,4,5,6,7,8,9,10,11,12})),
CONCATENATE($ES118," ",$L118)="RussOutdoor метро",
_xlpm.COEFF*
INDEX({0.8;0.9;1.1;1.1;1;1;1;1;1.1;1.1;1.1;1.1},
MATCH(MONTH(BJ$15),
{1,2,3,4,5,6,7,8,9,10,11,12})),
$ES118&lt;&gt;"LisChannel",
_xlpm.COEFF,
$ES118&lt;&gt;"RussOutdoor",
_xlpm.COEFF))</f>
        <v/>
      </c>
      <c r="BK118" s="68">
        <f t="array" ref="BK118">
_xlfn.LET(_xlpm.COEFF,
IF($AW118+$AX118=0,0,IF(MAX(MIN($AX118,EOMONTH(BK$15,0))-MAX($AW118,BK$15)+1,)&gt;0,1,0)),
_xlfn.IFS(
$ES118="LisChannel",
_xlpm.COEFF*
INDEX({1;1;1.2;1.2;1;1;1;1;1.2;1.2;1.2;1.2},
MATCH(MONTH(BK$15),
{1,2,3,4,5,6,7,8,9,10,11,12})),
CONCATENATE($ES118," ",$L118)="RussOutdoor метро",
_xlpm.COEFF*
INDEX({0.8;0.9;1.1;1.1;1;1;1;1;1.1;1.1;1.1;1.1},
MATCH(MONTH(BK$15),
{1,2,3,4,5,6,7,8,9,10,11,12})),
$ES118&lt;&gt;"LisChannel",
_xlpm.COEFF,
$ES118&lt;&gt;"RussOutdoor",
_xlpm.COEFF))</f>
        <v/>
      </c>
      <c r="BL118" s="62">
        <f>COUNTIFS($AZ118:$BK118,"&gt;0")</f>
        <v/>
      </c>
      <c r="BM118" s="65" t="n"/>
      <c r="BN118" s="125">
        <f>$DJ118</f>
        <v/>
      </c>
      <c r="BO118" s="63">
        <f>$DQ118</f>
        <v/>
      </c>
      <c r="BP118" s="125">
        <f>
IFERROR(
IF($BL118=0,0,
$BN118*(1-$BO118)),
0)</f>
        <v/>
      </c>
      <c r="BQ118" s="125">
        <f t="array" ref="BQ118">
IFERROR(
_xlfn.IFS(
$DH118="день_1",
$BP118*$BL118/($AX118-$AW118+1)*AZ118*(DAY(EOMONTH(AZ$15,0))),
$DH118="день_2",
$BP118/30*MAX(MIN($AX118,EOMONTH(AZ$15,0))-MAX($AW118,AZ$15)+1,),
$DH118="раб.день",
$BP118/30*(IFERROR(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$BP118*AZ118,
$DH118="неделя",
$BP118*AZ118/7*(ROUNDUP((DAY(EOMONTH(AZ$15,0)))/4,0))),
0)</f>
        <v/>
      </c>
      <c r="BR118" s="125">
        <f t="array" ref="BR118">
IFERROR(
_xlfn.IFS(
$DH118="день_1",
$BP118*$BL118/($AX118-$AW118+1)*BA118*(DAY(EOMONTH(BA$15,0))),
$DH118="день_2",
$BP118/30*MAX(MIN($AX118,EOMONTH(BA$15,0))-MAX($AW118,BA$15)+1,),
$DH118="раб.день",
$BP118/30*(IFERROR(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$BP118*BA118,
$DH118="неделя",
$BP118*BA118/7*(ROUNDUP((DAY(EOMONTH(BA$15,0)))/4,0))),
0)</f>
        <v/>
      </c>
      <c r="BS118" s="125">
        <f t="array" ref="BS118">
IFERROR(
_xlfn.IFS(
$DH118="день_1",
$BP118*$BL118/($AX118-$AW118+1)*BB118*(DAY(EOMONTH(BB$15,0))),
$DH118="день_2",
$BP118/30*MAX(MIN($AX118,EOMONTH(BB$15,0))-MAX($AW118,BB$15)+1,),
$DH118="раб.день",
$BP118/30*(IFERROR(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$BP118*BB118,
$DH118="неделя",
$BP118*BB118/7*(ROUNDUP((DAY(EOMONTH(BB$15,0)))/4,0))),
0)</f>
        <v/>
      </c>
      <c r="BT118" s="125">
        <f t="array" ref="BT118">
IFERROR(
_xlfn.IFS(
$DH118="день_1",
$BP118*$BL118/($AX118-$AW118+1)*BC118*(DAY(EOMONTH(BC$15,0))),
$DH118="день_2",
$BP118/30*MAX(MIN($AX118,EOMONTH(BC$15,0))-MAX($AW118,BC$15)+1,),
$DH118="раб.день",
$BP118/30*(IFERROR(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$BP118*BC118,
$DH118="неделя",
$BP118*BC118/7*(ROUNDUP((DAY(EOMONTH(BC$15,0)))/4,0))),
0)</f>
        <v/>
      </c>
      <c r="BU118" s="125">
        <f t="array" ref="BU118">
IFERROR(
_xlfn.IFS(
$DH118="день_1",
$BP118*$BL118/($AX118-$AW118+1)*BD118*(DAY(EOMONTH(BD$15,0))),
$DH118="день_2",
$BP118/30*MAX(MIN($AX118,EOMONTH(BD$15,0))-MAX($AW118,BD$15)+1,),
$DH118="раб.день",
$BP118/30*(IFERROR(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$BP118*BD118,
$DH118="неделя",
$BP118*BD118/7*(ROUNDUP((DAY(EOMONTH(BD$15,0)))/4,0))),
0)</f>
        <v/>
      </c>
      <c r="BV118" s="125">
        <f t="array" ref="BV118">
IFERROR(
_xlfn.IFS(
$DH118="день_1",
$BP118*$BL118/($AX118-$AW118+1)*BE118*(DAY(EOMONTH(BE$15,0))),
$DH118="день_2",
$BP118/30*MAX(MIN($AX118,EOMONTH(BE$15,0))-MAX($AW118,BE$15)+1,),
$DH118="раб.день",
$BP118/30*(IFERROR(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$BP118*BE118,
$DH118="неделя",
$BP118*BE118/7*(ROUNDUP((DAY(EOMONTH(BE$15,0)))/4,0))),
0)</f>
        <v/>
      </c>
      <c r="BW118" s="125">
        <f t="array" ref="BW118">
IFERROR(
_xlfn.IFS(
$DH118="день_1",
$BP118*$BL118/($AX118-$AW118+1)*BF118*(DAY(EOMONTH(BF$15,0))),
$DH118="день_2",
$BP118/30*MAX(MIN($AX118,EOMONTH(BF$15,0))-MAX($AW118,BF$15)+1,),
$DH118="раб.день",
$BP118/30*(IFERROR(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$BP118*BF118,
$DH118="неделя",
$BP118*BF118/7*(ROUNDUP((DAY(EOMONTH(BF$15,0)))/4,0))),
0)</f>
        <v/>
      </c>
      <c r="BX118" s="125">
        <f t="array" ref="BX118">
IFERROR(
_xlfn.IFS(
$DH118="день_1",
$BP118*$BL118/($AX118-$AW118+1)*BG118*(DAY(EOMONTH(BG$15,0))),
$DH118="день_2",
$BP118/30*MAX(MIN($AX118,EOMONTH(BG$15,0))-MAX($AW118,BG$15)+1,),
$DH118="раб.день",
$BP118/30*(IFERROR(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$BP118*BG118,
$DH118="неделя",
$BP118*BG118/7*(ROUNDUP((DAY(EOMONTH(BG$15,0)))/4,0))),
0)</f>
        <v/>
      </c>
      <c r="BY118" s="125">
        <f t="array" ref="BY118">
IFERROR(
_xlfn.IFS(
$DH118="день_1",
$BP118*$BL118/($AX118-$AW118+1)*BH118*(DAY(EOMONTH(BH$15,0))),
$DH118="день_2",
$BP118/30*MAX(MIN($AX118,EOMONTH(BH$15,0))-MAX($AW118,BH$15)+1,),
$DH118="раб.день",
$BP118/30*(IFERROR(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$BP118*BH118,
$DH118="неделя",
$BP118*BH118/7*(ROUNDUP((DAY(EOMONTH(BH$15,0)))/4,0))),
0)</f>
        <v/>
      </c>
      <c r="BZ118" s="125">
        <f t="array" ref="BZ118">
IFERROR(
_xlfn.IFS(
$DH118="день_1",
$BP118*$BL118/($AX118-$AW118+1)*BI118*(DAY(EOMONTH(BI$15,0))),
$DH118="день_2",
$BP118/30*MAX(MIN($AX118,EOMONTH(BI$15,0))-MAX($AW118,BI$15)+1,),
$DH118="раб.день",
$BP118/30*(IFERROR(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$BP118*BI118,
$DH118="неделя",
$BP118*BI118/7*(ROUNDUP((DAY(EOMONTH(BI$15,0)))/4,0))),
0)</f>
        <v/>
      </c>
      <c r="CA118" s="125">
        <f t="array" ref="CA118">
IFERROR(
_xlfn.IFS(
$DH118="день_1",
$BP118*$BL118/($AX118-$AW118+1)*BJ118*(DAY(EOMONTH(BJ$15,0))),
$DH118="день_2",
$BP118/30*MAX(MIN($AX118,EOMONTH(BJ$15,0))-MAX($AW118,BJ$15)+1,),
$DH118="раб.день",
$BP118/30*(IFERROR(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$BP118*BJ118,
$DH118="неделя",
$BP118*BJ118/7*(ROUNDUP((DAY(EOMONTH(BJ$15,0)))/4,0))),
0)</f>
        <v/>
      </c>
      <c r="CB118" s="125">
        <f t="array" ref="CB118">
IFERROR(
_xlfn.IFS(
$DH118="день_1",
$BP118*$BL118/($AX118-$AW118+1)*BK118*(DAY(EOMONTH(BK$15,0))),
$DH118="день_2",
$BP118/30*MAX(MIN($AX118,EOMONTH(BK$15,0))-MAX($AW118,BK$15)+1,),
$DH118="раб.день",
$BP118/30*(IFERROR(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$BP118*BK118,
$DH118="неделя",
$BP118*BK118/7*(ROUNDUP((DAY(EOMONTH(BK$15,0)))/4,0))),
0)</f>
        <v/>
      </c>
      <c r="CC118" s="125">
        <f>SUM($BQ118:$CB118)</f>
        <v/>
      </c>
      <c r="CD118" s="126">
        <f>SUM($EH118:$EH118)</f>
        <v/>
      </c>
      <c r="CE118" s="126">
        <f>$CD118*$AB118</f>
        <v/>
      </c>
      <c r="CF118" s="126">
        <f>SUM($EK118:$EK118)</f>
        <v/>
      </c>
      <c r="CG118" s="126">
        <f>$CF118*$AB118</f>
        <v/>
      </c>
      <c r="CH118" s="126">
        <f>SUM($CC118,$CE118,$CG118)</f>
        <v/>
      </c>
      <c r="CI118" s="126">
        <f>$CH118*(1+$CM118)</f>
        <v/>
      </c>
      <c r="CJ118" s="127" t="n">
        <v>0</v>
      </c>
      <c r="CK118" s="126">
        <f>SUM($CH118:$CH118)*(1+$CJ118)</f>
        <v/>
      </c>
      <c r="CL118" s="126">
        <f>SUM($CH118:$CH118)*(1+$CM118)</f>
        <v/>
      </c>
      <c r="CM118" s="59" t="n"/>
      <c r="CN118" s="59" t="n"/>
      <c r="CO118" s="72" t="n"/>
      <c r="CP118" s="59" t="n"/>
      <c r="CQ118" s="73" t="n"/>
      <c r="CR118" s="73" t="n"/>
      <c r="CS118" s="73" t="n"/>
      <c r="CT118" s="72" t="n"/>
      <c r="CU118" s="79" t="inlineStr">
        <is>
          <t> </t>
        </is>
      </c>
      <c r="CV118" s="60" t="n"/>
      <c r="CW118" s="60" t="n"/>
      <c r="CX118" s="60" t="n"/>
      <c r="CY118" s="127">
        <f>IFERROR(($CC118-$EE118)/($EE118/(1-$DQ118)),0)</f>
        <v/>
      </c>
      <c r="CZ118" s="127">
        <f>IFERROR(1-$EI118/($CE118),0)</f>
        <v/>
      </c>
      <c r="DA118" s="127">
        <f>IFERROR(1-$EL118/($CG118),0)</f>
        <v/>
      </c>
      <c r="DB118" s="126">
        <f>ROUND(IFERROR(($CI118/(1+$CM118)-$EN118),0),2)</f>
        <v/>
      </c>
      <c r="DC118" s="128" t="n"/>
      <c r="DD118" s="125" t="n"/>
      <c r="DE118" s="75" t="n">
        <v>0</v>
      </c>
      <c r="DF118" s="128" t="n"/>
      <c r="DG118" s="125">
        <f>IF($DC118=0,0,$DD118*($DC118*100%-$DE118*$DF118))*SUM($AB118:$AB118)</f>
        <v/>
      </c>
      <c r="DH118" s="129" t="inlineStr">
        <is>
          <t>месяц</t>
        </is>
      </c>
      <c r="DI118" s="130">
        <f t="array" ref="DI118">IFERROR(
IF($ES118="LisChannel",
(ROUND(((INDEX({174.625;153.888888888889;130.972222222222},MATCH($AI118,{2;3;4}),0))*$AG118*$AI118),2)),0),0)</f>
        <v/>
      </c>
      <c r="DJ118" s="130">
        <f>
_xlfn.LET(_xlpm.X,
IFERROR(
IF($ES118="НовиковТВ",
(_xlfn.LET(_xlpm.NTV,
_xlfn.LET(_xlpm.MIN,350000,
IF(SUMIFS($DI:$DI,$ES:$ES,"НовиковТВ")&lt;=_xlpm.MIN,
(SUMIFS($DI:$DI,$ES:$ES,"НовиковТВ")/(COUNTIFS($ES:$ES,"НовиковТВ")))*_xlpm.MIN/SUMIFS($DI:$DI,$ES:$ES,"НовиковТВ"),
DI118)),
_xlpm.NTV+$DG118/(1-(1-(_xlpm.NTV)*(1-$DL118)*(1-$DM118)*(1-$DN118)*(1-$DO118)*(1-$DP118)/_xlpm.NTV))))/(1+$EP118),
$DI118+$DG118/(1-(1-($DI118)*(1-$DL118)*(1-$DM118)*(1-$DN118)*(1-$DO118)*(1-$DP118)/$DI118))),
0),
_xlpm.X*(1+$CM118)*(1+$CW118)-_xlpm.X*(1+$CM118)+_xlpm.X)</f>
        <v/>
      </c>
      <c r="DK118" s="125" t="inlineStr">
        <is>
          <t>послед.</t>
        </is>
      </c>
      <c r="DL118" s="63" t="n">
        <v>0</v>
      </c>
      <c r="DM118" s="63" t="n">
        <v>0</v>
      </c>
      <c r="DN118" s="63" t="n">
        <v>0</v>
      </c>
      <c r="DO118" s="63" t="n">
        <v>0</v>
      </c>
      <c r="DP118" s="63" t="n">
        <v>0</v>
      </c>
      <c r="DQ118" s="63">
        <f t="array" ref="DQ118">IFERROR(_xlfn.IFS(
$DK118="послед.",1-(1-$DL118)*(1-$DM118)*(1-$DN118)*(1-$DO118)*(1-$DP118),
$DK118="сумм.",$DL118+$DM118+$DN118+$DO118+$DP118),
0)</f>
        <v/>
      </c>
      <c r="DR118" s="125">
        <f t="array" ref="DR118">
IFERROR(
_xlfn.IFS(
$BL118=0,
0,
$BL118&gt;0,
_xlfn.IFS($DK118="послед.",
$DJ118*(1-$DL118)*(1-$DM118)*(1-$DN118)*(1-$DO118)*(1-$DP118),
$DK118="сумм.",
$DJ118*(1-($DL118+$DM118+$DN118+$DO118+$DP118)))),0)</f>
        <v/>
      </c>
      <c r="DS118" s="125">
        <f t="array" ref="DS118">
IFERROR(_xlfn.IFS(
$DH118="день_1",
$DR118*$BL118/($AX118-$AW118+1)*AZ118*(DAY(EOMONTH(AZ$15,0))),
$DH118="день_2",
$DR118/30*MAX(MIN($AX118,EOMONTH(AZ$15,0))-MAX($AW118,AZ$15)+1,),
$DH118="раб.день",
$DR118/30*(IFERROR(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$DR118*AZ118,
$DH118="неделя",
$DR118*AZ118/7*(ROUNDUP((DAY(EOMONTH(AZ$15,0)))/4,0))),
0)</f>
        <v/>
      </c>
      <c r="DT118" s="125">
        <f t="array" ref="DT118">
IFERROR(_xlfn.IFS(
$DH118="день_1",
$DR118*$BL118/($AX118-$AW118+1)*BA118*(DAY(EOMONTH(BA$15,0))),
$DH118="день_2",
$DR118/30*MAX(MIN($AX118,EOMONTH(BA$15,0))-MAX($AW118,BA$15)+1,),
$DH118="раб.день",
$DR118/30*(IFERROR(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$DR118*BA118,
$DH118="неделя",
$DR118*BA118/7*(ROUNDUP((DAY(EOMONTH(BA$15,0)))/4,0))),
0)</f>
        <v/>
      </c>
      <c r="DU118" s="125">
        <f t="array" ref="DU118">
IFERROR(_xlfn.IFS(
$DH118="день_1",
$DR118*$BL118/($AX118-$AW118+1)*BB118*(DAY(EOMONTH(BB$15,0))),
$DH118="день_2",
$DR118/30*MAX(MIN($AX118,EOMONTH(BB$15,0))-MAX($AW118,BB$15)+1,),
$DH118="раб.день",
$DR118/30*(IFERROR(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$DR118*BB118,
$DH118="неделя",
$DR118*BB118/7*(ROUNDUP((DAY(EOMONTH(BB$15,0)))/4,0))),
0)</f>
        <v/>
      </c>
      <c r="DV118" s="125">
        <f t="array" ref="DV118">
IFERROR(_xlfn.IFS(
$DH118="день_1",
$DR118*$BL118/($AX118-$AW118+1)*BC118*(DAY(EOMONTH(BC$15,0))),
$DH118="день_2",
$DR118/30*MAX(MIN($AX118,EOMONTH(BC$15,0))-MAX($AW118,BC$15)+1,),
$DH118="раб.день",
$DR118/30*(IFERROR(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$DR118*BC118,
$DH118="неделя",
$DR118*BC118/7*(ROUNDUP((DAY(EOMONTH(BC$15,0)))/4,0))),
0)</f>
        <v/>
      </c>
      <c r="DW118" s="125">
        <f t="array" ref="DW118">
IFERROR(_xlfn.IFS(
$DH118="день_1",
$DR118*$BL118/($AX118-$AW118+1)*BD118*(DAY(EOMONTH(BD$15,0))),
$DH118="день_2",
$DR118/30*MAX(MIN($AX118,EOMONTH(BD$15,0))-MAX($AW118,BD$15)+1,),
$DH118="раб.день",
$DR118/30*(IFERROR(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$DR118*BD118,
$DH118="неделя",
$DR118*BD118/7*(ROUNDUP((DAY(EOMONTH(BD$15,0)))/4,0))),
0)</f>
        <v/>
      </c>
      <c r="DX118" s="125">
        <f t="array" ref="DX118">
IFERROR(_xlfn.IFS(
$DH118="день_1",
$DR118*$BL118/($AX118-$AW118+1)*BE118*(DAY(EOMONTH(BE$15,0))),
$DH118="день_2",
$DR118/30*MAX(MIN($AX118,EOMONTH(BE$15,0))-MAX($AW118,BE$15)+1,),
$DH118="раб.день",
$DR118/30*(IFERROR(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$DR118*BE118,
$DH118="неделя",
$DR118*BE118/7*(ROUNDUP((DAY(EOMONTH(BE$15,0)))/4,0))),
0)</f>
        <v/>
      </c>
      <c r="DY118" s="125">
        <f t="array" ref="DY118">
IFERROR(_xlfn.IFS(
$DH118="день_1",
$DR118*$BL118/($AX118-$AW118+1)*BF118*(DAY(EOMONTH(BF$15,0))),
$DH118="день_2",
$DR118/30*MAX(MIN($AX118,EOMONTH(BF$15,0))-MAX($AW118,BF$15)+1,),
$DH118="раб.день",
$DR118/30*(IFERROR(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$DR118*BF118,
$DH118="неделя",
$DR118*BF118/7*(ROUNDUP((DAY(EOMONTH(BF$15,0)))/4,0))),
0)</f>
        <v/>
      </c>
      <c r="DZ118" s="125">
        <f t="array" ref="DZ118">
IFERROR(_xlfn.IFS(
$DH118="день_1",
$DR118*$BL118/($AX118-$AW118+1)*BG118*(DAY(EOMONTH(BG$15,0))),
$DH118="день_2",
$DR118/30*MAX(MIN($AX118,EOMONTH(BG$15,0))-MAX($AW118,BG$15)+1,),
$DH118="раб.день",
$DR118/30*(IFERROR(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$DR118*BG118,
$DH118="неделя",
$DR118*BG118/7*(ROUNDUP((DAY(EOMONTH(BG$15,0)))/4,0))),
0)</f>
        <v/>
      </c>
      <c r="EA118" s="125">
        <f t="array" ref="EA118">
IFERROR(_xlfn.IFS(
$DH118="день_1",
$DR118*$BL118/($AX118-$AW118+1)*BH118*(DAY(EOMONTH(BH$15,0))),
$DH118="день_2",
$DR118/30*MAX(MIN($AX118,EOMONTH(BH$15,0))-MAX($AW118,BH$15)+1,),
$DH118="раб.день",
$DR118/30*(IFERROR(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$DR118*BH118,
$DH118="неделя",
$DR118*BH118/7*(ROUNDUP((DAY(EOMONTH(BH$15,0)))/4,0))),
0)</f>
        <v/>
      </c>
      <c r="EB118" s="125">
        <f t="array" ref="EB118">
IFERROR(_xlfn.IFS(
$DH118="день_1",
$DR118*$BL118/($AX118-$AW118+1)*BI118*(DAY(EOMONTH(BI$15,0))),
$DH118="день_2",
$DR118/30*MAX(MIN($AX118,EOMONTH(BI$15,0))-MAX($AW118,BI$15)+1,),
$DH118="раб.день",
$DR118/30*(IFERROR(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$DR118*BI118,
$DH118="неделя",
$DR118*BI118/7*(ROUNDUP((DAY(EOMONTH(BI$15,0)))/4,0))),
0)</f>
        <v/>
      </c>
      <c r="EC118" s="125">
        <f t="array" ref="EC118">
IFERROR(_xlfn.IFS(
$DH118="день_1",
$DR118*$BL118/($AX118-$AW118+1)*BJ118*(DAY(EOMONTH(BJ$15,0))),
$DH118="день_2",
$DR118/30*MAX(MIN($AX118,EOMONTH(BJ$15,0))-MAX($AW118,BJ$15)+1,),
$DH118="раб.день",
$DR118/30*(IFERROR(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$DR118*BJ118,
$DH118="неделя",
$DR118*BJ118/7*(ROUNDUP((DAY(EOMONTH(BJ$15,0)))/4,0))),
0)</f>
        <v/>
      </c>
      <c r="ED118" s="125">
        <f t="array" ref="ED118">
IFERROR(_xlfn.IFS(
$DH118="день_1",
$DR118*$BL118/($AX118-$AW118+1)*BK118*(DAY(EOMONTH(BK$15,0))),
$DH118="день_2",
$DR118/30*MAX(MIN($AX118,EOMONTH(BK$15,0))-MAX($AW118,BK$15)+1,),
$DH118="раб.день",
$DR118/30*(IFERROR(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$DR118*BK118,
$DH118="неделя",
$DR118*BK118/7*(ROUNDUP((DAY(EOMONTH(BK$15,0)))/4,0))),
0)</f>
        <v/>
      </c>
      <c r="EE118" s="125">
        <f>SUM($DS118,$DT118,$DU118,$DV118,$DW118,$DX118,$DY118,$DZ118,$EA118,$EB118,$EC118,$ED118)</f>
        <v/>
      </c>
      <c r="EF118" s="125">
        <f>IFERROR(ROUND($EE118*(1+$EP118),2),0)</f>
        <v/>
      </c>
      <c r="EG118" s="128" t="n">
        <v>1</v>
      </c>
      <c r="EH118" s="126" t="n">
        <v>0</v>
      </c>
      <c r="EI118" s="126">
        <f>ROUND(SUM($EH118:$EH118)*SUM($AB118:$AB118)*$EG118,2)</f>
        <v/>
      </c>
      <c r="EJ118" s="126">
        <f>ROUND($EI118*(1+$EP118),2)</f>
        <v/>
      </c>
      <c r="EK118" s="126" t="n">
        <v>0</v>
      </c>
      <c r="EL118" s="126">
        <f>ROUND(SUM($EK118:$EK118)*SUM($AB118:$AB118)*$EG118,2)</f>
        <v/>
      </c>
      <c r="EM118" s="126">
        <f>ROUND($EL118*(1+$EP118),2)</f>
        <v/>
      </c>
      <c r="EN118" s="126">
        <f>SUM($EE118,$EI118,$EL118)</f>
        <v/>
      </c>
      <c r="EO118" s="126">
        <f>SUM($EF118,$EJ118,$EM118)</f>
        <v/>
      </c>
      <c r="EP118" s="59" t="n"/>
      <c r="EQ118" s="59" t="n"/>
      <c r="ER118" s="60">
        <f t="array" ref="ER1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MATCH(ES118,
{"AMS";"RussOutdoor";"HD Outdoor";"Ingroup";"IQ";"Ledproduction";"LisChannel";"Logic";"Media-PPL";"NovikovTV | НовиковТВ";"SMA";"SOK";"КрокусТВ | CrocusTV | IndoorTV";"Сити";"ТЯК Москва"},
0)),"")</f>
        <v/>
      </c>
      <c r="ES118" s="60" t="n"/>
      <c r="ET118" s="60">
        <f t="array" ref="ET1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MATCH(ES118,
{"AMS";"RussOutdoor";"HD Outdoor";"Ingroup";"IQ";"Ledproduction";"LisChannel";"Logic";"Media-PPL";"NovikovTV | НовиковТВ";"SMA";"SOK";"КрокусТВ | CrocusTV | IndoorTV";"Сити";"ТЯК Москва"},
0)),"")</f>
        <v/>
      </c>
      <c r="EU118" s="60" t="n"/>
      <c r="EV118" s="60" t="n"/>
      <c r="EX118" s="110">
        <f t="array" ref="EX118">
($AR118/30
+N("ТРАФИК ПЛОЩАДКИ"))*
(IFERROR(
_xlfn.LET(
_xlpm.GPR,
HLOOKUP($L118,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IF($Q118="цифровой",_xlpm.GPR/$AG118,_xlpm.GPR/60)),
0)
+N("DWELL TIME"))*
(IF($AB118=0,0,IF($AB118=1,0.3,IF($AB118=2,0.5,IF($AB118&gt;2,1))))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_xlfn.IFS($AC118="да",1.2,$AC118="нет",1)*
_xlfn.IFS($AD118="да",1.2,$AD118="нет",1)*
IF(R118="статический",1,1.2)*
$X118*
INDEX(
{1.2;1;1.2;1.2;1;1.2;1.2;1.2;1.2;1.2;1.2;1;1.2;1.2;1.2;1.2;1;1;1.2;1.2;1.2;1;1;1;1;1.2;1.2;1.2;1.2;1;1;1;1;1.2;1.2;1.2;1.2;1.2;1.2;1.2;1.2;1;1;1.2;1;1;1;1;1.5;1;1;1.5;1.5;1.2},
MATCH($Q118,_xlpm.MI,0)))&gt;{0.02;0.04;0.06;0.1;0.2;0.4;0.6;0.8;1;2;4;6})),
{0;1;2;3;4;5;6;7;8;9;10;11;12},
0)))
+N("КОЭФФИЦИЕНТ КОНТАКТА"))))*
(_xlfn.IFS($X118&lt;0.1,$X118/1000,$X118&gt;25,5.2,AND($X118&gt;=0.1,$X118&lt;=25),(($X118*2+0.1)/10)*($X118/10)))*
IFERROR((_xlfn.LET(
_xlpm.MA,
{0;0.8;0.85;0.9;0.95;1},
_xlpm.MAA,
{0;1;2;3;4;5},
INDEX(_xlpm.MA,MATCH(SUMPRODUCT(--((IF(ROUND(_xlpm.MAA,1)&gt;5,5,ROUND($AB118,1)))&gt;{0;1;2;3;4;5})),_xlpm.MAA,0)))
+N("КОЭФФИЦИЕНТ КОЛ-ВО КОНСТРУКЦИЙ")),1)*
$AB118,0))*
(IF($Q118="цифровой",$AG118/15*$AI118,1)
+N("ДЛЯ ЦИФРЫ"))</f>
        <v/>
      </c>
      <c r="EY118" s="110">
        <f>IFERROR(EX118*AY118,0)</f>
        <v/>
      </c>
      <c r="EZ118" s="131">
        <f>IFERROR(DP118/EY118*1000,0)</f>
        <v/>
      </c>
      <c r="FA118" s="112">
        <f>IFERROR(FC118/FB118,0)</f>
        <v/>
      </c>
      <c r="FB118" s="112">
        <f>IFERROR((FC118/(EY118/FF118*#REF!))*0.825,0)</f>
        <v/>
      </c>
      <c r="FC118" s="112">
        <f>IFERROR(((EX118*30/AR118)*100)/30,0)</f>
        <v/>
      </c>
      <c r="FD118" s="112">
        <f>IFERROR(EY118/G118*100%,0)</f>
        <v/>
      </c>
      <c r="FE118" s="112">
        <f>IFERROR(FD118/FC118*100%,0)</f>
        <v/>
      </c>
      <c r="FF118" s="110">
        <f>IFERROR(AR118/30*AY118,0)</f>
        <v/>
      </c>
    </row>
    <row r="119" ht="12.75" customHeight="1">
      <c r="A119" s="59" t="n"/>
      <c r="B119" s="60" t="n"/>
      <c r="C119" s="60" t="n"/>
      <c r="D119" s="60">
        <f t="array" ref="D1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9" s="60">
        <f t="array" ref="E1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9" s="60" t="inlineStr"/>
      <c r="G119" s="60" t="n"/>
      <c r="H119" s="60">
        <f t="array" ref="H1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9" s="60" t="n"/>
      <c r="J119" s="60" t="n"/>
      <c r="K119" s="60" t="n"/>
      <c r="L119" s="60" t="n"/>
      <c r="M119" s="60" t="n"/>
      <c r="N119" s="60" t="n"/>
      <c r="O119" s="60" t="n"/>
      <c r="P119" s="60">
        <f t="array" ref="P119">
_xlfn.IFS(
ISNUMBER(MATCH($Q119,{"шелфбаннер","разделитель","монетница","чековая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ISNUMBER(MATCH($Q119,{"каталог","журнал"},)),
"Пресса",
$Q119="","")</f>
        <v/>
      </c>
      <c r="Q119" s="60" t="n"/>
      <c r="R119" s="60">
        <f t="array" ref="R119">
IFERROR(
_xlfn.IFS(
OR(ISNUMBER(MATCH($Q119,{"экспозиция","макет","стенд","автостенд","авто стенд","выставочное пространство","выставочные стенды","модульные выставочные стенды","3Д конструкция","3D конструкция"},)),P119="Экспонирование"),
"нестандартный",
ISNUMBER(MATCH($Q119,{"скроллер","призматрон"},)),
"динамический",
$P119="Видео",
"цифровой",
OR($P119="Пресса",$P119="Щит",$P119="POSm",$P119="Подвес",$P119="Брендирование/оклейка"),
"статический"),"")</f>
        <v/>
      </c>
      <c r="S119" s="59" t="n"/>
      <c r="T119" s="60" t="n"/>
      <c r="U119" s="60" t="n"/>
      <c r="V119" s="60">
        <f>
IF(P119="Видео",
"цифровой постер/ролик",
IF(ISNUMBER(MATCH(Q119,{"короб световой","короб световой | лайтбокс","короб световой | кристалайт","лайтбокс","лайт бокс","кристалайт","LB","lightbox"},)),
"бэклит",
IF(P119="Брендирование/оклейка",
"перфарированная пленка/самоклейка",
IF(P119="Экспонирование",
"под запрос",
IF(P119="Подвес",
"баннер/ткань",
"")))))</f>
        <v/>
      </c>
      <c r="W119" s="59" t="n"/>
      <c r="X119" s="59" t="n"/>
      <c r="Y119" s="59" t="n"/>
      <c r="Z119" s="61" t="n"/>
      <c r="AA119" s="61" t="n"/>
      <c r="AB119" s="61">
        <f>IF(BL119&gt;0,Z119,0)</f>
        <v/>
      </c>
      <c r="AC119" s="59" t="n"/>
      <c r="AD119" s="59" t="n"/>
      <c r="AE119" s="59" t="n"/>
      <c r="AF119" s="59" t="n"/>
      <c r="AG119" s="59" t="n"/>
      <c r="AH119" s="59" t="n"/>
      <c r="AI119" s="59" t="n"/>
      <c r="AJ119" s="59" t="n"/>
      <c r="AK119" s="59" t="n"/>
      <c r="AL119" s="62">
        <f>IFERROR(IF(OR(R119="статический",R119="динамический",R119="нестандартный",R119="",R119=""),"-",IF(AND(AH119="-",AI119="-"),"-",AK119*3600/AH119*AI119)),"-")</f>
        <v/>
      </c>
      <c r="AM119" s="62">
        <f>IFERROR(IF(OR(R119="статический",R119="динамический",R119="",R119="", R119="BTL",R119="нестандартный"),"-",AG119*AI119*AL119/60),"-")</f>
        <v/>
      </c>
      <c r="AN119" s="63">
        <f>IFERROR(IF(AH119="","-",AG119*AI119/AH119),"-")</f>
        <v/>
      </c>
      <c r="AO119" s="59">
        <f>IFERROR(IF(OR($R119="статический",$R119="динамический",$R119="",$R119="",$R119="BTL",$R119="нестандартный"),"-",$AL119*$AY119),"-")</f>
        <v/>
      </c>
      <c r="AP119" s="62">
        <f>IFERROR(IF(OR($R119="статический",$R119="динамический",$R119="",$R119="",$R119="BTL",$R119="нестандартный"),"-",$AM119*AY119),"-")</f>
        <v/>
      </c>
      <c r="AQ119" s="64" t="n"/>
      <c r="AR119" s="61" t="n"/>
      <c r="AS119" s="61" t="n"/>
      <c r="AT119" s="61" t="n"/>
      <c r="AU119" s="65" t="n"/>
      <c r="AV119" s="124">
        <f>IFERROR(DR119/AT119*1000,"n/a")</f>
        <v/>
      </c>
      <c r="AW119" s="67" t="n"/>
      <c r="AX119" s="67" t="n"/>
      <c r="AY119" s="43">
        <f>IFERROR(IF(OR($AW119="",$AX119=""),"",_xlfn.DAYS($AX119+1,$AW119)),"")</f>
        <v/>
      </c>
      <c r="AZ119" s="68">
        <f t="array" ref="AZ119">
_xlfn.LET(_xlpm.COEFF,
IF($AW119+$AX119=0,0,IF(MAX(MIN($AX119,EOMONTH(AZ$15,0))-MAX($AW119,AZ$15)+1,)&gt;0,1,0)),
_xlfn.IFS(
$ES119="LisChannel",
_xlpm.COEFF*
INDEX({1;1;1.2;1.2;1;1;1;1;1.2;1.2;1.2;1.2},
MATCH(MONTH(AZ$15),
{1,2,3,4,5,6,7,8,9,10,11,12})),
CONCATENATE($ES119," ",$L119)="RussOutdoor метро",
_xlpm.COEFF*
INDEX({0.8;0.9;1.1;1.1;1;1;1;1;1.1;1.1;1.1;1.1},
MATCH(MONTH(AZ$15),
{1,2,3,4,5,6,7,8,9,10,11,12})),
$ES119&lt;&gt;"LisChannel",
_xlpm.COEFF,
$ES119&lt;&gt;"RussOutdoor",
_xlpm.COEFF))</f>
        <v/>
      </c>
      <c r="BA119" s="68">
        <f t="array" ref="BA119">
_xlfn.LET(_xlpm.COEFF,
IF($AW119+$AX119=0,0,IF(MAX(MIN($AX119,EOMONTH(BA$15,0))-MAX($AW119,BA$15)+1,)&gt;0,1,0)),
_xlfn.IFS(
$ES119="LisChannel",
_xlpm.COEFF*
INDEX({1;1;1.2;1.2;1;1;1;1;1.2;1.2;1.2;1.2},
MATCH(MONTH(BA$15),
{1,2,3,4,5,6,7,8,9,10,11,12})),
CONCATENATE($ES119," ",$L119)="RussOutdoor метро",
_xlpm.COEFF*
INDEX({0.8;0.9;1.1;1.1;1;1;1;1;1.1;1.1;1.1;1.1},
MATCH(MONTH(BA$15),
{1,2,3,4,5,6,7,8,9,10,11,12})),
$ES119&lt;&gt;"LisChannel",
_xlpm.COEFF,
$ES119&lt;&gt;"RussOutdoor",
_xlpm.COEFF))</f>
        <v/>
      </c>
      <c r="BB119" s="68">
        <f t="array" ref="BB119">
_xlfn.LET(_xlpm.COEFF,
IF($AW119+$AX119=0,0,IF(MAX(MIN($AX119,EOMONTH(BB$15,0))-MAX($AW119,BB$15)+1,)&gt;0,1,0)),
_xlfn.IFS(
$ES119="LisChannel",
_xlpm.COEFF*
INDEX({1;1;1.2;1.2;1;1;1;1;1.2;1.2;1.2;1.2},
MATCH(MONTH(BB$15),
{1,2,3,4,5,6,7,8,9,10,11,12})),
CONCATENATE($ES119," ",$L119)="RussOutdoor метро",
_xlpm.COEFF*
INDEX({0.8;0.9;1.1;1.1;1;1;1;1;1.1;1.1;1.1;1.1},
MATCH(MONTH(BB$15),
{1,2,3,4,5,6,7,8,9,10,11,12})),
$ES119&lt;&gt;"LisChannel",
_xlpm.COEFF,
$ES119&lt;&gt;"RussOutdoor",
_xlpm.COEFF))</f>
        <v/>
      </c>
      <c r="BC119" s="68">
        <f t="array" ref="BC119">
_xlfn.LET(_xlpm.COEFF,
IF($AW119+$AX119=0,0,IF(MAX(MIN($AX119,EOMONTH(BC$15,0))-MAX($AW119,BC$15)+1,)&gt;0,1,0)),
_xlfn.IFS(
$ES119="LisChannel",
_xlpm.COEFF*
INDEX({1;1;1.2;1.2;1;1;1;1;1.2;1.2;1.2;1.2},
MATCH(MONTH(BC$15),
{1,2,3,4,5,6,7,8,9,10,11,12})),
CONCATENATE($ES119," ",$L119)="RussOutdoor метро",
_xlpm.COEFF*
INDEX({0.8;0.9;1.1;1.1;1;1;1;1;1.1;1.1;1.1;1.1},
MATCH(MONTH(BC$15),
{1,2,3,4,5,6,7,8,9,10,11,12})),
$ES119&lt;&gt;"LisChannel",
_xlpm.COEFF,
$ES119&lt;&gt;"RussOutdoor",
_xlpm.COEFF))</f>
        <v/>
      </c>
      <c r="BD119" s="68">
        <f t="array" ref="BD119">
_xlfn.LET(_xlpm.COEFF,
IF($AW119+$AX119=0,0,IF(MAX(MIN($AX119,EOMONTH(BD$15,0))-MAX($AW119,BD$15)+1,)&gt;0,1,0)),
_xlfn.IFS(
$ES119="LisChannel",
_xlpm.COEFF*
INDEX({1;1;1.2;1.2;1;1;1;1;1.2;1.2;1.2;1.2},
MATCH(MONTH(BD$15),
{1,2,3,4,5,6,7,8,9,10,11,12})),
CONCATENATE($ES119," ",$L119)="RussOutdoor метро",
_xlpm.COEFF*
INDEX({0.8;0.9;1.1;1.1;1;1;1;1;1.1;1.1;1.1;1.1},
MATCH(MONTH(BD$15),
{1,2,3,4,5,6,7,8,9,10,11,12})),
$ES119&lt;&gt;"LisChannel",
_xlpm.COEFF,
$ES119&lt;&gt;"RussOutdoor",
_xlpm.COEFF))</f>
        <v/>
      </c>
      <c r="BE119" s="68">
        <f t="array" ref="BE119">
_xlfn.LET(_xlpm.COEFF,
IF($AW119+$AX119=0,0,IF(MAX(MIN($AX119,EOMONTH(BE$15,0))-MAX($AW119,BE$15)+1,)&gt;0,1,0)),
_xlfn.IFS(
$ES119="LisChannel",
_xlpm.COEFF*
INDEX({1;1;1.2;1.2;1;1;1;1;1.2;1.2;1.2;1.2},
MATCH(MONTH(BE$15),
{1,2,3,4,5,6,7,8,9,10,11,12})),
CONCATENATE($ES119," ",$L119)="RussOutdoor метро",
_xlpm.COEFF*
INDEX({0.8;0.9;1.1;1.1;1;1;1;1;1.1;1.1;1.1;1.1},
MATCH(MONTH(BE$15),
{1,2,3,4,5,6,7,8,9,10,11,12})),
$ES119&lt;&gt;"LisChannel",
_xlpm.COEFF,
$ES119&lt;&gt;"RussOutdoor",
_xlpm.COEFF))</f>
        <v/>
      </c>
      <c r="BF119" s="68">
        <f t="array" ref="BF119">
_xlfn.LET(_xlpm.COEFF,
IF($AW119+$AX119=0,0,IF(MAX(MIN($AX119,EOMONTH(BF$15,0))-MAX($AW119,BF$15)+1,)&gt;0,1,0)),
_xlfn.IFS(
$ES119="LisChannel",
_xlpm.COEFF*
INDEX({1;1;1.2;1.2;1;1;1;1;1.2;1.2;1.2;1.2},
MATCH(MONTH(BF$15),
{1,2,3,4,5,6,7,8,9,10,11,12})),
CONCATENATE($ES119," ",$L119)="RussOutdoor метро",
_xlpm.COEFF*
INDEX({0.8;0.9;1.1;1.1;1;1;1;1;1.1;1.1;1.1;1.1},
MATCH(MONTH(BF$15),
{1,2,3,4,5,6,7,8,9,10,11,12})),
$ES119&lt;&gt;"LisChannel",
_xlpm.COEFF,
$ES119&lt;&gt;"RussOutdoor",
_xlpm.COEFF))</f>
        <v/>
      </c>
      <c r="BG119" s="68">
        <f t="array" ref="BG119">
_xlfn.LET(_xlpm.COEFF,
IF($AW119+$AX119=0,0,IF(MAX(MIN($AX119,EOMONTH(BG$15,0))-MAX($AW119,BG$15)+1,)&gt;0,1,0)),
_xlfn.IFS(
$ES119="LisChannel",
_xlpm.COEFF*
INDEX({1;1;1.2;1.2;1;1;1;1;1.2;1.2;1.2;1.2},
MATCH(MONTH(BG$15),
{1,2,3,4,5,6,7,8,9,10,11,12})),
CONCATENATE($ES119," ",$L119)="RussOutdoor метро",
_xlpm.COEFF*
INDEX({0.8;0.9;1.1;1.1;1;1;1;1;1.1;1.1;1.1;1.1},
MATCH(MONTH(BG$15),
{1,2,3,4,5,6,7,8,9,10,11,12})),
$ES119&lt;&gt;"LisChannel",
_xlpm.COEFF,
$ES119&lt;&gt;"RussOutdoor",
_xlpm.COEFF))</f>
        <v/>
      </c>
      <c r="BH119" s="68">
        <f t="array" ref="BH119">
_xlfn.LET(_xlpm.COEFF,
IF($AW119+$AX119=0,0,IF(MAX(MIN($AX119,EOMONTH(BH$15,0))-MAX($AW119,BH$15)+1,)&gt;0,1,0)),
_xlfn.IFS(
$ES119="LisChannel",
_xlpm.COEFF*
INDEX({1;1;1.2;1.2;1;1;1;1;1.2;1.2;1.2;1.2},
MATCH(MONTH(BH$15),
{1,2,3,4,5,6,7,8,9,10,11,12})),
CONCATENATE($ES119," ",$L119)="RussOutdoor метро",
_xlpm.COEFF*
INDEX({0.8;0.9;1.1;1.1;1;1;1;1;1.1;1.1;1.1;1.1},
MATCH(MONTH(BH$15),
{1,2,3,4,5,6,7,8,9,10,11,12})),
$ES119&lt;&gt;"LisChannel",
_xlpm.COEFF,
$ES119&lt;&gt;"RussOutdoor",
_xlpm.COEFF))</f>
        <v/>
      </c>
      <c r="BI119" s="68">
        <f t="array" ref="BI119">
_xlfn.LET(_xlpm.COEFF,
IF($AW119+$AX119=0,0,IF(MAX(MIN($AX119,EOMONTH(BI$15,0))-MAX($AW119,BI$15)+1,)&gt;0,1,0)),
_xlfn.IFS(
$ES119="LisChannel",
_xlpm.COEFF*
INDEX({1;1;1.2;1.2;1;1;1;1;1.2;1.2;1.2;1.2},
MATCH(MONTH(BI$15),
{1,2,3,4,5,6,7,8,9,10,11,12})),
CONCATENATE($ES119," ",$L119)="RussOutdoor метро",
_xlpm.COEFF*
INDEX({0.8;0.9;1.1;1.1;1;1;1;1;1.1;1.1;1.1;1.1},
MATCH(MONTH(BI$15),
{1,2,3,4,5,6,7,8,9,10,11,12})),
$ES119&lt;&gt;"LisChannel",
_xlpm.COEFF,
$ES119&lt;&gt;"RussOutdoor",
_xlpm.COEFF))</f>
        <v/>
      </c>
      <c r="BJ119" s="68">
        <f t="array" ref="BJ119">
_xlfn.LET(_xlpm.COEFF,
IF($AW119+$AX119=0,0,IF(MAX(MIN($AX119,EOMONTH(BJ$15,0))-MAX($AW119,BJ$15)+1,)&gt;0,1,0)),
_xlfn.IFS(
$ES119="LisChannel",
_xlpm.COEFF*
INDEX({1;1;1.2;1.2;1;1;1;1;1.2;1.2;1.2;1.2},
MATCH(MONTH(BJ$15),
{1,2,3,4,5,6,7,8,9,10,11,12})),
CONCATENATE($ES119," ",$L119)="RussOutdoor метро",
_xlpm.COEFF*
INDEX({0.8;0.9;1.1;1.1;1;1;1;1;1.1;1.1;1.1;1.1},
MATCH(MONTH(BJ$15),
{1,2,3,4,5,6,7,8,9,10,11,12})),
$ES119&lt;&gt;"LisChannel",
_xlpm.COEFF,
$ES119&lt;&gt;"RussOutdoor",
_xlpm.COEFF))</f>
        <v/>
      </c>
      <c r="BK119" s="68">
        <f t="array" ref="BK119">
_xlfn.LET(_xlpm.COEFF,
IF($AW119+$AX119=0,0,IF(MAX(MIN($AX119,EOMONTH(BK$15,0))-MAX($AW119,BK$15)+1,)&gt;0,1,0)),
_xlfn.IFS(
$ES119="LisChannel",
_xlpm.COEFF*
INDEX({1;1;1.2;1.2;1;1;1;1;1.2;1.2;1.2;1.2},
MATCH(MONTH(BK$15),
{1,2,3,4,5,6,7,8,9,10,11,12})),
CONCATENATE($ES119," ",$L119)="RussOutdoor метро",
_xlpm.COEFF*
INDEX({0.8;0.9;1.1;1.1;1;1;1;1;1.1;1.1;1.1;1.1},
MATCH(MONTH(BK$15),
{1,2,3,4,5,6,7,8,9,10,11,12})),
$ES119&lt;&gt;"LisChannel",
_xlpm.COEFF,
$ES119&lt;&gt;"RussOutdoor",
_xlpm.COEFF))</f>
        <v/>
      </c>
      <c r="BL119" s="62">
        <f>COUNTIFS($AZ119:$BK119,"&gt;0")</f>
        <v/>
      </c>
      <c r="BM119" s="65" t="n"/>
      <c r="BN119" s="125">
        <f>$DJ119</f>
        <v/>
      </c>
      <c r="BO119" s="63">
        <f>$DQ119</f>
        <v/>
      </c>
      <c r="BP119" s="125">
        <f>
IFERROR(
IF($BL119=0,0,
$BN119*(1-$BO119)),
0)</f>
        <v/>
      </c>
      <c r="BQ119" s="125">
        <f t="array" ref="BQ119">
IFERROR(
_xlfn.IFS(
$DH119="день_1",
$BP119*$BL119/($AX119-$AW119+1)*AZ119*(DAY(EOMONTH(AZ$15,0))),
$DH119="день_2",
$BP119/30*MAX(MIN($AX119,EOMONTH(AZ$15,0))-MAX($AW119,AZ$15)+1,),
$DH119="раб.день",
$BP119/30*(IFERROR(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$BP119*AZ119,
$DH119="неделя",
$BP119*AZ119/7*(ROUNDUP((DAY(EOMONTH(AZ$15,0)))/4,0))),
0)</f>
        <v/>
      </c>
      <c r="BR119" s="125">
        <f t="array" ref="BR119">
IFERROR(
_xlfn.IFS(
$DH119="день_1",
$BP119*$BL119/($AX119-$AW119+1)*BA119*(DAY(EOMONTH(BA$15,0))),
$DH119="день_2",
$BP119/30*MAX(MIN($AX119,EOMONTH(BA$15,0))-MAX($AW119,BA$15)+1,),
$DH119="раб.день",
$BP119/30*(IFERROR(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$BP119*BA119,
$DH119="неделя",
$BP119*BA119/7*(ROUNDUP((DAY(EOMONTH(BA$15,0)))/4,0))),
0)</f>
        <v/>
      </c>
      <c r="BS119" s="125">
        <f t="array" ref="BS119">
IFERROR(
_xlfn.IFS(
$DH119="день_1",
$BP119*$BL119/($AX119-$AW119+1)*BB119*(DAY(EOMONTH(BB$15,0))),
$DH119="день_2",
$BP119/30*MAX(MIN($AX119,EOMONTH(BB$15,0))-MAX($AW119,BB$15)+1,),
$DH119="раб.день",
$BP119/30*(IFERROR(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$BP119*BB119,
$DH119="неделя",
$BP119*BB119/7*(ROUNDUP((DAY(EOMONTH(BB$15,0)))/4,0))),
0)</f>
        <v/>
      </c>
      <c r="BT119" s="125">
        <f t="array" ref="BT119">
IFERROR(
_xlfn.IFS(
$DH119="день_1",
$BP119*$BL119/($AX119-$AW119+1)*BC119*(DAY(EOMONTH(BC$15,0))),
$DH119="день_2",
$BP119/30*MAX(MIN($AX119,EOMONTH(BC$15,0))-MAX($AW119,BC$15)+1,),
$DH119="раб.день",
$BP119/30*(IFERROR(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$BP119*BC119,
$DH119="неделя",
$BP119*BC119/7*(ROUNDUP((DAY(EOMONTH(BC$15,0)))/4,0))),
0)</f>
        <v/>
      </c>
      <c r="BU119" s="125">
        <f t="array" ref="BU119">
IFERROR(
_xlfn.IFS(
$DH119="день_1",
$BP119*$BL119/($AX119-$AW119+1)*BD119*(DAY(EOMONTH(BD$15,0))),
$DH119="день_2",
$BP119/30*MAX(MIN($AX119,EOMONTH(BD$15,0))-MAX($AW119,BD$15)+1,),
$DH119="раб.день",
$BP119/30*(IFERROR(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$BP119*BD119,
$DH119="неделя",
$BP119*BD119/7*(ROUNDUP((DAY(EOMONTH(BD$15,0)))/4,0))),
0)</f>
        <v/>
      </c>
      <c r="BV119" s="125">
        <f t="array" ref="BV119">
IFERROR(
_xlfn.IFS(
$DH119="день_1",
$BP119*$BL119/($AX119-$AW119+1)*BE119*(DAY(EOMONTH(BE$15,0))),
$DH119="день_2",
$BP119/30*MAX(MIN($AX119,EOMONTH(BE$15,0))-MAX($AW119,BE$15)+1,),
$DH119="раб.день",
$BP119/30*(IFERROR(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$BP119*BE119,
$DH119="неделя",
$BP119*BE119/7*(ROUNDUP((DAY(EOMONTH(BE$15,0)))/4,0))),
0)</f>
        <v/>
      </c>
      <c r="BW119" s="125">
        <f t="array" ref="BW119">
IFERROR(
_xlfn.IFS(
$DH119="день_1",
$BP119*$BL119/($AX119-$AW119+1)*BF119*(DAY(EOMONTH(BF$15,0))),
$DH119="день_2",
$BP119/30*MAX(MIN($AX119,EOMONTH(BF$15,0))-MAX($AW119,BF$15)+1,),
$DH119="раб.день",
$BP119/30*(IFERROR(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$BP119*BF119,
$DH119="неделя",
$BP119*BF119/7*(ROUNDUP((DAY(EOMONTH(BF$15,0)))/4,0))),
0)</f>
        <v/>
      </c>
      <c r="BX119" s="125">
        <f t="array" ref="BX119">
IFERROR(
_xlfn.IFS(
$DH119="день_1",
$BP119*$BL119/($AX119-$AW119+1)*BG119*(DAY(EOMONTH(BG$15,0))),
$DH119="день_2",
$BP119/30*MAX(MIN($AX119,EOMONTH(BG$15,0))-MAX($AW119,BG$15)+1,),
$DH119="раб.день",
$BP119/30*(IFERROR(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$BP119*BG119,
$DH119="неделя",
$BP119*BG119/7*(ROUNDUP((DAY(EOMONTH(BG$15,0)))/4,0))),
0)</f>
        <v/>
      </c>
      <c r="BY119" s="125">
        <f t="array" ref="BY119">
IFERROR(
_xlfn.IFS(
$DH119="день_1",
$BP119*$BL119/($AX119-$AW119+1)*BH119*(DAY(EOMONTH(BH$15,0))),
$DH119="день_2",
$BP119/30*MAX(MIN($AX119,EOMONTH(BH$15,0))-MAX($AW119,BH$15)+1,),
$DH119="раб.день",
$BP119/30*(IFERROR(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$BP119*BH119,
$DH119="неделя",
$BP119*BH119/7*(ROUNDUP((DAY(EOMONTH(BH$15,0)))/4,0))),
0)</f>
        <v/>
      </c>
      <c r="BZ119" s="125">
        <f t="array" ref="BZ119">
IFERROR(
_xlfn.IFS(
$DH119="день_1",
$BP119*$BL119/($AX119-$AW119+1)*BI119*(DAY(EOMONTH(BI$15,0))),
$DH119="день_2",
$BP119/30*MAX(MIN($AX119,EOMONTH(BI$15,0))-MAX($AW119,BI$15)+1,),
$DH119="раб.день",
$BP119/30*(IFERROR(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$BP119*BI119,
$DH119="неделя",
$BP119*BI119/7*(ROUNDUP((DAY(EOMONTH(BI$15,0)))/4,0))),
0)</f>
        <v/>
      </c>
      <c r="CA119" s="125">
        <f t="array" ref="CA119">
IFERROR(
_xlfn.IFS(
$DH119="день_1",
$BP119*$BL119/($AX119-$AW119+1)*BJ119*(DAY(EOMONTH(BJ$15,0))),
$DH119="день_2",
$BP119/30*MAX(MIN($AX119,EOMONTH(BJ$15,0))-MAX($AW119,BJ$15)+1,),
$DH119="раб.день",
$BP119/30*(IFERROR(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$BP119*BJ119,
$DH119="неделя",
$BP119*BJ119/7*(ROUNDUP((DAY(EOMONTH(BJ$15,0)))/4,0))),
0)</f>
        <v/>
      </c>
      <c r="CB119" s="125">
        <f t="array" ref="CB119">
IFERROR(
_xlfn.IFS(
$DH119="день_1",
$BP119*$BL119/($AX119-$AW119+1)*BK119*(DAY(EOMONTH(BK$15,0))),
$DH119="день_2",
$BP119/30*MAX(MIN($AX119,EOMONTH(BK$15,0))-MAX($AW119,BK$15)+1,),
$DH119="раб.день",
$BP119/30*(IFERROR(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$BP119*BK119,
$DH119="неделя",
$BP119*BK119/7*(ROUNDUP((DAY(EOMONTH(BK$15,0)))/4,0))),
0)</f>
        <v/>
      </c>
      <c r="CC119" s="125">
        <f>SUM($BQ119:$CB119)</f>
        <v/>
      </c>
      <c r="CD119" s="126">
        <f>SUM($EH119:$EH119)</f>
        <v/>
      </c>
      <c r="CE119" s="126">
        <f>$CD119*$AB119</f>
        <v/>
      </c>
      <c r="CF119" s="126">
        <f>SUM($EK119:$EK119)</f>
        <v/>
      </c>
      <c r="CG119" s="126">
        <f>$CF119*$AB119</f>
        <v/>
      </c>
      <c r="CH119" s="126">
        <f>SUM($CC119,$CE119,$CG119)</f>
        <v/>
      </c>
      <c r="CI119" s="126">
        <f>$CH119*(1+$CM119)</f>
        <v/>
      </c>
      <c r="CJ119" s="127" t="n">
        <v>0</v>
      </c>
      <c r="CK119" s="126">
        <f>SUM($CH119:$CH119)*(1+$CJ119)</f>
        <v/>
      </c>
      <c r="CL119" s="126">
        <f>SUM($CH119:$CH119)*(1+$CM119)</f>
        <v/>
      </c>
      <c r="CM119" s="59" t="n"/>
      <c r="CN119" s="59" t="n"/>
      <c r="CO119" s="72" t="n"/>
      <c r="CP119" s="59" t="n"/>
      <c r="CQ119" s="73" t="n"/>
      <c r="CR119" s="73" t="n"/>
      <c r="CS119" s="73" t="n"/>
      <c r="CT119" s="72" t="n"/>
      <c r="CU119" s="79" t="inlineStr">
        <is>
          <t> </t>
        </is>
      </c>
      <c r="CV119" s="60" t="n"/>
      <c r="CW119" s="60" t="n"/>
      <c r="CX119" s="60" t="n"/>
      <c r="CY119" s="127">
        <f>IFERROR(($CC119-$EE119)/($EE119/(1-$DQ119)),0)</f>
        <v/>
      </c>
      <c r="CZ119" s="127">
        <f>IFERROR(1-$EI119/($CE119),0)</f>
        <v/>
      </c>
      <c r="DA119" s="127">
        <f>IFERROR(1-$EL119/($CG119),0)</f>
        <v/>
      </c>
      <c r="DB119" s="126">
        <f>ROUND(IFERROR(($CI119/(1+$CM119)-$EN119),0),2)</f>
        <v/>
      </c>
      <c r="DC119" s="128" t="n"/>
      <c r="DD119" s="125" t="n"/>
      <c r="DE119" s="75" t="n">
        <v>0</v>
      </c>
      <c r="DF119" s="128" t="n"/>
      <c r="DG119" s="125">
        <f>IF($DC119=0,0,$DD119*($DC119*100%-$DE119*$DF119))*SUM($AB119:$AB119)</f>
        <v/>
      </c>
      <c r="DH119" s="129" t="inlineStr">
        <is>
          <t>месяц</t>
        </is>
      </c>
      <c r="DI119" s="130">
        <f t="array" ref="DI119">IFERROR(
IF($ES119="LisChannel",
(ROUND(((INDEX({174.625;153.888888888889;130.972222222222},MATCH($AI119,{2;3;4}),0))*$AG119*$AI119),2)),0),0)</f>
        <v/>
      </c>
      <c r="DJ119" s="130">
        <f>
_xlfn.LET(_xlpm.X,
IFERROR(
IF($ES119="НовиковТВ",
(_xlfn.LET(_xlpm.NTV,
_xlfn.LET(_xlpm.MIN,350000,
IF(SUMIFS($DI:$DI,$ES:$ES,"НовиковТВ")&lt;=_xlpm.MIN,
(SUMIFS($DI:$DI,$ES:$ES,"НовиковТВ")/(COUNTIFS($ES:$ES,"НовиковТВ")))*_xlpm.MIN/SUMIFS($DI:$DI,$ES:$ES,"НовиковТВ"),
DI119)),
_xlpm.NTV+$DG119/(1-(1-(_xlpm.NTV)*(1-$DL119)*(1-$DM119)*(1-$DN119)*(1-$DO119)*(1-$DP119)/_xlpm.NTV))))/(1+$EP119),
$DI119+$DG119/(1-(1-($DI119)*(1-$DL119)*(1-$DM119)*(1-$DN119)*(1-$DO119)*(1-$DP119)/$DI119))),
0),
_xlpm.X*(1+$CM119)*(1+$CW119)-_xlpm.X*(1+$CM119)+_xlpm.X)</f>
        <v/>
      </c>
      <c r="DK119" s="125" t="inlineStr">
        <is>
          <t>послед.</t>
        </is>
      </c>
      <c r="DL119" s="63" t="n">
        <v>0</v>
      </c>
      <c r="DM119" s="63" t="n">
        <v>0</v>
      </c>
      <c r="DN119" s="63" t="n">
        <v>0</v>
      </c>
      <c r="DO119" s="63" t="n">
        <v>0</v>
      </c>
      <c r="DP119" s="63" t="n">
        <v>0</v>
      </c>
      <c r="DQ119" s="63">
        <f t="array" ref="DQ119">IFERROR(_xlfn.IFS(
$DK119="послед.",1-(1-$DL119)*(1-$DM119)*(1-$DN119)*(1-$DO119)*(1-$DP119),
$DK119="сумм.",$DL119+$DM119+$DN119+$DO119+$DP119),
0)</f>
        <v/>
      </c>
      <c r="DR119" s="125">
        <f t="array" ref="DR119">
IFERROR(
_xlfn.IFS(
$BL119=0,
0,
$BL119&gt;0,
_xlfn.IFS($DK119="послед.",
$DJ119*(1-$DL119)*(1-$DM119)*(1-$DN119)*(1-$DO119)*(1-$DP119),
$DK119="сумм.",
$DJ119*(1-($DL119+$DM119+$DN119+$DO119+$DP119)))),0)</f>
        <v/>
      </c>
      <c r="DS119" s="125">
        <f t="array" ref="DS119">
IFERROR(_xlfn.IFS(
$DH119="день_1",
$DR119*$BL119/($AX119-$AW119+1)*AZ119*(DAY(EOMONTH(AZ$15,0))),
$DH119="день_2",
$DR119/30*MAX(MIN($AX119,EOMONTH(AZ$15,0))-MAX($AW119,AZ$15)+1,),
$DH119="раб.день",
$DR119/30*(IFERROR(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$DR119*AZ119,
$DH119="неделя",
$DR119*AZ119/7*(ROUNDUP((DAY(EOMONTH(AZ$15,0)))/4,0))),
0)</f>
        <v/>
      </c>
      <c r="DT119" s="125">
        <f t="array" ref="DT119">
IFERROR(_xlfn.IFS(
$DH119="день_1",
$DR119*$BL119/($AX119-$AW119+1)*BA119*(DAY(EOMONTH(BA$15,0))),
$DH119="день_2",
$DR119/30*MAX(MIN($AX119,EOMONTH(BA$15,0))-MAX($AW119,BA$15)+1,),
$DH119="раб.день",
$DR119/30*(IFERROR(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$DR119*BA119,
$DH119="неделя",
$DR119*BA119/7*(ROUNDUP((DAY(EOMONTH(BA$15,0)))/4,0))),
0)</f>
        <v/>
      </c>
      <c r="DU119" s="125">
        <f t="array" ref="DU119">
IFERROR(_xlfn.IFS(
$DH119="день_1",
$DR119*$BL119/($AX119-$AW119+1)*BB119*(DAY(EOMONTH(BB$15,0))),
$DH119="день_2",
$DR119/30*MAX(MIN($AX119,EOMONTH(BB$15,0))-MAX($AW119,BB$15)+1,),
$DH119="раб.день",
$DR119/30*(IFERROR(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$DR119*BB119,
$DH119="неделя",
$DR119*BB119/7*(ROUNDUP((DAY(EOMONTH(BB$15,0)))/4,0))),
0)</f>
        <v/>
      </c>
      <c r="DV119" s="125">
        <f t="array" ref="DV119">
IFERROR(_xlfn.IFS(
$DH119="день_1",
$DR119*$BL119/($AX119-$AW119+1)*BC119*(DAY(EOMONTH(BC$15,0))),
$DH119="день_2",
$DR119/30*MAX(MIN($AX119,EOMONTH(BC$15,0))-MAX($AW119,BC$15)+1,),
$DH119="раб.день",
$DR119/30*(IFERROR(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$DR119*BC119,
$DH119="неделя",
$DR119*BC119/7*(ROUNDUP((DAY(EOMONTH(BC$15,0)))/4,0))),
0)</f>
        <v/>
      </c>
      <c r="DW119" s="125">
        <f t="array" ref="DW119">
IFERROR(_xlfn.IFS(
$DH119="день_1",
$DR119*$BL119/($AX119-$AW119+1)*BD119*(DAY(EOMONTH(BD$15,0))),
$DH119="день_2",
$DR119/30*MAX(MIN($AX119,EOMONTH(BD$15,0))-MAX($AW119,BD$15)+1,),
$DH119="раб.день",
$DR119/30*(IFERROR(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$DR119*BD119,
$DH119="неделя",
$DR119*BD119/7*(ROUNDUP((DAY(EOMONTH(BD$15,0)))/4,0))),
0)</f>
        <v/>
      </c>
      <c r="DX119" s="125">
        <f t="array" ref="DX119">
IFERROR(_xlfn.IFS(
$DH119="день_1",
$DR119*$BL119/($AX119-$AW119+1)*BE119*(DAY(EOMONTH(BE$15,0))),
$DH119="день_2",
$DR119/30*MAX(MIN($AX119,EOMONTH(BE$15,0))-MAX($AW119,BE$15)+1,),
$DH119="раб.день",
$DR119/30*(IFERROR(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$DR119*BE119,
$DH119="неделя",
$DR119*BE119/7*(ROUNDUP((DAY(EOMONTH(BE$15,0)))/4,0))),
0)</f>
        <v/>
      </c>
      <c r="DY119" s="125">
        <f t="array" ref="DY119">
IFERROR(_xlfn.IFS(
$DH119="день_1",
$DR119*$BL119/($AX119-$AW119+1)*BF119*(DAY(EOMONTH(BF$15,0))),
$DH119="день_2",
$DR119/30*MAX(MIN($AX119,EOMONTH(BF$15,0))-MAX($AW119,BF$15)+1,),
$DH119="раб.день",
$DR119/30*(IFERROR(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$DR119*BF119,
$DH119="неделя",
$DR119*BF119/7*(ROUNDUP((DAY(EOMONTH(BF$15,0)))/4,0))),
0)</f>
        <v/>
      </c>
      <c r="DZ119" s="125">
        <f t="array" ref="DZ119">
IFERROR(_xlfn.IFS(
$DH119="день_1",
$DR119*$BL119/($AX119-$AW119+1)*BG119*(DAY(EOMONTH(BG$15,0))),
$DH119="день_2",
$DR119/30*MAX(MIN($AX119,EOMONTH(BG$15,0))-MAX($AW119,BG$15)+1,),
$DH119="раб.день",
$DR119/30*(IFERROR(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$DR119*BG119,
$DH119="неделя",
$DR119*BG119/7*(ROUNDUP((DAY(EOMONTH(BG$15,0)))/4,0))),
0)</f>
        <v/>
      </c>
      <c r="EA119" s="125">
        <f t="array" ref="EA119">
IFERROR(_xlfn.IFS(
$DH119="день_1",
$DR119*$BL119/($AX119-$AW119+1)*BH119*(DAY(EOMONTH(BH$15,0))),
$DH119="день_2",
$DR119/30*MAX(MIN($AX119,EOMONTH(BH$15,0))-MAX($AW119,BH$15)+1,),
$DH119="раб.день",
$DR119/30*(IFERROR(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$DR119*BH119,
$DH119="неделя",
$DR119*BH119/7*(ROUNDUP((DAY(EOMONTH(BH$15,0)))/4,0))),
0)</f>
        <v/>
      </c>
      <c r="EB119" s="125">
        <f t="array" ref="EB119">
IFERROR(_xlfn.IFS(
$DH119="день_1",
$DR119*$BL119/($AX119-$AW119+1)*BI119*(DAY(EOMONTH(BI$15,0))),
$DH119="день_2",
$DR119/30*MAX(MIN($AX119,EOMONTH(BI$15,0))-MAX($AW119,BI$15)+1,),
$DH119="раб.день",
$DR119/30*(IFERROR(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$DR119*BI119,
$DH119="неделя",
$DR119*BI119/7*(ROUNDUP((DAY(EOMONTH(BI$15,0)))/4,0))),
0)</f>
        <v/>
      </c>
      <c r="EC119" s="125">
        <f t="array" ref="EC119">
IFERROR(_xlfn.IFS(
$DH119="день_1",
$DR119*$BL119/($AX119-$AW119+1)*BJ119*(DAY(EOMONTH(BJ$15,0))),
$DH119="день_2",
$DR119/30*MAX(MIN($AX119,EOMONTH(BJ$15,0))-MAX($AW119,BJ$15)+1,),
$DH119="раб.день",
$DR119/30*(IFERROR(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$DR119*BJ119,
$DH119="неделя",
$DR119*BJ119/7*(ROUNDUP((DAY(EOMONTH(BJ$15,0)))/4,0))),
0)</f>
        <v/>
      </c>
      <c r="ED119" s="125">
        <f t="array" ref="ED119">
IFERROR(_xlfn.IFS(
$DH119="день_1",
$DR119*$BL119/($AX119-$AW119+1)*BK119*(DAY(EOMONTH(BK$15,0))),
$DH119="день_2",
$DR119/30*MAX(MIN($AX119,EOMONTH(BK$15,0))-MAX($AW119,BK$15)+1,),
$DH119="раб.день",
$DR119/30*(IFERROR(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$DR119*BK119,
$DH119="неделя",
$DR119*BK119/7*(ROUNDUP((DAY(EOMONTH(BK$15,0)))/4,0))),
0)</f>
        <v/>
      </c>
      <c r="EE119" s="125">
        <f>SUM($DS119,$DT119,$DU119,$DV119,$DW119,$DX119,$DY119,$DZ119,$EA119,$EB119,$EC119,$ED119)</f>
        <v/>
      </c>
      <c r="EF119" s="125">
        <f>IFERROR(ROUND($EE119*(1+$EP119),2),0)</f>
        <v/>
      </c>
      <c r="EG119" s="128" t="n">
        <v>1</v>
      </c>
      <c r="EH119" s="126" t="n">
        <v>0</v>
      </c>
      <c r="EI119" s="126">
        <f>ROUND(SUM($EH119:$EH119)*SUM($AB119:$AB119)*$EG119,2)</f>
        <v/>
      </c>
      <c r="EJ119" s="126">
        <f>ROUND($EI119*(1+$EP119),2)</f>
        <v/>
      </c>
      <c r="EK119" s="126" t="n">
        <v>0</v>
      </c>
      <c r="EL119" s="126">
        <f>ROUND(SUM($EK119:$EK119)*SUM($AB119:$AB119)*$EG119,2)</f>
        <v/>
      </c>
      <c r="EM119" s="126">
        <f>ROUND($EL119*(1+$EP119),2)</f>
        <v/>
      </c>
      <c r="EN119" s="126">
        <f>SUM($EE119,$EI119,$EL119)</f>
        <v/>
      </c>
      <c r="EO119" s="126">
        <f>SUM($EF119,$EJ119,$EM119)</f>
        <v/>
      </c>
      <c r="EP119" s="59" t="n"/>
      <c r="EQ119" s="59" t="n"/>
      <c r="ER119" s="60">
        <f t="array" ref="ER1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MATCH(ES119,
{"AMS";"RussOutdoor";"HD Outdoor";"Ingroup";"IQ";"Ledproduction";"LisChannel";"Logic";"Media-PPL";"NovikovTV | НовиковТВ";"SMA";"SOK";"КрокусТВ | CrocusTV | IndoorTV";"Сити";"ТЯК Москва"},
0)),"")</f>
        <v/>
      </c>
      <c r="ES119" s="60" t="n"/>
      <c r="ET119" s="60">
        <f t="array" ref="ET1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MATCH(ES119,
{"AMS";"RussOutdoor";"HD Outdoor";"Ingroup";"IQ";"Ledproduction";"LisChannel";"Logic";"Media-PPL";"NovikovTV | НовиковТВ";"SMA";"SOK";"КрокусТВ | CrocusTV | IndoorTV";"Сити";"ТЯК Москва"},
0)),"")</f>
        <v/>
      </c>
      <c r="EU119" s="60" t="n"/>
      <c r="EV119" s="60" t="n"/>
      <c r="EX119" s="110">
        <f t="array" ref="EX119">
($AR119/30
+N("ТРАФИК ПЛОЩАДКИ"))*
(IFERROR(
_xlfn.LET(
_xlpm.GPR,
HLOOKUP($L119,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IF($Q119="цифровой",_xlpm.GPR/$AG119,_xlpm.GPR/60)),
0)
+N("DWELL TIME"))*
(IF($AB119=0,0,IF($AB119=1,0.3,IF($AB119=2,0.5,IF($AB119&gt;2,1))))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_xlfn.IFS($AC119="да",1.2,$AC119="нет",1)*
_xlfn.IFS($AD119="да",1.2,$AD119="нет",1)*
IF(R119="статический",1,1.2)*
$X119*
INDEX(
{1.2;1;1.2;1.2;1;1.2;1.2;1.2;1.2;1.2;1.2;1;1.2;1.2;1.2;1.2;1;1;1.2;1.2;1.2;1;1;1;1;1.2;1.2;1.2;1.2;1;1;1;1;1.2;1.2;1.2;1.2;1.2;1.2;1.2;1.2;1;1;1.2;1;1;1;1;1.5;1;1;1.5;1.5;1.2},
MATCH($Q119,_xlpm.MI,0)))&gt;{0.02;0.04;0.06;0.1;0.2;0.4;0.6;0.8;1;2;4;6})),
{0;1;2;3;4;5;6;7;8;9;10;11;12},
0)))
+N("КОЭФФИЦИЕНТ КОНТАКТА"))))*
(_xlfn.IFS($X119&lt;0.1,$X119/1000,$X119&gt;25,5.2,AND($X119&gt;=0.1,$X119&lt;=25),(($X119*2+0.1)/10)*($X119/10)))*
IFERROR((_xlfn.LET(
_xlpm.MA,
{0;0.8;0.85;0.9;0.95;1},
_xlpm.MAA,
{0;1;2;3;4;5},
INDEX(_xlpm.MA,MATCH(SUMPRODUCT(--((IF(ROUND(_xlpm.MAA,1)&gt;5,5,ROUND($AB119,1)))&gt;{0;1;2;3;4;5})),_xlpm.MAA,0)))
+N("КОЭФФИЦИЕНТ КОЛ-ВО КОНСТРУКЦИЙ")),1)*
$AB119,0))*
(IF($Q119="цифровой",$AG119/15*$AI119,1)
+N("ДЛЯ ЦИФРЫ"))</f>
        <v/>
      </c>
      <c r="EY119" s="110">
        <f>IFERROR(EX119*AY119,0)</f>
        <v/>
      </c>
      <c r="EZ119" s="131">
        <f>IFERROR(DP119/EY119*1000,0)</f>
        <v/>
      </c>
      <c r="FA119" s="112">
        <f>IFERROR(FC119/FB119,0)</f>
        <v/>
      </c>
      <c r="FB119" s="112">
        <f>IFERROR((FC119/(EY119/FF119*#REF!))*0.825,0)</f>
        <v/>
      </c>
      <c r="FC119" s="112">
        <f>IFERROR(((EX119*30/AR119)*100)/30,0)</f>
        <v/>
      </c>
      <c r="FD119" s="112">
        <f>IFERROR(EY119/G119*100%,0)</f>
        <v/>
      </c>
      <c r="FE119" s="112">
        <f>IFERROR(FD119/FC119*100%,0)</f>
        <v/>
      </c>
      <c r="FF119" s="110">
        <f>IFERROR(AR119/30*AY119,0)</f>
        <v/>
      </c>
    </row>
    <row r="120" ht="12.75" customHeight="1">
      <c r="A120" s="59" t="n"/>
      <c r="B120" s="60" t="n"/>
      <c r="C120" s="60" t="n"/>
      <c r="D120" s="60">
        <f t="array" ref="D1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0" s="60">
        <f t="array" ref="E1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0" s="60" t="inlineStr"/>
      <c r="G120" s="60" t="n"/>
      <c r="H120" s="60">
        <f t="array" ref="H1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0" s="60" t="n"/>
      <c r="J120" s="60" t="n"/>
      <c r="K120" s="60" t="n"/>
      <c r="L120" s="60" t="n"/>
      <c r="M120" s="60" t="n"/>
      <c r="N120" s="60" t="n"/>
      <c r="O120" s="60" t="n"/>
      <c r="P120" s="60">
        <f t="array" ref="P120">
_xlfn.IFS(
ISNUMBER(MATCH($Q120,{"шелфбаннер","разделитель","монетница","чековая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ISNUMBER(MATCH($Q120,{"каталог","журнал"},)),
"Пресса",
$Q120="","")</f>
        <v/>
      </c>
      <c r="Q120" s="60" t="n"/>
      <c r="R120" s="60">
        <f t="array" ref="R120">
IFERROR(
_xlfn.IFS(
OR(ISNUMBER(MATCH($Q120,{"экспозиция","макет","стенд","автостенд","авто стенд","выставочное пространство","выставочные стенды","модульные выставочные стенды","3Д конструкция","3D конструкция"},)),P120="Экспонирование"),
"нестандартный",
ISNUMBER(MATCH($Q120,{"скроллер","призматрон"},)),
"динамический",
$P120="Видео",
"цифровой",
OR($P120="Пресса",$P120="Щит",$P120="POSm",$P120="Подвес",$P120="Брендирование/оклейка"),
"статический"),"")</f>
        <v/>
      </c>
      <c r="S120" s="59" t="n"/>
      <c r="T120" s="60" t="n"/>
      <c r="U120" s="60" t="n"/>
      <c r="V120" s="60">
        <f>
IF(P120="Видео",
"цифровой постер/ролик",
IF(ISNUMBER(MATCH(Q120,{"короб световой","короб световой | лайтбокс","короб световой | кристалайт","лайтбокс","лайт бокс","кристалайт","LB","lightbox"},)),
"бэклит",
IF(P120="Брендирование/оклейка",
"перфарированная пленка/самоклейка",
IF(P120="Экспонирование",
"под запрос",
IF(P120="Подвес",
"баннер/ткань",
"")))))</f>
        <v/>
      </c>
      <c r="W120" s="59" t="n"/>
      <c r="X120" s="59" t="n"/>
      <c r="Y120" s="59" t="n"/>
      <c r="Z120" s="61" t="n"/>
      <c r="AA120" s="61" t="n"/>
      <c r="AB120" s="61">
        <f>IF(BL120&gt;0,Z120,0)</f>
        <v/>
      </c>
      <c r="AC120" s="59" t="n"/>
      <c r="AD120" s="59" t="n"/>
      <c r="AE120" s="59" t="n"/>
      <c r="AF120" s="59" t="n"/>
      <c r="AG120" s="59" t="n"/>
      <c r="AH120" s="59" t="n"/>
      <c r="AI120" s="59" t="n"/>
      <c r="AJ120" s="59" t="n"/>
      <c r="AK120" s="59" t="n"/>
      <c r="AL120" s="62">
        <f>IFERROR(IF(OR(R120="статический",R120="динамический",R120="нестандартный",R120="",R120=""),"-",IF(AND(AH120="-",AI120="-"),"-",AK120*3600/AH120*AI120)),"-")</f>
        <v/>
      </c>
      <c r="AM120" s="62">
        <f>IFERROR(IF(OR(R120="статический",R120="динамический",R120="",R120="", R120="BTL",R120="нестандартный"),"-",AG120*AI120*AL120/60),"-")</f>
        <v/>
      </c>
      <c r="AN120" s="63">
        <f>IFERROR(IF(AH120="","-",AG120*AI120/AH120),"-")</f>
        <v/>
      </c>
      <c r="AO120" s="59">
        <f>IFERROR(IF(OR($R120="статический",$R120="динамический",$R120="",$R120="",$R120="BTL",$R120="нестандартный"),"-",$AL120*$AY120),"-")</f>
        <v/>
      </c>
      <c r="AP120" s="62">
        <f>IFERROR(IF(OR($R120="статический",$R120="динамический",$R120="",$R120="",$R120="BTL",$R120="нестандартный"),"-",$AM120*AY120),"-")</f>
        <v/>
      </c>
      <c r="AQ120" s="64" t="n"/>
      <c r="AR120" s="61" t="n"/>
      <c r="AS120" s="61" t="n"/>
      <c r="AT120" s="61" t="n"/>
      <c r="AU120" s="65" t="n"/>
      <c r="AV120" s="124">
        <f>IFERROR(DR120/AT120*1000,"n/a")</f>
        <v/>
      </c>
      <c r="AW120" s="67" t="n"/>
      <c r="AX120" s="67" t="n"/>
      <c r="AY120" s="43">
        <f>IFERROR(IF(OR($AW120="",$AX120=""),"",_xlfn.DAYS($AX120+1,$AW120)),"")</f>
        <v/>
      </c>
      <c r="AZ120" s="68">
        <f t="array" ref="AZ120">
_xlfn.LET(_xlpm.COEFF,
IF($AW120+$AX120=0,0,IF(MAX(MIN($AX120,EOMONTH(AZ$15,0))-MAX($AW120,AZ$15)+1,)&gt;0,1,0)),
_xlfn.IFS(
$ES120="LisChannel",
_xlpm.COEFF*
INDEX({1;1;1.2;1.2;1;1;1;1;1.2;1.2;1.2;1.2},
MATCH(MONTH(AZ$15),
{1,2,3,4,5,6,7,8,9,10,11,12})),
CONCATENATE($ES120," ",$L120)="RussOutdoor метро",
_xlpm.COEFF*
INDEX({0.8;0.9;1.1;1.1;1;1;1;1;1.1;1.1;1.1;1.1},
MATCH(MONTH(AZ$15),
{1,2,3,4,5,6,7,8,9,10,11,12})),
$ES120&lt;&gt;"LisChannel",
_xlpm.COEFF,
$ES120&lt;&gt;"RussOutdoor",
_xlpm.COEFF))</f>
        <v/>
      </c>
      <c r="BA120" s="68">
        <f t="array" ref="BA120">
_xlfn.LET(_xlpm.COEFF,
IF($AW120+$AX120=0,0,IF(MAX(MIN($AX120,EOMONTH(BA$15,0))-MAX($AW120,BA$15)+1,)&gt;0,1,0)),
_xlfn.IFS(
$ES120="LisChannel",
_xlpm.COEFF*
INDEX({1;1;1.2;1.2;1;1;1;1;1.2;1.2;1.2;1.2},
MATCH(MONTH(BA$15),
{1,2,3,4,5,6,7,8,9,10,11,12})),
CONCATENATE($ES120," ",$L120)="RussOutdoor метро",
_xlpm.COEFF*
INDEX({0.8;0.9;1.1;1.1;1;1;1;1;1.1;1.1;1.1;1.1},
MATCH(MONTH(BA$15),
{1,2,3,4,5,6,7,8,9,10,11,12})),
$ES120&lt;&gt;"LisChannel",
_xlpm.COEFF,
$ES120&lt;&gt;"RussOutdoor",
_xlpm.COEFF))</f>
        <v/>
      </c>
      <c r="BB120" s="68">
        <f t="array" ref="BB120">
_xlfn.LET(_xlpm.COEFF,
IF($AW120+$AX120=0,0,IF(MAX(MIN($AX120,EOMONTH(BB$15,0))-MAX($AW120,BB$15)+1,)&gt;0,1,0)),
_xlfn.IFS(
$ES120="LisChannel",
_xlpm.COEFF*
INDEX({1;1;1.2;1.2;1;1;1;1;1.2;1.2;1.2;1.2},
MATCH(MONTH(BB$15),
{1,2,3,4,5,6,7,8,9,10,11,12})),
CONCATENATE($ES120," ",$L120)="RussOutdoor метро",
_xlpm.COEFF*
INDEX({0.8;0.9;1.1;1.1;1;1;1;1;1.1;1.1;1.1;1.1},
MATCH(MONTH(BB$15),
{1,2,3,4,5,6,7,8,9,10,11,12})),
$ES120&lt;&gt;"LisChannel",
_xlpm.COEFF,
$ES120&lt;&gt;"RussOutdoor",
_xlpm.COEFF))</f>
        <v/>
      </c>
      <c r="BC120" s="68">
        <f t="array" ref="BC120">
_xlfn.LET(_xlpm.COEFF,
IF($AW120+$AX120=0,0,IF(MAX(MIN($AX120,EOMONTH(BC$15,0))-MAX($AW120,BC$15)+1,)&gt;0,1,0)),
_xlfn.IFS(
$ES120="LisChannel",
_xlpm.COEFF*
INDEX({1;1;1.2;1.2;1;1;1;1;1.2;1.2;1.2;1.2},
MATCH(MONTH(BC$15),
{1,2,3,4,5,6,7,8,9,10,11,12})),
CONCATENATE($ES120," ",$L120)="RussOutdoor метро",
_xlpm.COEFF*
INDEX({0.8;0.9;1.1;1.1;1;1;1;1;1.1;1.1;1.1;1.1},
MATCH(MONTH(BC$15),
{1,2,3,4,5,6,7,8,9,10,11,12})),
$ES120&lt;&gt;"LisChannel",
_xlpm.COEFF,
$ES120&lt;&gt;"RussOutdoor",
_xlpm.COEFF))</f>
        <v/>
      </c>
      <c r="BD120" s="68">
        <f t="array" ref="BD120">
_xlfn.LET(_xlpm.COEFF,
IF($AW120+$AX120=0,0,IF(MAX(MIN($AX120,EOMONTH(BD$15,0))-MAX($AW120,BD$15)+1,)&gt;0,1,0)),
_xlfn.IFS(
$ES120="LisChannel",
_xlpm.COEFF*
INDEX({1;1;1.2;1.2;1;1;1;1;1.2;1.2;1.2;1.2},
MATCH(MONTH(BD$15),
{1,2,3,4,5,6,7,8,9,10,11,12})),
CONCATENATE($ES120," ",$L120)="RussOutdoor метро",
_xlpm.COEFF*
INDEX({0.8;0.9;1.1;1.1;1;1;1;1;1.1;1.1;1.1;1.1},
MATCH(MONTH(BD$15),
{1,2,3,4,5,6,7,8,9,10,11,12})),
$ES120&lt;&gt;"LisChannel",
_xlpm.COEFF,
$ES120&lt;&gt;"RussOutdoor",
_xlpm.COEFF))</f>
        <v/>
      </c>
      <c r="BE120" s="68">
        <f t="array" ref="BE120">
_xlfn.LET(_xlpm.COEFF,
IF($AW120+$AX120=0,0,IF(MAX(MIN($AX120,EOMONTH(BE$15,0))-MAX($AW120,BE$15)+1,)&gt;0,1,0)),
_xlfn.IFS(
$ES120="LisChannel",
_xlpm.COEFF*
INDEX({1;1;1.2;1.2;1;1;1;1;1.2;1.2;1.2;1.2},
MATCH(MONTH(BE$15),
{1,2,3,4,5,6,7,8,9,10,11,12})),
CONCATENATE($ES120," ",$L120)="RussOutdoor метро",
_xlpm.COEFF*
INDEX({0.8;0.9;1.1;1.1;1;1;1;1;1.1;1.1;1.1;1.1},
MATCH(MONTH(BE$15),
{1,2,3,4,5,6,7,8,9,10,11,12})),
$ES120&lt;&gt;"LisChannel",
_xlpm.COEFF,
$ES120&lt;&gt;"RussOutdoor",
_xlpm.COEFF))</f>
        <v/>
      </c>
      <c r="BF120" s="68">
        <f t="array" ref="BF120">
_xlfn.LET(_xlpm.COEFF,
IF($AW120+$AX120=0,0,IF(MAX(MIN($AX120,EOMONTH(BF$15,0))-MAX($AW120,BF$15)+1,)&gt;0,1,0)),
_xlfn.IFS(
$ES120="LisChannel",
_xlpm.COEFF*
INDEX({1;1;1.2;1.2;1;1;1;1;1.2;1.2;1.2;1.2},
MATCH(MONTH(BF$15),
{1,2,3,4,5,6,7,8,9,10,11,12})),
CONCATENATE($ES120," ",$L120)="RussOutdoor метро",
_xlpm.COEFF*
INDEX({0.8;0.9;1.1;1.1;1;1;1;1;1.1;1.1;1.1;1.1},
MATCH(MONTH(BF$15),
{1,2,3,4,5,6,7,8,9,10,11,12})),
$ES120&lt;&gt;"LisChannel",
_xlpm.COEFF,
$ES120&lt;&gt;"RussOutdoor",
_xlpm.COEFF))</f>
        <v/>
      </c>
      <c r="BG120" s="68">
        <f t="array" ref="BG120">
_xlfn.LET(_xlpm.COEFF,
IF($AW120+$AX120=0,0,IF(MAX(MIN($AX120,EOMONTH(BG$15,0))-MAX($AW120,BG$15)+1,)&gt;0,1,0)),
_xlfn.IFS(
$ES120="LisChannel",
_xlpm.COEFF*
INDEX({1;1;1.2;1.2;1;1;1;1;1.2;1.2;1.2;1.2},
MATCH(MONTH(BG$15),
{1,2,3,4,5,6,7,8,9,10,11,12})),
CONCATENATE($ES120," ",$L120)="RussOutdoor метро",
_xlpm.COEFF*
INDEX({0.8;0.9;1.1;1.1;1;1;1;1;1.1;1.1;1.1;1.1},
MATCH(MONTH(BG$15),
{1,2,3,4,5,6,7,8,9,10,11,12})),
$ES120&lt;&gt;"LisChannel",
_xlpm.COEFF,
$ES120&lt;&gt;"RussOutdoor",
_xlpm.COEFF))</f>
        <v/>
      </c>
      <c r="BH120" s="68">
        <f t="array" ref="BH120">
_xlfn.LET(_xlpm.COEFF,
IF($AW120+$AX120=0,0,IF(MAX(MIN($AX120,EOMONTH(BH$15,0))-MAX($AW120,BH$15)+1,)&gt;0,1,0)),
_xlfn.IFS(
$ES120="LisChannel",
_xlpm.COEFF*
INDEX({1;1;1.2;1.2;1;1;1;1;1.2;1.2;1.2;1.2},
MATCH(MONTH(BH$15),
{1,2,3,4,5,6,7,8,9,10,11,12})),
CONCATENATE($ES120," ",$L120)="RussOutdoor метро",
_xlpm.COEFF*
INDEX({0.8;0.9;1.1;1.1;1;1;1;1;1.1;1.1;1.1;1.1},
MATCH(MONTH(BH$15),
{1,2,3,4,5,6,7,8,9,10,11,12})),
$ES120&lt;&gt;"LisChannel",
_xlpm.COEFF,
$ES120&lt;&gt;"RussOutdoor",
_xlpm.COEFF))</f>
        <v/>
      </c>
      <c r="BI120" s="68">
        <f t="array" ref="BI120">
_xlfn.LET(_xlpm.COEFF,
IF($AW120+$AX120=0,0,IF(MAX(MIN($AX120,EOMONTH(BI$15,0))-MAX($AW120,BI$15)+1,)&gt;0,1,0)),
_xlfn.IFS(
$ES120="LisChannel",
_xlpm.COEFF*
INDEX({1;1;1.2;1.2;1;1;1;1;1.2;1.2;1.2;1.2},
MATCH(MONTH(BI$15),
{1,2,3,4,5,6,7,8,9,10,11,12})),
CONCATENATE($ES120," ",$L120)="RussOutdoor метро",
_xlpm.COEFF*
INDEX({0.8;0.9;1.1;1.1;1;1;1;1;1.1;1.1;1.1;1.1},
MATCH(MONTH(BI$15),
{1,2,3,4,5,6,7,8,9,10,11,12})),
$ES120&lt;&gt;"LisChannel",
_xlpm.COEFF,
$ES120&lt;&gt;"RussOutdoor",
_xlpm.COEFF))</f>
        <v/>
      </c>
      <c r="BJ120" s="68">
        <f t="array" ref="BJ120">
_xlfn.LET(_xlpm.COEFF,
IF($AW120+$AX120=0,0,IF(MAX(MIN($AX120,EOMONTH(BJ$15,0))-MAX($AW120,BJ$15)+1,)&gt;0,1,0)),
_xlfn.IFS(
$ES120="LisChannel",
_xlpm.COEFF*
INDEX({1;1;1.2;1.2;1;1;1;1;1.2;1.2;1.2;1.2},
MATCH(MONTH(BJ$15),
{1,2,3,4,5,6,7,8,9,10,11,12})),
CONCATENATE($ES120," ",$L120)="RussOutdoor метро",
_xlpm.COEFF*
INDEX({0.8;0.9;1.1;1.1;1;1;1;1;1.1;1.1;1.1;1.1},
MATCH(MONTH(BJ$15),
{1,2,3,4,5,6,7,8,9,10,11,12})),
$ES120&lt;&gt;"LisChannel",
_xlpm.COEFF,
$ES120&lt;&gt;"RussOutdoor",
_xlpm.COEFF))</f>
        <v/>
      </c>
      <c r="BK120" s="68">
        <f t="array" ref="BK120">
_xlfn.LET(_xlpm.COEFF,
IF($AW120+$AX120=0,0,IF(MAX(MIN($AX120,EOMONTH(BK$15,0))-MAX($AW120,BK$15)+1,)&gt;0,1,0)),
_xlfn.IFS(
$ES120="LisChannel",
_xlpm.COEFF*
INDEX({1;1;1.2;1.2;1;1;1;1;1.2;1.2;1.2;1.2},
MATCH(MONTH(BK$15),
{1,2,3,4,5,6,7,8,9,10,11,12})),
CONCATENATE($ES120," ",$L120)="RussOutdoor метро",
_xlpm.COEFF*
INDEX({0.8;0.9;1.1;1.1;1;1;1;1;1.1;1.1;1.1;1.1},
MATCH(MONTH(BK$15),
{1,2,3,4,5,6,7,8,9,10,11,12})),
$ES120&lt;&gt;"LisChannel",
_xlpm.COEFF,
$ES120&lt;&gt;"RussOutdoor",
_xlpm.COEFF))</f>
        <v/>
      </c>
      <c r="BL120" s="62">
        <f>COUNTIFS($AZ120:$BK120,"&gt;0")</f>
        <v/>
      </c>
      <c r="BM120" s="65" t="n"/>
      <c r="BN120" s="125">
        <f>$DJ120</f>
        <v/>
      </c>
      <c r="BO120" s="63">
        <f>$DQ120</f>
        <v/>
      </c>
      <c r="BP120" s="125">
        <f>
IFERROR(
IF($BL120=0,0,
$BN120*(1-$BO120)),
0)</f>
        <v/>
      </c>
      <c r="BQ120" s="125">
        <f t="array" ref="BQ120">
IFERROR(
_xlfn.IFS(
$DH120="день_1",
$BP120*$BL120/($AX120-$AW120+1)*AZ120*(DAY(EOMONTH(AZ$15,0))),
$DH120="день_2",
$BP120/30*MAX(MIN($AX120,EOMONTH(AZ$15,0))-MAX($AW120,AZ$15)+1,),
$DH120="раб.день",
$BP120/30*(IFERROR(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$BP120*AZ120,
$DH120="неделя",
$BP120*AZ120/7*(ROUNDUP((DAY(EOMONTH(AZ$15,0)))/4,0))),
0)</f>
        <v/>
      </c>
      <c r="BR120" s="125">
        <f t="array" ref="BR120">
IFERROR(
_xlfn.IFS(
$DH120="день_1",
$BP120*$BL120/($AX120-$AW120+1)*BA120*(DAY(EOMONTH(BA$15,0))),
$DH120="день_2",
$BP120/30*MAX(MIN($AX120,EOMONTH(BA$15,0))-MAX($AW120,BA$15)+1,),
$DH120="раб.день",
$BP120/30*(IFERROR(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$BP120*BA120,
$DH120="неделя",
$BP120*BA120/7*(ROUNDUP((DAY(EOMONTH(BA$15,0)))/4,0))),
0)</f>
        <v/>
      </c>
      <c r="BS120" s="125">
        <f t="array" ref="BS120">
IFERROR(
_xlfn.IFS(
$DH120="день_1",
$BP120*$BL120/($AX120-$AW120+1)*BB120*(DAY(EOMONTH(BB$15,0))),
$DH120="день_2",
$BP120/30*MAX(MIN($AX120,EOMONTH(BB$15,0))-MAX($AW120,BB$15)+1,),
$DH120="раб.день",
$BP120/30*(IFERROR(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$BP120*BB120,
$DH120="неделя",
$BP120*BB120/7*(ROUNDUP((DAY(EOMONTH(BB$15,0)))/4,0))),
0)</f>
        <v/>
      </c>
      <c r="BT120" s="125">
        <f t="array" ref="BT120">
IFERROR(
_xlfn.IFS(
$DH120="день_1",
$BP120*$BL120/($AX120-$AW120+1)*BC120*(DAY(EOMONTH(BC$15,0))),
$DH120="день_2",
$BP120/30*MAX(MIN($AX120,EOMONTH(BC$15,0))-MAX($AW120,BC$15)+1,),
$DH120="раб.день",
$BP120/30*(IFERROR(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$BP120*BC120,
$DH120="неделя",
$BP120*BC120/7*(ROUNDUP((DAY(EOMONTH(BC$15,0)))/4,0))),
0)</f>
        <v/>
      </c>
      <c r="BU120" s="125">
        <f t="array" ref="BU120">
IFERROR(
_xlfn.IFS(
$DH120="день_1",
$BP120*$BL120/($AX120-$AW120+1)*BD120*(DAY(EOMONTH(BD$15,0))),
$DH120="день_2",
$BP120/30*MAX(MIN($AX120,EOMONTH(BD$15,0))-MAX($AW120,BD$15)+1,),
$DH120="раб.день",
$BP120/30*(IFERROR(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$BP120*BD120,
$DH120="неделя",
$BP120*BD120/7*(ROUNDUP((DAY(EOMONTH(BD$15,0)))/4,0))),
0)</f>
        <v/>
      </c>
      <c r="BV120" s="125">
        <f t="array" ref="BV120">
IFERROR(
_xlfn.IFS(
$DH120="день_1",
$BP120*$BL120/($AX120-$AW120+1)*BE120*(DAY(EOMONTH(BE$15,0))),
$DH120="день_2",
$BP120/30*MAX(MIN($AX120,EOMONTH(BE$15,0))-MAX($AW120,BE$15)+1,),
$DH120="раб.день",
$BP120/30*(IFERROR(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$BP120*BE120,
$DH120="неделя",
$BP120*BE120/7*(ROUNDUP((DAY(EOMONTH(BE$15,0)))/4,0))),
0)</f>
        <v/>
      </c>
      <c r="BW120" s="125">
        <f t="array" ref="BW120">
IFERROR(
_xlfn.IFS(
$DH120="день_1",
$BP120*$BL120/($AX120-$AW120+1)*BF120*(DAY(EOMONTH(BF$15,0))),
$DH120="день_2",
$BP120/30*MAX(MIN($AX120,EOMONTH(BF$15,0))-MAX($AW120,BF$15)+1,),
$DH120="раб.день",
$BP120/30*(IFERROR(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$BP120*BF120,
$DH120="неделя",
$BP120*BF120/7*(ROUNDUP((DAY(EOMONTH(BF$15,0)))/4,0))),
0)</f>
        <v/>
      </c>
      <c r="BX120" s="125">
        <f t="array" ref="BX120">
IFERROR(
_xlfn.IFS(
$DH120="день_1",
$BP120*$BL120/($AX120-$AW120+1)*BG120*(DAY(EOMONTH(BG$15,0))),
$DH120="день_2",
$BP120/30*MAX(MIN($AX120,EOMONTH(BG$15,0))-MAX($AW120,BG$15)+1,),
$DH120="раб.день",
$BP120/30*(IFERROR(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$BP120*BG120,
$DH120="неделя",
$BP120*BG120/7*(ROUNDUP((DAY(EOMONTH(BG$15,0)))/4,0))),
0)</f>
        <v/>
      </c>
      <c r="BY120" s="125">
        <f t="array" ref="BY120">
IFERROR(
_xlfn.IFS(
$DH120="день_1",
$BP120*$BL120/($AX120-$AW120+1)*BH120*(DAY(EOMONTH(BH$15,0))),
$DH120="день_2",
$BP120/30*MAX(MIN($AX120,EOMONTH(BH$15,0))-MAX($AW120,BH$15)+1,),
$DH120="раб.день",
$BP120/30*(IFERROR(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$BP120*BH120,
$DH120="неделя",
$BP120*BH120/7*(ROUNDUP((DAY(EOMONTH(BH$15,0)))/4,0))),
0)</f>
        <v/>
      </c>
      <c r="BZ120" s="125">
        <f t="array" ref="BZ120">
IFERROR(
_xlfn.IFS(
$DH120="день_1",
$BP120*$BL120/($AX120-$AW120+1)*BI120*(DAY(EOMONTH(BI$15,0))),
$DH120="день_2",
$BP120/30*MAX(MIN($AX120,EOMONTH(BI$15,0))-MAX($AW120,BI$15)+1,),
$DH120="раб.день",
$BP120/30*(IFERROR(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$BP120*BI120,
$DH120="неделя",
$BP120*BI120/7*(ROUNDUP((DAY(EOMONTH(BI$15,0)))/4,0))),
0)</f>
        <v/>
      </c>
      <c r="CA120" s="125">
        <f t="array" ref="CA120">
IFERROR(
_xlfn.IFS(
$DH120="день_1",
$BP120*$BL120/($AX120-$AW120+1)*BJ120*(DAY(EOMONTH(BJ$15,0))),
$DH120="день_2",
$BP120/30*MAX(MIN($AX120,EOMONTH(BJ$15,0))-MAX($AW120,BJ$15)+1,),
$DH120="раб.день",
$BP120/30*(IFERROR(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$BP120*BJ120,
$DH120="неделя",
$BP120*BJ120/7*(ROUNDUP((DAY(EOMONTH(BJ$15,0)))/4,0))),
0)</f>
        <v/>
      </c>
      <c r="CB120" s="125">
        <f t="array" ref="CB120">
IFERROR(
_xlfn.IFS(
$DH120="день_1",
$BP120*$BL120/($AX120-$AW120+1)*BK120*(DAY(EOMONTH(BK$15,0))),
$DH120="день_2",
$BP120/30*MAX(MIN($AX120,EOMONTH(BK$15,0))-MAX($AW120,BK$15)+1,),
$DH120="раб.день",
$BP120/30*(IFERROR(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$BP120*BK120,
$DH120="неделя",
$BP120*BK120/7*(ROUNDUP((DAY(EOMONTH(BK$15,0)))/4,0))),
0)</f>
        <v/>
      </c>
      <c r="CC120" s="125">
        <f>SUM($BQ120:$CB120)</f>
        <v/>
      </c>
      <c r="CD120" s="126">
        <f>SUM($EH120:$EH120)</f>
        <v/>
      </c>
      <c r="CE120" s="126">
        <f>$CD120*$AB120</f>
        <v/>
      </c>
      <c r="CF120" s="126">
        <f>SUM($EK120:$EK120)</f>
        <v/>
      </c>
      <c r="CG120" s="126">
        <f>$CF120*$AB120</f>
        <v/>
      </c>
      <c r="CH120" s="126">
        <f>SUM($CC120,$CE120,$CG120)</f>
        <v/>
      </c>
      <c r="CI120" s="126">
        <f>$CH120*(1+$CM120)</f>
        <v/>
      </c>
      <c r="CJ120" s="127" t="n">
        <v>0</v>
      </c>
      <c r="CK120" s="126">
        <f>SUM($CH120:$CH120)*(1+$CJ120)</f>
        <v/>
      </c>
      <c r="CL120" s="126">
        <f>SUM($CH120:$CH120)*(1+$CM120)</f>
        <v/>
      </c>
      <c r="CM120" s="59" t="n"/>
      <c r="CN120" s="59" t="n"/>
      <c r="CO120" s="72" t="n"/>
      <c r="CP120" s="59" t="n"/>
      <c r="CQ120" s="73" t="n"/>
      <c r="CR120" s="73" t="n"/>
      <c r="CS120" s="73" t="n"/>
      <c r="CT120" s="72" t="n"/>
      <c r="CU120" s="79" t="inlineStr">
        <is>
          <t> </t>
        </is>
      </c>
      <c r="CV120" s="60" t="n"/>
      <c r="CW120" s="60" t="n"/>
      <c r="CX120" s="60" t="n"/>
      <c r="CY120" s="127">
        <f>IFERROR(($CC120-$EE120)/($EE120/(1-$DQ120)),0)</f>
        <v/>
      </c>
      <c r="CZ120" s="127">
        <f>IFERROR(1-$EI120/($CE120),0)</f>
        <v/>
      </c>
      <c r="DA120" s="127">
        <f>IFERROR(1-$EL120/($CG120),0)</f>
        <v/>
      </c>
      <c r="DB120" s="126">
        <f>ROUND(IFERROR(($CI120/(1+$CM120)-$EN120),0),2)</f>
        <v/>
      </c>
      <c r="DC120" s="128" t="n"/>
      <c r="DD120" s="125" t="n"/>
      <c r="DE120" s="75" t="n">
        <v>0</v>
      </c>
      <c r="DF120" s="128" t="n"/>
      <c r="DG120" s="125">
        <f>IF($DC120=0,0,$DD120*($DC120*100%-$DE120*$DF120))*SUM($AB120:$AB120)</f>
        <v/>
      </c>
      <c r="DH120" s="129" t="inlineStr">
        <is>
          <t>месяц</t>
        </is>
      </c>
      <c r="DI120" s="130">
        <f t="array" ref="DI120">IFERROR(
IF($ES120="LisChannel",
(ROUND(((INDEX({174.625;153.888888888889;130.972222222222},MATCH($AI120,{2;3;4}),0))*$AG120*$AI120),2)),0),0)</f>
        <v/>
      </c>
      <c r="DJ120" s="130">
        <f>
_xlfn.LET(_xlpm.X,
IFERROR(
IF($ES120="НовиковТВ",
(_xlfn.LET(_xlpm.NTV,
_xlfn.LET(_xlpm.MIN,350000,
IF(SUMIFS($DI:$DI,$ES:$ES,"НовиковТВ")&lt;=_xlpm.MIN,
(SUMIFS($DI:$DI,$ES:$ES,"НовиковТВ")/(COUNTIFS($ES:$ES,"НовиковТВ")))*_xlpm.MIN/SUMIFS($DI:$DI,$ES:$ES,"НовиковТВ"),
DI120)),
_xlpm.NTV+$DG120/(1-(1-(_xlpm.NTV)*(1-$DL120)*(1-$DM120)*(1-$DN120)*(1-$DO120)*(1-$DP120)/_xlpm.NTV))))/(1+$EP120),
$DI120+$DG120/(1-(1-($DI120)*(1-$DL120)*(1-$DM120)*(1-$DN120)*(1-$DO120)*(1-$DP120)/$DI120))),
0),
_xlpm.X*(1+$CM120)*(1+$CW120)-_xlpm.X*(1+$CM120)+_xlpm.X)</f>
        <v/>
      </c>
      <c r="DK120" s="125" t="inlineStr">
        <is>
          <t>послед.</t>
        </is>
      </c>
      <c r="DL120" s="63" t="n">
        <v>0</v>
      </c>
      <c r="DM120" s="63" t="n">
        <v>0</v>
      </c>
      <c r="DN120" s="63" t="n">
        <v>0</v>
      </c>
      <c r="DO120" s="63" t="n">
        <v>0</v>
      </c>
      <c r="DP120" s="63" t="n">
        <v>0</v>
      </c>
      <c r="DQ120" s="63">
        <f t="array" ref="DQ120">IFERROR(_xlfn.IFS(
$DK120="послед.",1-(1-$DL120)*(1-$DM120)*(1-$DN120)*(1-$DO120)*(1-$DP120),
$DK120="сумм.",$DL120+$DM120+$DN120+$DO120+$DP120),
0)</f>
        <v/>
      </c>
      <c r="DR120" s="125">
        <f t="array" ref="DR120">
IFERROR(
_xlfn.IFS(
$BL120=0,
0,
$BL120&gt;0,
_xlfn.IFS($DK120="послед.",
$DJ120*(1-$DL120)*(1-$DM120)*(1-$DN120)*(1-$DO120)*(1-$DP120),
$DK120="сумм.",
$DJ120*(1-($DL120+$DM120+$DN120+$DO120+$DP120)))),0)</f>
        <v/>
      </c>
      <c r="DS120" s="125">
        <f t="array" ref="DS120">
IFERROR(_xlfn.IFS(
$DH120="день_1",
$DR120*$BL120/($AX120-$AW120+1)*AZ120*(DAY(EOMONTH(AZ$15,0))),
$DH120="день_2",
$DR120/30*MAX(MIN($AX120,EOMONTH(AZ$15,0))-MAX($AW120,AZ$15)+1,),
$DH120="раб.день",
$DR120/30*(IFERROR(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$DR120*AZ120,
$DH120="неделя",
$DR120*AZ120/7*(ROUNDUP((DAY(EOMONTH(AZ$15,0)))/4,0))),
0)</f>
        <v/>
      </c>
      <c r="DT120" s="125">
        <f t="array" ref="DT120">
IFERROR(_xlfn.IFS(
$DH120="день_1",
$DR120*$BL120/($AX120-$AW120+1)*BA120*(DAY(EOMONTH(BA$15,0))),
$DH120="день_2",
$DR120/30*MAX(MIN($AX120,EOMONTH(BA$15,0))-MAX($AW120,BA$15)+1,),
$DH120="раб.день",
$DR120/30*(IFERROR(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$DR120*BA120,
$DH120="неделя",
$DR120*BA120/7*(ROUNDUP((DAY(EOMONTH(BA$15,0)))/4,0))),
0)</f>
        <v/>
      </c>
      <c r="DU120" s="125">
        <f t="array" ref="DU120">
IFERROR(_xlfn.IFS(
$DH120="день_1",
$DR120*$BL120/($AX120-$AW120+1)*BB120*(DAY(EOMONTH(BB$15,0))),
$DH120="день_2",
$DR120/30*MAX(MIN($AX120,EOMONTH(BB$15,0))-MAX($AW120,BB$15)+1,),
$DH120="раб.день",
$DR120/30*(IFERROR(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$DR120*BB120,
$DH120="неделя",
$DR120*BB120/7*(ROUNDUP((DAY(EOMONTH(BB$15,0)))/4,0))),
0)</f>
        <v/>
      </c>
      <c r="DV120" s="125">
        <f t="array" ref="DV120">
IFERROR(_xlfn.IFS(
$DH120="день_1",
$DR120*$BL120/($AX120-$AW120+1)*BC120*(DAY(EOMONTH(BC$15,0))),
$DH120="день_2",
$DR120/30*MAX(MIN($AX120,EOMONTH(BC$15,0))-MAX($AW120,BC$15)+1,),
$DH120="раб.день",
$DR120/30*(IFERROR(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$DR120*BC120,
$DH120="неделя",
$DR120*BC120/7*(ROUNDUP((DAY(EOMONTH(BC$15,0)))/4,0))),
0)</f>
        <v/>
      </c>
      <c r="DW120" s="125">
        <f t="array" ref="DW120">
IFERROR(_xlfn.IFS(
$DH120="день_1",
$DR120*$BL120/($AX120-$AW120+1)*BD120*(DAY(EOMONTH(BD$15,0))),
$DH120="день_2",
$DR120/30*MAX(MIN($AX120,EOMONTH(BD$15,0))-MAX($AW120,BD$15)+1,),
$DH120="раб.день",
$DR120/30*(IFERROR(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$DR120*BD120,
$DH120="неделя",
$DR120*BD120/7*(ROUNDUP((DAY(EOMONTH(BD$15,0)))/4,0))),
0)</f>
        <v/>
      </c>
      <c r="DX120" s="125">
        <f t="array" ref="DX120">
IFERROR(_xlfn.IFS(
$DH120="день_1",
$DR120*$BL120/($AX120-$AW120+1)*BE120*(DAY(EOMONTH(BE$15,0))),
$DH120="день_2",
$DR120/30*MAX(MIN($AX120,EOMONTH(BE$15,0))-MAX($AW120,BE$15)+1,),
$DH120="раб.день",
$DR120/30*(IFERROR(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$DR120*BE120,
$DH120="неделя",
$DR120*BE120/7*(ROUNDUP((DAY(EOMONTH(BE$15,0)))/4,0))),
0)</f>
        <v/>
      </c>
      <c r="DY120" s="125">
        <f t="array" ref="DY120">
IFERROR(_xlfn.IFS(
$DH120="день_1",
$DR120*$BL120/($AX120-$AW120+1)*BF120*(DAY(EOMONTH(BF$15,0))),
$DH120="день_2",
$DR120/30*MAX(MIN($AX120,EOMONTH(BF$15,0))-MAX($AW120,BF$15)+1,),
$DH120="раб.день",
$DR120/30*(IFERROR(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$DR120*BF120,
$DH120="неделя",
$DR120*BF120/7*(ROUNDUP((DAY(EOMONTH(BF$15,0)))/4,0))),
0)</f>
        <v/>
      </c>
      <c r="DZ120" s="125">
        <f t="array" ref="DZ120">
IFERROR(_xlfn.IFS(
$DH120="день_1",
$DR120*$BL120/($AX120-$AW120+1)*BG120*(DAY(EOMONTH(BG$15,0))),
$DH120="день_2",
$DR120/30*MAX(MIN($AX120,EOMONTH(BG$15,0))-MAX($AW120,BG$15)+1,),
$DH120="раб.день",
$DR120/30*(IFERROR(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$DR120*BG120,
$DH120="неделя",
$DR120*BG120/7*(ROUNDUP((DAY(EOMONTH(BG$15,0)))/4,0))),
0)</f>
        <v/>
      </c>
      <c r="EA120" s="125">
        <f t="array" ref="EA120">
IFERROR(_xlfn.IFS(
$DH120="день_1",
$DR120*$BL120/($AX120-$AW120+1)*BH120*(DAY(EOMONTH(BH$15,0))),
$DH120="день_2",
$DR120/30*MAX(MIN($AX120,EOMONTH(BH$15,0))-MAX($AW120,BH$15)+1,),
$DH120="раб.день",
$DR120/30*(IFERROR(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$DR120*BH120,
$DH120="неделя",
$DR120*BH120/7*(ROUNDUP((DAY(EOMONTH(BH$15,0)))/4,0))),
0)</f>
        <v/>
      </c>
      <c r="EB120" s="125">
        <f t="array" ref="EB120">
IFERROR(_xlfn.IFS(
$DH120="день_1",
$DR120*$BL120/($AX120-$AW120+1)*BI120*(DAY(EOMONTH(BI$15,0))),
$DH120="день_2",
$DR120/30*MAX(MIN($AX120,EOMONTH(BI$15,0))-MAX($AW120,BI$15)+1,),
$DH120="раб.день",
$DR120/30*(IFERROR(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$DR120*BI120,
$DH120="неделя",
$DR120*BI120/7*(ROUNDUP((DAY(EOMONTH(BI$15,0)))/4,0))),
0)</f>
        <v/>
      </c>
      <c r="EC120" s="125">
        <f t="array" ref="EC120">
IFERROR(_xlfn.IFS(
$DH120="день_1",
$DR120*$BL120/($AX120-$AW120+1)*BJ120*(DAY(EOMONTH(BJ$15,0))),
$DH120="день_2",
$DR120/30*MAX(MIN($AX120,EOMONTH(BJ$15,0))-MAX($AW120,BJ$15)+1,),
$DH120="раб.день",
$DR120/30*(IFERROR(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$DR120*BJ120,
$DH120="неделя",
$DR120*BJ120/7*(ROUNDUP((DAY(EOMONTH(BJ$15,0)))/4,0))),
0)</f>
        <v/>
      </c>
      <c r="ED120" s="125">
        <f t="array" ref="ED120">
IFERROR(_xlfn.IFS(
$DH120="день_1",
$DR120*$BL120/($AX120-$AW120+1)*BK120*(DAY(EOMONTH(BK$15,0))),
$DH120="день_2",
$DR120/30*MAX(MIN($AX120,EOMONTH(BK$15,0))-MAX($AW120,BK$15)+1,),
$DH120="раб.день",
$DR120/30*(IFERROR(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$DR120*BK120,
$DH120="неделя",
$DR120*BK120/7*(ROUNDUP((DAY(EOMONTH(BK$15,0)))/4,0))),
0)</f>
        <v/>
      </c>
      <c r="EE120" s="125">
        <f>SUM($DS120,$DT120,$DU120,$DV120,$DW120,$DX120,$DY120,$DZ120,$EA120,$EB120,$EC120,$ED120)</f>
        <v/>
      </c>
      <c r="EF120" s="125">
        <f>IFERROR(ROUND($EE120*(1+$EP120),2),0)</f>
        <v/>
      </c>
      <c r="EG120" s="128" t="n">
        <v>1</v>
      </c>
      <c r="EH120" s="126" t="n">
        <v>0</v>
      </c>
      <c r="EI120" s="126">
        <f>ROUND(SUM($EH120:$EH120)*SUM($AB120:$AB120)*$EG120,2)</f>
        <v/>
      </c>
      <c r="EJ120" s="126">
        <f>ROUND($EI120*(1+$EP120),2)</f>
        <v/>
      </c>
      <c r="EK120" s="126" t="n">
        <v>0</v>
      </c>
      <c r="EL120" s="126">
        <f>ROUND(SUM($EK120:$EK120)*SUM($AB120:$AB120)*$EG120,2)</f>
        <v/>
      </c>
      <c r="EM120" s="126">
        <f>ROUND($EL120*(1+$EP120),2)</f>
        <v/>
      </c>
      <c r="EN120" s="126">
        <f>SUM($EE120,$EI120,$EL120)</f>
        <v/>
      </c>
      <c r="EO120" s="126">
        <f>SUM($EF120,$EJ120,$EM120)</f>
        <v/>
      </c>
      <c r="EP120" s="59" t="n"/>
      <c r="EQ120" s="59" t="n"/>
      <c r="ER120" s="60">
        <f t="array" ref="ER1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MATCH(ES120,
{"AMS";"RussOutdoor";"HD Outdoor";"Ingroup";"IQ";"Ledproduction";"LisChannel";"Logic";"Media-PPL";"NovikovTV | НовиковТВ";"SMA";"SOK";"КрокусТВ | CrocusTV | IndoorTV";"Сити";"ТЯК Москва"},
0)),"")</f>
        <v/>
      </c>
      <c r="ES120" s="60" t="n"/>
      <c r="ET120" s="60">
        <f t="array" ref="ET1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MATCH(ES120,
{"AMS";"RussOutdoor";"HD Outdoor";"Ingroup";"IQ";"Ledproduction";"LisChannel";"Logic";"Media-PPL";"NovikovTV | НовиковТВ";"SMA";"SOK";"КрокусТВ | CrocusTV | IndoorTV";"Сити";"ТЯК Москва"},
0)),"")</f>
        <v/>
      </c>
      <c r="EU120" s="60" t="n"/>
      <c r="EV120" s="60" t="n"/>
      <c r="EX120" s="110">
        <f t="array" ref="EX120">
($AR120/30
+N("ТРАФИК ПЛОЩАДКИ"))*
(IFERROR(
_xlfn.LET(
_xlpm.GPR,
HLOOKUP($L120,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IF($Q120="цифровой",_xlpm.GPR/$AG120,_xlpm.GPR/60)),
0)
+N("DWELL TIME"))*
(IF($AB120=0,0,IF($AB120=1,0.3,IF($AB120=2,0.5,IF($AB120&gt;2,1))))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_xlfn.IFS($AC120="да",1.2,$AC120="нет",1)*
_xlfn.IFS($AD120="да",1.2,$AD120="нет",1)*
IF(R120="статический",1,1.2)*
$X120*
INDEX(
{1.2;1;1.2;1.2;1;1.2;1.2;1.2;1.2;1.2;1.2;1;1.2;1.2;1.2;1.2;1;1;1.2;1.2;1.2;1;1;1;1;1.2;1.2;1.2;1.2;1;1;1;1;1.2;1.2;1.2;1.2;1.2;1.2;1.2;1.2;1;1;1.2;1;1;1;1;1.5;1;1;1.5;1.5;1.2},
MATCH($Q120,_xlpm.MI,0)))&gt;{0.02;0.04;0.06;0.1;0.2;0.4;0.6;0.8;1;2;4;6})),
{0;1;2;3;4;5;6;7;8;9;10;11;12},
0)))
+N("КОЭФФИЦИЕНТ КОНТАКТА"))))*
(_xlfn.IFS($X120&lt;0.1,$X120/1000,$X120&gt;25,5.2,AND($X120&gt;=0.1,$X120&lt;=25),(($X120*2+0.1)/10)*($X120/10)))*
IFERROR((_xlfn.LET(
_xlpm.MA,
{0;0.8;0.85;0.9;0.95;1},
_xlpm.MAA,
{0;1;2;3;4;5},
INDEX(_xlpm.MA,MATCH(SUMPRODUCT(--((IF(ROUND(_xlpm.MAA,1)&gt;5,5,ROUND($AB120,1)))&gt;{0;1;2;3;4;5})),_xlpm.MAA,0)))
+N("КОЭФФИЦИЕНТ КОЛ-ВО КОНСТРУКЦИЙ")),1)*
$AB120,0))*
(IF($Q120="цифровой",$AG120/15*$AI120,1)
+N("ДЛЯ ЦИФРЫ"))</f>
        <v/>
      </c>
      <c r="EY120" s="110">
        <f>IFERROR(EX120*AY120,0)</f>
        <v/>
      </c>
      <c r="EZ120" s="131">
        <f>IFERROR(DP120/EY120*1000,0)</f>
        <v/>
      </c>
      <c r="FA120" s="112">
        <f>IFERROR(FC120/FB120,0)</f>
        <v/>
      </c>
      <c r="FB120" s="112">
        <f>IFERROR((FC120/(EY120/FF120*#REF!))*0.825,0)</f>
        <v/>
      </c>
      <c r="FC120" s="112">
        <f>IFERROR(((EX120*30/AR120)*100)/30,0)</f>
        <v/>
      </c>
      <c r="FD120" s="112">
        <f>IFERROR(EY120/G120*100%,0)</f>
        <v/>
      </c>
      <c r="FE120" s="112">
        <f>IFERROR(FD120/FC120*100%,0)</f>
        <v/>
      </c>
      <c r="FF120" s="110">
        <f>IFERROR(AR120/30*AY120,0)</f>
        <v/>
      </c>
    </row>
    <row r="121" ht="12.75" customHeight="1">
      <c r="A121" s="59" t="n"/>
      <c r="B121" s="60" t="n"/>
      <c r="C121" s="60" t="n"/>
      <c r="D121" s="60">
        <f t="array" ref="D1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1" s="60">
        <f t="array" ref="E1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1" s="60" t="inlineStr"/>
      <c r="G121" s="60" t="n"/>
      <c r="H121" s="60">
        <f t="array" ref="H1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1" s="60" t="n"/>
      <c r="J121" s="60" t="n"/>
      <c r="K121" s="60" t="n"/>
      <c r="L121" s="60" t="n"/>
      <c r="M121" s="60" t="n"/>
      <c r="N121" s="60" t="n"/>
      <c r="O121" s="60" t="n"/>
      <c r="P121" s="60">
        <f t="array" ref="P121">
_xlfn.IFS(
ISNUMBER(MATCH($Q121,{"шелфбаннер","разделитель","монетница","чековая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ISNUMBER(MATCH($Q121,{"каталог","журнал"},)),
"Пресса",
$Q121="","")</f>
        <v/>
      </c>
      <c r="Q121" s="60" t="n"/>
      <c r="R121" s="60">
        <f t="array" ref="R121">
IFERROR(
_xlfn.IFS(
OR(ISNUMBER(MATCH($Q121,{"экспозиция","макет","стенд","автостенд","авто стенд","выставочное пространство","выставочные стенды","модульные выставочные стенды","3Д конструкция","3D конструкция"},)),P121="Экспонирование"),
"нестандартный",
ISNUMBER(MATCH($Q121,{"скроллер","призматрон"},)),
"динамический",
$P121="Видео",
"цифровой",
OR($P121="Пресса",$P121="Щит",$P121="POSm",$P121="Подвес",$P121="Брендирование/оклейка"),
"статический"),"")</f>
        <v/>
      </c>
      <c r="S121" s="59" t="n"/>
      <c r="T121" s="60" t="n"/>
      <c r="U121" s="60" t="n"/>
      <c r="V121" s="60">
        <f>
IF(P121="Видео",
"цифровой постер/ролик",
IF(ISNUMBER(MATCH(Q121,{"короб световой","короб световой | лайтбокс","короб световой | кристалайт","лайтбокс","лайт бокс","кристалайт","LB","lightbox"},)),
"бэклит",
IF(P121="Брендирование/оклейка",
"перфарированная пленка/самоклейка",
IF(P121="Экспонирование",
"под запрос",
IF(P121="Подвес",
"баннер/ткань",
"")))))</f>
        <v/>
      </c>
      <c r="W121" s="59" t="n"/>
      <c r="X121" s="59" t="n"/>
      <c r="Y121" s="59" t="n"/>
      <c r="Z121" s="61" t="n"/>
      <c r="AA121" s="61" t="n"/>
      <c r="AB121" s="61">
        <f>IF(BL121&gt;0,Z121,0)</f>
        <v/>
      </c>
      <c r="AC121" s="59" t="n"/>
      <c r="AD121" s="59" t="n"/>
      <c r="AE121" s="59" t="n"/>
      <c r="AF121" s="59" t="n"/>
      <c r="AG121" s="59" t="n"/>
      <c r="AH121" s="59" t="n"/>
      <c r="AI121" s="59" t="n"/>
      <c r="AJ121" s="59" t="n"/>
      <c r="AK121" s="59" t="n"/>
      <c r="AL121" s="62">
        <f>IFERROR(IF(OR(R121="статический",R121="динамический",R121="нестандартный",R121="",R121=""),"-",IF(AND(AH121="-",AI121="-"),"-",AK121*3600/AH121*AI121)),"-")</f>
        <v/>
      </c>
      <c r="AM121" s="62">
        <f>IFERROR(IF(OR(R121="статический",R121="динамический",R121="",R121="", R121="BTL",R121="нестандартный"),"-",AG121*AI121*AL121/60),"-")</f>
        <v/>
      </c>
      <c r="AN121" s="63">
        <f>IFERROR(IF(AH121="","-",AG121*AI121/AH121),"-")</f>
        <v/>
      </c>
      <c r="AO121" s="59">
        <f>IFERROR(IF(OR($R121="статический",$R121="динамический",$R121="",$R121="",$R121="BTL",$R121="нестандартный"),"-",$AL121*$AY121),"-")</f>
        <v/>
      </c>
      <c r="AP121" s="62">
        <f>IFERROR(IF(OR($R121="статический",$R121="динамический",$R121="",$R121="",$R121="BTL",$R121="нестандартный"),"-",$AM121*AY121),"-")</f>
        <v/>
      </c>
      <c r="AQ121" s="64" t="n"/>
      <c r="AR121" s="61" t="n"/>
      <c r="AS121" s="61" t="n"/>
      <c r="AT121" s="61" t="n"/>
      <c r="AU121" s="65" t="n"/>
      <c r="AV121" s="124">
        <f>IFERROR(DR121/AT121*1000,"n/a")</f>
        <v/>
      </c>
      <c r="AW121" s="67" t="n"/>
      <c r="AX121" s="67" t="n"/>
      <c r="AY121" s="43">
        <f>IFERROR(IF(OR($AW121="",$AX121=""),"",_xlfn.DAYS($AX121+1,$AW121)),"")</f>
        <v/>
      </c>
      <c r="AZ121" s="68">
        <f t="array" ref="AZ121">
_xlfn.LET(_xlpm.COEFF,
IF($AW121+$AX121=0,0,IF(MAX(MIN($AX121,EOMONTH(AZ$15,0))-MAX($AW121,AZ$15)+1,)&gt;0,1,0)),
_xlfn.IFS(
$ES121="LisChannel",
_xlpm.COEFF*
INDEX({1;1;1.2;1.2;1;1;1;1;1.2;1.2;1.2;1.2},
MATCH(MONTH(AZ$15),
{1,2,3,4,5,6,7,8,9,10,11,12})),
CONCATENATE($ES121," ",$L121)="RussOutdoor метро",
_xlpm.COEFF*
INDEX({0.8;0.9;1.1;1.1;1;1;1;1;1.1;1.1;1.1;1.1},
MATCH(MONTH(AZ$15),
{1,2,3,4,5,6,7,8,9,10,11,12})),
$ES121&lt;&gt;"LisChannel",
_xlpm.COEFF,
$ES121&lt;&gt;"RussOutdoor",
_xlpm.COEFF))</f>
        <v/>
      </c>
      <c r="BA121" s="68">
        <f t="array" ref="BA121">
_xlfn.LET(_xlpm.COEFF,
IF($AW121+$AX121=0,0,IF(MAX(MIN($AX121,EOMONTH(BA$15,0))-MAX($AW121,BA$15)+1,)&gt;0,1,0)),
_xlfn.IFS(
$ES121="LisChannel",
_xlpm.COEFF*
INDEX({1;1;1.2;1.2;1;1;1;1;1.2;1.2;1.2;1.2},
MATCH(MONTH(BA$15),
{1,2,3,4,5,6,7,8,9,10,11,12})),
CONCATENATE($ES121," ",$L121)="RussOutdoor метро",
_xlpm.COEFF*
INDEX({0.8;0.9;1.1;1.1;1;1;1;1;1.1;1.1;1.1;1.1},
MATCH(MONTH(BA$15),
{1,2,3,4,5,6,7,8,9,10,11,12})),
$ES121&lt;&gt;"LisChannel",
_xlpm.COEFF,
$ES121&lt;&gt;"RussOutdoor",
_xlpm.COEFF))</f>
        <v/>
      </c>
      <c r="BB121" s="68">
        <f t="array" ref="BB121">
_xlfn.LET(_xlpm.COEFF,
IF($AW121+$AX121=0,0,IF(MAX(MIN($AX121,EOMONTH(BB$15,0))-MAX($AW121,BB$15)+1,)&gt;0,1,0)),
_xlfn.IFS(
$ES121="LisChannel",
_xlpm.COEFF*
INDEX({1;1;1.2;1.2;1;1;1;1;1.2;1.2;1.2;1.2},
MATCH(MONTH(BB$15),
{1,2,3,4,5,6,7,8,9,10,11,12})),
CONCATENATE($ES121," ",$L121)="RussOutdoor метро",
_xlpm.COEFF*
INDEX({0.8;0.9;1.1;1.1;1;1;1;1;1.1;1.1;1.1;1.1},
MATCH(MONTH(BB$15),
{1,2,3,4,5,6,7,8,9,10,11,12})),
$ES121&lt;&gt;"LisChannel",
_xlpm.COEFF,
$ES121&lt;&gt;"RussOutdoor",
_xlpm.COEFF))</f>
        <v/>
      </c>
      <c r="BC121" s="68">
        <f t="array" ref="BC121">
_xlfn.LET(_xlpm.COEFF,
IF($AW121+$AX121=0,0,IF(MAX(MIN($AX121,EOMONTH(BC$15,0))-MAX($AW121,BC$15)+1,)&gt;0,1,0)),
_xlfn.IFS(
$ES121="LisChannel",
_xlpm.COEFF*
INDEX({1;1;1.2;1.2;1;1;1;1;1.2;1.2;1.2;1.2},
MATCH(MONTH(BC$15),
{1,2,3,4,5,6,7,8,9,10,11,12})),
CONCATENATE($ES121," ",$L121)="RussOutdoor метро",
_xlpm.COEFF*
INDEX({0.8;0.9;1.1;1.1;1;1;1;1;1.1;1.1;1.1;1.1},
MATCH(MONTH(BC$15),
{1,2,3,4,5,6,7,8,9,10,11,12})),
$ES121&lt;&gt;"LisChannel",
_xlpm.COEFF,
$ES121&lt;&gt;"RussOutdoor",
_xlpm.COEFF))</f>
        <v/>
      </c>
      <c r="BD121" s="68">
        <f t="array" ref="BD121">
_xlfn.LET(_xlpm.COEFF,
IF($AW121+$AX121=0,0,IF(MAX(MIN($AX121,EOMONTH(BD$15,0))-MAX($AW121,BD$15)+1,)&gt;0,1,0)),
_xlfn.IFS(
$ES121="LisChannel",
_xlpm.COEFF*
INDEX({1;1;1.2;1.2;1;1;1;1;1.2;1.2;1.2;1.2},
MATCH(MONTH(BD$15),
{1,2,3,4,5,6,7,8,9,10,11,12})),
CONCATENATE($ES121," ",$L121)="RussOutdoor метро",
_xlpm.COEFF*
INDEX({0.8;0.9;1.1;1.1;1;1;1;1;1.1;1.1;1.1;1.1},
MATCH(MONTH(BD$15),
{1,2,3,4,5,6,7,8,9,10,11,12})),
$ES121&lt;&gt;"LisChannel",
_xlpm.COEFF,
$ES121&lt;&gt;"RussOutdoor",
_xlpm.COEFF))</f>
        <v/>
      </c>
      <c r="BE121" s="68">
        <f t="array" ref="BE121">
_xlfn.LET(_xlpm.COEFF,
IF($AW121+$AX121=0,0,IF(MAX(MIN($AX121,EOMONTH(BE$15,0))-MAX($AW121,BE$15)+1,)&gt;0,1,0)),
_xlfn.IFS(
$ES121="LisChannel",
_xlpm.COEFF*
INDEX({1;1;1.2;1.2;1;1;1;1;1.2;1.2;1.2;1.2},
MATCH(MONTH(BE$15),
{1,2,3,4,5,6,7,8,9,10,11,12})),
CONCATENATE($ES121," ",$L121)="RussOutdoor метро",
_xlpm.COEFF*
INDEX({0.8;0.9;1.1;1.1;1;1;1;1;1.1;1.1;1.1;1.1},
MATCH(MONTH(BE$15),
{1,2,3,4,5,6,7,8,9,10,11,12})),
$ES121&lt;&gt;"LisChannel",
_xlpm.COEFF,
$ES121&lt;&gt;"RussOutdoor",
_xlpm.COEFF))</f>
        <v/>
      </c>
      <c r="BF121" s="68">
        <f t="array" ref="BF121">
_xlfn.LET(_xlpm.COEFF,
IF($AW121+$AX121=0,0,IF(MAX(MIN($AX121,EOMONTH(BF$15,0))-MAX($AW121,BF$15)+1,)&gt;0,1,0)),
_xlfn.IFS(
$ES121="LisChannel",
_xlpm.COEFF*
INDEX({1;1;1.2;1.2;1;1;1;1;1.2;1.2;1.2;1.2},
MATCH(MONTH(BF$15),
{1,2,3,4,5,6,7,8,9,10,11,12})),
CONCATENATE($ES121," ",$L121)="RussOutdoor метро",
_xlpm.COEFF*
INDEX({0.8;0.9;1.1;1.1;1;1;1;1;1.1;1.1;1.1;1.1},
MATCH(MONTH(BF$15),
{1,2,3,4,5,6,7,8,9,10,11,12})),
$ES121&lt;&gt;"LisChannel",
_xlpm.COEFF,
$ES121&lt;&gt;"RussOutdoor",
_xlpm.COEFF))</f>
        <v/>
      </c>
      <c r="BG121" s="68">
        <f t="array" ref="BG121">
_xlfn.LET(_xlpm.COEFF,
IF($AW121+$AX121=0,0,IF(MAX(MIN($AX121,EOMONTH(BG$15,0))-MAX($AW121,BG$15)+1,)&gt;0,1,0)),
_xlfn.IFS(
$ES121="LisChannel",
_xlpm.COEFF*
INDEX({1;1;1.2;1.2;1;1;1;1;1.2;1.2;1.2;1.2},
MATCH(MONTH(BG$15),
{1,2,3,4,5,6,7,8,9,10,11,12})),
CONCATENATE($ES121," ",$L121)="RussOutdoor метро",
_xlpm.COEFF*
INDEX({0.8;0.9;1.1;1.1;1;1;1;1;1.1;1.1;1.1;1.1},
MATCH(MONTH(BG$15),
{1,2,3,4,5,6,7,8,9,10,11,12})),
$ES121&lt;&gt;"LisChannel",
_xlpm.COEFF,
$ES121&lt;&gt;"RussOutdoor",
_xlpm.COEFF))</f>
        <v/>
      </c>
      <c r="BH121" s="68">
        <f t="array" ref="BH121">
_xlfn.LET(_xlpm.COEFF,
IF($AW121+$AX121=0,0,IF(MAX(MIN($AX121,EOMONTH(BH$15,0))-MAX($AW121,BH$15)+1,)&gt;0,1,0)),
_xlfn.IFS(
$ES121="LisChannel",
_xlpm.COEFF*
INDEX({1;1;1.2;1.2;1;1;1;1;1.2;1.2;1.2;1.2},
MATCH(MONTH(BH$15),
{1,2,3,4,5,6,7,8,9,10,11,12})),
CONCATENATE($ES121," ",$L121)="RussOutdoor метро",
_xlpm.COEFF*
INDEX({0.8;0.9;1.1;1.1;1;1;1;1;1.1;1.1;1.1;1.1},
MATCH(MONTH(BH$15),
{1,2,3,4,5,6,7,8,9,10,11,12})),
$ES121&lt;&gt;"LisChannel",
_xlpm.COEFF,
$ES121&lt;&gt;"RussOutdoor",
_xlpm.COEFF))</f>
        <v/>
      </c>
      <c r="BI121" s="68">
        <f t="array" ref="BI121">
_xlfn.LET(_xlpm.COEFF,
IF($AW121+$AX121=0,0,IF(MAX(MIN($AX121,EOMONTH(BI$15,0))-MAX($AW121,BI$15)+1,)&gt;0,1,0)),
_xlfn.IFS(
$ES121="LisChannel",
_xlpm.COEFF*
INDEX({1;1;1.2;1.2;1;1;1;1;1.2;1.2;1.2;1.2},
MATCH(MONTH(BI$15),
{1,2,3,4,5,6,7,8,9,10,11,12})),
CONCATENATE($ES121," ",$L121)="RussOutdoor метро",
_xlpm.COEFF*
INDEX({0.8;0.9;1.1;1.1;1;1;1;1;1.1;1.1;1.1;1.1},
MATCH(MONTH(BI$15),
{1,2,3,4,5,6,7,8,9,10,11,12})),
$ES121&lt;&gt;"LisChannel",
_xlpm.COEFF,
$ES121&lt;&gt;"RussOutdoor",
_xlpm.COEFF))</f>
        <v/>
      </c>
      <c r="BJ121" s="68">
        <f t="array" ref="BJ121">
_xlfn.LET(_xlpm.COEFF,
IF($AW121+$AX121=0,0,IF(MAX(MIN($AX121,EOMONTH(BJ$15,0))-MAX($AW121,BJ$15)+1,)&gt;0,1,0)),
_xlfn.IFS(
$ES121="LisChannel",
_xlpm.COEFF*
INDEX({1;1;1.2;1.2;1;1;1;1;1.2;1.2;1.2;1.2},
MATCH(MONTH(BJ$15),
{1,2,3,4,5,6,7,8,9,10,11,12})),
CONCATENATE($ES121," ",$L121)="RussOutdoor метро",
_xlpm.COEFF*
INDEX({0.8;0.9;1.1;1.1;1;1;1;1;1.1;1.1;1.1;1.1},
MATCH(MONTH(BJ$15),
{1,2,3,4,5,6,7,8,9,10,11,12})),
$ES121&lt;&gt;"LisChannel",
_xlpm.COEFF,
$ES121&lt;&gt;"RussOutdoor",
_xlpm.COEFF))</f>
        <v/>
      </c>
      <c r="BK121" s="68">
        <f t="array" ref="BK121">
_xlfn.LET(_xlpm.COEFF,
IF($AW121+$AX121=0,0,IF(MAX(MIN($AX121,EOMONTH(BK$15,0))-MAX($AW121,BK$15)+1,)&gt;0,1,0)),
_xlfn.IFS(
$ES121="LisChannel",
_xlpm.COEFF*
INDEX({1;1;1.2;1.2;1;1;1;1;1.2;1.2;1.2;1.2},
MATCH(MONTH(BK$15),
{1,2,3,4,5,6,7,8,9,10,11,12})),
CONCATENATE($ES121," ",$L121)="RussOutdoor метро",
_xlpm.COEFF*
INDEX({0.8;0.9;1.1;1.1;1;1;1;1;1.1;1.1;1.1;1.1},
MATCH(MONTH(BK$15),
{1,2,3,4,5,6,7,8,9,10,11,12})),
$ES121&lt;&gt;"LisChannel",
_xlpm.COEFF,
$ES121&lt;&gt;"RussOutdoor",
_xlpm.COEFF))</f>
        <v/>
      </c>
      <c r="BL121" s="62">
        <f>COUNTIFS($AZ121:$BK121,"&gt;0")</f>
        <v/>
      </c>
      <c r="BM121" s="65" t="n"/>
      <c r="BN121" s="125">
        <f>$DJ121</f>
        <v/>
      </c>
      <c r="BO121" s="63">
        <f>$DQ121</f>
        <v/>
      </c>
      <c r="BP121" s="125">
        <f>
IFERROR(
IF($BL121=0,0,
$BN121*(1-$BO121)),
0)</f>
        <v/>
      </c>
      <c r="BQ121" s="125">
        <f t="array" ref="BQ121">
IFERROR(
_xlfn.IFS(
$DH121="день_1",
$BP121*$BL121/($AX121-$AW121+1)*AZ121*(DAY(EOMONTH(AZ$15,0))),
$DH121="день_2",
$BP121/30*MAX(MIN($AX121,EOMONTH(AZ$15,0))-MAX($AW121,AZ$15)+1,),
$DH121="раб.день",
$BP121/30*(IFERROR(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$BP121*AZ121,
$DH121="неделя",
$BP121*AZ121/7*(ROUNDUP((DAY(EOMONTH(AZ$15,0)))/4,0))),
0)</f>
        <v/>
      </c>
      <c r="BR121" s="125">
        <f t="array" ref="BR121">
IFERROR(
_xlfn.IFS(
$DH121="день_1",
$BP121*$BL121/($AX121-$AW121+1)*BA121*(DAY(EOMONTH(BA$15,0))),
$DH121="день_2",
$BP121/30*MAX(MIN($AX121,EOMONTH(BA$15,0))-MAX($AW121,BA$15)+1,),
$DH121="раб.день",
$BP121/30*(IFERROR(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$BP121*BA121,
$DH121="неделя",
$BP121*BA121/7*(ROUNDUP((DAY(EOMONTH(BA$15,0)))/4,0))),
0)</f>
        <v/>
      </c>
      <c r="BS121" s="125">
        <f t="array" ref="BS121">
IFERROR(
_xlfn.IFS(
$DH121="день_1",
$BP121*$BL121/($AX121-$AW121+1)*BB121*(DAY(EOMONTH(BB$15,0))),
$DH121="день_2",
$BP121/30*MAX(MIN($AX121,EOMONTH(BB$15,0))-MAX($AW121,BB$15)+1,),
$DH121="раб.день",
$BP121/30*(IFERROR(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$BP121*BB121,
$DH121="неделя",
$BP121*BB121/7*(ROUNDUP((DAY(EOMONTH(BB$15,0)))/4,0))),
0)</f>
        <v/>
      </c>
      <c r="BT121" s="125">
        <f t="array" ref="BT121">
IFERROR(
_xlfn.IFS(
$DH121="день_1",
$BP121*$BL121/($AX121-$AW121+1)*BC121*(DAY(EOMONTH(BC$15,0))),
$DH121="день_2",
$BP121/30*MAX(MIN($AX121,EOMONTH(BC$15,0))-MAX($AW121,BC$15)+1,),
$DH121="раб.день",
$BP121/30*(IFERROR(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$BP121*BC121,
$DH121="неделя",
$BP121*BC121/7*(ROUNDUP((DAY(EOMONTH(BC$15,0)))/4,0))),
0)</f>
        <v/>
      </c>
      <c r="BU121" s="125">
        <f t="array" ref="BU121">
IFERROR(
_xlfn.IFS(
$DH121="день_1",
$BP121*$BL121/($AX121-$AW121+1)*BD121*(DAY(EOMONTH(BD$15,0))),
$DH121="день_2",
$BP121/30*MAX(MIN($AX121,EOMONTH(BD$15,0))-MAX($AW121,BD$15)+1,),
$DH121="раб.день",
$BP121/30*(IFERROR(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$BP121*BD121,
$DH121="неделя",
$BP121*BD121/7*(ROUNDUP((DAY(EOMONTH(BD$15,0)))/4,0))),
0)</f>
        <v/>
      </c>
      <c r="BV121" s="125">
        <f t="array" ref="BV121">
IFERROR(
_xlfn.IFS(
$DH121="день_1",
$BP121*$BL121/($AX121-$AW121+1)*BE121*(DAY(EOMONTH(BE$15,0))),
$DH121="день_2",
$BP121/30*MAX(MIN($AX121,EOMONTH(BE$15,0))-MAX($AW121,BE$15)+1,),
$DH121="раб.день",
$BP121/30*(IFERROR(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$BP121*BE121,
$DH121="неделя",
$BP121*BE121/7*(ROUNDUP((DAY(EOMONTH(BE$15,0)))/4,0))),
0)</f>
        <v/>
      </c>
      <c r="BW121" s="125">
        <f t="array" ref="BW121">
IFERROR(
_xlfn.IFS(
$DH121="день_1",
$BP121*$BL121/($AX121-$AW121+1)*BF121*(DAY(EOMONTH(BF$15,0))),
$DH121="день_2",
$BP121/30*MAX(MIN($AX121,EOMONTH(BF$15,0))-MAX($AW121,BF$15)+1,),
$DH121="раб.день",
$BP121/30*(IFERROR(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$BP121*BF121,
$DH121="неделя",
$BP121*BF121/7*(ROUNDUP((DAY(EOMONTH(BF$15,0)))/4,0))),
0)</f>
        <v/>
      </c>
      <c r="BX121" s="125">
        <f t="array" ref="BX121">
IFERROR(
_xlfn.IFS(
$DH121="день_1",
$BP121*$BL121/($AX121-$AW121+1)*BG121*(DAY(EOMONTH(BG$15,0))),
$DH121="день_2",
$BP121/30*MAX(MIN($AX121,EOMONTH(BG$15,0))-MAX($AW121,BG$15)+1,),
$DH121="раб.день",
$BP121/30*(IFERROR(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$BP121*BG121,
$DH121="неделя",
$BP121*BG121/7*(ROUNDUP((DAY(EOMONTH(BG$15,0)))/4,0))),
0)</f>
        <v/>
      </c>
      <c r="BY121" s="125">
        <f t="array" ref="BY121">
IFERROR(
_xlfn.IFS(
$DH121="день_1",
$BP121*$BL121/($AX121-$AW121+1)*BH121*(DAY(EOMONTH(BH$15,0))),
$DH121="день_2",
$BP121/30*MAX(MIN($AX121,EOMONTH(BH$15,0))-MAX($AW121,BH$15)+1,),
$DH121="раб.день",
$BP121/30*(IFERROR(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$BP121*BH121,
$DH121="неделя",
$BP121*BH121/7*(ROUNDUP((DAY(EOMONTH(BH$15,0)))/4,0))),
0)</f>
        <v/>
      </c>
      <c r="BZ121" s="125">
        <f t="array" ref="BZ121">
IFERROR(
_xlfn.IFS(
$DH121="день_1",
$BP121*$BL121/($AX121-$AW121+1)*BI121*(DAY(EOMONTH(BI$15,0))),
$DH121="день_2",
$BP121/30*MAX(MIN($AX121,EOMONTH(BI$15,0))-MAX($AW121,BI$15)+1,),
$DH121="раб.день",
$BP121/30*(IFERROR(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$BP121*BI121,
$DH121="неделя",
$BP121*BI121/7*(ROUNDUP((DAY(EOMONTH(BI$15,0)))/4,0))),
0)</f>
        <v/>
      </c>
      <c r="CA121" s="125">
        <f t="array" ref="CA121">
IFERROR(
_xlfn.IFS(
$DH121="день_1",
$BP121*$BL121/($AX121-$AW121+1)*BJ121*(DAY(EOMONTH(BJ$15,0))),
$DH121="день_2",
$BP121/30*MAX(MIN($AX121,EOMONTH(BJ$15,0))-MAX($AW121,BJ$15)+1,),
$DH121="раб.день",
$BP121/30*(IFERROR(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$BP121*BJ121,
$DH121="неделя",
$BP121*BJ121/7*(ROUNDUP((DAY(EOMONTH(BJ$15,0)))/4,0))),
0)</f>
        <v/>
      </c>
      <c r="CB121" s="125">
        <f t="array" ref="CB121">
IFERROR(
_xlfn.IFS(
$DH121="день_1",
$BP121*$BL121/($AX121-$AW121+1)*BK121*(DAY(EOMONTH(BK$15,0))),
$DH121="день_2",
$BP121/30*MAX(MIN($AX121,EOMONTH(BK$15,0))-MAX($AW121,BK$15)+1,),
$DH121="раб.день",
$BP121/30*(IFERROR(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$BP121*BK121,
$DH121="неделя",
$BP121*BK121/7*(ROUNDUP((DAY(EOMONTH(BK$15,0)))/4,0))),
0)</f>
        <v/>
      </c>
      <c r="CC121" s="125">
        <f>SUM($BQ121:$CB121)</f>
        <v/>
      </c>
      <c r="CD121" s="126">
        <f>SUM($EH121:$EH121)</f>
        <v/>
      </c>
      <c r="CE121" s="126">
        <f>$CD121*$AB121</f>
        <v/>
      </c>
      <c r="CF121" s="126">
        <f>SUM($EK121:$EK121)</f>
        <v/>
      </c>
      <c r="CG121" s="126">
        <f>$CF121*$AB121</f>
        <v/>
      </c>
      <c r="CH121" s="126">
        <f>SUM($CC121,$CE121,$CG121)</f>
        <v/>
      </c>
      <c r="CI121" s="126">
        <f>$CH121*(1+$CM121)</f>
        <v/>
      </c>
      <c r="CJ121" s="127" t="n">
        <v>0</v>
      </c>
      <c r="CK121" s="126">
        <f>SUM($CH121:$CH121)*(1+$CJ121)</f>
        <v/>
      </c>
      <c r="CL121" s="126">
        <f>SUM($CH121:$CH121)*(1+$CM121)</f>
        <v/>
      </c>
      <c r="CM121" s="59" t="n"/>
      <c r="CN121" s="59" t="n"/>
      <c r="CO121" s="72" t="n"/>
      <c r="CP121" s="59" t="n"/>
      <c r="CQ121" s="73" t="n"/>
      <c r="CR121" s="73" t="n"/>
      <c r="CS121" s="73" t="n"/>
      <c r="CT121" s="72" t="n"/>
      <c r="CU121" s="79" t="inlineStr">
        <is>
          <t> </t>
        </is>
      </c>
      <c r="CV121" s="60" t="n"/>
      <c r="CW121" s="60" t="n"/>
      <c r="CX121" s="60" t="n"/>
      <c r="CY121" s="127">
        <f>IFERROR(($CC121-$EE121)/($EE121/(1-$DQ121)),0)</f>
        <v/>
      </c>
      <c r="CZ121" s="127">
        <f>IFERROR(1-$EI121/($CE121),0)</f>
        <v/>
      </c>
      <c r="DA121" s="127">
        <f>IFERROR(1-$EL121/($CG121),0)</f>
        <v/>
      </c>
      <c r="DB121" s="126">
        <f>ROUND(IFERROR(($CI121/(1+$CM121)-$EN121),0),2)</f>
        <v/>
      </c>
      <c r="DC121" s="128" t="n"/>
      <c r="DD121" s="125" t="n"/>
      <c r="DE121" s="75" t="n">
        <v>0</v>
      </c>
      <c r="DF121" s="128" t="n"/>
      <c r="DG121" s="125">
        <f>IF($DC121=0,0,$DD121*($DC121*100%-$DE121*$DF121))*SUM($AB121:$AB121)</f>
        <v/>
      </c>
      <c r="DH121" s="129" t="inlineStr">
        <is>
          <t>месяц</t>
        </is>
      </c>
      <c r="DI121" s="130">
        <f t="array" ref="DI121">IFERROR(
IF($ES121="LisChannel",
(ROUND(((INDEX({174.625;153.888888888889;130.972222222222},MATCH($AI121,{2;3;4}),0))*$AG121*$AI121),2)),0),0)</f>
        <v/>
      </c>
      <c r="DJ121" s="130">
        <f>
_xlfn.LET(_xlpm.X,
IFERROR(
IF($ES121="НовиковТВ",
(_xlfn.LET(_xlpm.NTV,
_xlfn.LET(_xlpm.MIN,350000,
IF(SUMIFS($DI:$DI,$ES:$ES,"НовиковТВ")&lt;=_xlpm.MIN,
(SUMIFS($DI:$DI,$ES:$ES,"НовиковТВ")/(COUNTIFS($ES:$ES,"НовиковТВ")))*_xlpm.MIN/SUMIFS($DI:$DI,$ES:$ES,"НовиковТВ"),
DI121)),
_xlpm.NTV+$DG121/(1-(1-(_xlpm.NTV)*(1-$DL121)*(1-$DM121)*(1-$DN121)*(1-$DO121)*(1-$DP121)/_xlpm.NTV))))/(1+$EP121),
$DI121+$DG121/(1-(1-($DI121)*(1-$DL121)*(1-$DM121)*(1-$DN121)*(1-$DO121)*(1-$DP121)/$DI121))),
0),
_xlpm.X*(1+$CM121)*(1+$CW121)-_xlpm.X*(1+$CM121)+_xlpm.X)</f>
        <v/>
      </c>
      <c r="DK121" s="125" t="inlineStr">
        <is>
          <t>послед.</t>
        </is>
      </c>
      <c r="DL121" s="63" t="n">
        <v>0</v>
      </c>
      <c r="DM121" s="63" t="n">
        <v>0</v>
      </c>
      <c r="DN121" s="63" t="n">
        <v>0</v>
      </c>
      <c r="DO121" s="63" t="n">
        <v>0</v>
      </c>
      <c r="DP121" s="63" t="n">
        <v>0</v>
      </c>
      <c r="DQ121" s="63">
        <f t="array" ref="DQ121">IFERROR(_xlfn.IFS(
$DK121="послед.",1-(1-$DL121)*(1-$DM121)*(1-$DN121)*(1-$DO121)*(1-$DP121),
$DK121="сумм.",$DL121+$DM121+$DN121+$DO121+$DP121),
0)</f>
        <v/>
      </c>
      <c r="DR121" s="125">
        <f t="array" ref="DR121">
IFERROR(
_xlfn.IFS(
$BL121=0,
0,
$BL121&gt;0,
_xlfn.IFS($DK121="послед.",
$DJ121*(1-$DL121)*(1-$DM121)*(1-$DN121)*(1-$DO121)*(1-$DP121),
$DK121="сумм.",
$DJ121*(1-($DL121+$DM121+$DN121+$DO121+$DP121)))),0)</f>
        <v/>
      </c>
      <c r="DS121" s="125">
        <f t="array" ref="DS121">
IFERROR(_xlfn.IFS(
$DH121="день_1",
$DR121*$BL121/($AX121-$AW121+1)*AZ121*(DAY(EOMONTH(AZ$15,0))),
$DH121="день_2",
$DR121/30*MAX(MIN($AX121,EOMONTH(AZ$15,0))-MAX($AW121,AZ$15)+1,),
$DH121="раб.день",
$DR121/30*(IFERROR(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$DR121*AZ121,
$DH121="неделя",
$DR121*AZ121/7*(ROUNDUP((DAY(EOMONTH(AZ$15,0)))/4,0))),
0)</f>
        <v/>
      </c>
      <c r="DT121" s="125">
        <f t="array" ref="DT121">
IFERROR(_xlfn.IFS(
$DH121="день_1",
$DR121*$BL121/($AX121-$AW121+1)*BA121*(DAY(EOMONTH(BA$15,0))),
$DH121="день_2",
$DR121/30*MAX(MIN($AX121,EOMONTH(BA$15,0))-MAX($AW121,BA$15)+1,),
$DH121="раб.день",
$DR121/30*(IFERROR(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$DR121*BA121,
$DH121="неделя",
$DR121*BA121/7*(ROUNDUP((DAY(EOMONTH(BA$15,0)))/4,0))),
0)</f>
        <v/>
      </c>
      <c r="DU121" s="125">
        <f t="array" ref="DU121">
IFERROR(_xlfn.IFS(
$DH121="день_1",
$DR121*$BL121/($AX121-$AW121+1)*BB121*(DAY(EOMONTH(BB$15,0))),
$DH121="день_2",
$DR121/30*MAX(MIN($AX121,EOMONTH(BB$15,0))-MAX($AW121,BB$15)+1,),
$DH121="раб.день",
$DR121/30*(IFERROR(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$DR121*BB121,
$DH121="неделя",
$DR121*BB121/7*(ROUNDUP((DAY(EOMONTH(BB$15,0)))/4,0))),
0)</f>
        <v/>
      </c>
      <c r="DV121" s="125">
        <f t="array" ref="DV121">
IFERROR(_xlfn.IFS(
$DH121="день_1",
$DR121*$BL121/($AX121-$AW121+1)*BC121*(DAY(EOMONTH(BC$15,0))),
$DH121="день_2",
$DR121/30*MAX(MIN($AX121,EOMONTH(BC$15,0))-MAX($AW121,BC$15)+1,),
$DH121="раб.день",
$DR121/30*(IFERROR(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$DR121*BC121,
$DH121="неделя",
$DR121*BC121/7*(ROUNDUP((DAY(EOMONTH(BC$15,0)))/4,0))),
0)</f>
        <v/>
      </c>
      <c r="DW121" s="125">
        <f t="array" ref="DW121">
IFERROR(_xlfn.IFS(
$DH121="день_1",
$DR121*$BL121/($AX121-$AW121+1)*BD121*(DAY(EOMONTH(BD$15,0))),
$DH121="день_2",
$DR121/30*MAX(MIN($AX121,EOMONTH(BD$15,0))-MAX($AW121,BD$15)+1,),
$DH121="раб.день",
$DR121/30*(IFERROR(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$DR121*BD121,
$DH121="неделя",
$DR121*BD121/7*(ROUNDUP((DAY(EOMONTH(BD$15,0)))/4,0))),
0)</f>
        <v/>
      </c>
      <c r="DX121" s="125">
        <f t="array" ref="DX121">
IFERROR(_xlfn.IFS(
$DH121="день_1",
$DR121*$BL121/($AX121-$AW121+1)*BE121*(DAY(EOMONTH(BE$15,0))),
$DH121="день_2",
$DR121/30*MAX(MIN($AX121,EOMONTH(BE$15,0))-MAX($AW121,BE$15)+1,),
$DH121="раб.день",
$DR121/30*(IFERROR(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$DR121*BE121,
$DH121="неделя",
$DR121*BE121/7*(ROUNDUP((DAY(EOMONTH(BE$15,0)))/4,0))),
0)</f>
        <v/>
      </c>
      <c r="DY121" s="125">
        <f t="array" ref="DY121">
IFERROR(_xlfn.IFS(
$DH121="день_1",
$DR121*$BL121/($AX121-$AW121+1)*BF121*(DAY(EOMONTH(BF$15,0))),
$DH121="день_2",
$DR121/30*MAX(MIN($AX121,EOMONTH(BF$15,0))-MAX($AW121,BF$15)+1,),
$DH121="раб.день",
$DR121/30*(IFERROR(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$DR121*BF121,
$DH121="неделя",
$DR121*BF121/7*(ROUNDUP((DAY(EOMONTH(BF$15,0)))/4,0))),
0)</f>
        <v/>
      </c>
      <c r="DZ121" s="125">
        <f t="array" ref="DZ121">
IFERROR(_xlfn.IFS(
$DH121="день_1",
$DR121*$BL121/($AX121-$AW121+1)*BG121*(DAY(EOMONTH(BG$15,0))),
$DH121="день_2",
$DR121/30*MAX(MIN($AX121,EOMONTH(BG$15,0))-MAX($AW121,BG$15)+1,),
$DH121="раб.день",
$DR121/30*(IFERROR(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$DR121*BG121,
$DH121="неделя",
$DR121*BG121/7*(ROUNDUP((DAY(EOMONTH(BG$15,0)))/4,0))),
0)</f>
        <v/>
      </c>
      <c r="EA121" s="125">
        <f t="array" ref="EA121">
IFERROR(_xlfn.IFS(
$DH121="день_1",
$DR121*$BL121/($AX121-$AW121+1)*BH121*(DAY(EOMONTH(BH$15,0))),
$DH121="день_2",
$DR121/30*MAX(MIN($AX121,EOMONTH(BH$15,0))-MAX($AW121,BH$15)+1,),
$DH121="раб.день",
$DR121/30*(IFERROR(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$DR121*BH121,
$DH121="неделя",
$DR121*BH121/7*(ROUNDUP((DAY(EOMONTH(BH$15,0)))/4,0))),
0)</f>
        <v/>
      </c>
      <c r="EB121" s="125">
        <f t="array" ref="EB121">
IFERROR(_xlfn.IFS(
$DH121="день_1",
$DR121*$BL121/($AX121-$AW121+1)*BI121*(DAY(EOMONTH(BI$15,0))),
$DH121="день_2",
$DR121/30*MAX(MIN($AX121,EOMONTH(BI$15,0))-MAX($AW121,BI$15)+1,),
$DH121="раб.день",
$DR121/30*(IFERROR(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$DR121*BI121,
$DH121="неделя",
$DR121*BI121/7*(ROUNDUP((DAY(EOMONTH(BI$15,0)))/4,0))),
0)</f>
        <v/>
      </c>
      <c r="EC121" s="125">
        <f t="array" ref="EC121">
IFERROR(_xlfn.IFS(
$DH121="день_1",
$DR121*$BL121/($AX121-$AW121+1)*BJ121*(DAY(EOMONTH(BJ$15,0))),
$DH121="день_2",
$DR121/30*MAX(MIN($AX121,EOMONTH(BJ$15,0))-MAX($AW121,BJ$15)+1,),
$DH121="раб.день",
$DR121/30*(IFERROR(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$DR121*BJ121,
$DH121="неделя",
$DR121*BJ121/7*(ROUNDUP((DAY(EOMONTH(BJ$15,0)))/4,0))),
0)</f>
        <v/>
      </c>
      <c r="ED121" s="125">
        <f t="array" ref="ED121">
IFERROR(_xlfn.IFS(
$DH121="день_1",
$DR121*$BL121/($AX121-$AW121+1)*BK121*(DAY(EOMONTH(BK$15,0))),
$DH121="день_2",
$DR121/30*MAX(MIN($AX121,EOMONTH(BK$15,0))-MAX($AW121,BK$15)+1,),
$DH121="раб.день",
$DR121/30*(IFERROR(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$DR121*BK121,
$DH121="неделя",
$DR121*BK121/7*(ROUNDUP((DAY(EOMONTH(BK$15,0)))/4,0))),
0)</f>
        <v/>
      </c>
      <c r="EE121" s="125">
        <f>SUM($DS121,$DT121,$DU121,$DV121,$DW121,$DX121,$DY121,$DZ121,$EA121,$EB121,$EC121,$ED121)</f>
        <v/>
      </c>
      <c r="EF121" s="125">
        <f>IFERROR(ROUND($EE121*(1+$EP121),2),0)</f>
        <v/>
      </c>
      <c r="EG121" s="128" t="n">
        <v>1</v>
      </c>
      <c r="EH121" s="126" t="n">
        <v>0</v>
      </c>
      <c r="EI121" s="126">
        <f>ROUND(SUM($EH121:$EH121)*SUM($AB121:$AB121)*$EG121,2)</f>
        <v/>
      </c>
      <c r="EJ121" s="126">
        <f>ROUND($EI121*(1+$EP121),2)</f>
        <v/>
      </c>
      <c r="EK121" s="126" t="n">
        <v>0</v>
      </c>
      <c r="EL121" s="126">
        <f>ROUND(SUM($EK121:$EK121)*SUM($AB121:$AB121)*$EG121,2)</f>
        <v/>
      </c>
      <c r="EM121" s="126">
        <f>ROUND($EL121*(1+$EP121),2)</f>
        <v/>
      </c>
      <c r="EN121" s="126">
        <f>SUM($EE121,$EI121,$EL121)</f>
        <v/>
      </c>
      <c r="EO121" s="126">
        <f>SUM($EF121,$EJ121,$EM121)</f>
        <v/>
      </c>
      <c r="EP121" s="59" t="n"/>
      <c r="EQ121" s="59" t="n"/>
      <c r="ER121" s="60">
        <f t="array" ref="ER1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MATCH(ES121,
{"AMS";"RussOutdoor";"HD Outdoor";"Ingroup";"IQ";"Ledproduction";"LisChannel";"Logic";"Media-PPL";"NovikovTV | НовиковТВ";"SMA";"SOK";"КрокусТВ | CrocusTV | IndoorTV";"Сити";"ТЯК Москва"},
0)),"")</f>
        <v/>
      </c>
      <c r="ES121" s="60" t="n"/>
      <c r="ET121" s="60">
        <f t="array" ref="ET1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MATCH(ES121,
{"AMS";"RussOutdoor";"HD Outdoor";"Ingroup";"IQ";"Ledproduction";"LisChannel";"Logic";"Media-PPL";"NovikovTV | НовиковТВ";"SMA";"SOK";"КрокусТВ | CrocusTV | IndoorTV";"Сити";"ТЯК Москва"},
0)),"")</f>
        <v/>
      </c>
      <c r="EU121" s="60" t="n"/>
      <c r="EV121" s="60" t="n"/>
      <c r="EX121" s="110">
        <f t="array" ref="EX121">
($AR121/30
+N("ТРАФИК ПЛОЩАДКИ"))*
(IFERROR(
_xlfn.LET(
_xlpm.GPR,
HLOOKUP($L121,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IF($Q121="цифровой",_xlpm.GPR/$AG121,_xlpm.GPR/60)),
0)
+N("DWELL TIME"))*
(IF($AB121=0,0,IF($AB121=1,0.3,IF($AB121=2,0.5,IF($AB121&gt;2,1))))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_xlfn.IFS($AC121="да",1.2,$AC121="нет",1)*
_xlfn.IFS($AD121="да",1.2,$AD121="нет",1)*
IF(R121="статический",1,1.2)*
$X121*
INDEX(
{1.2;1;1.2;1.2;1;1.2;1.2;1.2;1.2;1.2;1.2;1;1.2;1.2;1.2;1.2;1;1;1.2;1.2;1.2;1;1;1;1;1.2;1.2;1.2;1.2;1;1;1;1;1.2;1.2;1.2;1.2;1.2;1.2;1.2;1.2;1;1;1.2;1;1;1;1;1.5;1;1;1.5;1.5;1.2},
MATCH($Q121,_xlpm.MI,0)))&gt;{0.02;0.04;0.06;0.1;0.2;0.4;0.6;0.8;1;2;4;6})),
{0;1;2;3;4;5;6;7;8;9;10;11;12},
0)))
+N("КОЭФФИЦИЕНТ КОНТАКТА"))))*
(_xlfn.IFS($X121&lt;0.1,$X121/1000,$X121&gt;25,5.2,AND($X121&gt;=0.1,$X121&lt;=25),(($X121*2+0.1)/10)*($X121/10)))*
IFERROR((_xlfn.LET(
_xlpm.MA,
{0;0.8;0.85;0.9;0.95;1},
_xlpm.MAA,
{0;1;2;3;4;5},
INDEX(_xlpm.MA,MATCH(SUMPRODUCT(--((IF(ROUND(_xlpm.MAA,1)&gt;5,5,ROUND($AB121,1)))&gt;{0;1;2;3;4;5})),_xlpm.MAA,0)))
+N("КОЭФФИЦИЕНТ КОЛ-ВО КОНСТРУКЦИЙ")),1)*
$AB121,0))*
(IF($Q121="цифровой",$AG121/15*$AI121,1)
+N("ДЛЯ ЦИФРЫ"))</f>
        <v/>
      </c>
      <c r="EY121" s="110">
        <f>IFERROR(EX121*AY121,0)</f>
        <v/>
      </c>
      <c r="EZ121" s="131">
        <f>IFERROR(DP121/EY121*1000,0)</f>
        <v/>
      </c>
      <c r="FA121" s="112">
        <f>IFERROR(FC121/FB121,0)</f>
        <v/>
      </c>
      <c r="FB121" s="112">
        <f>IFERROR((FC121/(EY121/FF121*#REF!))*0.825,0)</f>
        <v/>
      </c>
      <c r="FC121" s="112">
        <f>IFERROR(((EX121*30/AR121)*100)/30,0)</f>
        <v/>
      </c>
      <c r="FD121" s="112">
        <f>IFERROR(EY121/G121*100%,0)</f>
        <v/>
      </c>
      <c r="FE121" s="112">
        <f>IFERROR(FD121/FC121*100%,0)</f>
        <v/>
      </c>
      <c r="FF121" s="110">
        <f>IFERROR(AR121/30*AY121,0)</f>
        <v/>
      </c>
    </row>
    <row r="122" ht="12.75" customHeight="1">
      <c r="A122" s="59" t="n"/>
      <c r="B122" s="60" t="n"/>
      <c r="C122" s="60" t="n"/>
      <c r="D122" s="60">
        <f t="array" ref="D1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2" s="60">
        <f t="array" ref="E1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2" s="60" t="inlineStr"/>
      <c r="G122" s="60" t="n"/>
      <c r="H122" s="60">
        <f t="array" ref="H1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2" s="60" t="n"/>
      <c r="J122" s="60" t="n"/>
      <c r="K122" s="60" t="n"/>
      <c r="L122" s="60" t="n"/>
      <c r="M122" s="60" t="n"/>
      <c r="N122" s="60" t="n"/>
      <c r="O122" s="60" t="n"/>
      <c r="P122" s="60">
        <f t="array" ref="P122">
_xlfn.IFS(
ISNUMBER(MATCH($Q122,{"шелфбаннер","разделитель","монетница","чековая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ISNUMBER(MATCH($Q122,{"каталог","журнал"},)),
"Пресса",
$Q122="","")</f>
        <v/>
      </c>
      <c r="Q122" s="60" t="n"/>
      <c r="R122" s="60">
        <f t="array" ref="R122">
IFERROR(
_xlfn.IFS(
OR(ISNUMBER(MATCH($Q122,{"экспозиция","макет","стенд","автостенд","авто стенд","выставочное пространство","выставочные стенды","модульные выставочные стенды","3Д конструкция","3D конструкция"},)),P122="Экспонирование"),
"нестандартный",
ISNUMBER(MATCH($Q122,{"скроллер","призматрон"},)),
"динамический",
$P122="Видео",
"цифровой",
OR($P122="Пресса",$P122="Щит",$P122="POSm",$P122="Подвес",$P122="Брендирование/оклейка"),
"статический"),"")</f>
        <v/>
      </c>
      <c r="S122" s="59" t="n"/>
      <c r="T122" s="60" t="n"/>
      <c r="U122" s="60" t="n"/>
      <c r="V122" s="60">
        <f>
IF(P122="Видео",
"цифровой постер/ролик",
IF(ISNUMBER(MATCH(Q122,{"короб световой","короб световой | лайтбокс","короб световой | кристалайт","лайтбокс","лайт бокс","кристалайт","LB","lightbox"},)),
"бэклит",
IF(P122="Брендирование/оклейка",
"перфарированная пленка/самоклейка",
IF(P122="Экспонирование",
"под запрос",
IF(P122="Подвес",
"баннер/ткань",
"")))))</f>
        <v/>
      </c>
      <c r="W122" s="59" t="n"/>
      <c r="X122" s="59" t="n"/>
      <c r="Y122" s="59" t="n"/>
      <c r="Z122" s="61" t="n"/>
      <c r="AA122" s="61" t="n"/>
      <c r="AB122" s="61">
        <f>IF(BL122&gt;0,Z122,0)</f>
        <v/>
      </c>
      <c r="AC122" s="59" t="n"/>
      <c r="AD122" s="59" t="n"/>
      <c r="AE122" s="59" t="n"/>
      <c r="AF122" s="59" t="n"/>
      <c r="AG122" s="59" t="n"/>
      <c r="AH122" s="59" t="n"/>
      <c r="AI122" s="59" t="n"/>
      <c r="AJ122" s="59" t="n"/>
      <c r="AK122" s="59" t="n"/>
      <c r="AL122" s="62">
        <f>IFERROR(IF(OR(R122="статический",R122="динамический",R122="нестандартный",R122="",R122=""),"-",IF(AND(AH122="-",AI122="-"),"-",AK122*3600/AH122*AI122)),"-")</f>
        <v/>
      </c>
      <c r="AM122" s="62">
        <f>IFERROR(IF(OR(R122="статический",R122="динамический",R122="",R122="", R122="BTL",R122="нестандартный"),"-",AG122*AI122*AL122/60),"-")</f>
        <v/>
      </c>
      <c r="AN122" s="63">
        <f>IFERROR(IF(AH122="","-",AG122*AI122/AH122),"-")</f>
        <v/>
      </c>
      <c r="AO122" s="59">
        <f>IFERROR(IF(OR($R122="статический",$R122="динамический",$R122="",$R122="",$R122="BTL",$R122="нестандартный"),"-",$AL122*$AY122),"-")</f>
        <v/>
      </c>
      <c r="AP122" s="62">
        <f>IFERROR(IF(OR($R122="статический",$R122="динамический",$R122="",$R122="",$R122="BTL",$R122="нестандартный"),"-",$AM122*AY122),"-")</f>
        <v/>
      </c>
      <c r="AQ122" s="64" t="n"/>
      <c r="AR122" s="61" t="n"/>
      <c r="AS122" s="61" t="n"/>
      <c r="AT122" s="61" t="n"/>
      <c r="AU122" s="65" t="n"/>
      <c r="AV122" s="124">
        <f>IFERROR(DR122/AT122*1000,"n/a")</f>
        <v/>
      </c>
      <c r="AW122" s="67" t="n"/>
      <c r="AX122" s="67" t="n"/>
      <c r="AY122" s="43">
        <f>IFERROR(IF(OR($AW122="",$AX122=""),"",_xlfn.DAYS($AX122+1,$AW122)),"")</f>
        <v/>
      </c>
      <c r="AZ122" s="68">
        <f t="array" ref="AZ122">
_xlfn.LET(_xlpm.COEFF,
IF($AW122+$AX122=0,0,IF(MAX(MIN($AX122,EOMONTH(AZ$15,0))-MAX($AW122,AZ$15)+1,)&gt;0,1,0)),
_xlfn.IFS(
$ES122="LisChannel",
_xlpm.COEFF*
INDEX({1;1;1.2;1.2;1;1;1;1;1.2;1.2;1.2;1.2},
MATCH(MONTH(AZ$15),
{1,2,3,4,5,6,7,8,9,10,11,12})),
CONCATENATE($ES122," ",$L122)="RussOutdoor метро",
_xlpm.COEFF*
INDEX({0.8;0.9;1.1;1.1;1;1;1;1;1.1;1.1;1.1;1.1},
MATCH(MONTH(AZ$15),
{1,2,3,4,5,6,7,8,9,10,11,12})),
$ES122&lt;&gt;"LisChannel",
_xlpm.COEFF,
$ES122&lt;&gt;"RussOutdoor",
_xlpm.COEFF))</f>
        <v/>
      </c>
      <c r="BA122" s="68">
        <f t="array" ref="BA122">
_xlfn.LET(_xlpm.COEFF,
IF($AW122+$AX122=0,0,IF(MAX(MIN($AX122,EOMONTH(BA$15,0))-MAX($AW122,BA$15)+1,)&gt;0,1,0)),
_xlfn.IFS(
$ES122="LisChannel",
_xlpm.COEFF*
INDEX({1;1;1.2;1.2;1;1;1;1;1.2;1.2;1.2;1.2},
MATCH(MONTH(BA$15),
{1,2,3,4,5,6,7,8,9,10,11,12})),
CONCATENATE($ES122," ",$L122)="RussOutdoor метро",
_xlpm.COEFF*
INDEX({0.8;0.9;1.1;1.1;1;1;1;1;1.1;1.1;1.1;1.1},
MATCH(MONTH(BA$15),
{1,2,3,4,5,6,7,8,9,10,11,12})),
$ES122&lt;&gt;"LisChannel",
_xlpm.COEFF,
$ES122&lt;&gt;"RussOutdoor",
_xlpm.COEFF))</f>
        <v/>
      </c>
      <c r="BB122" s="68">
        <f t="array" ref="BB122">
_xlfn.LET(_xlpm.COEFF,
IF($AW122+$AX122=0,0,IF(MAX(MIN($AX122,EOMONTH(BB$15,0))-MAX($AW122,BB$15)+1,)&gt;0,1,0)),
_xlfn.IFS(
$ES122="LisChannel",
_xlpm.COEFF*
INDEX({1;1;1.2;1.2;1;1;1;1;1.2;1.2;1.2;1.2},
MATCH(MONTH(BB$15),
{1,2,3,4,5,6,7,8,9,10,11,12})),
CONCATENATE($ES122," ",$L122)="RussOutdoor метро",
_xlpm.COEFF*
INDEX({0.8;0.9;1.1;1.1;1;1;1;1;1.1;1.1;1.1;1.1},
MATCH(MONTH(BB$15),
{1,2,3,4,5,6,7,8,9,10,11,12})),
$ES122&lt;&gt;"LisChannel",
_xlpm.COEFF,
$ES122&lt;&gt;"RussOutdoor",
_xlpm.COEFF))</f>
        <v/>
      </c>
      <c r="BC122" s="68">
        <f t="array" ref="BC122">
_xlfn.LET(_xlpm.COEFF,
IF($AW122+$AX122=0,0,IF(MAX(MIN($AX122,EOMONTH(BC$15,0))-MAX($AW122,BC$15)+1,)&gt;0,1,0)),
_xlfn.IFS(
$ES122="LisChannel",
_xlpm.COEFF*
INDEX({1;1;1.2;1.2;1;1;1;1;1.2;1.2;1.2;1.2},
MATCH(MONTH(BC$15),
{1,2,3,4,5,6,7,8,9,10,11,12})),
CONCATENATE($ES122," ",$L122)="RussOutdoor метро",
_xlpm.COEFF*
INDEX({0.8;0.9;1.1;1.1;1;1;1;1;1.1;1.1;1.1;1.1},
MATCH(MONTH(BC$15),
{1,2,3,4,5,6,7,8,9,10,11,12})),
$ES122&lt;&gt;"LisChannel",
_xlpm.COEFF,
$ES122&lt;&gt;"RussOutdoor",
_xlpm.COEFF))</f>
        <v/>
      </c>
      <c r="BD122" s="68">
        <f t="array" ref="BD122">
_xlfn.LET(_xlpm.COEFF,
IF($AW122+$AX122=0,0,IF(MAX(MIN($AX122,EOMONTH(BD$15,0))-MAX($AW122,BD$15)+1,)&gt;0,1,0)),
_xlfn.IFS(
$ES122="LisChannel",
_xlpm.COEFF*
INDEX({1;1;1.2;1.2;1;1;1;1;1.2;1.2;1.2;1.2},
MATCH(MONTH(BD$15),
{1,2,3,4,5,6,7,8,9,10,11,12})),
CONCATENATE($ES122," ",$L122)="RussOutdoor метро",
_xlpm.COEFF*
INDEX({0.8;0.9;1.1;1.1;1;1;1;1;1.1;1.1;1.1;1.1},
MATCH(MONTH(BD$15),
{1,2,3,4,5,6,7,8,9,10,11,12})),
$ES122&lt;&gt;"LisChannel",
_xlpm.COEFF,
$ES122&lt;&gt;"RussOutdoor",
_xlpm.COEFF))</f>
        <v/>
      </c>
      <c r="BE122" s="68">
        <f t="array" ref="BE122">
_xlfn.LET(_xlpm.COEFF,
IF($AW122+$AX122=0,0,IF(MAX(MIN($AX122,EOMONTH(BE$15,0))-MAX($AW122,BE$15)+1,)&gt;0,1,0)),
_xlfn.IFS(
$ES122="LisChannel",
_xlpm.COEFF*
INDEX({1;1;1.2;1.2;1;1;1;1;1.2;1.2;1.2;1.2},
MATCH(MONTH(BE$15),
{1,2,3,4,5,6,7,8,9,10,11,12})),
CONCATENATE($ES122," ",$L122)="RussOutdoor метро",
_xlpm.COEFF*
INDEX({0.8;0.9;1.1;1.1;1;1;1;1;1.1;1.1;1.1;1.1},
MATCH(MONTH(BE$15),
{1,2,3,4,5,6,7,8,9,10,11,12})),
$ES122&lt;&gt;"LisChannel",
_xlpm.COEFF,
$ES122&lt;&gt;"RussOutdoor",
_xlpm.COEFF))</f>
        <v/>
      </c>
      <c r="BF122" s="68">
        <f t="array" ref="BF122">
_xlfn.LET(_xlpm.COEFF,
IF($AW122+$AX122=0,0,IF(MAX(MIN($AX122,EOMONTH(BF$15,0))-MAX($AW122,BF$15)+1,)&gt;0,1,0)),
_xlfn.IFS(
$ES122="LisChannel",
_xlpm.COEFF*
INDEX({1;1;1.2;1.2;1;1;1;1;1.2;1.2;1.2;1.2},
MATCH(MONTH(BF$15),
{1,2,3,4,5,6,7,8,9,10,11,12})),
CONCATENATE($ES122," ",$L122)="RussOutdoor метро",
_xlpm.COEFF*
INDEX({0.8;0.9;1.1;1.1;1;1;1;1;1.1;1.1;1.1;1.1},
MATCH(MONTH(BF$15),
{1,2,3,4,5,6,7,8,9,10,11,12})),
$ES122&lt;&gt;"LisChannel",
_xlpm.COEFF,
$ES122&lt;&gt;"RussOutdoor",
_xlpm.COEFF))</f>
        <v/>
      </c>
      <c r="BG122" s="68">
        <f t="array" ref="BG122">
_xlfn.LET(_xlpm.COEFF,
IF($AW122+$AX122=0,0,IF(MAX(MIN($AX122,EOMONTH(BG$15,0))-MAX($AW122,BG$15)+1,)&gt;0,1,0)),
_xlfn.IFS(
$ES122="LisChannel",
_xlpm.COEFF*
INDEX({1;1;1.2;1.2;1;1;1;1;1.2;1.2;1.2;1.2},
MATCH(MONTH(BG$15),
{1,2,3,4,5,6,7,8,9,10,11,12})),
CONCATENATE($ES122," ",$L122)="RussOutdoor метро",
_xlpm.COEFF*
INDEX({0.8;0.9;1.1;1.1;1;1;1;1;1.1;1.1;1.1;1.1},
MATCH(MONTH(BG$15),
{1,2,3,4,5,6,7,8,9,10,11,12})),
$ES122&lt;&gt;"LisChannel",
_xlpm.COEFF,
$ES122&lt;&gt;"RussOutdoor",
_xlpm.COEFF))</f>
        <v/>
      </c>
      <c r="BH122" s="68">
        <f t="array" ref="BH122">
_xlfn.LET(_xlpm.COEFF,
IF($AW122+$AX122=0,0,IF(MAX(MIN($AX122,EOMONTH(BH$15,0))-MAX($AW122,BH$15)+1,)&gt;0,1,0)),
_xlfn.IFS(
$ES122="LisChannel",
_xlpm.COEFF*
INDEX({1;1;1.2;1.2;1;1;1;1;1.2;1.2;1.2;1.2},
MATCH(MONTH(BH$15),
{1,2,3,4,5,6,7,8,9,10,11,12})),
CONCATENATE($ES122," ",$L122)="RussOutdoor метро",
_xlpm.COEFF*
INDEX({0.8;0.9;1.1;1.1;1;1;1;1;1.1;1.1;1.1;1.1},
MATCH(MONTH(BH$15),
{1,2,3,4,5,6,7,8,9,10,11,12})),
$ES122&lt;&gt;"LisChannel",
_xlpm.COEFF,
$ES122&lt;&gt;"RussOutdoor",
_xlpm.COEFF))</f>
        <v/>
      </c>
      <c r="BI122" s="68">
        <f t="array" ref="BI122">
_xlfn.LET(_xlpm.COEFF,
IF($AW122+$AX122=0,0,IF(MAX(MIN($AX122,EOMONTH(BI$15,0))-MAX($AW122,BI$15)+1,)&gt;0,1,0)),
_xlfn.IFS(
$ES122="LisChannel",
_xlpm.COEFF*
INDEX({1;1;1.2;1.2;1;1;1;1;1.2;1.2;1.2;1.2},
MATCH(MONTH(BI$15),
{1,2,3,4,5,6,7,8,9,10,11,12})),
CONCATENATE($ES122," ",$L122)="RussOutdoor метро",
_xlpm.COEFF*
INDEX({0.8;0.9;1.1;1.1;1;1;1;1;1.1;1.1;1.1;1.1},
MATCH(MONTH(BI$15),
{1,2,3,4,5,6,7,8,9,10,11,12})),
$ES122&lt;&gt;"LisChannel",
_xlpm.COEFF,
$ES122&lt;&gt;"RussOutdoor",
_xlpm.COEFF))</f>
        <v/>
      </c>
      <c r="BJ122" s="68">
        <f t="array" ref="BJ122">
_xlfn.LET(_xlpm.COEFF,
IF($AW122+$AX122=0,0,IF(MAX(MIN($AX122,EOMONTH(BJ$15,0))-MAX($AW122,BJ$15)+1,)&gt;0,1,0)),
_xlfn.IFS(
$ES122="LisChannel",
_xlpm.COEFF*
INDEX({1;1;1.2;1.2;1;1;1;1;1.2;1.2;1.2;1.2},
MATCH(MONTH(BJ$15),
{1,2,3,4,5,6,7,8,9,10,11,12})),
CONCATENATE($ES122," ",$L122)="RussOutdoor метро",
_xlpm.COEFF*
INDEX({0.8;0.9;1.1;1.1;1;1;1;1;1.1;1.1;1.1;1.1},
MATCH(MONTH(BJ$15),
{1,2,3,4,5,6,7,8,9,10,11,12})),
$ES122&lt;&gt;"LisChannel",
_xlpm.COEFF,
$ES122&lt;&gt;"RussOutdoor",
_xlpm.COEFF))</f>
        <v/>
      </c>
      <c r="BK122" s="68">
        <f t="array" ref="BK122">
_xlfn.LET(_xlpm.COEFF,
IF($AW122+$AX122=0,0,IF(MAX(MIN($AX122,EOMONTH(BK$15,0))-MAX($AW122,BK$15)+1,)&gt;0,1,0)),
_xlfn.IFS(
$ES122="LisChannel",
_xlpm.COEFF*
INDEX({1;1;1.2;1.2;1;1;1;1;1.2;1.2;1.2;1.2},
MATCH(MONTH(BK$15),
{1,2,3,4,5,6,7,8,9,10,11,12})),
CONCATENATE($ES122," ",$L122)="RussOutdoor метро",
_xlpm.COEFF*
INDEX({0.8;0.9;1.1;1.1;1;1;1;1;1.1;1.1;1.1;1.1},
MATCH(MONTH(BK$15),
{1,2,3,4,5,6,7,8,9,10,11,12})),
$ES122&lt;&gt;"LisChannel",
_xlpm.COEFF,
$ES122&lt;&gt;"RussOutdoor",
_xlpm.COEFF))</f>
        <v/>
      </c>
      <c r="BL122" s="62">
        <f>COUNTIFS($AZ122:$BK122,"&gt;0")</f>
        <v/>
      </c>
      <c r="BM122" s="65" t="n"/>
      <c r="BN122" s="125">
        <f>$DJ122</f>
        <v/>
      </c>
      <c r="BO122" s="63">
        <f>$DQ122</f>
        <v/>
      </c>
      <c r="BP122" s="125">
        <f>
IFERROR(
IF($BL122=0,0,
$BN122*(1-$BO122)),
0)</f>
        <v/>
      </c>
      <c r="BQ122" s="125">
        <f t="array" ref="BQ122">
IFERROR(
_xlfn.IFS(
$DH122="день_1",
$BP122*$BL122/($AX122-$AW122+1)*AZ122*(DAY(EOMONTH(AZ$15,0))),
$DH122="день_2",
$BP122/30*MAX(MIN($AX122,EOMONTH(AZ$15,0))-MAX($AW122,AZ$15)+1,),
$DH122="раб.день",
$BP122/30*(IFERROR(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$BP122*AZ122,
$DH122="неделя",
$BP122*AZ122/7*(ROUNDUP((DAY(EOMONTH(AZ$15,0)))/4,0))),
0)</f>
        <v/>
      </c>
      <c r="BR122" s="125">
        <f t="array" ref="BR122">
IFERROR(
_xlfn.IFS(
$DH122="день_1",
$BP122*$BL122/($AX122-$AW122+1)*BA122*(DAY(EOMONTH(BA$15,0))),
$DH122="день_2",
$BP122/30*MAX(MIN($AX122,EOMONTH(BA$15,0))-MAX($AW122,BA$15)+1,),
$DH122="раб.день",
$BP122/30*(IFERROR(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$BP122*BA122,
$DH122="неделя",
$BP122*BA122/7*(ROUNDUP((DAY(EOMONTH(BA$15,0)))/4,0))),
0)</f>
        <v/>
      </c>
      <c r="BS122" s="125">
        <f t="array" ref="BS122">
IFERROR(
_xlfn.IFS(
$DH122="день_1",
$BP122*$BL122/($AX122-$AW122+1)*BB122*(DAY(EOMONTH(BB$15,0))),
$DH122="день_2",
$BP122/30*MAX(MIN($AX122,EOMONTH(BB$15,0))-MAX($AW122,BB$15)+1,),
$DH122="раб.день",
$BP122/30*(IFERROR(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$BP122*BB122,
$DH122="неделя",
$BP122*BB122/7*(ROUNDUP((DAY(EOMONTH(BB$15,0)))/4,0))),
0)</f>
        <v/>
      </c>
      <c r="BT122" s="125">
        <f t="array" ref="BT122">
IFERROR(
_xlfn.IFS(
$DH122="день_1",
$BP122*$BL122/($AX122-$AW122+1)*BC122*(DAY(EOMONTH(BC$15,0))),
$DH122="день_2",
$BP122/30*MAX(MIN($AX122,EOMONTH(BC$15,0))-MAX($AW122,BC$15)+1,),
$DH122="раб.день",
$BP122/30*(IFERROR(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$BP122*BC122,
$DH122="неделя",
$BP122*BC122/7*(ROUNDUP((DAY(EOMONTH(BC$15,0)))/4,0))),
0)</f>
        <v/>
      </c>
      <c r="BU122" s="125">
        <f t="array" ref="BU122">
IFERROR(
_xlfn.IFS(
$DH122="день_1",
$BP122*$BL122/($AX122-$AW122+1)*BD122*(DAY(EOMONTH(BD$15,0))),
$DH122="день_2",
$BP122/30*MAX(MIN($AX122,EOMONTH(BD$15,0))-MAX($AW122,BD$15)+1,),
$DH122="раб.день",
$BP122/30*(IFERROR(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$BP122*BD122,
$DH122="неделя",
$BP122*BD122/7*(ROUNDUP((DAY(EOMONTH(BD$15,0)))/4,0))),
0)</f>
        <v/>
      </c>
      <c r="BV122" s="125">
        <f t="array" ref="BV122">
IFERROR(
_xlfn.IFS(
$DH122="день_1",
$BP122*$BL122/($AX122-$AW122+1)*BE122*(DAY(EOMONTH(BE$15,0))),
$DH122="день_2",
$BP122/30*MAX(MIN($AX122,EOMONTH(BE$15,0))-MAX($AW122,BE$15)+1,),
$DH122="раб.день",
$BP122/30*(IFERROR(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$BP122*BE122,
$DH122="неделя",
$BP122*BE122/7*(ROUNDUP((DAY(EOMONTH(BE$15,0)))/4,0))),
0)</f>
        <v/>
      </c>
      <c r="BW122" s="125">
        <f t="array" ref="BW122">
IFERROR(
_xlfn.IFS(
$DH122="день_1",
$BP122*$BL122/($AX122-$AW122+1)*BF122*(DAY(EOMONTH(BF$15,0))),
$DH122="день_2",
$BP122/30*MAX(MIN($AX122,EOMONTH(BF$15,0))-MAX($AW122,BF$15)+1,),
$DH122="раб.день",
$BP122/30*(IFERROR(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$BP122*BF122,
$DH122="неделя",
$BP122*BF122/7*(ROUNDUP((DAY(EOMONTH(BF$15,0)))/4,0))),
0)</f>
        <v/>
      </c>
      <c r="BX122" s="125">
        <f t="array" ref="BX122">
IFERROR(
_xlfn.IFS(
$DH122="день_1",
$BP122*$BL122/($AX122-$AW122+1)*BG122*(DAY(EOMONTH(BG$15,0))),
$DH122="день_2",
$BP122/30*MAX(MIN($AX122,EOMONTH(BG$15,0))-MAX($AW122,BG$15)+1,),
$DH122="раб.день",
$BP122/30*(IFERROR(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$BP122*BG122,
$DH122="неделя",
$BP122*BG122/7*(ROUNDUP((DAY(EOMONTH(BG$15,0)))/4,0))),
0)</f>
        <v/>
      </c>
      <c r="BY122" s="125">
        <f t="array" ref="BY122">
IFERROR(
_xlfn.IFS(
$DH122="день_1",
$BP122*$BL122/($AX122-$AW122+1)*BH122*(DAY(EOMONTH(BH$15,0))),
$DH122="день_2",
$BP122/30*MAX(MIN($AX122,EOMONTH(BH$15,0))-MAX($AW122,BH$15)+1,),
$DH122="раб.день",
$BP122/30*(IFERROR(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$BP122*BH122,
$DH122="неделя",
$BP122*BH122/7*(ROUNDUP((DAY(EOMONTH(BH$15,0)))/4,0))),
0)</f>
        <v/>
      </c>
      <c r="BZ122" s="125">
        <f t="array" ref="BZ122">
IFERROR(
_xlfn.IFS(
$DH122="день_1",
$BP122*$BL122/($AX122-$AW122+1)*BI122*(DAY(EOMONTH(BI$15,0))),
$DH122="день_2",
$BP122/30*MAX(MIN($AX122,EOMONTH(BI$15,0))-MAX($AW122,BI$15)+1,),
$DH122="раб.день",
$BP122/30*(IFERROR(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$BP122*BI122,
$DH122="неделя",
$BP122*BI122/7*(ROUNDUP((DAY(EOMONTH(BI$15,0)))/4,0))),
0)</f>
        <v/>
      </c>
      <c r="CA122" s="125">
        <f t="array" ref="CA122">
IFERROR(
_xlfn.IFS(
$DH122="день_1",
$BP122*$BL122/($AX122-$AW122+1)*BJ122*(DAY(EOMONTH(BJ$15,0))),
$DH122="день_2",
$BP122/30*MAX(MIN($AX122,EOMONTH(BJ$15,0))-MAX($AW122,BJ$15)+1,),
$DH122="раб.день",
$BP122/30*(IFERROR(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$BP122*BJ122,
$DH122="неделя",
$BP122*BJ122/7*(ROUNDUP((DAY(EOMONTH(BJ$15,0)))/4,0))),
0)</f>
        <v/>
      </c>
      <c r="CB122" s="125">
        <f t="array" ref="CB122">
IFERROR(
_xlfn.IFS(
$DH122="день_1",
$BP122*$BL122/($AX122-$AW122+1)*BK122*(DAY(EOMONTH(BK$15,0))),
$DH122="день_2",
$BP122/30*MAX(MIN($AX122,EOMONTH(BK$15,0))-MAX($AW122,BK$15)+1,),
$DH122="раб.день",
$BP122/30*(IFERROR(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$BP122*BK122,
$DH122="неделя",
$BP122*BK122/7*(ROUNDUP((DAY(EOMONTH(BK$15,0)))/4,0))),
0)</f>
        <v/>
      </c>
      <c r="CC122" s="125">
        <f>SUM($BQ122:$CB122)</f>
        <v/>
      </c>
      <c r="CD122" s="126">
        <f>SUM($EH122:$EH122)</f>
        <v/>
      </c>
      <c r="CE122" s="126">
        <f>$CD122*$AB122</f>
        <v/>
      </c>
      <c r="CF122" s="126">
        <f>SUM($EK122:$EK122)</f>
        <v/>
      </c>
      <c r="CG122" s="126">
        <f>$CF122*$AB122</f>
        <v/>
      </c>
      <c r="CH122" s="126">
        <f>SUM($CC122,$CE122,$CG122)</f>
        <v/>
      </c>
      <c r="CI122" s="126">
        <f>$CH122*(1+$CM122)</f>
        <v/>
      </c>
      <c r="CJ122" s="127" t="n">
        <v>0</v>
      </c>
      <c r="CK122" s="126">
        <f>SUM($CH122:$CH122)*(1+$CJ122)</f>
        <v/>
      </c>
      <c r="CL122" s="126">
        <f>SUM($CH122:$CH122)*(1+$CM122)</f>
        <v/>
      </c>
      <c r="CM122" s="59" t="n"/>
      <c r="CN122" s="59" t="n"/>
      <c r="CO122" s="72" t="n"/>
      <c r="CP122" s="59" t="n"/>
      <c r="CQ122" s="73" t="n"/>
      <c r="CR122" s="73" t="n"/>
      <c r="CS122" s="73" t="n"/>
      <c r="CT122" s="72" t="n"/>
      <c r="CU122" s="79" t="inlineStr">
        <is>
          <t> </t>
        </is>
      </c>
      <c r="CV122" s="60" t="n"/>
      <c r="CW122" s="60" t="n"/>
      <c r="CX122" s="60" t="n"/>
      <c r="CY122" s="127">
        <f>IFERROR(($CC122-$EE122)/($EE122/(1-$DQ122)),0)</f>
        <v/>
      </c>
      <c r="CZ122" s="127">
        <f>IFERROR(1-$EI122/($CE122),0)</f>
        <v/>
      </c>
      <c r="DA122" s="127">
        <f>IFERROR(1-$EL122/($CG122),0)</f>
        <v/>
      </c>
      <c r="DB122" s="126">
        <f>ROUND(IFERROR(($CI122/(1+$CM122)-$EN122),0),2)</f>
        <v/>
      </c>
      <c r="DC122" s="128" t="n"/>
      <c r="DD122" s="125" t="n"/>
      <c r="DE122" s="75" t="n">
        <v>0</v>
      </c>
      <c r="DF122" s="128" t="n"/>
      <c r="DG122" s="125">
        <f>IF($DC122=0,0,$DD122*($DC122*100%-$DE122*$DF122))*SUM($AB122:$AB122)</f>
        <v/>
      </c>
      <c r="DH122" s="129" t="inlineStr">
        <is>
          <t>месяц</t>
        </is>
      </c>
      <c r="DI122" s="130">
        <f t="array" ref="DI122">IFERROR(
IF($ES122="LisChannel",
(ROUND(((INDEX({174.625;153.888888888889;130.972222222222},MATCH($AI122,{2;3;4}),0))*$AG122*$AI122),2)),0),0)</f>
        <v/>
      </c>
      <c r="DJ122" s="130">
        <f>
_xlfn.LET(_xlpm.X,
IFERROR(
IF($ES122="НовиковТВ",
(_xlfn.LET(_xlpm.NTV,
_xlfn.LET(_xlpm.MIN,350000,
IF(SUMIFS($DI:$DI,$ES:$ES,"НовиковТВ")&lt;=_xlpm.MIN,
(SUMIFS($DI:$DI,$ES:$ES,"НовиковТВ")/(COUNTIFS($ES:$ES,"НовиковТВ")))*_xlpm.MIN/SUMIFS($DI:$DI,$ES:$ES,"НовиковТВ"),
DI122)),
_xlpm.NTV+$DG122/(1-(1-(_xlpm.NTV)*(1-$DL122)*(1-$DM122)*(1-$DN122)*(1-$DO122)*(1-$DP122)/_xlpm.NTV))))/(1+$EP122),
$DI122+$DG122/(1-(1-($DI122)*(1-$DL122)*(1-$DM122)*(1-$DN122)*(1-$DO122)*(1-$DP122)/$DI122))),
0),
_xlpm.X*(1+$CM122)*(1+$CW122)-_xlpm.X*(1+$CM122)+_xlpm.X)</f>
        <v/>
      </c>
      <c r="DK122" s="125" t="inlineStr">
        <is>
          <t>послед.</t>
        </is>
      </c>
      <c r="DL122" s="63" t="n">
        <v>0</v>
      </c>
      <c r="DM122" s="63" t="n">
        <v>0</v>
      </c>
      <c r="DN122" s="63" t="n">
        <v>0</v>
      </c>
      <c r="DO122" s="63" t="n">
        <v>0</v>
      </c>
      <c r="DP122" s="63" t="n">
        <v>0</v>
      </c>
      <c r="DQ122" s="63">
        <f t="array" ref="DQ122">IFERROR(_xlfn.IFS(
$DK122="послед.",1-(1-$DL122)*(1-$DM122)*(1-$DN122)*(1-$DO122)*(1-$DP122),
$DK122="сумм.",$DL122+$DM122+$DN122+$DO122+$DP122),
0)</f>
        <v/>
      </c>
      <c r="DR122" s="125">
        <f t="array" ref="DR122">
IFERROR(
_xlfn.IFS(
$BL122=0,
0,
$BL122&gt;0,
_xlfn.IFS($DK122="послед.",
$DJ122*(1-$DL122)*(1-$DM122)*(1-$DN122)*(1-$DO122)*(1-$DP122),
$DK122="сумм.",
$DJ122*(1-($DL122+$DM122+$DN122+$DO122+$DP122)))),0)</f>
        <v/>
      </c>
      <c r="DS122" s="125">
        <f t="array" ref="DS122">
IFERROR(_xlfn.IFS(
$DH122="день_1",
$DR122*$BL122/($AX122-$AW122+1)*AZ122*(DAY(EOMONTH(AZ$15,0))),
$DH122="день_2",
$DR122/30*MAX(MIN($AX122,EOMONTH(AZ$15,0))-MAX($AW122,AZ$15)+1,),
$DH122="раб.день",
$DR122/30*(IFERROR(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$DR122*AZ122,
$DH122="неделя",
$DR122*AZ122/7*(ROUNDUP((DAY(EOMONTH(AZ$15,0)))/4,0))),
0)</f>
        <v/>
      </c>
      <c r="DT122" s="125">
        <f t="array" ref="DT122">
IFERROR(_xlfn.IFS(
$DH122="день_1",
$DR122*$BL122/($AX122-$AW122+1)*BA122*(DAY(EOMONTH(BA$15,0))),
$DH122="день_2",
$DR122/30*MAX(MIN($AX122,EOMONTH(BA$15,0))-MAX($AW122,BA$15)+1,),
$DH122="раб.день",
$DR122/30*(IFERROR(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$DR122*BA122,
$DH122="неделя",
$DR122*BA122/7*(ROUNDUP((DAY(EOMONTH(BA$15,0)))/4,0))),
0)</f>
        <v/>
      </c>
      <c r="DU122" s="125">
        <f t="array" ref="DU122">
IFERROR(_xlfn.IFS(
$DH122="день_1",
$DR122*$BL122/($AX122-$AW122+1)*BB122*(DAY(EOMONTH(BB$15,0))),
$DH122="день_2",
$DR122/30*MAX(MIN($AX122,EOMONTH(BB$15,0))-MAX($AW122,BB$15)+1,),
$DH122="раб.день",
$DR122/30*(IFERROR(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$DR122*BB122,
$DH122="неделя",
$DR122*BB122/7*(ROUNDUP((DAY(EOMONTH(BB$15,0)))/4,0))),
0)</f>
        <v/>
      </c>
      <c r="DV122" s="125">
        <f t="array" ref="DV122">
IFERROR(_xlfn.IFS(
$DH122="день_1",
$DR122*$BL122/($AX122-$AW122+1)*BC122*(DAY(EOMONTH(BC$15,0))),
$DH122="день_2",
$DR122/30*MAX(MIN($AX122,EOMONTH(BC$15,0))-MAX($AW122,BC$15)+1,),
$DH122="раб.день",
$DR122/30*(IFERROR(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$DR122*BC122,
$DH122="неделя",
$DR122*BC122/7*(ROUNDUP((DAY(EOMONTH(BC$15,0)))/4,0))),
0)</f>
        <v/>
      </c>
      <c r="DW122" s="125">
        <f t="array" ref="DW122">
IFERROR(_xlfn.IFS(
$DH122="день_1",
$DR122*$BL122/($AX122-$AW122+1)*BD122*(DAY(EOMONTH(BD$15,0))),
$DH122="день_2",
$DR122/30*MAX(MIN($AX122,EOMONTH(BD$15,0))-MAX($AW122,BD$15)+1,),
$DH122="раб.день",
$DR122/30*(IFERROR(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$DR122*BD122,
$DH122="неделя",
$DR122*BD122/7*(ROUNDUP((DAY(EOMONTH(BD$15,0)))/4,0))),
0)</f>
        <v/>
      </c>
      <c r="DX122" s="125">
        <f t="array" ref="DX122">
IFERROR(_xlfn.IFS(
$DH122="день_1",
$DR122*$BL122/($AX122-$AW122+1)*BE122*(DAY(EOMONTH(BE$15,0))),
$DH122="день_2",
$DR122/30*MAX(MIN($AX122,EOMONTH(BE$15,0))-MAX($AW122,BE$15)+1,),
$DH122="раб.день",
$DR122/30*(IFERROR(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$DR122*BE122,
$DH122="неделя",
$DR122*BE122/7*(ROUNDUP((DAY(EOMONTH(BE$15,0)))/4,0))),
0)</f>
        <v/>
      </c>
      <c r="DY122" s="125">
        <f t="array" ref="DY122">
IFERROR(_xlfn.IFS(
$DH122="день_1",
$DR122*$BL122/($AX122-$AW122+1)*BF122*(DAY(EOMONTH(BF$15,0))),
$DH122="день_2",
$DR122/30*MAX(MIN($AX122,EOMONTH(BF$15,0))-MAX($AW122,BF$15)+1,),
$DH122="раб.день",
$DR122/30*(IFERROR(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$DR122*BF122,
$DH122="неделя",
$DR122*BF122/7*(ROUNDUP((DAY(EOMONTH(BF$15,0)))/4,0))),
0)</f>
        <v/>
      </c>
      <c r="DZ122" s="125">
        <f t="array" ref="DZ122">
IFERROR(_xlfn.IFS(
$DH122="день_1",
$DR122*$BL122/($AX122-$AW122+1)*BG122*(DAY(EOMONTH(BG$15,0))),
$DH122="день_2",
$DR122/30*MAX(MIN($AX122,EOMONTH(BG$15,0))-MAX($AW122,BG$15)+1,),
$DH122="раб.день",
$DR122/30*(IFERROR(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$DR122*BG122,
$DH122="неделя",
$DR122*BG122/7*(ROUNDUP((DAY(EOMONTH(BG$15,0)))/4,0))),
0)</f>
        <v/>
      </c>
      <c r="EA122" s="125">
        <f t="array" ref="EA122">
IFERROR(_xlfn.IFS(
$DH122="день_1",
$DR122*$BL122/($AX122-$AW122+1)*BH122*(DAY(EOMONTH(BH$15,0))),
$DH122="день_2",
$DR122/30*MAX(MIN($AX122,EOMONTH(BH$15,0))-MAX($AW122,BH$15)+1,),
$DH122="раб.день",
$DR122/30*(IFERROR(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$DR122*BH122,
$DH122="неделя",
$DR122*BH122/7*(ROUNDUP((DAY(EOMONTH(BH$15,0)))/4,0))),
0)</f>
        <v/>
      </c>
      <c r="EB122" s="125">
        <f t="array" ref="EB122">
IFERROR(_xlfn.IFS(
$DH122="день_1",
$DR122*$BL122/($AX122-$AW122+1)*BI122*(DAY(EOMONTH(BI$15,0))),
$DH122="день_2",
$DR122/30*MAX(MIN($AX122,EOMONTH(BI$15,0))-MAX($AW122,BI$15)+1,),
$DH122="раб.день",
$DR122/30*(IFERROR(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$DR122*BI122,
$DH122="неделя",
$DR122*BI122/7*(ROUNDUP((DAY(EOMONTH(BI$15,0)))/4,0))),
0)</f>
        <v/>
      </c>
      <c r="EC122" s="125">
        <f t="array" ref="EC122">
IFERROR(_xlfn.IFS(
$DH122="день_1",
$DR122*$BL122/($AX122-$AW122+1)*BJ122*(DAY(EOMONTH(BJ$15,0))),
$DH122="день_2",
$DR122/30*MAX(MIN($AX122,EOMONTH(BJ$15,0))-MAX($AW122,BJ$15)+1,),
$DH122="раб.день",
$DR122/30*(IFERROR(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$DR122*BJ122,
$DH122="неделя",
$DR122*BJ122/7*(ROUNDUP((DAY(EOMONTH(BJ$15,0)))/4,0))),
0)</f>
        <v/>
      </c>
      <c r="ED122" s="125">
        <f t="array" ref="ED122">
IFERROR(_xlfn.IFS(
$DH122="день_1",
$DR122*$BL122/($AX122-$AW122+1)*BK122*(DAY(EOMONTH(BK$15,0))),
$DH122="день_2",
$DR122/30*MAX(MIN($AX122,EOMONTH(BK$15,0))-MAX($AW122,BK$15)+1,),
$DH122="раб.день",
$DR122/30*(IFERROR(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$DR122*BK122,
$DH122="неделя",
$DR122*BK122/7*(ROUNDUP((DAY(EOMONTH(BK$15,0)))/4,0))),
0)</f>
        <v/>
      </c>
      <c r="EE122" s="125">
        <f>SUM($DS122,$DT122,$DU122,$DV122,$DW122,$DX122,$DY122,$DZ122,$EA122,$EB122,$EC122,$ED122)</f>
        <v/>
      </c>
      <c r="EF122" s="125">
        <f>IFERROR(ROUND($EE122*(1+$EP122),2),0)</f>
        <v/>
      </c>
      <c r="EG122" s="128" t="n">
        <v>1</v>
      </c>
      <c r="EH122" s="126" t="n">
        <v>0</v>
      </c>
      <c r="EI122" s="126">
        <f>ROUND(SUM($EH122:$EH122)*SUM($AB122:$AB122)*$EG122,2)</f>
        <v/>
      </c>
      <c r="EJ122" s="126">
        <f>ROUND($EI122*(1+$EP122),2)</f>
        <v/>
      </c>
      <c r="EK122" s="126" t="n">
        <v>0</v>
      </c>
      <c r="EL122" s="126">
        <f>ROUND(SUM($EK122:$EK122)*SUM($AB122:$AB122)*$EG122,2)</f>
        <v/>
      </c>
      <c r="EM122" s="126">
        <f>ROUND($EL122*(1+$EP122),2)</f>
        <v/>
      </c>
      <c r="EN122" s="126">
        <f>SUM($EE122,$EI122,$EL122)</f>
        <v/>
      </c>
      <c r="EO122" s="126">
        <f>SUM($EF122,$EJ122,$EM122)</f>
        <v/>
      </c>
      <c r="EP122" s="59" t="n"/>
      <c r="EQ122" s="59" t="n"/>
      <c r="ER122" s="60">
        <f t="array" ref="ER1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MATCH(ES122,
{"AMS";"RussOutdoor";"HD Outdoor";"Ingroup";"IQ";"Ledproduction";"LisChannel";"Logic";"Media-PPL";"NovikovTV | НовиковТВ";"SMA";"SOK";"КрокусТВ | CrocusTV | IndoorTV";"Сити";"ТЯК Москва"},
0)),"")</f>
        <v/>
      </c>
      <c r="ES122" s="60" t="n"/>
      <c r="ET122" s="60">
        <f t="array" ref="ET1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MATCH(ES122,
{"AMS";"RussOutdoor";"HD Outdoor";"Ingroup";"IQ";"Ledproduction";"LisChannel";"Logic";"Media-PPL";"NovikovTV | НовиковТВ";"SMA";"SOK";"КрокусТВ | CrocusTV | IndoorTV";"Сити";"ТЯК Москва"},
0)),"")</f>
        <v/>
      </c>
      <c r="EU122" s="60" t="n"/>
      <c r="EV122" s="60" t="n"/>
      <c r="EX122" s="110">
        <f t="array" ref="EX122">
($AR122/30
+N("ТРАФИК ПЛОЩАДКИ"))*
(IFERROR(
_xlfn.LET(
_xlpm.GPR,
HLOOKUP($L122,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IF($Q122="цифровой",_xlpm.GPR/$AG122,_xlpm.GPR/60)),
0)
+N("DWELL TIME"))*
(IF($AB122=0,0,IF($AB122=1,0.3,IF($AB122=2,0.5,IF($AB122&gt;2,1))))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_xlfn.IFS($AC122="да",1.2,$AC122="нет",1)*
_xlfn.IFS($AD122="да",1.2,$AD122="нет",1)*
IF(R122="статический",1,1.2)*
$X122*
INDEX(
{1.2;1;1.2;1.2;1;1.2;1.2;1.2;1.2;1.2;1.2;1;1.2;1.2;1.2;1.2;1;1;1.2;1.2;1.2;1;1;1;1;1.2;1.2;1.2;1.2;1;1;1;1;1.2;1.2;1.2;1.2;1.2;1.2;1.2;1.2;1;1;1.2;1;1;1;1;1.5;1;1;1.5;1.5;1.2},
MATCH($Q122,_xlpm.MI,0)))&gt;{0.02;0.04;0.06;0.1;0.2;0.4;0.6;0.8;1;2;4;6})),
{0;1;2;3;4;5;6;7;8;9;10;11;12},
0)))
+N("КОЭФФИЦИЕНТ КОНТАКТА"))))*
(_xlfn.IFS($X122&lt;0.1,$X122/1000,$X122&gt;25,5.2,AND($X122&gt;=0.1,$X122&lt;=25),(($X122*2+0.1)/10)*($X122/10)))*
IFERROR((_xlfn.LET(
_xlpm.MA,
{0;0.8;0.85;0.9;0.95;1},
_xlpm.MAA,
{0;1;2;3;4;5},
INDEX(_xlpm.MA,MATCH(SUMPRODUCT(--((IF(ROUND(_xlpm.MAA,1)&gt;5,5,ROUND($AB122,1)))&gt;{0;1;2;3;4;5})),_xlpm.MAA,0)))
+N("КОЭФФИЦИЕНТ КОЛ-ВО КОНСТРУКЦИЙ")),1)*
$AB122,0))*
(IF($Q122="цифровой",$AG122/15*$AI122,1)
+N("ДЛЯ ЦИФРЫ"))</f>
        <v/>
      </c>
      <c r="EY122" s="110">
        <f>IFERROR(EX122*AY122,0)</f>
        <v/>
      </c>
      <c r="EZ122" s="131">
        <f>IFERROR(DP122/EY122*1000,0)</f>
        <v/>
      </c>
      <c r="FA122" s="112">
        <f>IFERROR(FC122/FB122,0)</f>
        <v/>
      </c>
      <c r="FB122" s="112">
        <f>IFERROR((FC122/(EY122/FF122*#REF!))*0.825,0)</f>
        <v/>
      </c>
      <c r="FC122" s="112">
        <f>IFERROR(((EX122*30/AR122)*100)/30,0)</f>
        <v/>
      </c>
      <c r="FD122" s="112">
        <f>IFERROR(EY122/G122*100%,0)</f>
        <v/>
      </c>
      <c r="FE122" s="112">
        <f>IFERROR(FD122/FC122*100%,0)</f>
        <v/>
      </c>
      <c r="FF122" s="110">
        <f>IFERROR(AR122/30*AY122,0)</f>
        <v/>
      </c>
    </row>
    <row r="123" ht="12.75" customHeight="1">
      <c r="A123" s="59" t="n"/>
      <c r="B123" s="60" t="n"/>
      <c r="C123" s="60" t="n"/>
      <c r="D123" s="60">
        <f t="array" ref="D1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3" s="60">
        <f t="array" ref="E1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3" s="60" t="inlineStr"/>
      <c r="G123" s="60" t="n"/>
      <c r="H123" s="60">
        <f t="array" ref="H1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3" s="60" t="n"/>
      <c r="J123" s="60" t="n"/>
      <c r="K123" s="60" t="n"/>
      <c r="L123" s="60" t="n"/>
      <c r="M123" s="60" t="n"/>
      <c r="N123" s="60" t="n"/>
      <c r="O123" s="60" t="n"/>
      <c r="P123" s="60">
        <f t="array" ref="P123">
_xlfn.IFS(
ISNUMBER(MATCH($Q123,{"шелфбаннер","разделитель","монетница","чековая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ISNUMBER(MATCH($Q123,{"каталог","журнал"},)),
"Пресса",
$Q123="","")</f>
        <v/>
      </c>
      <c r="Q123" s="60" t="n"/>
      <c r="R123" s="60">
        <f t="array" ref="R123">
IFERROR(
_xlfn.IFS(
OR(ISNUMBER(MATCH($Q123,{"экспозиция","макет","стенд","автостенд","авто стенд","выставочное пространство","выставочные стенды","модульные выставочные стенды","3Д конструкция","3D конструкция"},)),P123="Экспонирование"),
"нестандартный",
ISNUMBER(MATCH($Q123,{"скроллер","призматрон"},)),
"динамический",
$P123="Видео",
"цифровой",
OR($P123="Пресса",$P123="Щит",$P123="POSm",$P123="Подвес",$P123="Брендирование/оклейка"),
"статический"),"")</f>
        <v/>
      </c>
      <c r="S123" s="59" t="n"/>
      <c r="T123" s="60" t="n"/>
      <c r="U123" s="60" t="n"/>
      <c r="V123" s="60">
        <f>
IF(P123="Видео",
"цифровой постер/ролик",
IF(ISNUMBER(MATCH(Q123,{"короб световой","короб световой | лайтбокс","короб световой | кристалайт","лайтбокс","лайт бокс","кристалайт","LB","lightbox"},)),
"бэклит",
IF(P123="Брендирование/оклейка",
"перфарированная пленка/самоклейка",
IF(P123="Экспонирование",
"под запрос",
IF(P123="Подвес",
"баннер/ткань",
"")))))</f>
        <v/>
      </c>
      <c r="W123" s="59" t="n"/>
      <c r="X123" s="59" t="n"/>
      <c r="Y123" s="59" t="n"/>
      <c r="Z123" s="61" t="n"/>
      <c r="AA123" s="61" t="n"/>
      <c r="AB123" s="61">
        <f>IF(BL123&gt;0,Z123,0)</f>
        <v/>
      </c>
      <c r="AC123" s="59" t="n"/>
      <c r="AD123" s="59" t="n"/>
      <c r="AE123" s="59" t="n"/>
      <c r="AF123" s="59" t="n"/>
      <c r="AG123" s="59" t="n"/>
      <c r="AH123" s="59" t="n"/>
      <c r="AI123" s="59" t="n"/>
      <c r="AJ123" s="59" t="n"/>
      <c r="AK123" s="59" t="n"/>
      <c r="AL123" s="62">
        <f>IFERROR(IF(OR(R123="статический",R123="динамический",R123="нестандартный",R123="",R123=""),"-",IF(AND(AH123="-",AI123="-"),"-",AK123*3600/AH123*AI123)),"-")</f>
        <v/>
      </c>
      <c r="AM123" s="62">
        <f>IFERROR(IF(OR(R123="статический",R123="динамический",R123="",R123="", R123="BTL",R123="нестандартный"),"-",AG123*AI123*AL123/60),"-")</f>
        <v/>
      </c>
      <c r="AN123" s="63">
        <f>IFERROR(IF(AH123="","-",AG123*AI123/AH123),"-")</f>
        <v/>
      </c>
      <c r="AO123" s="59">
        <f>IFERROR(IF(OR($R123="статический",$R123="динамический",$R123="",$R123="",$R123="BTL",$R123="нестандартный"),"-",$AL123*$AY123),"-")</f>
        <v/>
      </c>
      <c r="AP123" s="62">
        <f>IFERROR(IF(OR($R123="статический",$R123="динамический",$R123="",$R123="",$R123="BTL",$R123="нестандартный"),"-",$AM123*AY123),"-")</f>
        <v/>
      </c>
      <c r="AQ123" s="64" t="n"/>
      <c r="AR123" s="61" t="n"/>
      <c r="AS123" s="61" t="n"/>
      <c r="AT123" s="61" t="n"/>
      <c r="AU123" s="65" t="n"/>
      <c r="AV123" s="124">
        <f>IFERROR(DR123/AT123*1000,"n/a")</f>
        <v/>
      </c>
      <c r="AW123" s="67" t="n"/>
      <c r="AX123" s="67" t="n"/>
      <c r="AY123" s="43">
        <f>IFERROR(IF(OR($AW123="",$AX123=""),"",_xlfn.DAYS($AX123+1,$AW123)),"")</f>
        <v/>
      </c>
      <c r="AZ123" s="68">
        <f t="array" ref="AZ123">
_xlfn.LET(_xlpm.COEFF,
IF($AW123+$AX123=0,0,IF(MAX(MIN($AX123,EOMONTH(AZ$15,0))-MAX($AW123,AZ$15)+1,)&gt;0,1,0)),
_xlfn.IFS(
$ES123="LisChannel",
_xlpm.COEFF*
INDEX({1;1;1.2;1.2;1;1;1;1;1.2;1.2;1.2;1.2},
MATCH(MONTH(AZ$15),
{1,2,3,4,5,6,7,8,9,10,11,12})),
CONCATENATE($ES123," ",$L123)="RussOutdoor метро",
_xlpm.COEFF*
INDEX({0.8;0.9;1.1;1.1;1;1;1;1;1.1;1.1;1.1;1.1},
MATCH(MONTH(AZ$15),
{1,2,3,4,5,6,7,8,9,10,11,12})),
$ES123&lt;&gt;"LisChannel",
_xlpm.COEFF,
$ES123&lt;&gt;"RussOutdoor",
_xlpm.COEFF))</f>
        <v/>
      </c>
      <c r="BA123" s="68">
        <f t="array" ref="BA123">
_xlfn.LET(_xlpm.COEFF,
IF($AW123+$AX123=0,0,IF(MAX(MIN($AX123,EOMONTH(BA$15,0))-MAX($AW123,BA$15)+1,)&gt;0,1,0)),
_xlfn.IFS(
$ES123="LisChannel",
_xlpm.COEFF*
INDEX({1;1;1.2;1.2;1;1;1;1;1.2;1.2;1.2;1.2},
MATCH(MONTH(BA$15),
{1,2,3,4,5,6,7,8,9,10,11,12})),
CONCATENATE($ES123," ",$L123)="RussOutdoor метро",
_xlpm.COEFF*
INDEX({0.8;0.9;1.1;1.1;1;1;1;1;1.1;1.1;1.1;1.1},
MATCH(MONTH(BA$15),
{1,2,3,4,5,6,7,8,9,10,11,12})),
$ES123&lt;&gt;"LisChannel",
_xlpm.COEFF,
$ES123&lt;&gt;"RussOutdoor",
_xlpm.COEFF))</f>
        <v/>
      </c>
      <c r="BB123" s="68">
        <f t="array" ref="BB123">
_xlfn.LET(_xlpm.COEFF,
IF($AW123+$AX123=0,0,IF(MAX(MIN($AX123,EOMONTH(BB$15,0))-MAX($AW123,BB$15)+1,)&gt;0,1,0)),
_xlfn.IFS(
$ES123="LisChannel",
_xlpm.COEFF*
INDEX({1;1;1.2;1.2;1;1;1;1;1.2;1.2;1.2;1.2},
MATCH(MONTH(BB$15),
{1,2,3,4,5,6,7,8,9,10,11,12})),
CONCATENATE($ES123," ",$L123)="RussOutdoor метро",
_xlpm.COEFF*
INDEX({0.8;0.9;1.1;1.1;1;1;1;1;1.1;1.1;1.1;1.1},
MATCH(MONTH(BB$15),
{1,2,3,4,5,6,7,8,9,10,11,12})),
$ES123&lt;&gt;"LisChannel",
_xlpm.COEFF,
$ES123&lt;&gt;"RussOutdoor",
_xlpm.COEFF))</f>
        <v/>
      </c>
      <c r="BC123" s="68">
        <f t="array" ref="BC123">
_xlfn.LET(_xlpm.COEFF,
IF($AW123+$AX123=0,0,IF(MAX(MIN($AX123,EOMONTH(BC$15,0))-MAX($AW123,BC$15)+1,)&gt;0,1,0)),
_xlfn.IFS(
$ES123="LisChannel",
_xlpm.COEFF*
INDEX({1;1;1.2;1.2;1;1;1;1;1.2;1.2;1.2;1.2},
MATCH(MONTH(BC$15),
{1,2,3,4,5,6,7,8,9,10,11,12})),
CONCATENATE($ES123," ",$L123)="RussOutdoor метро",
_xlpm.COEFF*
INDEX({0.8;0.9;1.1;1.1;1;1;1;1;1.1;1.1;1.1;1.1},
MATCH(MONTH(BC$15),
{1,2,3,4,5,6,7,8,9,10,11,12})),
$ES123&lt;&gt;"LisChannel",
_xlpm.COEFF,
$ES123&lt;&gt;"RussOutdoor",
_xlpm.COEFF))</f>
        <v/>
      </c>
      <c r="BD123" s="68">
        <f t="array" ref="BD123">
_xlfn.LET(_xlpm.COEFF,
IF($AW123+$AX123=0,0,IF(MAX(MIN($AX123,EOMONTH(BD$15,0))-MAX($AW123,BD$15)+1,)&gt;0,1,0)),
_xlfn.IFS(
$ES123="LisChannel",
_xlpm.COEFF*
INDEX({1;1;1.2;1.2;1;1;1;1;1.2;1.2;1.2;1.2},
MATCH(MONTH(BD$15),
{1,2,3,4,5,6,7,8,9,10,11,12})),
CONCATENATE($ES123," ",$L123)="RussOutdoor метро",
_xlpm.COEFF*
INDEX({0.8;0.9;1.1;1.1;1;1;1;1;1.1;1.1;1.1;1.1},
MATCH(MONTH(BD$15),
{1,2,3,4,5,6,7,8,9,10,11,12})),
$ES123&lt;&gt;"LisChannel",
_xlpm.COEFF,
$ES123&lt;&gt;"RussOutdoor",
_xlpm.COEFF))</f>
        <v/>
      </c>
      <c r="BE123" s="68">
        <f t="array" ref="BE123">
_xlfn.LET(_xlpm.COEFF,
IF($AW123+$AX123=0,0,IF(MAX(MIN($AX123,EOMONTH(BE$15,0))-MAX($AW123,BE$15)+1,)&gt;0,1,0)),
_xlfn.IFS(
$ES123="LisChannel",
_xlpm.COEFF*
INDEX({1;1;1.2;1.2;1;1;1;1;1.2;1.2;1.2;1.2},
MATCH(MONTH(BE$15),
{1,2,3,4,5,6,7,8,9,10,11,12})),
CONCATENATE($ES123," ",$L123)="RussOutdoor метро",
_xlpm.COEFF*
INDEX({0.8;0.9;1.1;1.1;1;1;1;1;1.1;1.1;1.1;1.1},
MATCH(MONTH(BE$15),
{1,2,3,4,5,6,7,8,9,10,11,12})),
$ES123&lt;&gt;"LisChannel",
_xlpm.COEFF,
$ES123&lt;&gt;"RussOutdoor",
_xlpm.COEFF))</f>
        <v/>
      </c>
      <c r="BF123" s="68">
        <f t="array" ref="BF123">
_xlfn.LET(_xlpm.COEFF,
IF($AW123+$AX123=0,0,IF(MAX(MIN($AX123,EOMONTH(BF$15,0))-MAX($AW123,BF$15)+1,)&gt;0,1,0)),
_xlfn.IFS(
$ES123="LisChannel",
_xlpm.COEFF*
INDEX({1;1;1.2;1.2;1;1;1;1;1.2;1.2;1.2;1.2},
MATCH(MONTH(BF$15),
{1,2,3,4,5,6,7,8,9,10,11,12})),
CONCATENATE($ES123," ",$L123)="RussOutdoor метро",
_xlpm.COEFF*
INDEX({0.8;0.9;1.1;1.1;1;1;1;1;1.1;1.1;1.1;1.1},
MATCH(MONTH(BF$15),
{1,2,3,4,5,6,7,8,9,10,11,12})),
$ES123&lt;&gt;"LisChannel",
_xlpm.COEFF,
$ES123&lt;&gt;"RussOutdoor",
_xlpm.COEFF))</f>
        <v/>
      </c>
      <c r="BG123" s="68">
        <f t="array" ref="BG123">
_xlfn.LET(_xlpm.COEFF,
IF($AW123+$AX123=0,0,IF(MAX(MIN($AX123,EOMONTH(BG$15,0))-MAX($AW123,BG$15)+1,)&gt;0,1,0)),
_xlfn.IFS(
$ES123="LisChannel",
_xlpm.COEFF*
INDEX({1;1;1.2;1.2;1;1;1;1;1.2;1.2;1.2;1.2},
MATCH(MONTH(BG$15),
{1,2,3,4,5,6,7,8,9,10,11,12})),
CONCATENATE($ES123," ",$L123)="RussOutdoor метро",
_xlpm.COEFF*
INDEX({0.8;0.9;1.1;1.1;1;1;1;1;1.1;1.1;1.1;1.1},
MATCH(MONTH(BG$15),
{1,2,3,4,5,6,7,8,9,10,11,12})),
$ES123&lt;&gt;"LisChannel",
_xlpm.COEFF,
$ES123&lt;&gt;"RussOutdoor",
_xlpm.COEFF))</f>
        <v/>
      </c>
      <c r="BH123" s="68">
        <f t="array" ref="BH123">
_xlfn.LET(_xlpm.COEFF,
IF($AW123+$AX123=0,0,IF(MAX(MIN($AX123,EOMONTH(BH$15,0))-MAX($AW123,BH$15)+1,)&gt;0,1,0)),
_xlfn.IFS(
$ES123="LisChannel",
_xlpm.COEFF*
INDEX({1;1;1.2;1.2;1;1;1;1;1.2;1.2;1.2;1.2},
MATCH(MONTH(BH$15),
{1,2,3,4,5,6,7,8,9,10,11,12})),
CONCATENATE($ES123," ",$L123)="RussOutdoor метро",
_xlpm.COEFF*
INDEX({0.8;0.9;1.1;1.1;1;1;1;1;1.1;1.1;1.1;1.1},
MATCH(MONTH(BH$15),
{1,2,3,4,5,6,7,8,9,10,11,12})),
$ES123&lt;&gt;"LisChannel",
_xlpm.COEFF,
$ES123&lt;&gt;"RussOutdoor",
_xlpm.COEFF))</f>
        <v/>
      </c>
      <c r="BI123" s="68">
        <f t="array" ref="BI123">
_xlfn.LET(_xlpm.COEFF,
IF($AW123+$AX123=0,0,IF(MAX(MIN($AX123,EOMONTH(BI$15,0))-MAX($AW123,BI$15)+1,)&gt;0,1,0)),
_xlfn.IFS(
$ES123="LisChannel",
_xlpm.COEFF*
INDEX({1;1;1.2;1.2;1;1;1;1;1.2;1.2;1.2;1.2},
MATCH(MONTH(BI$15),
{1,2,3,4,5,6,7,8,9,10,11,12})),
CONCATENATE($ES123," ",$L123)="RussOutdoor метро",
_xlpm.COEFF*
INDEX({0.8;0.9;1.1;1.1;1;1;1;1;1.1;1.1;1.1;1.1},
MATCH(MONTH(BI$15),
{1,2,3,4,5,6,7,8,9,10,11,12})),
$ES123&lt;&gt;"LisChannel",
_xlpm.COEFF,
$ES123&lt;&gt;"RussOutdoor",
_xlpm.COEFF))</f>
        <v/>
      </c>
      <c r="BJ123" s="68">
        <f t="array" ref="BJ123">
_xlfn.LET(_xlpm.COEFF,
IF($AW123+$AX123=0,0,IF(MAX(MIN($AX123,EOMONTH(BJ$15,0))-MAX($AW123,BJ$15)+1,)&gt;0,1,0)),
_xlfn.IFS(
$ES123="LisChannel",
_xlpm.COEFF*
INDEX({1;1;1.2;1.2;1;1;1;1;1.2;1.2;1.2;1.2},
MATCH(MONTH(BJ$15),
{1,2,3,4,5,6,7,8,9,10,11,12})),
CONCATENATE($ES123," ",$L123)="RussOutdoor метро",
_xlpm.COEFF*
INDEX({0.8;0.9;1.1;1.1;1;1;1;1;1.1;1.1;1.1;1.1},
MATCH(MONTH(BJ$15),
{1,2,3,4,5,6,7,8,9,10,11,12})),
$ES123&lt;&gt;"LisChannel",
_xlpm.COEFF,
$ES123&lt;&gt;"RussOutdoor",
_xlpm.COEFF))</f>
        <v/>
      </c>
      <c r="BK123" s="68">
        <f t="array" ref="BK123">
_xlfn.LET(_xlpm.COEFF,
IF($AW123+$AX123=0,0,IF(MAX(MIN($AX123,EOMONTH(BK$15,0))-MAX($AW123,BK$15)+1,)&gt;0,1,0)),
_xlfn.IFS(
$ES123="LisChannel",
_xlpm.COEFF*
INDEX({1;1;1.2;1.2;1;1;1;1;1.2;1.2;1.2;1.2},
MATCH(MONTH(BK$15),
{1,2,3,4,5,6,7,8,9,10,11,12})),
CONCATENATE($ES123," ",$L123)="RussOutdoor метро",
_xlpm.COEFF*
INDEX({0.8;0.9;1.1;1.1;1;1;1;1;1.1;1.1;1.1;1.1},
MATCH(MONTH(BK$15),
{1,2,3,4,5,6,7,8,9,10,11,12})),
$ES123&lt;&gt;"LisChannel",
_xlpm.COEFF,
$ES123&lt;&gt;"RussOutdoor",
_xlpm.COEFF))</f>
        <v/>
      </c>
      <c r="BL123" s="62">
        <f>COUNTIFS($AZ123:$BK123,"&gt;0")</f>
        <v/>
      </c>
      <c r="BM123" s="65" t="n"/>
      <c r="BN123" s="125">
        <f>$DJ123</f>
        <v/>
      </c>
      <c r="BO123" s="63">
        <f>$DQ123</f>
        <v/>
      </c>
      <c r="BP123" s="125">
        <f>
IFERROR(
IF($BL123=0,0,
$BN123*(1-$BO123)),
0)</f>
        <v/>
      </c>
      <c r="BQ123" s="125">
        <f t="array" ref="BQ123">
IFERROR(
_xlfn.IFS(
$DH123="день_1",
$BP123*$BL123/($AX123-$AW123+1)*AZ123*(DAY(EOMONTH(AZ$15,0))),
$DH123="день_2",
$BP123/30*MAX(MIN($AX123,EOMONTH(AZ$15,0))-MAX($AW123,AZ$15)+1,),
$DH123="раб.день",
$BP123/30*(IFERROR(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$BP123*AZ123,
$DH123="неделя",
$BP123*AZ123/7*(ROUNDUP((DAY(EOMONTH(AZ$15,0)))/4,0))),
0)</f>
        <v/>
      </c>
      <c r="BR123" s="125">
        <f t="array" ref="BR123">
IFERROR(
_xlfn.IFS(
$DH123="день_1",
$BP123*$BL123/($AX123-$AW123+1)*BA123*(DAY(EOMONTH(BA$15,0))),
$DH123="день_2",
$BP123/30*MAX(MIN($AX123,EOMONTH(BA$15,0))-MAX($AW123,BA$15)+1,),
$DH123="раб.день",
$BP123/30*(IFERROR(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$BP123*BA123,
$DH123="неделя",
$BP123*BA123/7*(ROUNDUP((DAY(EOMONTH(BA$15,0)))/4,0))),
0)</f>
        <v/>
      </c>
      <c r="BS123" s="125">
        <f t="array" ref="BS123">
IFERROR(
_xlfn.IFS(
$DH123="день_1",
$BP123*$BL123/($AX123-$AW123+1)*BB123*(DAY(EOMONTH(BB$15,0))),
$DH123="день_2",
$BP123/30*MAX(MIN($AX123,EOMONTH(BB$15,0))-MAX($AW123,BB$15)+1,),
$DH123="раб.день",
$BP123/30*(IFERROR(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$BP123*BB123,
$DH123="неделя",
$BP123*BB123/7*(ROUNDUP((DAY(EOMONTH(BB$15,0)))/4,0))),
0)</f>
        <v/>
      </c>
      <c r="BT123" s="125">
        <f t="array" ref="BT123">
IFERROR(
_xlfn.IFS(
$DH123="день_1",
$BP123*$BL123/($AX123-$AW123+1)*BC123*(DAY(EOMONTH(BC$15,0))),
$DH123="день_2",
$BP123/30*MAX(MIN($AX123,EOMONTH(BC$15,0))-MAX($AW123,BC$15)+1,),
$DH123="раб.день",
$BP123/30*(IFERROR(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$BP123*BC123,
$DH123="неделя",
$BP123*BC123/7*(ROUNDUP((DAY(EOMONTH(BC$15,0)))/4,0))),
0)</f>
        <v/>
      </c>
      <c r="BU123" s="125">
        <f t="array" ref="BU123">
IFERROR(
_xlfn.IFS(
$DH123="день_1",
$BP123*$BL123/($AX123-$AW123+1)*BD123*(DAY(EOMONTH(BD$15,0))),
$DH123="день_2",
$BP123/30*MAX(MIN($AX123,EOMONTH(BD$15,0))-MAX($AW123,BD$15)+1,),
$DH123="раб.день",
$BP123/30*(IFERROR(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$BP123*BD123,
$DH123="неделя",
$BP123*BD123/7*(ROUNDUP((DAY(EOMONTH(BD$15,0)))/4,0))),
0)</f>
        <v/>
      </c>
      <c r="BV123" s="125">
        <f t="array" ref="BV123">
IFERROR(
_xlfn.IFS(
$DH123="день_1",
$BP123*$BL123/($AX123-$AW123+1)*BE123*(DAY(EOMONTH(BE$15,0))),
$DH123="день_2",
$BP123/30*MAX(MIN($AX123,EOMONTH(BE$15,0))-MAX($AW123,BE$15)+1,),
$DH123="раб.день",
$BP123/30*(IFERROR(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$BP123*BE123,
$DH123="неделя",
$BP123*BE123/7*(ROUNDUP((DAY(EOMONTH(BE$15,0)))/4,0))),
0)</f>
        <v/>
      </c>
      <c r="BW123" s="125">
        <f t="array" ref="BW123">
IFERROR(
_xlfn.IFS(
$DH123="день_1",
$BP123*$BL123/($AX123-$AW123+1)*BF123*(DAY(EOMONTH(BF$15,0))),
$DH123="день_2",
$BP123/30*MAX(MIN($AX123,EOMONTH(BF$15,0))-MAX($AW123,BF$15)+1,),
$DH123="раб.день",
$BP123/30*(IFERROR(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$BP123*BF123,
$DH123="неделя",
$BP123*BF123/7*(ROUNDUP((DAY(EOMONTH(BF$15,0)))/4,0))),
0)</f>
        <v/>
      </c>
      <c r="BX123" s="125">
        <f t="array" ref="BX123">
IFERROR(
_xlfn.IFS(
$DH123="день_1",
$BP123*$BL123/($AX123-$AW123+1)*BG123*(DAY(EOMONTH(BG$15,0))),
$DH123="день_2",
$BP123/30*MAX(MIN($AX123,EOMONTH(BG$15,0))-MAX($AW123,BG$15)+1,),
$DH123="раб.день",
$BP123/30*(IFERROR(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$BP123*BG123,
$DH123="неделя",
$BP123*BG123/7*(ROUNDUP((DAY(EOMONTH(BG$15,0)))/4,0))),
0)</f>
        <v/>
      </c>
      <c r="BY123" s="125">
        <f t="array" ref="BY123">
IFERROR(
_xlfn.IFS(
$DH123="день_1",
$BP123*$BL123/($AX123-$AW123+1)*BH123*(DAY(EOMONTH(BH$15,0))),
$DH123="день_2",
$BP123/30*MAX(MIN($AX123,EOMONTH(BH$15,0))-MAX($AW123,BH$15)+1,),
$DH123="раб.день",
$BP123/30*(IFERROR(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$BP123*BH123,
$DH123="неделя",
$BP123*BH123/7*(ROUNDUP((DAY(EOMONTH(BH$15,0)))/4,0))),
0)</f>
        <v/>
      </c>
      <c r="BZ123" s="125">
        <f t="array" ref="BZ123">
IFERROR(
_xlfn.IFS(
$DH123="день_1",
$BP123*$BL123/($AX123-$AW123+1)*BI123*(DAY(EOMONTH(BI$15,0))),
$DH123="день_2",
$BP123/30*MAX(MIN($AX123,EOMONTH(BI$15,0))-MAX($AW123,BI$15)+1,),
$DH123="раб.день",
$BP123/30*(IFERROR(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$BP123*BI123,
$DH123="неделя",
$BP123*BI123/7*(ROUNDUP((DAY(EOMONTH(BI$15,0)))/4,0))),
0)</f>
        <v/>
      </c>
      <c r="CA123" s="125">
        <f t="array" ref="CA123">
IFERROR(
_xlfn.IFS(
$DH123="день_1",
$BP123*$BL123/($AX123-$AW123+1)*BJ123*(DAY(EOMONTH(BJ$15,0))),
$DH123="день_2",
$BP123/30*MAX(MIN($AX123,EOMONTH(BJ$15,0))-MAX($AW123,BJ$15)+1,),
$DH123="раб.день",
$BP123/30*(IFERROR(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$BP123*BJ123,
$DH123="неделя",
$BP123*BJ123/7*(ROUNDUP((DAY(EOMONTH(BJ$15,0)))/4,0))),
0)</f>
        <v/>
      </c>
      <c r="CB123" s="125">
        <f t="array" ref="CB123">
IFERROR(
_xlfn.IFS(
$DH123="день_1",
$BP123*$BL123/($AX123-$AW123+1)*BK123*(DAY(EOMONTH(BK$15,0))),
$DH123="день_2",
$BP123/30*MAX(MIN($AX123,EOMONTH(BK$15,0))-MAX($AW123,BK$15)+1,),
$DH123="раб.день",
$BP123/30*(IFERROR(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$BP123*BK123,
$DH123="неделя",
$BP123*BK123/7*(ROUNDUP((DAY(EOMONTH(BK$15,0)))/4,0))),
0)</f>
        <v/>
      </c>
      <c r="CC123" s="125">
        <f>SUM($BQ123:$CB123)</f>
        <v/>
      </c>
      <c r="CD123" s="126">
        <f>SUM($EH123:$EH123)</f>
        <v/>
      </c>
      <c r="CE123" s="126">
        <f>$CD123*$AB123</f>
        <v/>
      </c>
      <c r="CF123" s="126">
        <f>SUM($EK123:$EK123)</f>
        <v/>
      </c>
      <c r="CG123" s="126">
        <f>$CF123*$AB123</f>
        <v/>
      </c>
      <c r="CH123" s="126">
        <f>SUM($CC123,$CE123,$CG123)</f>
        <v/>
      </c>
      <c r="CI123" s="126">
        <f>$CH123*(1+$CM123)</f>
        <v/>
      </c>
      <c r="CJ123" s="127" t="n">
        <v>0</v>
      </c>
      <c r="CK123" s="126">
        <f>SUM($CH123:$CH123)*(1+$CJ123)</f>
        <v/>
      </c>
      <c r="CL123" s="126">
        <f>SUM($CH123:$CH123)*(1+$CM123)</f>
        <v/>
      </c>
      <c r="CM123" s="59" t="n"/>
      <c r="CN123" s="59" t="n"/>
      <c r="CO123" s="72" t="n"/>
      <c r="CP123" s="59" t="n"/>
      <c r="CQ123" s="73" t="n"/>
      <c r="CR123" s="73" t="n"/>
      <c r="CS123" s="73" t="n"/>
      <c r="CT123" s="72" t="n"/>
      <c r="CU123" s="79" t="inlineStr">
        <is>
          <t> </t>
        </is>
      </c>
      <c r="CV123" s="60" t="n"/>
      <c r="CW123" s="60" t="n"/>
      <c r="CX123" s="60" t="n"/>
      <c r="CY123" s="127">
        <f>IFERROR(($CC123-$EE123)/($EE123/(1-$DQ123)),0)</f>
        <v/>
      </c>
      <c r="CZ123" s="127">
        <f>IFERROR(1-$EI123/($CE123),0)</f>
        <v/>
      </c>
      <c r="DA123" s="127">
        <f>IFERROR(1-$EL123/($CG123),0)</f>
        <v/>
      </c>
      <c r="DB123" s="126">
        <f>ROUND(IFERROR(($CI123/(1+$CM123)-$EN123),0),2)</f>
        <v/>
      </c>
      <c r="DC123" s="128" t="n"/>
      <c r="DD123" s="125" t="n"/>
      <c r="DE123" s="75" t="n">
        <v>0</v>
      </c>
      <c r="DF123" s="128" t="n"/>
      <c r="DG123" s="125">
        <f>IF($DC123=0,0,$DD123*($DC123*100%-$DE123*$DF123))*SUM($AB123:$AB123)</f>
        <v/>
      </c>
      <c r="DH123" s="129" t="inlineStr">
        <is>
          <t>месяц</t>
        </is>
      </c>
      <c r="DI123" s="130">
        <f t="array" ref="DI123">IFERROR(
IF($ES123="LisChannel",
(ROUND(((INDEX({174.625;153.888888888889;130.972222222222},MATCH($AI123,{2;3;4}),0))*$AG123*$AI123),2)),0),0)</f>
        <v/>
      </c>
      <c r="DJ123" s="130">
        <f>
_xlfn.LET(_xlpm.X,
IFERROR(
IF($ES123="НовиковТВ",
(_xlfn.LET(_xlpm.NTV,
_xlfn.LET(_xlpm.MIN,350000,
IF(SUMIFS($DI:$DI,$ES:$ES,"НовиковТВ")&lt;=_xlpm.MIN,
(SUMIFS($DI:$DI,$ES:$ES,"НовиковТВ")/(COUNTIFS($ES:$ES,"НовиковТВ")))*_xlpm.MIN/SUMIFS($DI:$DI,$ES:$ES,"НовиковТВ"),
DI123)),
_xlpm.NTV+$DG123/(1-(1-(_xlpm.NTV)*(1-$DL123)*(1-$DM123)*(1-$DN123)*(1-$DO123)*(1-$DP123)/_xlpm.NTV))))/(1+$EP123),
$DI123+$DG123/(1-(1-($DI123)*(1-$DL123)*(1-$DM123)*(1-$DN123)*(1-$DO123)*(1-$DP123)/$DI123))),
0),
_xlpm.X*(1+$CM123)*(1+$CW123)-_xlpm.X*(1+$CM123)+_xlpm.X)</f>
        <v/>
      </c>
      <c r="DK123" s="125" t="inlineStr">
        <is>
          <t>послед.</t>
        </is>
      </c>
      <c r="DL123" s="63" t="n">
        <v>0</v>
      </c>
      <c r="DM123" s="63" t="n">
        <v>0</v>
      </c>
      <c r="DN123" s="63" t="n">
        <v>0</v>
      </c>
      <c r="DO123" s="63" t="n">
        <v>0</v>
      </c>
      <c r="DP123" s="63" t="n">
        <v>0</v>
      </c>
      <c r="DQ123" s="63">
        <f t="array" ref="DQ123">IFERROR(_xlfn.IFS(
$DK123="послед.",1-(1-$DL123)*(1-$DM123)*(1-$DN123)*(1-$DO123)*(1-$DP123),
$DK123="сумм.",$DL123+$DM123+$DN123+$DO123+$DP123),
0)</f>
        <v/>
      </c>
      <c r="DR123" s="125">
        <f t="array" ref="DR123">
IFERROR(
_xlfn.IFS(
$BL123=0,
0,
$BL123&gt;0,
_xlfn.IFS($DK123="послед.",
$DJ123*(1-$DL123)*(1-$DM123)*(1-$DN123)*(1-$DO123)*(1-$DP123),
$DK123="сумм.",
$DJ123*(1-($DL123+$DM123+$DN123+$DO123+$DP123)))),0)</f>
        <v/>
      </c>
      <c r="DS123" s="125">
        <f t="array" ref="DS123">
IFERROR(_xlfn.IFS(
$DH123="день_1",
$DR123*$BL123/($AX123-$AW123+1)*AZ123*(DAY(EOMONTH(AZ$15,0))),
$DH123="день_2",
$DR123/30*MAX(MIN($AX123,EOMONTH(AZ$15,0))-MAX($AW123,AZ$15)+1,),
$DH123="раб.день",
$DR123/30*(IFERROR(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$DR123*AZ123,
$DH123="неделя",
$DR123*AZ123/7*(ROUNDUP((DAY(EOMONTH(AZ$15,0)))/4,0))),
0)</f>
        <v/>
      </c>
      <c r="DT123" s="125">
        <f t="array" ref="DT123">
IFERROR(_xlfn.IFS(
$DH123="день_1",
$DR123*$BL123/($AX123-$AW123+1)*BA123*(DAY(EOMONTH(BA$15,0))),
$DH123="день_2",
$DR123/30*MAX(MIN($AX123,EOMONTH(BA$15,0))-MAX($AW123,BA$15)+1,),
$DH123="раб.день",
$DR123/30*(IFERROR(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$DR123*BA123,
$DH123="неделя",
$DR123*BA123/7*(ROUNDUP((DAY(EOMONTH(BA$15,0)))/4,0))),
0)</f>
        <v/>
      </c>
      <c r="DU123" s="125">
        <f t="array" ref="DU123">
IFERROR(_xlfn.IFS(
$DH123="день_1",
$DR123*$BL123/($AX123-$AW123+1)*BB123*(DAY(EOMONTH(BB$15,0))),
$DH123="день_2",
$DR123/30*MAX(MIN($AX123,EOMONTH(BB$15,0))-MAX($AW123,BB$15)+1,),
$DH123="раб.день",
$DR123/30*(IFERROR(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$DR123*BB123,
$DH123="неделя",
$DR123*BB123/7*(ROUNDUP((DAY(EOMONTH(BB$15,0)))/4,0))),
0)</f>
        <v/>
      </c>
      <c r="DV123" s="125">
        <f t="array" ref="DV123">
IFERROR(_xlfn.IFS(
$DH123="день_1",
$DR123*$BL123/($AX123-$AW123+1)*BC123*(DAY(EOMONTH(BC$15,0))),
$DH123="день_2",
$DR123/30*MAX(MIN($AX123,EOMONTH(BC$15,0))-MAX($AW123,BC$15)+1,),
$DH123="раб.день",
$DR123/30*(IFERROR(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$DR123*BC123,
$DH123="неделя",
$DR123*BC123/7*(ROUNDUP((DAY(EOMONTH(BC$15,0)))/4,0))),
0)</f>
        <v/>
      </c>
      <c r="DW123" s="125">
        <f t="array" ref="DW123">
IFERROR(_xlfn.IFS(
$DH123="день_1",
$DR123*$BL123/($AX123-$AW123+1)*BD123*(DAY(EOMONTH(BD$15,0))),
$DH123="день_2",
$DR123/30*MAX(MIN($AX123,EOMONTH(BD$15,0))-MAX($AW123,BD$15)+1,),
$DH123="раб.день",
$DR123/30*(IFERROR(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$DR123*BD123,
$DH123="неделя",
$DR123*BD123/7*(ROUNDUP((DAY(EOMONTH(BD$15,0)))/4,0))),
0)</f>
        <v/>
      </c>
      <c r="DX123" s="125">
        <f t="array" ref="DX123">
IFERROR(_xlfn.IFS(
$DH123="день_1",
$DR123*$BL123/($AX123-$AW123+1)*BE123*(DAY(EOMONTH(BE$15,0))),
$DH123="день_2",
$DR123/30*MAX(MIN($AX123,EOMONTH(BE$15,0))-MAX($AW123,BE$15)+1,),
$DH123="раб.день",
$DR123/30*(IFERROR(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$DR123*BE123,
$DH123="неделя",
$DR123*BE123/7*(ROUNDUP((DAY(EOMONTH(BE$15,0)))/4,0))),
0)</f>
        <v/>
      </c>
      <c r="DY123" s="125">
        <f t="array" ref="DY123">
IFERROR(_xlfn.IFS(
$DH123="день_1",
$DR123*$BL123/($AX123-$AW123+1)*BF123*(DAY(EOMONTH(BF$15,0))),
$DH123="день_2",
$DR123/30*MAX(MIN($AX123,EOMONTH(BF$15,0))-MAX($AW123,BF$15)+1,),
$DH123="раб.день",
$DR123/30*(IFERROR(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$DR123*BF123,
$DH123="неделя",
$DR123*BF123/7*(ROUNDUP((DAY(EOMONTH(BF$15,0)))/4,0))),
0)</f>
        <v/>
      </c>
      <c r="DZ123" s="125">
        <f t="array" ref="DZ123">
IFERROR(_xlfn.IFS(
$DH123="день_1",
$DR123*$BL123/($AX123-$AW123+1)*BG123*(DAY(EOMONTH(BG$15,0))),
$DH123="день_2",
$DR123/30*MAX(MIN($AX123,EOMONTH(BG$15,0))-MAX($AW123,BG$15)+1,),
$DH123="раб.день",
$DR123/30*(IFERROR(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$DR123*BG123,
$DH123="неделя",
$DR123*BG123/7*(ROUNDUP((DAY(EOMONTH(BG$15,0)))/4,0))),
0)</f>
        <v/>
      </c>
      <c r="EA123" s="125">
        <f t="array" ref="EA123">
IFERROR(_xlfn.IFS(
$DH123="день_1",
$DR123*$BL123/($AX123-$AW123+1)*BH123*(DAY(EOMONTH(BH$15,0))),
$DH123="день_2",
$DR123/30*MAX(MIN($AX123,EOMONTH(BH$15,0))-MAX($AW123,BH$15)+1,),
$DH123="раб.день",
$DR123/30*(IFERROR(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$DR123*BH123,
$DH123="неделя",
$DR123*BH123/7*(ROUNDUP((DAY(EOMONTH(BH$15,0)))/4,0))),
0)</f>
        <v/>
      </c>
      <c r="EB123" s="125">
        <f t="array" ref="EB123">
IFERROR(_xlfn.IFS(
$DH123="день_1",
$DR123*$BL123/($AX123-$AW123+1)*BI123*(DAY(EOMONTH(BI$15,0))),
$DH123="день_2",
$DR123/30*MAX(MIN($AX123,EOMONTH(BI$15,0))-MAX($AW123,BI$15)+1,),
$DH123="раб.день",
$DR123/30*(IFERROR(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$DR123*BI123,
$DH123="неделя",
$DR123*BI123/7*(ROUNDUP((DAY(EOMONTH(BI$15,0)))/4,0))),
0)</f>
        <v/>
      </c>
      <c r="EC123" s="125">
        <f t="array" ref="EC123">
IFERROR(_xlfn.IFS(
$DH123="день_1",
$DR123*$BL123/($AX123-$AW123+1)*BJ123*(DAY(EOMONTH(BJ$15,0))),
$DH123="день_2",
$DR123/30*MAX(MIN($AX123,EOMONTH(BJ$15,0))-MAX($AW123,BJ$15)+1,),
$DH123="раб.день",
$DR123/30*(IFERROR(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$DR123*BJ123,
$DH123="неделя",
$DR123*BJ123/7*(ROUNDUP((DAY(EOMONTH(BJ$15,0)))/4,0))),
0)</f>
        <v/>
      </c>
      <c r="ED123" s="125">
        <f t="array" ref="ED123">
IFERROR(_xlfn.IFS(
$DH123="день_1",
$DR123*$BL123/($AX123-$AW123+1)*BK123*(DAY(EOMONTH(BK$15,0))),
$DH123="день_2",
$DR123/30*MAX(MIN($AX123,EOMONTH(BK$15,0))-MAX($AW123,BK$15)+1,),
$DH123="раб.день",
$DR123/30*(IFERROR(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$DR123*BK123,
$DH123="неделя",
$DR123*BK123/7*(ROUNDUP((DAY(EOMONTH(BK$15,0)))/4,0))),
0)</f>
        <v/>
      </c>
      <c r="EE123" s="125">
        <f>SUM($DS123,$DT123,$DU123,$DV123,$DW123,$DX123,$DY123,$DZ123,$EA123,$EB123,$EC123,$ED123)</f>
        <v/>
      </c>
      <c r="EF123" s="125">
        <f>IFERROR(ROUND($EE123*(1+$EP123),2),0)</f>
        <v/>
      </c>
      <c r="EG123" s="128" t="n">
        <v>1</v>
      </c>
      <c r="EH123" s="126" t="n">
        <v>0</v>
      </c>
      <c r="EI123" s="126">
        <f>ROUND(SUM($EH123:$EH123)*SUM($AB123:$AB123)*$EG123,2)</f>
        <v/>
      </c>
      <c r="EJ123" s="126">
        <f>ROUND($EI123*(1+$EP123),2)</f>
        <v/>
      </c>
      <c r="EK123" s="126" t="n">
        <v>0</v>
      </c>
      <c r="EL123" s="126">
        <f>ROUND(SUM($EK123:$EK123)*SUM($AB123:$AB123)*$EG123,2)</f>
        <v/>
      </c>
      <c r="EM123" s="126">
        <f>ROUND($EL123*(1+$EP123),2)</f>
        <v/>
      </c>
      <c r="EN123" s="126">
        <f>SUM($EE123,$EI123,$EL123)</f>
        <v/>
      </c>
      <c r="EO123" s="126">
        <f>SUM($EF123,$EJ123,$EM123)</f>
        <v/>
      </c>
      <c r="EP123" s="59" t="n"/>
      <c r="EQ123" s="59" t="n"/>
      <c r="ER123" s="60">
        <f t="array" ref="ER1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MATCH(ES123,
{"AMS";"RussOutdoor";"HD Outdoor";"Ingroup";"IQ";"Ledproduction";"LisChannel";"Logic";"Media-PPL";"NovikovTV | НовиковТВ";"SMA";"SOK";"КрокусТВ | CrocusTV | IndoorTV";"Сити";"ТЯК Москва"},
0)),"")</f>
        <v/>
      </c>
      <c r="ES123" s="60" t="n"/>
      <c r="ET123" s="60">
        <f t="array" ref="ET1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MATCH(ES123,
{"AMS";"RussOutdoor";"HD Outdoor";"Ingroup";"IQ";"Ledproduction";"LisChannel";"Logic";"Media-PPL";"NovikovTV | НовиковТВ";"SMA";"SOK";"КрокусТВ | CrocusTV | IndoorTV";"Сити";"ТЯК Москва"},
0)),"")</f>
        <v/>
      </c>
      <c r="EU123" s="60" t="n"/>
      <c r="EV123" s="60" t="n"/>
      <c r="EX123" s="110">
        <f t="array" ref="EX123">
($AR123/30
+N("ТРАФИК ПЛОЩАДКИ"))*
(IFERROR(
_xlfn.LET(
_xlpm.GPR,
HLOOKUP($L123,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IF($Q123="цифровой",_xlpm.GPR/$AG123,_xlpm.GPR/60)),
0)
+N("DWELL TIME"))*
(IF($AB123=0,0,IF($AB123=1,0.3,IF($AB123=2,0.5,IF($AB123&gt;2,1))))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_xlfn.IFS($AC123="да",1.2,$AC123="нет",1)*
_xlfn.IFS($AD123="да",1.2,$AD123="нет",1)*
IF(R123="статический",1,1.2)*
$X123*
INDEX(
{1.2;1;1.2;1.2;1;1.2;1.2;1.2;1.2;1.2;1.2;1;1.2;1.2;1.2;1.2;1;1;1.2;1.2;1.2;1;1;1;1;1.2;1.2;1.2;1.2;1;1;1;1;1.2;1.2;1.2;1.2;1.2;1.2;1.2;1.2;1;1;1.2;1;1;1;1;1.5;1;1;1.5;1.5;1.2},
MATCH($Q123,_xlpm.MI,0)))&gt;{0.02;0.04;0.06;0.1;0.2;0.4;0.6;0.8;1;2;4;6})),
{0;1;2;3;4;5;6;7;8;9;10;11;12},
0)))
+N("КОЭФФИЦИЕНТ КОНТАКТА"))))*
(_xlfn.IFS($X123&lt;0.1,$X123/1000,$X123&gt;25,5.2,AND($X123&gt;=0.1,$X123&lt;=25),(($X123*2+0.1)/10)*($X123/10)))*
IFERROR((_xlfn.LET(
_xlpm.MA,
{0;0.8;0.85;0.9;0.95;1},
_xlpm.MAA,
{0;1;2;3;4;5},
INDEX(_xlpm.MA,MATCH(SUMPRODUCT(--((IF(ROUND(_xlpm.MAA,1)&gt;5,5,ROUND($AB123,1)))&gt;{0;1;2;3;4;5})),_xlpm.MAA,0)))
+N("КОЭФФИЦИЕНТ КОЛ-ВО КОНСТРУКЦИЙ")),1)*
$AB123,0))*
(IF($Q123="цифровой",$AG123/15*$AI123,1)
+N("ДЛЯ ЦИФРЫ"))</f>
        <v/>
      </c>
      <c r="EY123" s="110">
        <f>IFERROR(EX123*AY123,0)</f>
        <v/>
      </c>
      <c r="EZ123" s="131">
        <f>IFERROR(DP123/EY123*1000,0)</f>
        <v/>
      </c>
      <c r="FA123" s="112">
        <f>IFERROR(FC123/FB123,0)</f>
        <v/>
      </c>
      <c r="FB123" s="112">
        <f>IFERROR((FC123/(EY123/FF123*#REF!))*0.825,0)</f>
        <v/>
      </c>
      <c r="FC123" s="112">
        <f>IFERROR(((EX123*30/AR123)*100)/30,0)</f>
        <v/>
      </c>
      <c r="FD123" s="112">
        <f>IFERROR(EY123/G123*100%,0)</f>
        <v/>
      </c>
      <c r="FE123" s="112">
        <f>IFERROR(FD123/FC123*100%,0)</f>
        <v/>
      </c>
      <c r="FF123" s="110">
        <f>IFERROR(AR123/30*AY123,0)</f>
        <v/>
      </c>
    </row>
    <row r="124" ht="12.75" customHeight="1">
      <c r="A124" s="59" t="n"/>
      <c r="B124" s="60" t="n"/>
      <c r="C124" s="60" t="n"/>
      <c r="D124" s="60">
        <f t="array" ref="D1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4" s="60">
        <f t="array" ref="E1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4" s="60" t="inlineStr"/>
      <c r="G124" s="60" t="n"/>
      <c r="H124" s="60">
        <f t="array" ref="H1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4" s="60" t="n"/>
      <c r="J124" s="60" t="n"/>
      <c r="K124" s="60" t="n"/>
      <c r="L124" s="60" t="n"/>
      <c r="M124" s="60" t="n"/>
      <c r="N124" s="60" t="n"/>
      <c r="O124" s="60" t="n"/>
      <c r="P124" s="60">
        <f t="array" ref="P124">
_xlfn.IFS(
ISNUMBER(MATCH($Q124,{"шелфбаннер","разделитель","монетница","чековая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ISNUMBER(MATCH($Q124,{"каталог","журнал"},)),
"Пресса",
$Q124="","")</f>
        <v/>
      </c>
      <c r="Q124" s="60" t="n"/>
      <c r="R124" s="60">
        <f t="array" ref="R124">
IFERROR(
_xlfn.IFS(
OR(ISNUMBER(MATCH($Q124,{"экспозиция","макет","стенд","автостенд","авто стенд","выставочное пространство","выставочные стенды","модульные выставочные стенды","3Д конструкция","3D конструкция"},)),P124="Экспонирование"),
"нестандартный",
ISNUMBER(MATCH($Q124,{"скроллер","призматрон"},)),
"динамический",
$P124="Видео",
"цифровой",
OR($P124="Пресса",$P124="Щит",$P124="POSm",$P124="Подвес",$P124="Брендирование/оклейка"),
"статический"),"")</f>
        <v/>
      </c>
      <c r="S124" s="59" t="n"/>
      <c r="T124" s="60" t="n"/>
      <c r="U124" s="60" t="n"/>
      <c r="V124" s="60">
        <f>
IF(P124="Видео",
"цифровой постер/ролик",
IF(ISNUMBER(MATCH(Q124,{"короб световой","короб световой | лайтбокс","короб световой | кристалайт","лайтбокс","лайт бокс","кристалайт","LB","lightbox"},)),
"бэклит",
IF(P124="Брендирование/оклейка",
"перфарированная пленка/самоклейка",
IF(P124="Экспонирование",
"под запрос",
IF(P124="Подвес",
"баннер/ткань",
"")))))</f>
        <v/>
      </c>
      <c r="W124" s="59" t="n"/>
      <c r="X124" s="59" t="n"/>
      <c r="Y124" s="59" t="n"/>
      <c r="Z124" s="61" t="n"/>
      <c r="AA124" s="61" t="n"/>
      <c r="AB124" s="61">
        <f>IF(BL124&gt;0,Z124,0)</f>
        <v/>
      </c>
      <c r="AC124" s="59" t="n"/>
      <c r="AD124" s="59" t="n"/>
      <c r="AE124" s="59" t="n"/>
      <c r="AF124" s="59" t="n"/>
      <c r="AG124" s="59" t="n"/>
      <c r="AH124" s="59" t="n"/>
      <c r="AI124" s="59" t="n"/>
      <c r="AJ124" s="59" t="n"/>
      <c r="AK124" s="59" t="n"/>
      <c r="AL124" s="62">
        <f>IFERROR(IF(OR(R124="статический",R124="динамический",R124="нестандартный",R124="",R124=""),"-",IF(AND(AH124="-",AI124="-"),"-",AK124*3600/AH124*AI124)),"-")</f>
        <v/>
      </c>
      <c r="AM124" s="62">
        <f>IFERROR(IF(OR(R124="статический",R124="динамический",R124="",R124="", R124="BTL",R124="нестандартный"),"-",AG124*AI124*AL124/60),"-")</f>
        <v/>
      </c>
      <c r="AN124" s="63">
        <f>IFERROR(IF(AH124="","-",AG124*AI124/AH124),"-")</f>
        <v/>
      </c>
      <c r="AO124" s="59">
        <f>IFERROR(IF(OR($R124="статический",$R124="динамический",$R124="",$R124="",$R124="BTL",$R124="нестандартный"),"-",$AL124*$AY124),"-")</f>
        <v/>
      </c>
      <c r="AP124" s="62">
        <f>IFERROR(IF(OR($R124="статический",$R124="динамический",$R124="",$R124="",$R124="BTL",$R124="нестандартный"),"-",$AM124*AY124),"-")</f>
        <v/>
      </c>
      <c r="AQ124" s="64" t="n"/>
      <c r="AR124" s="61" t="n"/>
      <c r="AS124" s="61" t="n"/>
      <c r="AT124" s="61" t="n"/>
      <c r="AU124" s="65" t="n"/>
      <c r="AV124" s="124">
        <f>IFERROR(DR124/AT124*1000,"n/a")</f>
        <v/>
      </c>
      <c r="AW124" s="67" t="n"/>
      <c r="AX124" s="67" t="n"/>
      <c r="AY124" s="43">
        <f>IFERROR(IF(OR($AW124="",$AX124=""),"",_xlfn.DAYS($AX124+1,$AW124)),"")</f>
        <v/>
      </c>
      <c r="AZ124" s="68">
        <f t="array" ref="AZ124">
_xlfn.LET(_xlpm.COEFF,
IF($AW124+$AX124=0,0,IF(MAX(MIN($AX124,EOMONTH(AZ$15,0))-MAX($AW124,AZ$15)+1,)&gt;0,1,0)),
_xlfn.IFS(
$ES124="LisChannel",
_xlpm.COEFF*
INDEX({1;1;1.2;1.2;1;1;1;1;1.2;1.2;1.2;1.2},
MATCH(MONTH(AZ$15),
{1,2,3,4,5,6,7,8,9,10,11,12})),
CONCATENATE($ES124," ",$L124)="RussOutdoor метро",
_xlpm.COEFF*
INDEX({0.8;0.9;1.1;1.1;1;1;1;1;1.1;1.1;1.1;1.1},
MATCH(MONTH(AZ$15),
{1,2,3,4,5,6,7,8,9,10,11,12})),
$ES124&lt;&gt;"LisChannel",
_xlpm.COEFF,
$ES124&lt;&gt;"RussOutdoor",
_xlpm.COEFF))</f>
        <v/>
      </c>
      <c r="BA124" s="68">
        <f t="array" ref="BA124">
_xlfn.LET(_xlpm.COEFF,
IF($AW124+$AX124=0,0,IF(MAX(MIN($AX124,EOMONTH(BA$15,0))-MAX($AW124,BA$15)+1,)&gt;0,1,0)),
_xlfn.IFS(
$ES124="LisChannel",
_xlpm.COEFF*
INDEX({1;1;1.2;1.2;1;1;1;1;1.2;1.2;1.2;1.2},
MATCH(MONTH(BA$15),
{1,2,3,4,5,6,7,8,9,10,11,12})),
CONCATENATE($ES124," ",$L124)="RussOutdoor метро",
_xlpm.COEFF*
INDEX({0.8;0.9;1.1;1.1;1;1;1;1;1.1;1.1;1.1;1.1},
MATCH(MONTH(BA$15),
{1,2,3,4,5,6,7,8,9,10,11,12})),
$ES124&lt;&gt;"LisChannel",
_xlpm.COEFF,
$ES124&lt;&gt;"RussOutdoor",
_xlpm.COEFF))</f>
        <v/>
      </c>
      <c r="BB124" s="68">
        <f t="array" ref="BB124">
_xlfn.LET(_xlpm.COEFF,
IF($AW124+$AX124=0,0,IF(MAX(MIN($AX124,EOMONTH(BB$15,0))-MAX($AW124,BB$15)+1,)&gt;0,1,0)),
_xlfn.IFS(
$ES124="LisChannel",
_xlpm.COEFF*
INDEX({1;1;1.2;1.2;1;1;1;1;1.2;1.2;1.2;1.2},
MATCH(MONTH(BB$15),
{1,2,3,4,5,6,7,8,9,10,11,12})),
CONCATENATE($ES124," ",$L124)="RussOutdoor метро",
_xlpm.COEFF*
INDEX({0.8;0.9;1.1;1.1;1;1;1;1;1.1;1.1;1.1;1.1},
MATCH(MONTH(BB$15),
{1,2,3,4,5,6,7,8,9,10,11,12})),
$ES124&lt;&gt;"LisChannel",
_xlpm.COEFF,
$ES124&lt;&gt;"RussOutdoor",
_xlpm.COEFF))</f>
        <v/>
      </c>
      <c r="BC124" s="68">
        <f t="array" ref="BC124">
_xlfn.LET(_xlpm.COEFF,
IF($AW124+$AX124=0,0,IF(MAX(MIN($AX124,EOMONTH(BC$15,0))-MAX($AW124,BC$15)+1,)&gt;0,1,0)),
_xlfn.IFS(
$ES124="LisChannel",
_xlpm.COEFF*
INDEX({1;1;1.2;1.2;1;1;1;1;1.2;1.2;1.2;1.2},
MATCH(MONTH(BC$15),
{1,2,3,4,5,6,7,8,9,10,11,12})),
CONCATENATE($ES124," ",$L124)="RussOutdoor метро",
_xlpm.COEFF*
INDEX({0.8;0.9;1.1;1.1;1;1;1;1;1.1;1.1;1.1;1.1},
MATCH(MONTH(BC$15),
{1,2,3,4,5,6,7,8,9,10,11,12})),
$ES124&lt;&gt;"LisChannel",
_xlpm.COEFF,
$ES124&lt;&gt;"RussOutdoor",
_xlpm.COEFF))</f>
        <v/>
      </c>
      <c r="BD124" s="68">
        <f t="array" ref="BD124">
_xlfn.LET(_xlpm.COEFF,
IF($AW124+$AX124=0,0,IF(MAX(MIN($AX124,EOMONTH(BD$15,0))-MAX($AW124,BD$15)+1,)&gt;0,1,0)),
_xlfn.IFS(
$ES124="LisChannel",
_xlpm.COEFF*
INDEX({1;1;1.2;1.2;1;1;1;1;1.2;1.2;1.2;1.2},
MATCH(MONTH(BD$15),
{1,2,3,4,5,6,7,8,9,10,11,12})),
CONCATENATE($ES124," ",$L124)="RussOutdoor метро",
_xlpm.COEFF*
INDEX({0.8;0.9;1.1;1.1;1;1;1;1;1.1;1.1;1.1;1.1},
MATCH(MONTH(BD$15),
{1,2,3,4,5,6,7,8,9,10,11,12})),
$ES124&lt;&gt;"LisChannel",
_xlpm.COEFF,
$ES124&lt;&gt;"RussOutdoor",
_xlpm.COEFF))</f>
        <v/>
      </c>
      <c r="BE124" s="68">
        <f t="array" ref="BE124">
_xlfn.LET(_xlpm.COEFF,
IF($AW124+$AX124=0,0,IF(MAX(MIN($AX124,EOMONTH(BE$15,0))-MAX($AW124,BE$15)+1,)&gt;0,1,0)),
_xlfn.IFS(
$ES124="LisChannel",
_xlpm.COEFF*
INDEX({1;1;1.2;1.2;1;1;1;1;1.2;1.2;1.2;1.2},
MATCH(MONTH(BE$15),
{1,2,3,4,5,6,7,8,9,10,11,12})),
CONCATENATE($ES124," ",$L124)="RussOutdoor метро",
_xlpm.COEFF*
INDEX({0.8;0.9;1.1;1.1;1;1;1;1;1.1;1.1;1.1;1.1},
MATCH(MONTH(BE$15),
{1,2,3,4,5,6,7,8,9,10,11,12})),
$ES124&lt;&gt;"LisChannel",
_xlpm.COEFF,
$ES124&lt;&gt;"RussOutdoor",
_xlpm.COEFF))</f>
        <v/>
      </c>
      <c r="BF124" s="68">
        <f t="array" ref="BF124">
_xlfn.LET(_xlpm.COEFF,
IF($AW124+$AX124=0,0,IF(MAX(MIN($AX124,EOMONTH(BF$15,0))-MAX($AW124,BF$15)+1,)&gt;0,1,0)),
_xlfn.IFS(
$ES124="LisChannel",
_xlpm.COEFF*
INDEX({1;1;1.2;1.2;1;1;1;1;1.2;1.2;1.2;1.2},
MATCH(MONTH(BF$15),
{1,2,3,4,5,6,7,8,9,10,11,12})),
CONCATENATE($ES124," ",$L124)="RussOutdoor метро",
_xlpm.COEFF*
INDEX({0.8;0.9;1.1;1.1;1;1;1;1;1.1;1.1;1.1;1.1},
MATCH(MONTH(BF$15),
{1,2,3,4,5,6,7,8,9,10,11,12})),
$ES124&lt;&gt;"LisChannel",
_xlpm.COEFF,
$ES124&lt;&gt;"RussOutdoor",
_xlpm.COEFF))</f>
        <v/>
      </c>
      <c r="BG124" s="68">
        <f t="array" ref="BG124">
_xlfn.LET(_xlpm.COEFF,
IF($AW124+$AX124=0,0,IF(MAX(MIN($AX124,EOMONTH(BG$15,0))-MAX($AW124,BG$15)+1,)&gt;0,1,0)),
_xlfn.IFS(
$ES124="LisChannel",
_xlpm.COEFF*
INDEX({1;1;1.2;1.2;1;1;1;1;1.2;1.2;1.2;1.2},
MATCH(MONTH(BG$15),
{1,2,3,4,5,6,7,8,9,10,11,12})),
CONCATENATE($ES124," ",$L124)="RussOutdoor метро",
_xlpm.COEFF*
INDEX({0.8;0.9;1.1;1.1;1;1;1;1;1.1;1.1;1.1;1.1},
MATCH(MONTH(BG$15),
{1,2,3,4,5,6,7,8,9,10,11,12})),
$ES124&lt;&gt;"LisChannel",
_xlpm.COEFF,
$ES124&lt;&gt;"RussOutdoor",
_xlpm.COEFF))</f>
        <v/>
      </c>
      <c r="BH124" s="68">
        <f t="array" ref="BH124">
_xlfn.LET(_xlpm.COEFF,
IF($AW124+$AX124=0,0,IF(MAX(MIN($AX124,EOMONTH(BH$15,0))-MAX($AW124,BH$15)+1,)&gt;0,1,0)),
_xlfn.IFS(
$ES124="LisChannel",
_xlpm.COEFF*
INDEX({1;1;1.2;1.2;1;1;1;1;1.2;1.2;1.2;1.2},
MATCH(MONTH(BH$15),
{1,2,3,4,5,6,7,8,9,10,11,12})),
CONCATENATE($ES124," ",$L124)="RussOutdoor метро",
_xlpm.COEFF*
INDEX({0.8;0.9;1.1;1.1;1;1;1;1;1.1;1.1;1.1;1.1},
MATCH(MONTH(BH$15),
{1,2,3,4,5,6,7,8,9,10,11,12})),
$ES124&lt;&gt;"LisChannel",
_xlpm.COEFF,
$ES124&lt;&gt;"RussOutdoor",
_xlpm.COEFF))</f>
        <v/>
      </c>
      <c r="BI124" s="68">
        <f t="array" ref="BI124">
_xlfn.LET(_xlpm.COEFF,
IF($AW124+$AX124=0,0,IF(MAX(MIN($AX124,EOMONTH(BI$15,0))-MAX($AW124,BI$15)+1,)&gt;0,1,0)),
_xlfn.IFS(
$ES124="LisChannel",
_xlpm.COEFF*
INDEX({1;1;1.2;1.2;1;1;1;1;1.2;1.2;1.2;1.2},
MATCH(MONTH(BI$15),
{1,2,3,4,5,6,7,8,9,10,11,12})),
CONCATENATE($ES124," ",$L124)="RussOutdoor метро",
_xlpm.COEFF*
INDEX({0.8;0.9;1.1;1.1;1;1;1;1;1.1;1.1;1.1;1.1},
MATCH(MONTH(BI$15),
{1,2,3,4,5,6,7,8,9,10,11,12})),
$ES124&lt;&gt;"LisChannel",
_xlpm.COEFF,
$ES124&lt;&gt;"RussOutdoor",
_xlpm.COEFF))</f>
        <v/>
      </c>
      <c r="BJ124" s="68">
        <f t="array" ref="BJ124">
_xlfn.LET(_xlpm.COEFF,
IF($AW124+$AX124=0,0,IF(MAX(MIN($AX124,EOMONTH(BJ$15,0))-MAX($AW124,BJ$15)+1,)&gt;0,1,0)),
_xlfn.IFS(
$ES124="LisChannel",
_xlpm.COEFF*
INDEX({1;1;1.2;1.2;1;1;1;1;1.2;1.2;1.2;1.2},
MATCH(MONTH(BJ$15),
{1,2,3,4,5,6,7,8,9,10,11,12})),
CONCATENATE($ES124," ",$L124)="RussOutdoor метро",
_xlpm.COEFF*
INDEX({0.8;0.9;1.1;1.1;1;1;1;1;1.1;1.1;1.1;1.1},
MATCH(MONTH(BJ$15),
{1,2,3,4,5,6,7,8,9,10,11,12})),
$ES124&lt;&gt;"LisChannel",
_xlpm.COEFF,
$ES124&lt;&gt;"RussOutdoor",
_xlpm.COEFF))</f>
        <v/>
      </c>
      <c r="BK124" s="68">
        <f t="array" ref="BK124">
_xlfn.LET(_xlpm.COEFF,
IF($AW124+$AX124=0,0,IF(MAX(MIN($AX124,EOMONTH(BK$15,0))-MAX($AW124,BK$15)+1,)&gt;0,1,0)),
_xlfn.IFS(
$ES124="LisChannel",
_xlpm.COEFF*
INDEX({1;1;1.2;1.2;1;1;1;1;1.2;1.2;1.2;1.2},
MATCH(MONTH(BK$15),
{1,2,3,4,5,6,7,8,9,10,11,12})),
CONCATENATE($ES124," ",$L124)="RussOutdoor метро",
_xlpm.COEFF*
INDEX({0.8;0.9;1.1;1.1;1;1;1;1;1.1;1.1;1.1;1.1},
MATCH(MONTH(BK$15),
{1,2,3,4,5,6,7,8,9,10,11,12})),
$ES124&lt;&gt;"LisChannel",
_xlpm.COEFF,
$ES124&lt;&gt;"RussOutdoor",
_xlpm.COEFF))</f>
        <v/>
      </c>
      <c r="BL124" s="62">
        <f>COUNTIFS($AZ124:$BK124,"&gt;0")</f>
        <v/>
      </c>
      <c r="BM124" s="65" t="n"/>
      <c r="BN124" s="125">
        <f>$DJ124</f>
        <v/>
      </c>
      <c r="BO124" s="63">
        <f>$DQ124</f>
        <v/>
      </c>
      <c r="BP124" s="125">
        <f>
IFERROR(
IF($BL124=0,0,
$BN124*(1-$BO124)),
0)</f>
        <v/>
      </c>
      <c r="BQ124" s="125">
        <f t="array" ref="BQ124">
IFERROR(
_xlfn.IFS(
$DH124="день_1",
$BP124*$BL124/($AX124-$AW124+1)*AZ124*(DAY(EOMONTH(AZ$15,0))),
$DH124="день_2",
$BP124/30*MAX(MIN($AX124,EOMONTH(AZ$15,0))-MAX($AW124,AZ$15)+1,),
$DH124="раб.день",
$BP124/30*(IFERROR(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$BP124*AZ124,
$DH124="неделя",
$BP124*AZ124/7*(ROUNDUP((DAY(EOMONTH(AZ$15,0)))/4,0))),
0)</f>
        <v/>
      </c>
      <c r="BR124" s="125">
        <f t="array" ref="BR124">
IFERROR(
_xlfn.IFS(
$DH124="день_1",
$BP124*$BL124/($AX124-$AW124+1)*BA124*(DAY(EOMONTH(BA$15,0))),
$DH124="день_2",
$BP124/30*MAX(MIN($AX124,EOMONTH(BA$15,0))-MAX($AW124,BA$15)+1,),
$DH124="раб.день",
$BP124/30*(IFERROR(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$BP124*BA124,
$DH124="неделя",
$BP124*BA124/7*(ROUNDUP((DAY(EOMONTH(BA$15,0)))/4,0))),
0)</f>
        <v/>
      </c>
      <c r="BS124" s="125">
        <f t="array" ref="BS124">
IFERROR(
_xlfn.IFS(
$DH124="день_1",
$BP124*$BL124/($AX124-$AW124+1)*BB124*(DAY(EOMONTH(BB$15,0))),
$DH124="день_2",
$BP124/30*MAX(MIN($AX124,EOMONTH(BB$15,0))-MAX($AW124,BB$15)+1,),
$DH124="раб.день",
$BP124/30*(IFERROR(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$BP124*BB124,
$DH124="неделя",
$BP124*BB124/7*(ROUNDUP((DAY(EOMONTH(BB$15,0)))/4,0))),
0)</f>
        <v/>
      </c>
      <c r="BT124" s="125">
        <f t="array" ref="BT124">
IFERROR(
_xlfn.IFS(
$DH124="день_1",
$BP124*$BL124/($AX124-$AW124+1)*BC124*(DAY(EOMONTH(BC$15,0))),
$DH124="день_2",
$BP124/30*MAX(MIN($AX124,EOMONTH(BC$15,0))-MAX($AW124,BC$15)+1,),
$DH124="раб.день",
$BP124/30*(IFERROR(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$BP124*BC124,
$DH124="неделя",
$BP124*BC124/7*(ROUNDUP((DAY(EOMONTH(BC$15,0)))/4,0))),
0)</f>
        <v/>
      </c>
      <c r="BU124" s="125">
        <f t="array" ref="BU124">
IFERROR(
_xlfn.IFS(
$DH124="день_1",
$BP124*$BL124/($AX124-$AW124+1)*BD124*(DAY(EOMONTH(BD$15,0))),
$DH124="день_2",
$BP124/30*MAX(MIN($AX124,EOMONTH(BD$15,0))-MAX($AW124,BD$15)+1,),
$DH124="раб.день",
$BP124/30*(IFERROR(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$BP124*BD124,
$DH124="неделя",
$BP124*BD124/7*(ROUNDUP((DAY(EOMONTH(BD$15,0)))/4,0))),
0)</f>
        <v/>
      </c>
      <c r="BV124" s="125">
        <f t="array" ref="BV124">
IFERROR(
_xlfn.IFS(
$DH124="день_1",
$BP124*$BL124/($AX124-$AW124+1)*BE124*(DAY(EOMONTH(BE$15,0))),
$DH124="день_2",
$BP124/30*MAX(MIN($AX124,EOMONTH(BE$15,0))-MAX($AW124,BE$15)+1,),
$DH124="раб.день",
$BP124/30*(IFERROR(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$BP124*BE124,
$DH124="неделя",
$BP124*BE124/7*(ROUNDUP((DAY(EOMONTH(BE$15,0)))/4,0))),
0)</f>
        <v/>
      </c>
      <c r="BW124" s="125">
        <f t="array" ref="BW124">
IFERROR(
_xlfn.IFS(
$DH124="день_1",
$BP124*$BL124/($AX124-$AW124+1)*BF124*(DAY(EOMONTH(BF$15,0))),
$DH124="день_2",
$BP124/30*MAX(MIN($AX124,EOMONTH(BF$15,0))-MAX($AW124,BF$15)+1,),
$DH124="раб.день",
$BP124/30*(IFERROR(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$BP124*BF124,
$DH124="неделя",
$BP124*BF124/7*(ROUNDUP((DAY(EOMONTH(BF$15,0)))/4,0))),
0)</f>
        <v/>
      </c>
      <c r="BX124" s="125">
        <f t="array" ref="BX124">
IFERROR(
_xlfn.IFS(
$DH124="день_1",
$BP124*$BL124/($AX124-$AW124+1)*BG124*(DAY(EOMONTH(BG$15,0))),
$DH124="день_2",
$BP124/30*MAX(MIN($AX124,EOMONTH(BG$15,0))-MAX($AW124,BG$15)+1,),
$DH124="раб.день",
$BP124/30*(IFERROR(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$BP124*BG124,
$DH124="неделя",
$BP124*BG124/7*(ROUNDUP((DAY(EOMONTH(BG$15,0)))/4,0))),
0)</f>
        <v/>
      </c>
      <c r="BY124" s="125">
        <f t="array" ref="BY124">
IFERROR(
_xlfn.IFS(
$DH124="день_1",
$BP124*$BL124/($AX124-$AW124+1)*BH124*(DAY(EOMONTH(BH$15,0))),
$DH124="день_2",
$BP124/30*MAX(MIN($AX124,EOMONTH(BH$15,0))-MAX($AW124,BH$15)+1,),
$DH124="раб.день",
$BP124/30*(IFERROR(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$BP124*BH124,
$DH124="неделя",
$BP124*BH124/7*(ROUNDUP((DAY(EOMONTH(BH$15,0)))/4,0))),
0)</f>
        <v/>
      </c>
      <c r="BZ124" s="125">
        <f t="array" ref="BZ124">
IFERROR(
_xlfn.IFS(
$DH124="день_1",
$BP124*$BL124/($AX124-$AW124+1)*BI124*(DAY(EOMONTH(BI$15,0))),
$DH124="день_2",
$BP124/30*MAX(MIN($AX124,EOMONTH(BI$15,0))-MAX($AW124,BI$15)+1,),
$DH124="раб.день",
$BP124/30*(IFERROR(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$BP124*BI124,
$DH124="неделя",
$BP124*BI124/7*(ROUNDUP((DAY(EOMONTH(BI$15,0)))/4,0))),
0)</f>
        <v/>
      </c>
      <c r="CA124" s="125">
        <f t="array" ref="CA124">
IFERROR(
_xlfn.IFS(
$DH124="день_1",
$BP124*$BL124/($AX124-$AW124+1)*BJ124*(DAY(EOMONTH(BJ$15,0))),
$DH124="день_2",
$BP124/30*MAX(MIN($AX124,EOMONTH(BJ$15,0))-MAX($AW124,BJ$15)+1,),
$DH124="раб.день",
$BP124/30*(IFERROR(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$BP124*BJ124,
$DH124="неделя",
$BP124*BJ124/7*(ROUNDUP((DAY(EOMONTH(BJ$15,0)))/4,0))),
0)</f>
        <v/>
      </c>
      <c r="CB124" s="125">
        <f t="array" ref="CB124">
IFERROR(
_xlfn.IFS(
$DH124="день_1",
$BP124*$BL124/($AX124-$AW124+1)*BK124*(DAY(EOMONTH(BK$15,0))),
$DH124="день_2",
$BP124/30*MAX(MIN($AX124,EOMONTH(BK$15,0))-MAX($AW124,BK$15)+1,),
$DH124="раб.день",
$BP124/30*(IFERROR(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$BP124*BK124,
$DH124="неделя",
$BP124*BK124/7*(ROUNDUP((DAY(EOMONTH(BK$15,0)))/4,0))),
0)</f>
        <v/>
      </c>
      <c r="CC124" s="125">
        <f>SUM($BQ124:$CB124)</f>
        <v/>
      </c>
      <c r="CD124" s="126">
        <f>SUM($EH124:$EH124)</f>
        <v/>
      </c>
      <c r="CE124" s="126">
        <f>$CD124*$AB124</f>
        <v/>
      </c>
      <c r="CF124" s="126">
        <f>SUM($EK124:$EK124)</f>
        <v/>
      </c>
      <c r="CG124" s="126">
        <f>$CF124*$AB124</f>
        <v/>
      </c>
      <c r="CH124" s="126">
        <f>SUM($CC124,$CE124,$CG124)</f>
        <v/>
      </c>
      <c r="CI124" s="126">
        <f>$CH124*(1+$CM124)</f>
        <v/>
      </c>
      <c r="CJ124" s="127" t="n">
        <v>0</v>
      </c>
      <c r="CK124" s="126">
        <f>SUM($CH124:$CH124)*(1+$CJ124)</f>
        <v/>
      </c>
      <c r="CL124" s="126">
        <f>SUM($CH124:$CH124)*(1+$CM124)</f>
        <v/>
      </c>
      <c r="CM124" s="59" t="n"/>
      <c r="CN124" s="59" t="n"/>
      <c r="CO124" s="72" t="n"/>
      <c r="CP124" s="59" t="n"/>
      <c r="CQ124" s="73" t="n"/>
      <c r="CR124" s="73" t="n"/>
      <c r="CS124" s="73" t="n"/>
      <c r="CT124" s="72" t="n"/>
      <c r="CU124" s="79" t="inlineStr">
        <is>
          <t> </t>
        </is>
      </c>
      <c r="CV124" s="60" t="n"/>
      <c r="CW124" s="60" t="n"/>
      <c r="CX124" s="60" t="n"/>
      <c r="CY124" s="127">
        <f>IFERROR(($CC124-$EE124)/($EE124/(1-$DQ124)),0)</f>
        <v/>
      </c>
      <c r="CZ124" s="127">
        <f>IFERROR(1-$EI124/($CE124),0)</f>
        <v/>
      </c>
      <c r="DA124" s="127">
        <f>IFERROR(1-$EL124/($CG124),0)</f>
        <v/>
      </c>
      <c r="DB124" s="126">
        <f>ROUND(IFERROR(($CI124/(1+$CM124)-$EN124),0),2)</f>
        <v/>
      </c>
      <c r="DC124" s="128" t="n"/>
      <c r="DD124" s="125" t="n"/>
      <c r="DE124" s="75" t="n">
        <v>0</v>
      </c>
      <c r="DF124" s="128" t="n"/>
      <c r="DG124" s="125">
        <f>IF($DC124=0,0,$DD124*($DC124*100%-$DE124*$DF124))*SUM($AB124:$AB124)</f>
        <v/>
      </c>
      <c r="DH124" s="129" t="inlineStr">
        <is>
          <t>месяц</t>
        </is>
      </c>
      <c r="DI124" s="130">
        <f t="array" ref="DI124">IFERROR(
IF($ES124="LisChannel",
(ROUND(((INDEX({174.625;153.888888888889;130.972222222222},MATCH($AI124,{2;3;4}),0))*$AG124*$AI124),2)),0),0)</f>
        <v/>
      </c>
      <c r="DJ124" s="130">
        <f>
_xlfn.LET(_xlpm.X,
IFERROR(
IF($ES124="НовиковТВ",
(_xlfn.LET(_xlpm.NTV,
_xlfn.LET(_xlpm.MIN,350000,
IF(SUMIFS($DI:$DI,$ES:$ES,"НовиковТВ")&lt;=_xlpm.MIN,
(SUMIFS($DI:$DI,$ES:$ES,"НовиковТВ")/(COUNTIFS($ES:$ES,"НовиковТВ")))*_xlpm.MIN/SUMIFS($DI:$DI,$ES:$ES,"НовиковТВ"),
DI124)),
_xlpm.NTV+$DG124/(1-(1-(_xlpm.NTV)*(1-$DL124)*(1-$DM124)*(1-$DN124)*(1-$DO124)*(1-$DP124)/_xlpm.NTV))))/(1+$EP124),
$DI124+$DG124/(1-(1-($DI124)*(1-$DL124)*(1-$DM124)*(1-$DN124)*(1-$DO124)*(1-$DP124)/$DI124))),
0),
_xlpm.X*(1+$CM124)*(1+$CW124)-_xlpm.X*(1+$CM124)+_xlpm.X)</f>
        <v/>
      </c>
      <c r="DK124" s="125" t="inlineStr">
        <is>
          <t>послед.</t>
        </is>
      </c>
      <c r="DL124" s="63" t="n">
        <v>0</v>
      </c>
      <c r="DM124" s="63" t="n">
        <v>0</v>
      </c>
      <c r="DN124" s="63" t="n">
        <v>0</v>
      </c>
      <c r="DO124" s="63" t="n">
        <v>0</v>
      </c>
      <c r="DP124" s="63" t="n">
        <v>0</v>
      </c>
      <c r="DQ124" s="63">
        <f t="array" ref="DQ124">IFERROR(_xlfn.IFS(
$DK124="послед.",1-(1-$DL124)*(1-$DM124)*(1-$DN124)*(1-$DO124)*(1-$DP124),
$DK124="сумм.",$DL124+$DM124+$DN124+$DO124+$DP124),
0)</f>
        <v/>
      </c>
      <c r="DR124" s="125">
        <f t="array" ref="DR124">
IFERROR(
_xlfn.IFS(
$BL124=0,
0,
$BL124&gt;0,
_xlfn.IFS($DK124="послед.",
$DJ124*(1-$DL124)*(1-$DM124)*(1-$DN124)*(1-$DO124)*(1-$DP124),
$DK124="сумм.",
$DJ124*(1-($DL124+$DM124+$DN124+$DO124+$DP124)))),0)</f>
        <v/>
      </c>
      <c r="DS124" s="125">
        <f t="array" ref="DS124">
IFERROR(_xlfn.IFS(
$DH124="день_1",
$DR124*$BL124/($AX124-$AW124+1)*AZ124*(DAY(EOMONTH(AZ$15,0))),
$DH124="день_2",
$DR124/30*MAX(MIN($AX124,EOMONTH(AZ$15,0))-MAX($AW124,AZ$15)+1,),
$DH124="раб.день",
$DR124/30*(IFERROR(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$DR124*AZ124,
$DH124="неделя",
$DR124*AZ124/7*(ROUNDUP((DAY(EOMONTH(AZ$15,0)))/4,0))),
0)</f>
        <v/>
      </c>
      <c r="DT124" s="125">
        <f t="array" ref="DT124">
IFERROR(_xlfn.IFS(
$DH124="день_1",
$DR124*$BL124/($AX124-$AW124+1)*BA124*(DAY(EOMONTH(BA$15,0))),
$DH124="день_2",
$DR124/30*MAX(MIN($AX124,EOMONTH(BA$15,0))-MAX($AW124,BA$15)+1,),
$DH124="раб.день",
$DR124/30*(IFERROR(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$DR124*BA124,
$DH124="неделя",
$DR124*BA124/7*(ROUNDUP((DAY(EOMONTH(BA$15,0)))/4,0))),
0)</f>
        <v/>
      </c>
      <c r="DU124" s="125">
        <f t="array" ref="DU124">
IFERROR(_xlfn.IFS(
$DH124="день_1",
$DR124*$BL124/($AX124-$AW124+1)*BB124*(DAY(EOMONTH(BB$15,0))),
$DH124="день_2",
$DR124/30*MAX(MIN($AX124,EOMONTH(BB$15,0))-MAX($AW124,BB$15)+1,),
$DH124="раб.день",
$DR124/30*(IFERROR(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$DR124*BB124,
$DH124="неделя",
$DR124*BB124/7*(ROUNDUP((DAY(EOMONTH(BB$15,0)))/4,0))),
0)</f>
        <v/>
      </c>
      <c r="DV124" s="125">
        <f t="array" ref="DV124">
IFERROR(_xlfn.IFS(
$DH124="день_1",
$DR124*$BL124/($AX124-$AW124+1)*BC124*(DAY(EOMONTH(BC$15,0))),
$DH124="день_2",
$DR124/30*MAX(MIN($AX124,EOMONTH(BC$15,0))-MAX($AW124,BC$15)+1,),
$DH124="раб.день",
$DR124/30*(IFERROR(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$DR124*BC124,
$DH124="неделя",
$DR124*BC124/7*(ROUNDUP((DAY(EOMONTH(BC$15,0)))/4,0))),
0)</f>
        <v/>
      </c>
      <c r="DW124" s="125">
        <f t="array" ref="DW124">
IFERROR(_xlfn.IFS(
$DH124="день_1",
$DR124*$BL124/($AX124-$AW124+1)*BD124*(DAY(EOMONTH(BD$15,0))),
$DH124="день_2",
$DR124/30*MAX(MIN($AX124,EOMONTH(BD$15,0))-MAX($AW124,BD$15)+1,),
$DH124="раб.день",
$DR124/30*(IFERROR(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$DR124*BD124,
$DH124="неделя",
$DR124*BD124/7*(ROUNDUP((DAY(EOMONTH(BD$15,0)))/4,0))),
0)</f>
        <v/>
      </c>
      <c r="DX124" s="125">
        <f t="array" ref="DX124">
IFERROR(_xlfn.IFS(
$DH124="день_1",
$DR124*$BL124/($AX124-$AW124+1)*BE124*(DAY(EOMONTH(BE$15,0))),
$DH124="день_2",
$DR124/30*MAX(MIN($AX124,EOMONTH(BE$15,0))-MAX($AW124,BE$15)+1,),
$DH124="раб.день",
$DR124/30*(IFERROR(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$DR124*BE124,
$DH124="неделя",
$DR124*BE124/7*(ROUNDUP((DAY(EOMONTH(BE$15,0)))/4,0))),
0)</f>
        <v/>
      </c>
      <c r="DY124" s="125">
        <f t="array" ref="DY124">
IFERROR(_xlfn.IFS(
$DH124="день_1",
$DR124*$BL124/($AX124-$AW124+1)*BF124*(DAY(EOMONTH(BF$15,0))),
$DH124="день_2",
$DR124/30*MAX(MIN($AX124,EOMONTH(BF$15,0))-MAX($AW124,BF$15)+1,),
$DH124="раб.день",
$DR124/30*(IFERROR(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$DR124*BF124,
$DH124="неделя",
$DR124*BF124/7*(ROUNDUP((DAY(EOMONTH(BF$15,0)))/4,0))),
0)</f>
        <v/>
      </c>
      <c r="DZ124" s="125">
        <f t="array" ref="DZ124">
IFERROR(_xlfn.IFS(
$DH124="день_1",
$DR124*$BL124/($AX124-$AW124+1)*BG124*(DAY(EOMONTH(BG$15,0))),
$DH124="день_2",
$DR124/30*MAX(MIN($AX124,EOMONTH(BG$15,0))-MAX($AW124,BG$15)+1,),
$DH124="раб.день",
$DR124/30*(IFERROR(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$DR124*BG124,
$DH124="неделя",
$DR124*BG124/7*(ROUNDUP((DAY(EOMONTH(BG$15,0)))/4,0))),
0)</f>
        <v/>
      </c>
      <c r="EA124" s="125">
        <f t="array" ref="EA124">
IFERROR(_xlfn.IFS(
$DH124="день_1",
$DR124*$BL124/($AX124-$AW124+1)*BH124*(DAY(EOMONTH(BH$15,0))),
$DH124="день_2",
$DR124/30*MAX(MIN($AX124,EOMONTH(BH$15,0))-MAX($AW124,BH$15)+1,),
$DH124="раб.день",
$DR124/30*(IFERROR(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$DR124*BH124,
$DH124="неделя",
$DR124*BH124/7*(ROUNDUP((DAY(EOMONTH(BH$15,0)))/4,0))),
0)</f>
        <v/>
      </c>
      <c r="EB124" s="125">
        <f t="array" ref="EB124">
IFERROR(_xlfn.IFS(
$DH124="день_1",
$DR124*$BL124/($AX124-$AW124+1)*BI124*(DAY(EOMONTH(BI$15,0))),
$DH124="день_2",
$DR124/30*MAX(MIN($AX124,EOMONTH(BI$15,0))-MAX($AW124,BI$15)+1,),
$DH124="раб.день",
$DR124/30*(IFERROR(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$DR124*BI124,
$DH124="неделя",
$DR124*BI124/7*(ROUNDUP((DAY(EOMONTH(BI$15,0)))/4,0))),
0)</f>
        <v/>
      </c>
      <c r="EC124" s="125">
        <f t="array" ref="EC124">
IFERROR(_xlfn.IFS(
$DH124="день_1",
$DR124*$BL124/($AX124-$AW124+1)*BJ124*(DAY(EOMONTH(BJ$15,0))),
$DH124="день_2",
$DR124/30*MAX(MIN($AX124,EOMONTH(BJ$15,0))-MAX($AW124,BJ$15)+1,),
$DH124="раб.день",
$DR124/30*(IFERROR(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$DR124*BJ124,
$DH124="неделя",
$DR124*BJ124/7*(ROUNDUP((DAY(EOMONTH(BJ$15,0)))/4,0))),
0)</f>
        <v/>
      </c>
      <c r="ED124" s="125">
        <f t="array" ref="ED124">
IFERROR(_xlfn.IFS(
$DH124="день_1",
$DR124*$BL124/($AX124-$AW124+1)*BK124*(DAY(EOMONTH(BK$15,0))),
$DH124="день_2",
$DR124/30*MAX(MIN($AX124,EOMONTH(BK$15,0))-MAX($AW124,BK$15)+1,),
$DH124="раб.день",
$DR124/30*(IFERROR(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$DR124*BK124,
$DH124="неделя",
$DR124*BK124/7*(ROUNDUP((DAY(EOMONTH(BK$15,0)))/4,0))),
0)</f>
        <v/>
      </c>
      <c r="EE124" s="125">
        <f>SUM($DS124,$DT124,$DU124,$DV124,$DW124,$DX124,$DY124,$DZ124,$EA124,$EB124,$EC124,$ED124)</f>
        <v/>
      </c>
      <c r="EF124" s="125">
        <f>IFERROR(ROUND($EE124*(1+$EP124),2),0)</f>
        <v/>
      </c>
      <c r="EG124" s="128" t="n">
        <v>1</v>
      </c>
      <c r="EH124" s="126" t="n">
        <v>0</v>
      </c>
      <c r="EI124" s="126">
        <f>ROUND(SUM($EH124:$EH124)*SUM($AB124:$AB124)*$EG124,2)</f>
        <v/>
      </c>
      <c r="EJ124" s="126">
        <f>ROUND($EI124*(1+$EP124),2)</f>
        <v/>
      </c>
      <c r="EK124" s="126" t="n">
        <v>0</v>
      </c>
      <c r="EL124" s="126">
        <f>ROUND(SUM($EK124:$EK124)*SUM($AB124:$AB124)*$EG124,2)</f>
        <v/>
      </c>
      <c r="EM124" s="126">
        <f>ROUND($EL124*(1+$EP124),2)</f>
        <v/>
      </c>
      <c r="EN124" s="126">
        <f>SUM($EE124,$EI124,$EL124)</f>
        <v/>
      </c>
      <c r="EO124" s="126">
        <f>SUM($EF124,$EJ124,$EM124)</f>
        <v/>
      </c>
      <c r="EP124" s="59" t="n"/>
      <c r="EQ124" s="59" t="n"/>
      <c r="ER124" s="60">
        <f t="array" ref="ER1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MATCH(ES124,
{"AMS";"RussOutdoor";"HD Outdoor";"Ingroup";"IQ";"Ledproduction";"LisChannel";"Logic";"Media-PPL";"NovikovTV | НовиковТВ";"SMA";"SOK";"КрокусТВ | CrocusTV | IndoorTV";"Сити";"ТЯК Москва"},
0)),"")</f>
        <v/>
      </c>
      <c r="ES124" s="60" t="n"/>
      <c r="ET124" s="60">
        <f t="array" ref="ET1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MATCH(ES124,
{"AMS";"RussOutdoor";"HD Outdoor";"Ingroup";"IQ";"Ledproduction";"LisChannel";"Logic";"Media-PPL";"NovikovTV | НовиковТВ";"SMA";"SOK";"КрокусТВ | CrocusTV | IndoorTV";"Сити";"ТЯК Москва"},
0)),"")</f>
        <v/>
      </c>
      <c r="EU124" s="60" t="n"/>
      <c r="EV124" s="60" t="n"/>
      <c r="EX124" s="110">
        <f t="array" ref="EX124">
($AR124/30
+N("ТРАФИК ПЛОЩАДКИ"))*
(IFERROR(
_xlfn.LET(
_xlpm.GPR,
HLOOKUP($L124,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IF($Q124="цифровой",_xlpm.GPR/$AG124,_xlpm.GPR/60)),
0)
+N("DWELL TIME"))*
(IF($AB124=0,0,IF($AB124=1,0.3,IF($AB124=2,0.5,IF($AB124&gt;2,1))))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_xlfn.IFS($AC124="да",1.2,$AC124="нет",1)*
_xlfn.IFS($AD124="да",1.2,$AD124="нет",1)*
IF(R124="статический",1,1.2)*
$X124*
INDEX(
{1.2;1;1.2;1.2;1;1.2;1.2;1.2;1.2;1.2;1.2;1;1.2;1.2;1.2;1.2;1;1;1.2;1.2;1.2;1;1;1;1;1.2;1.2;1.2;1.2;1;1;1;1;1.2;1.2;1.2;1.2;1.2;1.2;1.2;1.2;1;1;1.2;1;1;1;1;1.5;1;1;1.5;1.5;1.2},
MATCH($Q124,_xlpm.MI,0)))&gt;{0.02;0.04;0.06;0.1;0.2;0.4;0.6;0.8;1;2;4;6})),
{0;1;2;3;4;5;6;7;8;9;10;11;12},
0)))
+N("КОЭФФИЦИЕНТ КОНТАКТА"))))*
(_xlfn.IFS($X124&lt;0.1,$X124/1000,$X124&gt;25,5.2,AND($X124&gt;=0.1,$X124&lt;=25),(($X124*2+0.1)/10)*($X124/10)))*
IFERROR((_xlfn.LET(
_xlpm.MA,
{0;0.8;0.85;0.9;0.95;1},
_xlpm.MAA,
{0;1;2;3;4;5},
INDEX(_xlpm.MA,MATCH(SUMPRODUCT(--((IF(ROUND(_xlpm.MAA,1)&gt;5,5,ROUND($AB124,1)))&gt;{0;1;2;3;4;5})),_xlpm.MAA,0)))
+N("КОЭФФИЦИЕНТ КОЛ-ВО КОНСТРУКЦИЙ")),1)*
$AB124,0))*
(IF($Q124="цифровой",$AG124/15*$AI124,1)
+N("ДЛЯ ЦИФРЫ"))</f>
        <v/>
      </c>
      <c r="EY124" s="110">
        <f>IFERROR(EX124*AY124,0)</f>
        <v/>
      </c>
      <c r="EZ124" s="131">
        <f>IFERROR(DP124/EY124*1000,0)</f>
        <v/>
      </c>
      <c r="FA124" s="112">
        <f>IFERROR(FC124/FB124,0)</f>
        <v/>
      </c>
      <c r="FB124" s="112">
        <f>IFERROR((FC124/(EY124/FF124*#REF!))*0.825,0)</f>
        <v/>
      </c>
      <c r="FC124" s="112">
        <f>IFERROR(((EX124*30/AR124)*100)/30,0)</f>
        <v/>
      </c>
      <c r="FD124" s="112">
        <f>IFERROR(EY124/G124*100%,0)</f>
        <v/>
      </c>
      <c r="FE124" s="112">
        <f>IFERROR(FD124/FC124*100%,0)</f>
        <v/>
      </c>
      <c r="FF124" s="110">
        <f>IFERROR(AR124/30*AY124,0)</f>
        <v/>
      </c>
    </row>
    <row r="125" ht="12.75" customHeight="1">
      <c r="A125" s="59" t="n"/>
      <c r="B125" s="60" t="n"/>
      <c r="C125" s="60" t="n"/>
      <c r="D125" s="60">
        <f t="array" ref="D1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5" s="60">
        <f t="array" ref="E1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5" s="60" t="inlineStr"/>
      <c r="G125" s="60" t="n"/>
      <c r="H125" s="60">
        <f t="array" ref="H1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5" s="60" t="n"/>
      <c r="J125" s="60" t="n"/>
      <c r="K125" s="60" t="n"/>
      <c r="L125" s="60" t="n"/>
      <c r="M125" s="60" t="n"/>
      <c r="N125" s="60" t="n"/>
      <c r="O125" s="60" t="n"/>
      <c r="P125" s="60">
        <f t="array" ref="P125">
_xlfn.IFS(
ISNUMBER(MATCH($Q125,{"шелфбаннер","разделитель","монетница","чековая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ISNUMBER(MATCH($Q125,{"каталог","журнал"},)),
"Пресса",
$Q125="","")</f>
        <v/>
      </c>
      <c r="Q125" s="60" t="n"/>
      <c r="R125" s="60">
        <f t="array" ref="R125">
IFERROR(
_xlfn.IFS(
OR(ISNUMBER(MATCH($Q125,{"экспозиция","макет","стенд","автостенд","авто стенд","выставочное пространство","выставочные стенды","модульные выставочные стенды","3Д конструкция","3D конструкция"},)),P125="Экспонирование"),
"нестандартный",
ISNUMBER(MATCH($Q125,{"скроллер","призматрон"},)),
"динамический",
$P125="Видео",
"цифровой",
OR($P125="Пресса",$P125="Щит",$P125="POSm",$P125="Подвес",$P125="Брендирование/оклейка"),
"статический"),"")</f>
        <v/>
      </c>
      <c r="S125" s="59" t="n"/>
      <c r="T125" s="60" t="n"/>
      <c r="U125" s="60" t="n"/>
      <c r="V125" s="60">
        <f>
IF(P125="Видео",
"цифровой постер/ролик",
IF(ISNUMBER(MATCH(Q125,{"короб световой","короб световой | лайтбокс","короб световой | кристалайт","лайтбокс","лайт бокс","кристалайт","LB","lightbox"},)),
"бэклит",
IF(P125="Брендирование/оклейка",
"перфарированная пленка/самоклейка",
IF(P125="Экспонирование",
"под запрос",
IF(P125="Подвес",
"баннер/ткань",
"")))))</f>
        <v/>
      </c>
      <c r="W125" s="59" t="n"/>
      <c r="X125" s="59" t="n"/>
      <c r="Y125" s="59" t="n"/>
      <c r="Z125" s="61" t="n"/>
      <c r="AA125" s="61" t="n"/>
      <c r="AB125" s="61">
        <f>IF(BL125&gt;0,Z125,0)</f>
        <v/>
      </c>
      <c r="AC125" s="59" t="n"/>
      <c r="AD125" s="59" t="n"/>
      <c r="AE125" s="59" t="n"/>
      <c r="AF125" s="59" t="n"/>
      <c r="AG125" s="59" t="n"/>
      <c r="AH125" s="59" t="n"/>
      <c r="AI125" s="59" t="n"/>
      <c r="AJ125" s="59" t="n"/>
      <c r="AK125" s="59" t="n"/>
      <c r="AL125" s="62">
        <f>IFERROR(IF(OR(R125="статический",R125="динамический",R125="нестандартный",R125="",R125=""),"-",IF(AND(AH125="-",AI125="-"),"-",AK125*3600/AH125*AI125)),"-")</f>
        <v/>
      </c>
      <c r="AM125" s="62">
        <f>IFERROR(IF(OR(R125="статический",R125="динамический",R125="",R125="", R125="BTL",R125="нестандартный"),"-",AG125*AI125*AL125/60),"-")</f>
        <v/>
      </c>
      <c r="AN125" s="63">
        <f>IFERROR(IF(AH125="","-",AG125*AI125/AH125),"-")</f>
        <v/>
      </c>
      <c r="AO125" s="59">
        <f>IFERROR(IF(OR($R125="статический",$R125="динамический",$R125="",$R125="",$R125="BTL",$R125="нестандартный"),"-",$AL125*$AY125),"-")</f>
        <v/>
      </c>
      <c r="AP125" s="62">
        <f>IFERROR(IF(OR($R125="статический",$R125="динамический",$R125="",$R125="",$R125="BTL",$R125="нестандартный"),"-",$AM125*AY125),"-")</f>
        <v/>
      </c>
      <c r="AQ125" s="64" t="n"/>
      <c r="AR125" s="61" t="n"/>
      <c r="AS125" s="61" t="n"/>
      <c r="AT125" s="61" t="n"/>
      <c r="AU125" s="65" t="n"/>
      <c r="AV125" s="124">
        <f>IFERROR(DR125/AT125*1000,"n/a")</f>
        <v/>
      </c>
      <c r="AW125" s="67" t="n"/>
      <c r="AX125" s="67" t="n"/>
      <c r="AY125" s="43">
        <f>IFERROR(IF(OR($AW125="",$AX125=""),"",_xlfn.DAYS($AX125+1,$AW125)),"")</f>
        <v/>
      </c>
      <c r="AZ125" s="68">
        <f t="array" ref="AZ125">
_xlfn.LET(_xlpm.COEFF,
IF($AW125+$AX125=0,0,IF(MAX(MIN($AX125,EOMONTH(AZ$15,0))-MAX($AW125,AZ$15)+1,)&gt;0,1,0)),
_xlfn.IFS(
$ES125="LisChannel",
_xlpm.COEFF*
INDEX({1;1;1.2;1.2;1;1;1;1;1.2;1.2;1.2;1.2},
MATCH(MONTH(AZ$15),
{1,2,3,4,5,6,7,8,9,10,11,12})),
CONCATENATE($ES125," ",$L125)="RussOutdoor метро",
_xlpm.COEFF*
INDEX({0.8;0.9;1.1;1.1;1;1;1;1;1.1;1.1;1.1;1.1},
MATCH(MONTH(AZ$15),
{1,2,3,4,5,6,7,8,9,10,11,12})),
$ES125&lt;&gt;"LisChannel",
_xlpm.COEFF,
$ES125&lt;&gt;"RussOutdoor",
_xlpm.COEFF))</f>
        <v/>
      </c>
      <c r="BA125" s="68">
        <f t="array" ref="BA125">
_xlfn.LET(_xlpm.COEFF,
IF($AW125+$AX125=0,0,IF(MAX(MIN($AX125,EOMONTH(BA$15,0))-MAX($AW125,BA$15)+1,)&gt;0,1,0)),
_xlfn.IFS(
$ES125="LisChannel",
_xlpm.COEFF*
INDEX({1;1;1.2;1.2;1;1;1;1;1.2;1.2;1.2;1.2},
MATCH(MONTH(BA$15),
{1,2,3,4,5,6,7,8,9,10,11,12})),
CONCATENATE($ES125," ",$L125)="RussOutdoor метро",
_xlpm.COEFF*
INDEX({0.8;0.9;1.1;1.1;1;1;1;1;1.1;1.1;1.1;1.1},
MATCH(MONTH(BA$15),
{1,2,3,4,5,6,7,8,9,10,11,12})),
$ES125&lt;&gt;"LisChannel",
_xlpm.COEFF,
$ES125&lt;&gt;"RussOutdoor",
_xlpm.COEFF))</f>
        <v/>
      </c>
      <c r="BB125" s="68">
        <f t="array" ref="BB125">
_xlfn.LET(_xlpm.COEFF,
IF($AW125+$AX125=0,0,IF(MAX(MIN($AX125,EOMONTH(BB$15,0))-MAX($AW125,BB$15)+1,)&gt;0,1,0)),
_xlfn.IFS(
$ES125="LisChannel",
_xlpm.COEFF*
INDEX({1;1;1.2;1.2;1;1;1;1;1.2;1.2;1.2;1.2},
MATCH(MONTH(BB$15),
{1,2,3,4,5,6,7,8,9,10,11,12})),
CONCATENATE($ES125," ",$L125)="RussOutdoor метро",
_xlpm.COEFF*
INDEX({0.8;0.9;1.1;1.1;1;1;1;1;1.1;1.1;1.1;1.1},
MATCH(MONTH(BB$15),
{1,2,3,4,5,6,7,8,9,10,11,12})),
$ES125&lt;&gt;"LisChannel",
_xlpm.COEFF,
$ES125&lt;&gt;"RussOutdoor",
_xlpm.COEFF))</f>
        <v/>
      </c>
      <c r="BC125" s="68">
        <f t="array" ref="BC125">
_xlfn.LET(_xlpm.COEFF,
IF($AW125+$AX125=0,0,IF(MAX(MIN($AX125,EOMONTH(BC$15,0))-MAX($AW125,BC$15)+1,)&gt;0,1,0)),
_xlfn.IFS(
$ES125="LisChannel",
_xlpm.COEFF*
INDEX({1;1;1.2;1.2;1;1;1;1;1.2;1.2;1.2;1.2},
MATCH(MONTH(BC$15),
{1,2,3,4,5,6,7,8,9,10,11,12})),
CONCATENATE($ES125," ",$L125)="RussOutdoor метро",
_xlpm.COEFF*
INDEX({0.8;0.9;1.1;1.1;1;1;1;1;1.1;1.1;1.1;1.1},
MATCH(MONTH(BC$15),
{1,2,3,4,5,6,7,8,9,10,11,12})),
$ES125&lt;&gt;"LisChannel",
_xlpm.COEFF,
$ES125&lt;&gt;"RussOutdoor",
_xlpm.COEFF))</f>
        <v/>
      </c>
      <c r="BD125" s="68">
        <f t="array" ref="BD125">
_xlfn.LET(_xlpm.COEFF,
IF($AW125+$AX125=0,0,IF(MAX(MIN($AX125,EOMONTH(BD$15,0))-MAX($AW125,BD$15)+1,)&gt;0,1,0)),
_xlfn.IFS(
$ES125="LisChannel",
_xlpm.COEFF*
INDEX({1;1;1.2;1.2;1;1;1;1;1.2;1.2;1.2;1.2},
MATCH(MONTH(BD$15),
{1,2,3,4,5,6,7,8,9,10,11,12})),
CONCATENATE($ES125," ",$L125)="RussOutdoor метро",
_xlpm.COEFF*
INDEX({0.8;0.9;1.1;1.1;1;1;1;1;1.1;1.1;1.1;1.1},
MATCH(MONTH(BD$15),
{1,2,3,4,5,6,7,8,9,10,11,12})),
$ES125&lt;&gt;"LisChannel",
_xlpm.COEFF,
$ES125&lt;&gt;"RussOutdoor",
_xlpm.COEFF))</f>
        <v/>
      </c>
      <c r="BE125" s="68">
        <f t="array" ref="BE125">
_xlfn.LET(_xlpm.COEFF,
IF($AW125+$AX125=0,0,IF(MAX(MIN($AX125,EOMONTH(BE$15,0))-MAX($AW125,BE$15)+1,)&gt;0,1,0)),
_xlfn.IFS(
$ES125="LisChannel",
_xlpm.COEFF*
INDEX({1;1;1.2;1.2;1;1;1;1;1.2;1.2;1.2;1.2},
MATCH(MONTH(BE$15),
{1,2,3,4,5,6,7,8,9,10,11,12})),
CONCATENATE($ES125," ",$L125)="RussOutdoor метро",
_xlpm.COEFF*
INDEX({0.8;0.9;1.1;1.1;1;1;1;1;1.1;1.1;1.1;1.1},
MATCH(MONTH(BE$15),
{1,2,3,4,5,6,7,8,9,10,11,12})),
$ES125&lt;&gt;"LisChannel",
_xlpm.COEFF,
$ES125&lt;&gt;"RussOutdoor",
_xlpm.COEFF))</f>
        <v/>
      </c>
      <c r="BF125" s="68">
        <f t="array" ref="BF125">
_xlfn.LET(_xlpm.COEFF,
IF($AW125+$AX125=0,0,IF(MAX(MIN($AX125,EOMONTH(BF$15,0))-MAX($AW125,BF$15)+1,)&gt;0,1,0)),
_xlfn.IFS(
$ES125="LisChannel",
_xlpm.COEFF*
INDEX({1;1;1.2;1.2;1;1;1;1;1.2;1.2;1.2;1.2},
MATCH(MONTH(BF$15),
{1,2,3,4,5,6,7,8,9,10,11,12})),
CONCATENATE($ES125," ",$L125)="RussOutdoor метро",
_xlpm.COEFF*
INDEX({0.8;0.9;1.1;1.1;1;1;1;1;1.1;1.1;1.1;1.1},
MATCH(MONTH(BF$15),
{1,2,3,4,5,6,7,8,9,10,11,12})),
$ES125&lt;&gt;"LisChannel",
_xlpm.COEFF,
$ES125&lt;&gt;"RussOutdoor",
_xlpm.COEFF))</f>
        <v/>
      </c>
      <c r="BG125" s="68">
        <f t="array" ref="BG125">
_xlfn.LET(_xlpm.COEFF,
IF($AW125+$AX125=0,0,IF(MAX(MIN($AX125,EOMONTH(BG$15,0))-MAX($AW125,BG$15)+1,)&gt;0,1,0)),
_xlfn.IFS(
$ES125="LisChannel",
_xlpm.COEFF*
INDEX({1;1;1.2;1.2;1;1;1;1;1.2;1.2;1.2;1.2},
MATCH(MONTH(BG$15),
{1,2,3,4,5,6,7,8,9,10,11,12})),
CONCATENATE($ES125," ",$L125)="RussOutdoor метро",
_xlpm.COEFF*
INDEX({0.8;0.9;1.1;1.1;1;1;1;1;1.1;1.1;1.1;1.1},
MATCH(MONTH(BG$15),
{1,2,3,4,5,6,7,8,9,10,11,12})),
$ES125&lt;&gt;"LisChannel",
_xlpm.COEFF,
$ES125&lt;&gt;"RussOutdoor",
_xlpm.COEFF))</f>
        <v/>
      </c>
      <c r="BH125" s="68">
        <f t="array" ref="BH125">
_xlfn.LET(_xlpm.COEFF,
IF($AW125+$AX125=0,0,IF(MAX(MIN($AX125,EOMONTH(BH$15,0))-MAX($AW125,BH$15)+1,)&gt;0,1,0)),
_xlfn.IFS(
$ES125="LisChannel",
_xlpm.COEFF*
INDEX({1;1;1.2;1.2;1;1;1;1;1.2;1.2;1.2;1.2},
MATCH(MONTH(BH$15),
{1,2,3,4,5,6,7,8,9,10,11,12})),
CONCATENATE($ES125," ",$L125)="RussOutdoor метро",
_xlpm.COEFF*
INDEX({0.8;0.9;1.1;1.1;1;1;1;1;1.1;1.1;1.1;1.1},
MATCH(MONTH(BH$15),
{1,2,3,4,5,6,7,8,9,10,11,12})),
$ES125&lt;&gt;"LisChannel",
_xlpm.COEFF,
$ES125&lt;&gt;"RussOutdoor",
_xlpm.COEFF))</f>
        <v/>
      </c>
      <c r="BI125" s="68">
        <f t="array" ref="BI125">
_xlfn.LET(_xlpm.COEFF,
IF($AW125+$AX125=0,0,IF(MAX(MIN($AX125,EOMONTH(BI$15,0))-MAX($AW125,BI$15)+1,)&gt;0,1,0)),
_xlfn.IFS(
$ES125="LisChannel",
_xlpm.COEFF*
INDEX({1;1;1.2;1.2;1;1;1;1;1.2;1.2;1.2;1.2},
MATCH(MONTH(BI$15),
{1,2,3,4,5,6,7,8,9,10,11,12})),
CONCATENATE($ES125," ",$L125)="RussOutdoor метро",
_xlpm.COEFF*
INDEX({0.8;0.9;1.1;1.1;1;1;1;1;1.1;1.1;1.1;1.1},
MATCH(MONTH(BI$15),
{1,2,3,4,5,6,7,8,9,10,11,12})),
$ES125&lt;&gt;"LisChannel",
_xlpm.COEFF,
$ES125&lt;&gt;"RussOutdoor",
_xlpm.COEFF))</f>
        <v/>
      </c>
      <c r="BJ125" s="68">
        <f t="array" ref="BJ125">
_xlfn.LET(_xlpm.COEFF,
IF($AW125+$AX125=0,0,IF(MAX(MIN($AX125,EOMONTH(BJ$15,0))-MAX($AW125,BJ$15)+1,)&gt;0,1,0)),
_xlfn.IFS(
$ES125="LisChannel",
_xlpm.COEFF*
INDEX({1;1;1.2;1.2;1;1;1;1;1.2;1.2;1.2;1.2},
MATCH(MONTH(BJ$15),
{1,2,3,4,5,6,7,8,9,10,11,12})),
CONCATENATE($ES125," ",$L125)="RussOutdoor метро",
_xlpm.COEFF*
INDEX({0.8;0.9;1.1;1.1;1;1;1;1;1.1;1.1;1.1;1.1},
MATCH(MONTH(BJ$15),
{1,2,3,4,5,6,7,8,9,10,11,12})),
$ES125&lt;&gt;"LisChannel",
_xlpm.COEFF,
$ES125&lt;&gt;"RussOutdoor",
_xlpm.COEFF))</f>
        <v/>
      </c>
      <c r="BK125" s="68">
        <f t="array" ref="BK125">
_xlfn.LET(_xlpm.COEFF,
IF($AW125+$AX125=0,0,IF(MAX(MIN($AX125,EOMONTH(BK$15,0))-MAX($AW125,BK$15)+1,)&gt;0,1,0)),
_xlfn.IFS(
$ES125="LisChannel",
_xlpm.COEFF*
INDEX({1;1;1.2;1.2;1;1;1;1;1.2;1.2;1.2;1.2},
MATCH(MONTH(BK$15),
{1,2,3,4,5,6,7,8,9,10,11,12})),
CONCATENATE($ES125," ",$L125)="RussOutdoor метро",
_xlpm.COEFF*
INDEX({0.8;0.9;1.1;1.1;1;1;1;1;1.1;1.1;1.1;1.1},
MATCH(MONTH(BK$15),
{1,2,3,4,5,6,7,8,9,10,11,12})),
$ES125&lt;&gt;"LisChannel",
_xlpm.COEFF,
$ES125&lt;&gt;"RussOutdoor",
_xlpm.COEFF))</f>
        <v/>
      </c>
      <c r="BL125" s="62">
        <f>COUNTIFS($AZ125:$BK125,"&gt;0")</f>
        <v/>
      </c>
      <c r="BM125" s="65" t="n"/>
      <c r="BN125" s="125">
        <f>$DJ125</f>
        <v/>
      </c>
      <c r="BO125" s="63">
        <f>$DQ125</f>
        <v/>
      </c>
      <c r="BP125" s="125">
        <f>
IFERROR(
IF($BL125=0,0,
$BN125*(1-$BO125)),
0)</f>
        <v/>
      </c>
      <c r="BQ125" s="125">
        <f t="array" ref="BQ125">
IFERROR(
_xlfn.IFS(
$DH125="день_1",
$BP125*$BL125/($AX125-$AW125+1)*AZ125*(DAY(EOMONTH(AZ$15,0))),
$DH125="день_2",
$BP125/30*MAX(MIN($AX125,EOMONTH(AZ$15,0))-MAX($AW125,AZ$15)+1,),
$DH125="раб.день",
$BP125/30*(IFERROR(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$BP125*AZ125,
$DH125="неделя",
$BP125*AZ125/7*(ROUNDUP((DAY(EOMONTH(AZ$15,0)))/4,0))),
0)</f>
        <v/>
      </c>
      <c r="BR125" s="125">
        <f t="array" ref="BR125">
IFERROR(
_xlfn.IFS(
$DH125="день_1",
$BP125*$BL125/($AX125-$AW125+1)*BA125*(DAY(EOMONTH(BA$15,0))),
$DH125="день_2",
$BP125/30*MAX(MIN($AX125,EOMONTH(BA$15,0))-MAX($AW125,BA$15)+1,),
$DH125="раб.день",
$BP125/30*(IFERROR(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$BP125*BA125,
$DH125="неделя",
$BP125*BA125/7*(ROUNDUP((DAY(EOMONTH(BA$15,0)))/4,0))),
0)</f>
        <v/>
      </c>
      <c r="BS125" s="125">
        <f t="array" ref="BS125">
IFERROR(
_xlfn.IFS(
$DH125="день_1",
$BP125*$BL125/($AX125-$AW125+1)*BB125*(DAY(EOMONTH(BB$15,0))),
$DH125="день_2",
$BP125/30*MAX(MIN($AX125,EOMONTH(BB$15,0))-MAX($AW125,BB$15)+1,),
$DH125="раб.день",
$BP125/30*(IFERROR(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$BP125*BB125,
$DH125="неделя",
$BP125*BB125/7*(ROUNDUP((DAY(EOMONTH(BB$15,0)))/4,0))),
0)</f>
        <v/>
      </c>
      <c r="BT125" s="125">
        <f t="array" ref="BT125">
IFERROR(
_xlfn.IFS(
$DH125="день_1",
$BP125*$BL125/($AX125-$AW125+1)*BC125*(DAY(EOMONTH(BC$15,0))),
$DH125="день_2",
$BP125/30*MAX(MIN($AX125,EOMONTH(BC$15,0))-MAX($AW125,BC$15)+1,),
$DH125="раб.день",
$BP125/30*(IFERROR(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$BP125*BC125,
$DH125="неделя",
$BP125*BC125/7*(ROUNDUP((DAY(EOMONTH(BC$15,0)))/4,0))),
0)</f>
        <v/>
      </c>
      <c r="BU125" s="125">
        <f t="array" ref="BU125">
IFERROR(
_xlfn.IFS(
$DH125="день_1",
$BP125*$BL125/($AX125-$AW125+1)*BD125*(DAY(EOMONTH(BD$15,0))),
$DH125="день_2",
$BP125/30*MAX(MIN($AX125,EOMONTH(BD$15,0))-MAX($AW125,BD$15)+1,),
$DH125="раб.день",
$BP125/30*(IFERROR(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$BP125*BD125,
$DH125="неделя",
$BP125*BD125/7*(ROUNDUP((DAY(EOMONTH(BD$15,0)))/4,0))),
0)</f>
        <v/>
      </c>
      <c r="BV125" s="125">
        <f t="array" ref="BV125">
IFERROR(
_xlfn.IFS(
$DH125="день_1",
$BP125*$BL125/($AX125-$AW125+1)*BE125*(DAY(EOMONTH(BE$15,0))),
$DH125="день_2",
$BP125/30*MAX(MIN($AX125,EOMONTH(BE$15,0))-MAX($AW125,BE$15)+1,),
$DH125="раб.день",
$BP125/30*(IFERROR(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$BP125*BE125,
$DH125="неделя",
$BP125*BE125/7*(ROUNDUP((DAY(EOMONTH(BE$15,0)))/4,0))),
0)</f>
        <v/>
      </c>
      <c r="BW125" s="125">
        <f t="array" ref="BW125">
IFERROR(
_xlfn.IFS(
$DH125="день_1",
$BP125*$BL125/($AX125-$AW125+1)*BF125*(DAY(EOMONTH(BF$15,0))),
$DH125="день_2",
$BP125/30*MAX(MIN($AX125,EOMONTH(BF$15,0))-MAX($AW125,BF$15)+1,),
$DH125="раб.день",
$BP125/30*(IFERROR(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$BP125*BF125,
$DH125="неделя",
$BP125*BF125/7*(ROUNDUP((DAY(EOMONTH(BF$15,0)))/4,0))),
0)</f>
        <v/>
      </c>
      <c r="BX125" s="125">
        <f t="array" ref="BX125">
IFERROR(
_xlfn.IFS(
$DH125="день_1",
$BP125*$BL125/($AX125-$AW125+1)*BG125*(DAY(EOMONTH(BG$15,0))),
$DH125="день_2",
$BP125/30*MAX(MIN($AX125,EOMONTH(BG$15,0))-MAX($AW125,BG$15)+1,),
$DH125="раб.день",
$BP125/30*(IFERROR(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$BP125*BG125,
$DH125="неделя",
$BP125*BG125/7*(ROUNDUP((DAY(EOMONTH(BG$15,0)))/4,0))),
0)</f>
        <v/>
      </c>
      <c r="BY125" s="125">
        <f t="array" ref="BY125">
IFERROR(
_xlfn.IFS(
$DH125="день_1",
$BP125*$BL125/($AX125-$AW125+1)*BH125*(DAY(EOMONTH(BH$15,0))),
$DH125="день_2",
$BP125/30*MAX(MIN($AX125,EOMONTH(BH$15,0))-MAX($AW125,BH$15)+1,),
$DH125="раб.день",
$BP125/30*(IFERROR(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$BP125*BH125,
$DH125="неделя",
$BP125*BH125/7*(ROUNDUP((DAY(EOMONTH(BH$15,0)))/4,0))),
0)</f>
        <v/>
      </c>
      <c r="BZ125" s="125">
        <f t="array" ref="BZ125">
IFERROR(
_xlfn.IFS(
$DH125="день_1",
$BP125*$BL125/($AX125-$AW125+1)*BI125*(DAY(EOMONTH(BI$15,0))),
$DH125="день_2",
$BP125/30*MAX(MIN($AX125,EOMONTH(BI$15,0))-MAX($AW125,BI$15)+1,),
$DH125="раб.день",
$BP125/30*(IFERROR(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$BP125*BI125,
$DH125="неделя",
$BP125*BI125/7*(ROUNDUP((DAY(EOMONTH(BI$15,0)))/4,0))),
0)</f>
        <v/>
      </c>
      <c r="CA125" s="125">
        <f t="array" ref="CA125">
IFERROR(
_xlfn.IFS(
$DH125="день_1",
$BP125*$BL125/($AX125-$AW125+1)*BJ125*(DAY(EOMONTH(BJ$15,0))),
$DH125="день_2",
$BP125/30*MAX(MIN($AX125,EOMONTH(BJ$15,0))-MAX($AW125,BJ$15)+1,),
$DH125="раб.день",
$BP125/30*(IFERROR(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$BP125*BJ125,
$DH125="неделя",
$BP125*BJ125/7*(ROUNDUP((DAY(EOMONTH(BJ$15,0)))/4,0))),
0)</f>
        <v/>
      </c>
      <c r="CB125" s="125">
        <f t="array" ref="CB125">
IFERROR(
_xlfn.IFS(
$DH125="день_1",
$BP125*$BL125/($AX125-$AW125+1)*BK125*(DAY(EOMONTH(BK$15,0))),
$DH125="день_2",
$BP125/30*MAX(MIN($AX125,EOMONTH(BK$15,0))-MAX($AW125,BK$15)+1,),
$DH125="раб.день",
$BP125/30*(IFERROR(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$BP125*BK125,
$DH125="неделя",
$BP125*BK125/7*(ROUNDUP((DAY(EOMONTH(BK$15,0)))/4,0))),
0)</f>
        <v/>
      </c>
      <c r="CC125" s="125">
        <f>SUM($BQ125:$CB125)</f>
        <v/>
      </c>
      <c r="CD125" s="126">
        <f>SUM($EH125:$EH125)</f>
        <v/>
      </c>
      <c r="CE125" s="126">
        <f>$CD125*$AB125</f>
        <v/>
      </c>
      <c r="CF125" s="126">
        <f>SUM($EK125:$EK125)</f>
        <v/>
      </c>
      <c r="CG125" s="126">
        <f>$CF125*$AB125</f>
        <v/>
      </c>
      <c r="CH125" s="126">
        <f>SUM($CC125,$CE125,$CG125)</f>
        <v/>
      </c>
      <c r="CI125" s="126">
        <f>$CH125*(1+$CM125)</f>
        <v/>
      </c>
      <c r="CJ125" s="127" t="n">
        <v>0</v>
      </c>
      <c r="CK125" s="126">
        <f>SUM($CH125:$CH125)*(1+$CJ125)</f>
        <v/>
      </c>
      <c r="CL125" s="126">
        <f>SUM($CH125:$CH125)*(1+$CM125)</f>
        <v/>
      </c>
      <c r="CM125" s="59" t="n"/>
      <c r="CN125" s="59" t="n"/>
      <c r="CO125" s="72" t="n"/>
      <c r="CP125" s="59" t="n"/>
      <c r="CQ125" s="73" t="n"/>
      <c r="CR125" s="73" t="n"/>
      <c r="CS125" s="73" t="n"/>
      <c r="CT125" s="72" t="n"/>
      <c r="CU125" s="79" t="inlineStr">
        <is>
          <t> </t>
        </is>
      </c>
      <c r="CV125" s="60" t="n"/>
      <c r="CW125" s="60" t="n"/>
      <c r="CX125" s="60" t="n"/>
      <c r="CY125" s="127">
        <f>IFERROR(($CC125-$EE125)/($EE125/(1-$DQ125)),0)</f>
        <v/>
      </c>
      <c r="CZ125" s="127">
        <f>IFERROR(1-$EI125/($CE125),0)</f>
        <v/>
      </c>
      <c r="DA125" s="127">
        <f>IFERROR(1-$EL125/($CG125),0)</f>
        <v/>
      </c>
      <c r="DB125" s="126">
        <f>ROUND(IFERROR(($CI125/(1+$CM125)-$EN125),0),2)</f>
        <v/>
      </c>
      <c r="DC125" s="128" t="n"/>
      <c r="DD125" s="125" t="n"/>
      <c r="DE125" s="75" t="n">
        <v>0</v>
      </c>
      <c r="DF125" s="128" t="n"/>
      <c r="DG125" s="125">
        <f>IF($DC125=0,0,$DD125*($DC125*100%-$DE125*$DF125))*SUM($AB125:$AB125)</f>
        <v/>
      </c>
      <c r="DH125" s="129" t="inlineStr">
        <is>
          <t>месяц</t>
        </is>
      </c>
      <c r="DI125" s="130">
        <f t="array" ref="DI125">IFERROR(
IF($ES125="LisChannel",
(ROUND(((INDEX({174.625;153.888888888889;130.972222222222},MATCH($AI125,{2;3;4}),0))*$AG125*$AI125),2)),0),0)</f>
        <v/>
      </c>
      <c r="DJ125" s="130">
        <f>
_xlfn.LET(_xlpm.X,
IFERROR(
IF($ES125="НовиковТВ",
(_xlfn.LET(_xlpm.NTV,
_xlfn.LET(_xlpm.MIN,350000,
IF(SUMIFS($DI:$DI,$ES:$ES,"НовиковТВ")&lt;=_xlpm.MIN,
(SUMIFS($DI:$DI,$ES:$ES,"НовиковТВ")/(COUNTIFS($ES:$ES,"НовиковТВ")))*_xlpm.MIN/SUMIFS($DI:$DI,$ES:$ES,"НовиковТВ"),
DI125)),
_xlpm.NTV+$DG125/(1-(1-(_xlpm.NTV)*(1-$DL125)*(1-$DM125)*(1-$DN125)*(1-$DO125)*(1-$DP125)/_xlpm.NTV))))/(1+$EP125),
$DI125+$DG125/(1-(1-($DI125)*(1-$DL125)*(1-$DM125)*(1-$DN125)*(1-$DO125)*(1-$DP125)/$DI125))),
0),
_xlpm.X*(1+$CM125)*(1+$CW125)-_xlpm.X*(1+$CM125)+_xlpm.X)</f>
        <v/>
      </c>
      <c r="DK125" s="125" t="inlineStr">
        <is>
          <t>послед.</t>
        </is>
      </c>
      <c r="DL125" s="63" t="n">
        <v>0</v>
      </c>
      <c r="DM125" s="63" t="n">
        <v>0</v>
      </c>
      <c r="DN125" s="63" t="n">
        <v>0</v>
      </c>
      <c r="DO125" s="63" t="n">
        <v>0</v>
      </c>
      <c r="DP125" s="63" t="n">
        <v>0</v>
      </c>
      <c r="DQ125" s="63">
        <f t="array" ref="DQ125">IFERROR(_xlfn.IFS(
$DK125="послед.",1-(1-$DL125)*(1-$DM125)*(1-$DN125)*(1-$DO125)*(1-$DP125),
$DK125="сумм.",$DL125+$DM125+$DN125+$DO125+$DP125),
0)</f>
        <v/>
      </c>
      <c r="DR125" s="125">
        <f t="array" ref="DR125">
IFERROR(
_xlfn.IFS(
$BL125=0,
0,
$BL125&gt;0,
_xlfn.IFS($DK125="послед.",
$DJ125*(1-$DL125)*(1-$DM125)*(1-$DN125)*(1-$DO125)*(1-$DP125),
$DK125="сумм.",
$DJ125*(1-($DL125+$DM125+$DN125+$DO125+$DP125)))),0)</f>
        <v/>
      </c>
      <c r="DS125" s="125">
        <f t="array" ref="DS125">
IFERROR(_xlfn.IFS(
$DH125="день_1",
$DR125*$BL125/($AX125-$AW125+1)*AZ125*(DAY(EOMONTH(AZ$15,0))),
$DH125="день_2",
$DR125/30*MAX(MIN($AX125,EOMONTH(AZ$15,0))-MAX($AW125,AZ$15)+1,),
$DH125="раб.день",
$DR125/30*(IFERROR(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$DR125*AZ125,
$DH125="неделя",
$DR125*AZ125/7*(ROUNDUP((DAY(EOMONTH(AZ$15,0)))/4,0))),
0)</f>
        <v/>
      </c>
      <c r="DT125" s="125">
        <f t="array" ref="DT125">
IFERROR(_xlfn.IFS(
$DH125="день_1",
$DR125*$BL125/($AX125-$AW125+1)*BA125*(DAY(EOMONTH(BA$15,0))),
$DH125="день_2",
$DR125/30*MAX(MIN($AX125,EOMONTH(BA$15,0))-MAX($AW125,BA$15)+1,),
$DH125="раб.день",
$DR125/30*(IFERROR(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$DR125*BA125,
$DH125="неделя",
$DR125*BA125/7*(ROUNDUP((DAY(EOMONTH(BA$15,0)))/4,0))),
0)</f>
        <v/>
      </c>
      <c r="DU125" s="125">
        <f t="array" ref="DU125">
IFERROR(_xlfn.IFS(
$DH125="день_1",
$DR125*$BL125/($AX125-$AW125+1)*BB125*(DAY(EOMONTH(BB$15,0))),
$DH125="день_2",
$DR125/30*MAX(MIN($AX125,EOMONTH(BB$15,0))-MAX($AW125,BB$15)+1,),
$DH125="раб.день",
$DR125/30*(IFERROR(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$DR125*BB125,
$DH125="неделя",
$DR125*BB125/7*(ROUNDUP((DAY(EOMONTH(BB$15,0)))/4,0))),
0)</f>
        <v/>
      </c>
      <c r="DV125" s="125">
        <f t="array" ref="DV125">
IFERROR(_xlfn.IFS(
$DH125="день_1",
$DR125*$BL125/($AX125-$AW125+1)*BC125*(DAY(EOMONTH(BC$15,0))),
$DH125="день_2",
$DR125/30*MAX(MIN($AX125,EOMONTH(BC$15,0))-MAX($AW125,BC$15)+1,),
$DH125="раб.день",
$DR125/30*(IFERROR(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$DR125*BC125,
$DH125="неделя",
$DR125*BC125/7*(ROUNDUP((DAY(EOMONTH(BC$15,0)))/4,0))),
0)</f>
        <v/>
      </c>
      <c r="DW125" s="125">
        <f t="array" ref="DW125">
IFERROR(_xlfn.IFS(
$DH125="день_1",
$DR125*$BL125/($AX125-$AW125+1)*BD125*(DAY(EOMONTH(BD$15,0))),
$DH125="день_2",
$DR125/30*MAX(MIN($AX125,EOMONTH(BD$15,0))-MAX($AW125,BD$15)+1,),
$DH125="раб.день",
$DR125/30*(IFERROR(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$DR125*BD125,
$DH125="неделя",
$DR125*BD125/7*(ROUNDUP((DAY(EOMONTH(BD$15,0)))/4,0))),
0)</f>
        <v/>
      </c>
      <c r="DX125" s="125">
        <f t="array" ref="DX125">
IFERROR(_xlfn.IFS(
$DH125="день_1",
$DR125*$BL125/($AX125-$AW125+1)*BE125*(DAY(EOMONTH(BE$15,0))),
$DH125="день_2",
$DR125/30*MAX(MIN($AX125,EOMONTH(BE$15,0))-MAX($AW125,BE$15)+1,),
$DH125="раб.день",
$DR125/30*(IFERROR(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$DR125*BE125,
$DH125="неделя",
$DR125*BE125/7*(ROUNDUP((DAY(EOMONTH(BE$15,0)))/4,0))),
0)</f>
        <v/>
      </c>
      <c r="DY125" s="125">
        <f t="array" ref="DY125">
IFERROR(_xlfn.IFS(
$DH125="день_1",
$DR125*$BL125/($AX125-$AW125+1)*BF125*(DAY(EOMONTH(BF$15,0))),
$DH125="день_2",
$DR125/30*MAX(MIN($AX125,EOMONTH(BF$15,0))-MAX($AW125,BF$15)+1,),
$DH125="раб.день",
$DR125/30*(IFERROR(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$DR125*BF125,
$DH125="неделя",
$DR125*BF125/7*(ROUNDUP((DAY(EOMONTH(BF$15,0)))/4,0))),
0)</f>
        <v/>
      </c>
      <c r="DZ125" s="125">
        <f t="array" ref="DZ125">
IFERROR(_xlfn.IFS(
$DH125="день_1",
$DR125*$BL125/($AX125-$AW125+1)*BG125*(DAY(EOMONTH(BG$15,0))),
$DH125="день_2",
$DR125/30*MAX(MIN($AX125,EOMONTH(BG$15,0))-MAX($AW125,BG$15)+1,),
$DH125="раб.день",
$DR125/30*(IFERROR(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$DR125*BG125,
$DH125="неделя",
$DR125*BG125/7*(ROUNDUP((DAY(EOMONTH(BG$15,0)))/4,0))),
0)</f>
        <v/>
      </c>
      <c r="EA125" s="125">
        <f t="array" ref="EA125">
IFERROR(_xlfn.IFS(
$DH125="день_1",
$DR125*$BL125/($AX125-$AW125+1)*BH125*(DAY(EOMONTH(BH$15,0))),
$DH125="день_2",
$DR125/30*MAX(MIN($AX125,EOMONTH(BH$15,0))-MAX($AW125,BH$15)+1,),
$DH125="раб.день",
$DR125/30*(IFERROR(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$DR125*BH125,
$DH125="неделя",
$DR125*BH125/7*(ROUNDUP((DAY(EOMONTH(BH$15,0)))/4,0))),
0)</f>
        <v/>
      </c>
      <c r="EB125" s="125">
        <f t="array" ref="EB125">
IFERROR(_xlfn.IFS(
$DH125="день_1",
$DR125*$BL125/($AX125-$AW125+1)*BI125*(DAY(EOMONTH(BI$15,0))),
$DH125="день_2",
$DR125/30*MAX(MIN($AX125,EOMONTH(BI$15,0))-MAX($AW125,BI$15)+1,),
$DH125="раб.день",
$DR125/30*(IFERROR(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$DR125*BI125,
$DH125="неделя",
$DR125*BI125/7*(ROUNDUP((DAY(EOMONTH(BI$15,0)))/4,0))),
0)</f>
        <v/>
      </c>
      <c r="EC125" s="125">
        <f t="array" ref="EC125">
IFERROR(_xlfn.IFS(
$DH125="день_1",
$DR125*$BL125/($AX125-$AW125+1)*BJ125*(DAY(EOMONTH(BJ$15,0))),
$DH125="день_2",
$DR125/30*MAX(MIN($AX125,EOMONTH(BJ$15,0))-MAX($AW125,BJ$15)+1,),
$DH125="раб.день",
$DR125/30*(IFERROR(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$DR125*BJ125,
$DH125="неделя",
$DR125*BJ125/7*(ROUNDUP((DAY(EOMONTH(BJ$15,0)))/4,0))),
0)</f>
        <v/>
      </c>
      <c r="ED125" s="125">
        <f t="array" ref="ED125">
IFERROR(_xlfn.IFS(
$DH125="день_1",
$DR125*$BL125/($AX125-$AW125+1)*BK125*(DAY(EOMONTH(BK$15,0))),
$DH125="день_2",
$DR125/30*MAX(MIN($AX125,EOMONTH(BK$15,0))-MAX($AW125,BK$15)+1,),
$DH125="раб.день",
$DR125/30*(IFERROR(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$DR125*BK125,
$DH125="неделя",
$DR125*BK125/7*(ROUNDUP((DAY(EOMONTH(BK$15,0)))/4,0))),
0)</f>
        <v/>
      </c>
      <c r="EE125" s="125">
        <f>SUM($DS125,$DT125,$DU125,$DV125,$DW125,$DX125,$DY125,$DZ125,$EA125,$EB125,$EC125,$ED125)</f>
        <v/>
      </c>
      <c r="EF125" s="125">
        <f>IFERROR(ROUND($EE125*(1+$EP125),2),0)</f>
        <v/>
      </c>
      <c r="EG125" s="128" t="n">
        <v>1</v>
      </c>
      <c r="EH125" s="126" t="n">
        <v>0</v>
      </c>
      <c r="EI125" s="126">
        <f>ROUND(SUM($EH125:$EH125)*SUM($AB125:$AB125)*$EG125,2)</f>
        <v/>
      </c>
      <c r="EJ125" s="126">
        <f>ROUND($EI125*(1+$EP125),2)</f>
        <v/>
      </c>
      <c r="EK125" s="126" t="n">
        <v>0</v>
      </c>
      <c r="EL125" s="126">
        <f>ROUND(SUM($EK125:$EK125)*SUM($AB125:$AB125)*$EG125,2)</f>
        <v/>
      </c>
      <c r="EM125" s="126">
        <f>ROUND($EL125*(1+$EP125),2)</f>
        <v/>
      </c>
      <c r="EN125" s="126">
        <f>SUM($EE125,$EI125,$EL125)</f>
        <v/>
      </c>
      <c r="EO125" s="126">
        <f>SUM($EF125,$EJ125,$EM125)</f>
        <v/>
      </c>
      <c r="EP125" s="59" t="n"/>
      <c r="EQ125" s="59" t="n"/>
      <c r="ER125" s="60">
        <f t="array" ref="ER1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MATCH(ES125,
{"AMS";"RussOutdoor";"HD Outdoor";"Ingroup";"IQ";"Ledproduction";"LisChannel";"Logic";"Media-PPL";"NovikovTV | НовиковТВ";"SMA";"SOK";"КрокусТВ | CrocusTV | IndoorTV";"Сити";"ТЯК Москва"},
0)),"")</f>
        <v/>
      </c>
      <c r="ES125" s="60" t="n"/>
      <c r="ET125" s="60">
        <f t="array" ref="ET1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MATCH(ES125,
{"AMS";"RussOutdoor";"HD Outdoor";"Ingroup";"IQ";"Ledproduction";"LisChannel";"Logic";"Media-PPL";"NovikovTV | НовиковТВ";"SMA";"SOK";"КрокусТВ | CrocusTV | IndoorTV";"Сити";"ТЯК Москва"},
0)),"")</f>
        <v/>
      </c>
      <c r="EU125" s="60" t="n"/>
      <c r="EV125" s="60" t="n"/>
      <c r="EX125" s="110">
        <f t="array" ref="EX125">
($AR125/30
+N("ТРАФИК ПЛОЩАДКИ"))*
(IFERROR(
_xlfn.LET(
_xlpm.GPR,
HLOOKUP($L125,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IF($Q125="цифровой",_xlpm.GPR/$AG125,_xlpm.GPR/60)),
0)
+N("DWELL TIME"))*
(IF($AB125=0,0,IF($AB125=1,0.3,IF($AB125=2,0.5,IF($AB125&gt;2,1))))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_xlfn.IFS($AC125="да",1.2,$AC125="нет",1)*
_xlfn.IFS($AD125="да",1.2,$AD125="нет",1)*
IF(R125="статический",1,1.2)*
$X125*
INDEX(
{1.2;1;1.2;1.2;1;1.2;1.2;1.2;1.2;1.2;1.2;1;1.2;1.2;1.2;1.2;1;1;1.2;1.2;1.2;1;1;1;1;1.2;1.2;1.2;1.2;1;1;1;1;1.2;1.2;1.2;1.2;1.2;1.2;1.2;1.2;1;1;1.2;1;1;1;1;1.5;1;1;1.5;1.5;1.2},
MATCH($Q125,_xlpm.MI,0)))&gt;{0.02;0.04;0.06;0.1;0.2;0.4;0.6;0.8;1;2;4;6})),
{0;1;2;3;4;5;6;7;8;9;10;11;12},
0)))
+N("КОЭФФИЦИЕНТ КОНТАКТА"))))*
(_xlfn.IFS($X125&lt;0.1,$X125/1000,$X125&gt;25,5.2,AND($X125&gt;=0.1,$X125&lt;=25),(($X125*2+0.1)/10)*($X125/10)))*
IFERROR((_xlfn.LET(
_xlpm.MA,
{0;0.8;0.85;0.9;0.95;1},
_xlpm.MAA,
{0;1;2;3;4;5},
INDEX(_xlpm.MA,MATCH(SUMPRODUCT(--((IF(ROUND(_xlpm.MAA,1)&gt;5,5,ROUND($AB125,1)))&gt;{0;1;2;3;4;5})),_xlpm.MAA,0)))
+N("КОЭФФИЦИЕНТ КОЛ-ВО КОНСТРУКЦИЙ")),1)*
$AB125,0))*
(IF($Q125="цифровой",$AG125/15*$AI125,1)
+N("ДЛЯ ЦИФРЫ"))</f>
        <v/>
      </c>
      <c r="EY125" s="110">
        <f>IFERROR(EX125*AY125,0)</f>
        <v/>
      </c>
      <c r="EZ125" s="131">
        <f>IFERROR(DP125/EY125*1000,0)</f>
        <v/>
      </c>
      <c r="FA125" s="112">
        <f>IFERROR(FC125/FB125,0)</f>
        <v/>
      </c>
      <c r="FB125" s="112">
        <f>IFERROR((FC125/(EY125/FF125*#REF!))*0.825,0)</f>
        <v/>
      </c>
      <c r="FC125" s="112">
        <f>IFERROR(((EX125*30/AR125)*100)/30,0)</f>
        <v/>
      </c>
      <c r="FD125" s="112">
        <f>IFERROR(EY125/G125*100%,0)</f>
        <v/>
      </c>
      <c r="FE125" s="112">
        <f>IFERROR(FD125/FC125*100%,0)</f>
        <v/>
      </c>
      <c r="FF125" s="110">
        <f>IFERROR(AR125/30*AY125,0)</f>
        <v/>
      </c>
    </row>
    <row r="126" ht="12.75" customHeight="1">
      <c r="A126" s="59" t="n"/>
      <c r="B126" s="60" t="n"/>
      <c r="C126" s="60" t="n"/>
      <c r="D126" s="60">
        <f t="array" ref="D1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6" s="60">
        <f t="array" ref="E1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6" s="60" t="inlineStr"/>
      <c r="G126" s="60" t="n"/>
      <c r="H126" s="60">
        <f t="array" ref="H1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6" s="60" t="n"/>
      <c r="J126" s="60" t="n"/>
      <c r="K126" s="60" t="n"/>
      <c r="L126" s="60" t="n"/>
      <c r="M126" s="60" t="n"/>
      <c r="N126" s="60" t="n"/>
      <c r="O126" s="60" t="n"/>
      <c r="P126" s="60">
        <f t="array" ref="P126">
_xlfn.IFS(
ISNUMBER(MATCH($Q126,{"шелфбаннер","разделитель","монетница","чековая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ISNUMBER(MATCH($Q126,{"каталог","журнал"},)),
"Пресса",
$Q126="","")</f>
        <v/>
      </c>
      <c r="Q126" s="60" t="n"/>
      <c r="R126" s="60">
        <f t="array" ref="R126">
IFERROR(
_xlfn.IFS(
OR(ISNUMBER(MATCH($Q126,{"экспозиция","макет","стенд","автостенд","авто стенд","выставочное пространство","выставочные стенды","модульные выставочные стенды","3Д конструкция","3D конструкция"},)),P126="Экспонирование"),
"нестандартный",
ISNUMBER(MATCH($Q126,{"скроллер","призматрон"},)),
"динамический",
$P126="Видео",
"цифровой",
OR($P126="Пресса",$P126="Щит",$P126="POSm",$P126="Подвес",$P126="Брендирование/оклейка"),
"статический"),"")</f>
        <v/>
      </c>
      <c r="S126" s="59" t="n"/>
      <c r="T126" s="60" t="n"/>
      <c r="U126" s="60" t="n"/>
      <c r="V126" s="60">
        <f>
IF(P126="Видео",
"цифровой постер/ролик",
IF(ISNUMBER(MATCH(Q126,{"короб световой","короб световой | лайтбокс","короб световой | кристалайт","лайтбокс","лайт бокс","кристалайт","LB","lightbox"},)),
"бэклит",
IF(P126="Брендирование/оклейка",
"перфарированная пленка/самоклейка",
IF(P126="Экспонирование",
"под запрос",
IF(P126="Подвес",
"баннер/ткань",
"")))))</f>
        <v/>
      </c>
      <c r="W126" s="59" t="n"/>
      <c r="X126" s="59" t="n"/>
      <c r="Y126" s="59" t="n"/>
      <c r="Z126" s="61" t="n"/>
      <c r="AA126" s="61" t="n"/>
      <c r="AB126" s="61">
        <f>IF(BL126&gt;0,Z126,0)</f>
        <v/>
      </c>
      <c r="AC126" s="59" t="n"/>
      <c r="AD126" s="59" t="n"/>
      <c r="AE126" s="59" t="n"/>
      <c r="AF126" s="59" t="n"/>
      <c r="AG126" s="59" t="n"/>
      <c r="AH126" s="59" t="n"/>
      <c r="AI126" s="59" t="n"/>
      <c r="AJ126" s="59" t="n"/>
      <c r="AK126" s="59" t="n"/>
      <c r="AL126" s="62">
        <f>IFERROR(IF(OR(R126="статический",R126="динамический",R126="нестандартный",R126="",R126=""),"-",IF(AND(AH126="-",AI126="-"),"-",AK126*3600/AH126*AI126)),"-")</f>
        <v/>
      </c>
      <c r="AM126" s="62">
        <f>IFERROR(IF(OR(R126="статический",R126="динамический",R126="",R126="", R126="BTL",R126="нестандартный"),"-",AG126*AI126*AL126/60),"-")</f>
        <v/>
      </c>
      <c r="AN126" s="63">
        <f>IFERROR(IF(AH126="","-",AG126*AI126/AH126),"-")</f>
        <v/>
      </c>
      <c r="AO126" s="59">
        <f>IFERROR(IF(OR($R126="статический",$R126="динамический",$R126="",$R126="",$R126="BTL",$R126="нестандартный"),"-",$AL126*$AY126),"-")</f>
        <v/>
      </c>
      <c r="AP126" s="62">
        <f>IFERROR(IF(OR($R126="статический",$R126="динамический",$R126="",$R126="",$R126="BTL",$R126="нестандартный"),"-",$AM126*AY126),"-")</f>
        <v/>
      </c>
      <c r="AQ126" s="64" t="n"/>
      <c r="AR126" s="61" t="n"/>
      <c r="AS126" s="61" t="n"/>
      <c r="AT126" s="61" t="n"/>
      <c r="AU126" s="65" t="n"/>
      <c r="AV126" s="124">
        <f>IFERROR(DR126/AT126*1000,"n/a")</f>
        <v/>
      </c>
      <c r="AW126" s="67" t="n"/>
      <c r="AX126" s="67" t="n"/>
      <c r="AY126" s="43">
        <f>IFERROR(IF(OR($AW126="",$AX126=""),"",_xlfn.DAYS($AX126+1,$AW126)),"")</f>
        <v/>
      </c>
      <c r="AZ126" s="68">
        <f t="array" ref="AZ126">
_xlfn.LET(_xlpm.COEFF,
IF($AW126+$AX126=0,0,IF(MAX(MIN($AX126,EOMONTH(AZ$15,0))-MAX($AW126,AZ$15)+1,)&gt;0,1,0)),
_xlfn.IFS(
$ES126="LisChannel",
_xlpm.COEFF*
INDEX({1;1;1.2;1.2;1;1;1;1;1.2;1.2;1.2;1.2},
MATCH(MONTH(AZ$15),
{1,2,3,4,5,6,7,8,9,10,11,12})),
CONCATENATE($ES126," ",$L126)="RussOutdoor метро",
_xlpm.COEFF*
INDEX({0.8;0.9;1.1;1.1;1;1;1;1;1.1;1.1;1.1;1.1},
MATCH(MONTH(AZ$15),
{1,2,3,4,5,6,7,8,9,10,11,12})),
$ES126&lt;&gt;"LisChannel",
_xlpm.COEFF,
$ES126&lt;&gt;"RussOutdoor",
_xlpm.COEFF))</f>
        <v/>
      </c>
      <c r="BA126" s="68">
        <f t="array" ref="BA126">
_xlfn.LET(_xlpm.COEFF,
IF($AW126+$AX126=0,0,IF(MAX(MIN($AX126,EOMONTH(BA$15,0))-MAX($AW126,BA$15)+1,)&gt;0,1,0)),
_xlfn.IFS(
$ES126="LisChannel",
_xlpm.COEFF*
INDEX({1;1;1.2;1.2;1;1;1;1;1.2;1.2;1.2;1.2},
MATCH(MONTH(BA$15),
{1,2,3,4,5,6,7,8,9,10,11,12})),
CONCATENATE($ES126," ",$L126)="RussOutdoor метро",
_xlpm.COEFF*
INDEX({0.8;0.9;1.1;1.1;1;1;1;1;1.1;1.1;1.1;1.1},
MATCH(MONTH(BA$15),
{1,2,3,4,5,6,7,8,9,10,11,12})),
$ES126&lt;&gt;"LisChannel",
_xlpm.COEFF,
$ES126&lt;&gt;"RussOutdoor",
_xlpm.COEFF))</f>
        <v/>
      </c>
      <c r="BB126" s="68">
        <f t="array" ref="BB126">
_xlfn.LET(_xlpm.COEFF,
IF($AW126+$AX126=0,0,IF(MAX(MIN($AX126,EOMONTH(BB$15,0))-MAX($AW126,BB$15)+1,)&gt;0,1,0)),
_xlfn.IFS(
$ES126="LisChannel",
_xlpm.COEFF*
INDEX({1;1;1.2;1.2;1;1;1;1;1.2;1.2;1.2;1.2},
MATCH(MONTH(BB$15),
{1,2,3,4,5,6,7,8,9,10,11,12})),
CONCATENATE($ES126," ",$L126)="RussOutdoor метро",
_xlpm.COEFF*
INDEX({0.8;0.9;1.1;1.1;1;1;1;1;1.1;1.1;1.1;1.1},
MATCH(MONTH(BB$15),
{1,2,3,4,5,6,7,8,9,10,11,12})),
$ES126&lt;&gt;"LisChannel",
_xlpm.COEFF,
$ES126&lt;&gt;"RussOutdoor",
_xlpm.COEFF))</f>
        <v/>
      </c>
      <c r="BC126" s="68">
        <f t="array" ref="BC126">
_xlfn.LET(_xlpm.COEFF,
IF($AW126+$AX126=0,0,IF(MAX(MIN($AX126,EOMONTH(BC$15,0))-MAX($AW126,BC$15)+1,)&gt;0,1,0)),
_xlfn.IFS(
$ES126="LisChannel",
_xlpm.COEFF*
INDEX({1;1;1.2;1.2;1;1;1;1;1.2;1.2;1.2;1.2},
MATCH(MONTH(BC$15),
{1,2,3,4,5,6,7,8,9,10,11,12})),
CONCATENATE($ES126," ",$L126)="RussOutdoor метро",
_xlpm.COEFF*
INDEX({0.8;0.9;1.1;1.1;1;1;1;1;1.1;1.1;1.1;1.1},
MATCH(MONTH(BC$15),
{1,2,3,4,5,6,7,8,9,10,11,12})),
$ES126&lt;&gt;"LisChannel",
_xlpm.COEFF,
$ES126&lt;&gt;"RussOutdoor",
_xlpm.COEFF))</f>
        <v/>
      </c>
      <c r="BD126" s="68">
        <f t="array" ref="BD126">
_xlfn.LET(_xlpm.COEFF,
IF($AW126+$AX126=0,0,IF(MAX(MIN($AX126,EOMONTH(BD$15,0))-MAX($AW126,BD$15)+1,)&gt;0,1,0)),
_xlfn.IFS(
$ES126="LisChannel",
_xlpm.COEFF*
INDEX({1;1;1.2;1.2;1;1;1;1;1.2;1.2;1.2;1.2},
MATCH(MONTH(BD$15),
{1,2,3,4,5,6,7,8,9,10,11,12})),
CONCATENATE($ES126," ",$L126)="RussOutdoor метро",
_xlpm.COEFF*
INDEX({0.8;0.9;1.1;1.1;1;1;1;1;1.1;1.1;1.1;1.1},
MATCH(MONTH(BD$15),
{1,2,3,4,5,6,7,8,9,10,11,12})),
$ES126&lt;&gt;"LisChannel",
_xlpm.COEFF,
$ES126&lt;&gt;"RussOutdoor",
_xlpm.COEFF))</f>
        <v/>
      </c>
      <c r="BE126" s="68">
        <f t="array" ref="BE126">
_xlfn.LET(_xlpm.COEFF,
IF($AW126+$AX126=0,0,IF(MAX(MIN($AX126,EOMONTH(BE$15,0))-MAX($AW126,BE$15)+1,)&gt;0,1,0)),
_xlfn.IFS(
$ES126="LisChannel",
_xlpm.COEFF*
INDEX({1;1;1.2;1.2;1;1;1;1;1.2;1.2;1.2;1.2},
MATCH(MONTH(BE$15),
{1,2,3,4,5,6,7,8,9,10,11,12})),
CONCATENATE($ES126," ",$L126)="RussOutdoor метро",
_xlpm.COEFF*
INDEX({0.8;0.9;1.1;1.1;1;1;1;1;1.1;1.1;1.1;1.1},
MATCH(MONTH(BE$15),
{1,2,3,4,5,6,7,8,9,10,11,12})),
$ES126&lt;&gt;"LisChannel",
_xlpm.COEFF,
$ES126&lt;&gt;"RussOutdoor",
_xlpm.COEFF))</f>
        <v/>
      </c>
      <c r="BF126" s="68">
        <f t="array" ref="BF126">
_xlfn.LET(_xlpm.COEFF,
IF($AW126+$AX126=0,0,IF(MAX(MIN($AX126,EOMONTH(BF$15,0))-MAX($AW126,BF$15)+1,)&gt;0,1,0)),
_xlfn.IFS(
$ES126="LisChannel",
_xlpm.COEFF*
INDEX({1;1;1.2;1.2;1;1;1;1;1.2;1.2;1.2;1.2},
MATCH(MONTH(BF$15),
{1,2,3,4,5,6,7,8,9,10,11,12})),
CONCATENATE($ES126," ",$L126)="RussOutdoor метро",
_xlpm.COEFF*
INDEX({0.8;0.9;1.1;1.1;1;1;1;1;1.1;1.1;1.1;1.1},
MATCH(MONTH(BF$15),
{1,2,3,4,5,6,7,8,9,10,11,12})),
$ES126&lt;&gt;"LisChannel",
_xlpm.COEFF,
$ES126&lt;&gt;"RussOutdoor",
_xlpm.COEFF))</f>
        <v/>
      </c>
      <c r="BG126" s="68">
        <f t="array" ref="BG126">
_xlfn.LET(_xlpm.COEFF,
IF($AW126+$AX126=0,0,IF(MAX(MIN($AX126,EOMONTH(BG$15,0))-MAX($AW126,BG$15)+1,)&gt;0,1,0)),
_xlfn.IFS(
$ES126="LisChannel",
_xlpm.COEFF*
INDEX({1;1;1.2;1.2;1;1;1;1;1.2;1.2;1.2;1.2},
MATCH(MONTH(BG$15),
{1,2,3,4,5,6,7,8,9,10,11,12})),
CONCATENATE($ES126," ",$L126)="RussOutdoor метро",
_xlpm.COEFF*
INDEX({0.8;0.9;1.1;1.1;1;1;1;1;1.1;1.1;1.1;1.1},
MATCH(MONTH(BG$15),
{1,2,3,4,5,6,7,8,9,10,11,12})),
$ES126&lt;&gt;"LisChannel",
_xlpm.COEFF,
$ES126&lt;&gt;"RussOutdoor",
_xlpm.COEFF))</f>
        <v/>
      </c>
      <c r="BH126" s="68">
        <f t="array" ref="BH126">
_xlfn.LET(_xlpm.COEFF,
IF($AW126+$AX126=0,0,IF(MAX(MIN($AX126,EOMONTH(BH$15,0))-MAX($AW126,BH$15)+1,)&gt;0,1,0)),
_xlfn.IFS(
$ES126="LisChannel",
_xlpm.COEFF*
INDEX({1;1;1.2;1.2;1;1;1;1;1.2;1.2;1.2;1.2},
MATCH(MONTH(BH$15),
{1,2,3,4,5,6,7,8,9,10,11,12})),
CONCATENATE($ES126," ",$L126)="RussOutdoor метро",
_xlpm.COEFF*
INDEX({0.8;0.9;1.1;1.1;1;1;1;1;1.1;1.1;1.1;1.1},
MATCH(MONTH(BH$15),
{1,2,3,4,5,6,7,8,9,10,11,12})),
$ES126&lt;&gt;"LisChannel",
_xlpm.COEFF,
$ES126&lt;&gt;"RussOutdoor",
_xlpm.COEFF))</f>
        <v/>
      </c>
      <c r="BI126" s="68">
        <f t="array" ref="BI126">
_xlfn.LET(_xlpm.COEFF,
IF($AW126+$AX126=0,0,IF(MAX(MIN($AX126,EOMONTH(BI$15,0))-MAX($AW126,BI$15)+1,)&gt;0,1,0)),
_xlfn.IFS(
$ES126="LisChannel",
_xlpm.COEFF*
INDEX({1;1;1.2;1.2;1;1;1;1;1.2;1.2;1.2;1.2},
MATCH(MONTH(BI$15),
{1,2,3,4,5,6,7,8,9,10,11,12})),
CONCATENATE($ES126," ",$L126)="RussOutdoor метро",
_xlpm.COEFF*
INDEX({0.8;0.9;1.1;1.1;1;1;1;1;1.1;1.1;1.1;1.1},
MATCH(MONTH(BI$15),
{1,2,3,4,5,6,7,8,9,10,11,12})),
$ES126&lt;&gt;"LisChannel",
_xlpm.COEFF,
$ES126&lt;&gt;"RussOutdoor",
_xlpm.COEFF))</f>
        <v/>
      </c>
      <c r="BJ126" s="68">
        <f t="array" ref="BJ126">
_xlfn.LET(_xlpm.COEFF,
IF($AW126+$AX126=0,0,IF(MAX(MIN($AX126,EOMONTH(BJ$15,0))-MAX($AW126,BJ$15)+1,)&gt;0,1,0)),
_xlfn.IFS(
$ES126="LisChannel",
_xlpm.COEFF*
INDEX({1;1;1.2;1.2;1;1;1;1;1.2;1.2;1.2;1.2},
MATCH(MONTH(BJ$15),
{1,2,3,4,5,6,7,8,9,10,11,12})),
CONCATENATE($ES126," ",$L126)="RussOutdoor метро",
_xlpm.COEFF*
INDEX({0.8;0.9;1.1;1.1;1;1;1;1;1.1;1.1;1.1;1.1},
MATCH(MONTH(BJ$15),
{1,2,3,4,5,6,7,8,9,10,11,12})),
$ES126&lt;&gt;"LisChannel",
_xlpm.COEFF,
$ES126&lt;&gt;"RussOutdoor",
_xlpm.COEFF))</f>
        <v/>
      </c>
      <c r="BK126" s="68">
        <f t="array" ref="BK126">
_xlfn.LET(_xlpm.COEFF,
IF($AW126+$AX126=0,0,IF(MAX(MIN($AX126,EOMONTH(BK$15,0))-MAX($AW126,BK$15)+1,)&gt;0,1,0)),
_xlfn.IFS(
$ES126="LisChannel",
_xlpm.COEFF*
INDEX({1;1;1.2;1.2;1;1;1;1;1.2;1.2;1.2;1.2},
MATCH(MONTH(BK$15),
{1,2,3,4,5,6,7,8,9,10,11,12})),
CONCATENATE($ES126," ",$L126)="RussOutdoor метро",
_xlpm.COEFF*
INDEX({0.8;0.9;1.1;1.1;1;1;1;1;1.1;1.1;1.1;1.1},
MATCH(MONTH(BK$15),
{1,2,3,4,5,6,7,8,9,10,11,12})),
$ES126&lt;&gt;"LisChannel",
_xlpm.COEFF,
$ES126&lt;&gt;"RussOutdoor",
_xlpm.COEFF))</f>
        <v/>
      </c>
      <c r="BL126" s="62">
        <f>COUNTIFS($AZ126:$BK126,"&gt;0")</f>
        <v/>
      </c>
      <c r="BM126" s="65" t="n"/>
      <c r="BN126" s="125">
        <f>$DJ126</f>
        <v/>
      </c>
      <c r="BO126" s="63">
        <f>$DQ126</f>
        <v/>
      </c>
      <c r="BP126" s="125">
        <f>
IFERROR(
IF($BL126=0,0,
$BN126*(1-$BO126)),
0)</f>
        <v/>
      </c>
      <c r="BQ126" s="125">
        <f t="array" ref="BQ126">
IFERROR(
_xlfn.IFS(
$DH126="день_1",
$BP126*$BL126/($AX126-$AW126+1)*AZ126*(DAY(EOMONTH(AZ$15,0))),
$DH126="день_2",
$BP126/30*MAX(MIN($AX126,EOMONTH(AZ$15,0))-MAX($AW126,AZ$15)+1,),
$DH126="раб.день",
$BP126/30*(IFERROR(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$BP126*AZ126,
$DH126="неделя",
$BP126*AZ126/7*(ROUNDUP((DAY(EOMONTH(AZ$15,0)))/4,0))),
0)</f>
        <v/>
      </c>
      <c r="BR126" s="125">
        <f t="array" ref="BR126">
IFERROR(
_xlfn.IFS(
$DH126="день_1",
$BP126*$BL126/($AX126-$AW126+1)*BA126*(DAY(EOMONTH(BA$15,0))),
$DH126="день_2",
$BP126/30*MAX(MIN($AX126,EOMONTH(BA$15,0))-MAX($AW126,BA$15)+1,),
$DH126="раб.день",
$BP126/30*(IFERROR(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$BP126*BA126,
$DH126="неделя",
$BP126*BA126/7*(ROUNDUP((DAY(EOMONTH(BA$15,0)))/4,0))),
0)</f>
        <v/>
      </c>
      <c r="BS126" s="125">
        <f t="array" ref="BS126">
IFERROR(
_xlfn.IFS(
$DH126="день_1",
$BP126*$BL126/($AX126-$AW126+1)*BB126*(DAY(EOMONTH(BB$15,0))),
$DH126="день_2",
$BP126/30*MAX(MIN($AX126,EOMONTH(BB$15,0))-MAX($AW126,BB$15)+1,),
$DH126="раб.день",
$BP126/30*(IFERROR(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$BP126*BB126,
$DH126="неделя",
$BP126*BB126/7*(ROUNDUP((DAY(EOMONTH(BB$15,0)))/4,0))),
0)</f>
        <v/>
      </c>
      <c r="BT126" s="125">
        <f t="array" ref="BT126">
IFERROR(
_xlfn.IFS(
$DH126="день_1",
$BP126*$BL126/($AX126-$AW126+1)*BC126*(DAY(EOMONTH(BC$15,0))),
$DH126="день_2",
$BP126/30*MAX(MIN($AX126,EOMONTH(BC$15,0))-MAX($AW126,BC$15)+1,),
$DH126="раб.день",
$BP126/30*(IFERROR(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$BP126*BC126,
$DH126="неделя",
$BP126*BC126/7*(ROUNDUP((DAY(EOMONTH(BC$15,0)))/4,0))),
0)</f>
        <v/>
      </c>
      <c r="BU126" s="125">
        <f t="array" ref="BU126">
IFERROR(
_xlfn.IFS(
$DH126="день_1",
$BP126*$BL126/($AX126-$AW126+1)*BD126*(DAY(EOMONTH(BD$15,0))),
$DH126="день_2",
$BP126/30*MAX(MIN($AX126,EOMONTH(BD$15,0))-MAX($AW126,BD$15)+1,),
$DH126="раб.день",
$BP126/30*(IFERROR(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$BP126*BD126,
$DH126="неделя",
$BP126*BD126/7*(ROUNDUP((DAY(EOMONTH(BD$15,0)))/4,0))),
0)</f>
        <v/>
      </c>
      <c r="BV126" s="125">
        <f t="array" ref="BV126">
IFERROR(
_xlfn.IFS(
$DH126="день_1",
$BP126*$BL126/($AX126-$AW126+1)*BE126*(DAY(EOMONTH(BE$15,0))),
$DH126="день_2",
$BP126/30*MAX(MIN($AX126,EOMONTH(BE$15,0))-MAX($AW126,BE$15)+1,),
$DH126="раб.день",
$BP126/30*(IFERROR(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$BP126*BE126,
$DH126="неделя",
$BP126*BE126/7*(ROUNDUP((DAY(EOMONTH(BE$15,0)))/4,0))),
0)</f>
        <v/>
      </c>
      <c r="BW126" s="125">
        <f t="array" ref="BW126">
IFERROR(
_xlfn.IFS(
$DH126="день_1",
$BP126*$BL126/($AX126-$AW126+1)*BF126*(DAY(EOMONTH(BF$15,0))),
$DH126="день_2",
$BP126/30*MAX(MIN($AX126,EOMONTH(BF$15,0))-MAX($AW126,BF$15)+1,),
$DH126="раб.день",
$BP126/30*(IFERROR(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$BP126*BF126,
$DH126="неделя",
$BP126*BF126/7*(ROUNDUP((DAY(EOMONTH(BF$15,0)))/4,0))),
0)</f>
        <v/>
      </c>
      <c r="BX126" s="125">
        <f t="array" ref="BX126">
IFERROR(
_xlfn.IFS(
$DH126="день_1",
$BP126*$BL126/($AX126-$AW126+1)*BG126*(DAY(EOMONTH(BG$15,0))),
$DH126="день_2",
$BP126/30*MAX(MIN($AX126,EOMONTH(BG$15,0))-MAX($AW126,BG$15)+1,),
$DH126="раб.день",
$BP126/30*(IFERROR(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$BP126*BG126,
$DH126="неделя",
$BP126*BG126/7*(ROUNDUP((DAY(EOMONTH(BG$15,0)))/4,0))),
0)</f>
        <v/>
      </c>
      <c r="BY126" s="125">
        <f t="array" ref="BY126">
IFERROR(
_xlfn.IFS(
$DH126="день_1",
$BP126*$BL126/($AX126-$AW126+1)*BH126*(DAY(EOMONTH(BH$15,0))),
$DH126="день_2",
$BP126/30*MAX(MIN($AX126,EOMONTH(BH$15,0))-MAX($AW126,BH$15)+1,),
$DH126="раб.день",
$BP126/30*(IFERROR(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$BP126*BH126,
$DH126="неделя",
$BP126*BH126/7*(ROUNDUP((DAY(EOMONTH(BH$15,0)))/4,0))),
0)</f>
        <v/>
      </c>
      <c r="BZ126" s="125">
        <f t="array" ref="BZ126">
IFERROR(
_xlfn.IFS(
$DH126="день_1",
$BP126*$BL126/($AX126-$AW126+1)*BI126*(DAY(EOMONTH(BI$15,0))),
$DH126="день_2",
$BP126/30*MAX(MIN($AX126,EOMONTH(BI$15,0))-MAX($AW126,BI$15)+1,),
$DH126="раб.день",
$BP126/30*(IFERROR(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$BP126*BI126,
$DH126="неделя",
$BP126*BI126/7*(ROUNDUP((DAY(EOMONTH(BI$15,0)))/4,0))),
0)</f>
        <v/>
      </c>
      <c r="CA126" s="125">
        <f t="array" ref="CA126">
IFERROR(
_xlfn.IFS(
$DH126="день_1",
$BP126*$BL126/($AX126-$AW126+1)*BJ126*(DAY(EOMONTH(BJ$15,0))),
$DH126="день_2",
$BP126/30*MAX(MIN($AX126,EOMONTH(BJ$15,0))-MAX($AW126,BJ$15)+1,),
$DH126="раб.день",
$BP126/30*(IFERROR(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$BP126*BJ126,
$DH126="неделя",
$BP126*BJ126/7*(ROUNDUP((DAY(EOMONTH(BJ$15,0)))/4,0))),
0)</f>
        <v/>
      </c>
      <c r="CB126" s="125">
        <f t="array" ref="CB126">
IFERROR(
_xlfn.IFS(
$DH126="день_1",
$BP126*$BL126/($AX126-$AW126+1)*BK126*(DAY(EOMONTH(BK$15,0))),
$DH126="день_2",
$BP126/30*MAX(MIN($AX126,EOMONTH(BK$15,0))-MAX($AW126,BK$15)+1,),
$DH126="раб.день",
$BP126/30*(IFERROR(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$BP126*BK126,
$DH126="неделя",
$BP126*BK126/7*(ROUNDUP((DAY(EOMONTH(BK$15,0)))/4,0))),
0)</f>
        <v/>
      </c>
      <c r="CC126" s="125">
        <f>SUM($BQ126:$CB126)</f>
        <v/>
      </c>
      <c r="CD126" s="126">
        <f>SUM($EH126:$EH126)</f>
        <v/>
      </c>
      <c r="CE126" s="126">
        <f>$CD126*$AB126</f>
        <v/>
      </c>
      <c r="CF126" s="126">
        <f>SUM($EK126:$EK126)</f>
        <v/>
      </c>
      <c r="CG126" s="126">
        <f>$CF126*$AB126</f>
        <v/>
      </c>
      <c r="CH126" s="126">
        <f>SUM($CC126,$CE126,$CG126)</f>
        <v/>
      </c>
      <c r="CI126" s="126">
        <f>$CH126*(1+$CM126)</f>
        <v/>
      </c>
      <c r="CJ126" s="127" t="n">
        <v>0</v>
      </c>
      <c r="CK126" s="126">
        <f>SUM($CH126:$CH126)*(1+$CJ126)</f>
        <v/>
      </c>
      <c r="CL126" s="126">
        <f>SUM($CH126:$CH126)*(1+$CM126)</f>
        <v/>
      </c>
      <c r="CM126" s="59" t="n"/>
      <c r="CN126" s="59" t="n"/>
      <c r="CO126" s="72" t="n"/>
      <c r="CP126" s="59" t="n"/>
      <c r="CQ126" s="73" t="n"/>
      <c r="CR126" s="73" t="n"/>
      <c r="CS126" s="73" t="n"/>
      <c r="CT126" s="72" t="n"/>
      <c r="CU126" s="79" t="inlineStr">
        <is>
          <t> </t>
        </is>
      </c>
      <c r="CV126" s="60" t="n"/>
      <c r="CW126" s="60" t="n"/>
      <c r="CX126" s="60" t="n"/>
      <c r="CY126" s="127">
        <f>IFERROR(($CC126-$EE126)/($EE126/(1-$DQ126)),0)</f>
        <v/>
      </c>
      <c r="CZ126" s="127">
        <f>IFERROR(1-$EI126/($CE126),0)</f>
        <v/>
      </c>
      <c r="DA126" s="127">
        <f>IFERROR(1-$EL126/($CG126),0)</f>
        <v/>
      </c>
      <c r="DB126" s="126">
        <f>ROUND(IFERROR(($CI126/(1+$CM126)-$EN126),0),2)</f>
        <v/>
      </c>
      <c r="DC126" s="128" t="n"/>
      <c r="DD126" s="125" t="n"/>
      <c r="DE126" s="75" t="n">
        <v>0</v>
      </c>
      <c r="DF126" s="128" t="n"/>
      <c r="DG126" s="125">
        <f>IF($DC126=0,0,$DD126*($DC126*100%-$DE126*$DF126))*SUM($AB126:$AB126)</f>
        <v/>
      </c>
      <c r="DH126" s="129" t="inlineStr">
        <is>
          <t>месяц</t>
        </is>
      </c>
      <c r="DI126" s="130">
        <f t="array" ref="DI126">IFERROR(
IF($ES126="LisChannel",
(ROUND(((INDEX({174.625;153.888888888889;130.972222222222},MATCH($AI126,{2;3;4}),0))*$AG126*$AI126),2)),0),0)</f>
        <v/>
      </c>
      <c r="DJ126" s="130">
        <f>
_xlfn.LET(_xlpm.X,
IFERROR(
IF($ES126="НовиковТВ",
(_xlfn.LET(_xlpm.NTV,
_xlfn.LET(_xlpm.MIN,350000,
IF(SUMIFS($DI:$DI,$ES:$ES,"НовиковТВ")&lt;=_xlpm.MIN,
(SUMIFS($DI:$DI,$ES:$ES,"НовиковТВ")/(COUNTIFS($ES:$ES,"НовиковТВ")))*_xlpm.MIN/SUMIFS($DI:$DI,$ES:$ES,"НовиковТВ"),
DI126)),
_xlpm.NTV+$DG126/(1-(1-(_xlpm.NTV)*(1-$DL126)*(1-$DM126)*(1-$DN126)*(1-$DO126)*(1-$DP126)/_xlpm.NTV))))/(1+$EP126),
$DI126+$DG126/(1-(1-($DI126)*(1-$DL126)*(1-$DM126)*(1-$DN126)*(1-$DO126)*(1-$DP126)/$DI126))),
0),
_xlpm.X*(1+$CM126)*(1+$CW126)-_xlpm.X*(1+$CM126)+_xlpm.X)</f>
        <v/>
      </c>
      <c r="DK126" s="125" t="inlineStr">
        <is>
          <t>послед.</t>
        </is>
      </c>
      <c r="DL126" s="63" t="n">
        <v>0</v>
      </c>
      <c r="DM126" s="63" t="n">
        <v>0</v>
      </c>
      <c r="DN126" s="63" t="n">
        <v>0</v>
      </c>
      <c r="DO126" s="63" t="n">
        <v>0</v>
      </c>
      <c r="DP126" s="63" t="n">
        <v>0</v>
      </c>
      <c r="DQ126" s="63">
        <f t="array" ref="DQ126">IFERROR(_xlfn.IFS(
$DK126="послед.",1-(1-$DL126)*(1-$DM126)*(1-$DN126)*(1-$DO126)*(1-$DP126),
$DK126="сумм.",$DL126+$DM126+$DN126+$DO126+$DP126),
0)</f>
        <v/>
      </c>
      <c r="DR126" s="125">
        <f t="array" ref="DR126">
IFERROR(
_xlfn.IFS(
$BL126=0,
0,
$BL126&gt;0,
_xlfn.IFS($DK126="послед.",
$DJ126*(1-$DL126)*(1-$DM126)*(1-$DN126)*(1-$DO126)*(1-$DP126),
$DK126="сумм.",
$DJ126*(1-($DL126+$DM126+$DN126+$DO126+$DP126)))),0)</f>
        <v/>
      </c>
      <c r="DS126" s="125">
        <f t="array" ref="DS126">
IFERROR(_xlfn.IFS(
$DH126="день_1",
$DR126*$BL126/($AX126-$AW126+1)*AZ126*(DAY(EOMONTH(AZ$15,0))),
$DH126="день_2",
$DR126/30*MAX(MIN($AX126,EOMONTH(AZ$15,0))-MAX($AW126,AZ$15)+1,),
$DH126="раб.день",
$DR126/30*(IFERROR(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$DR126*AZ126,
$DH126="неделя",
$DR126*AZ126/7*(ROUNDUP((DAY(EOMONTH(AZ$15,0)))/4,0))),
0)</f>
        <v/>
      </c>
      <c r="DT126" s="125">
        <f t="array" ref="DT126">
IFERROR(_xlfn.IFS(
$DH126="день_1",
$DR126*$BL126/($AX126-$AW126+1)*BA126*(DAY(EOMONTH(BA$15,0))),
$DH126="день_2",
$DR126/30*MAX(MIN($AX126,EOMONTH(BA$15,0))-MAX($AW126,BA$15)+1,),
$DH126="раб.день",
$DR126/30*(IFERROR(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$DR126*BA126,
$DH126="неделя",
$DR126*BA126/7*(ROUNDUP((DAY(EOMONTH(BA$15,0)))/4,0))),
0)</f>
        <v/>
      </c>
      <c r="DU126" s="125">
        <f t="array" ref="DU126">
IFERROR(_xlfn.IFS(
$DH126="день_1",
$DR126*$BL126/($AX126-$AW126+1)*BB126*(DAY(EOMONTH(BB$15,0))),
$DH126="день_2",
$DR126/30*MAX(MIN($AX126,EOMONTH(BB$15,0))-MAX($AW126,BB$15)+1,),
$DH126="раб.день",
$DR126/30*(IFERROR(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$DR126*BB126,
$DH126="неделя",
$DR126*BB126/7*(ROUNDUP((DAY(EOMONTH(BB$15,0)))/4,0))),
0)</f>
        <v/>
      </c>
      <c r="DV126" s="125">
        <f t="array" ref="DV126">
IFERROR(_xlfn.IFS(
$DH126="день_1",
$DR126*$BL126/($AX126-$AW126+1)*BC126*(DAY(EOMONTH(BC$15,0))),
$DH126="день_2",
$DR126/30*MAX(MIN($AX126,EOMONTH(BC$15,0))-MAX($AW126,BC$15)+1,),
$DH126="раб.день",
$DR126/30*(IFERROR(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$DR126*BC126,
$DH126="неделя",
$DR126*BC126/7*(ROUNDUP((DAY(EOMONTH(BC$15,0)))/4,0))),
0)</f>
        <v/>
      </c>
      <c r="DW126" s="125">
        <f t="array" ref="DW126">
IFERROR(_xlfn.IFS(
$DH126="день_1",
$DR126*$BL126/($AX126-$AW126+1)*BD126*(DAY(EOMONTH(BD$15,0))),
$DH126="день_2",
$DR126/30*MAX(MIN($AX126,EOMONTH(BD$15,0))-MAX($AW126,BD$15)+1,),
$DH126="раб.день",
$DR126/30*(IFERROR(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$DR126*BD126,
$DH126="неделя",
$DR126*BD126/7*(ROUNDUP((DAY(EOMONTH(BD$15,0)))/4,0))),
0)</f>
        <v/>
      </c>
      <c r="DX126" s="125">
        <f t="array" ref="DX126">
IFERROR(_xlfn.IFS(
$DH126="день_1",
$DR126*$BL126/($AX126-$AW126+1)*BE126*(DAY(EOMONTH(BE$15,0))),
$DH126="день_2",
$DR126/30*MAX(MIN($AX126,EOMONTH(BE$15,0))-MAX($AW126,BE$15)+1,),
$DH126="раб.день",
$DR126/30*(IFERROR(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$DR126*BE126,
$DH126="неделя",
$DR126*BE126/7*(ROUNDUP((DAY(EOMONTH(BE$15,0)))/4,0))),
0)</f>
        <v/>
      </c>
      <c r="DY126" s="125">
        <f t="array" ref="DY126">
IFERROR(_xlfn.IFS(
$DH126="день_1",
$DR126*$BL126/($AX126-$AW126+1)*BF126*(DAY(EOMONTH(BF$15,0))),
$DH126="день_2",
$DR126/30*MAX(MIN($AX126,EOMONTH(BF$15,0))-MAX($AW126,BF$15)+1,),
$DH126="раб.день",
$DR126/30*(IFERROR(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$DR126*BF126,
$DH126="неделя",
$DR126*BF126/7*(ROUNDUP((DAY(EOMONTH(BF$15,0)))/4,0))),
0)</f>
        <v/>
      </c>
      <c r="DZ126" s="125">
        <f t="array" ref="DZ126">
IFERROR(_xlfn.IFS(
$DH126="день_1",
$DR126*$BL126/($AX126-$AW126+1)*BG126*(DAY(EOMONTH(BG$15,0))),
$DH126="день_2",
$DR126/30*MAX(MIN($AX126,EOMONTH(BG$15,0))-MAX($AW126,BG$15)+1,),
$DH126="раб.день",
$DR126/30*(IFERROR(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$DR126*BG126,
$DH126="неделя",
$DR126*BG126/7*(ROUNDUP((DAY(EOMONTH(BG$15,0)))/4,0))),
0)</f>
        <v/>
      </c>
      <c r="EA126" s="125">
        <f t="array" ref="EA126">
IFERROR(_xlfn.IFS(
$DH126="день_1",
$DR126*$BL126/($AX126-$AW126+1)*BH126*(DAY(EOMONTH(BH$15,0))),
$DH126="день_2",
$DR126/30*MAX(MIN($AX126,EOMONTH(BH$15,0))-MAX($AW126,BH$15)+1,),
$DH126="раб.день",
$DR126/30*(IFERROR(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$DR126*BH126,
$DH126="неделя",
$DR126*BH126/7*(ROUNDUP((DAY(EOMONTH(BH$15,0)))/4,0))),
0)</f>
        <v/>
      </c>
      <c r="EB126" s="125">
        <f t="array" ref="EB126">
IFERROR(_xlfn.IFS(
$DH126="день_1",
$DR126*$BL126/($AX126-$AW126+1)*BI126*(DAY(EOMONTH(BI$15,0))),
$DH126="день_2",
$DR126/30*MAX(MIN($AX126,EOMONTH(BI$15,0))-MAX($AW126,BI$15)+1,),
$DH126="раб.день",
$DR126/30*(IFERROR(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$DR126*BI126,
$DH126="неделя",
$DR126*BI126/7*(ROUNDUP((DAY(EOMONTH(BI$15,0)))/4,0))),
0)</f>
        <v/>
      </c>
      <c r="EC126" s="125">
        <f t="array" ref="EC126">
IFERROR(_xlfn.IFS(
$DH126="день_1",
$DR126*$BL126/($AX126-$AW126+1)*BJ126*(DAY(EOMONTH(BJ$15,0))),
$DH126="день_2",
$DR126/30*MAX(MIN($AX126,EOMONTH(BJ$15,0))-MAX($AW126,BJ$15)+1,),
$DH126="раб.день",
$DR126/30*(IFERROR(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$DR126*BJ126,
$DH126="неделя",
$DR126*BJ126/7*(ROUNDUP((DAY(EOMONTH(BJ$15,0)))/4,0))),
0)</f>
        <v/>
      </c>
      <c r="ED126" s="125">
        <f t="array" ref="ED126">
IFERROR(_xlfn.IFS(
$DH126="день_1",
$DR126*$BL126/($AX126-$AW126+1)*BK126*(DAY(EOMONTH(BK$15,0))),
$DH126="день_2",
$DR126/30*MAX(MIN($AX126,EOMONTH(BK$15,0))-MAX($AW126,BK$15)+1,),
$DH126="раб.день",
$DR126/30*(IFERROR(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$DR126*BK126,
$DH126="неделя",
$DR126*BK126/7*(ROUNDUP((DAY(EOMONTH(BK$15,0)))/4,0))),
0)</f>
        <v/>
      </c>
      <c r="EE126" s="125">
        <f>SUM($DS126,$DT126,$DU126,$DV126,$DW126,$DX126,$DY126,$DZ126,$EA126,$EB126,$EC126,$ED126)</f>
        <v/>
      </c>
      <c r="EF126" s="125">
        <f>IFERROR(ROUND($EE126*(1+$EP126),2),0)</f>
        <v/>
      </c>
      <c r="EG126" s="128" t="n">
        <v>1</v>
      </c>
      <c r="EH126" s="126" t="n">
        <v>0</v>
      </c>
      <c r="EI126" s="126">
        <f>ROUND(SUM($EH126:$EH126)*SUM($AB126:$AB126)*$EG126,2)</f>
        <v/>
      </c>
      <c r="EJ126" s="126">
        <f>ROUND($EI126*(1+$EP126),2)</f>
        <v/>
      </c>
      <c r="EK126" s="126" t="n">
        <v>0</v>
      </c>
      <c r="EL126" s="126">
        <f>ROUND(SUM($EK126:$EK126)*SUM($AB126:$AB126)*$EG126,2)</f>
        <v/>
      </c>
      <c r="EM126" s="126">
        <f>ROUND($EL126*(1+$EP126),2)</f>
        <v/>
      </c>
      <c r="EN126" s="126">
        <f>SUM($EE126,$EI126,$EL126)</f>
        <v/>
      </c>
      <c r="EO126" s="126">
        <f>SUM($EF126,$EJ126,$EM126)</f>
        <v/>
      </c>
      <c r="EP126" s="59" t="n"/>
      <c r="EQ126" s="59" t="n"/>
      <c r="ER126" s="60">
        <f t="array" ref="ER1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MATCH(ES126,
{"AMS";"RussOutdoor";"HD Outdoor";"Ingroup";"IQ";"Ledproduction";"LisChannel";"Logic";"Media-PPL";"NovikovTV | НовиковТВ";"SMA";"SOK";"КрокусТВ | CrocusTV | IndoorTV";"Сити";"ТЯК Москва"},
0)),"")</f>
        <v/>
      </c>
      <c r="ES126" s="60" t="n"/>
      <c r="ET126" s="60">
        <f t="array" ref="ET1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MATCH(ES126,
{"AMS";"RussOutdoor";"HD Outdoor";"Ingroup";"IQ";"Ledproduction";"LisChannel";"Logic";"Media-PPL";"NovikovTV | НовиковТВ";"SMA";"SOK";"КрокусТВ | CrocusTV | IndoorTV";"Сити";"ТЯК Москва"},
0)),"")</f>
        <v/>
      </c>
      <c r="EU126" s="60" t="n"/>
      <c r="EV126" s="60" t="n"/>
      <c r="EX126" s="110">
        <f t="array" ref="EX126">
($AR126/30
+N("ТРАФИК ПЛОЩАДКИ"))*
(IFERROR(
_xlfn.LET(
_xlpm.GPR,
HLOOKUP($L126,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IF($Q126="цифровой",_xlpm.GPR/$AG126,_xlpm.GPR/60)),
0)
+N("DWELL TIME"))*
(IF($AB126=0,0,IF($AB126=1,0.3,IF($AB126=2,0.5,IF($AB126&gt;2,1))))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_xlfn.IFS($AC126="да",1.2,$AC126="нет",1)*
_xlfn.IFS($AD126="да",1.2,$AD126="нет",1)*
IF(R126="статический",1,1.2)*
$X126*
INDEX(
{1.2;1;1.2;1.2;1;1.2;1.2;1.2;1.2;1.2;1.2;1;1.2;1.2;1.2;1.2;1;1;1.2;1.2;1.2;1;1;1;1;1.2;1.2;1.2;1.2;1;1;1;1;1.2;1.2;1.2;1.2;1.2;1.2;1.2;1.2;1;1;1.2;1;1;1;1;1.5;1;1;1.5;1.5;1.2},
MATCH($Q126,_xlpm.MI,0)))&gt;{0.02;0.04;0.06;0.1;0.2;0.4;0.6;0.8;1;2;4;6})),
{0;1;2;3;4;5;6;7;8;9;10;11;12},
0)))
+N("КОЭФФИЦИЕНТ КОНТАКТА"))))*
(_xlfn.IFS($X126&lt;0.1,$X126/1000,$X126&gt;25,5.2,AND($X126&gt;=0.1,$X126&lt;=25),(($X126*2+0.1)/10)*($X126/10)))*
IFERROR((_xlfn.LET(
_xlpm.MA,
{0;0.8;0.85;0.9;0.95;1},
_xlpm.MAA,
{0;1;2;3;4;5},
INDEX(_xlpm.MA,MATCH(SUMPRODUCT(--((IF(ROUND(_xlpm.MAA,1)&gt;5,5,ROUND($AB126,1)))&gt;{0;1;2;3;4;5})),_xlpm.MAA,0)))
+N("КОЭФФИЦИЕНТ КОЛ-ВО КОНСТРУКЦИЙ")),1)*
$AB126,0))*
(IF($Q126="цифровой",$AG126/15*$AI126,1)
+N("ДЛЯ ЦИФРЫ"))</f>
        <v/>
      </c>
      <c r="EY126" s="110">
        <f>IFERROR(EX126*AY126,0)</f>
        <v/>
      </c>
      <c r="EZ126" s="131">
        <f>IFERROR(DP126/EY126*1000,0)</f>
        <v/>
      </c>
      <c r="FA126" s="112">
        <f>IFERROR(FC126/FB126,0)</f>
        <v/>
      </c>
      <c r="FB126" s="112">
        <f>IFERROR((FC126/(EY126/FF126*#REF!))*0.825,0)</f>
        <v/>
      </c>
      <c r="FC126" s="112">
        <f>IFERROR(((EX126*30/AR126)*100)/30,0)</f>
        <v/>
      </c>
      <c r="FD126" s="112">
        <f>IFERROR(EY126/G126*100%,0)</f>
        <v/>
      </c>
      <c r="FE126" s="112">
        <f>IFERROR(FD126/FC126*100%,0)</f>
        <v/>
      </c>
      <c r="FF126" s="110">
        <f>IFERROR(AR126/30*AY126,0)</f>
        <v/>
      </c>
    </row>
    <row r="127" ht="12.75" customHeight="1">
      <c r="A127" s="59" t="n"/>
      <c r="B127" s="60" t="n"/>
      <c r="C127" s="60" t="n"/>
      <c r="D127" s="60">
        <f t="array" ref="D1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7" s="60">
        <f t="array" ref="E1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7" s="60" t="inlineStr"/>
      <c r="G127" s="60" t="n"/>
      <c r="H127" s="60">
        <f t="array" ref="H1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7" s="60" t="n"/>
      <c r="J127" s="60" t="n"/>
      <c r="K127" s="60" t="n"/>
      <c r="L127" s="60" t="n"/>
      <c r="M127" s="60" t="n"/>
      <c r="N127" s="60" t="n"/>
      <c r="O127" s="60" t="n"/>
      <c r="P127" s="60">
        <f t="array" ref="P127">
_xlfn.IFS(
ISNUMBER(MATCH($Q127,{"шелфбаннер","разделитель","монетница","чековая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ISNUMBER(MATCH($Q127,{"каталог","журнал"},)),
"Пресса",
$Q127="","")</f>
        <v/>
      </c>
      <c r="Q127" s="60" t="n"/>
      <c r="R127" s="60">
        <f t="array" ref="R127">
IFERROR(
_xlfn.IFS(
OR(ISNUMBER(MATCH($Q127,{"экспозиция","макет","стенд","автостенд","авто стенд","выставочное пространство","выставочные стенды","модульные выставочные стенды","3Д конструкция","3D конструкция"},)),P127="Экспонирование"),
"нестандартный",
ISNUMBER(MATCH($Q127,{"скроллер","призматрон"},)),
"динамический",
$P127="Видео",
"цифровой",
OR($P127="Пресса",$P127="Щит",$P127="POSm",$P127="Подвес",$P127="Брендирование/оклейка"),
"статический"),"")</f>
        <v/>
      </c>
      <c r="S127" s="59" t="n"/>
      <c r="T127" s="60" t="n"/>
      <c r="U127" s="60" t="n"/>
      <c r="V127" s="60">
        <f>
IF(P127="Видео",
"цифровой постер/ролик",
IF(ISNUMBER(MATCH(Q127,{"короб световой","короб световой | лайтбокс","короб световой | кристалайт","лайтбокс","лайт бокс","кристалайт","LB","lightbox"},)),
"бэклит",
IF(P127="Брендирование/оклейка",
"перфарированная пленка/самоклейка",
IF(P127="Экспонирование",
"под запрос",
IF(P127="Подвес",
"баннер/ткань",
"")))))</f>
        <v/>
      </c>
      <c r="W127" s="59" t="n"/>
      <c r="X127" s="59" t="n"/>
      <c r="Y127" s="59" t="n"/>
      <c r="Z127" s="61" t="n"/>
      <c r="AA127" s="61" t="n"/>
      <c r="AB127" s="61">
        <f>IF(BL127&gt;0,Z127,0)</f>
        <v/>
      </c>
      <c r="AC127" s="59" t="n"/>
      <c r="AD127" s="59" t="n"/>
      <c r="AE127" s="59" t="n"/>
      <c r="AF127" s="59" t="n"/>
      <c r="AG127" s="59" t="n"/>
      <c r="AH127" s="59" t="n"/>
      <c r="AI127" s="59" t="n"/>
      <c r="AJ127" s="59" t="n"/>
      <c r="AK127" s="59" t="n"/>
      <c r="AL127" s="62">
        <f>IFERROR(IF(OR(R127="статический",R127="динамический",R127="нестандартный",R127="",R127=""),"-",IF(AND(AH127="-",AI127="-"),"-",AK127*3600/AH127*AI127)),"-")</f>
        <v/>
      </c>
      <c r="AM127" s="62">
        <f>IFERROR(IF(OR(R127="статический",R127="динамический",R127="",R127="", R127="BTL",R127="нестандартный"),"-",AG127*AI127*AL127/60),"-")</f>
        <v/>
      </c>
      <c r="AN127" s="63">
        <f>IFERROR(IF(AH127="","-",AG127*AI127/AH127),"-")</f>
        <v/>
      </c>
      <c r="AO127" s="59">
        <f>IFERROR(IF(OR($R127="статический",$R127="динамический",$R127="",$R127="",$R127="BTL",$R127="нестандартный"),"-",$AL127*$AY127),"-")</f>
        <v/>
      </c>
      <c r="AP127" s="62">
        <f>IFERROR(IF(OR($R127="статический",$R127="динамический",$R127="",$R127="",$R127="BTL",$R127="нестандартный"),"-",$AM127*AY127),"-")</f>
        <v/>
      </c>
      <c r="AQ127" s="64" t="n"/>
      <c r="AR127" s="61" t="n"/>
      <c r="AS127" s="61" t="n"/>
      <c r="AT127" s="61" t="n"/>
      <c r="AU127" s="65" t="n"/>
      <c r="AV127" s="124">
        <f>IFERROR(DR127/AT127*1000,"n/a")</f>
        <v/>
      </c>
      <c r="AW127" s="67" t="n"/>
      <c r="AX127" s="67" t="n"/>
      <c r="AY127" s="43">
        <f>IFERROR(IF(OR($AW127="",$AX127=""),"",_xlfn.DAYS($AX127+1,$AW127)),"")</f>
        <v/>
      </c>
      <c r="AZ127" s="68">
        <f t="array" ref="AZ127">
_xlfn.LET(_xlpm.COEFF,
IF($AW127+$AX127=0,0,IF(MAX(MIN($AX127,EOMONTH(AZ$15,0))-MAX($AW127,AZ$15)+1,)&gt;0,1,0)),
_xlfn.IFS(
$ES127="LisChannel",
_xlpm.COEFF*
INDEX({1;1;1.2;1.2;1;1;1;1;1.2;1.2;1.2;1.2},
MATCH(MONTH(AZ$15),
{1,2,3,4,5,6,7,8,9,10,11,12})),
CONCATENATE($ES127," ",$L127)="RussOutdoor метро",
_xlpm.COEFF*
INDEX({0.8;0.9;1.1;1.1;1;1;1;1;1.1;1.1;1.1;1.1},
MATCH(MONTH(AZ$15),
{1,2,3,4,5,6,7,8,9,10,11,12})),
$ES127&lt;&gt;"LisChannel",
_xlpm.COEFF,
$ES127&lt;&gt;"RussOutdoor",
_xlpm.COEFF))</f>
        <v/>
      </c>
      <c r="BA127" s="68">
        <f t="array" ref="BA127">
_xlfn.LET(_xlpm.COEFF,
IF($AW127+$AX127=0,0,IF(MAX(MIN($AX127,EOMONTH(BA$15,0))-MAX($AW127,BA$15)+1,)&gt;0,1,0)),
_xlfn.IFS(
$ES127="LisChannel",
_xlpm.COEFF*
INDEX({1;1;1.2;1.2;1;1;1;1;1.2;1.2;1.2;1.2},
MATCH(MONTH(BA$15),
{1,2,3,4,5,6,7,8,9,10,11,12})),
CONCATENATE($ES127," ",$L127)="RussOutdoor метро",
_xlpm.COEFF*
INDEX({0.8;0.9;1.1;1.1;1;1;1;1;1.1;1.1;1.1;1.1},
MATCH(MONTH(BA$15),
{1,2,3,4,5,6,7,8,9,10,11,12})),
$ES127&lt;&gt;"LisChannel",
_xlpm.COEFF,
$ES127&lt;&gt;"RussOutdoor",
_xlpm.COEFF))</f>
        <v/>
      </c>
      <c r="BB127" s="68">
        <f t="array" ref="BB127">
_xlfn.LET(_xlpm.COEFF,
IF($AW127+$AX127=0,0,IF(MAX(MIN($AX127,EOMONTH(BB$15,0))-MAX($AW127,BB$15)+1,)&gt;0,1,0)),
_xlfn.IFS(
$ES127="LisChannel",
_xlpm.COEFF*
INDEX({1;1;1.2;1.2;1;1;1;1;1.2;1.2;1.2;1.2},
MATCH(MONTH(BB$15),
{1,2,3,4,5,6,7,8,9,10,11,12})),
CONCATENATE($ES127," ",$L127)="RussOutdoor метро",
_xlpm.COEFF*
INDEX({0.8;0.9;1.1;1.1;1;1;1;1;1.1;1.1;1.1;1.1},
MATCH(MONTH(BB$15),
{1,2,3,4,5,6,7,8,9,10,11,12})),
$ES127&lt;&gt;"LisChannel",
_xlpm.COEFF,
$ES127&lt;&gt;"RussOutdoor",
_xlpm.COEFF))</f>
        <v/>
      </c>
      <c r="BC127" s="68">
        <f t="array" ref="BC127">
_xlfn.LET(_xlpm.COEFF,
IF($AW127+$AX127=0,0,IF(MAX(MIN($AX127,EOMONTH(BC$15,0))-MAX($AW127,BC$15)+1,)&gt;0,1,0)),
_xlfn.IFS(
$ES127="LisChannel",
_xlpm.COEFF*
INDEX({1;1;1.2;1.2;1;1;1;1;1.2;1.2;1.2;1.2},
MATCH(MONTH(BC$15),
{1,2,3,4,5,6,7,8,9,10,11,12})),
CONCATENATE($ES127," ",$L127)="RussOutdoor метро",
_xlpm.COEFF*
INDEX({0.8;0.9;1.1;1.1;1;1;1;1;1.1;1.1;1.1;1.1},
MATCH(MONTH(BC$15),
{1,2,3,4,5,6,7,8,9,10,11,12})),
$ES127&lt;&gt;"LisChannel",
_xlpm.COEFF,
$ES127&lt;&gt;"RussOutdoor",
_xlpm.COEFF))</f>
        <v/>
      </c>
      <c r="BD127" s="68">
        <f t="array" ref="BD127">
_xlfn.LET(_xlpm.COEFF,
IF($AW127+$AX127=0,0,IF(MAX(MIN($AX127,EOMONTH(BD$15,0))-MAX($AW127,BD$15)+1,)&gt;0,1,0)),
_xlfn.IFS(
$ES127="LisChannel",
_xlpm.COEFF*
INDEX({1;1;1.2;1.2;1;1;1;1;1.2;1.2;1.2;1.2},
MATCH(MONTH(BD$15),
{1,2,3,4,5,6,7,8,9,10,11,12})),
CONCATENATE($ES127," ",$L127)="RussOutdoor метро",
_xlpm.COEFF*
INDEX({0.8;0.9;1.1;1.1;1;1;1;1;1.1;1.1;1.1;1.1},
MATCH(MONTH(BD$15),
{1,2,3,4,5,6,7,8,9,10,11,12})),
$ES127&lt;&gt;"LisChannel",
_xlpm.COEFF,
$ES127&lt;&gt;"RussOutdoor",
_xlpm.COEFF))</f>
        <v/>
      </c>
      <c r="BE127" s="68">
        <f t="array" ref="BE127">
_xlfn.LET(_xlpm.COEFF,
IF($AW127+$AX127=0,0,IF(MAX(MIN($AX127,EOMONTH(BE$15,0))-MAX($AW127,BE$15)+1,)&gt;0,1,0)),
_xlfn.IFS(
$ES127="LisChannel",
_xlpm.COEFF*
INDEX({1;1;1.2;1.2;1;1;1;1;1.2;1.2;1.2;1.2},
MATCH(MONTH(BE$15),
{1,2,3,4,5,6,7,8,9,10,11,12})),
CONCATENATE($ES127," ",$L127)="RussOutdoor метро",
_xlpm.COEFF*
INDEX({0.8;0.9;1.1;1.1;1;1;1;1;1.1;1.1;1.1;1.1},
MATCH(MONTH(BE$15),
{1,2,3,4,5,6,7,8,9,10,11,12})),
$ES127&lt;&gt;"LisChannel",
_xlpm.COEFF,
$ES127&lt;&gt;"RussOutdoor",
_xlpm.COEFF))</f>
        <v/>
      </c>
      <c r="BF127" s="68">
        <f t="array" ref="BF127">
_xlfn.LET(_xlpm.COEFF,
IF($AW127+$AX127=0,0,IF(MAX(MIN($AX127,EOMONTH(BF$15,0))-MAX($AW127,BF$15)+1,)&gt;0,1,0)),
_xlfn.IFS(
$ES127="LisChannel",
_xlpm.COEFF*
INDEX({1;1;1.2;1.2;1;1;1;1;1.2;1.2;1.2;1.2},
MATCH(MONTH(BF$15),
{1,2,3,4,5,6,7,8,9,10,11,12})),
CONCATENATE($ES127," ",$L127)="RussOutdoor метро",
_xlpm.COEFF*
INDEX({0.8;0.9;1.1;1.1;1;1;1;1;1.1;1.1;1.1;1.1},
MATCH(MONTH(BF$15),
{1,2,3,4,5,6,7,8,9,10,11,12})),
$ES127&lt;&gt;"LisChannel",
_xlpm.COEFF,
$ES127&lt;&gt;"RussOutdoor",
_xlpm.COEFF))</f>
        <v/>
      </c>
      <c r="BG127" s="68">
        <f t="array" ref="BG127">
_xlfn.LET(_xlpm.COEFF,
IF($AW127+$AX127=0,0,IF(MAX(MIN($AX127,EOMONTH(BG$15,0))-MAX($AW127,BG$15)+1,)&gt;0,1,0)),
_xlfn.IFS(
$ES127="LisChannel",
_xlpm.COEFF*
INDEX({1;1;1.2;1.2;1;1;1;1;1.2;1.2;1.2;1.2},
MATCH(MONTH(BG$15),
{1,2,3,4,5,6,7,8,9,10,11,12})),
CONCATENATE($ES127," ",$L127)="RussOutdoor метро",
_xlpm.COEFF*
INDEX({0.8;0.9;1.1;1.1;1;1;1;1;1.1;1.1;1.1;1.1},
MATCH(MONTH(BG$15),
{1,2,3,4,5,6,7,8,9,10,11,12})),
$ES127&lt;&gt;"LisChannel",
_xlpm.COEFF,
$ES127&lt;&gt;"RussOutdoor",
_xlpm.COEFF))</f>
        <v/>
      </c>
      <c r="BH127" s="68">
        <f t="array" ref="BH127">
_xlfn.LET(_xlpm.COEFF,
IF($AW127+$AX127=0,0,IF(MAX(MIN($AX127,EOMONTH(BH$15,0))-MAX($AW127,BH$15)+1,)&gt;0,1,0)),
_xlfn.IFS(
$ES127="LisChannel",
_xlpm.COEFF*
INDEX({1;1;1.2;1.2;1;1;1;1;1.2;1.2;1.2;1.2},
MATCH(MONTH(BH$15),
{1,2,3,4,5,6,7,8,9,10,11,12})),
CONCATENATE($ES127," ",$L127)="RussOutdoor метро",
_xlpm.COEFF*
INDEX({0.8;0.9;1.1;1.1;1;1;1;1;1.1;1.1;1.1;1.1},
MATCH(MONTH(BH$15),
{1,2,3,4,5,6,7,8,9,10,11,12})),
$ES127&lt;&gt;"LisChannel",
_xlpm.COEFF,
$ES127&lt;&gt;"RussOutdoor",
_xlpm.COEFF))</f>
        <v/>
      </c>
      <c r="BI127" s="68">
        <f t="array" ref="BI127">
_xlfn.LET(_xlpm.COEFF,
IF($AW127+$AX127=0,0,IF(MAX(MIN($AX127,EOMONTH(BI$15,0))-MAX($AW127,BI$15)+1,)&gt;0,1,0)),
_xlfn.IFS(
$ES127="LisChannel",
_xlpm.COEFF*
INDEX({1;1;1.2;1.2;1;1;1;1;1.2;1.2;1.2;1.2},
MATCH(MONTH(BI$15),
{1,2,3,4,5,6,7,8,9,10,11,12})),
CONCATENATE($ES127," ",$L127)="RussOutdoor метро",
_xlpm.COEFF*
INDEX({0.8;0.9;1.1;1.1;1;1;1;1;1.1;1.1;1.1;1.1},
MATCH(MONTH(BI$15),
{1,2,3,4,5,6,7,8,9,10,11,12})),
$ES127&lt;&gt;"LisChannel",
_xlpm.COEFF,
$ES127&lt;&gt;"RussOutdoor",
_xlpm.COEFF))</f>
        <v/>
      </c>
      <c r="BJ127" s="68">
        <f t="array" ref="BJ127">
_xlfn.LET(_xlpm.COEFF,
IF($AW127+$AX127=0,0,IF(MAX(MIN($AX127,EOMONTH(BJ$15,0))-MAX($AW127,BJ$15)+1,)&gt;0,1,0)),
_xlfn.IFS(
$ES127="LisChannel",
_xlpm.COEFF*
INDEX({1;1;1.2;1.2;1;1;1;1;1.2;1.2;1.2;1.2},
MATCH(MONTH(BJ$15),
{1,2,3,4,5,6,7,8,9,10,11,12})),
CONCATENATE($ES127," ",$L127)="RussOutdoor метро",
_xlpm.COEFF*
INDEX({0.8;0.9;1.1;1.1;1;1;1;1;1.1;1.1;1.1;1.1},
MATCH(MONTH(BJ$15),
{1,2,3,4,5,6,7,8,9,10,11,12})),
$ES127&lt;&gt;"LisChannel",
_xlpm.COEFF,
$ES127&lt;&gt;"RussOutdoor",
_xlpm.COEFF))</f>
        <v/>
      </c>
      <c r="BK127" s="68">
        <f t="array" ref="BK127">
_xlfn.LET(_xlpm.COEFF,
IF($AW127+$AX127=0,0,IF(MAX(MIN($AX127,EOMONTH(BK$15,0))-MAX($AW127,BK$15)+1,)&gt;0,1,0)),
_xlfn.IFS(
$ES127="LisChannel",
_xlpm.COEFF*
INDEX({1;1;1.2;1.2;1;1;1;1;1.2;1.2;1.2;1.2},
MATCH(MONTH(BK$15),
{1,2,3,4,5,6,7,8,9,10,11,12})),
CONCATENATE($ES127," ",$L127)="RussOutdoor метро",
_xlpm.COEFF*
INDEX({0.8;0.9;1.1;1.1;1;1;1;1;1.1;1.1;1.1;1.1},
MATCH(MONTH(BK$15),
{1,2,3,4,5,6,7,8,9,10,11,12})),
$ES127&lt;&gt;"LisChannel",
_xlpm.COEFF,
$ES127&lt;&gt;"RussOutdoor",
_xlpm.COEFF))</f>
        <v/>
      </c>
      <c r="BL127" s="62">
        <f>COUNTIFS($AZ127:$BK127,"&gt;0")</f>
        <v/>
      </c>
      <c r="BM127" s="65" t="n"/>
      <c r="BN127" s="125">
        <f>$DJ127</f>
        <v/>
      </c>
      <c r="BO127" s="63">
        <f>$DQ127</f>
        <v/>
      </c>
      <c r="BP127" s="125">
        <f>
IFERROR(
IF($BL127=0,0,
$BN127*(1-$BO127)),
0)</f>
        <v/>
      </c>
      <c r="BQ127" s="125">
        <f t="array" ref="BQ127">
IFERROR(
_xlfn.IFS(
$DH127="день_1",
$BP127*$BL127/($AX127-$AW127+1)*AZ127*(DAY(EOMONTH(AZ$15,0))),
$DH127="день_2",
$BP127/30*MAX(MIN($AX127,EOMONTH(AZ$15,0))-MAX($AW127,AZ$15)+1,),
$DH127="раб.день",
$BP127/30*(IFERROR(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$BP127*AZ127,
$DH127="неделя",
$BP127*AZ127/7*(ROUNDUP((DAY(EOMONTH(AZ$15,0)))/4,0))),
0)</f>
        <v/>
      </c>
      <c r="BR127" s="125">
        <f t="array" ref="BR127">
IFERROR(
_xlfn.IFS(
$DH127="день_1",
$BP127*$BL127/($AX127-$AW127+1)*BA127*(DAY(EOMONTH(BA$15,0))),
$DH127="день_2",
$BP127/30*MAX(MIN($AX127,EOMONTH(BA$15,0))-MAX($AW127,BA$15)+1,),
$DH127="раб.день",
$BP127/30*(IFERROR(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$BP127*BA127,
$DH127="неделя",
$BP127*BA127/7*(ROUNDUP((DAY(EOMONTH(BA$15,0)))/4,0))),
0)</f>
        <v/>
      </c>
      <c r="BS127" s="125">
        <f t="array" ref="BS127">
IFERROR(
_xlfn.IFS(
$DH127="день_1",
$BP127*$BL127/($AX127-$AW127+1)*BB127*(DAY(EOMONTH(BB$15,0))),
$DH127="день_2",
$BP127/30*MAX(MIN($AX127,EOMONTH(BB$15,0))-MAX($AW127,BB$15)+1,),
$DH127="раб.день",
$BP127/30*(IFERROR(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$BP127*BB127,
$DH127="неделя",
$BP127*BB127/7*(ROUNDUP((DAY(EOMONTH(BB$15,0)))/4,0))),
0)</f>
        <v/>
      </c>
      <c r="BT127" s="125">
        <f t="array" ref="BT127">
IFERROR(
_xlfn.IFS(
$DH127="день_1",
$BP127*$BL127/($AX127-$AW127+1)*BC127*(DAY(EOMONTH(BC$15,0))),
$DH127="день_2",
$BP127/30*MAX(MIN($AX127,EOMONTH(BC$15,0))-MAX($AW127,BC$15)+1,),
$DH127="раб.день",
$BP127/30*(IFERROR(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$BP127*BC127,
$DH127="неделя",
$BP127*BC127/7*(ROUNDUP((DAY(EOMONTH(BC$15,0)))/4,0))),
0)</f>
        <v/>
      </c>
      <c r="BU127" s="125">
        <f t="array" ref="BU127">
IFERROR(
_xlfn.IFS(
$DH127="день_1",
$BP127*$BL127/($AX127-$AW127+1)*BD127*(DAY(EOMONTH(BD$15,0))),
$DH127="день_2",
$BP127/30*MAX(MIN($AX127,EOMONTH(BD$15,0))-MAX($AW127,BD$15)+1,),
$DH127="раб.день",
$BP127/30*(IFERROR(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$BP127*BD127,
$DH127="неделя",
$BP127*BD127/7*(ROUNDUP((DAY(EOMONTH(BD$15,0)))/4,0))),
0)</f>
        <v/>
      </c>
      <c r="BV127" s="125">
        <f t="array" ref="BV127">
IFERROR(
_xlfn.IFS(
$DH127="день_1",
$BP127*$BL127/($AX127-$AW127+1)*BE127*(DAY(EOMONTH(BE$15,0))),
$DH127="день_2",
$BP127/30*MAX(MIN($AX127,EOMONTH(BE$15,0))-MAX($AW127,BE$15)+1,),
$DH127="раб.день",
$BP127/30*(IFERROR(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$BP127*BE127,
$DH127="неделя",
$BP127*BE127/7*(ROUNDUP((DAY(EOMONTH(BE$15,0)))/4,0))),
0)</f>
        <v/>
      </c>
      <c r="BW127" s="125">
        <f t="array" ref="BW127">
IFERROR(
_xlfn.IFS(
$DH127="день_1",
$BP127*$BL127/($AX127-$AW127+1)*BF127*(DAY(EOMONTH(BF$15,0))),
$DH127="день_2",
$BP127/30*MAX(MIN($AX127,EOMONTH(BF$15,0))-MAX($AW127,BF$15)+1,),
$DH127="раб.день",
$BP127/30*(IFERROR(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$BP127*BF127,
$DH127="неделя",
$BP127*BF127/7*(ROUNDUP((DAY(EOMONTH(BF$15,0)))/4,0))),
0)</f>
        <v/>
      </c>
      <c r="BX127" s="125">
        <f t="array" ref="BX127">
IFERROR(
_xlfn.IFS(
$DH127="день_1",
$BP127*$BL127/($AX127-$AW127+1)*BG127*(DAY(EOMONTH(BG$15,0))),
$DH127="день_2",
$BP127/30*MAX(MIN($AX127,EOMONTH(BG$15,0))-MAX($AW127,BG$15)+1,),
$DH127="раб.день",
$BP127/30*(IFERROR(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$BP127*BG127,
$DH127="неделя",
$BP127*BG127/7*(ROUNDUP((DAY(EOMONTH(BG$15,0)))/4,0))),
0)</f>
        <v/>
      </c>
      <c r="BY127" s="125">
        <f t="array" ref="BY127">
IFERROR(
_xlfn.IFS(
$DH127="день_1",
$BP127*$BL127/($AX127-$AW127+1)*BH127*(DAY(EOMONTH(BH$15,0))),
$DH127="день_2",
$BP127/30*MAX(MIN($AX127,EOMONTH(BH$15,0))-MAX($AW127,BH$15)+1,),
$DH127="раб.день",
$BP127/30*(IFERROR(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$BP127*BH127,
$DH127="неделя",
$BP127*BH127/7*(ROUNDUP((DAY(EOMONTH(BH$15,0)))/4,0))),
0)</f>
        <v/>
      </c>
      <c r="BZ127" s="125">
        <f t="array" ref="BZ127">
IFERROR(
_xlfn.IFS(
$DH127="день_1",
$BP127*$BL127/($AX127-$AW127+1)*BI127*(DAY(EOMONTH(BI$15,0))),
$DH127="день_2",
$BP127/30*MAX(MIN($AX127,EOMONTH(BI$15,0))-MAX($AW127,BI$15)+1,),
$DH127="раб.день",
$BP127/30*(IFERROR(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$BP127*BI127,
$DH127="неделя",
$BP127*BI127/7*(ROUNDUP((DAY(EOMONTH(BI$15,0)))/4,0))),
0)</f>
        <v/>
      </c>
      <c r="CA127" s="125">
        <f t="array" ref="CA127">
IFERROR(
_xlfn.IFS(
$DH127="день_1",
$BP127*$BL127/($AX127-$AW127+1)*BJ127*(DAY(EOMONTH(BJ$15,0))),
$DH127="день_2",
$BP127/30*MAX(MIN($AX127,EOMONTH(BJ$15,0))-MAX($AW127,BJ$15)+1,),
$DH127="раб.день",
$BP127/30*(IFERROR(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$BP127*BJ127,
$DH127="неделя",
$BP127*BJ127/7*(ROUNDUP((DAY(EOMONTH(BJ$15,0)))/4,0))),
0)</f>
        <v/>
      </c>
      <c r="CB127" s="125">
        <f t="array" ref="CB127">
IFERROR(
_xlfn.IFS(
$DH127="день_1",
$BP127*$BL127/($AX127-$AW127+1)*BK127*(DAY(EOMONTH(BK$15,0))),
$DH127="день_2",
$BP127/30*MAX(MIN($AX127,EOMONTH(BK$15,0))-MAX($AW127,BK$15)+1,),
$DH127="раб.день",
$BP127/30*(IFERROR(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$BP127*BK127,
$DH127="неделя",
$BP127*BK127/7*(ROUNDUP((DAY(EOMONTH(BK$15,0)))/4,0))),
0)</f>
        <v/>
      </c>
      <c r="CC127" s="125">
        <f>SUM($BQ127:$CB127)</f>
        <v/>
      </c>
      <c r="CD127" s="126">
        <f>SUM($EH127:$EH127)</f>
        <v/>
      </c>
      <c r="CE127" s="126">
        <f>$CD127*$AB127</f>
        <v/>
      </c>
      <c r="CF127" s="126">
        <f>SUM($EK127:$EK127)</f>
        <v/>
      </c>
      <c r="CG127" s="126">
        <f>$CF127*$AB127</f>
        <v/>
      </c>
      <c r="CH127" s="126">
        <f>SUM($CC127,$CE127,$CG127)</f>
        <v/>
      </c>
      <c r="CI127" s="126">
        <f>$CH127*(1+$CM127)</f>
        <v/>
      </c>
      <c r="CJ127" s="127" t="n">
        <v>0</v>
      </c>
      <c r="CK127" s="126">
        <f>SUM($CH127:$CH127)*(1+$CJ127)</f>
        <v/>
      </c>
      <c r="CL127" s="126">
        <f>SUM($CH127:$CH127)*(1+$CM127)</f>
        <v/>
      </c>
      <c r="CM127" s="59" t="n"/>
      <c r="CN127" s="59" t="n"/>
      <c r="CO127" s="72" t="n"/>
      <c r="CP127" s="59" t="n"/>
      <c r="CQ127" s="73" t="n"/>
      <c r="CR127" s="73" t="n"/>
      <c r="CS127" s="73" t="n"/>
      <c r="CT127" s="72" t="n"/>
      <c r="CU127" s="79" t="inlineStr">
        <is>
          <t> </t>
        </is>
      </c>
      <c r="CV127" s="60" t="n"/>
      <c r="CW127" s="60" t="n"/>
      <c r="CX127" s="60" t="n"/>
      <c r="CY127" s="127">
        <f>IFERROR(($CC127-$EE127)/($EE127/(1-$DQ127)),0)</f>
        <v/>
      </c>
      <c r="CZ127" s="127">
        <f>IFERROR(1-$EI127/($CE127),0)</f>
        <v/>
      </c>
      <c r="DA127" s="127">
        <f>IFERROR(1-$EL127/($CG127),0)</f>
        <v/>
      </c>
      <c r="DB127" s="126">
        <f>ROUND(IFERROR(($CI127/(1+$CM127)-$EN127),0),2)</f>
        <v/>
      </c>
      <c r="DC127" s="128" t="n"/>
      <c r="DD127" s="125" t="n"/>
      <c r="DE127" s="75" t="n">
        <v>0</v>
      </c>
      <c r="DF127" s="128" t="n"/>
      <c r="DG127" s="125">
        <f>IF($DC127=0,0,$DD127*($DC127*100%-$DE127*$DF127))*SUM($AB127:$AB127)</f>
        <v/>
      </c>
      <c r="DH127" s="129" t="inlineStr">
        <is>
          <t>месяц</t>
        </is>
      </c>
      <c r="DI127" s="130">
        <f t="array" ref="DI127">IFERROR(
IF($ES127="LisChannel",
(ROUND(((INDEX({174.625;153.888888888889;130.972222222222},MATCH($AI127,{2;3;4}),0))*$AG127*$AI127),2)),0),0)</f>
        <v/>
      </c>
      <c r="DJ127" s="130">
        <f>
_xlfn.LET(_xlpm.X,
IFERROR(
IF($ES127="НовиковТВ",
(_xlfn.LET(_xlpm.NTV,
_xlfn.LET(_xlpm.MIN,350000,
IF(SUMIFS($DI:$DI,$ES:$ES,"НовиковТВ")&lt;=_xlpm.MIN,
(SUMIFS($DI:$DI,$ES:$ES,"НовиковТВ")/(COUNTIFS($ES:$ES,"НовиковТВ")))*_xlpm.MIN/SUMIFS($DI:$DI,$ES:$ES,"НовиковТВ"),
DI127)),
_xlpm.NTV+$DG127/(1-(1-(_xlpm.NTV)*(1-$DL127)*(1-$DM127)*(1-$DN127)*(1-$DO127)*(1-$DP127)/_xlpm.NTV))))/(1+$EP127),
$DI127+$DG127/(1-(1-($DI127)*(1-$DL127)*(1-$DM127)*(1-$DN127)*(1-$DO127)*(1-$DP127)/$DI127))),
0),
_xlpm.X*(1+$CM127)*(1+$CW127)-_xlpm.X*(1+$CM127)+_xlpm.X)</f>
        <v/>
      </c>
      <c r="DK127" s="125" t="inlineStr">
        <is>
          <t>послед.</t>
        </is>
      </c>
      <c r="DL127" s="63" t="n">
        <v>0</v>
      </c>
      <c r="DM127" s="63" t="n">
        <v>0</v>
      </c>
      <c r="DN127" s="63" t="n">
        <v>0</v>
      </c>
      <c r="DO127" s="63" t="n">
        <v>0</v>
      </c>
      <c r="DP127" s="63" t="n">
        <v>0</v>
      </c>
      <c r="DQ127" s="63">
        <f t="array" ref="DQ127">IFERROR(_xlfn.IFS(
$DK127="послед.",1-(1-$DL127)*(1-$DM127)*(1-$DN127)*(1-$DO127)*(1-$DP127),
$DK127="сумм.",$DL127+$DM127+$DN127+$DO127+$DP127),
0)</f>
        <v/>
      </c>
      <c r="DR127" s="125">
        <f t="array" ref="DR127">
IFERROR(
_xlfn.IFS(
$BL127=0,
0,
$BL127&gt;0,
_xlfn.IFS($DK127="послед.",
$DJ127*(1-$DL127)*(1-$DM127)*(1-$DN127)*(1-$DO127)*(1-$DP127),
$DK127="сумм.",
$DJ127*(1-($DL127+$DM127+$DN127+$DO127+$DP127)))),0)</f>
        <v/>
      </c>
      <c r="DS127" s="125">
        <f t="array" ref="DS127">
IFERROR(_xlfn.IFS(
$DH127="день_1",
$DR127*$BL127/($AX127-$AW127+1)*AZ127*(DAY(EOMONTH(AZ$15,0))),
$DH127="день_2",
$DR127/30*MAX(MIN($AX127,EOMONTH(AZ$15,0))-MAX($AW127,AZ$15)+1,),
$DH127="раб.день",
$DR127/30*(IFERROR(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$DR127*AZ127,
$DH127="неделя",
$DR127*AZ127/7*(ROUNDUP((DAY(EOMONTH(AZ$15,0)))/4,0))),
0)</f>
        <v/>
      </c>
      <c r="DT127" s="125">
        <f t="array" ref="DT127">
IFERROR(_xlfn.IFS(
$DH127="день_1",
$DR127*$BL127/($AX127-$AW127+1)*BA127*(DAY(EOMONTH(BA$15,0))),
$DH127="день_2",
$DR127/30*MAX(MIN($AX127,EOMONTH(BA$15,0))-MAX($AW127,BA$15)+1,),
$DH127="раб.день",
$DR127/30*(IFERROR(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$DR127*BA127,
$DH127="неделя",
$DR127*BA127/7*(ROUNDUP((DAY(EOMONTH(BA$15,0)))/4,0))),
0)</f>
        <v/>
      </c>
      <c r="DU127" s="125">
        <f t="array" ref="DU127">
IFERROR(_xlfn.IFS(
$DH127="день_1",
$DR127*$BL127/($AX127-$AW127+1)*BB127*(DAY(EOMONTH(BB$15,0))),
$DH127="день_2",
$DR127/30*MAX(MIN($AX127,EOMONTH(BB$15,0))-MAX($AW127,BB$15)+1,),
$DH127="раб.день",
$DR127/30*(IFERROR(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$DR127*BB127,
$DH127="неделя",
$DR127*BB127/7*(ROUNDUP((DAY(EOMONTH(BB$15,0)))/4,0))),
0)</f>
        <v/>
      </c>
      <c r="DV127" s="125">
        <f t="array" ref="DV127">
IFERROR(_xlfn.IFS(
$DH127="день_1",
$DR127*$BL127/($AX127-$AW127+1)*BC127*(DAY(EOMONTH(BC$15,0))),
$DH127="день_2",
$DR127/30*MAX(MIN($AX127,EOMONTH(BC$15,0))-MAX($AW127,BC$15)+1,),
$DH127="раб.день",
$DR127/30*(IFERROR(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$DR127*BC127,
$DH127="неделя",
$DR127*BC127/7*(ROUNDUP((DAY(EOMONTH(BC$15,0)))/4,0))),
0)</f>
        <v/>
      </c>
      <c r="DW127" s="125">
        <f t="array" ref="DW127">
IFERROR(_xlfn.IFS(
$DH127="день_1",
$DR127*$BL127/($AX127-$AW127+1)*BD127*(DAY(EOMONTH(BD$15,0))),
$DH127="день_2",
$DR127/30*MAX(MIN($AX127,EOMONTH(BD$15,0))-MAX($AW127,BD$15)+1,),
$DH127="раб.день",
$DR127/30*(IFERROR(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$DR127*BD127,
$DH127="неделя",
$DR127*BD127/7*(ROUNDUP((DAY(EOMONTH(BD$15,0)))/4,0))),
0)</f>
        <v/>
      </c>
      <c r="DX127" s="125">
        <f t="array" ref="DX127">
IFERROR(_xlfn.IFS(
$DH127="день_1",
$DR127*$BL127/($AX127-$AW127+1)*BE127*(DAY(EOMONTH(BE$15,0))),
$DH127="день_2",
$DR127/30*MAX(MIN($AX127,EOMONTH(BE$15,0))-MAX($AW127,BE$15)+1,),
$DH127="раб.день",
$DR127/30*(IFERROR(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$DR127*BE127,
$DH127="неделя",
$DR127*BE127/7*(ROUNDUP((DAY(EOMONTH(BE$15,0)))/4,0))),
0)</f>
        <v/>
      </c>
      <c r="DY127" s="125">
        <f t="array" ref="DY127">
IFERROR(_xlfn.IFS(
$DH127="день_1",
$DR127*$BL127/($AX127-$AW127+1)*BF127*(DAY(EOMONTH(BF$15,0))),
$DH127="день_2",
$DR127/30*MAX(MIN($AX127,EOMONTH(BF$15,0))-MAX($AW127,BF$15)+1,),
$DH127="раб.день",
$DR127/30*(IFERROR(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$DR127*BF127,
$DH127="неделя",
$DR127*BF127/7*(ROUNDUP((DAY(EOMONTH(BF$15,0)))/4,0))),
0)</f>
        <v/>
      </c>
      <c r="DZ127" s="125">
        <f t="array" ref="DZ127">
IFERROR(_xlfn.IFS(
$DH127="день_1",
$DR127*$BL127/($AX127-$AW127+1)*BG127*(DAY(EOMONTH(BG$15,0))),
$DH127="день_2",
$DR127/30*MAX(MIN($AX127,EOMONTH(BG$15,0))-MAX($AW127,BG$15)+1,),
$DH127="раб.день",
$DR127/30*(IFERROR(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$DR127*BG127,
$DH127="неделя",
$DR127*BG127/7*(ROUNDUP((DAY(EOMONTH(BG$15,0)))/4,0))),
0)</f>
        <v/>
      </c>
      <c r="EA127" s="125">
        <f t="array" ref="EA127">
IFERROR(_xlfn.IFS(
$DH127="день_1",
$DR127*$BL127/($AX127-$AW127+1)*BH127*(DAY(EOMONTH(BH$15,0))),
$DH127="день_2",
$DR127/30*MAX(MIN($AX127,EOMONTH(BH$15,0))-MAX($AW127,BH$15)+1,),
$DH127="раб.день",
$DR127/30*(IFERROR(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$DR127*BH127,
$DH127="неделя",
$DR127*BH127/7*(ROUNDUP((DAY(EOMONTH(BH$15,0)))/4,0))),
0)</f>
        <v/>
      </c>
      <c r="EB127" s="125">
        <f t="array" ref="EB127">
IFERROR(_xlfn.IFS(
$DH127="день_1",
$DR127*$BL127/($AX127-$AW127+1)*BI127*(DAY(EOMONTH(BI$15,0))),
$DH127="день_2",
$DR127/30*MAX(MIN($AX127,EOMONTH(BI$15,0))-MAX($AW127,BI$15)+1,),
$DH127="раб.день",
$DR127/30*(IFERROR(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$DR127*BI127,
$DH127="неделя",
$DR127*BI127/7*(ROUNDUP((DAY(EOMONTH(BI$15,0)))/4,0))),
0)</f>
        <v/>
      </c>
      <c r="EC127" s="125">
        <f t="array" ref="EC127">
IFERROR(_xlfn.IFS(
$DH127="день_1",
$DR127*$BL127/($AX127-$AW127+1)*BJ127*(DAY(EOMONTH(BJ$15,0))),
$DH127="день_2",
$DR127/30*MAX(MIN($AX127,EOMONTH(BJ$15,0))-MAX($AW127,BJ$15)+1,),
$DH127="раб.день",
$DR127/30*(IFERROR(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$DR127*BJ127,
$DH127="неделя",
$DR127*BJ127/7*(ROUNDUP((DAY(EOMONTH(BJ$15,0)))/4,0))),
0)</f>
        <v/>
      </c>
      <c r="ED127" s="125">
        <f t="array" ref="ED127">
IFERROR(_xlfn.IFS(
$DH127="день_1",
$DR127*$BL127/($AX127-$AW127+1)*BK127*(DAY(EOMONTH(BK$15,0))),
$DH127="день_2",
$DR127/30*MAX(MIN($AX127,EOMONTH(BK$15,0))-MAX($AW127,BK$15)+1,),
$DH127="раб.день",
$DR127/30*(IFERROR(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$DR127*BK127,
$DH127="неделя",
$DR127*BK127/7*(ROUNDUP((DAY(EOMONTH(BK$15,0)))/4,0))),
0)</f>
        <v/>
      </c>
      <c r="EE127" s="125">
        <f>SUM($DS127,$DT127,$DU127,$DV127,$DW127,$DX127,$DY127,$DZ127,$EA127,$EB127,$EC127,$ED127)</f>
        <v/>
      </c>
      <c r="EF127" s="125">
        <f>IFERROR(ROUND($EE127*(1+$EP127),2),0)</f>
        <v/>
      </c>
      <c r="EG127" s="128" t="n">
        <v>1</v>
      </c>
      <c r="EH127" s="126" t="n">
        <v>0</v>
      </c>
      <c r="EI127" s="126">
        <f>ROUND(SUM($EH127:$EH127)*SUM($AB127:$AB127)*$EG127,2)</f>
        <v/>
      </c>
      <c r="EJ127" s="126">
        <f>ROUND($EI127*(1+$EP127),2)</f>
        <v/>
      </c>
      <c r="EK127" s="126" t="n">
        <v>0</v>
      </c>
      <c r="EL127" s="126">
        <f>ROUND(SUM($EK127:$EK127)*SUM($AB127:$AB127)*$EG127,2)</f>
        <v/>
      </c>
      <c r="EM127" s="126">
        <f>ROUND($EL127*(1+$EP127),2)</f>
        <v/>
      </c>
      <c r="EN127" s="126">
        <f>SUM($EE127,$EI127,$EL127)</f>
        <v/>
      </c>
      <c r="EO127" s="126">
        <f>SUM($EF127,$EJ127,$EM127)</f>
        <v/>
      </c>
      <c r="EP127" s="59" t="n"/>
      <c r="EQ127" s="59" t="n"/>
      <c r="ER127" s="60">
        <f t="array" ref="ER1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MATCH(ES127,
{"AMS";"RussOutdoor";"HD Outdoor";"Ingroup";"IQ";"Ledproduction";"LisChannel";"Logic";"Media-PPL";"NovikovTV | НовиковТВ";"SMA";"SOK";"КрокусТВ | CrocusTV | IndoorTV";"Сити";"ТЯК Москва"},
0)),"")</f>
        <v/>
      </c>
      <c r="ES127" s="60" t="n"/>
      <c r="ET127" s="60">
        <f t="array" ref="ET1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MATCH(ES127,
{"AMS";"RussOutdoor";"HD Outdoor";"Ingroup";"IQ";"Ledproduction";"LisChannel";"Logic";"Media-PPL";"NovikovTV | НовиковТВ";"SMA";"SOK";"КрокусТВ | CrocusTV | IndoorTV";"Сити";"ТЯК Москва"},
0)),"")</f>
        <v/>
      </c>
      <c r="EU127" s="60" t="n"/>
      <c r="EV127" s="60" t="n"/>
      <c r="EX127" s="110">
        <f t="array" ref="EX127">
($AR127/30
+N("ТРАФИК ПЛОЩАДКИ"))*
(IFERROR(
_xlfn.LET(
_xlpm.GPR,
HLOOKUP($L127,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IF($Q127="цифровой",_xlpm.GPR/$AG127,_xlpm.GPR/60)),
0)
+N("DWELL TIME"))*
(IF($AB127=0,0,IF($AB127=1,0.3,IF($AB127=2,0.5,IF($AB127&gt;2,1))))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_xlfn.IFS($AC127="да",1.2,$AC127="нет",1)*
_xlfn.IFS($AD127="да",1.2,$AD127="нет",1)*
IF(R127="статический",1,1.2)*
$X127*
INDEX(
{1.2;1;1.2;1.2;1;1.2;1.2;1.2;1.2;1.2;1.2;1;1.2;1.2;1.2;1.2;1;1;1.2;1.2;1.2;1;1;1;1;1.2;1.2;1.2;1.2;1;1;1;1;1.2;1.2;1.2;1.2;1.2;1.2;1.2;1.2;1;1;1.2;1;1;1;1;1.5;1;1;1.5;1.5;1.2},
MATCH($Q127,_xlpm.MI,0)))&gt;{0.02;0.04;0.06;0.1;0.2;0.4;0.6;0.8;1;2;4;6})),
{0;1;2;3;4;5;6;7;8;9;10;11;12},
0)))
+N("КОЭФФИЦИЕНТ КОНТАКТА"))))*
(_xlfn.IFS($X127&lt;0.1,$X127/1000,$X127&gt;25,5.2,AND($X127&gt;=0.1,$X127&lt;=25),(($X127*2+0.1)/10)*($X127/10)))*
IFERROR((_xlfn.LET(
_xlpm.MA,
{0;0.8;0.85;0.9;0.95;1},
_xlpm.MAA,
{0;1;2;3;4;5},
INDEX(_xlpm.MA,MATCH(SUMPRODUCT(--((IF(ROUND(_xlpm.MAA,1)&gt;5,5,ROUND($AB127,1)))&gt;{0;1;2;3;4;5})),_xlpm.MAA,0)))
+N("КОЭФФИЦИЕНТ КОЛ-ВО КОНСТРУКЦИЙ")),1)*
$AB127,0))*
(IF($Q127="цифровой",$AG127/15*$AI127,1)
+N("ДЛЯ ЦИФРЫ"))</f>
        <v/>
      </c>
      <c r="EY127" s="110">
        <f>IFERROR(EX127*AY127,0)</f>
        <v/>
      </c>
      <c r="EZ127" s="131">
        <f>IFERROR(DP127/EY127*1000,0)</f>
        <v/>
      </c>
      <c r="FA127" s="112">
        <f>IFERROR(FC127/FB127,0)</f>
        <v/>
      </c>
      <c r="FB127" s="112">
        <f>IFERROR((FC127/(EY127/FF127*#REF!))*0.825,0)</f>
        <v/>
      </c>
      <c r="FC127" s="112">
        <f>IFERROR(((EX127*30/AR127)*100)/30,0)</f>
        <v/>
      </c>
      <c r="FD127" s="112">
        <f>IFERROR(EY127/G127*100%,0)</f>
        <v/>
      </c>
      <c r="FE127" s="112">
        <f>IFERROR(FD127/FC127*100%,0)</f>
        <v/>
      </c>
      <c r="FF127" s="110">
        <f>IFERROR(AR127/30*AY127,0)</f>
        <v/>
      </c>
    </row>
    <row r="128" ht="12.75" customHeight="1">
      <c r="A128" s="59" t="n"/>
      <c r="B128" s="60" t="n"/>
      <c r="C128" s="60" t="n"/>
      <c r="D128" s="60">
        <f t="array" ref="D1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8" s="60">
        <f t="array" ref="E1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8" s="60" t="inlineStr"/>
      <c r="G128" s="60" t="n"/>
      <c r="H128" s="60">
        <f t="array" ref="H1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8" s="60" t="n"/>
      <c r="J128" s="60" t="n"/>
      <c r="K128" s="60" t="n"/>
      <c r="L128" s="60" t="n"/>
      <c r="M128" s="60" t="n"/>
      <c r="N128" s="60" t="n"/>
      <c r="O128" s="60" t="n"/>
      <c r="P128" s="60">
        <f t="array" ref="P128">
_xlfn.IFS(
ISNUMBER(MATCH($Q128,{"шелфбаннер","разделитель","монетница","чековая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ISNUMBER(MATCH($Q128,{"каталог","журнал"},)),
"Пресса",
$Q128="","")</f>
        <v/>
      </c>
      <c r="Q128" s="60" t="n"/>
      <c r="R128" s="60">
        <f t="array" ref="R128">
IFERROR(
_xlfn.IFS(
OR(ISNUMBER(MATCH($Q128,{"экспозиция","макет","стенд","автостенд","авто стенд","выставочное пространство","выставочные стенды","модульные выставочные стенды","3Д конструкция","3D конструкция"},)),P128="Экспонирование"),
"нестандартный",
ISNUMBER(MATCH($Q128,{"скроллер","призматрон"},)),
"динамический",
$P128="Видео",
"цифровой",
OR($P128="Пресса",$P128="Щит",$P128="POSm",$P128="Подвес",$P128="Брендирование/оклейка"),
"статический"),"")</f>
        <v/>
      </c>
      <c r="S128" s="59" t="n"/>
      <c r="T128" s="60" t="n"/>
      <c r="U128" s="60" t="n"/>
      <c r="V128" s="60">
        <f>
IF(P128="Видео",
"цифровой постер/ролик",
IF(ISNUMBER(MATCH(Q128,{"короб световой","короб световой | лайтбокс","короб световой | кристалайт","лайтбокс","лайт бокс","кристалайт","LB","lightbox"},)),
"бэклит",
IF(P128="Брендирование/оклейка",
"перфарированная пленка/самоклейка",
IF(P128="Экспонирование",
"под запрос",
IF(P128="Подвес",
"баннер/ткань",
"")))))</f>
        <v/>
      </c>
      <c r="W128" s="59" t="n"/>
      <c r="X128" s="59" t="n"/>
      <c r="Y128" s="59" t="n"/>
      <c r="Z128" s="61" t="n"/>
      <c r="AA128" s="61" t="n"/>
      <c r="AB128" s="61">
        <f>IF(BL128&gt;0,Z128,0)</f>
        <v/>
      </c>
      <c r="AC128" s="59" t="n"/>
      <c r="AD128" s="59" t="n"/>
      <c r="AE128" s="59" t="n"/>
      <c r="AF128" s="59" t="n"/>
      <c r="AG128" s="59" t="n"/>
      <c r="AH128" s="59" t="n"/>
      <c r="AI128" s="59" t="n"/>
      <c r="AJ128" s="59" t="n"/>
      <c r="AK128" s="59" t="n"/>
      <c r="AL128" s="62">
        <f>IFERROR(IF(OR(R128="статический",R128="динамический",R128="нестандартный",R128="",R128=""),"-",IF(AND(AH128="-",AI128="-"),"-",AK128*3600/AH128*AI128)),"-")</f>
        <v/>
      </c>
      <c r="AM128" s="62">
        <f>IFERROR(IF(OR(R128="статический",R128="динамический",R128="",R128="", R128="BTL",R128="нестандартный"),"-",AG128*AI128*AL128/60),"-")</f>
        <v/>
      </c>
      <c r="AN128" s="63">
        <f>IFERROR(IF(AH128="","-",AG128*AI128/AH128),"-")</f>
        <v/>
      </c>
      <c r="AO128" s="59">
        <f>IFERROR(IF(OR($R128="статический",$R128="динамический",$R128="",$R128="",$R128="BTL",$R128="нестандартный"),"-",$AL128*$AY128),"-")</f>
        <v/>
      </c>
      <c r="AP128" s="62">
        <f>IFERROR(IF(OR($R128="статический",$R128="динамический",$R128="",$R128="",$R128="BTL",$R128="нестандартный"),"-",$AM128*AY128),"-")</f>
        <v/>
      </c>
      <c r="AQ128" s="64" t="n"/>
      <c r="AR128" s="61" t="n"/>
      <c r="AS128" s="61" t="n"/>
      <c r="AT128" s="61" t="n"/>
      <c r="AU128" s="65" t="n"/>
      <c r="AV128" s="124">
        <f>IFERROR(DR128/AT128*1000,"n/a")</f>
        <v/>
      </c>
      <c r="AW128" s="67" t="n"/>
      <c r="AX128" s="67" t="n"/>
      <c r="AY128" s="43">
        <f>IFERROR(IF(OR($AW128="",$AX128=""),"",_xlfn.DAYS($AX128+1,$AW128)),"")</f>
        <v/>
      </c>
      <c r="AZ128" s="68">
        <f t="array" ref="AZ128">
_xlfn.LET(_xlpm.COEFF,
IF($AW128+$AX128=0,0,IF(MAX(MIN($AX128,EOMONTH(AZ$15,0))-MAX($AW128,AZ$15)+1,)&gt;0,1,0)),
_xlfn.IFS(
$ES128="LisChannel",
_xlpm.COEFF*
INDEX({1;1;1.2;1.2;1;1;1;1;1.2;1.2;1.2;1.2},
MATCH(MONTH(AZ$15),
{1,2,3,4,5,6,7,8,9,10,11,12})),
CONCATENATE($ES128," ",$L128)="RussOutdoor метро",
_xlpm.COEFF*
INDEX({0.8;0.9;1.1;1.1;1;1;1;1;1.1;1.1;1.1;1.1},
MATCH(MONTH(AZ$15),
{1,2,3,4,5,6,7,8,9,10,11,12})),
$ES128&lt;&gt;"LisChannel",
_xlpm.COEFF,
$ES128&lt;&gt;"RussOutdoor",
_xlpm.COEFF))</f>
        <v/>
      </c>
      <c r="BA128" s="68">
        <f t="array" ref="BA128">
_xlfn.LET(_xlpm.COEFF,
IF($AW128+$AX128=0,0,IF(MAX(MIN($AX128,EOMONTH(BA$15,0))-MAX($AW128,BA$15)+1,)&gt;0,1,0)),
_xlfn.IFS(
$ES128="LisChannel",
_xlpm.COEFF*
INDEX({1;1;1.2;1.2;1;1;1;1;1.2;1.2;1.2;1.2},
MATCH(MONTH(BA$15),
{1,2,3,4,5,6,7,8,9,10,11,12})),
CONCATENATE($ES128," ",$L128)="RussOutdoor метро",
_xlpm.COEFF*
INDEX({0.8;0.9;1.1;1.1;1;1;1;1;1.1;1.1;1.1;1.1},
MATCH(MONTH(BA$15),
{1,2,3,4,5,6,7,8,9,10,11,12})),
$ES128&lt;&gt;"LisChannel",
_xlpm.COEFF,
$ES128&lt;&gt;"RussOutdoor",
_xlpm.COEFF))</f>
        <v/>
      </c>
      <c r="BB128" s="68">
        <f t="array" ref="BB128">
_xlfn.LET(_xlpm.COEFF,
IF($AW128+$AX128=0,0,IF(MAX(MIN($AX128,EOMONTH(BB$15,0))-MAX($AW128,BB$15)+1,)&gt;0,1,0)),
_xlfn.IFS(
$ES128="LisChannel",
_xlpm.COEFF*
INDEX({1;1;1.2;1.2;1;1;1;1;1.2;1.2;1.2;1.2},
MATCH(MONTH(BB$15),
{1,2,3,4,5,6,7,8,9,10,11,12})),
CONCATENATE($ES128," ",$L128)="RussOutdoor метро",
_xlpm.COEFF*
INDEX({0.8;0.9;1.1;1.1;1;1;1;1;1.1;1.1;1.1;1.1},
MATCH(MONTH(BB$15),
{1,2,3,4,5,6,7,8,9,10,11,12})),
$ES128&lt;&gt;"LisChannel",
_xlpm.COEFF,
$ES128&lt;&gt;"RussOutdoor",
_xlpm.COEFF))</f>
        <v/>
      </c>
      <c r="BC128" s="68">
        <f t="array" ref="BC128">
_xlfn.LET(_xlpm.COEFF,
IF($AW128+$AX128=0,0,IF(MAX(MIN($AX128,EOMONTH(BC$15,0))-MAX($AW128,BC$15)+1,)&gt;0,1,0)),
_xlfn.IFS(
$ES128="LisChannel",
_xlpm.COEFF*
INDEX({1;1;1.2;1.2;1;1;1;1;1.2;1.2;1.2;1.2},
MATCH(MONTH(BC$15),
{1,2,3,4,5,6,7,8,9,10,11,12})),
CONCATENATE($ES128," ",$L128)="RussOutdoor метро",
_xlpm.COEFF*
INDEX({0.8;0.9;1.1;1.1;1;1;1;1;1.1;1.1;1.1;1.1},
MATCH(MONTH(BC$15),
{1,2,3,4,5,6,7,8,9,10,11,12})),
$ES128&lt;&gt;"LisChannel",
_xlpm.COEFF,
$ES128&lt;&gt;"RussOutdoor",
_xlpm.COEFF))</f>
        <v/>
      </c>
      <c r="BD128" s="68">
        <f t="array" ref="BD128">
_xlfn.LET(_xlpm.COEFF,
IF($AW128+$AX128=0,0,IF(MAX(MIN($AX128,EOMONTH(BD$15,0))-MAX($AW128,BD$15)+1,)&gt;0,1,0)),
_xlfn.IFS(
$ES128="LisChannel",
_xlpm.COEFF*
INDEX({1;1;1.2;1.2;1;1;1;1;1.2;1.2;1.2;1.2},
MATCH(MONTH(BD$15),
{1,2,3,4,5,6,7,8,9,10,11,12})),
CONCATENATE($ES128," ",$L128)="RussOutdoor метро",
_xlpm.COEFF*
INDEX({0.8;0.9;1.1;1.1;1;1;1;1;1.1;1.1;1.1;1.1},
MATCH(MONTH(BD$15),
{1,2,3,4,5,6,7,8,9,10,11,12})),
$ES128&lt;&gt;"LisChannel",
_xlpm.COEFF,
$ES128&lt;&gt;"RussOutdoor",
_xlpm.COEFF))</f>
        <v/>
      </c>
      <c r="BE128" s="68">
        <f t="array" ref="BE128">
_xlfn.LET(_xlpm.COEFF,
IF($AW128+$AX128=0,0,IF(MAX(MIN($AX128,EOMONTH(BE$15,0))-MAX($AW128,BE$15)+1,)&gt;0,1,0)),
_xlfn.IFS(
$ES128="LisChannel",
_xlpm.COEFF*
INDEX({1;1;1.2;1.2;1;1;1;1;1.2;1.2;1.2;1.2},
MATCH(MONTH(BE$15),
{1,2,3,4,5,6,7,8,9,10,11,12})),
CONCATENATE($ES128," ",$L128)="RussOutdoor метро",
_xlpm.COEFF*
INDEX({0.8;0.9;1.1;1.1;1;1;1;1;1.1;1.1;1.1;1.1},
MATCH(MONTH(BE$15),
{1,2,3,4,5,6,7,8,9,10,11,12})),
$ES128&lt;&gt;"LisChannel",
_xlpm.COEFF,
$ES128&lt;&gt;"RussOutdoor",
_xlpm.COEFF))</f>
        <v/>
      </c>
      <c r="BF128" s="68">
        <f t="array" ref="BF128">
_xlfn.LET(_xlpm.COEFF,
IF($AW128+$AX128=0,0,IF(MAX(MIN($AX128,EOMONTH(BF$15,0))-MAX($AW128,BF$15)+1,)&gt;0,1,0)),
_xlfn.IFS(
$ES128="LisChannel",
_xlpm.COEFF*
INDEX({1;1;1.2;1.2;1;1;1;1;1.2;1.2;1.2;1.2},
MATCH(MONTH(BF$15),
{1,2,3,4,5,6,7,8,9,10,11,12})),
CONCATENATE($ES128," ",$L128)="RussOutdoor метро",
_xlpm.COEFF*
INDEX({0.8;0.9;1.1;1.1;1;1;1;1;1.1;1.1;1.1;1.1},
MATCH(MONTH(BF$15),
{1,2,3,4,5,6,7,8,9,10,11,12})),
$ES128&lt;&gt;"LisChannel",
_xlpm.COEFF,
$ES128&lt;&gt;"RussOutdoor",
_xlpm.COEFF))</f>
        <v/>
      </c>
      <c r="BG128" s="68">
        <f t="array" ref="BG128">
_xlfn.LET(_xlpm.COEFF,
IF($AW128+$AX128=0,0,IF(MAX(MIN($AX128,EOMONTH(BG$15,0))-MAX($AW128,BG$15)+1,)&gt;0,1,0)),
_xlfn.IFS(
$ES128="LisChannel",
_xlpm.COEFF*
INDEX({1;1;1.2;1.2;1;1;1;1;1.2;1.2;1.2;1.2},
MATCH(MONTH(BG$15),
{1,2,3,4,5,6,7,8,9,10,11,12})),
CONCATENATE($ES128," ",$L128)="RussOutdoor метро",
_xlpm.COEFF*
INDEX({0.8;0.9;1.1;1.1;1;1;1;1;1.1;1.1;1.1;1.1},
MATCH(MONTH(BG$15),
{1,2,3,4,5,6,7,8,9,10,11,12})),
$ES128&lt;&gt;"LisChannel",
_xlpm.COEFF,
$ES128&lt;&gt;"RussOutdoor",
_xlpm.COEFF))</f>
        <v/>
      </c>
      <c r="BH128" s="68">
        <f t="array" ref="BH128">
_xlfn.LET(_xlpm.COEFF,
IF($AW128+$AX128=0,0,IF(MAX(MIN($AX128,EOMONTH(BH$15,0))-MAX($AW128,BH$15)+1,)&gt;0,1,0)),
_xlfn.IFS(
$ES128="LisChannel",
_xlpm.COEFF*
INDEX({1;1;1.2;1.2;1;1;1;1;1.2;1.2;1.2;1.2},
MATCH(MONTH(BH$15),
{1,2,3,4,5,6,7,8,9,10,11,12})),
CONCATENATE($ES128," ",$L128)="RussOutdoor метро",
_xlpm.COEFF*
INDEX({0.8;0.9;1.1;1.1;1;1;1;1;1.1;1.1;1.1;1.1},
MATCH(MONTH(BH$15),
{1,2,3,4,5,6,7,8,9,10,11,12})),
$ES128&lt;&gt;"LisChannel",
_xlpm.COEFF,
$ES128&lt;&gt;"RussOutdoor",
_xlpm.COEFF))</f>
        <v/>
      </c>
      <c r="BI128" s="68">
        <f t="array" ref="BI128">
_xlfn.LET(_xlpm.COEFF,
IF($AW128+$AX128=0,0,IF(MAX(MIN($AX128,EOMONTH(BI$15,0))-MAX($AW128,BI$15)+1,)&gt;0,1,0)),
_xlfn.IFS(
$ES128="LisChannel",
_xlpm.COEFF*
INDEX({1;1;1.2;1.2;1;1;1;1;1.2;1.2;1.2;1.2},
MATCH(MONTH(BI$15),
{1,2,3,4,5,6,7,8,9,10,11,12})),
CONCATENATE($ES128," ",$L128)="RussOutdoor метро",
_xlpm.COEFF*
INDEX({0.8;0.9;1.1;1.1;1;1;1;1;1.1;1.1;1.1;1.1},
MATCH(MONTH(BI$15),
{1,2,3,4,5,6,7,8,9,10,11,12})),
$ES128&lt;&gt;"LisChannel",
_xlpm.COEFF,
$ES128&lt;&gt;"RussOutdoor",
_xlpm.COEFF))</f>
        <v/>
      </c>
      <c r="BJ128" s="68">
        <f t="array" ref="BJ128">
_xlfn.LET(_xlpm.COEFF,
IF($AW128+$AX128=0,0,IF(MAX(MIN($AX128,EOMONTH(BJ$15,0))-MAX($AW128,BJ$15)+1,)&gt;0,1,0)),
_xlfn.IFS(
$ES128="LisChannel",
_xlpm.COEFF*
INDEX({1;1;1.2;1.2;1;1;1;1;1.2;1.2;1.2;1.2},
MATCH(MONTH(BJ$15),
{1,2,3,4,5,6,7,8,9,10,11,12})),
CONCATENATE($ES128," ",$L128)="RussOutdoor метро",
_xlpm.COEFF*
INDEX({0.8;0.9;1.1;1.1;1;1;1;1;1.1;1.1;1.1;1.1},
MATCH(MONTH(BJ$15),
{1,2,3,4,5,6,7,8,9,10,11,12})),
$ES128&lt;&gt;"LisChannel",
_xlpm.COEFF,
$ES128&lt;&gt;"RussOutdoor",
_xlpm.COEFF))</f>
        <v/>
      </c>
      <c r="BK128" s="68">
        <f t="array" ref="BK128">
_xlfn.LET(_xlpm.COEFF,
IF($AW128+$AX128=0,0,IF(MAX(MIN($AX128,EOMONTH(BK$15,0))-MAX($AW128,BK$15)+1,)&gt;0,1,0)),
_xlfn.IFS(
$ES128="LisChannel",
_xlpm.COEFF*
INDEX({1;1;1.2;1.2;1;1;1;1;1.2;1.2;1.2;1.2},
MATCH(MONTH(BK$15),
{1,2,3,4,5,6,7,8,9,10,11,12})),
CONCATENATE($ES128," ",$L128)="RussOutdoor метро",
_xlpm.COEFF*
INDEX({0.8;0.9;1.1;1.1;1;1;1;1;1.1;1.1;1.1;1.1},
MATCH(MONTH(BK$15),
{1,2,3,4,5,6,7,8,9,10,11,12})),
$ES128&lt;&gt;"LisChannel",
_xlpm.COEFF,
$ES128&lt;&gt;"RussOutdoor",
_xlpm.COEFF))</f>
        <v/>
      </c>
      <c r="BL128" s="62">
        <f>COUNTIFS($AZ128:$BK128,"&gt;0")</f>
        <v/>
      </c>
      <c r="BM128" s="65" t="n"/>
      <c r="BN128" s="125">
        <f>$DJ128</f>
        <v/>
      </c>
      <c r="BO128" s="63">
        <f>$DQ128</f>
        <v/>
      </c>
      <c r="BP128" s="125">
        <f>
IFERROR(
IF($BL128=0,0,
$BN128*(1-$BO128)),
0)</f>
        <v/>
      </c>
      <c r="BQ128" s="125">
        <f t="array" ref="BQ128">
IFERROR(
_xlfn.IFS(
$DH128="день_1",
$BP128*$BL128/($AX128-$AW128+1)*AZ128*(DAY(EOMONTH(AZ$15,0))),
$DH128="день_2",
$BP128/30*MAX(MIN($AX128,EOMONTH(AZ$15,0))-MAX($AW128,AZ$15)+1,),
$DH128="раб.день",
$BP128/30*(IFERROR(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$BP128*AZ128,
$DH128="неделя",
$BP128*AZ128/7*(ROUNDUP((DAY(EOMONTH(AZ$15,0)))/4,0))),
0)</f>
        <v/>
      </c>
      <c r="BR128" s="125">
        <f t="array" ref="BR128">
IFERROR(
_xlfn.IFS(
$DH128="день_1",
$BP128*$BL128/($AX128-$AW128+1)*BA128*(DAY(EOMONTH(BA$15,0))),
$DH128="день_2",
$BP128/30*MAX(MIN($AX128,EOMONTH(BA$15,0))-MAX($AW128,BA$15)+1,),
$DH128="раб.день",
$BP128/30*(IFERROR(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$BP128*BA128,
$DH128="неделя",
$BP128*BA128/7*(ROUNDUP((DAY(EOMONTH(BA$15,0)))/4,0))),
0)</f>
        <v/>
      </c>
      <c r="BS128" s="125">
        <f t="array" ref="BS128">
IFERROR(
_xlfn.IFS(
$DH128="день_1",
$BP128*$BL128/($AX128-$AW128+1)*BB128*(DAY(EOMONTH(BB$15,0))),
$DH128="день_2",
$BP128/30*MAX(MIN($AX128,EOMONTH(BB$15,0))-MAX($AW128,BB$15)+1,),
$DH128="раб.день",
$BP128/30*(IFERROR(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$BP128*BB128,
$DH128="неделя",
$BP128*BB128/7*(ROUNDUP((DAY(EOMONTH(BB$15,0)))/4,0))),
0)</f>
        <v/>
      </c>
      <c r="BT128" s="125">
        <f t="array" ref="BT128">
IFERROR(
_xlfn.IFS(
$DH128="день_1",
$BP128*$BL128/($AX128-$AW128+1)*BC128*(DAY(EOMONTH(BC$15,0))),
$DH128="день_2",
$BP128/30*MAX(MIN($AX128,EOMONTH(BC$15,0))-MAX($AW128,BC$15)+1,),
$DH128="раб.день",
$BP128/30*(IFERROR(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$BP128*BC128,
$DH128="неделя",
$BP128*BC128/7*(ROUNDUP((DAY(EOMONTH(BC$15,0)))/4,0))),
0)</f>
        <v/>
      </c>
      <c r="BU128" s="125">
        <f t="array" ref="BU128">
IFERROR(
_xlfn.IFS(
$DH128="день_1",
$BP128*$BL128/($AX128-$AW128+1)*BD128*(DAY(EOMONTH(BD$15,0))),
$DH128="день_2",
$BP128/30*MAX(MIN($AX128,EOMONTH(BD$15,0))-MAX($AW128,BD$15)+1,),
$DH128="раб.день",
$BP128/30*(IFERROR(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$BP128*BD128,
$DH128="неделя",
$BP128*BD128/7*(ROUNDUP((DAY(EOMONTH(BD$15,0)))/4,0))),
0)</f>
        <v/>
      </c>
      <c r="BV128" s="125">
        <f t="array" ref="BV128">
IFERROR(
_xlfn.IFS(
$DH128="день_1",
$BP128*$BL128/($AX128-$AW128+1)*BE128*(DAY(EOMONTH(BE$15,0))),
$DH128="день_2",
$BP128/30*MAX(MIN($AX128,EOMONTH(BE$15,0))-MAX($AW128,BE$15)+1,),
$DH128="раб.день",
$BP128/30*(IFERROR(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$BP128*BE128,
$DH128="неделя",
$BP128*BE128/7*(ROUNDUP((DAY(EOMONTH(BE$15,0)))/4,0))),
0)</f>
        <v/>
      </c>
      <c r="BW128" s="125">
        <f t="array" ref="BW128">
IFERROR(
_xlfn.IFS(
$DH128="день_1",
$BP128*$BL128/($AX128-$AW128+1)*BF128*(DAY(EOMONTH(BF$15,0))),
$DH128="день_2",
$BP128/30*MAX(MIN($AX128,EOMONTH(BF$15,0))-MAX($AW128,BF$15)+1,),
$DH128="раб.день",
$BP128/30*(IFERROR(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$BP128*BF128,
$DH128="неделя",
$BP128*BF128/7*(ROUNDUP((DAY(EOMONTH(BF$15,0)))/4,0))),
0)</f>
        <v/>
      </c>
      <c r="BX128" s="125">
        <f t="array" ref="BX128">
IFERROR(
_xlfn.IFS(
$DH128="день_1",
$BP128*$BL128/($AX128-$AW128+1)*BG128*(DAY(EOMONTH(BG$15,0))),
$DH128="день_2",
$BP128/30*MAX(MIN($AX128,EOMONTH(BG$15,0))-MAX($AW128,BG$15)+1,),
$DH128="раб.день",
$BP128/30*(IFERROR(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$BP128*BG128,
$DH128="неделя",
$BP128*BG128/7*(ROUNDUP((DAY(EOMONTH(BG$15,0)))/4,0))),
0)</f>
        <v/>
      </c>
      <c r="BY128" s="125">
        <f t="array" ref="BY128">
IFERROR(
_xlfn.IFS(
$DH128="день_1",
$BP128*$BL128/($AX128-$AW128+1)*BH128*(DAY(EOMONTH(BH$15,0))),
$DH128="день_2",
$BP128/30*MAX(MIN($AX128,EOMONTH(BH$15,0))-MAX($AW128,BH$15)+1,),
$DH128="раб.день",
$BP128/30*(IFERROR(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$BP128*BH128,
$DH128="неделя",
$BP128*BH128/7*(ROUNDUP((DAY(EOMONTH(BH$15,0)))/4,0))),
0)</f>
        <v/>
      </c>
      <c r="BZ128" s="125">
        <f t="array" ref="BZ128">
IFERROR(
_xlfn.IFS(
$DH128="день_1",
$BP128*$BL128/($AX128-$AW128+1)*BI128*(DAY(EOMONTH(BI$15,0))),
$DH128="день_2",
$BP128/30*MAX(MIN($AX128,EOMONTH(BI$15,0))-MAX($AW128,BI$15)+1,),
$DH128="раб.день",
$BP128/30*(IFERROR(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$BP128*BI128,
$DH128="неделя",
$BP128*BI128/7*(ROUNDUP((DAY(EOMONTH(BI$15,0)))/4,0))),
0)</f>
        <v/>
      </c>
      <c r="CA128" s="125">
        <f t="array" ref="CA128">
IFERROR(
_xlfn.IFS(
$DH128="день_1",
$BP128*$BL128/($AX128-$AW128+1)*BJ128*(DAY(EOMONTH(BJ$15,0))),
$DH128="день_2",
$BP128/30*MAX(MIN($AX128,EOMONTH(BJ$15,0))-MAX($AW128,BJ$15)+1,),
$DH128="раб.день",
$BP128/30*(IFERROR(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$BP128*BJ128,
$DH128="неделя",
$BP128*BJ128/7*(ROUNDUP((DAY(EOMONTH(BJ$15,0)))/4,0))),
0)</f>
        <v/>
      </c>
      <c r="CB128" s="125">
        <f t="array" ref="CB128">
IFERROR(
_xlfn.IFS(
$DH128="день_1",
$BP128*$BL128/($AX128-$AW128+1)*BK128*(DAY(EOMONTH(BK$15,0))),
$DH128="день_2",
$BP128/30*MAX(MIN($AX128,EOMONTH(BK$15,0))-MAX($AW128,BK$15)+1,),
$DH128="раб.день",
$BP128/30*(IFERROR(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$BP128*BK128,
$DH128="неделя",
$BP128*BK128/7*(ROUNDUP((DAY(EOMONTH(BK$15,0)))/4,0))),
0)</f>
        <v/>
      </c>
      <c r="CC128" s="125">
        <f>SUM($BQ128:$CB128)</f>
        <v/>
      </c>
      <c r="CD128" s="126">
        <f>SUM($EH128:$EH128)</f>
        <v/>
      </c>
      <c r="CE128" s="126">
        <f>$CD128*$AB128</f>
        <v/>
      </c>
      <c r="CF128" s="126">
        <f>SUM($EK128:$EK128)</f>
        <v/>
      </c>
      <c r="CG128" s="126">
        <f>$CF128*$AB128</f>
        <v/>
      </c>
      <c r="CH128" s="126">
        <f>SUM($CC128,$CE128,$CG128)</f>
        <v/>
      </c>
      <c r="CI128" s="126">
        <f>$CH128*(1+$CM128)</f>
        <v/>
      </c>
      <c r="CJ128" s="127" t="n">
        <v>0</v>
      </c>
      <c r="CK128" s="126">
        <f>SUM($CH128:$CH128)*(1+$CJ128)</f>
        <v/>
      </c>
      <c r="CL128" s="126">
        <f>SUM($CH128:$CH128)*(1+$CM128)</f>
        <v/>
      </c>
      <c r="CM128" s="59" t="n"/>
      <c r="CN128" s="59" t="n"/>
      <c r="CO128" s="72" t="n"/>
      <c r="CP128" s="59" t="n"/>
      <c r="CQ128" s="73" t="n"/>
      <c r="CR128" s="73" t="n"/>
      <c r="CS128" s="73" t="n"/>
      <c r="CT128" s="72" t="n"/>
      <c r="CU128" s="79" t="inlineStr">
        <is>
          <t> </t>
        </is>
      </c>
      <c r="CV128" s="60" t="n"/>
      <c r="CW128" s="60" t="n"/>
      <c r="CX128" s="60" t="n"/>
      <c r="CY128" s="127">
        <f>IFERROR(($CC128-$EE128)/($EE128/(1-$DQ128)),0)</f>
        <v/>
      </c>
      <c r="CZ128" s="127">
        <f>IFERROR(1-$EI128/($CE128),0)</f>
        <v/>
      </c>
      <c r="DA128" s="127">
        <f>IFERROR(1-$EL128/($CG128),0)</f>
        <v/>
      </c>
      <c r="DB128" s="126">
        <f>ROUND(IFERROR(($CI128/(1+$CM128)-$EN128),0),2)</f>
        <v/>
      </c>
      <c r="DC128" s="128" t="n"/>
      <c r="DD128" s="125" t="n"/>
      <c r="DE128" s="75" t="n">
        <v>0</v>
      </c>
      <c r="DF128" s="128" t="n"/>
      <c r="DG128" s="125">
        <f>IF($DC128=0,0,$DD128*($DC128*100%-$DE128*$DF128))*SUM($AB128:$AB128)</f>
        <v/>
      </c>
      <c r="DH128" s="129" t="inlineStr">
        <is>
          <t>месяц</t>
        </is>
      </c>
      <c r="DI128" s="130">
        <f t="array" ref="DI128">IFERROR(
IF($ES128="LisChannel",
(ROUND(((INDEX({174.625;153.888888888889;130.972222222222},MATCH($AI128,{2;3;4}),0))*$AG128*$AI128),2)),0),0)</f>
        <v/>
      </c>
      <c r="DJ128" s="130">
        <f>
_xlfn.LET(_xlpm.X,
IFERROR(
IF($ES128="НовиковТВ",
(_xlfn.LET(_xlpm.NTV,
_xlfn.LET(_xlpm.MIN,350000,
IF(SUMIFS($DI:$DI,$ES:$ES,"НовиковТВ")&lt;=_xlpm.MIN,
(SUMIFS($DI:$DI,$ES:$ES,"НовиковТВ")/(COUNTIFS($ES:$ES,"НовиковТВ")))*_xlpm.MIN/SUMIFS($DI:$DI,$ES:$ES,"НовиковТВ"),
DI128)),
_xlpm.NTV+$DG128/(1-(1-(_xlpm.NTV)*(1-$DL128)*(1-$DM128)*(1-$DN128)*(1-$DO128)*(1-$DP128)/_xlpm.NTV))))/(1+$EP128),
$DI128+$DG128/(1-(1-($DI128)*(1-$DL128)*(1-$DM128)*(1-$DN128)*(1-$DO128)*(1-$DP128)/$DI128))),
0),
_xlpm.X*(1+$CM128)*(1+$CW128)-_xlpm.X*(1+$CM128)+_xlpm.X)</f>
        <v/>
      </c>
      <c r="DK128" s="125" t="inlineStr">
        <is>
          <t>послед.</t>
        </is>
      </c>
      <c r="DL128" s="63" t="n">
        <v>0</v>
      </c>
      <c r="DM128" s="63" t="n">
        <v>0</v>
      </c>
      <c r="DN128" s="63" t="n">
        <v>0</v>
      </c>
      <c r="DO128" s="63" t="n">
        <v>0</v>
      </c>
      <c r="DP128" s="63" t="n">
        <v>0</v>
      </c>
      <c r="DQ128" s="63">
        <f t="array" ref="DQ128">IFERROR(_xlfn.IFS(
$DK128="послед.",1-(1-$DL128)*(1-$DM128)*(1-$DN128)*(1-$DO128)*(1-$DP128),
$DK128="сумм.",$DL128+$DM128+$DN128+$DO128+$DP128),
0)</f>
        <v/>
      </c>
      <c r="DR128" s="125">
        <f t="array" ref="DR128">
IFERROR(
_xlfn.IFS(
$BL128=0,
0,
$BL128&gt;0,
_xlfn.IFS($DK128="послед.",
$DJ128*(1-$DL128)*(1-$DM128)*(1-$DN128)*(1-$DO128)*(1-$DP128),
$DK128="сумм.",
$DJ128*(1-($DL128+$DM128+$DN128+$DO128+$DP128)))),0)</f>
        <v/>
      </c>
      <c r="DS128" s="125">
        <f t="array" ref="DS128">
IFERROR(_xlfn.IFS(
$DH128="день_1",
$DR128*$BL128/($AX128-$AW128+1)*AZ128*(DAY(EOMONTH(AZ$15,0))),
$DH128="день_2",
$DR128/30*MAX(MIN($AX128,EOMONTH(AZ$15,0))-MAX($AW128,AZ$15)+1,),
$DH128="раб.день",
$DR128/30*(IFERROR(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$DR128*AZ128,
$DH128="неделя",
$DR128*AZ128/7*(ROUNDUP((DAY(EOMONTH(AZ$15,0)))/4,0))),
0)</f>
        <v/>
      </c>
      <c r="DT128" s="125">
        <f t="array" ref="DT128">
IFERROR(_xlfn.IFS(
$DH128="день_1",
$DR128*$BL128/($AX128-$AW128+1)*BA128*(DAY(EOMONTH(BA$15,0))),
$DH128="день_2",
$DR128/30*MAX(MIN($AX128,EOMONTH(BA$15,0))-MAX($AW128,BA$15)+1,),
$DH128="раб.день",
$DR128/30*(IFERROR(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$DR128*BA128,
$DH128="неделя",
$DR128*BA128/7*(ROUNDUP((DAY(EOMONTH(BA$15,0)))/4,0))),
0)</f>
        <v/>
      </c>
      <c r="DU128" s="125">
        <f t="array" ref="DU128">
IFERROR(_xlfn.IFS(
$DH128="день_1",
$DR128*$BL128/($AX128-$AW128+1)*BB128*(DAY(EOMONTH(BB$15,0))),
$DH128="день_2",
$DR128/30*MAX(MIN($AX128,EOMONTH(BB$15,0))-MAX($AW128,BB$15)+1,),
$DH128="раб.день",
$DR128/30*(IFERROR(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$DR128*BB128,
$DH128="неделя",
$DR128*BB128/7*(ROUNDUP((DAY(EOMONTH(BB$15,0)))/4,0))),
0)</f>
        <v/>
      </c>
      <c r="DV128" s="125">
        <f t="array" ref="DV128">
IFERROR(_xlfn.IFS(
$DH128="день_1",
$DR128*$BL128/($AX128-$AW128+1)*BC128*(DAY(EOMONTH(BC$15,0))),
$DH128="день_2",
$DR128/30*MAX(MIN($AX128,EOMONTH(BC$15,0))-MAX($AW128,BC$15)+1,),
$DH128="раб.день",
$DR128/30*(IFERROR(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$DR128*BC128,
$DH128="неделя",
$DR128*BC128/7*(ROUNDUP((DAY(EOMONTH(BC$15,0)))/4,0))),
0)</f>
        <v/>
      </c>
      <c r="DW128" s="125">
        <f t="array" ref="DW128">
IFERROR(_xlfn.IFS(
$DH128="день_1",
$DR128*$BL128/($AX128-$AW128+1)*BD128*(DAY(EOMONTH(BD$15,0))),
$DH128="день_2",
$DR128/30*MAX(MIN($AX128,EOMONTH(BD$15,0))-MAX($AW128,BD$15)+1,),
$DH128="раб.день",
$DR128/30*(IFERROR(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$DR128*BD128,
$DH128="неделя",
$DR128*BD128/7*(ROUNDUP((DAY(EOMONTH(BD$15,0)))/4,0))),
0)</f>
        <v/>
      </c>
      <c r="DX128" s="125">
        <f t="array" ref="DX128">
IFERROR(_xlfn.IFS(
$DH128="день_1",
$DR128*$BL128/($AX128-$AW128+1)*BE128*(DAY(EOMONTH(BE$15,0))),
$DH128="день_2",
$DR128/30*MAX(MIN($AX128,EOMONTH(BE$15,0))-MAX($AW128,BE$15)+1,),
$DH128="раб.день",
$DR128/30*(IFERROR(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$DR128*BE128,
$DH128="неделя",
$DR128*BE128/7*(ROUNDUP((DAY(EOMONTH(BE$15,0)))/4,0))),
0)</f>
        <v/>
      </c>
      <c r="DY128" s="125">
        <f t="array" ref="DY128">
IFERROR(_xlfn.IFS(
$DH128="день_1",
$DR128*$BL128/($AX128-$AW128+1)*BF128*(DAY(EOMONTH(BF$15,0))),
$DH128="день_2",
$DR128/30*MAX(MIN($AX128,EOMONTH(BF$15,0))-MAX($AW128,BF$15)+1,),
$DH128="раб.день",
$DR128/30*(IFERROR(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$DR128*BF128,
$DH128="неделя",
$DR128*BF128/7*(ROUNDUP((DAY(EOMONTH(BF$15,0)))/4,0))),
0)</f>
        <v/>
      </c>
      <c r="DZ128" s="125">
        <f t="array" ref="DZ128">
IFERROR(_xlfn.IFS(
$DH128="день_1",
$DR128*$BL128/($AX128-$AW128+1)*BG128*(DAY(EOMONTH(BG$15,0))),
$DH128="день_2",
$DR128/30*MAX(MIN($AX128,EOMONTH(BG$15,0))-MAX($AW128,BG$15)+1,),
$DH128="раб.день",
$DR128/30*(IFERROR(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$DR128*BG128,
$DH128="неделя",
$DR128*BG128/7*(ROUNDUP((DAY(EOMONTH(BG$15,0)))/4,0))),
0)</f>
        <v/>
      </c>
      <c r="EA128" s="125">
        <f t="array" ref="EA128">
IFERROR(_xlfn.IFS(
$DH128="день_1",
$DR128*$BL128/($AX128-$AW128+1)*BH128*(DAY(EOMONTH(BH$15,0))),
$DH128="день_2",
$DR128/30*MAX(MIN($AX128,EOMONTH(BH$15,0))-MAX($AW128,BH$15)+1,),
$DH128="раб.день",
$DR128/30*(IFERROR(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$DR128*BH128,
$DH128="неделя",
$DR128*BH128/7*(ROUNDUP((DAY(EOMONTH(BH$15,0)))/4,0))),
0)</f>
        <v/>
      </c>
      <c r="EB128" s="125">
        <f t="array" ref="EB128">
IFERROR(_xlfn.IFS(
$DH128="день_1",
$DR128*$BL128/($AX128-$AW128+1)*BI128*(DAY(EOMONTH(BI$15,0))),
$DH128="день_2",
$DR128/30*MAX(MIN($AX128,EOMONTH(BI$15,0))-MAX($AW128,BI$15)+1,),
$DH128="раб.день",
$DR128/30*(IFERROR(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$DR128*BI128,
$DH128="неделя",
$DR128*BI128/7*(ROUNDUP((DAY(EOMONTH(BI$15,0)))/4,0))),
0)</f>
        <v/>
      </c>
      <c r="EC128" s="125">
        <f t="array" ref="EC128">
IFERROR(_xlfn.IFS(
$DH128="день_1",
$DR128*$BL128/($AX128-$AW128+1)*BJ128*(DAY(EOMONTH(BJ$15,0))),
$DH128="день_2",
$DR128/30*MAX(MIN($AX128,EOMONTH(BJ$15,0))-MAX($AW128,BJ$15)+1,),
$DH128="раб.день",
$DR128/30*(IFERROR(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$DR128*BJ128,
$DH128="неделя",
$DR128*BJ128/7*(ROUNDUP((DAY(EOMONTH(BJ$15,0)))/4,0))),
0)</f>
        <v/>
      </c>
      <c r="ED128" s="125">
        <f t="array" ref="ED128">
IFERROR(_xlfn.IFS(
$DH128="день_1",
$DR128*$BL128/($AX128-$AW128+1)*BK128*(DAY(EOMONTH(BK$15,0))),
$DH128="день_2",
$DR128/30*MAX(MIN($AX128,EOMONTH(BK$15,0))-MAX($AW128,BK$15)+1,),
$DH128="раб.день",
$DR128/30*(IFERROR(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$DR128*BK128,
$DH128="неделя",
$DR128*BK128/7*(ROUNDUP((DAY(EOMONTH(BK$15,0)))/4,0))),
0)</f>
        <v/>
      </c>
      <c r="EE128" s="125">
        <f>SUM($DS128,$DT128,$DU128,$DV128,$DW128,$DX128,$DY128,$DZ128,$EA128,$EB128,$EC128,$ED128)</f>
        <v/>
      </c>
      <c r="EF128" s="125">
        <f>IFERROR(ROUND($EE128*(1+$EP128),2),0)</f>
        <v/>
      </c>
      <c r="EG128" s="128" t="n">
        <v>1</v>
      </c>
      <c r="EH128" s="126" t="n">
        <v>0</v>
      </c>
      <c r="EI128" s="126">
        <f>ROUND(SUM($EH128:$EH128)*SUM($AB128:$AB128)*$EG128,2)</f>
        <v/>
      </c>
      <c r="EJ128" s="126">
        <f>ROUND($EI128*(1+$EP128),2)</f>
        <v/>
      </c>
      <c r="EK128" s="126" t="n">
        <v>0</v>
      </c>
      <c r="EL128" s="126">
        <f>ROUND(SUM($EK128:$EK128)*SUM($AB128:$AB128)*$EG128,2)</f>
        <v/>
      </c>
      <c r="EM128" s="126">
        <f>ROUND($EL128*(1+$EP128),2)</f>
        <v/>
      </c>
      <c r="EN128" s="126">
        <f>SUM($EE128,$EI128,$EL128)</f>
        <v/>
      </c>
      <c r="EO128" s="126">
        <f>SUM($EF128,$EJ128,$EM128)</f>
        <v/>
      </c>
      <c r="EP128" s="59" t="n"/>
      <c r="EQ128" s="59" t="n"/>
      <c r="ER128" s="60">
        <f t="array" ref="ER1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MATCH(ES128,
{"AMS";"RussOutdoor";"HD Outdoor";"Ingroup";"IQ";"Ledproduction";"LisChannel";"Logic";"Media-PPL";"NovikovTV | НовиковТВ";"SMA";"SOK";"КрокусТВ | CrocusTV | IndoorTV";"Сити";"ТЯК Москва"},
0)),"")</f>
        <v/>
      </c>
      <c r="ES128" s="60" t="n"/>
      <c r="ET128" s="60">
        <f t="array" ref="ET1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MATCH(ES128,
{"AMS";"RussOutdoor";"HD Outdoor";"Ingroup";"IQ";"Ledproduction";"LisChannel";"Logic";"Media-PPL";"NovikovTV | НовиковТВ";"SMA";"SOK";"КрокусТВ | CrocusTV | IndoorTV";"Сити";"ТЯК Москва"},
0)),"")</f>
        <v/>
      </c>
      <c r="EU128" s="60" t="n"/>
      <c r="EV128" s="60" t="n"/>
      <c r="EX128" s="110">
        <f t="array" ref="EX128">
($AR128/30
+N("ТРАФИК ПЛОЩАДКИ"))*
(IFERROR(
_xlfn.LET(
_xlpm.GPR,
HLOOKUP($L128,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IF($Q128="цифровой",_xlpm.GPR/$AG128,_xlpm.GPR/60)),
0)
+N("DWELL TIME"))*
(IF($AB128=0,0,IF($AB128=1,0.3,IF($AB128=2,0.5,IF($AB128&gt;2,1))))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_xlfn.IFS($AC128="да",1.2,$AC128="нет",1)*
_xlfn.IFS($AD128="да",1.2,$AD128="нет",1)*
IF(R128="статический",1,1.2)*
$X128*
INDEX(
{1.2;1;1.2;1.2;1;1.2;1.2;1.2;1.2;1.2;1.2;1;1.2;1.2;1.2;1.2;1;1;1.2;1.2;1.2;1;1;1;1;1.2;1.2;1.2;1.2;1;1;1;1;1.2;1.2;1.2;1.2;1.2;1.2;1.2;1.2;1;1;1.2;1;1;1;1;1.5;1;1;1.5;1.5;1.2},
MATCH($Q128,_xlpm.MI,0)))&gt;{0.02;0.04;0.06;0.1;0.2;0.4;0.6;0.8;1;2;4;6})),
{0;1;2;3;4;5;6;7;8;9;10;11;12},
0)))
+N("КОЭФФИЦИЕНТ КОНТАКТА"))))*
(_xlfn.IFS($X128&lt;0.1,$X128/1000,$X128&gt;25,5.2,AND($X128&gt;=0.1,$X128&lt;=25),(($X128*2+0.1)/10)*($X128/10)))*
IFERROR((_xlfn.LET(
_xlpm.MA,
{0;0.8;0.85;0.9;0.95;1},
_xlpm.MAA,
{0;1;2;3;4;5},
INDEX(_xlpm.MA,MATCH(SUMPRODUCT(--((IF(ROUND(_xlpm.MAA,1)&gt;5,5,ROUND($AB128,1)))&gt;{0;1;2;3;4;5})),_xlpm.MAA,0)))
+N("КОЭФФИЦИЕНТ КОЛ-ВО КОНСТРУКЦИЙ")),1)*
$AB128,0))*
(IF($Q128="цифровой",$AG128/15*$AI128,1)
+N("ДЛЯ ЦИФРЫ"))</f>
        <v/>
      </c>
      <c r="EY128" s="110">
        <f>IFERROR(EX128*AY128,0)</f>
        <v/>
      </c>
      <c r="EZ128" s="131">
        <f>IFERROR(DP128/EY128*1000,0)</f>
        <v/>
      </c>
      <c r="FA128" s="112">
        <f>IFERROR(FC128/FB128,0)</f>
        <v/>
      </c>
      <c r="FB128" s="112">
        <f>IFERROR((FC128/(EY128/FF128*#REF!))*0.825,0)</f>
        <v/>
      </c>
      <c r="FC128" s="112">
        <f>IFERROR(((EX128*30/AR128)*100)/30,0)</f>
        <v/>
      </c>
      <c r="FD128" s="112">
        <f>IFERROR(EY128/G128*100%,0)</f>
        <v/>
      </c>
      <c r="FE128" s="112">
        <f>IFERROR(FD128/FC128*100%,0)</f>
        <v/>
      </c>
      <c r="FF128" s="110">
        <f>IFERROR(AR128/30*AY128,0)</f>
        <v/>
      </c>
    </row>
    <row r="129" ht="12.75" customHeight="1">
      <c r="A129" s="59" t="n"/>
      <c r="B129" s="60" t="n"/>
      <c r="C129" s="60" t="n"/>
      <c r="D129" s="60">
        <f t="array" ref="D1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9" s="60">
        <f t="array" ref="E1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9" s="60" t="inlineStr"/>
      <c r="G129" s="60" t="n"/>
      <c r="H129" s="60">
        <f t="array" ref="H1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9" s="60" t="n"/>
      <c r="J129" s="60" t="n"/>
      <c r="K129" s="60" t="n"/>
      <c r="L129" s="60" t="n"/>
      <c r="M129" s="60" t="n"/>
      <c r="N129" s="60" t="n"/>
      <c r="O129" s="60" t="n"/>
      <c r="P129" s="60">
        <f t="array" ref="P129">
_xlfn.IFS(
ISNUMBER(MATCH($Q129,{"шелфбаннер","разделитель","монетница","чековая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ISNUMBER(MATCH($Q129,{"каталог","журнал"},)),
"Пресса",
$Q129="","")</f>
        <v/>
      </c>
      <c r="Q129" s="60" t="n"/>
      <c r="R129" s="60">
        <f t="array" ref="R129">
IFERROR(
_xlfn.IFS(
OR(ISNUMBER(MATCH($Q129,{"экспозиция","макет","стенд","автостенд","авто стенд","выставочное пространство","выставочные стенды","модульные выставочные стенды","3Д конструкция","3D конструкция"},)),P129="Экспонирование"),
"нестандартный",
ISNUMBER(MATCH($Q129,{"скроллер","призматрон"},)),
"динамический",
$P129="Видео",
"цифровой",
OR($P129="Пресса",$P129="Щит",$P129="POSm",$P129="Подвес",$P129="Брендирование/оклейка"),
"статический"),"")</f>
        <v/>
      </c>
      <c r="S129" s="59" t="n"/>
      <c r="T129" s="60" t="n"/>
      <c r="U129" s="60" t="n"/>
      <c r="V129" s="60">
        <f>
IF(P129="Видео",
"цифровой постер/ролик",
IF(ISNUMBER(MATCH(Q129,{"короб световой","короб световой | лайтбокс","короб световой | кристалайт","лайтбокс","лайт бокс","кристалайт","LB","lightbox"},)),
"бэклит",
IF(P129="Брендирование/оклейка",
"перфарированная пленка/самоклейка",
IF(P129="Экспонирование",
"под запрос",
IF(P129="Подвес",
"баннер/ткань",
"")))))</f>
        <v/>
      </c>
      <c r="W129" s="59" t="n"/>
      <c r="X129" s="59" t="n"/>
      <c r="Y129" s="59" t="n"/>
      <c r="Z129" s="61" t="n"/>
      <c r="AA129" s="61" t="n"/>
      <c r="AB129" s="61">
        <f>IF(BL129&gt;0,Z129,0)</f>
        <v/>
      </c>
      <c r="AC129" s="59" t="n"/>
      <c r="AD129" s="59" t="n"/>
      <c r="AE129" s="59" t="n"/>
      <c r="AF129" s="59" t="n"/>
      <c r="AG129" s="59" t="n"/>
      <c r="AH129" s="59" t="n"/>
      <c r="AI129" s="59" t="n"/>
      <c r="AJ129" s="59" t="n"/>
      <c r="AK129" s="59" t="n"/>
      <c r="AL129" s="62">
        <f>IFERROR(IF(OR(R129="статический",R129="динамический",R129="нестандартный",R129="",R129=""),"-",IF(AND(AH129="-",AI129="-"),"-",AK129*3600/AH129*AI129)),"-")</f>
        <v/>
      </c>
      <c r="AM129" s="62">
        <f>IFERROR(IF(OR(R129="статический",R129="динамический",R129="",R129="", R129="BTL",R129="нестандартный"),"-",AG129*AI129*AL129/60),"-")</f>
        <v/>
      </c>
      <c r="AN129" s="63">
        <f>IFERROR(IF(AH129="","-",AG129*AI129/AH129),"-")</f>
        <v/>
      </c>
      <c r="AO129" s="59">
        <f>IFERROR(IF(OR($R129="статический",$R129="динамический",$R129="",$R129="",$R129="BTL",$R129="нестандартный"),"-",$AL129*$AY129),"-")</f>
        <v/>
      </c>
      <c r="AP129" s="62">
        <f>IFERROR(IF(OR($R129="статический",$R129="динамический",$R129="",$R129="",$R129="BTL",$R129="нестандартный"),"-",$AM129*AY129),"-")</f>
        <v/>
      </c>
      <c r="AQ129" s="64" t="n"/>
      <c r="AR129" s="61" t="n"/>
      <c r="AS129" s="61" t="n"/>
      <c r="AT129" s="61" t="n"/>
      <c r="AU129" s="65" t="n"/>
      <c r="AV129" s="124">
        <f>IFERROR(DR129/AT129*1000,"n/a")</f>
        <v/>
      </c>
      <c r="AW129" s="67" t="n"/>
      <c r="AX129" s="67" t="n"/>
      <c r="AY129" s="43">
        <f>IFERROR(IF(OR($AW129="",$AX129=""),"",_xlfn.DAYS($AX129+1,$AW129)),"")</f>
        <v/>
      </c>
      <c r="AZ129" s="68">
        <f t="array" ref="AZ129">
_xlfn.LET(_xlpm.COEFF,
IF($AW129+$AX129=0,0,IF(MAX(MIN($AX129,EOMONTH(AZ$15,0))-MAX($AW129,AZ$15)+1,)&gt;0,1,0)),
_xlfn.IFS(
$ES129="LisChannel",
_xlpm.COEFF*
INDEX({1;1;1.2;1.2;1;1;1;1;1.2;1.2;1.2;1.2},
MATCH(MONTH(AZ$15),
{1,2,3,4,5,6,7,8,9,10,11,12})),
CONCATENATE($ES129," ",$L129)="RussOutdoor метро",
_xlpm.COEFF*
INDEX({0.8;0.9;1.1;1.1;1;1;1;1;1.1;1.1;1.1;1.1},
MATCH(MONTH(AZ$15),
{1,2,3,4,5,6,7,8,9,10,11,12})),
$ES129&lt;&gt;"LisChannel",
_xlpm.COEFF,
$ES129&lt;&gt;"RussOutdoor",
_xlpm.COEFF))</f>
        <v/>
      </c>
      <c r="BA129" s="68">
        <f t="array" ref="BA129">
_xlfn.LET(_xlpm.COEFF,
IF($AW129+$AX129=0,0,IF(MAX(MIN($AX129,EOMONTH(BA$15,0))-MAX($AW129,BA$15)+1,)&gt;0,1,0)),
_xlfn.IFS(
$ES129="LisChannel",
_xlpm.COEFF*
INDEX({1;1;1.2;1.2;1;1;1;1;1.2;1.2;1.2;1.2},
MATCH(MONTH(BA$15),
{1,2,3,4,5,6,7,8,9,10,11,12})),
CONCATENATE($ES129," ",$L129)="RussOutdoor метро",
_xlpm.COEFF*
INDEX({0.8;0.9;1.1;1.1;1;1;1;1;1.1;1.1;1.1;1.1},
MATCH(MONTH(BA$15),
{1,2,3,4,5,6,7,8,9,10,11,12})),
$ES129&lt;&gt;"LisChannel",
_xlpm.COEFF,
$ES129&lt;&gt;"RussOutdoor",
_xlpm.COEFF))</f>
        <v/>
      </c>
      <c r="BB129" s="68">
        <f t="array" ref="BB129">
_xlfn.LET(_xlpm.COEFF,
IF($AW129+$AX129=0,0,IF(MAX(MIN($AX129,EOMONTH(BB$15,0))-MAX($AW129,BB$15)+1,)&gt;0,1,0)),
_xlfn.IFS(
$ES129="LisChannel",
_xlpm.COEFF*
INDEX({1;1;1.2;1.2;1;1;1;1;1.2;1.2;1.2;1.2},
MATCH(MONTH(BB$15),
{1,2,3,4,5,6,7,8,9,10,11,12})),
CONCATENATE($ES129," ",$L129)="RussOutdoor метро",
_xlpm.COEFF*
INDEX({0.8;0.9;1.1;1.1;1;1;1;1;1.1;1.1;1.1;1.1},
MATCH(MONTH(BB$15),
{1,2,3,4,5,6,7,8,9,10,11,12})),
$ES129&lt;&gt;"LisChannel",
_xlpm.COEFF,
$ES129&lt;&gt;"RussOutdoor",
_xlpm.COEFF))</f>
        <v/>
      </c>
      <c r="BC129" s="68">
        <f t="array" ref="BC129">
_xlfn.LET(_xlpm.COEFF,
IF($AW129+$AX129=0,0,IF(MAX(MIN($AX129,EOMONTH(BC$15,0))-MAX($AW129,BC$15)+1,)&gt;0,1,0)),
_xlfn.IFS(
$ES129="LisChannel",
_xlpm.COEFF*
INDEX({1;1;1.2;1.2;1;1;1;1;1.2;1.2;1.2;1.2},
MATCH(MONTH(BC$15),
{1,2,3,4,5,6,7,8,9,10,11,12})),
CONCATENATE($ES129," ",$L129)="RussOutdoor метро",
_xlpm.COEFF*
INDEX({0.8;0.9;1.1;1.1;1;1;1;1;1.1;1.1;1.1;1.1},
MATCH(MONTH(BC$15),
{1,2,3,4,5,6,7,8,9,10,11,12})),
$ES129&lt;&gt;"LisChannel",
_xlpm.COEFF,
$ES129&lt;&gt;"RussOutdoor",
_xlpm.COEFF))</f>
        <v/>
      </c>
      <c r="BD129" s="68">
        <f t="array" ref="BD129">
_xlfn.LET(_xlpm.COEFF,
IF($AW129+$AX129=0,0,IF(MAX(MIN($AX129,EOMONTH(BD$15,0))-MAX($AW129,BD$15)+1,)&gt;0,1,0)),
_xlfn.IFS(
$ES129="LisChannel",
_xlpm.COEFF*
INDEX({1;1;1.2;1.2;1;1;1;1;1.2;1.2;1.2;1.2},
MATCH(MONTH(BD$15),
{1,2,3,4,5,6,7,8,9,10,11,12})),
CONCATENATE($ES129," ",$L129)="RussOutdoor метро",
_xlpm.COEFF*
INDEX({0.8;0.9;1.1;1.1;1;1;1;1;1.1;1.1;1.1;1.1},
MATCH(MONTH(BD$15),
{1,2,3,4,5,6,7,8,9,10,11,12})),
$ES129&lt;&gt;"LisChannel",
_xlpm.COEFF,
$ES129&lt;&gt;"RussOutdoor",
_xlpm.COEFF))</f>
        <v/>
      </c>
      <c r="BE129" s="68">
        <f t="array" ref="BE129">
_xlfn.LET(_xlpm.COEFF,
IF($AW129+$AX129=0,0,IF(MAX(MIN($AX129,EOMONTH(BE$15,0))-MAX($AW129,BE$15)+1,)&gt;0,1,0)),
_xlfn.IFS(
$ES129="LisChannel",
_xlpm.COEFF*
INDEX({1;1;1.2;1.2;1;1;1;1;1.2;1.2;1.2;1.2},
MATCH(MONTH(BE$15),
{1,2,3,4,5,6,7,8,9,10,11,12})),
CONCATENATE($ES129," ",$L129)="RussOutdoor метро",
_xlpm.COEFF*
INDEX({0.8;0.9;1.1;1.1;1;1;1;1;1.1;1.1;1.1;1.1},
MATCH(MONTH(BE$15),
{1,2,3,4,5,6,7,8,9,10,11,12})),
$ES129&lt;&gt;"LisChannel",
_xlpm.COEFF,
$ES129&lt;&gt;"RussOutdoor",
_xlpm.COEFF))</f>
        <v/>
      </c>
      <c r="BF129" s="68">
        <f t="array" ref="BF129">
_xlfn.LET(_xlpm.COEFF,
IF($AW129+$AX129=0,0,IF(MAX(MIN($AX129,EOMONTH(BF$15,0))-MAX($AW129,BF$15)+1,)&gt;0,1,0)),
_xlfn.IFS(
$ES129="LisChannel",
_xlpm.COEFF*
INDEX({1;1;1.2;1.2;1;1;1;1;1.2;1.2;1.2;1.2},
MATCH(MONTH(BF$15),
{1,2,3,4,5,6,7,8,9,10,11,12})),
CONCATENATE($ES129," ",$L129)="RussOutdoor метро",
_xlpm.COEFF*
INDEX({0.8;0.9;1.1;1.1;1;1;1;1;1.1;1.1;1.1;1.1},
MATCH(MONTH(BF$15),
{1,2,3,4,5,6,7,8,9,10,11,12})),
$ES129&lt;&gt;"LisChannel",
_xlpm.COEFF,
$ES129&lt;&gt;"RussOutdoor",
_xlpm.COEFF))</f>
        <v/>
      </c>
      <c r="BG129" s="68">
        <f t="array" ref="BG129">
_xlfn.LET(_xlpm.COEFF,
IF($AW129+$AX129=0,0,IF(MAX(MIN($AX129,EOMONTH(BG$15,0))-MAX($AW129,BG$15)+1,)&gt;0,1,0)),
_xlfn.IFS(
$ES129="LisChannel",
_xlpm.COEFF*
INDEX({1;1;1.2;1.2;1;1;1;1;1.2;1.2;1.2;1.2},
MATCH(MONTH(BG$15),
{1,2,3,4,5,6,7,8,9,10,11,12})),
CONCATENATE($ES129," ",$L129)="RussOutdoor метро",
_xlpm.COEFF*
INDEX({0.8;0.9;1.1;1.1;1;1;1;1;1.1;1.1;1.1;1.1},
MATCH(MONTH(BG$15),
{1,2,3,4,5,6,7,8,9,10,11,12})),
$ES129&lt;&gt;"LisChannel",
_xlpm.COEFF,
$ES129&lt;&gt;"RussOutdoor",
_xlpm.COEFF))</f>
        <v/>
      </c>
      <c r="BH129" s="68">
        <f t="array" ref="BH129">
_xlfn.LET(_xlpm.COEFF,
IF($AW129+$AX129=0,0,IF(MAX(MIN($AX129,EOMONTH(BH$15,0))-MAX($AW129,BH$15)+1,)&gt;0,1,0)),
_xlfn.IFS(
$ES129="LisChannel",
_xlpm.COEFF*
INDEX({1;1;1.2;1.2;1;1;1;1;1.2;1.2;1.2;1.2},
MATCH(MONTH(BH$15),
{1,2,3,4,5,6,7,8,9,10,11,12})),
CONCATENATE($ES129," ",$L129)="RussOutdoor метро",
_xlpm.COEFF*
INDEX({0.8;0.9;1.1;1.1;1;1;1;1;1.1;1.1;1.1;1.1},
MATCH(MONTH(BH$15),
{1,2,3,4,5,6,7,8,9,10,11,12})),
$ES129&lt;&gt;"LisChannel",
_xlpm.COEFF,
$ES129&lt;&gt;"RussOutdoor",
_xlpm.COEFF))</f>
        <v/>
      </c>
      <c r="BI129" s="68">
        <f t="array" ref="BI129">
_xlfn.LET(_xlpm.COEFF,
IF($AW129+$AX129=0,0,IF(MAX(MIN($AX129,EOMONTH(BI$15,0))-MAX($AW129,BI$15)+1,)&gt;0,1,0)),
_xlfn.IFS(
$ES129="LisChannel",
_xlpm.COEFF*
INDEX({1;1;1.2;1.2;1;1;1;1;1.2;1.2;1.2;1.2},
MATCH(MONTH(BI$15),
{1,2,3,4,5,6,7,8,9,10,11,12})),
CONCATENATE($ES129," ",$L129)="RussOutdoor метро",
_xlpm.COEFF*
INDEX({0.8;0.9;1.1;1.1;1;1;1;1;1.1;1.1;1.1;1.1},
MATCH(MONTH(BI$15),
{1,2,3,4,5,6,7,8,9,10,11,12})),
$ES129&lt;&gt;"LisChannel",
_xlpm.COEFF,
$ES129&lt;&gt;"RussOutdoor",
_xlpm.COEFF))</f>
        <v/>
      </c>
      <c r="BJ129" s="68">
        <f t="array" ref="BJ129">
_xlfn.LET(_xlpm.COEFF,
IF($AW129+$AX129=0,0,IF(MAX(MIN($AX129,EOMONTH(BJ$15,0))-MAX($AW129,BJ$15)+1,)&gt;0,1,0)),
_xlfn.IFS(
$ES129="LisChannel",
_xlpm.COEFF*
INDEX({1;1;1.2;1.2;1;1;1;1;1.2;1.2;1.2;1.2},
MATCH(MONTH(BJ$15),
{1,2,3,4,5,6,7,8,9,10,11,12})),
CONCATENATE($ES129," ",$L129)="RussOutdoor метро",
_xlpm.COEFF*
INDEX({0.8;0.9;1.1;1.1;1;1;1;1;1.1;1.1;1.1;1.1},
MATCH(MONTH(BJ$15),
{1,2,3,4,5,6,7,8,9,10,11,12})),
$ES129&lt;&gt;"LisChannel",
_xlpm.COEFF,
$ES129&lt;&gt;"RussOutdoor",
_xlpm.COEFF))</f>
        <v/>
      </c>
      <c r="BK129" s="68">
        <f t="array" ref="BK129">
_xlfn.LET(_xlpm.COEFF,
IF($AW129+$AX129=0,0,IF(MAX(MIN($AX129,EOMONTH(BK$15,0))-MAX($AW129,BK$15)+1,)&gt;0,1,0)),
_xlfn.IFS(
$ES129="LisChannel",
_xlpm.COEFF*
INDEX({1;1;1.2;1.2;1;1;1;1;1.2;1.2;1.2;1.2},
MATCH(MONTH(BK$15),
{1,2,3,4,5,6,7,8,9,10,11,12})),
CONCATENATE($ES129," ",$L129)="RussOutdoor метро",
_xlpm.COEFF*
INDEX({0.8;0.9;1.1;1.1;1;1;1;1;1.1;1.1;1.1;1.1},
MATCH(MONTH(BK$15),
{1,2,3,4,5,6,7,8,9,10,11,12})),
$ES129&lt;&gt;"LisChannel",
_xlpm.COEFF,
$ES129&lt;&gt;"RussOutdoor",
_xlpm.COEFF))</f>
        <v/>
      </c>
      <c r="BL129" s="62">
        <f>COUNTIFS($AZ129:$BK129,"&gt;0")</f>
        <v/>
      </c>
      <c r="BM129" s="65" t="n"/>
      <c r="BN129" s="125">
        <f>$DJ129</f>
        <v/>
      </c>
      <c r="BO129" s="63">
        <f>$DQ129</f>
        <v/>
      </c>
      <c r="BP129" s="125">
        <f>
IFERROR(
IF($BL129=0,0,
$BN129*(1-$BO129)),
0)</f>
        <v/>
      </c>
      <c r="BQ129" s="125">
        <f t="array" ref="BQ129">
IFERROR(
_xlfn.IFS(
$DH129="день_1",
$BP129*$BL129/($AX129-$AW129+1)*AZ129*(DAY(EOMONTH(AZ$15,0))),
$DH129="день_2",
$BP129/30*MAX(MIN($AX129,EOMONTH(AZ$15,0))-MAX($AW129,AZ$15)+1,),
$DH129="раб.день",
$BP129/30*(IFERROR(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$BP129*AZ129,
$DH129="неделя",
$BP129*AZ129/7*(ROUNDUP((DAY(EOMONTH(AZ$15,0)))/4,0))),
0)</f>
        <v/>
      </c>
      <c r="BR129" s="125">
        <f t="array" ref="BR129">
IFERROR(
_xlfn.IFS(
$DH129="день_1",
$BP129*$BL129/($AX129-$AW129+1)*BA129*(DAY(EOMONTH(BA$15,0))),
$DH129="день_2",
$BP129/30*MAX(MIN($AX129,EOMONTH(BA$15,0))-MAX($AW129,BA$15)+1,),
$DH129="раб.день",
$BP129/30*(IFERROR(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$BP129*BA129,
$DH129="неделя",
$BP129*BA129/7*(ROUNDUP((DAY(EOMONTH(BA$15,0)))/4,0))),
0)</f>
        <v/>
      </c>
      <c r="BS129" s="125">
        <f t="array" ref="BS129">
IFERROR(
_xlfn.IFS(
$DH129="день_1",
$BP129*$BL129/($AX129-$AW129+1)*BB129*(DAY(EOMONTH(BB$15,0))),
$DH129="день_2",
$BP129/30*MAX(MIN($AX129,EOMONTH(BB$15,0))-MAX($AW129,BB$15)+1,),
$DH129="раб.день",
$BP129/30*(IFERROR(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$BP129*BB129,
$DH129="неделя",
$BP129*BB129/7*(ROUNDUP((DAY(EOMONTH(BB$15,0)))/4,0))),
0)</f>
        <v/>
      </c>
      <c r="BT129" s="125">
        <f t="array" ref="BT129">
IFERROR(
_xlfn.IFS(
$DH129="день_1",
$BP129*$BL129/($AX129-$AW129+1)*BC129*(DAY(EOMONTH(BC$15,0))),
$DH129="день_2",
$BP129/30*MAX(MIN($AX129,EOMONTH(BC$15,0))-MAX($AW129,BC$15)+1,),
$DH129="раб.день",
$BP129/30*(IFERROR(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$BP129*BC129,
$DH129="неделя",
$BP129*BC129/7*(ROUNDUP((DAY(EOMONTH(BC$15,0)))/4,0))),
0)</f>
        <v/>
      </c>
      <c r="BU129" s="125">
        <f t="array" ref="BU129">
IFERROR(
_xlfn.IFS(
$DH129="день_1",
$BP129*$BL129/($AX129-$AW129+1)*BD129*(DAY(EOMONTH(BD$15,0))),
$DH129="день_2",
$BP129/30*MAX(MIN($AX129,EOMONTH(BD$15,0))-MAX($AW129,BD$15)+1,),
$DH129="раб.день",
$BP129/30*(IFERROR(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$BP129*BD129,
$DH129="неделя",
$BP129*BD129/7*(ROUNDUP((DAY(EOMONTH(BD$15,0)))/4,0))),
0)</f>
        <v/>
      </c>
      <c r="BV129" s="125">
        <f t="array" ref="BV129">
IFERROR(
_xlfn.IFS(
$DH129="день_1",
$BP129*$BL129/($AX129-$AW129+1)*BE129*(DAY(EOMONTH(BE$15,0))),
$DH129="день_2",
$BP129/30*MAX(MIN($AX129,EOMONTH(BE$15,0))-MAX($AW129,BE$15)+1,),
$DH129="раб.день",
$BP129/30*(IFERROR(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$BP129*BE129,
$DH129="неделя",
$BP129*BE129/7*(ROUNDUP((DAY(EOMONTH(BE$15,0)))/4,0))),
0)</f>
        <v/>
      </c>
      <c r="BW129" s="125">
        <f t="array" ref="BW129">
IFERROR(
_xlfn.IFS(
$DH129="день_1",
$BP129*$BL129/($AX129-$AW129+1)*BF129*(DAY(EOMONTH(BF$15,0))),
$DH129="день_2",
$BP129/30*MAX(MIN($AX129,EOMONTH(BF$15,0))-MAX($AW129,BF$15)+1,),
$DH129="раб.день",
$BP129/30*(IFERROR(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$BP129*BF129,
$DH129="неделя",
$BP129*BF129/7*(ROUNDUP((DAY(EOMONTH(BF$15,0)))/4,0))),
0)</f>
        <v/>
      </c>
      <c r="BX129" s="125">
        <f t="array" ref="BX129">
IFERROR(
_xlfn.IFS(
$DH129="день_1",
$BP129*$BL129/($AX129-$AW129+1)*BG129*(DAY(EOMONTH(BG$15,0))),
$DH129="день_2",
$BP129/30*MAX(MIN($AX129,EOMONTH(BG$15,0))-MAX($AW129,BG$15)+1,),
$DH129="раб.день",
$BP129/30*(IFERROR(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$BP129*BG129,
$DH129="неделя",
$BP129*BG129/7*(ROUNDUP((DAY(EOMONTH(BG$15,0)))/4,0))),
0)</f>
        <v/>
      </c>
      <c r="BY129" s="125">
        <f t="array" ref="BY129">
IFERROR(
_xlfn.IFS(
$DH129="день_1",
$BP129*$BL129/($AX129-$AW129+1)*BH129*(DAY(EOMONTH(BH$15,0))),
$DH129="день_2",
$BP129/30*MAX(MIN($AX129,EOMONTH(BH$15,0))-MAX($AW129,BH$15)+1,),
$DH129="раб.день",
$BP129/30*(IFERROR(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$BP129*BH129,
$DH129="неделя",
$BP129*BH129/7*(ROUNDUP((DAY(EOMONTH(BH$15,0)))/4,0))),
0)</f>
        <v/>
      </c>
      <c r="BZ129" s="125">
        <f t="array" ref="BZ129">
IFERROR(
_xlfn.IFS(
$DH129="день_1",
$BP129*$BL129/($AX129-$AW129+1)*BI129*(DAY(EOMONTH(BI$15,0))),
$DH129="день_2",
$BP129/30*MAX(MIN($AX129,EOMONTH(BI$15,0))-MAX($AW129,BI$15)+1,),
$DH129="раб.день",
$BP129/30*(IFERROR(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$BP129*BI129,
$DH129="неделя",
$BP129*BI129/7*(ROUNDUP((DAY(EOMONTH(BI$15,0)))/4,0))),
0)</f>
        <v/>
      </c>
      <c r="CA129" s="125">
        <f t="array" ref="CA129">
IFERROR(
_xlfn.IFS(
$DH129="день_1",
$BP129*$BL129/($AX129-$AW129+1)*BJ129*(DAY(EOMONTH(BJ$15,0))),
$DH129="день_2",
$BP129/30*MAX(MIN($AX129,EOMONTH(BJ$15,0))-MAX($AW129,BJ$15)+1,),
$DH129="раб.день",
$BP129/30*(IFERROR(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$BP129*BJ129,
$DH129="неделя",
$BP129*BJ129/7*(ROUNDUP((DAY(EOMONTH(BJ$15,0)))/4,0))),
0)</f>
        <v/>
      </c>
      <c r="CB129" s="125">
        <f t="array" ref="CB129">
IFERROR(
_xlfn.IFS(
$DH129="день_1",
$BP129*$BL129/($AX129-$AW129+1)*BK129*(DAY(EOMONTH(BK$15,0))),
$DH129="день_2",
$BP129/30*MAX(MIN($AX129,EOMONTH(BK$15,0))-MAX($AW129,BK$15)+1,),
$DH129="раб.день",
$BP129/30*(IFERROR(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$BP129*BK129,
$DH129="неделя",
$BP129*BK129/7*(ROUNDUP((DAY(EOMONTH(BK$15,0)))/4,0))),
0)</f>
        <v/>
      </c>
      <c r="CC129" s="125">
        <f>SUM($BQ129:$CB129)</f>
        <v/>
      </c>
      <c r="CD129" s="126">
        <f>SUM($EH129:$EH129)</f>
        <v/>
      </c>
      <c r="CE129" s="126">
        <f>$CD129*$AB129</f>
        <v/>
      </c>
      <c r="CF129" s="126">
        <f>SUM($EK129:$EK129)</f>
        <v/>
      </c>
      <c r="CG129" s="126">
        <f>$CF129*$AB129</f>
        <v/>
      </c>
      <c r="CH129" s="126">
        <f>SUM($CC129,$CE129,$CG129)</f>
        <v/>
      </c>
      <c r="CI129" s="126">
        <f>$CH129*(1+$CM129)</f>
        <v/>
      </c>
      <c r="CJ129" s="127" t="n">
        <v>0</v>
      </c>
      <c r="CK129" s="126">
        <f>SUM($CH129:$CH129)*(1+$CJ129)</f>
        <v/>
      </c>
      <c r="CL129" s="126">
        <f>SUM($CH129:$CH129)*(1+$CM129)</f>
        <v/>
      </c>
      <c r="CM129" s="59" t="n"/>
      <c r="CN129" s="59" t="n"/>
      <c r="CO129" s="72" t="n"/>
      <c r="CP129" s="59" t="n"/>
      <c r="CQ129" s="73" t="n"/>
      <c r="CR129" s="73" t="n"/>
      <c r="CS129" s="73" t="n"/>
      <c r="CT129" s="72" t="n"/>
      <c r="CU129" s="79" t="inlineStr">
        <is>
          <t> </t>
        </is>
      </c>
      <c r="CV129" s="60" t="n"/>
      <c r="CW129" s="60" t="n"/>
      <c r="CX129" s="60" t="n"/>
      <c r="CY129" s="127">
        <f>IFERROR(($CC129-$EE129)/($EE129/(1-$DQ129)),0)</f>
        <v/>
      </c>
      <c r="CZ129" s="127">
        <f>IFERROR(1-$EI129/($CE129),0)</f>
        <v/>
      </c>
      <c r="DA129" s="127">
        <f>IFERROR(1-$EL129/($CG129),0)</f>
        <v/>
      </c>
      <c r="DB129" s="126">
        <f>ROUND(IFERROR(($CI129/(1+$CM129)-$EN129),0),2)</f>
        <v/>
      </c>
      <c r="DC129" s="128" t="n"/>
      <c r="DD129" s="125" t="n"/>
      <c r="DE129" s="75" t="n">
        <v>0</v>
      </c>
      <c r="DF129" s="128" t="n"/>
      <c r="DG129" s="125">
        <f>IF($DC129=0,0,$DD129*($DC129*100%-$DE129*$DF129))*SUM($AB129:$AB129)</f>
        <v/>
      </c>
      <c r="DH129" s="129" t="inlineStr">
        <is>
          <t>месяц</t>
        </is>
      </c>
      <c r="DI129" s="130">
        <f t="array" ref="DI129">IFERROR(
IF($ES129="LisChannel",
(ROUND(((INDEX({174.625;153.888888888889;130.972222222222},MATCH($AI129,{2;3;4}),0))*$AG129*$AI129),2)),0),0)</f>
        <v/>
      </c>
      <c r="DJ129" s="130">
        <f>
_xlfn.LET(_xlpm.X,
IFERROR(
IF($ES129="НовиковТВ",
(_xlfn.LET(_xlpm.NTV,
_xlfn.LET(_xlpm.MIN,350000,
IF(SUMIFS($DI:$DI,$ES:$ES,"НовиковТВ")&lt;=_xlpm.MIN,
(SUMIFS($DI:$DI,$ES:$ES,"НовиковТВ")/(COUNTIFS($ES:$ES,"НовиковТВ")))*_xlpm.MIN/SUMIFS($DI:$DI,$ES:$ES,"НовиковТВ"),
DI129)),
_xlpm.NTV+$DG129/(1-(1-(_xlpm.NTV)*(1-$DL129)*(1-$DM129)*(1-$DN129)*(1-$DO129)*(1-$DP129)/_xlpm.NTV))))/(1+$EP129),
$DI129+$DG129/(1-(1-($DI129)*(1-$DL129)*(1-$DM129)*(1-$DN129)*(1-$DO129)*(1-$DP129)/$DI129))),
0),
_xlpm.X*(1+$CM129)*(1+$CW129)-_xlpm.X*(1+$CM129)+_xlpm.X)</f>
        <v/>
      </c>
      <c r="DK129" s="125" t="inlineStr">
        <is>
          <t>послед.</t>
        </is>
      </c>
      <c r="DL129" s="63" t="n">
        <v>0</v>
      </c>
      <c r="DM129" s="63" t="n">
        <v>0</v>
      </c>
      <c r="DN129" s="63" t="n">
        <v>0</v>
      </c>
      <c r="DO129" s="63" t="n">
        <v>0</v>
      </c>
      <c r="DP129" s="63" t="n">
        <v>0</v>
      </c>
      <c r="DQ129" s="63">
        <f t="array" ref="DQ129">IFERROR(_xlfn.IFS(
$DK129="послед.",1-(1-$DL129)*(1-$DM129)*(1-$DN129)*(1-$DO129)*(1-$DP129),
$DK129="сумм.",$DL129+$DM129+$DN129+$DO129+$DP129),
0)</f>
        <v/>
      </c>
      <c r="DR129" s="125">
        <f t="array" ref="DR129">
IFERROR(
_xlfn.IFS(
$BL129=0,
0,
$BL129&gt;0,
_xlfn.IFS($DK129="послед.",
$DJ129*(1-$DL129)*(1-$DM129)*(1-$DN129)*(1-$DO129)*(1-$DP129),
$DK129="сумм.",
$DJ129*(1-($DL129+$DM129+$DN129+$DO129+$DP129)))),0)</f>
        <v/>
      </c>
      <c r="DS129" s="125">
        <f t="array" ref="DS129">
IFERROR(_xlfn.IFS(
$DH129="день_1",
$DR129*$BL129/($AX129-$AW129+1)*AZ129*(DAY(EOMONTH(AZ$15,0))),
$DH129="день_2",
$DR129/30*MAX(MIN($AX129,EOMONTH(AZ$15,0))-MAX($AW129,AZ$15)+1,),
$DH129="раб.день",
$DR129/30*(IFERROR(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$DR129*AZ129,
$DH129="неделя",
$DR129*AZ129/7*(ROUNDUP((DAY(EOMONTH(AZ$15,0)))/4,0))),
0)</f>
        <v/>
      </c>
      <c r="DT129" s="125">
        <f t="array" ref="DT129">
IFERROR(_xlfn.IFS(
$DH129="день_1",
$DR129*$BL129/($AX129-$AW129+1)*BA129*(DAY(EOMONTH(BA$15,0))),
$DH129="день_2",
$DR129/30*MAX(MIN($AX129,EOMONTH(BA$15,0))-MAX($AW129,BA$15)+1,),
$DH129="раб.день",
$DR129/30*(IFERROR(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$DR129*BA129,
$DH129="неделя",
$DR129*BA129/7*(ROUNDUP((DAY(EOMONTH(BA$15,0)))/4,0))),
0)</f>
        <v/>
      </c>
      <c r="DU129" s="125">
        <f t="array" ref="DU129">
IFERROR(_xlfn.IFS(
$DH129="день_1",
$DR129*$BL129/($AX129-$AW129+1)*BB129*(DAY(EOMONTH(BB$15,0))),
$DH129="день_2",
$DR129/30*MAX(MIN($AX129,EOMONTH(BB$15,0))-MAX($AW129,BB$15)+1,),
$DH129="раб.день",
$DR129/30*(IFERROR(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$DR129*BB129,
$DH129="неделя",
$DR129*BB129/7*(ROUNDUP((DAY(EOMONTH(BB$15,0)))/4,0))),
0)</f>
        <v/>
      </c>
      <c r="DV129" s="125">
        <f t="array" ref="DV129">
IFERROR(_xlfn.IFS(
$DH129="день_1",
$DR129*$BL129/($AX129-$AW129+1)*BC129*(DAY(EOMONTH(BC$15,0))),
$DH129="день_2",
$DR129/30*MAX(MIN($AX129,EOMONTH(BC$15,0))-MAX($AW129,BC$15)+1,),
$DH129="раб.день",
$DR129/30*(IFERROR(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$DR129*BC129,
$DH129="неделя",
$DR129*BC129/7*(ROUNDUP((DAY(EOMONTH(BC$15,0)))/4,0))),
0)</f>
        <v/>
      </c>
      <c r="DW129" s="125">
        <f t="array" ref="DW129">
IFERROR(_xlfn.IFS(
$DH129="день_1",
$DR129*$BL129/($AX129-$AW129+1)*BD129*(DAY(EOMONTH(BD$15,0))),
$DH129="день_2",
$DR129/30*MAX(MIN($AX129,EOMONTH(BD$15,0))-MAX($AW129,BD$15)+1,),
$DH129="раб.день",
$DR129/30*(IFERROR(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$DR129*BD129,
$DH129="неделя",
$DR129*BD129/7*(ROUNDUP((DAY(EOMONTH(BD$15,0)))/4,0))),
0)</f>
        <v/>
      </c>
      <c r="DX129" s="125">
        <f t="array" ref="DX129">
IFERROR(_xlfn.IFS(
$DH129="день_1",
$DR129*$BL129/($AX129-$AW129+1)*BE129*(DAY(EOMONTH(BE$15,0))),
$DH129="день_2",
$DR129/30*MAX(MIN($AX129,EOMONTH(BE$15,0))-MAX($AW129,BE$15)+1,),
$DH129="раб.день",
$DR129/30*(IFERROR(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$DR129*BE129,
$DH129="неделя",
$DR129*BE129/7*(ROUNDUP((DAY(EOMONTH(BE$15,0)))/4,0))),
0)</f>
        <v/>
      </c>
      <c r="DY129" s="125">
        <f t="array" ref="DY129">
IFERROR(_xlfn.IFS(
$DH129="день_1",
$DR129*$BL129/($AX129-$AW129+1)*BF129*(DAY(EOMONTH(BF$15,0))),
$DH129="день_2",
$DR129/30*MAX(MIN($AX129,EOMONTH(BF$15,0))-MAX($AW129,BF$15)+1,),
$DH129="раб.день",
$DR129/30*(IFERROR(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$DR129*BF129,
$DH129="неделя",
$DR129*BF129/7*(ROUNDUP((DAY(EOMONTH(BF$15,0)))/4,0))),
0)</f>
        <v/>
      </c>
      <c r="DZ129" s="125">
        <f t="array" ref="DZ129">
IFERROR(_xlfn.IFS(
$DH129="день_1",
$DR129*$BL129/($AX129-$AW129+1)*BG129*(DAY(EOMONTH(BG$15,0))),
$DH129="день_2",
$DR129/30*MAX(MIN($AX129,EOMONTH(BG$15,0))-MAX($AW129,BG$15)+1,),
$DH129="раб.день",
$DR129/30*(IFERROR(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$DR129*BG129,
$DH129="неделя",
$DR129*BG129/7*(ROUNDUP((DAY(EOMONTH(BG$15,0)))/4,0))),
0)</f>
        <v/>
      </c>
      <c r="EA129" s="125">
        <f t="array" ref="EA129">
IFERROR(_xlfn.IFS(
$DH129="день_1",
$DR129*$BL129/($AX129-$AW129+1)*BH129*(DAY(EOMONTH(BH$15,0))),
$DH129="день_2",
$DR129/30*MAX(MIN($AX129,EOMONTH(BH$15,0))-MAX($AW129,BH$15)+1,),
$DH129="раб.день",
$DR129/30*(IFERROR(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$DR129*BH129,
$DH129="неделя",
$DR129*BH129/7*(ROUNDUP((DAY(EOMONTH(BH$15,0)))/4,0))),
0)</f>
        <v/>
      </c>
      <c r="EB129" s="125">
        <f t="array" ref="EB129">
IFERROR(_xlfn.IFS(
$DH129="день_1",
$DR129*$BL129/($AX129-$AW129+1)*BI129*(DAY(EOMONTH(BI$15,0))),
$DH129="день_2",
$DR129/30*MAX(MIN($AX129,EOMONTH(BI$15,0))-MAX($AW129,BI$15)+1,),
$DH129="раб.день",
$DR129/30*(IFERROR(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$DR129*BI129,
$DH129="неделя",
$DR129*BI129/7*(ROUNDUP((DAY(EOMONTH(BI$15,0)))/4,0))),
0)</f>
        <v/>
      </c>
      <c r="EC129" s="125">
        <f t="array" ref="EC129">
IFERROR(_xlfn.IFS(
$DH129="день_1",
$DR129*$BL129/($AX129-$AW129+1)*BJ129*(DAY(EOMONTH(BJ$15,0))),
$DH129="день_2",
$DR129/30*MAX(MIN($AX129,EOMONTH(BJ$15,0))-MAX($AW129,BJ$15)+1,),
$DH129="раб.день",
$DR129/30*(IFERROR(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$DR129*BJ129,
$DH129="неделя",
$DR129*BJ129/7*(ROUNDUP((DAY(EOMONTH(BJ$15,0)))/4,0))),
0)</f>
        <v/>
      </c>
      <c r="ED129" s="125">
        <f t="array" ref="ED129">
IFERROR(_xlfn.IFS(
$DH129="день_1",
$DR129*$BL129/($AX129-$AW129+1)*BK129*(DAY(EOMONTH(BK$15,0))),
$DH129="день_2",
$DR129/30*MAX(MIN($AX129,EOMONTH(BK$15,0))-MAX($AW129,BK$15)+1,),
$DH129="раб.день",
$DR129/30*(IFERROR(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$DR129*BK129,
$DH129="неделя",
$DR129*BK129/7*(ROUNDUP((DAY(EOMONTH(BK$15,0)))/4,0))),
0)</f>
        <v/>
      </c>
      <c r="EE129" s="125">
        <f>SUM($DS129,$DT129,$DU129,$DV129,$DW129,$DX129,$DY129,$DZ129,$EA129,$EB129,$EC129,$ED129)</f>
        <v/>
      </c>
      <c r="EF129" s="125">
        <f>IFERROR(ROUND($EE129*(1+$EP129),2),0)</f>
        <v/>
      </c>
      <c r="EG129" s="128" t="n">
        <v>1</v>
      </c>
      <c r="EH129" s="126" t="n">
        <v>0</v>
      </c>
      <c r="EI129" s="126">
        <f>ROUND(SUM($EH129:$EH129)*SUM($AB129:$AB129)*$EG129,2)</f>
        <v/>
      </c>
      <c r="EJ129" s="126">
        <f>ROUND($EI129*(1+$EP129),2)</f>
        <v/>
      </c>
      <c r="EK129" s="126" t="n">
        <v>0</v>
      </c>
      <c r="EL129" s="126">
        <f>ROUND(SUM($EK129:$EK129)*SUM($AB129:$AB129)*$EG129,2)</f>
        <v/>
      </c>
      <c r="EM129" s="126">
        <f>ROUND($EL129*(1+$EP129),2)</f>
        <v/>
      </c>
      <c r="EN129" s="126">
        <f>SUM($EE129,$EI129,$EL129)</f>
        <v/>
      </c>
      <c r="EO129" s="126">
        <f>SUM($EF129,$EJ129,$EM129)</f>
        <v/>
      </c>
      <c r="EP129" s="59" t="n"/>
      <c r="EQ129" s="59" t="n"/>
      <c r="ER129" s="60">
        <f t="array" ref="ER1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MATCH(ES129,
{"AMS";"RussOutdoor";"HD Outdoor";"Ingroup";"IQ";"Ledproduction";"LisChannel";"Logic";"Media-PPL";"NovikovTV | НовиковТВ";"SMA";"SOK";"КрокусТВ | CrocusTV | IndoorTV";"Сити";"ТЯК Москва"},
0)),"")</f>
        <v/>
      </c>
      <c r="ES129" s="60" t="n"/>
      <c r="ET129" s="60">
        <f t="array" ref="ET1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MATCH(ES129,
{"AMS";"RussOutdoor";"HD Outdoor";"Ingroup";"IQ";"Ledproduction";"LisChannel";"Logic";"Media-PPL";"NovikovTV | НовиковТВ";"SMA";"SOK";"КрокусТВ | CrocusTV | IndoorTV";"Сити";"ТЯК Москва"},
0)),"")</f>
        <v/>
      </c>
      <c r="EU129" s="60" t="n"/>
      <c r="EV129" s="60" t="n"/>
      <c r="EX129" s="110">
        <f t="array" ref="EX129">
($AR129/30
+N("ТРАФИК ПЛОЩАДКИ"))*
(IFERROR(
_xlfn.LET(
_xlpm.GPR,
HLOOKUP($L129,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IF($Q129="цифровой",_xlpm.GPR/$AG129,_xlpm.GPR/60)),
0)
+N("DWELL TIME"))*
(IF($AB129=0,0,IF($AB129=1,0.3,IF($AB129=2,0.5,IF($AB129&gt;2,1))))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_xlfn.IFS($AC129="да",1.2,$AC129="нет",1)*
_xlfn.IFS($AD129="да",1.2,$AD129="нет",1)*
IF(R129="статический",1,1.2)*
$X129*
INDEX(
{1.2;1;1.2;1.2;1;1.2;1.2;1.2;1.2;1.2;1.2;1;1.2;1.2;1.2;1.2;1;1;1.2;1.2;1.2;1;1;1;1;1.2;1.2;1.2;1.2;1;1;1;1;1.2;1.2;1.2;1.2;1.2;1.2;1.2;1.2;1;1;1.2;1;1;1;1;1.5;1;1;1.5;1.5;1.2},
MATCH($Q129,_xlpm.MI,0)))&gt;{0.02;0.04;0.06;0.1;0.2;0.4;0.6;0.8;1;2;4;6})),
{0;1;2;3;4;5;6;7;8;9;10;11;12},
0)))
+N("КОЭФФИЦИЕНТ КОНТАКТА"))))*
(_xlfn.IFS($X129&lt;0.1,$X129/1000,$X129&gt;25,5.2,AND($X129&gt;=0.1,$X129&lt;=25),(($X129*2+0.1)/10)*($X129/10)))*
IFERROR((_xlfn.LET(
_xlpm.MA,
{0;0.8;0.85;0.9;0.95;1},
_xlpm.MAA,
{0;1;2;3;4;5},
INDEX(_xlpm.MA,MATCH(SUMPRODUCT(--((IF(ROUND(_xlpm.MAA,1)&gt;5,5,ROUND($AB129,1)))&gt;{0;1;2;3;4;5})),_xlpm.MAA,0)))
+N("КОЭФФИЦИЕНТ КОЛ-ВО КОНСТРУКЦИЙ")),1)*
$AB129,0))*
(IF($Q129="цифровой",$AG129/15*$AI129,1)
+N("ДЛЯ ЦИФРЫ"))</f>
        <v/>
      </c>
      <c r="EY129" s="110">
        <f>IFERROR(EX129*AY129,0)</f>
        <v/>
      </c>
      <c r="EZ129" s="131">
        <f>IFERROR(DP129/EY129*1000,0)</f>
        <v/>
      </c>
      <c r="FA129" s="112">
        <f>IFERROR(FC129/FB129,0)</f>
        <v/>
      </c>
      <c r="FB129" s="112">
        <f>IFERROR((FC129/(EY129/FF129*#REF!))*0.825,0)</f>
        <v/>
      </c>
      <c r="FC129" s="112">
        <f>IFERROR(((EX129*30/AR129)*100)/30,0)</f>
        <v/>
      </c>
      <c r="FD129" s="112">
        <f>IFERROR(EY129/G129*100%,0)</f>
        <v/>
      </c>
      <c r="FE129" s="112">
        <f>IFERROR(FD129/FC129*100%,0)</f>
        <v/>
      </c>
      <c r="FF129" s="110">
        <f>IFERROR(AR129/30*AY129,0)</f>
        <v/>
      </c>
    </row>
    <row r="130" ht="12.75" customHeight="1">
      <c r="A130" s="59" t="n"/>
      <c r="B130" s="60" t="n"/>
      <c r="C130" s="60" t="n"/>
      <c r="D130" s="60">
        <f t="array" ref="D1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0" s="60">
        <f t="array" ref="E1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0" s="60" t="inlineStr"/>
      <c r="G130" s="60" t="n"/>
      <c r="H130" s="60">
        <f t="array" ref="H1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0" s="60" t="n"/>
      <c r="J130" s="60" t="n"/>
      <c r="K130" s="60" t="n"/>
      <c r="L130" s="60" t="n"/>
      <c r="M130" s="60" t="n"/>
      <c r="N130" s="60" t="n"/>
      <c r="O130" s="60" t="n"/>
      <c r="P130" s="60">
        <f t="array" ref="P130">
_xlfn.IFS(
ISNUMBER(MATCH($Q130,{"шелфбаннер","разделитель","монетница","чековая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ISNUMBER(MATCH($Q130,{"каталог","журнал"},)),
"Пресса",
$Q130="","")</f>
        <v/>
      </c>
      <c r="Q130" s="60" t="n"/>
      <c r="R130" s="60">
        <f t="array" ref="R130">
IFERROR(
_xlfn.IFS(
OR(ISNUMBER(MATCH($Q130,{"экспозиция","макет","стенд","автостенд","авто стенд","выставочное пространство","выставочные стенды","модульные выставочные стенды","3Д конструкция","3D конструкция"},)),P130="Экспонирование"),
"нестандартный",
ISNUMBER(MATCH($Q130,{"скроллер","призматрон"},)),
"динамический",
$P130="Видео",
"цифровой",
OR($P130="Пресса",$P130="Щит",$P130="POSm",$P130="Подвес",$P130="Брендирование/оклейка"),
"статический"),"")</f>
        <v/>
      </c>
      <c r="S130" s="59" t="n"/>
      <c r="T130" s="60" t="n"/>
      <c r="U130" s="60" t="n"/>
      <c r="V130" s="60">
        <f>
IF(P130="Видео",
"цифровой постер/ролик",
IF(ISNUMBER(MATCH(Q130,{"короб световой","короб световой | лайтбокс","короб световой | кристалайт","лайтбокс","лайт бокс","кристалайт","LB","lightbox"},)),
"бэклит",
IF(P130="Брендирование/оклейка",
"перфарированная пленка/самоклейка",
IF(P130="Экспонирование",
"под запрос",
IF(P130="Подвес",
"баннер/ткань",
"")))))</f>
        <v/>
      </c>
      <c r="W130" s="59" t="n"/>
      <c r="X130" s="59" t="n"/>
      <c r="Y130" s="59" t="n"/>
      <c r="Z130" s="61" t="n"/>
      <c r="AA130" s="61" t="n"/>
      <c r="AB130" s="61">
        <f>IF(BL130&gt;0,Z130,0)</f>
        <v/>
      </c>
      <c r="AC130" s="59" t="n"/>
      <c r="AD130" s="59" t="n"/>
      <c r="AE130" s="59" t="n"/>
      <c r="AF130" s="59" t="n"/>
      <c r="AG130" s="59" t="n"/>
      <c r="AH130" s="59" t="n"/>
      <c r="AI130" s="59" t="n"/>
      <c r="AJ130" s="59" t="n"/>
      <c r="AK130" s="59" t="n"/>
      <c r="AL130" s="62">
        <f>IFERROR(IF(OR(R130="статический",R130="динамический",R130="нестандартный",R130="",R130=""),"-",IF(AND(AH130="-",AI130="-"),"-",AK130*3600/AH130*AI130)),"-")</f>
        <v/>
      </c>
      <c r="AM130" s="62">
        <f>IFERROR(IF(OR(R130="статический",R130="динамический",R130="",R130="", R130="BTL",R130="нестандартный"),"-",AG130*AI130*AL130/60),"-")</f>
        <v/>
      </c>
      <c r="AN130" s="63">
        <f>IFERROR(IF(AH130="","-",AG130*AI130/AH130),"-")</f>
        <v/>
      </c>
      <c r="AO130" s="59">
        <f>IFERROR(IF(OR($R130="статический",$R130="динамический",$R130="",$R130="",$R130="BTL",$R130="нестандартный"),"-",$AL130*$AY130),"-")</f>
        <v/>
      </c>
      <c r="AP130" s="62">
        <f>IFERROR(IF(OR($R130="статический",$R130="динамический",$R130="",$R130="",$R130="BTL",$R130="нестандартный"),"-",$AM130*AY130),"-")</f>
        <v/>
      </c>
      <c r="AQ130" s="64" t="n"/>
      <c r="AR130" s="61" t="n"/>
      <c r="AS130" s="61" t="n"/>
      <c r="AT130" s="61" t="n"/>
      <c r="AU130" s="65" t="n"/>
      <c r="AV130" s="124">
        <f>IFERROR(DR130/AT130*1000,"n/a")</f>
        <v/>
      </c>
      <c r="AW130" s="67" t="n"/>
      <c r="AX130" s="67" t="n"/>
      <c r="AY130" s="43">
        <f>IFERROR(IF(OR($AW130="",$AX130=""),"",_xlfn.DAYS($AX130+1,$AW130)),"")</f>
        <v/>
      </c>
      <c r="AZ130" s="68">
        <f t="array" ref="AZ130">
_xlfn.LET(_xlpm.COEFF,
IF($AW130+$AX130=0,0,IF(MAX(MIN($AX130,EOMONTH(AZ$15,0))-MAX($AW130,AZ$15)+1,)&gt;0,1,0)),
_xlfn.IFS(
$ES130="LisChannel",
_xlpm.COEFF*
INDEX({1;1;1.2;1.2;1;1;1;1;1.2;1.2;1.2;1.2},
MATCH(MONTH(AZ$15),
{1,2,3,4,5,6,7,8,9,10,11,12})),
CONCATENATE($ES130," ",$L130)="RussOutdoor метро",
_xlpm.COEFF*
INDEX({0.8;0.9;1.1;1.1;1;1;1;1;1.1;1.1;1.1;1.1},
MATCH(MONTH(AZ$15),
{1,2,3,4,5,6,7,8,9,10,11,12})),
$ES130&lt;&gt;"LisChannel",
_xlpm.COEFF,
$ES130&lt;&gt;"RussOutdoor",
_xlpm.COEFF))</f>
        <v/>
      </c>
      <c r="BA130" s="68">
        <f t="array" ref="BA130">
_xlfn.LET(_xlpm.COEFF,
IF($AW130+$AX130=0,0,IF(MAX(MIN($AX130,EOMONTH(BA$15,0))-MAX($AW130,BA$15)+1,)&gt;0,1,0)),
_xlfn.IFS(
$ES130="LisChannel",
_xlpm.COEFF*
INDEX({1;1;1.2;1.2;1;1;1;1;1.2;1.2;1.2;1.2},
MATCH(MONTH(BA$15),
{1,2,3,4,5,6,7,8,9,10,11,12})),
CONCATENATE($ES130," ",$L130)="RussOutdoor метро",
_xlpm.COEFF*
INDEX({0.8;0.9;1.1;1.1;1;1;1;1;1.1;1.1;1.1;1.1},
MATCH(MONTH(BA$15),
{1,2,3,4,5,6,7,8,9,10,11,12})),
$ES130&lt;&gt;"LisChannel",
_xlpm.COEFF,
$ES130&lt;&gt;"RussOutdoor",
_xlpm.COEFF))</f>
        <v/>
      </c>
      <c r="BB130" s="68">
        <f t="array" ref="BB130">
_xlfn.LET(_xlpm.COEFF,
IF($AW130+$AX130=0,0,IF(MAX(MIN($AX130,EOMONTH(BB$15,0))-MAX($AW130,BB$15)+1,)&gt;0,1,0)),
_xlfn.IFS(
$ES130="LisChannel",
_xlpm.COEFF*
INDEX({1;1;1.2;1.2;1;1;1;1;1.2;1.2;1.2;1.2},
MATCH(MONTH(BB$15),
{1,2,3,4,5,6,7,8,9,10,11,12})),
CONCATENATE($ES130," ",$L130)="RussOutdoor метро",
_xlpm.COEFF*
INDEX({0.8;0.9;1.1;1.1;1;1;1;1;1.1;1.1;1.1;1.1},
MATCH(MONTH(BB$15),
{1,2,3,4,5,6,7,8,9,10,11,12})),
$ES130&lt;&gt;"LisChannel",
_xlpm.COEFF,
$ES130&lt;&gt;"RussOutdoor",
_xlpm.COEFF))</f>
        <v/>
      </c>
      <c r="BC130" s="68">
        <f t="array" ref="BC130">
_xlfn.LET(_xlpm.COEFF,
IF($AW130+$AX130=0,0,IF(MAX(MIN($AX130,EOMONTH(BC$15,0))-MAX($AW130,BC$15)+1,)&gt;0,1,0)),
_xlfn.IFS(
$ES130="LisChannel",
_xlpm.COEFF*
INDEX({1;1;1.2;1.2;1;1;1;1;1.2;1.2;1.2;1.2},
MATCH(MONTH(BC$15),
{1,2,3,4,5,6,7,8,9,10,11,12})),
CONCATENATE($ES130," ",$L130)="RussOutdoor метро",
_xlpm.COEFF*
INDEX({0.8;0.9;1.1;1.1;1;1;1;1;1.1;1.1;1.1;1.1},
MATCH(MONTH(BC$15),
{1,2,3,4,5,6,7,8,9,10,11,12})),
$ES130&lt;&gt;"LisChannel",
_xlpm.COEFF,
$ES130&lt;&gt;"RussOutdoor",
_xlpm.COEFF))</f>
        <v/>
      </c>
      <c r="BD130" s="68">
        <f t="array" ref="BD130">
_xlfn.LET(_xlpm.COEFF,
IF($AW130+$AX130=0,0,IF(MAX(MIN($AX130,EOMONTH(BD$15,0))-MAX($AW130,BD$15)+1,)&gt;0,1,0)),
_xlfn.IFS(
$ES130="LisChannel",
_xlpm.COEFF*
INDEX({1;1;1.2;1.2;1;1;1;1;1.2;1.2;1.2;1.2},
MATCH(MONTH(BD$15),
{1,2,3,4,5,6,7,8,9,10,11,12})),
CONCATENATE($ES130," ",$L130)="RussOutdoor метро",
_xlpm.COEFF*
INDEX({0.8;0.9;1.1;1.1;1;1;1;1;1.1;1.1;1.1;1.1},
MATCH(MONTH(BD$15),
{1,2,3,4,5,6,7,8,9,10,11,12})),
$ES130&lt;&gt;"LisChannel",
_xlpm.COEFF,
$ES130&lt;&gt;"RussOutdoor",
_xlpm.COEFF))</f>
        <v/>
      </c>
      <c r="BE130" s="68">
        <f t="array" ref="BE130">
_xlfn.LET(_xlpm.COEFF,
IF($AW130+$AX130=0,0,IF(MAX(MIN($AX130,EOMONTH(BE$15,0))-MAX($AW130,BE$15)+1,)&gt;0,1,0)),
_xlfn.IFS(
$ES130="LisChannel",
_xlpm.COEFF*
INDEX({1;1;1.2;1.2;1;1;1;1;1.2;1.2;1.2;1.2},
MATCH(MONTH(BE$15),
{1,2,3,4,5,6,7,8,9,10,11,12})),
CONCATENATE($ES130," ",$L130)="RussOutdoor метро",
_xlpm.COEFF*
INDEX({0.8;0.9;1.1;1.1;1;1;1;1;1.1;1.1;1.1;1.1},
MATCH(MONTH(BE$15),
{1,2,3,4,5,6,7,8,9,10,11,12})),
$ES130&lt;&gt;"LisChannel",
_xlpm.COEFF,
$ES130&lt;&gt;"RussOutdoor",
_xlpm.COEFF))</f>
        <v/>
      </c>
      <c r="BF130" s="68">
        <f t="array" ref="BF130">
_xlfn.LET(_xlpm.COEFF,
IF($AW130+$AX130=0,0,IF(MAX(MIN($AX130,EOMONTH(BF$15,0))-MAX($AW130,BF$15)+1,)&gt;0,1,0)),
_xlfn.IFS(
$ES130="LisChannel",
_xlpm.COEFF*
INDEX({1;1;1.2;1.2;1;1;1;1;1.2;1.2;1.2;1.2},
MATCH(MONTH(BF$15),
{1,2,3,4,5,6,7,8,9,10,11,12})),
CONCATENATE($ES130," ",$L130)="RussOutdoor метро",
_xlpm.COEFF*
INDEX({0.8;0.9;1.1;1.1;1;1;1;1;1.1;1.1;1.1;1.1},
MATCH(MONTH(BF$15),
{1,2,3,4,5,6,7,8,9,10,11,12})),
$ES130&lt;&gt;"LisChannel",
_xlpm.COEFF,
$ES130&lt;&gt;"RussOutdoor",
_xlpm.COEFF))</f>
        <v/>
      </c>
      <c r="BG130" s="68">
        <f t="array" ref="BG130">
_xlfn.LET(_xlpm.COEFF,
IF($AW130+$AX130=0,0,IF(MAX(MIN($AX130,EOMONTH(BG$15,0))-MAX($AW130,BG$15)+1,)&gt;0,1,0)),
_xlfn.IFS(
$ES130="LisChannel",
_xlpm.COEFF*
INDEX({1;1;1.2;1.2;1;1;1;1;1.2;1.2;1.2;1.2},
MATCH(MONTH(BG$15),
{1,2,3,4,5,6,7,8,9,10,11,12})),
CONCATENATE($ES130," ",$L130)="RussOutdoor метро",
_xlpm.COEFF*
INDEX({0.8;0.9;1.1;1.1;1;1;1;1;1.1;1.1;1.1;1.1},
MATCH(MONTH(BG$15),
{1,2,3,4,5,6,7,8,9,10,11,12})),
$ES130&lt;&gt;"LisChannel",
_xlpm.COEFF,
$ES130&lt;&gt;"RussOutdoor",
_xlpm.COEFF))</f>
        <v/>
      </c>
      <c r="BH130" s="68">
        <f t="array" ref="BH130">
_xlfn.LET(_xlpm.COEFF,
IF($AW130+$AX130=0,0,IF(MAX(MIN($AX130,EOMONTH(BH$15,0))-MAX($AW130,BH$15)+1,)&gt;0,1,0)),
_xlfn.IFS(
$ES130="LisChannel",
_xlpm.COEFF*
INDEX({1;1;1.2;1.2;1;1;1;1;1.2;1.2;1.2;1.2},
MATCH(MONTH(BH$15),
{1,2,3,4,5,6,7,8,9,10,11,12})),
CONCATENATE($ES130," ",$L130)="RussOutdoor метро",
_xlpm.COEFF*
INDEX({0.8;0.9;1.1;1.1;1;1;1;1;1.1;1.1;1.1;1.1},
MATCH(MONTH(BH$15),
{1,2,3,4,5,6,7,8,9,10,11,12})),
$ES130&lt;&gt;"LisChannel",
_xlpm.COEFF,
$ES130&lt;&gt;"RussOutdoor",
_xlpm.COEFF))</f>
        <v/>
      </c>
      <c r="BI130" s="68">
        <f t="array" ref="BI130">
_xlfn.LET(_xlpm.COEFF,
IF($AW130+$AX130=0,0,IF(MAX(MIN($AX130,EOMONTH(BI$15,0))-MAX($AW130,BI$15)+1,)&gt;0,1,0)),
_xlfn.IFS(
$ES130="LisChannel",
_xlpm.COEFF*
INDEX({1;1;1.2;1.2;1;1;1;1;1.2;1.2;1.2;1.2},
MATCH(MONTH(BI$15),
{1,2,3,4,5,6,7,8,9,10,11,12})),
CONCATENATE($ES130," ",$L130)="RussOutdoor метро",
_xlpm.COEFF*
INDEX({0.8;0.9;1.1;1.1;1;1;1;1;1.1;1.1;1.1;1.1},
MATCH(MONTH(BI$15),
{1,2,3,4,5,6,7,8,9,10,11,12})),
$ES130&lt;&gt;"LisChannel",
_xlpm.COEFF,
$ES130&lt;&gt;"RussOutdoor",
_xlpm.COEFF))</f>
        <v/>
      </c>
      <c r="BJ130" s="68">
        <f t="array" ref="BJ130">
_xlfn.LET(_xlpm.COEFF,
IF($AW130+$AX130=0,0,IF(MAX(MIN($AX130,EOMONTH(BJ$15,0))-MAX($AW130,BJ$15)+1,)&gt;0,1,0)),
_xlfn.IFS(
$ES130="LisChannel",
_xlpm.COEFF*
INDEX({1;1;1.2;1.2;1;1;1;1;1.2;1.2;1.2;1.2},
MATCH(MONTH(BJ$15),
{1,2,3,4,5,6,7,8,9,10,11,12})),
CONCATENATE($ES130," ",$L130)="RussOutdoor метро",
_xlpm.COEFF*
INDEX({0.8;0.9;1.1;1.1;1;1;1;1;1.1;1.1;1.1;1.1},
MATCH(MONTH(BJ$15),
{1,2,3,4,5,6,7,8,9,10,11,12})),
$ES130&lt;&gt;"LisChannel",
_xlpm.COEFF,
$ES130&lt;&gt;"RussOutdoor",
_xlpm.COEFF))</f>
        <v/>
      </c>
      <c r="BK130" s="68">
        <f t="array" ref="BK130">
_xlfn.LET(_xlpm.COEFF,
IF($AW130+$AX130=0,0,IF(MAX(MIN($AX130,EOMONTH(BK$15,0))-MAX($AW130,BK$15)+1,)&gt;0,1,0)),
_xlfn.IFS(
$ES130="LisChannel",
_xlpm.COEFF*
INDEX({1;1;1.2;1.2;1;1;1;1;1.2;1.2;1.2;1.2},
MATCH(MONTH(BK$15),
{1,2,3,4,5,6,7,8,9,10,11,12})),
CONCATENATE($ES130," ",$L130)="RussOutdoor метро",
_xlpm.COEFF*
INDEX({0.8;0.9;1.1;1.1;1;1;1;1;1.1;1.1;1.1;1.1},
MATCH(MONTH(BK$15),
{1,2,3,4,5,6,7,8,9,10,11,12})),
$ES130&lt;&gt;"LisChannel",
_xlpm.COEFF,
$ES130&lt;&gt;"RussOutdoor",
_xlpm.COEFF))</f>
        <v/>
      </c>
      <c r="BL130" s="62">
        <f>COUNTIFS($AZ130:$BK130,"&gt;0")</f>
        <v/>
      </c>
      <c r="BM130" s="65" t="n"/>
      <c r="BN130" s="125">
        <f>$DJ130</f>
        <v/>
      </c>
      <c r="BO130" s="63">
        <f>$DQ130</f>
        <v/>
      </c>
      <c r="BP130" s="125">
        <f>
IFERROR(
IF($BL130=0,0,
$BN130*(1-$BO130)),
0)</f>
        <v/>
      </c>
      <c r="BQ130" s="125">
        <f t="array" ref="BQ130">
IFERROR(
_xlfn.IFS(
$DH130="день_1",
$BP130*$BL130/($AX130-$AW130+1)*AZ130*(DAY(EOMONTH(AZ$15,0))),
$DH130="день_2",
$BP130/30*MAX(MIN($AX130,EOMONTH(AZ$15,0))-MAX($AW130,AZ$15)+1,),
$DH130="раб.день",
$BP130/30*(IFERROR(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$BP130*AZ130,
$DH130="неделя",
$BP130*AZ130/7*(ROUNDUP((DAY(EOMONTH(AZ$15,0)))/4,0))),
0)</f>
        <v/>
      </c>
      <c r="BR130" s="125">
        <f t="array" ref="BR130">
IFERROR(
_xlfn.IFS(
$DH130="день_1",
$BP130*$BL130/($AX130-$AW130+1)*BA130*(DAY(EOMONTH(BA$15,0))),
$DH130="день_2",
$BP130/30*MAX(MIN($AX130,EOMONTH(BA$15,0))-MAX($AW130,BA$15)+1,),
$DH130="раб.день",
$BP130/30*(IFERROR(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$BP130*BA130,
$DH130="неделя",
$BP130*BA130/7*(ROUNDUP((DAY(EOMONTH(BA$15,0)))/4,0))),
0)</f>
        <v/>
      </c>
      <c r="BS130" s="125">
        <f t="array" ref="BS130">
IFERROR(
_xlfn.IFS(
$DH130="день_1",
$BP130*$BL130/($AX130-$AW130+1)*BB130*(DAY(EOMONTH(BB$15,0))),
$DH130="день_2",
$BP130/30*MAX(MIN($AX130,EOMONTH(BB$15,0))-MAX($AW130,BB$15)+1,),
$DH130="раб.день",
$BP130/30*(IFERROR(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$BP130*BB130,
$DH130="неделя",
$BP130*BB130/7*(ROUNDUP((DAY(EOMONTH(BB$15,0)))/4,0))),
0)</f>
        <v/>
      </c>
      <c r="BT130" s="125">
        <f t="array" ref="BT130">
IFERROR(
_xlfn.IFS(
$DH130="день_1",
$BP130*$BL130/($AX130-$AW130+1)*BC130*(DAY(EOMONTH(BC$15,0))),
$DH130="день_2",
$BP130/30*MAX(MIN($AX130,EOMONTH(BC$15,0))-MAX($AW130,BC$15)+1,),
$DH130="раб.день",
$BP130/30*(IFERROR(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$BP130*BC130,
$DH130="неделя",
$BP130*BC130/7*(ROUNDUP((DAY(EOMONTH(BC$15,0)))/4,0))),
0)</f>
        <v/>
      </c>
      <c r="BU130" s="125">
        <f t="array" ref="BU130">
IFERROR(
_xlfn.IFS(
$DH130="день_1",
$BP130*$BL130/($AX130-$AW130+1)*BD130*(DAY(EOMONTH(BD$15,0))),
$DH130="день_2",
$BP130/30*MAX(MIN($AX130,EOMONTH(BD$15,0))-MAX($AW130,BD$15)+1,),
$DH130="раб.день",
$BP130/30*(IFERROR(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$BP130*BD130,
$DH130="неделя",
$BP130*BD130/7*(ROUNDUP((DAY(EOMONTH(BD$15,0)))/4,0))),
0)</f>
        <v/>
      </c>
      <c r="BV130" s="125">
        <f t="array" ref="BV130">
IFERROR(
_xlfn.IFS(
$DH130="день_1",
$BP130*$BL130/($AX130-$AW130+1)*BE130*(DAY(EOMONTH(BE$15,0))),
$DH130="день_2",
$BP130/30*MAX(MIN($AX130,EOMONTH(BE$15,0))-MAX($AW130,BE$15)+1,),
$DH130="раб.день",
$BP130/30*(IFERROR(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$BP130*BE130,
$DH130="неделя",
$BP130*BE130/7*(ROUNDUP((DAY(EOMONTH(BE$15,0)))/4,0))),
0)</f>
        <v/>
      </c>
      <c r="BW130" s="125">
        <f t="array" ref="BW130">
IFERROR(
_xlfn.IFS(
$DH130="день_1",
$BP130*$BL130/($AX130-$AW130+1)*BF130*(DAY(EOMONTH(BF$15,0))),
$DH130="день_2",
$BP130/30*MAX(MIN($AX130,EOMONTH(BF$15,0))-MAX($AW130,BF$15)+1,),
$DH130="раб.день",
$BP130/30*(IFERROR(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$BP130*BF130,
$DH130="неделя",
$BP130*BF130/7*(ROUNDUP((DAY(EOMONTH(BF$15,0)))/4,0))),
0)</f>
        <v/>
      </c>
      <c r="BX130" s="125">
        <f t="array" ref="BX130">
IFERROR(
_xlfn.IFS(
$DH130="день_1",
$BP130*$BL130/($AX130-$AW130+1)*BG130*(DAY(EOMONTH(BG$15,0))),
$DH130="день_2",
$BP130/30*MAX(MIN($AX130,EOMONTH(BG$15,0))-MAX($AW130,BG$15)+1,),
$DH130="раб.день",
$BP130/30*(IFERROR(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$BP130*BG130,
$DH130="неделя",
$BP130*BG130/7*(ROUNDUP((DAY(EOMONTH(BG$15,0)))/4,0))),
0)</f>
        <v/>
      </c>
      <c r="BY130" s="125">
        <f t="array" ref="BY130">
IFERROR(
_xlfn.IFS(
$DH130="день_1",
$BP130*$BL130/($AX130-$AW130+1)*BH130*(DAY(EOMONTH(BH$15,0))),
$DH130="день_2",
$BP130/30*MAX(MIN($AX130,EOMONTH(BH$15,0))-MAX($AW130,BH$15)+1,),
$DH130="раб.день",
$BP130/30*(IFERROR(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$BP130*BH130,
$DH130="неделя",
$BP130*BH130/7*(ROUNDUP((DAY(EOMONTH(BH$15,0)))/4,0))),
0)</f>
        <v/>
      </c>
      <c r="BZ130" s="125">
        <f t="array" ref="BZ130">
IFERROR(
_xlfn.IFS(
$DH130="день_1",
$BP130*$BL130/($AX130-$AW130+1)*BI130*(DAY(EOMONTH(BI$15,0))),
$DH130="день_2",
$BP130/30*MAX(MIN($AX130,EOMONTH(BI$15,0))-MAX($AW130,BI$15)+1,),
$DH130="раб.день",
$BP130/30*(IFERROR(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$BP130*BI130,
$DH130="неделя",
$BP130*BI130/7*(ROUNDUP((DAY(EOMONTH(BI$15,0)))/4,0))),
0)</f>
        <v/>
      </c>
      <c r="CA130" s="125">
        <f t="array" ref="CA130">
IFERROR(
_xlfn.IFS(
$DH130="день_1",
$BP130*$BL130/($AX130-$AW130+1)*BJ130*(DAY(EOMONTH(BJ$15,0))),
$DH130="день_2",
$BP130/30*MAX(MIN($AX130,EOMONTH(BJ$15,0))-MAX($AW130,BJ$15)+1,),
$DH130="раб.день",
$BP130/30*(IFERROR(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$BP130*BJ130,
$DH130="неделя",
$BP130*BJ130/7*(ROUNDUP((DAY(EOMONTH(BJ$15,0)))/4,0))),
0)</f>
        <v/>
      </c>
      <c r="CB130" s="125">
        <f t="array" ref="CB130">
IFERROR(
_xlfn.IFS(
$DH130="день_1",
$BP130*$BL130/($AX130-$AW130+1)*BK130*(DAY(EOMONTH(BK$15,0))),
$DH130="день_2",
$BP130/30*MAX(MIN($AX130,EOMONTH(BK$15,0))-MAX($AW130,BK$15)+1,),
$DH130="раб.день",
$BP130/30*(IFERROR(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$BP130*BK130,
$DH130="неделя",
$BP130*BK130/7*(ROUNDUP((DAY(EOMONTH(BK$15,0)))/4,0))),
0)</f>
        <v/>
      </c>
      <c r="CC130" s="125">
        <f>SUM($BQ130:$CB130)</f>
        <v/>
      </c>
      <c r="CD130" s="126">
        <f>SUM($EH130:$EH130)</f>
        <v/>
      </c>
      <c r="CE130" s="126">
        <f>$CD130*$AB130</f>
        <v/>
      </c>
      <c r="CF130" s="126">
        <f>SUM($EK130:$EK130)</f>
        <v/>
      </c>
      <c r="CG130" s="126">
        <f>$CF130*$AB130</f>
        <v/>
      </c>
      <c r="CH130" s="126">
        <f>SUM($CC130,$CE130,$CG130)</f>
        <v/>
      </c>
      <c r="CI130" s="126">
        <f>$CH130*(1+$CM130)</f>
        <v/>
      </c>
      <c r="CJ130" s="127" t="n">
        <v>0</v>
      </c>
      <c r="CK130" s="126">
        <f>SUM($CH130:$CH130)*(1+$CJ130)</f>
        <v/>
      </c>
      <c r="CL130" s="126">
        <f>SUM($CH130:$CH130)*(1+$CM130)</f>
        <v/>
      </c>
      <c r="CM130" s="59" t="n"/>
      <c r="CN130" s="59" t="n"/>
      <c r="CO130" s="72" t="n"/>
      <c r="CP130" s="59" t="n"/>
      <c r="CQ130" s="73" t="n"/>
      <c r="CR130" s="73" t="n"/>
      <c r="CS130" s="73" t="n"/>
      <c r="CT130" s="72" t="n"/>
      <c r="CU130" s="79" t="inlineStr">
        <is>
          <t> </t>
        </is>
      </c>
      <c r="CV130" s="60" t="n"/>
      <c r="CW130" s="60" t="n"/>
      <c r="CX130" s="60" t="n"/>
      <c r="CY130" s="127">
        <f>IFERROR(($CC130-$EE130)/($EE130/(1-$DQ130)),0)</f>
        <v/>
      </c>
      <c r="CZ130" s="127">
        <f>IFERROR(1-$EI130/($CE130),0)</f>
        <v/>
      </c>
      <c r="DA130" s="127">
        <f>IFERROR(1-$EL130/($CG130),0)</f>
        <v/>
      </c>
      <c r="DB130" s="126">
        <f>ROUND(IFERROR(($CI130/(1+$CM130)-$EN130),0),2)</f>
        <v/>
      </c>
      <c r="DC130" s="128" t="n"/>
      <c r="DD130" s="125" t="n"/>
      <c r="DE130" s="75" t="n">
        <v>0</v>
      </c>
      <c r="DF130" s="128" t="n"/>
      <c r="DG130" s="125">
        <f>IF($DC130=0,0,$DD130*($DC130*100%-$DE130*$DF130))*SUM($AB130:$AB130)</f>
        <v/>
      </c>
      <c r="DH130" s="129" t="inlineStr">
        <is>
          <t>месяц</t>
        </is>
      </c>
      <c r="DI130" s="130">
        <f t="array" ref="DI130">IFERROR(
IF($ES130="LisChannel",
(ROUND(((INDEX({174.625;153.888888888889;130.972222222222},MATCH($AI130,{2;3;4}),0))*$AG130*$AI130),2)),0),0)</f>
        <v/>
      </c>
      <c r="DJ130" s="130">
        <f>
_xlfn.LET(_xlpm.X,
IFERROR(
IF($ES130="НовиковТВ",
(_xlfn.LET(_xlpm.NTV,
_xlfn.LET(_xlpm.MIN,350000,
IF(SUMIFS($DI:$DI,$ES:$ES,"НовиковТВ")&lt;=_xlpm.MIN,
(SUMIFS($DI:$DI,$ES:$ES,"НовиковТВ")/(COUNTIFS($ES:$ES,"НовиковТВ")))*_xlpm.MIN/SUMIFS($DI:$DI,$ES:$ES,"НовиковТВ"),
DI130)),
_xlpm.NTV+$DG130/(1-(1-(_xlpm.NTV)*(1-$DL130)*(1-$DM130)*(1-$DN130)*(1-$DO130)*(1-$DP130)/_xlpm.NTV))))/(1+$EP130),
$DI130+$DG130/(1-(1-($DI130)*(1-$DL130)*(1-$DM130)*(1-$DN130)*(1-$DO130)*(1-$DP130)/$DI130))),
0),
_xlpm.X*(1+$CM130)*(1+$CW130)-_xlpm.X*(1+$CM130)+_xlpm.X)</f>
        <v/>
      </c>
      <c r="DK130" s="125" t="inlineStr">
        <is>
          <t>послед.</t>
        </is>
      </c>
      <c r="DL130" s="63" t="n">
        <v>0</v>
      </c>
      <c r="DM130" s="63" t="n">
        <v>0</v>
      </c>
      <c r="DN130" s="63" t="n">
        <v>0</v>
      </c>
      <c r="DO130" s="63" t="n">
        <v>0</v>
      </c>
      <c r="DP130" s="63" t="n">
        <v>0</v>
      </c>
      <c r="DQ130" s="63">
        <f t="array" ref="DQ130">IFERROR(_xlfn.IFS(
$DK130="послед.",1-(1-$DL130)*(1-$DM130)*(1-$DN130)*(1-$DO130)*(1-$DP130),
$DK130="сумм.",$DL130+$DM130+$DN130+$DO130+$DP130),
0)</f>
        <v/>
      </c>
      <c r="DR130" s="125">
        <f t="array" ref="DR130">
IFERROR(
_xlfn.IFS(
$BL130=0,
0,
$BL130&gt;0,
_xlfn.IFS($DK130="послед.",
$DJ130*(1-$DL130)*(1-$DM130)*(1-$DN130)*(1-$DO130)*(1-$DP130),
$DK130="сумм.",
$DJ130*(1-($DL130+$DM130+$DN130+$DO130+$DP130)))),0)</f>
        <v/>
      </c>
      <c r="DS130" s="125">
        <f t="array" ref="DS130">
IFERROR(_xlfn.IFS(
$DH130="день_1",
$DR130*$BL130/($AX130-$AW130+1)*AZ130*(DAY(EOMONTH(AZ$15,0))),
$DH130="день_2",
$DR130/30*MAX(MIN($AX130,EOMONTH(AZ$15,0))-MAX($AW130,AZ$15)+1,),
$DH130="раб.день",
$DR130/30*(IFERROR(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$DR130*AZ130,
$DH130="неделя",
$DR130*AZ130/7*(ROUNDUP((DAY(EOMONTH(AZ$15,0)))/4,0))),
0)</f>
        <v/>
      </c>
      <c r="DT130" s="125">
        <f t="array" ref="DT130">
IFERROR(_xlfn.IFS(
$DH130="день_1",
$DR130*$BL130/($AX130-$AW130+1)*BA130*(DAY(EOMONTH(BA$15,0))),
$DH130="день_2",
$DR130/30*MAX(MIN($AX130,EOMONTH(BA$15,0))-MAX($AW130,BA$15)+1,),
$DH130="раб.день",
$DR130/30*(IFERROR(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$DR130*BA130,
$DH130="неделя",
$DR130*BA130/7*(ROUNDUP((DAY(EOMONTH(BA$15,0)))/4,0))),
0)</f>
        <v/>
      </c>
      <c r="DU130" s="125">
        <f t="array" ref="DU130">
IFERROR(_xlfn.IFS(
$DH130="день_1",
$DR130*$BL130/($AX130-$AW130+1)*BB130*(DAY(EOMONTH(BB$15,0))),
$DH130="день_2",
$DR130/30*MAX(MIN($AX130,EOMONTH(BB$15,0))-MAX($AW130,BB$15)+1,),
$DH130="раб.день",
$DR130/30*(IFERROR(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$DR130*BB130,
$DH130="неделя",
$DR130*BB130/7*(ROUNDUP((DAY(EOMONTH(BB$15,0)))/4,0))),
0)</f>
        <v/>
      </c>
      <c r="DV130" s="125">
        <f t="array" ref="DV130">
IFERROR(_xlfn.IFS(
$DH130="день_1",
$DR130*$BL130/($AX130-$AW130+1)*BC130*(DAY(EOMONTH(BC$15,0))),
$DH130="день_2",
$DR130/30*MAX(MIN($AX130,EOMONTH(BC$15,0))-MAX($AW130,BC$15)+1,),
$DH130="раб.день",
$DR130/30*(IFERROR(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$DR130*BC130,
$DH130="неделя",
$DR130*BC130/7*(ROUNDUP((DAY(EOMONTH(BC$15,0)))/4,0))),
0)</f>
        <v/>
      </c>
      <c r="DW130" s="125">
        <f t="array" ref="DW130">
IFERROR(_xlfn.IFS(
$DH130="день_1",
$DR130*$BL130/($AX130-$AW130+1)*BD130*(DAY(EOMONTH(BD$15,0))),
$DH130="день_2",
$DR130/30*MAX(MIN($AX130,EOMONTH(BD$15,0))-MAX($AW130,BD$15)+1,),
$DH130="раб.день",
$DR130/30*(IFERROR(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$DR130*BD130,
$DH130="неделя",
$DR130*BD130/7*(ROUNDUP((DAY(EOMONTH(BD$15,0)))/4,0))),
0)</f>
        <v/>
      </c>
      <c r="DX130" s="125">
        <f t="array" ref="DX130">
IFERROR(_xlfn.IFS(
$DH130="день_1",
$DR130*$BL130/($AX130-$AW130+1)*BE130*(DAY(EOMONTH(BE$15,0))),
$DH130="день_2",
$DR130/30*MAX(MIN($AX130,EOMONTH(BE$15,0))-MAX($AW130,BE$15)+1,),
$DH130="раб.день",
$DR130/30*(IFERROR(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$DR130*BE130,
$DH130="неделя",
$DR130*BE130/7*(ROUNDUP((DAY(EOMONTH(BE$15,0)))/4,0))),
0)</f>
        <v/>
      </c>
      <c r="DY130" s="125">
        <f t="array" ref="DY130">
IFERROR(_xlfn.IFS(
$DH130="день_1",
$DR130*$BL130/($AX130-$AW130+1)*BF130*(DAY(EOMONTH(BF$15,0))),
$DH130="день_2",
$DR130/30*MAX(MIN($AX130,EOMONTH(BF$15,0))-MAX($AW130,BF$15)+1,),
$DH130="раб.день",
$DR130/30*(IFERROR(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$DR130*BF130,
$DH130="неделя",
$DR130*BF130/7*(ROUNDUP((DAY(EOMONTH(BF$15,0)))/4,0))),
0)</f>
        <v/>
      </c>
      <c r="DZ130" s="125">
        <f t="array" ref="DZ130">
IFERROR(_xlfn.IFS(
$DH130="день_1",
$DR130*$BL130/($AX130-$AW130+1)*BG130*(DAY(EOMONTH(BG$15,0))),
$DH130="день_2",
$DR130/30*MAX(MIN($AX130,EOMONTH(BG$15,0))-MAX($AW130,BG$15)+1,),
$DH130="раб.день",
$DR130/30*(IFERROR(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$DR130*BG130,
$DH130="неделя",
$DR130*BG130/7*(ROUNDUP((DAY(EOMONTH(BG$15,0)))/4,0))),
0)</f>
        <v/>
      </c>
      <c r="EA130" s="125">
        <f t="array" ref="EA130">
IFERROR(_xlfn.IFS(
$DH130="день_1",
$DR130*$BL130/($AX130-$AW130+1)*BH130*(DAY(EOMONTH(BH$15,0))),
$DH130="день_2",
$DR130/30*MAX(MIN($AX130,EOMONTH(BH$15,0))-MAX($AW130,BH$15)+1,),
$DH130="раб.день",
$DR130/30*(IFERROR(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$DR130*BH130,
$DH130="неделя",
$DR130*BH130/7*(ROUNDUP((DAY(EOMONTH(BH$15,0)))/4,0))),
0)</f>
        <v/>
      </c>
      <c r="EB130" s="125">
        <f t="array" ref="EB130">
IFERROR(_xlfn.IFS(
$DH130="день_1",
$DR130*$BL130/($AX130-$AW130+1)*BI130*(DAY(EOMONTH(BI$15,0))),
$DH130="день_2",
$DR130/30*MAX(MIN($AX130,EOMONTH(BI$15,0))-MAX($AW130,BI$15)+1,),
$DH130="раб.день",
$DR130/30*(IFERROR(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$DR130*BI130,
$DH130="неделя",
$DR130*BI130/7*(ROUNDUP((DAY(EOMONTH(BI$15,0)))/4,0))),
0)</f>
        <v/>
      </c>
      <c r="EC130" s="125">
        <f t="array" ref="EC130">
IFERROR(_xlfn.IFS(
$DH130="день_1",
$DR130*$BL130/($AX130-$AW130+1)*BJ130*(DAY(EOMONTH(BJ$15,0))),
$DH130="день_2",
$DR130/30*MAX(MIN($AX130,EOMONTH(BJ$15,0))-MAX($AW130,BJ$15)+1,),
$DH130="раб.день",
$DR130/30*(IFERROR(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$DR130*BJ130,
$DH130="неделя",
$DR130*BJ130/7*(ROUNDUP((DAY(EOMONTH(BJ$15,0)))/4,0))),
0)</f>
        <v/>
      </c>
      <c r="ED130" s="125">
        <f t="array" ref="ED130">
IFERROR(_xlfn.IFS(
$DH130="день_1",
$DR130*$BL130/($AX130-$AW130+1)*BK130*(DAY(EOMONTH(BK$15,0))),
$DH130="день_2",
$DR130/30*MAX(MIN($AX130,EOMONTH(BK$15,0))-MAX($AW130,BK$15)+1,),
$DH130="раб.день",
$DR130/30*(IFERROR(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$DR130*BK130,
$DH130="неделя",
$DR130*BK130/7*(ROUNDUP((DAY(EOMONTH(BK$15,0)))/4,0))),
0)</f>
        <v/>
      </c>
      <c r="EE130" s="125">
        <f>SUM($DS130,$DT130,$DU130,$DV130,$DW130,$DX130,$DY130,$DZ130,$EA130,$EB130,$EC130,$ED130)</f>
        <v/>
      </c>
      <c r="EF130" s="125">
        <f>IFERROR(ROUND($EE130*(1+$EP130),2),0)</f>
        <v/>
      </c>
      <c r="EG130" s="128" t="n">
        <v>1</v>
      </c>
      <c r="EH130" s="126" t="n">
        <v>0</v>
      </c>
      <c r="EI130" s="126">
        <f>ROUND(SUM($EH130:$EH130)*SUM($AB130:$AB130)*$EG130,2)</f>
        <v/>
      </c>
      <c r="EJ130" s="126">
        <f>ROUND($EI130*(1+$EP130),2)</f>
        <v/>
      </c>
      <c r="EK130" s="126" t="n">
        <v>0</v>
      </c>
      <c r="EL130" s="126">
        <f>ROUND(SUM($EK130:$EK130)*SUM($AB130:$AB130)*$EG130,2)</f>
        <v/>
      </c>
      <c r="EM130" s="126">
        <f>ROUND($EL130*(1+$EP130),2)</f>
        <v/>
      </c>
      <c r="EN130" s="126">
        <f>SUM($EE130,$EI130,$EL130)</f>
        <v/>
      </c>
      <c r="EO130" s="126">
        <f>SUM($EF130,$EJ130,$EM130)</f>
        <v/>
      </c>
      <c r="EP130" s="59" t="n"/>
      <c r="EQ130" s="59" t="n"/>
      <c r="ER130" s="60">
        <f t="array" ref="ER1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MATCH(ES130,
{"AMS";"RussOutdoor";"HD Outdoor";"Ingroup";"IQ";"Ledproduction";"LisChannel";"Logic";"Media-PPL";"NovikovTV | НовиковТВ";"SMA";"SOK";"КрокусТВ | CrocusTV | IndoorTV";"Сити";"ТЯК Москва"},
0)),"")</f>
        <v/>
      </c>
      <c r="ES130" s="60" t="n"/>
      <c r="ET130" s="60">
        <f t="array" ref="ET1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MATCH(ES130,
{"AMS";"RussOutdoor";"HD Outdoor";"Ingroup";"IQ";"Ledproduction";"LisChannel";"Logic";"Media-PPL";"NovikovTV | НовиковТВ";"SMA";"SOK";"КрокусТВ | CrocusTV | IndoorTV";"Сити";"ТЯК Москва"},
0)),"")</f>
        <v/>
      </c>
      <c r="EU130" s="60" t="n"/>
      <c r="EV130" s="60" t="n"/>
      <c r="EX130" s="110">
        <f t="array" ref="EX130">
($AR130/30
+N("ТРАФИК ПЛОЩАДКИ"))*
(IFERROR(
_xlfn.LET(
_xlpm.GPR,
HLOOKUP($L130,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IF($Q130="цифровой",_xlpm.GPR/$AG130,_xlpm.GPR/60)),
0)
+N("DWELL TIME"))*
(IF($AB130=0,0,IF($AB130=1,0.3,IF($AB130=2,0.5,IF($AB130&gt;2,1))))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_xlfn.IFS($AC130="да",1.2,$AC130="нет",1)*
_xlfn.IFS($AD130="да",1.2,$AD130="нет",1)*
IF(R130="статический",1,1.2)*
$X130*
INDEX(
{1.2;1;1.2;1.2;1;1.2;1.2;1.2;1.2;1.2;1.2;1;1.2;1.2;1.2;1.2;1;1;1.2;1.2;1.2;1;1;1;1;1.2;1.2;1.2;1.2;1;1;1;1;1.2;1.2;1.2;1.2;1.2;1.2;1.2;1.2;1;1;1.2;1;1;1;1;1.5;1;1;1.5;1.5;1.2},
MATCH($Q130,_xlpm.MI,0)))&gt;{0.02;0.04;0.06;0.1;0.2;0.4;0.6;0.8;1;2;4;6})),
{0;1;2;3;4;5;6;7;8;9;10;11;12},
0)))
+N("КОЭФФИЦИЕНТ КОНТАКТА"))))*
(_xlfn.IFS($X130&lt;0.1,$X130/1000,$X130&gt;25,5.2,AND($X130&gt;=0.1,$X130&lt;=25),(($X130*2+0.1)/10)*($X130/10)))*
IFERROR((_xlfn.LET(
_xlpm.MA,
{0;0.8;0.85;0.9;0.95;1},
_xlpm.MAA,
{0;1;2;3;4;5},
INDEX(_xlpm.MA,MATCH(SUMPRODUCT(--((IF(ROUND(_xlpm.MAA,1)&gt;5,5,ROUND($AB130,1)))&gt;{0;1;2;3;4;5})),_xlpm.MAA,0)))
+N("КОЭФФИЦИЕНТ КОЛ-ВО КОНСТРУКЦИЙ")),1)*
$AB130,0))*
(IF($Q130="цифровой",$AG130/15*$AI130,1)
+N("ДЛЯ ЦИФРЫ"))</f>
        <v/>
      </c>
      <c r="EY130" s="110">
        <f>IFERROR(EX130*AY130,0)</f>
        <v/>
      </c>
      <c r="EZ130" s="131">
        <f>IFERROR(DP130/EY130*1000,0)</f>
        <v/>
      </c>
      <c r="FA130" s="112">
        <f>IFERROR(FC130/FB130,0)</f>
        <v/>
      </c>
      <c r="FB130" s="112">
        <f>IFERROR((FC130/(EY130/FF130*#REF!))*0.825,0)</f>
        <v/>
      </c>
      <c r="FC130" s="112">
        <f>IFERROR(((EX130*30/AR130)*100)/30,0)</f>
        <v/>
      </c>
      <c r="FD130" s="112">
        <f>IFERROR(EY130/G130*100%,0)</f>
        <v/>
      </c>
      <c r="FE130" s="112">
        <f>IFERROR(FD130/FC130*100%,0)</f>
        <v/>
      </c>
      <c r="FF130" s="110">
        <f>IFERROR(AR130/30*AY130,0)</f>
        <v/>
      </c>
    </row>
    <row r="131" ht="12.75" customHeight="1">
      <c r="A131" s="59" t="n"/>
      <c r="B131" s="60" t="n"/>
      <c r="C131" s="60" t="n"/>
      <c r="D131" s="60">
        <f t="array" ref="D1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1" s="60">
        <f t="array" ref="E1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1" s="60" t="inlineStr"/>
      <c r="G131" s="60" t="n"/>
      <c r="H131" s="60">
        <f t="array" ref="H1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1" s="60" t="n"/>
      <c r="J131" s="60" t="n"/>
      <c r="K131" s="60" t="n"/>
      <c r="L131" s="60" t="n"/>
      <c r="M131" s="60" t="n"/>
      <c r="N131" s="60" t="n"/>
      <c r="O131" s="60" t="n"/>
      <c r="P131" s="60">
        <f t="array" ref="P131">
_xlfn.IFS(
ISNUMBER(MATCH($Q131,{"шелфбаннер","разделитель","монетница","чековая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ISNUMBER(MATCH($Q131,{"каталог","журнал"},)),
"Пресса",
$Q131="","")</f>
        <v/>
      </c>
      <c r="Q131" s="60" t="n"/>
      <c r="R131" s="60">
        <f t="array" ref="R131">
IFERROR(
_xlfn.IFS(
OR(ISNUMBER(MATCH($Q131,{"экспозиция","макет","стенд","автостенд","авто стенд","выставочное пространство","выставочные стенды","модульные выставочные стенды","3Д конструкция","3D конструкция"},)),P131="Экспонирование"),
"нестандартный",
ISNUMBER(MATCH($Q131,{"скроллер","призматрон"},)),
"динамический",
$P131="Видео",
"цифровой",
OR($P131="Пресса",$P131="Щит",$P131="POSm",$P131="Подвес",$P131="Брендирование/оклейка"),
"статический"),"")</f>
        <v/>
      </c>
      <c r="S131" s="59" t="n"/>
      <c r="T131" s="60" t="n"/>
      <c r="U131" s="60" t="n"/>
      <c r="V131" s="60">
        <f>
IF(P131="Видео",
"цифровой постер/ролик",
IF(ISNUMBER(MATCH(Q131,{"короб световой","короб световой | лайтбокс","короб световой | кристалайт","лайтбокс","лайт бокс","кристалайт","LB","lightbox"},)),
"бэклит",
IF(P131="Брендирование/оклейка",
"перфарированная пленка/самоклейка",
IF(P131="Экспонирование",
"под запрос",
IF(P131="Подвес",
"баннер/ткань",
"")))))</f>
        <v/>
      </c>
      <c r="W131" s="59" t="n"/>
      <c r="X131" s="59" t="n"/>
      <c r="Y131" s="59" t="n"/>
      <c r="Z131" s="61" t="n"/>
      <c r="AA131" s="61" t="n"/>
      <c r="AB131" s="61">
        <f>IF(BL131&gt;0,Z131,0)</f>
        <v/>
      </c>
      <c r="AC131" s="59" t="n"/>
      <c r="AD131" s="59" t="n"/>
      <c r="AE131" s="59" t="n"/>
      <c r="AF131" s="59" t="n"/>
      <c r="AG131" s="59" t="n"/>
      <c r="AH131" s="59" t="n"/>
      <c r="AI131" s="59" t="n"/>
      <c r="AJ131" s="59" t="n"/>
      <c r="AK131" s="59" t="n"/>
      <c r="AL131" s="62">
        <f>IFERROR(IF(OR(R131="статический",R131="динамический",R131="нестандартный",R131="",R131=""),"-",IF(AND(AH131="-",AI131="-"),"-",AK131*3600/AH131*AI131)),"-")</f>
        <v/>
      </c>
      <c r="AM131" s="62">
        <f>IFERROR(IF(OR(R131="статический",R131="динамический",R131="",R131="", R131="BTL",R131="нестандартный"),"-",AG131*AI131*AL131/60),"-")</f>
        <v/>
      </c>
      <c r="AN131" s="63">
        <f>IFERROR(IF(AH131="","-",AG131*AI131/AH131),"-")</f>
        <v/>
      </c>
      <c r="AO131" s="59">
        <f>IFERROR(IF(OR($R131="статический",$R131="динамический",$R131="",$R131="",$R131="BTL",$R131="нестандартный"),"-",$AL131*$AY131),"-")</f>
        <v/>
      </c>
      <c r="AP131" s="62">
        <f>IFERROR(IF(OR($R131="статический",$R131="динамический",$R131="",$R131="",$R131="BTL",$R131="нестандартный"),"-",$AM131*AY131),"-")</f>
        <v/>
      </c>
      <c r="AQ131" s="64" t="n"/>
      <c r="AR131" s="61" t="n"/>
      <c r="AS131" s="61" t="n"/>
      <c r="AT131" s="61" t="n"/>
      <c r="AU131" s="65" t="n"/>
      <c r="AV131" s="124">
        <f>IFERROR(DR131/AT131*1000,"n/a")</f>
        <v/>
      </c>
      <c r="AW131" s="67" t="n"/>
      <c r="AX131" s="67" t="n"/>
      <c r="AY131" s="43">
        <f>IFERROR(IF(OR($AW131="",$AX131=""),"",_xlfn.DAYS($AX131+1,$AW131)),"")</f>
        <v/>
      </c>
      <c r="AZ131" s="68">
        <f t="array" ref="AZ131">
_xlfn.LET(_xlpm.COEFF,
IF($AW131+$AX131=0,0,IF(MAX(MIN($AX131,EOMONTH(AZ$15,0))-MAX($AW131,AZ$15)+1,)&gt;0,1,0)),
_xlfn.IFS(
$ES131="LisChannel",
_xlpm.COEFF*
INDEX({1;1;1.2;1.2;1;1;1;1;1.2;1.2;1.2;1.2},
MATCH(MONTH(AZ$15),
{1,2,3,4,5,6,7,8,9,10,11,12})),
CONCATENATE($ES131," ",$L131)="RussOutdoor метро",
_xlpm.COEFF*
INDEX({0.8;0.9;1.1;1.1;1;1;1;1;1.1;1.1;1.1;1.1},
MATCH(MONTH(AZ$15),
{1,2,3,4,5,6,7,8,9,10,11,12})),
$ES131&lt;&gt;"LisChannel",
_xlpm.COEFF,
$ES131&lt;&gt;"RussOutdoor",
_xlpm.COEFF))</f>
        <v/>
      </c>
      <c r="BA131" s="68">
        <f t="array" ref="BA131">
_xlfn.LET(_xlpm.COEFF,
IF($AW131+$AX131=0,0,IF(MAX(MIN($AX131,EOMONTH(BA$15,0))-MAX($AW131,BA$15)+1,)&gt;0,1,0)),
_xlfn.IFS(
$ES131="LisChannel",
_xlpm.COEFF*
INDEX({1;1;1.2;1.2;1;1;1;1;1.2;1.2;1.2;1.2},
MATCH(MONTH(BA$15),
{1,2,3,4,5,6,7,8,9,10,11,12})),
CONCATENATE($ES131," ",$L131)="RussOutdoor метро",
_xlpm.COEFF*
INDEX({0.8;0.9;1.1;1.1;1;1;1;1;1.1;1.1;1.1;1.1},
MATCH(MONTH(BA$15),
{1,2,3,4,5,6,7,8,9,10,11,12})),
$ES131&lt;&gt;"LisChannel",
_xlpm.COEFF,
$ES131&lt;&gt;"RussOutdoor",
_xlpm.COEFF))</f>
        <v/>
      </c>
      <c r="BB131" s="68">
        <f t="array" ref="BB131">
_xlfn.LET(_xlpm.COEFF,
IF($AW131+$AX131=0,0,IF(MAX(MIN($AX131,EOMONTH(BB$15,0))-MAX($AW131,BB$15)+1,)&gt;0,1,0)),
_xlfn.IFS(
$ES131="LisChannel",
_xlpm.COEFF*
INDEX({1;1;1.2;1.2;1;1;1;1;1.2;1.2;1.2;1.2},
MATCH(MONTH(BB$15),
{1,2,3,4,5,6,7,8,9,10,11,12})),
CONCATENATE($ES131," ",$L131)="RussOutdoor метро",
_xlpm.COEFF*
INDEX({0.8;0.9;1.1;1.1;1;1;1;1;1.1;1.1;1.1;1.1},
MATCH(MONTH(BB$15),
{1,2,3,4,5,6,7,8,9,10,11,12})),
$ES131&lt;&gt;"LisChannel",
_xlpm.COEFF,
$ES131&lt;&gt;"RussOutdoor",
_xlpm.COEFF))</f>
        <v/>
      </c>
      <c r="BC131" s="68">
        <f t="array" ref="BC131">
_xlfn.LET(_xlpm.COEFF,
IF($AW131+$AX131=0,0,IF(MAX(MIN($AX131,EOMONTH(BC$15,0))-MAX($AW131,BC$15)+1,)&gt;0,1,0)),
_xlfn.IFS(
$ES131="LisChannel",
_xlpm.COEFF*
INDEX({1;1;1.2;1.2;1;1;1;1;1.2;1.2;1.2;1.2},
MATCH(MONTH(BC$15),
{1,2,3,4,5,6,7,8,9,10,11,12})),
CONCATENATE($ES131," ",$L131)="RussOutdoor метро",
_xlpm.COEFF*
INDEX({0.8;0.9;1.1;1.1;1;1;1;1;1.1;1.1;1.1;1.1},
MATCH(MONTH(BC$15),
{1,2,3,4,5,6,7,8,9,10,11,12})),
$ES131&lt;&gt;"LisChannel",
_xlpm.COEFF,
$ES131&lt;&gt;"RussOutdoor",
_xlpm.COEFF))</f>
        <v/>
      </c>
      <c r="BD131" s="68">
        <f t="array" ref="BD131">
_xlfn.LET(_xlpm.COEFF,
IF($AW131+$AX131=0,0,IF(MAX(MIN($AX131,EOMONTH(BD$15,0))-MAX($AW131,BD$15)+1,)&gt;0,1,0)),
_xlfn.IFS(
$ES131="LisChannel",
_xlpm.COEFF*
INDEX({1;1;1.2;1.2;1;1;1;1;1.2;1.2;1.2;1.2},
MATCH(MONTH(BD$15),
{1,2,3,4,5,6,7,8,9,10,11,12})),
CONCATENATE($ES131," ",$L131)="RussOutdoor метро",
_xlpm.COEFF*
INDEX({0.8;0.9;1.1;1.1;1;1;1;1;1.1;1.1;1.1;1.1},
MATCH(MONTH(BD$15),
{1,2,3,4,5,6,7,8,9,10,11,12})),
$ES131&lt;&gt;"LisChannel",
_xlpm.COEFF,
$ES131&lt;&gt;"RussOutdoor",
_xlpm.COEFF))</f>
        <v/>
      </c>
      <c r="BE131" s="68">
        <f t="array" ref="BE131">
_xlfn.LET(_xlpm.COEFF,
IF($AW131+$AX131=0,0,IF(MAX(MIN($AX131,EOMONTH(BE$15,0))-MAX($AW131,BE$15)+1,)&gt;0,1,0)),
_xlfn.IFS(
$ES131="LisChannel",
_xlpm.COEFF*
INDEX({1;1;1.2;1.2;1;1;1;1;1.2;1.2;1.2;1.2},
MATCH(MONTH(BE$15),
{1,2,3,4,5,6,7,8,9,10,11,12})),
CONCATENATE($ES131," ",$L131)="RussOutdoor метро",
_xlpm.COEFF*
INDEX({0.8;0.9;1.1;1.1;1;1;1;1;1.1;1.1;1.1;1.1},
MATCH(MONTH(BE$15),
{1,2,3,4,5,6,7,8,9,10,11,12})),
$ES131&lt;&gt;"LisChannel",
_xlpm.COEFF,
$ES131&lt;&gt;"RussOutdoor",
_xlpm.COEFF))</f>
        <v/>
      </c>
      <c r="BF131" s="68">
        <f t="array" ref="BF131">
_xlfn.LET(_xlpm.COEFF,
IF($AW131+$AX131=0,0,IF(MAX(MIN($AX131,EOMONTH(BF$15,0))-MAX($AW131,BF$15)+1,)&gt;0,1,0)),
_xlfn.IFS(
$ES131="LisChannel",
_xlpm.COEFF*
INDEX({1;1;1.2;1.2;1;1;1;1;1.2;1.2;1.2;1.2},
MATCH(MONTH(BF$15),
{1,2,3,4,5,6,7,8,9,10,11,12})),
CONCATENATE($ES131," ",$L131)="RussOutdoor метро",
_xlpm.COEFF*
INDEX({0.8;0.9;1.1;1.1;1;1;1;1;1.1;1.1;1.1;1.1},
MATCH(MONTH(BF$15),
{1,2,3,4,5,6,7,8,9,10,11,12})),
$ES131&lt;&gt;"LisChannel",
_xlpm.COEFF,
$ES131&lt;&gt;"RussOutdoor",
_xlpm.COEFF))</f>
        <v/>
      </c>
      <c r="BG131" s="68">
        <f t="array" ref="BG131">
_xlfn.LET(_xlpm.COEFF,
IF($AW131+$AX131=0,0,IF(MAX(MIN($AX131,EOMONTH(BG$15,0))-MAX($AW131,BG$15)+1,)&gt;0,1,0)),
_xlfn.IFS(
$ES131="LisChannel",
_xlpm.COEFF*
INDEX({1;1;1.2;1.2;1;1;1;1;1.2;1.2;1.2;1.2},
MATCH(MONTH(BG$15),
{1,2,3,4,5,6,7,8,9,10,11,12})),
CONCATENATE($ES131," ",$L131)="RussOutdoor метро",
_xlpm.COEFF*
INDEX({0.8;0.9;1.1;1.1;1;1;1;1;1.1;1.1;1.1;1.1},
MATCH(MONTH(BG$15),
{1,2,3,4,5,6,7,8,9,10,11,12})),
$ES131&lt;&gt;"LisChannel",
_xlpm.COEFF,
$ES131&lt;&gt;"RussOutdoor",
_xlpm.COEFF))</f>
        <v/>
      </c>
      <c r="BH131" s="68">
        <f t="array" ref="BH131">
_xlfn.LET(_xlpm.COEFF,
IF($AW131+$AX131=0,0,IF(MAX(MIN($AX131,EOMONTH(BH$15,0))-MAX($AW131,BH$15)+1,)&gt;0,1,0)),
_xlfn.IFS(
$ES131="LisChannel",
_xlpm.COEFF*
INDEX({1;1;1.2;1.2;1;1;1;1;1.2;1.2;1.2;1.2},
MATCH(MONTH(BH$15),
{1,2,3,4,5,6,7,8,9,10,11,12})),
CONCATENATE($ES131," ",$L131)="RussOutdoor метро",
_xlpm.COEFF*
INDEX({0.8;0.9;1.1;1.1;1;1;1;1;1.1;1.1;1.1;1.1},
MATCH(MONTH(BH$15),
{1,2,3,4,5,6,7,8,9,10,11,12})),
$ES131&lt;&gt;"LisChannel",
_xlpm.COEFF,
$ES131&lt;&gt;"RussOutdoor",
_xlpm.COEFF))</f>
        <v/>
      </c>
      <c r="BI131" s="68">
        <f t="array" ref="BI131">
_xlfn.LET(_xlpm.COEFF,
IF($AW131+$AX131=0,0,IF(MAX(MIN($AX131,EOMONTH(BI$15,0))-MAX($AW131,BI$15)+1,)&gt;0,1,0)),
_xlfn.IFS(
$ES131="LisChannel",
_xlpm.COEFF*
INDEX({1;1;1.2;1.2;1;1;1;1;1.2;1.2;1.2;1.2},
MATCH(MONTH(BI$15),
{1,2,3,4,5,6,7,8,9,10,11,12})),
CONCATENATE($ES131," ",$L131)="RussOutdoor метро",
_xlpm.COEFF*
INDEX({0.8;0.9;1.1;1.1;1;1;1;1;1.1;1.1;1.1;1.1},
MATCH(MONTH(BI$15),
{1,2,3,4,5,6,7,8,9,10,11,12})),
$ES131&lt;&gt;"LisChannel",
_xlpm.COEFF,
$ES131&lt;&gt;"RussOutdoor",
_xlpm.COEFF))</f>
        <v/>
      </c>
      <c r="BJ131" s="68">
        <f t="array" ref="BJ131">
_xlfn.LET(_xlpm.COEFF,
IF($AW131+$AX131=0,0,IF(MAX(MIN($AX131,EOMONTH(BJ$15,0))-MAX($AW131,BJ$15)+1,)&gt;0,1,0)),
_xlfn.IFS(
$ES131="LisChannel",
_xlpm.COEFF*
INDEX({1;1;1.2;1.2;1;1;1;1;1.2;1.2;1.2;1.2},
MATCH(MONTH(BJ$15),
{1,2,3,4,5,6,7,8,9,10,11,12})),
CONCATENATE($ES131," ",$L131)="RussOutdoor метро",
_xlpm.COEFF*
INDEX({0.8;0.9;1.1;1.1;1;1;1;1;1.1;1.1;1.1;1.1},
MATCH(MONTH(BJ$15),
{1,2,3,4,5,6,7,8,9,10,11,12})),
$ES131&lt;&gt;"LisChannel",
_xlpm.COEFF,
$ES131&lt;&gt;"RussOutdoor",
_xlpm.COEFF))</f>
        <v/>
      </c>
      <c r="BK131" s="68">
        <f t="array" ref="BK131">
_xlfn.LET(_xlpm.COEFF,
IF($AW131+$AX131=0,0,IF(MAX(MIN($AX131,EOMONTH(BK$15,0))-MAX($AW131,BK$15)+1,)&gt;0,1,0)),
_xlfn.IFS(
$ES131="LisChannel",
_xlpm.COEFF*
INDEX({1;1;1.2;1.2;1;1;1;1;1.2;1.2;1.2;1.2},
MATCH(MONTH(BK$15),
{1,2,3,4,5,6,7,8,9,10,11,12})),
CONCATENATE($ES131," ",$L131)="RussOutdoor метро",
_xlpm.COEFF*
INDEX({0.8;0.9;1.1;1.1;1;1;1;1;1.1;1.1;1.1;1.1},
MATCH(MONTH(BK$15),
{1,2,3,4,5,6,7,8,9,10,11,12})),
$ES131&lt;&gt;"LisChannel",
_xlpm.COEFF,
$ES131&lt;&gt;"RussOutdoor",
_xlpm.COEFF))</f>
        <v/>
      </c>
      <c r="BL131" s="62">
        <f>COUNTIFS($AZ131:$BK131,"&gt;0")</f>
        <v/>
      </c>
      <c r="BM131" s="65" t="n"/>
      <c r="BN131" s="125">
        <f>$DJ131</f>
        <v/>
      </c>
      <c r="BO131" s="63">
        <f>$DQ131</f>
        <v/>
      </c>
      <c r="BP131" s="125">
        <f>
IFERROR(
IF($BL131=0,0,
$BN131*(1-$BO131)),
0)</f>
        <v/>
      </c>
      <c r="BQ131" s="125">
        <f t="array" ref="BQ131">
IFERROR(
_xlfn.IFS(
$DH131="день_1",
$BP131*$BL131/($AX131-$AW131+1)*AZ131*(DAY(EOMONTH(AZ$15,0))),
$DH131="день_2",
$BP131/30*MAX(MIN($AX131,EOMONTH(AZ$15,0))-MAX($AW131,AZ$15)+1,),
$DH131="раб.день",
$BP131/30*(IFERROR(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$BP131*AZ131,
$DH131="неделя",
$BP131*AZ131/7*(ROUNDUP((DAY(EOMONTH(AZ$15,0)))/4,0))),
0)</f>
        <v/>
      </c>
      <c r="BR131" s="125">
        <f t="array" ref="BR131">
IFERROR(
_xlfn.IFS(
$DH131="день_1",
$BP131*$BL131/($AX131-$AW131+1)*BA131*(DAY(EOMONTH(BA$15,0))),
$DH131="день_2",
$BP131/30*MAX(MIN($AX131,EOMONTH(BA$15,0))-MAX($AW131,BA$15)+1,),
$DH131="раб.день",
$BP131/30*(IFERROR(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$BP131*BA131,
$DH131="неделя",
$BP131*BA131/7*(ROUNDUP((DAY(EOMONTH(BA$15,0)))/4,0))),
0)</f>
        <v/>
      </c>
      <c r="BS131" s="125">
        <f t="array" ref="BS131">
IFERROR(
_xlfn.IFS(
$DH131="день_1",
$BP131*$BL131/($AX131-$AW131+1)*BB131*(DAY(EOMONTH(BB$15,0))),
$DH131="день_2",
$BP131/30*MAX(MIN($AX131,EOMONTH(BB$15,0))-MAX($AW131,BB$15)+1,),
$DH131="раб.день",
$BP131/30*(IFERROR(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$BP131*BB131,
$DH131="неделя",
$BP131*BB131/7*(ROUNDUP((DAY(EOMONTH(BB$15,0)))/4,0))),
0)</f>
        <v/>
      </c>
      <c r="BT131" s="125">
        <f t="array" ref="BT131">
IFERROR(
_xlfn.IFS(
$DH131="день_1",
$BP131*$BL131/($AX131-$AW131+1)*BC131*(DAY(EOMONTH(BC$15,0))),
$DH131="день_2",
$BP131/30*MAX(MIN($AX131,EOMONTH(BC$15,0))-MAX($AW131,BC$15)+1,),
$DH131="раб.день",
$BP131/30*(IFERROR(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$BP131*BC131,
$DH131="неделя",
$BP131*BC131/7*(ROUNDUP((DAY(EOMONTH(BC$15,0)))/4,0))),
0)</f>
        <v/>
      </c>
      <c r="BU131" s="125">
        <f t="array" ref="BU131">
IFERROR(
_xlfn.IFS(
$DH131="день_1",
$BP131*$BL131/($AX131-$AW131+1)*BD131*(DAY(EOMONTH(BD$15,0))),
$DH131="день_2",
$BP131/30*MAX(MIN($AX131,EOMONTH(BD$15,0))-MAX($AW131,BD$15)+1,),
$DH131="раб.день",
$BP131/30*(IFERROR(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$BP131*BD131,
$DH131="неделя",
$BP131*BD131/7*(ROUNDUP((DAY(EOMONTH(BD$15,0)))/4,0))),
0)</f>
        <v/>
      </c>
      <c r="BV131" s="125">
        <f t="array" ref="BV131">
IFERROR(
_xlfn.IFS(
$DH131="день_1",
$BP131*$BL131/($AX131-$AW131+1)*BE131*(DAY(EOMONTH(BE$15,0))),
$DH131="день_2",
$BP131/30*MAX(MIN($AX131,EOMONTH(BE$15,0))-MAX($AW131,BE$15)+1,),
$DH131="раб.день",
$BP131/30*(IFERROR(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$BP131*BE131,
$DH131="неделя",
$BP131*BE131/7*(ROUNDUP((DAY(EOMONTH(BE$15,0)))/4,0))),
0)</f>
        <v/>
      </c>
      <c r="BW131" s="125">
        <f t="array" ref="BW131">
IFERROR(
_xlfn.IFS(
$DH131="день_1",
$BP131*$BL131/($AX131-$AW131+1)*BF131*(DAY(EOMONTH(BF$15,0))),
$DH131="день_2",
$BP131/30*MAX(MIN($AX131,EOMONTH(BF$15,0))-MAX($AW131,BF$15)+1,),
$DH131="раб.день",
$BP131/30*(IFERROR(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$BP131*BF131,
$DH131="неделя",
$BP131*BF131/7*(ROUNDUP((DAY(EOMONTH(BF$15,0)))/4,0))),
0)</f>
        <v/>
      </c>
      <c r="BX131" s="125">
        <f t="array" ref="BX131">
IFERROR(
_xlfn.IFS(
$DH131="день_1",
$BP131*$BL131/($AX131-$AW131+1)*BG131*(DAY(EOMONTH(BG$15,0))),
$DH131="день_2",
$BP131/30*MAX(MIN($AX131,EOMONTH(BG$15,0))-MAX($AW131,BG$15)+1,),
$DH131="раб.день",
$BP131/30*(IFERROR(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$BP131*BG131,
$DH131="неделя",
$BP131*BG131/7*(ROUNDUP((DAY(EOMONTH(BG$15,0)))/4,0))),
0)</f>
        <v/>
      </c>
      <c r="BY131" s="125">
        <f t="array" ref="BY131">
IFERROR(
_xlfn.IFS(
$DH131="день_1",
$BP131*$BL131/($AX131-$AW131+1)*BH131*(DAY(EOMONTH(BH$15,0))),
$DH131="день_2",
$BP131/30*MAX(MIN($AX131,EOMONTH(BH$15,0))-MAX($AW131,BH$15)+1,),
$DH131="раб.день",
$BP131/30*(IFERROR(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$BP131*BH131,
$DH131="неделя",
$BP131*BH131/7*(ROUNDUP((DAY(EOMONTH(BH$15,0)))/4,0))),
0)</f>
        <v/>
      </c>
      <c r="BZ131" s="125">
        <f t="array" ref="BZ131">
IFERROR(
_xlfn.IFS(
$DH131="день_1",
$BP131*$BL131/($AX131-$AW131+1)*BI131*(DAY(EOMONTH(BI$15,0))),
$DH131="день_2",
$BP131/30*MAX(MIN($AX131,EOMONTH(BI$15,0))-MAX($AW131,BI$15)+1,),
$DH131="раб.день",
$BP131/30*(IFERROR(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$BP131*BI131,
$DH131="неделя",
$BP131*BI131/7*(ROUNDUP((DAY(EOMONTH(BI$15,0)))/4,0))),
0)</f>
        <v/>
      </c>
      <c r="CA131" s="125">
        <f t="array" ref="CA131">
IFERROR(
_xlfn.IFS(
$DH131="день_1",
$BP131*$BL131/($AX131-$AW131+1)*BJ131*(DAY(EOMONTH(BJ$15,0))),
$DH131="день_2",
$BP131/30*MAX(MIN($AX131,EOMONTH(BJ$15,0))-MAX($AW131,BJ$15)+1,),
$DH131="раб.день",
$BP131/30*(IFERROR(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$BP131*BJ131,
$DH131="неделя",
$BP131*BJ131/7*(ROUNDUP((DAY(EOMONTH(BJ$15,0)))/4,0))),
0)</f>
        <v/>
      </c>
      <c r="CB131" s="125">
        <f t="array" ref="CB131">
IFERROR(
_xlfn.IFS(
$DH131="день_1",
$BP131*$BL131/($AX131-$AW131+1)*BK131*(DAY(EOMONTH(BK$15,0))),
$DH131="день_2",
$BP131/30*MAX(MIN($AX131,EOMONTH(BK$15,0))-MAX($AW131,BK$15)+1,),
$DH131="раб.день",
$BP131/30*(IFERROR(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$BP131*BK131,
$DH131="неделя",
$BP131*BK131/7*(ROUNDUP((DAY(EOMONTH(BK$15,0)))/4,0))),
0)</f>
        <v/>
      </c>
      <c r="CC131" s="125">
        <f>SUM($BQ131:$CB131)</f>
        <v/>
      </c>
      <c r="CD131" s="126">
        <f>SUM($EH131:$EH131)</f>
        <v/>
      </c>
      <c r="CE131" s="126">
        <f>$CD131*$AB131</f>
        <v/>
      </c>
      <c r="CF131" s="126">
        <f>SUM($EK131:$EK131)</f>
        <v/>
      </c>
      <c r="CG131" s="126">
        <f>$CF131*$AB131</f>
        <v/>
      </c>
      <c r="CH131" s="126">
        <f>SUM($CC131,$CE131,$CG131)</f>
        <v/>
      </c>
      <c r="CI131" s="126">
        <f>$CH131*(1+$CM131)</f>
        <v/>
      </c>
      <c r="CJ131" s="127" t="n">
        <v>0</v>
      </c>
      <c r="CK131" s="126">
        <f>SUM($CH131:$CH131)*(1+$CJ131)</f>
        <v/>
      </c>
      <c r="CL131" s="126">
        <f>SUM($CH131:$CH131)*(1+$CM131)</f>
        <v/>
      </c>
      <c r="CM131" s="59" t="n"/>
      <c r="CN131" s="59" t="n"/>
      <c r="CO131" s="72" t="n"/>
      <c r="CP131" s="59" t="n"/>
      <c r="CQ131" s="73" t="n"/>
      <c r="CR131" s="73" t="n"/>
      <c r="CS131" s="73" t="n"/>
      <c r="CT131" s="72" t="n"/>
      <c r="CU131" s="79" t="inlineStr">
        <is>
          <t> </t>
        </is>
      </c>
      <c r="CV131" s="60" t="n"/>
      <c r="CW131" s="60" t="n"/>
      <c r="CX131" s="60" t="n"/>
      <c r="CY131" s="127">
        <f>IFERROR(($CC131-$EE131)/($EE131/(1-$DQ131)),0)</f>
        <v/>
      </c>
      <c r="CZ131" s="127">
        <f>IFERROR(1-$EI131/($CE131),0)</f>
        <v/>
      </c>
      <c r="DA131" s="127">
        <f>IFERROR(1-$EL131/($CG131),0)</f>
        <v/>
      </c>
      <c r="DB131" s="126">
        <f>ROUND(IFERROR(($CI131/(1+$CM131)-$EN131),0),2)</f>
        <v/>
      </c>
      <c r="DC131" s="128" t="n"/>
      <c r="DD131" s="125" t="n"/>
      <c r="DE131" s="75" t="n">
        <v>0</v>
      </c>
      <c r="DF131" s="128" t="n"/>
      <c r="DG131" s="125">
        <f>IF($DC131=0,0,$DD131*($DC131*100%-$DE131*$DF131))*SUM($AB131:$AB131)</f>
        <v/>
      </c>
      <c r="DH131" s="129" t="inlineStr">
        <is>
          <t>месяц</t>
        </is>
      </c>
      <c r="DI131" s="130">
        <f t="array" ref="DI131">IFERROR(
IF($ES131="LisChannel",
(ROUND(((INDEX({174.625;153.888888888889;130.972222222222},MATCH($AI131,{2;3;4}),0))*$AG131*$AI131),2)),0),0)</f>
        <v/>
      </c>
      <c r="DJ131" s="130">
        <f>
_xlfn.LET(_xlpm.X,
IFERROR(
IF($ES131="НовиковТВ",
(_xlfn.LET(_xlpm.NTV,
_xlfn.LET(_xlpm.MIN,350000,
IF(SUMIFS($DI:$DI,$ES:$ES,"НовиковТВ")&lt;=_xlpm.MIN,
(SUMIFS($DI:$DI,$ES:$ES,"НовиковТВ")/(COUNTIFS($ES:$ES,"НовиковТВ")))*_xlpm.MIN/SUMIFS($DI:$DI,$ES:$ES,"НовиковТВ"),
DI131)),
_xlpm.NTV+$DG131/(1-(1-(_xlpm.NTV)*(1-$DL131)*(1-$DM131)*(1-$DN131)*(1-$DO131)*(1-$DP131)/_xlpm.NTV))))/(1+$EP131),
$DI131+$DG131/(1-(1-($DI131)*(1-$DL131)*(1-$DM131)*(1-$DN131)*(1-$DO131)*(1-$DP131)/$DI131))),
0),
_xlpm.X*(1+$CM131)*(1+$CW131)-_xlpm.X*(1+$CM131)+_xlpm.X)</f>
        <v/>
      </c>
      <c r="DK131" s="125" t="inlineStr">
        <is>
          <t>послед.</t>
        </is>
      </c>
      <c r="DL131" s="63" t="n">
        <v>0</v>
      </c>
      <c r="DM131" s="63" t="n">
        <v>0</v>
      </c>
      <c r="DN131" s="63" t="n">
        <v>0</v>
      </c>
      <c r="DO131" s="63" t="n">
        <v>0</v>
      </c>
      <c r="DP131" s="63" t="n">
        <v>0</v>
      </c>
      <c r="DQ131" s="63">
        <f t="array" ref="DQ131">IFERROR(_xlfn.IFS(
$DK131="послед.",1-(1-$DL131)*(1-$DM131)*(1-$DN131)*(1-$DO131)*(1-$DP131),
$DK131="сумм.",$DL131+$DM131+$DN131+$DO131+$DP131),
0)</f>
        <v/>
      </c>
      <c r="DR131" s="125">
        <f t="array" ref="DR131">
IFERROR(
_xlfn.IFS(
$BL131=0,
0,
$BL131&gt;0,
_xlfn.IFS($DK131="послед.",
$DJ131*(1-$DL131)*(1-$DM131)*(1-$DN131)*(1-$DO131)*(1-$DP131),
$DK131="сумм.",
$DJ131*(1-($DL131+$DM131+$DN131+$DO131+$DP131)))),0)</f>
        <v/>
      </c>
      <c r="DS131" s="125">
        <f t="array" ref="DS131">
IFERROR(_xlfn.IFS(
$DH131="день_1",
$DR131*$BL131/($AX131-$AW131+1)*AZ131*(DAY(EOMONTH(AZ$15,0))),
$DH131="день_2",
$DR131/30*MAX(MIN($AX131,EOMONTH(AZ$15,0))-MAX($AW131,AZ$15)+1,),
$DH131="раб.день",
$DR131/30*(IFERROR(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$DR131*AZ131,
$DH131="неделя",
$DR131*AZ131/7*(ROUNDUP((DAY(EOMONTH(AZ$15,0)))/4,0))),
0)</f>
        <v/>
      </c>
      <c r="DT131" s="125">
        <f t="array" ref="DT131">
IFERROR(_xlfn.IFS(
$DH131="день_1",
$DR131*$BL131/($AX131-$AW131+1)*BA131*(DAY(EOMONTH(BA$15,0))),
$DH131="день_2",
$DR131/30*MAX(MIN($AX131,EOMONTH(BA$15,0))-MAX($AW131,BA$15)+1,),
$DH131="раб.день",
$DR131/30*(IFERROR(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$DR131*BA131,
$DH131="неделя",
$DR131*BA131/7*(ROUNDUP((DAY(EOMONTH(BA$15,0)))/4,0))),
0)</f>
        <v/>
      </c>
      <c r="DU131" s="125">
        <f t="array" ref="DU131">
IFERROR(_xlfn.IFS(
$DH131="день_1",
$DR131*$BL131/($AX131-$AW131+1)*BB131*(DAY(EOMONTH(BB$15,0))),
$DH131="день_2",
$DR131/30*MAX(MIN($AX131,EOMONTH(BB$15,0))-MAX($AW131,BB$15)+1,),
$DH131="раб.день",
$DR131/30*(IFERROR(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$DR131*BB131,
$DH131="неделя",
$DR131*BB131/7*(ROUNDUP((DAY(EOMONTH(BB$15,0)))/4,0))),
0)</f>
        <v/>
      </c>
      <c r="DV131" s="125">
        <f t="array" ref="DV131">
IFERROR(_xlfn.IFS(
$DH131="день_1",
$DR131*$BL131/($AX131-$AW131+1)*BC131*(DAY(EOMONTH(BC$15,0))),
$DH131="день_2",
$DR131/30*MAX(MIN($AX131,EOMONTH(BC$15,0))-MAX($AW131,BC$15)+1,),
$DH131="раб.день",
$DR131/30*(IFERROR(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$DR131*BC131,
$DH131="неделя",
$DR131*BC131/7*(ROUNDUP((DAY(EOMONTH(BC$15,0)))/4,0))),
0)</f>
        <v/>
      </c>
      <c r="DW131" s="125">
        <f t="array" ref="DW131">
IFERROR(_xlfn.IFS(
$DH131="день_1",
$DR131*$BL131/($AX131-$AW131+1)*BD131*(DAY(EOMONTH(BD$15,0))),
$DH131="день_2",
$DR131/30*MAX(MIN($AX131,EOMONTH(BD$15,0))-MAX($AW131,BD$15)+1,),
$DH131="раб.день",
$DR131/30*(IFERROR(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$DR131*BD131,
$DH131="неделя",
$DR131*BD131/7*(ROUNDUP((DAY(EOMONTH(BD$15,0)))/4,0))),
0)</f>
        <v/>
      </c>
      <c r="DX131" s="125">
        <f t="array" ref="DX131">
IFERROR(_xlfn.IFS(
$DH131="день_1",
$DR131*$BL131/($AX131-$AW131+1)*BE131*(DAY(EOMONTH(BE$15,0))),
$DH131="день_2",
$DR131/30*MAX(MIN($AX131,EOMONTH(BE$15,0))-MAX($AW131,BE$15)+1,),
$DH131="раб.день",
$DR131/30*(IFERROR(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$DR131*BE131,
$DH131="неделя",
$DR131*BE131/7*(ROUNDUP((DAY(EOMONTH(BE$15,0)))/4,0))),
0)</f>
        <v/>
      </c>
      <c r="DY131" s="125">
        <f t="array" ref="DY131">
IFERROR(_xlfn.IFS(
$DH131="день_1",
$DR131*$BL131/($AX131-$AW131+1)*BF131*(DAY(EOMONTH(BF$15,0))),
$DH131="день_2",
$DR131/30*MAX(MIN($AX131,EOMONTH(BF$15,0))-MAX($AW131,BF$15)+1,),
$DH131="раб.день",
$DR131/30*(IFERROR(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$DR131*BF131,
$DH131="неделя",
$DR131*BF131/7*(ROUNDUP((DAY(EOMONTH(BF$15,0)))/4,0))),
0)</f>
        <v/>
      </c>
      <c r="DZ131" s="125">
        <f t="array" ref="DZ131">
IFERROR(_xlfn.IFS(
$DH131="день_1",
$DR131*$BL131/($AX131-$AW131+1)*BG131*(DAY(EOMONTH(BG$15,0))),
$DH131="день_2",
$DR131/30*MAX(MIN($AX131,EOMONTH(BG$15,0))-MAX($AW131,BG$15)+1,),
$DH131="раб.день",
$DR131/30*(IFERROR(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$DR131*BG131,
$DH131="неделя",
$DR131*BG131/7*(ROUNDUP((DAY(EOMONTH(BG$15,0)))/4,0))),
0)</f>
        <v/>
      </c>
      <c r="EA131" s="125">
        <f t="array" ref="EA131">
IFERROR(_xlfn.IFS(
$DH131="день_1",
$DR131*$BL131/($AX131-$AW131+1)*BH131*(DAY(EOMONTH(BH$15,0))),
$DH131="день_2",
$DR131/30*MAX(MIN($AX131,EOMONTH(BH$15,0))-MAX($AW131,BH$15)+1,),
$DH131="раб.день",
$DR131/30*(IFERROR(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$DR131*BH131,
$DH131="неделя",
$DR131*BH131/7*(ROUNDUP((DAY(EOMONTH(BH$15,0)))/4,0))),
0)</f>
        <v/>
      </c>
      <c r="EB131" s="125">
        <f t="array" ref="EB131">
IFERROR(_xlfn.IFS(
$DH131="день_1",
$DR131*$BL131/($AX131-$AW131+1)*BI131*(DAY(EOMONTH(BI$15,0))),
$DH131="день_2",
$DR131/30*MAX(MIN($AX131,EOMONTH(BI$15,0))-MAX($AW131,BI$15)+1,),
$DH131="раб.день",
$DR131/30*(IFERROR(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$DR131*BI131,
$DH131="неделя",
$DR131*BI131/7*(ROUNDUP((DAY(EOMONTH(BI$15,0)))/4,0))),
0)</f>
        <v/>
      </c>
      <c r="EC131" s="125">
        <f t="array" ref="EC131">
IFERROR(_xlfn.IFS(
$DH131="день_1",
$DR131*$BL131/($AX131-$AW131+1)*BJ131*(DAY(EOMONTH(BJ$15,0))),
$DH131="день_2",
$DR131/30*MAX(MIN($AX131,EOMONTH(BJ$15,0))-MAX($AW131,BJ$15)+1,),
$DH131="раб.день",
$DR131/30*(IFERROR(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$DR131*BJ131,
$DH131="неделя",
$DR131*BJ131/7*(ROUNDUP((DAY(EOMONTH(BJ$15,0)))/4,0))),
0)</f>
        <v/>
      </c>
      <c r="ED131" s="125">
        <f t="array" ref="ED131">
IFERROR(_xlfn.IFS(
$DH131="день_1",
$DR131*$BL131/($AX131-$AW131+1)*BK131*(DAY(EOMONTH(BK$15,0))),
$DH131="день_2",
$DR131/30*MAX(MIN($AX131,EOMONTH(BK$15,0))-MAX($AW131,BK$15)+1,),
$DH131="раб.день",
$DR131/30*(IFERROR(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$DR131*BK131,
$DH131="неделя",
$DR131*BK131/7*(ROUNDUP((DAY(EOMONTH(BK$15,0)))/4,0))),
0)</f>
        <v/>
      </c>
      <c r="EE131" s="125">
        <f>SUM($DS131,$DT131,$DU131,$DV131,$DW131,$DX131,$DY131,$DZ131,$EA131,$EB131,$EC131,$ED131)</f>
        <v/>
      </c>
      <c r="EF131" s="125">
        <f>IFERROR(ROUND($EE131*(1+$EP131),2),0)</f>
        <v/>
      </c>
      <c r="EG131" s="128" t="n">
        <v>1</v>
      </c>
      <c r="EH131" s="126" t="n">
        <v>0</v>
      </c>
      <c r="EI131" s="126">
        <f>ROUND(SUM($EH131:$EH131)*SUM($AB131:$AB131)*$EG131,2)</f>
        <v/>
      </c>
      <c r="EJ131" s="126">
        <f>ROUND($EI131*(1+$EP131),2)</f>
        <v/>
      </c>
      <c r="EK131" s="126" t="n">
        <v>0</v>
      </c>
      <c r="EL131" s="126">
        <f>ROUND(SUM($EK131:$EK131)*SUM($AB131:$AB131)*$EG131,2)</f>
        <v/>
      </c>
      <c r="EM131" s="126">
        <f>ROUND($EL131*(1+$EP131),2)</f>
        <v/>
      </c>
      <c r="EN131" s="126">
        <f>SUM($EE131,$EI131,$EL131)</f>
        <v/>
      </c>
      <c r="EO131" s="126">
        <f>SUM($EF131,$EJ131,$EM131)</f>
        <v/>
      </c>
      <c r="EP131" s="59" t="n"/>
      <c r="EQ131" s="59" t="n"/>
      <c r="ER131" s="60">
        <f t="array" ref="ER1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MATCH(ES131,
{"AMS";"RussOutdoor";"HD Outdoor";"Ingroup";"IQ";"Ledproduction";"LisChannel";"Logic";"Media-PPL";"NovikovTV | НовиковТВ";"SMA";"SOK";"КрокусТВ | CrocusTV | IndoorTV";"Сити";"ТЯК Москва"},
0)),"")</f>
        <v/>
      </c>
      <c r="ES131" s="60" t="n"/>
      <c r="ET131" s="60">
        <f t="array" ref="ET1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MATCH(ES131,
{"AMS";"RussOutdoor";"HD Outdoor";"Ingroup";"IQ";"Ledproduction";"LisChannel";"Logic";"Media-PPL";"NovikovTV | НовиковТВ";"SMA";"SOK";"КрокусТВ | CrocusTV | IndoorTV";"Сити";"ТЯК Москва"},
0)),"")</f>
        <v/>
      </c>
      <c r="EU131" s="60" t="n"/>
      <c r="EV131" s="60" t="n"/>
      <c r="EX131" s="110">
        <f t="array" ref="EX131">
($AR131/30
+N("ТРАФИК ПЛОЩАДКИ"))*
(IFERROR(
_xlfn.LET(
_xlpm.GPR,
HLOOKUP($L131,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IF($Q131="цифровой",_xlpm.GPR/$AG131,_xlpm.GPR/60)),
0)
+N("DWELL TIME"))*
(IF($AB131=0,0,IF($AB131=1,0.3,IF($AB131=2,0.5,IF($AB131&gt;2,1))))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_xlfn.IFS($AC131="да",1.2,$AC131="нет",1)*
_xlfn.IFS($AD131="да",1.2,$AD131="нет",1)*
IF(R131="статический",1,1.2)*
$X131*
INDEX(
{1.2;1;1.2;1.2;1;1.2;1.2;1.2;1.2;1.2;1.2;1;1.2;1.2;1.2;1.2;1;1;1.2;1.2;1.2;1;1;1;1;1.2;1.2;1.2;1.2;1;1;1;1;1.2;1.2;1.2;1.2;1.2;1.2;1.2;1.2;1;1;1.2;1;1;1;1;1.5;1;1;1.5;1.5;1.2},
MATCH($Q131,_xlpm.MI,0)))&gt;{0.02;0.04;0.06;0.1;0.2;0.4;0.6;0.8;1;2;4;6})),
{0;1;2;3;4;5;6;7;8;9;10;11;12},
0)))
+N("КОЭФФИЦИЕНТ КОНТАКТА"))))*
(_xlfn.IFS($X131&lt;0.1,$X131/1000,$X131&gt;25,5.2,AND($X131&gt;=0.1,$X131&lt;=25),(($X131*2+0.1)/10)*($X131/10)))*
IFERROR((_xlfn.LET(
_xlpm.MA,
{0;0.8;0.85;0.9;0.95;1},
_xlpm.MAA,
{0;1;2;3;4;5},
INDEX(_xlpm.MA,MATCH(SUMPRODUCT(--((IF(ROUND(_xlpm.MAA,1)&gt;5,5,ROUND($AB131,1)))&gt;{0;1;2;3;4;5})),_xlpm.MAA,0)))
+N("КОЭФФИЦИЕНТ КОЛ-ВО КОНСТРУКЦИЙ")),1)*
$AB131,0))*
(IF($Q131="цифровой",$AG131/15*$AI131,1)
+N("ДЛЯ ЦИФРЫ"))</f>
        <v/>
      </c>
      <c r="EY131" s="110">
        <f>IFERROR(EX131*AY131,0)</f>
        <v/>
      </c>
      <c r="EZ131" s="131">
        <f>IFERROR(DP131/EY131*1000,0)</f>
        <v/>
      </c>
      <c r="FA131" s="112">
        <f>IFERROR(FC131/FB131,0)</f>
        <v/>
      </c>
      <c r="FB131" s="112">
        <f>IFERROR((FC131/(EY131/FF131*#REF!))*0.825,0)</f>
        <v/>
      </c>
      <c r="FC131" s="112">
        <f>IFERROR(((EX131*30/AR131)*100)/30,0)</f>
        <v/>
      </c>
      <c r="FD131" s="112">
        <f>IFERROR(EY131/G131*100%,0)</f>
        <v/>
      </c>
      <c r="FE131" s="112">
        <f>IFERROR(FD131/FC131*100%,0)</f>
        <v/>
      </c>
      <c r="FF131" s="110">
        <f>IFERROR(AR131/30*AY131,0)</f>
        <v/>
      </c>
    </row>
    <row r="132" ht="12.75" customHeight="1">
      <c r="A132" s="59" t="n"/>
      <c r="B132" s="60" t="n"/>
      <c r="C132" s="60" t="n"/>
      <c r="D132" s="60">
        <f t="array" ref="D1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2" s="60">
        <f t="array" ref="E1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2" s="60" t="inlineStr"/>
      <c r="G132" s="60" t="n"/>
      <c r="H132" s="60">
        <f t="array" ref="H1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2" s="60" t="n"/>
      <c r="J132" s="60" t="n"/>
      <c r="K132" s="60" t="n"/>
      <c r="L132" s="60" t="n"/>
      <c r="M132" s="60" t="n"/>
      <c r="N132" s="60" t="n"/>
      <c r="O132" s="60" t="n"/>
      <c r="P132" s="60">
        <f t="array" ref="P132">
_xlfn.IFS(
ISNUMBER(MATCH($Q132,{"шелфбаннер","разделитель","монетница","чековая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ISNUMBER(MATCH($Q132,{"каталог","журнал"},)),
"Пресса",
$Q132="","")</f>
        <v/>
      </c>
      <c r="Q132" s="60" t="n"/>
      <c r="R132" s="60">
        <f t="array" ref="R132">
IFERROR(
_xlfn.IFS(
OR(ISNUMBER(MATCH($Q132,{"экспозиция","макет","стенд","автостенд","авто стенд","выставочное пространство","выставочные стенды","модульные выставочные стенды","3Д конструкция","3D конструкция"},)),P132="Экспонирование"),
"нестандартный",
ISNUMBER(MATCH($Q132,{"скроллер","призматрон"},)),
"динамический",
$P132="Видео",
"цифровой",
OR($P132="Пресса",$P132="Щит",$P132="POSm",$P132="Подвес",$P132="Брендирование/оклейка"),
"статический"),"")</f>
        <v/>
      </c>
      <c r="S132" s="59" t="n"/>
      <c r="T132" s="60" t="n"/>
      <c r="U132" s="60" t="n"/>
      <c r="V132" s="60">
        <f>
IF(P132="Видео",
"цифровой постер/ролик",
IF(ISNUMBER(MATCH(Q132,{"короб световой","короб световой | лайтбокс","короб световой | кристалайт","лайтбокс","лайт бокс","кристалайт","LB","lightbox"},)),
"бэклит",
IF(P132="Брендирование/оклейка",
"перфарированная пленка/самоклейка",
IF(P132="Экспонирование",
"под запрос",
IF(P132="Подвес",
"баннер/ткань",
"")))))</f>
        <v/>
      </c>
      <c r="W132" s="59" t="n"/>
      <c r="X132" s="59" t="n"/>
      <c r="Y132" s="59" t="n"/>
      <c r="Z132" s="61" t="n"/>
      <c r="AA132" s="61" t="n"/>
      <c r="AB132" s="61">
        <f>IF(BL132&gt;0,Z132,0)</f>
        <v/>
      </c>
      <c r="AC132" s="59" t="n"/>
      <c r="AD132" s="59" t="n"/>
      <c r="AE132" s="59" t="n"/>
      <c r="AF132" s="59" t="n"/>
      <c r="AG132" s="59" t="n"/>
      <c r="AH132" s="59" t="n"/>
      <c r="AI132" s="59" t="n"/>
      <c r="AJ132" s="59" t="n"/>
      <c r="AK132" s="59" t="n"/>
      <c r="AL132" s="62">
        <f>IFERROR(IF(OR(R132="статический",R132="динамический",R132="нестандартный",R132="",R132=""),"-",IF(AND(AH132="-",AI132="-"),"-",AK132*3600/AH132*AI132)),"-")</f>
        <v/>
      </c>
      <c r="AM132" s="62">
        <f>IFERROR(IF(OR(R132="статический",R132="динамический",R132="",R132="", R132="BTL",R132="нестандартный"),"-",AG132*AI132*AL132/60),"-")</f>
        <v/>
      </c>
      <c r="AN132" s="63">
        <f>IFERROR(IF(AH132="","-",AG132*AI132/AH132),"-")</f>
        <v/>
      </c>
      <c r="AO132" s="59">
        <f>IFERROR(IF(OR($R132="статический",$R132="динамический",$R132="",$R132="",$R132="BTL",$R132="нестандартный"),"-",$AL132*$AY132),"-")</f>
        <v/>
      </c>
      <c r="AP132" s="62">
        <f>IFERROR(IF(OR($R132="статический",$R132="динамический",$R132="",$R132="",$R132="BTL",$R132="нестандартный"),"-",$AM132*AY132),"-")</f>
        <v/>
      </c>
      <c r="AQ132" s="64" t="n"/>
      <c r="AR132" s="61" t="n"/>
      <c r="AS132" s="61" t="n"/>
      <c r="AT132" s="61" t="n"/>
      <c r="AU132" s="65" t="n"/>
      <c r="AV132" s="124">
        <f>IFERROR(DR132/AT132*1000,"n/a")</f>
        <v/>
      </c>
      <c r="AW132" s="67" t="n"/>
      <c r="AX132" s="67" t="n"/>
      <c r="AY132" s="43">
        <f>IFERROR(IF(OR($AW132="",$AX132=""),"",_xlfn.DAYS($AX132+1,$AW132)),"")</f>
        <v/>
      </c>
      <c r="AZ132" s="68">
        <f t="array" ref="AZ132">
_xlfn.LET(_xlpm.COEFF,
IF($AW132+$AX132=0,0,IF(MAX(MIN($AX132,EOMONTH(AZ$15,0))-MAX($AW132,AZ$15)+1,)&gt;0,1,0)),
_xlfn.IFS(
$ES132="LisChannel",
_xlpm.COEFF*
INDEX({1;1;1.2;1.2;1;1;1;1;1.2;1.2;1.2;1.2},
MATCH(MONTH(AZ$15),
{1,2,3,4,5,6,7,8,9,10,11,12})),
CONCATENATE($ES132," ",$L132)="RussOutdoor метро",
_xlpm.COEFF*
INDEX({0.8;0.9;1.1;1.1;1;1;1;1;1.1;1.1;1.1;1.1},
MATCH(MONTH(AZ$15),
{1,2,3,4,5,6,7,8,9,10,11,12})),
$ES132&lt;&gt;"LisChannel",
_xlpm.COEFF,
$ES132&lt;&gt;"RussOutdoor",
_xlpm.COEFF))</f>
        <v/>
      </c>
      <c r="BA132" s="68">
        <f t="array" ref="BA132">
_xlfn.LET(_xlpm.COEFF,
IF($AW132+$AX132=0,0,IF(MAX(MIN($AX132,EOMONTH(BA$15,0))-MAX($AW132,BA$15)+1,)&gt;0,1,0)),
_xlfn.IFS(
$ES132="LisChannel",
_xlpm.COEFF*
INDEX({1;1;1.2;1.2;1;1;1;1;1.2;1.2;1.2;1.2},
MATCH(MONTH(BA$15),
{1,2,3,4,5,6,7,8,9,10,11,12})),
CONCATENATE($ES132," ",$L132)="RussOutdoor метро",
_xlpm.COEFF*
INDEX({0.8;0.9;1.1;1.1;1;1;1;1;1.1;1.1;1.1;1.1},
MATCH(MONTH(BA$15),
{1,2,3,4,5,6,7,8,9,10,11,12})),
$ES132&lt;&gt;"LisChannel",
_xlpm.COEFF,
$ES132&lt;&gt;"RussOutdoor",
_xlpm.COEFF))</f>
        <v/>
      </c>
      <c r="BB132" s="68">
        <f t="array" ref="BB132">
_xlfn.LET(_xlpm.COEFF,
IF($AW132+$AX132=0,0,IF(MAX(MIN($AX132,EOMONTH(BB$15,0))-MAX($AW132,BB$15)+1,)&gt;0,1,0)),
_xlfn.IFS(
$ES132="LisChannel",
_xlpm.COEFF*
INDEX({1;1;1.2;1.2;1;1;1;1;1.2;1.2;1.2;1.2},
MATCH(MONTH(BB$15),
{1,2,3,4,5,6,7,8,9,10,11,12})),
CONCATENATE($ES132," ",$L132)="RussOutdoor метро",
_xlpm.COEFF*
INDEX({0.8;0.9;1.1;1.1;1;1;1;1;1.1;1.1;1.1;1.1},
MATCH(MONTH(BB$15),
{1,2,3,4,5,6,7,8,9,10,11,12})),
$ES132&lt;&gt;"LisChannel",
_xlpm.COEFF,
$ES132&lt;&gt;"RussOutdoor",
_xlpm.COEFF))</f>
        <v/>
      </c>
      <c r="BC132" s="68">
        <f t="array" ref="BC132">
_xlfn.LET(_xlpm.COEFF,
IF($AW132+$AX132=0,0,IF(MAX(MIN($AX132,EOMONTH(BC$15,0))-MAX($AW132,BC$15)+1,)&gt;0,1,0)),
_xlfn.IFS(
$ES132="LisChannel",
_xlpm.COEFF*
INDEX({1;1;1.2;1.2;1;1;1;1;1.2;1.2;1.2;1.2},
MATCH(MONTH(BC$15),
{1,2,3,4,5,6,7,8,9,10,11,12})),
CONCATENATE($ES132," ",$L132)="RussOutdoor метро",
_xlpm.COEFF*
INDEX({0.8;0.9;1.1;1.1;1;1;1;1;1.1;1.1;1.1;1.1},
MATCH(MONTH(BC$15),
{1,2,3,4,5,6,7,8,9,10,11,12})),
$ES132&lt;&gt;"LisChannel",
_xlpm.COEFF,
$ES132&lt;&gt;"RussOutdoor",
_xlpm.COEFF))</f>
        <v/>
      </c>
      <c r="BD132" s="68">
        <f t="array" ref="BD132">
_xlfn.LET(_xlpm.COEFF,
IF($AW132+$AX132=0,0,IF(MAX(MIN($AX132,EOMONTH(BD$15,0))-MAX($AW132,BD$15)+1,)&gt;0,1,0)),
_xlfn.IFS(
$ES132="LisChannel",
_xlpm.COEFF*
INDEX({1;1;1.2;1.2;1;1;1;1;1.2;1.2;1.2;1.2},
MATCH(MONTH(BD$15),
{1,2,3,4,5,6,7,8,9,10,11,12})),
CONCATENATE($ES132," ",$L132)="RussOutdoor метро",
_xlpm.COEFF*
INDEX({0.8;0.9;1.1;1.1;1;1;1;1;1.1;1.1;1.1;1.1},
MATCH(MONTH(BD$15),
{1,2,3,4,5,6,7,8,9,10,11,12})),
$ES132&lt;&gt;"LisChannel",
_xlpm.COEFF,
$ES132&lt;&gt;"RussOutdoor",
_xlpm.COEFF))</f>
        <v/>
      </c>
      <c r="BE132" s="68">
        <f t="array" ref="BE132">
_xlfn.LET(_xlpm.COEFF,
IF($AW132+$AX132=0,0,IF(MAX(MIN($AX132,EOMONTH(BE$15,0))-MAX($AW132,BE$15)+1,)&gt;0,1,0)),
_xlfn.IFS(
$ES132="LisChannel",
_xlpm.COEFF*
INDEX({1;1;1.2;1.2;1;1;1;1;1.2;1.2;1.2;1.2},
MATCH(MONTH(BE$15),
{1,2,3,4,5,6,7,8,9,10,11,12})),
CONCATENATE($ES132," ",$L132)="RussOutdoor метро",
_xlpm.COEFF*
INDEX({0.8;0.9;1.1;1.1;1;1;1;1;1.1;1.1;1.1;1.1},
MATCH(MONTH(BE$15),
{1,2,3,4,5,6,7,8,9,10,11,12})),
$ES132&lt;&gt;"LisChannel",
_xlpm.COEFF,
$ES132&lt;&gt;"RussOutdoor",
_xlpm.COEFF))</f>
        <v/>
      </c>
      <c r="BF132" s="68">
        <f t="array" ref="BF132">
_xlfn.LET(_xlpm.COEFF,
IF($AW132+$AX132=0,0,IF(MAX(MIN($AX132,EOMONTH(BF$15,0))-MAX($AW132,BF$15)+1,)&gt;0,1,0)),
_xlfn.IFS(
$ES132="LisChannel",
_xlpm.COEFF*
INDEX({1;1;1.2;1.2;1;1;1;1;1.2;1.2;1.2;1.2},
MATCH(MONTH(BF$15),
{1,2,3,4,5,6,7,8,9,10,11,12})),
CONCATENATE($ES132," ",$L132)="RussOutdoor метро",
_xlpm.COEFF*
INDEX({0.8;0.9;1.1;1.1;1;1;1;1;1.1;1.1;1.1;1.1},
MATCH(MONTH(BF$15),
{1,2,3,4,5,6,7,8,9,10,11,12})),
$ES132&lt;&gt;"LisChannel",
_xlpm.COEFF,
$ES132&lt;&gt;"RussOutdoor",
_xlpm.COEFF))</f>
        <v/>
      </c>
      <c r="BG132" s="68">
        <f t="array" ref="BG132">
_xlfn.LET(_xlpm.COEFF,
IF($AW132+$AX132=0,0,IF(MAX(MIN($AX132,EOMONTH(BG$15,0))-MAX($AW132,BG$15)+1,)&gt;0,1,0)),
_xlfn.IFS(
$ES132="LisChannel",
_xlpm.COEFF*
INDEX({1;1;1.2;1.2;1;1;1;1;1.2;1.2;1.2;1.2},
MATCH(MONTH(BG$15),
{1,2,3,4,5,6,7,8,9,10,11,12})),
CONCATENATE($ES132," ",$L132)="RussOutdoor метро",
_xlpm.COEFF*
INDEX({0.8;0.9;1.1;1.1;1;1;1;1;1.1;1.1;1.1;1.1},
MATCH(MONTH(BG$15),
{1,2,3,4,5,6,7,8,9,10,11,12})),
$ES132&lt;&gt;"LisChannel",
_xlpm.COEFF,
$ES132&lt;&gt;"RussOutdoor",
_xlpm.COEFF))</f>
        <v/>
      </c>
      <c r="BH132" s="68">
        <f t="array" ref="BH132">
_xlfn.LET(_xlpm.COEFF,
IF($AW132+$AX132=0,0,IF(MAX(MIN($AX132,EOMONTH(BH$15,0))-MAX($AW132,BH$15)+1,)&gt;0,1,0)),
_xlfn.IFS(
$ES132="LisChannel",
_xlpm.COEFF*
INDEX({1;1;1.2;1.2;1;1;1;1;1.2;1.2;1.2;1.2},
MATCH(MONTH(BH$15),
{1,2,3,4,5,6,7,8,9,10,11,12})),
CONCATENATE($ES132," ",$L132)="RussOutdoor метро",
_xlpm.COEFF*
INDEX({0.8;0.9;1.1;1.1;1;1;1;1;1.1;1.1;1.1;1.1},
MATCH(MONTH(BH$15),
{1,2,3,4,5,6,7,8,9,10,11,12})),
$ES132&lt;&gt;"LisChannel",
_xlpm.COEFF,
$ES132&lt;&gt;"RussOutdoor",
_xlpm.COEFF))</f>
        <v/>
      </c>
      <c r="BI132" s="68">
        <f t="array" ref="BI132">
_xlfn.LET(_xlpm.COEFF,
IF($AW132+$AX132=0,0,IF(MAX(MIN($AX132,EOMONTH(BI$15,0))-MAX($AW132,BI$15)+1,)&gt;0,1,0)),
_xlfn.IFS(
$ES132="LisChannel",
_xlpm.COEFF*
INDEX({1;1;1.2;1.2;1;1;1;1;1.2;1.2;1.2;1.2},
MATCH(MONTH(BI$15),
{1,2,3,4,5,6,7,8,9,10,11,12})),
CONCATENATE($ES132," ",$L132)="RussOutdoor метро",
_xlpm.COEFF*
INDEX({0.8;0.9;1.1;1.1;1;1;1;1;1.1;1.1;1.1;1.1},
MATCH(MONTH(BI$15),
{1,2,3,4,5,6,7,8,9,10,11,12})),
$ES132&lt;&gt;"LisChannel",
_xlpm.COEFF,
$ES132&lt;&gt;"RussOutdoor",
_xlpm.COEFF))</f>
        <v/>
      </c>
      <c r="BJ132" s="68">
        <f t="array" ref="BJ132">
_xlfn.LET(_xlpm.COEFF,
IF($AW132+$AX132=0,0,IF(MAX(MIN($AX132,EOMONTH(BJ$15,0))-MAX($AW132,BJ$15)+1,)&gt;0,1,0)),
_xlfn.IFS(
$ES132="LisChannel",
_xlpm.COEFF*
INDEX({1;1;1.2;1.2;1;1;1;1;1.2;1.2;1.2;1.2},
MATCH(MONTH(BJ$15),
{1,2,3,4,5,6,7,8,9,10,11,12})),
CONCATENATE($ES132," ",$L132)="RussOutdoor метро",
_xlpm.COEFF*
INDEX({0.8;0.9;1.1;1.1;1;1;1;1;1.1;1.1;1.1;1.1},
MATCH(MONTH(BJ$15),
{1,2,3,4,5,6,7,8,9,10,11,12})),
$ES132&lt;&gt;"LisChannel",
_xlpm.COEFF,
$ES132&lt;&gt;"RussOutdoor",
_xlpm.COEFF))</f>
        <v/>
      </c>
      <c r="BK132" s="68">
        <f t="array" ref="BK132">
_xlfn.LET(_xlpm.COEFF,
IF($AW132+$AX132=0,0,IF(MAX(MIN($AX132,EOMONTH(BK$15,0))-MAX($AW132,BK$15)+1,)&gt;0,1,0)),
_xlfn.IFS(
$ES132="LisChannel",
_xlpm.COEFF*
INDEX({1;1;1.2;1.2;1;1;1;1;1.2;1.2;1.2;1.2},
MATCH(MONTH(BK$15),
{1,2,3,4,5,6,7,8,9,10,11,12})),
CONCATENATE($ES132," ",$L132)="RussOutdoor метро",
_xlpm.COEFF*
INDEX({0.8;0.9;1.1;1.1;1;1;1;1;1.1;1.1;1.1;1.1},
MATCH(MONTH(BK$15),
{1,2,3,4,5,6,7,8,9,10,11,12})),
$ES132&lt;&gt;"LisChannel",
_xlpm.COEFF,
$ES132&lt;&gt;"RussOutdoor",
_xlpm.COEFF))</f>
        <v/>
      </c>
      <c r="BL132" s="62">
        <f>COUNTIFS($AZ132:$BK132,"&gt;0")</f>
        <v/>
      </c>
      <c r="BM132" s="65" t="n"/>
      <c r="BN132" s="125">
        <f>$DJ132</f>
        <v/>
      </c>
      <c r="BO132" s="63">
        <f>$DQ132</f>
        <v/>
      </c>
      <c r="BP132" s="125">
        <f>
IFERROR(
IF($BL132=0,0,
$BN132*(1-$BO132)),
0)</f>
        <v/>
      </c>
      <c r="BQ132" s="125">
        <f t="array" ref="BQ132">
IFERROR(
_xlfn.IFS(
$DH132="день_1",
$BP132*$BL132/($AX132-$AW132+1)*AZ132*(DAY(EOMONTH(AZ$15,0))),
$DH132="день_2",
$BP132/30*MAX(MIN($AX132,EOMONTH(AZ$15,0))-MAX($AW132,AZ$15)+1,),
$DH132="раб.день",
$BP132/30*(IFERROR(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$BP132*AZ132,
$DH132="неделя",
$BP132*AZ132/7*(ROUNDUP((DAY(EOMONTH(AZ$15,0)))/4,0))),
0)</f>
        <v/>
      </c>
      <c r="BR132" s="125">
        <f t="array" ref="BR132">
IFERROR(
_xlfn.IFS(
$DH132="день_1",
$BP132*$BL132/($AX132-$AW132+1)*BA132*(DAY(EOMONTH(BA$15,0))),
$DH132="день_2",
$BP132/30*MAX(MIN($AX132,EOMONTH(BA$15,0))-MAX($AW132,BA$15)+1,),
$DH132="раб.день",
$BP132/30*(IFERROR(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$BP132*BA132,
$DH132="неделя",
$BP132*BA132/7*(ROUNDUP((DAY(EOMONTH(BA$15,0)))/4,0))),
0)</f>
        <v/>
      </c>
      <c r="BS132" s="125">
        <f t="array" ref="BS132">
IFERROR(
_xlfn.IFS(
$DH132="день_1",
$BP132*$BL132/($AX132-$AW132+1)*BB132*(DAY(EOMONTH(BB$15,0))),
$DH132="день_2",
$BP132/30*MAX(MIN($AX132,EOMONTH(BB$15,0))-MAX($AW132,BB$15)+1,),
$DH132="раб.день",
$BP132/30*(IFERROR(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$BP132*BB132,
$DH132="неделя",
$BP132*BB132/7*(ROUNDUP((DAY(EOMONTH(BB$15,0)))/4,0))),
0)</f>
        <v/>
      </c>
      <c r="BT132" s="125">
        <f t="array" ref="BT132">
IFERROR(
_xlfn.IFS(
$DH132="день_1",
$BP132*$BL132/($AX132-$AW132+1)*BC132*(DAY(EOMONTH(BC$15,0))),
$DH132="день_2",
$BP132/30*MAX(MIN($AX132,EOMONTH(BC$15,0))-MAX($AW132,BC$15)+1,),
$DH132="раб.день",
$BP132/30*(IFERROR(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$BP132*BC132,
$DH132="неделя",
$BP132*BC132/7*(ROUNDUP((DAY(EOMONTH(BC$15,0)))/4,0))),
0)</f>
        <v/>
      </c>
      <c r="BU132" s="125">
        <f t="array" ref="BU132">
IFERROR(
_xlfn.IFS(
$DH132="день_1",
$BP132*$BL132/($AX132-$AW132+1)*BD132*(DAY(EOMONTH(BD$15,0))),
$DH132="день_2",
$BP132/30*MAX(MIN($AX132,EOMONTH(BD$15,0))-MAX($AW132,BD$15)+1,),
$DH132="раб.день",
$BP132/30*(IFERROR(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$BP132*BD132,
$DH132="неделя",
$BP132*BD132/7*(ROUNDUP((DAY(EOMONTH(BD$15,0)))/4,0))),
0)</f>
        <v/>
      </c>
      <c r="BV132" s="125">
        <f t="array" ref="BV132">
IFERROR(
_xlfn.IFS(
$DH132="день_1",
$BP132*$BL132/($AX132-$AW132+1)*BE132*(DAY(EOMONTH(BE$15,0))),
$DH132="день_2",
$BP132/30*MAX(MIN($AX132,EOMONTH(BE$15,0))-MAX($AW132,BE$15)+1,),
$DH132="раб.день",
$BP132/30*(IFERROR(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$BP132*BE132,
$DH132="неделя",
$BP132*BE132/7*(ROUNDUP((DAY(EOMONTH(BE$15,0)))/4,0))),
0)</f>
        <v/>
      </c>
      <c r="BW132" s="125">
        <f t="array" ref="BW132">
IFERROR(
_xlfn.IFS(
$DH132="день_1",
$BP132*$BL132/($AX132-$AW132+1)*BF132*(DAY(EOMONTH(BF$15,0))),
$DH132="день_2",
$BP132/30*MAX(MIN($AX132,EOMONTH(BF$15,0))-MAX($AW132,BF$15)+1,),
$DH132="раб.день",
$BP132/30*(IFERROR(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$BP132*BF132,
$DH132="неделя",
$BP132*BF132/7*(ROUNDUP((DAY(EOMONTH(BF$15,0)))/4,0))),
0)</f>
        <v/>
      </c>
      <c r="BX132" s="125">
        <f t="array" ref="BX132">
IFERROR(
_xlfn.IFS(
$DH132="день_1",
$BP132*$BL132/($AX132-$AW132+1)*BG132*(DAY(EOMONTH(BG$15,0))),
$DH132="день_2",
$BP132/30*MAX(MIN($AX132,EOMONTH(BG$15,0))-MAX($AW132,BG$15)+1,),
$DH132="раб.день",
$BP132/30*(IFERROR(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$BP132*BG132,
$DH132="неделя",
$BP132*BG132/7*(ROUNDUP((DAY(EOMONTH(BG$15,0)))/4,0))),
0)</f>
        <v/>
      </c>
      <c r="BY132" s="125">
        <f t="array" ref="BY132">
IFERROR(
_xlfn.IFS(
$DH132="день_1",
$BP132*$BL132/($AX132-$AW132+1)*BH132*(DAY(EOMONTH(BH$15,0))),
$DH132="день_2",
$BP132/30*MAX(MIN($AX132,EOMONTH(BH$15,0))-MAX($AW132,BH$15)+1,),
$DH132="раб.день",
$BP132/30*(IFERROR(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$BP132*BH132,
$DH132="неделя",
$BP132*BH132/7*(ROUNDUP((DAY(EOMONTH(BH$15,0)))/4,0))),
0)</f>
        <v/>
      </c>
      <c r="BZ132" s="125">
        <f t="array" ref="BZ132">
IFERROR(
_xlfn.IFS(
$DH132="день_1",
$BP132*$BL132/($AX132-$AW132+1)*BI132*(DAY(EOMONTH(BI$15,0))),
$DH132="день_2",
$BP132/30*MAX(MIN($AX132,EOMONTH(BI$15,0))-MAX($AW132,BI$15)+1,),
$DH132="раб.день",
$BP132/30*(IFERROR(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$BP132*BI132,
$DH132="неделя",
$BP132*BI132/7*(ROUNDUP((DAY(EOMONTH(BI$15,0)))/4,0))),
0)</f>
        <v/>
      </c>
      <c r="CA132" s="125">
        <f t="array" ref="CA132">
IFERROR(
_xlfn.IFS(
$DH132="день_1",
$BP132*$BL132/($AX132-$AW132+1)*BJ132*(DAY(EOMONTH(BJ$15,0))),
$DH132="день_2",
$BP132/30*MAX(MIN($AX132,EOMONTH(BJ$15,0))-MAX($AW132,BJ$15)+1,),
$DH132="раб.день",
$BP132/30*(IFERROR(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$BP132*BJ132,
$DH132="неделя",
$BP132*BJ132/7*(ROUNDUP((DAY(EOMONTH(BJ$15,0)))/4,0))),
0)</f>
        <v/>
      </c>
      <c r="CB132" s="125">
        <f t="array" ref="CB132">
IFERROR(
_xlfn.IFS(
$DH132="день_1",
$BP132*$BL132/($AX132-$AW132+1)*BK132*(DAY(EOMONTH(BK$15,0))),
$DH132="день_2",
$BP132/30*MAX(MIN($AX132,EOMONTH(BK$15,0))-MAX($AW132,BK$15)+1,),
$DH132="раб.день",
$BP132/30*(IFERROR(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$BP132*BK132,
$DH132="неделя",
$BP132*BK132/7*(ROUNDUP((DAY(EOMONTH(BK$15,0)))/4,0))),
0)</f>
        <v/>
      </c>
      <c r="CC132" s="125">
        <f>SUM($BQ132:$CB132)</f>
        <v/>
      </c>
      <c r="CD132" s="126">
        <f>SUM($EH132:$EH132)</f>
        <v/>
      </c>
      <c r="CE132" s="126">
        <f>$CD132*$AB132</f>
        <v/>
      </c>
      <c r="CF132" s="126">
        <f>SUM($EK132:$EK132)</f>
        <v/>
      </c>
      <c r="CG132" s="126">
        <f>$CF132*$AB132</f>
        <v/>
      </c>
      <c r="CH132" s="126">
        <f>SUM($CC132,$CE132,$CG132)</f>
        <v/>
      </c>
      <c r="CI132" s="126">
        <f>$CH132*(1+$CM132)</f>
        <v/>
      </c>
      <c r="CJ132" s="127" t="n">
        <v>0</v>
      </c>
      <c r="CK132" s="126">
        <f>SUM($CH132:$CH132)*(1+$CJ132)</f>
        <v/>
      </c>
      <c r="CL132" s="126">
        <f>SUM($CH132:$CH132)*(1+$CM132)</f>
        <v/>
      </c>
      <c r="CM132" s="59" t="n"/>
      <c r="CN132" s="59" t="n"/>
      <c r="CO132" s="72" t="n"/>
      <c r="CP132" s="59" t="n"/>
      <c r="CQ132" s="73" t="n"/>
      <c r="CR132" s="73" t="n"/>
      <c r="CS132" s="73" t="n"/>
      <c r="CT132" s="72" t="n"/>
      <c r="CU132" s="79" t="inlineStr">
        <is>
          <t> </t>
        </is>
      </c>
      <c r="CV132" s="60" t="n"/>
      <c r="CW132" s="60" t="n"/>
      <c r="CX132" s="60" t="n"/>
      <c r="CY132" s="127">
        <f>IFERROR(($CC132-$EE132)/($EE132/(1-$DQ132)),0)</f>
        <v/>
      </c>
      <c r="CZ132" s="127">
        <f>IFERROR(1-$EI132/($CE132),0)</f>
        <v/>
      </c>
      <c r="DA132" s="127">
        <f>IFERROR(1-$EL132/($CG132),0)</f>
        <v/>
      </c>
      <c r="DB132" s="126">
        <f>ROUND(IFERROR(($CI132/(1+$CM132)-$EN132),0),2)</f>
        <v/>
      </c>
      <c r="DC132" s="128" t="n"/>
      <c r="DD132" s="125" t="n"/>
      <c r="DE132" s="75" t="n">
        <v>0</v>
      </c>
      <c r="DF132" s="128" t="n"/>
      <c r="DG132" s="125">
        <f>IF($DC132=0,0,$DD132*($DC132*100%-$DE132*$DF132))*SUM($AB132:$AB132)</f>
        <v/>
      </c>
      <c r="DH132" s="129" t="inlineStr">
        <is>
          <t>месяц</t>
        </is>
      </c>
      <c r="DI132" s="130">
        <f t="array" ref="DI132">IFERROR(
IF($ES132="LisChannel",
(ROUND(((INDEX({174.625;153.888888888889;130.972222222222},MATCH($AI132,{2;3;4}),0))*$AG132*$AI132),2)),0),0)</f>
        <v/>
      </c>
      <c r="DJ132" s="130">
        <f>
_xlfn.LET(_xlpm.X,
IFERROR(
IF($ES132="НовиковТВ",
(_xlfn.LET(_xlpm.NTV,
_xlfn.LET(_xlpm.MIN,350000,
IF(SUMIFS($DI:$DI,$ES:$ES,"НовиковТВ")&lt;=_xlpm.MIN,
(SUMIFS($DI:$DI,$ES:$ES,"НовиковТВ")/(COUNTIFS($ES:$ES,"НовиковТВ")))*_xlpm.MIN/SUMIFS($DI:$DI,$ES:$ES,"НовиковТВ"),
DI132)),
_xlpm.NTV+$DG132/(1-(1-(_xlpm.NTV)*(1-$DL132)*(1-$DM132)*(1-$DN132)*(1-$DO132)*(1-$DP132)/_xlpm.NTV))))/(1+$EP132),
$DI132+$DG132/(1-(1-($DI132)*(1-$DL132)*(1-$DM132)*(1-$DN132)*(1-$DO132)*(1-$DP132)/$DI132))),
0),
_xlpm.X*(1+$CM132)*(1+$CW132)-_xlpm.X*(1+$CM132)+_xlpm.X)</f>
        <v/>
      </c>
      <c r="DK132" s="125" t="inlineStr">
        <is>
          <t>послед.</t>
        </is>
      </c>
      <c r="DL132" s="63" t="n">
        <v>0</v>
      </c>
      <c r="DM132" s="63" t="n">
        <v>0</v>
      </c>
      <c r="DN132" s="63" t="n">
        <v>0</v>
      </c>
      <c r="DO132" s="63" t="n">
        <v>0</v>
      </c>
      <c r="DP132" s="63" t="n">
        <v>0</v>
      </c>
      <c r="DQ132" s="63">
        <f t="array" ref="DQ132">IFERROR(_xlfn.IFS(
$DK132="послед.",1-(1-$DL132)*(1-$DM132)*(1-$DN132)*(1-$DO132)*(1-$DP132),
$DK132="сумм.",$DL132+$DM132+$DN132+$DO132+$DP132),
0)</f>
        <v/>
      </c>
      <c r="DR132" s="125">
        <f t="array" ref="DR132">
IFERROR(
_xlfn.IFS(
$BL132=0,
0,
$BL132&gt;0,
_xlfn.IFS($DK132="послед.",
$DJ132*(1-$DL132)*(1-$DM132)*(1-$DN132)*(1-$DO132)*(1-$DP132),
$DK132="сумм.",
$DJ132*(1-($DL132+$DM132+$DN132+$DO132+$DP132)))),0)</f>
        <v/>
      </c>
      <c r="DS132" s="125">
        <f t="array" ref="DS132">
IFERROR(_xlfn.IFS(
$DH132="день_1",
$DR132*$BL132/($AX132-$AW132+1)*AZ132*(DAY(EOMONTH(AZ$15,0))),
$DH132="день_2",
$DR132/30*MAX(MIN($AX132,EOMONTH(AZ$15,0))-MAX($AW132,AZ$15)+1,),
$DH132="раб.день",
$DR132/30*(IFERROR(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$DR132*AZ132,
$DH132="неделя",
$DR132*AZ132/7*(ROUNDUP((DAY(EOMONTH(AZ$15,0)))/4,0))),
0)</f>
        <v/>
      </c>
      <c r="DT132" s="125">
        <f t="array" ref="DT132">
IFERROR(_xlfn.IFS(
$DH132="день_1",
$DR132*$BL132/($AX132-$AW132+1)*BA132*(DAY(EOMONTH(BA$15,0))),
$DH132="день_2",
$DR132/30*MAX(MIN($AX132,EOMONTH(BA$15,0))-MAX($AW132,BA$15)+1,),
$DH132="раб.день",
$DR132/30*(IFERROR(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$DR132*BA132,
$DH132="неделя",
$DR132*BA132/7*(ROUNDUP((DAY(EOMONTH(BA$15,0)))/4,0))),
0)</f>
        <v/>
      </c>
      <c r="DU132" s="125">
        <f t="array" ref="DU132">
IFERROR(_xlfn.IFS(
$DH132="день_1",
$DR132*$BL132/($AX132-$AW132+1)*BB132*(DAY(EOMONTH(BB$15,0))),
$DH132="день_2",
$DR132/30*MAX(MIN($AX132,EOMONTH(BB$15,0))-MAX($AW132,BB$15)+1,),
$DH132="раб.день",
$DR132/30*(IFERROR(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$DR132*BB132,
$DH132="неделя",
$DR132*BB132/7*(ROUNDUP((DAY(EOMONTH(BB$15,0)))/4,0))),
0)</f>
        <v/>
      </c>
      <c r="DV132" s="125">
        <f t="array" ref="DV132">
IFERROR(_xlfn.IFS(
$DH132="день_1",
$DR132*$BL132/($AX132-$AW132+1)*BC132*(DAY(EOMONTH(BC$15,0))),
$DH132="день_2",
$DR132/30*MAX(MIN($AX132,EOMONTH(BC$15,0))-MAX($AW132,BC$15)+1,),
$DH132="раб.день",
$DR132/30*(IFERROR(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$DR132*BC132,
$DH132="неделя",
$DR132*BC132/7*(ROUNDUP((DAY(EOMONTH(BC$15,0)))/4,0))),
0)</f>
        <v/>
      </c>
      <c r="DW132" s="125">
        <f t="array" ref="DW132">
IFERROR(_xlfn.IFS(
$DH132="день_1",
$DR132*$BL132/($AX132-$AW132+1)*BD132*(DAY(EOMONTH(BD$15,0))),
$DH132="день_2",
$DR132/30*MAX(MIN($AX132,EOMONTH(BD$15,0))-MAX($AW132,BD$15)+1,),
$DH132="раб.день",
$DR132/30*(IFERROR(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$DR132*BD132,
$DH132="неделя",
$DR132*BD132/7*(ROUNDUP((DAY(EOMONTH(BD$15,0)))/4,0))),
0)</f>
        <v/>
      </c>
      <c r="DX132" s="125">
        <f t="array" ref="DX132">
IFERROR(_xlfn.IFS(
$DH132="день_1",
$DR132*$BL132/($AX132-$AW132+1)*BE132*(DAY(EOMONTH(BE$15,0))),
$DH132="день_2",
$DR132/30*MAX(MIN($AX132,EOMONTH(BE$15,0))-MAX($AW132,BE$15)+1,),
$DH132="раб.день",
$DR132/30*(IFERROR(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$DR132*BE132,
$DH132="неделя",
$DR132*BE132/7*(ROUNDUP((DAY(EOMONTH(BE$15,0)))/4,0))),
0)</f>
        <v/>
      </c>
      <c r="DY132" s="125">
        <f t="array" ref="DY132">
IFERROR(_xlfn.IFS(
$DH132="день_1",
$DR132*$BL132/($AX132-$AW132+1)*BF132*(DAY(EOMONTH(BF$15,0))),
$DH132="день_2",
$DR132/30*MAX(MIN($AX132,EOMONTH(BF$15,0))-MAX($AW132,BF$15)+1,),
$DH132="раб.день",
$DR132/30*(IFERROR(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$DR132*BF132,
$DH132="неделя",
$DR132*BF132/7*(ROUNDUP((DAY(EOMONTH(BF$15,0)))/4,0))),
0)</f>
        <v/>
      </c>
      <c r="DZ132" s="125">
        <f t="array" ref="DZ132">
IFERROR(_xlfn.IFS(
$DH132="день_1",
$DR132*$BL132/($AX132-$AW132+1)*BG132*(DAY(EOMONTH(BG$15,0))),
$DH132="день_2",
$DR132/30*MAX(MIN($AX132,EOMONTH(BG$15,0))-MAX($AW132,BG$15)+1,),
$DH132="раб.день",
$DR132/30*(IFERROR(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$DR132*BG132,
$DH132="неделя",
$DR132*BG132/7*(ROUNDUP((DAY(EOMONTH(BG$15,0)))/4,0))),
0)</f>
        <v/>
      </c>
      <c r="EA132" s="125">
        <f t="array" ref="EA132">
IFERROR(_xlfn.IFS(
$DH132="день_1",
$DR132*$BL132/($AX132-$AW132+1)*BH132*(DAY(EOMONTH(BH$15,0))),
$DH132="день_2",
$DR132/30*MAX(MIN($AX132,EOMONTH(BH$15,0))-MAX($AW132,BH$15)+1,),
$DH132="раб.день",
$DR132/30*(IFERROR(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$DR132*BH132,
$DH132="неделя",
$DR132*BH132/7*(ROUNDUP((DAY(EOMONTH(BH$15,0)))/4,0))),
0)</f>
        <v/>
      </c>
      <c r="EB132" s="125">
        <f t="array" ref="EB132">
IFERROR(_xlfn.IFS(
$DH132="день_1",
$DR132*$BL132/($AX132-$AW132+1)*BI132*(DAY(EOMONTH(BI$15,0))),
$DH132="день_2",
$DR132/30*MAX(MIN($AX132,EOMONTH(BI$15,0))-MAX($AW132,BI$15)+1,),
$DH132="раб.день",
$DR132/30*(IFERROR(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$DR132*BI132,
$DH132="неделя",
$DR132*BI132/7*(ROUNDUP((DAY(EOMONTH(BI$15,0)))/4,0))),
0)</f>
        <v/>
      </c>
      <c r="EC132" s="125">
        <f t="array" ref="EC132">
IFERROR(_xlfn.IFS(
$DH132="день_1",
$DR132*$BL132/($AX132-$AW132+1)*BJ132*(DAY(EOMONTH(BJ$15,0))),
$DH132="день_2",
$DR132/30*MAX(MIN($AX132,EOMONTH(BJ$15,0))-MAX($AW132,BJ$15)+1,),
$DH132="раб.день",
$DR132/30*(IFERROR(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$DR132*BJ132,
$DH132="неделя",
$DR132*BJ132/7*(ROUNDUP((DAY(EOMONTH(BJ$15,0)))/4,0))),
0)</f>
        <v/>
      </c>
      <c r="ED132" s="125">
        <f t="array" ref="ED132">
IFERROR(_xlfn.IFS(
$DH132="день_1",
$DR132*$BL132/($AX132-$AW132+1)*BK132*(DAY(EOMONTH(BK$15,0))),
$DH132="день_2",
$DR132/30*MAX(MIN($AX132,EOMONTH(BK$15,0))-MAX($AW132,BK$15)+1,),
$DH132="раб.день",
$DR132/30*(IFERROR(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$DR132*BK132,
$DH132="неделя",
$DR132*BK132/7*(ROUNDUP((DAY(EOMONTH(BK$15,0)))/4,0))),
0)</f>
        <v/>
      </c>
      <c r="EE132" s="125">
        <f>SUM($DS132,$DT132,$DU132,$DV132,$DW132,$DX132,$DY132,$DZ132,$EA132,$EB132,$EC132,$ED132)</f>
        <v/>
      </c>
      <c r="EF132" s="125">
        <f>IFERROR(ROUND($EE132*(1+$EP132),2),0)</f>
        <v/>
      </c>
      <c r="EG132" s="128" t="n">
        <v>1</v>
      </c>
      <c r="EH132" s="126" t="n">
        <v>0</v>
      </c>
      <c r="EI132" s="126">
        <f>ROUND(SUM($EH132:$EH132)*SUM($AB132:$AB132)*$EG132,2)</f>
        <v/>
      </c>
      <c r="EJ132" s="126">
        <f>ROUND($EI132*(1+$EP132),2)</f>
        <v/>
      </c>
      <c r="EK132" s="126" t="n">
        <v>0</v>
      </c>
      <c r="EL132" s="126">
        <f>ROUND(SUM($EK132:$EK132)*SUM($AB132:$AB132)*$EG132,2)</f>
        <v/>
      </c>
      <c r="EM132" s="126">
        <f>ROUND($EL132*(1+$EP132),2)</f>
        <v/>
      </c>
      <c r="EN132" s="126">
        <f>SUM($EE132,$EI132,$EL132)</f>
        <v/>
      </c>
      <c r="EO132" s="126">
        <f>SUM($EF132,$EJ132,$EM132)</f>
        <v/>
      </c>
      <c r="EP132" s="59" t="n"/>
      <c r="EQ132" s="59" t="n"/>
      <c r="ER132" s="60">
        <f t="array" ref="ER1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MATCH(ES132,
{"AMS";"RussOutdoor";"HD Outdoor";"Ingroup";"IQ";"Ledproduction";"LisChannel";"Logic";"Media-PPL";"NovikovTV | НовиковТВ";"SMA";"SOK";"КрокусТВ | CrocusTV | IndoorTV";"Сити";"ТЯК Москва"},
0)),"")</f>
        <v/>
      </c>
      <c r="ES132" s="60" t="n"/>
      <c r="ET132" s="60">
        <f t="array" ref="ET1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MATCH(ES132,
{"AMS";"RussOutdoor";"HD Outdoor";"Ingroup";"IQ";"Ledproduction";"LisChannel";"Logic";"Media-PPL";"NovikovTV | НовиковТВ";"SMA";"SOK";"КрокусТВ | CrocusTV | IndoorTV";"Сити";"ТЯК Москва"},
0)),"")</f>
        <v/>
      </c>
      <c r="EU132" s="60" t="n"/>
      <c r="EV132" s="60" t="n"/>
      <c r="EX132" s="110">
        <f t="array" ref="EX132">
($AR132/30
+N("ТРАФИК ПЛОЩАДКИ"))*
(IFERROR(
_xlfn.LET(
_xlpm.GPR,
HLOOKUP($L132,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IF($Q132="цифровой",_xlpm.GPR/$AG132,_xlpm.GPR/60)),
0)
+N("DWELL TIME"))*
(IF($AB132=0,0,IF($AB132=1,0.3,IF($AB132=2,0.5,IF($AB132&gt;2,1))))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_xlfn.IFS($AC132="да",1.2,$AC132="нет",1)*
_xlfn.IFS($AD132="да",1.2,$AD132="нет",1)*
IF(R132="статический",1,1.2)*
$X132*
INDEX(
{1.2;1;1.2;1.2;1;1.2;1.2;1.2;1.2;1.2;1.2;1;1.2;1.2;1.2;1.2;1;1;1.2;1.2;1.2;1;1;1;1;1.2;1.2;1.2;1.2;1;1;1;1;1.2;1.2;1.2;1.2;1.2;1.2;1.2;1.2;1;1;1.2;1;1;1;1;1.5;1;1;1.5;1.5;1.2},
MATCH($Q132,_xlpm.MI,0)))&gt;{0.02;0.04;0.06;0.1;0.2;0.4;0.6;0.8;1;2;4;6})),
{0;1;2;3;4;5;6;7;8;9;10;11;12},
0)))
+N("КОЭФФИЦИЕНТ КОНТАКТА"))))*
(_xlfn.IFS($X132&lt;0.1,$X132/1000,$X132&gt;25,5.2,AND($X132&gt;=0.1,$X132&lt;=25),(($X132*2+0.1)/10)*($X132/10)))*
IFERROR((_xlfn.LET(
_xlpm.MA,
{0;0.8;0.85;0.9;0.95;1},
_xlpm.MAA,
{0;1;2;3;4;5},
INDEX(_xlpm.MA,MATCH(SUMPRODUCT(--((IF(ROUND(_xlpm.MAA,1)&gt;5,5,ROUND($AB132,1)))&gt;{0;1;2;3;4;5})),_xlpm.MAA,0)))
+N("КОЭФФИЦИЕНТ КОЛ-ВО КОНСТРУКЦИЙ")),1)*
$AB132,0))*
(IF($Q132="цифровой",$AG132/15*$AI132,1)
+N("ДЛЯ ЦИФРЫ"))</f>
        <v/>
      </c>
      <c r="EY132" s="110">
        <f>IFERROR(EX132*AY132,0)</f>
        <v/>
      </c>
      <c r="EZ132" s="131">
        <f>IFERROR(DP132/EY132*1000,0)</f>
        <v/>
      </c>
      <c r="FA132" s="112">
        <f>IFERROR(FC132/FB132,0)</f>
        <v/>
      </c>
      <c r="FB132" s="112">
        <f>IFERROR((FC132/(EY132/FF132*#REF!))*0.825,0)</f>
        <v/>
      </c>
      <c r="FC132" s="112">
        <f>IFERROR(((EX132*30/AR132)*100)/30,0)</f>
        <v/>
      </c>
      <c r="FD132" s="112">
        <f>IFERROR(EY132/G132*100%,0)</f>
        <v/>
      </c>
      <c r="FE132" s="112">
        <f>IFERROR(FD132/FC132*100%,0)</f>
        <v/>
      </c>
      <c r="FF132" s="110">
        <f>IFERROR(AR132/30*AY132,0)</f>
        <v/>
      </c>
    </row>
    <row r="133" ht="12.75" customHeight="1">
      <c r="A133" s="59" t="n"/>
      <c r="B133" s="60" t="n"/>
      <c r="C133" s="60" t="n"/>
      <c r="D133" s="60">
        <f t="array" ref="D1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3" s="60">
        <f t="array" ref="E1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3" s="60" t="inlineStr"/>
      <c r="G133" s="60" t="n"/>
      <c r="H133" s="60">
        <f t="array" ref="H1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3" s="60" t="n"/>
      <c r="J133" s="60" t="n"/>
      <c r="K133" s="60" t="n"/>
      <c r="L133" s="60" t="n"/>
      <c r="M133" s="60" t="n"/>
      <c r="N133" s="60" t="n"/>
      <c r="O133" s="60" t="n"/>
      <c r="P133" s="60">
        <f t="array" ref="P133">
_xlfn.IFS(
ISNUMBER(MATCH($Q133,{"шелфбаннер","разделитель","монетница","чековая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ISNUMBER(MATCH($Q133,{"каталог","журнал"},)),
"Пресса",
$Q133="","")</f>
        <v/>
      </c>
      <c r="Q133" s="60" t="n"/>
      <c r="R133" s="60">
        <f t="array" ref="R133">
IFERROR(
_xlfn.IFS(
OR(ISNUMBER(MATCH($Q133,{"экспозиция","макет","стенд","автостенд","авто стенд","выставочное пространство","выставочные стенды","модульные выставочные стенды","3Д конструкция","3D конструкция"},)),P133="Экспонирование"),
"нестандартный",
ISNUMBER(MATCH($Q133,{"скроллер","призматрон"},)),
"динамический",
$P133="Видео",
"цифровой",
OR($P133="Пресса",$P133="Щит",$P133="POSm",$P133="Подвес",$P133="Брендирование/оклейка"),
"статический"),"")</f>
        <v/>
      </c>
      <c r="S133" s="59" t="n"/>
      <c r="T133" s="60" t="n"/>
      <c r="U133" s="60" t="n"/>
      <c r="V133" s="60">
        <f>
IF(P133="Видео",
"цифровой постер/ролик",
IF(ISNUMBER(MATCH(Q133,{"короб световой","короб световой | лайтбокс","короб световой | кристалайт","лайтбокс","лайт бокс","кристалайт","LB","lightbox"},)),
"бэклит",
IF(P133="Брендирование/оклейка",
"перфарированная пленка/самоклейка",
IF(P133="Экспонирование",
"под запрос",
IF(P133="Подвес",
"баннер/ткань",
"")))))</f>
        <v/>
      </c>
      <c r="W133" s="59" t="n"/>
      <c r="X133" s="59" t="n"/>
      <c r="Y133" s="59" t="n"/>
      <c r="Z133" s="61" t="n"/>
      <c r="AA133" s="61" t="n"/>
      <c r="AB133" s="61">
        <f>IF(BL133&gt;0,Z133,0)</f>
        <v/>
      </c>
      <c r="AC133" s="59" t="n"/>
      <c r="AD133" s="59" t="n"/>
      <c r="AE133" s="59" t="n"/>
      <c r="AF133" s="59" t="n"/>
      <c r="AG133" s="59" t="n"/>
      <c r="AH133" s="59" t="n"/>
      <c r="AI133" s="59" t="n"/>
      <c r="AJ133" s="59" t="n"/>
      <c r="AK133" s="59" t="n"/>
      <c r="AL133" s="62">
        <f>IFERROR(IF(OR(R133="статический",R133="динамический",R133="нестандартный",R133="",R133=""),"-",IF(AND(AH133="-",AI133="-"),"-",AK133*3600/AH133*AI133)),"-")</f>
        <v/>
      </c>
      <c r="AM133" s="62">
        <f>IFERROR(IF(OR(R133="статический",R133="динамический",R133="",R133="", R133="BTL",R133="нестандартный"),"-",AG133*AI133*AL133/60),"-")</f>
        <v/>
      </c>
      <c r="AN133" s="63">
        <f>IFERROR(IF(AH133="","-",AG133*AI133/AH133),"-")</f>
        <v/>
      </c>
      <c r="AO133" s="59">
        <f>IFERROR(IF(OR($R133="статический",$R133="динамический",$R133="",$R133="",$R133="BTL",$R133="нестандартный"),"-",$AL133*$AY133),"-")</f>
        <v/>
      </c>
      <c r="AP133" s="62">
        <f>IFERROR(IF(OR($R133="статический",$R133="динамический",$R133="",$R133="",$R133="BTL",$R133="нестандартный"),"-",$AM133*AY133),"-")</f>
        <v/>
      </c>
      <c r="AQ133" s="64" t="n"/>
      <c r="AR133" s="61" t="n"/>
      <c r="AS133" s="61" t="n"/>
      <c r="AT133" s="61" t="n"/>
      <c r="AU133" s="65" t="n"/>
      <c r="AV133" s="124">
        <f>IFERROR(DR133/AT133*1000,"n/a")</f>
        <v/>
      </c>
      <c r="AW133" s="67" t="n"/>
      <c r="AX133" s="67" t="n"/>
      <c r="AY133" s="43">
        <f>IFERROR(IF(OR($AW133="",$AX133=""),"",_xlfn.DAYS($AX133+1,$AW133)),"")</f>
        <v/>
      </c>
      <c r="AZ133" s="68">
        <f t="array" ref="AZ133">
_xlfn.LET(_xlpm.COEFF,
IF($AW133+$AX133=0,0,IF(MAX(MIN($AX133,EOMONTH(AZ$15,0))-MAX($AW133,AZ$15)+1,)&gt;0,1,0)),
_xlfn.IFS(
$ES133="LisChannel",
_xlpm.COEFF*
INDEX({1;1;1.2;1.2;1;1;1;1;1.2;1.2;1.2;1.2},
MATCH(MONTH(AZ$15),
{1,2,3,4,5,6,7,8,9,10,11,12})),
CONCATENATE($ES133," ",$L133)="RussOutdoor метро",
_xlpm.COEFF*
INDEX({0.8;0.9;1.1;1.1;1;1;1;1;1.1;1.1;1.1;1.1},
MATCH(MONTH(AZ$15),
{1,2,3,4,5,6,7,8,9,10,11,12})),
$ES133&lt;&gt;"LisChannel",
_xlpm.COEFF,
$ES133&lt;&gt;"RussOutdoor",
_xlpm.COEFF))</f>
        <v/>
      </c>
      <c r="BA133" s="68">
        <f t="array" ref="BA133">
_xlfn.LET(_xlpm.COEFF,
IF($AW133+$AX133=0,0,IF(MAX(MIN($AX133,EOMONTH(BA$15,0))-MAX($AW133,BA$15)+1,)&gt;0,1,0)),
_xlfn.IFS(
$ES133="LisChannel",
_xlpm.COEFF*
INDEX({1;1;1.2;1.2;1;1;1;1;1.2;1.2;1.2;1.2},
MATCH(MONTH(BA$15),
{1,2,3,4,5,6,7,8,9,10,11,12})),
CONCATENATE($ES133," ",$L133)="RussOutdoor метро",
_xlpm.COEFF*
INDEX({0.8;0.9;1.1;1.1;1;1;1;1;1.1;1.1;1.1;1.1},
MATCH(MONTH(BA$15),
{1,2,3,4,5,6,7,8,9,10,11,12})),
$ES133&lt;&gt;"LisChannel",
_xlpm.COEFF,
$ES133&lt;&gt;"RussOutdoor",
_xlpm.COEFF))</f>
        <v/>
      </c>
      <c r="BB133" s="68">
        <f t="array" ref="BB133">
_xlfn.LET(_xlpm.COEFF,
IF($AW133+$AX133=0,0,IF(MAX(MIN($AX133,EOMONTH(BB$15,0))-MAX($AW133,BB$15)+1,)&gt;0,1,0)),
_xlfn.IFS(
$ES133="LisChannel",
_xlpm.COEFF*
INDEX({1;1;1.2;1.2;1;1;1;1;1.2;1.2;1.2;1.2},
MATCH(MONTH(BB$15),
{1,2,3,4,5,6,7,8,9,10,11,12})),
CONCATENATE($ES133," ",$L133)="RussOutdoor метро",
_xlpm.COEFF*
INDEX({0.8;0.9;1.1;1.1;1;1;1;1;1.1;1.1;1.1;1.1},
MATCH(MONTH(BB$15),
{1,2,3,4,5,6,7,8,9,10,11,12})),
$ES133&lt;&gt;"LisChannel",
_xlpm.COEFF,
$ES133&lt;&gt;"RussOutdoor",
_xlpm.COEFF))</f>
        <v/>
      </c>
      <c r="BC133" s="68">
        <f t="array" ref="BC133">
_xlfn.LET(_xlpm.COEFF,
IF($AW133+$AX133=0,0,IF(MAX(MIN($AX133,EOMONTH(BC$15,0))-MAX($AW133,BC$15)+1,)&gt;0,1,0)),
_xlfn.IFS(
$ES133="LisChannel",
_xlpm.COEFF*
INDEX({1;1;1.2;1.2;1;1;1;1;1.2;1.2;1.2;1.2},
MATCH(MONTH(BC$15),
{1,2,3,4,5,6,7,8,9,10,11,12})),
CONCATENATE($ES133," ",$L133)="RussOutdoor метро",
_xlpm.COEFF*
INDEX({0.8;0.9;1.1;1.1;1;1;1;1;1.1;1.1;1.1;1.1},
MATCH(MONTH(BC$15),
{1,2,3,4,5,6,7,8,9,10,11,12})),
$ES133&lt;&gt;"LisChannel",
_xlpm.COEFF,
$ES133&lt;&gt;"RussOutdoor",
_xlpm.COEFF))</f>
        <v/>
      </c>
      <c r="BD133" s="68">
        <f t="array" ref="BD133">
_xlfn.LET(_xlpm.COEFF,
IF($AW133+$AX133=0,0,IF(MAX(MIN($AX133,EOMONTH(BD$15,0))-MAX($AW133,BD$15)+1,)&gt;0,1,0)),
_xlfn.IFS(
$ES133="LisChannel",
_xlpm.COEFF*
INDEX({1;1;1.2;1.2;1;1;1;1;1.2;1.2;1.2;1.2},
MATCH(MONTH(BD$15),
{1,2,3,4,5,6,7,8,9,10,11,12})),
CONCATENATE($ES133," ",$L133)="RussOutdoor метро",
_xlpm.COEFF*
INDEX({0.8;0.9;1.1;1.1;1;1;1;1;1.1;1.1;1.1;1.1},
MATCH(MONTH(BD$15),
{1,2,3,4,5,6,7,8,9,10,11,12})),
$ES133&lt;&gt;"LisChannel",
_xlpm.COEFF,
$ES133&lt;&gt;"RussOutdoor",
_xlpm.COEFF))</f>
        <v/>
      </c>
      <c r="BE133" s="68">
        <f t="array" ref="BE133">
_xlfn.LET(_xlpm.COEFF,
IF($AW133+$AX133=0,0,IF(MAX(MIN($AX133,EOMONTH(BE$15,0))-MAX($AW133,BE$15)+1,)&gt;0,1,0)),
_xlfn.IFS(
$ES133="LisChannel",
_xlpm.COEFF*
INDEX({1;1;1.2;1.2;1;1;1;1;1.2;1.2;1.2;1.2},
MATCH(MONTH(BE$15),
{1,2,3,4,5,6,7,8,9,10,11,12})),
CONCATENATE($ES133," ",$L133)="RussOutdoor метро",
_xlpm.COEFF*
INDEX({0.8;0.9;1.1;1.1;1;1;1;1;1.1;1.1;1.1;1.1},
MATCH(MONTH(BE$15),
{1,2,3,4,5,6,7,8,9,10,11,12})),
$ES133&lt;&gt;"LisChannel",
_xlpm.COEFF,
$ES133&lt;&gt;"RussOutdoor",
_xlpm.COEFF))</f>
        <v/>
      </c>
      <c r="BF133" s="68">
        <f t="array" ref="BF133">
_xlfn.LET(_xlpm.COEFF,
IF($AW133+$AX133=0,0,IF(MAX(MIN($AX133,EOMONTH(BF$15,0))-MAX($AW133,BF$15)+1,)&gt;0,1,0)),
_xlfn.IFS(
$ES133="LisChannel",
_xlpm.COEFF*
INDEX({1;1;1.2;1.2;1;1;1;1;1.2;1.2;1.2;1.2},
MATCH(MONTH(BF$15),
{1,2,3,4,5,6,7,8,9,10,11,12})),
CONCATENATE($ES133," ",$L133)="RussOutdoor метро",
_xlpm.COEFF*
INDEX({0.8;0.9;1.1;1.1;1;1;1;1;1.1;1.1;1.1;1.1},
MATCH(MONTH(BF$15),
{1,2,3,4,5,6,7,8,9,10,11,12})),
$ES133&lt;&gt;"LisChannel",
_xlpm.COEFF,
$ES133&lt;&gt;"RussOutdoor",
_xlpm.COEFF))</f>
        <v/>
      </c>
      <c r="BG133" s="68">
        <f t="array" ref="BG133">
_xlfn.LET(_xlpm.COEFF,
IF($AW133+$AX133=0,0,IF(MAX(MIN($AX133,EOMONTH(BG$15,0))-MAX($AW133,BG$15)+1,)&gt;0,1,0)),
_xlfn.IFS(
$ES133="LisChannel",
_xlpm.COEFF*
INDEX({1;1;1.2;1.2;1;1;1;1;1.2;1.2;1.2;1.2},
MATCH(MONTH(BG$15),
{1,2,3,4,5,6,7,8,9,10,11,12})),
CONCATENATE($ES133," ",$L133)="RussOutdoor метро",
_xlpm.COEFF*
INDEX({0.8;0.9;1.1;1.1;1;1;1;1;1.1;1.1;1.1;1.1},
MATCH(MONTH(BG$15),
{1,2,3,4,5,6,7,8,9,10,11,12})),
$ES133&lt;&gt;"LisChannel",
_xlpm.COEFF,
$ES133&lt;&gt;"RussOutdoor",
_xlpm.COEFF))</f>
        <v/>
      </c>
      <c r="BH133" s="68">
        <f t="array" ref="BH133">
_xlfn.LET(_xlpm.COEFF,
IF($AW133+$AX133=0,0,IF(MAX(MIN($AX133,EOMONTH(BH$15,0))-MAX($AW133,BH$15)+1,)&gt;0,1,0)),
_xlfn.IFS(
$ES133="LisChannel",
_xlpm.COEFF*
INDEX({1;1;1.2;1.2;1;1;1;1;1.2;1.2;1.2;1.2},
MATCH(MONTH(BH$15),
{1,2,3,4,5,6,7,8,9,10,11,12})),
CONCATENATE($ES133," ",$L133)="RussOutdoor метро",
_xlpm.COEFF*
INDEX({0.8;0.9;1.1;1.1;1;1;1;1;1.1;1.1;1.1;1.1},
MATCH(MONTH(BH$15),
{1,2,3,4,5,6,7,8,9,10,11,12})),
$ES133&lt;&gt;"LisChannel",
_xlpm.COEFF,
$ES133&lt;&gt;"RussOutdoor",
_xlpm.COEFF))</f>
        <v/>
      </c>
      <c r="BI133" s="68">
        <f t="array" ref="BI133">
_xlfn.LET(_xlpm.COEFF,
IF($AW133+$AX133=0,0,IF(MAX(MIN($AX133,EOMONTH(BI$15,0))-MAX($AW133,BI$15)+1,)&gt;0,1,0)),
_xlfn.IFS(
$ES133="LisChannel",
_xlpm.COEFF*
INDEX({1;1;1.2;1.2;1;1;1;1;1.2;1.2;1.2;1.2},
MATCH(MONTH(BI$15),
{1,2,3,4,5,6,7,8,9,10,11,12})),
CONCATENATE($ES133," ",$L133)="RussOutdoor метро",
_xlpm.COEFF*
INDEX({0.8;0.9;1.1;1.1;1;1;1;1;1.1;1.1;1.1;1.1},
MATCH(MONTH(BI$15),
{1,2,3,4,5,6,7,8,9,10,11,12})),
$ES133&lt;&gt;"LisChannel",
_xlpm.COEFF,
$ES133&lt;&gt;"RussOutdoor",
_xlpm.COEFF))</f>
        <v/>
      </c>
      <c r="BJ133" s="68">
        <f t="array" ref="BJ133">
_xlfn.LET(_xlpm.COEFF,
IF($AW133+$AX133=0,0,IF(MAX(MIN($AX133,EOMONTH(BJ$15,0))-MAX($AW133,BJ$15)+1,)&gt;0,1,0)),
_xlfn.IFS(
$ES133="LisChannel",
_xlpm.COEFF*
INDEX({1;1;1.2;1.2;1;1;1;1;1.2;1.2;1.2;1.2},
MATCH(MONTH(BJ$15),
{1,2,3,4,5,6,7,8,9,10,11,12})),
CONCATENATE($ES133," ",$L133)="RussOutdoor метро",
_xlpm.COEFF*
INDEX({0.8;0.9;1.1;1.1;1;1;1;1;1.1;1.1;1.1;1.1},
MATCH(MONTH(BJ$15),
{1,2,3,4,5,6,7,8,9,10,11,12})),
$ES133&lt;&gt;"LisChannel",
_xlpm.COEFF,
$ES133&lt;&gt;"RussOutdoor",
_xlpm.COEFF))</f>
        <v/>
      </c>
      <c r="BK133" s="68">
        <f t="array" ref="BK133">
_xlfn.LET(_xlpm.COEFF,
IF($AW133+$AX133=0,0,IF(MAX(MIN($AX133,EOMONTH(BK$15,0))-MAX($AW133,BK$15)+1,)&gt;0,1,0)),
_xlfn.IFS(
$ES133="LisChannel",
_xlpm.COEFF*
INDEX({1;1;1.2;1.2;1;1;1;1;1.2;1.2;1.2;1.2},
MATCH(MONTH(BK$15),
{1,2,3,4,5,6,7,8,9,10,11,12})),
CONCATENATE($ES133," ",$L133)="RussOutdoor метро",
_xlpm.COEFF*
INDEX({0.8;0.9;1.1;1.1;1;1;1;1;1.1;1.1;1.1;1.1},
MATCH(MONTH(BK$15),
{1,2,3,4,5,6,7,8,9,10,11,12})),
$ES133&lt;&gt;"LisChannel",
_xlpm.COEFF,
$ES133&lt;&gt;"RussOutdoor",
_xlpm.COEFF))</f>
        <v/>
      </c>
      <c r="BL133" s="62">
        <f>COUNTIFS($AZ133:$BK133,"&gt;0")</f>
        <v/>
      </c>
      <c r="BM133" s="65" t="n"/>
      <c r="BN133" s="125">
        <f>$DJ133</f>
        <v/>
      </c>
      <c r="BO133" s="63">
        <f>$DQ133</f>
        <v/>
      </c>
      <c r="BP133" s="125">
        <f>
IFERROR(
IF($BL133=0,0,
$BN133*(1-$BO133)),
0)</f>
        <v/>
      </c>
      <c r="BQ133" s="125">
        <f t="array" ref="BQ133">
IFERROR(
_xlfn.IFS(
$DH133="день_1",
$BP133*$BL133/($AX133-$AW133+1)*AZ133*(DAY(EOMONTH(AZ$15,0))),
$DH133="день_2",
$BP133/30*MAX(MIN($AX133,EOMONTH(AZ$15,0))-MAX($AW133,AZ$15)+1,),
$DH133="раб.день",
$BP133/30*(IFERROR(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$BP133*AZ133,
$DH133="неделя",
$BP133*AZ133/7*(ROUNDUP((DAY(EOMONTH(AZ$15,0)))/4,0))),
0)</f>
        <v/>
      </c>
      <c r="BR133" s="125">
        <f t="array" ref="BR133">
IFERROR(
_xlfn.IFS(
$DH133="день_1",
$BP133*$BL133/($AX133-$AW133+1)*BA133*(DAY(EOMONTH(BA$15,0))),
$DH133="день_2",
$BP133/30*MAX(MIN($AX133,EOMONTH(BA$15,0))-MAX($AW133,BA$15)+1,),
$DH133="раб.день",
$BP133/30*(IFERROR(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$BP133*BA133,
$DH133="неделя",
$BP133*BA133/7*(ROUNDUP((DAY(EOMONTH(BA$15,0)))/4,0))),
0)</f>
        <v/>
      </c>
      <c r="BS133" s="125">
        <f t="array" ref="BS133">
IFERROR(
_xlfn.IFS(
$DH133="день_1",
$BP133*$BL133/($AX133-$AW133+1)*BB133*(DAY(EOMONTH(BB$15,0))),
$DH133="день_2",
$BP133/30*MAX(MIN($AX133,EOMONTH(BB$15,0))-MAX($AW133,BB$15)+1,),
$DH133="раб.день",
$BP133/30*(IFERROR(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$BP133*BB133,
$DH133="неделя",
$BP133*BB133/7*(ROUNDUP((DAY(EOMONTH(BB$15,0)))/4,0))),
0)</f>
        <v/>
      </c>
      <c r="BT133" s="125">
        <f t="array" ref="BT133">
IFERROR(
_xlfn.IFS(
$DH133="день_1",
$BP133*$BL133/($AX133-$AW133+1)*BC133*(DAY(EOMONTH(BC$15,0))),
$DH133="день_2",
$BP133/30*MAX(MIN($AX133,EOMONTH(BC$15,0))-MAX($AW133,BC$15)+1,),
$DH133="раб.день",
$BP133/30*(IFERROR(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$BP133*BC133,
$DH133="неделя",
$BP133*BC133/7*(ROUNDUP((DAY(EOMONTH(BC$15,0)))/4,0))),
0)</f>
        <v/>
      </c>
      <c r="BU133" s="125">
        <f t="array" ref="BU133">
IFERROR(
_xlfn.IFS(
$DH133="день_1",
$BP133*$BL133/($AX133-$AW133+1)*BD133*(DAY(EOMONTH(BD$15,0))),
$DH133="день_2",
$BP133/30*MAX(MIN($AX133,EOMONTH(BD$15,0))-MAX($AW133,BD$15)+1,),
$DH133="раб.день",
$BP133/30*(IFERROR(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$BP133*BD133,
$DH133="неделя",
$BP133*BD133/7*(ROUNDUP((DAY(EOMONTH(BD$15,0)))/4,0))),
0)</f>
        <v/>
      </c>
      <c r="BV133" s="125">
        <f t="array" ref="BV133">
IFERROR(
_xlfn.IFS(
$DH133="день_1",
$BP133*$BL133/($AX133-$AW133+1)*BE133*(DAY(EOMONTH(BE$15,0))),
$DH133="день_2",
$BP133/30*MAX(MIN($AX133,EOMONTH(BE$15,0))-MAX($AW133,BE$15)+1,),
$DH133="раб.день",
$BP133/30*(IFERROR(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$BP133*BE133,
$DH133="неделя",
$BP133*BE133/7*(ROUNDUP((DAY(EOMONTH(BE$15,0)))/4,0))),
0)</f>
        <v/>
      </c>
      <c r="BW133" s="125">
        <f t="array" ref="BW133">
IFERROR(
_xlfn.IFS(
$DH133="день_1",
$BP133*$BL133/($AX133-$AW133+1)*BF133*(DAY(EOMONTH(BF$15,0))),
$DH133="день_2",
$BP133/30*MAX(MIN($AX133,EOMONTH(BF$15,0))-MAX($AW133,BF$15)+1,),
$DH133="раб.день",
$BP133/30*(IFERROR(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$BP133*BF133,
$DH133="неделя",
$BP133*BF133/7*(ROUNDUP((DAY(EOMONTH(BF$15,0)))/4,0))),
0)</f>
        <v/>
      </c>
      <c r="BX133" s="125">
        <f t="array" ref="BX133">
IFERROR(
_xlfn.IFS(
$DH133="день_1",
$BP133*$BL133/($AX133-$AW133+1)*BG133*(DAY(EOMONTH(BG$15,0))),
$DH133="день_2",
$BP133/30*MAX(MIN($AX133,EOMONTH(BG$15,0))-MAX($AW133,BG$15)+1,),
$DH133="раб.день",
$BP133/30*(IFERROR(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$BP133*BG133,
$DH133="неделя",
$BP133*BG133/7*(ROUNDUP((DAY(EOMONTH(BG$15,0)))/4,0))),
0)</f>
        <v/>
      </c>
      <c r="BY133" s="125">
        <f t="array" ref="BY133">
IFERROR(
_xlfn.IFS(
$DH133="день_1",
$BP133*$BL133/($AX133-$AW133+1)*BH133*(DAY(EOMONTH(BH$15,0))),
$DH133="день_2",
$BP133/30*MAX(MIN($AX133,EOMONTH(BH$15,0))-MAX($AW133,BH$15)+1,),
$DH133="раб.день",
$BP133/30*(IFERROR(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$BP133*BH133,
$DH133="неделя",
$BP133*BH133/7*(ROUNDUP((DAY(EOMONTH(BH$15,0)))/4,0))),
0)</f>
        <v/>
      </c>
      <c r="BZ133" s="125">
        <f t="array" ref="BZ133">
IFERROR(
_xlfn.IFS(
$DH133="день_1",
$BP133*$BL133/($AX133-$AW133+1)*BI133*(DAY(EOMONTH(BI$15,0))),
$DH133="день_2",
$BP133/30*MAX(MIN($AX133,EOMONTH(BI$15,0))-MAX($AW133,BI$15)+1,),
$DH133="раб.день",
$BP133/30*(IFERROR(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$BP133*BI133,
$DH133="неделя",
$BP133*BI133/7*(ROUNDUP((DAY(EOMONTH(BI$15,0)))/4,0))),
0)</f>
        <v/>
      </c>
      <c r="CA133" s="125">
        <f t="array" ref="CA133">
IFERROR(
_xlfn.IFS(
$DH133="день_1",
$BP133*$BL133/($AX133-$AW133+1)*BJ133*(DAY(EOMONTH(BJ$15,0))),
$DH133="день_2",
$BP133/30*MAX(MIN($AX133,EOMONTH(BJ$15,0))-MAX($AW133,BJ$15)+1,),
$DH133="раб.день",
$BP133/30*(IFERROR(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$BP133*BJ133,
$DH133="неделя",
$BP133*BJ133/7*(ROUNDUP((DAY(EOMONTH(BJ$15,0)))/4,0))),
0)</f>
        <v/>
      </c>
      <c r="CB133" s="125">
        <f t="array" ref="CB133">
IFERROR(
_xlfn.IFS(
$DH133="день_1",
$BP133*$BL133/($AX133-$AW133+1)*BK133*(DAY(EOMONTH(BK$15,0))),
$DH133="день_2",
$BP133/30*MAX(MIN($AX133,EOMONTH(BK$15,0))-MAX($AW133,BK$15)+1,),
$DH133="раб.день",
$BP133/30*(IFERROR(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$BP133*BK133,
$DH133="неделя",
$BP133*BK133/7*(ROUNDUP((DAY(EOMONTH(BK$15,0)))/4,0))),
0)</f>
        <v/>
      </c>
      <c r="CC133" s="125">
        <f>SUM($BQ133:$CB133)</f>
        <v/>
      </c>
      <c r="CD133" s="126">
        <f>SUM($EH133:$EH133)</f>
        <v/>
      </c>
      <c r="CE133" s="126">
        <f>$CD133*$AB133</f>
        <v/>
      </c>
      <c r="CF133" s="126">
        <f>SUM($EK133:$EK133)</f>
        <v/>
      </c>
      <c r="CG133" s="126">
        <f>$CF133*$AB133</f>
        <v/>
      </c>
      <c r="CH133" s="126">
        <f>SUM($CC133,$CE133,$CG133)</f>
        <v/>
      </c>
      <c r="CI133" s="126">
        <f>$CH133*(1+$CM133)</f>
        <v/>
      </c>
      <c r="CJ133" s="127" t="n">
        <v>0</v>
      </c>
      <c r="CK133" s="126">
        <f>SUM($CH133:$CH133)*(1+$CJ133)</f>
        <v/>
      </c>
      <c r="CL133" s="126">
        <f>SUM($CH133:$CH133)*(1+$CM133)</f>
        <v/>
      </c>
      <c r="CM133" s="59" t="n"/>
      <c r="CN133" s="59" t="n"/>
      <c r="CO133" s="72" t="n"/>
      <c r="CP133" s="59" t="n"/>
      <c r="CQ133" s="73" t="n"/>
      <c r="CR133" s="73" t="n"/>
      <c r="CS133" s="73" t="n"/>
      <c r="CT133" s="72" t="n"/>
      <c r="CU133" s="79" t="inlineStr">
        <is>
          <t> </t>
        </is>
      </c>
      <c r="CV133" s="60" t="n"/>
      <c r="CW133" s="60" t="n"/>
      <c r="CX133" s="60" t="n"/>
      <c r="CY133" s="127">
        <f>IFERROR(($CC133-$EE133)/($EE133/(1-$DQ133)),0)</f>
        <v/>
      </c>
      <c r="CZ133" s="127">
        <f>IFERROR(1-$EI133/($CE133),0)</f>
        <v/>
      </c>
      <c r="DA133" s="127">
        <f>IFERROR(1-$EL133/($CG133),0)</f>
        <v/>
      </c>
      <c r="DB133" s="126">
        <f>ROUND(IFERROR(($CI133/(1+$CM133)-$EN133),0),2)</f>
        <v/>
      </c>
      <c r="DC133" s="128" t="n"/>
      <c r="DD133" s="125" t="n"/>
      <c r="DE133" s="75" t="n">
        <v>0</v>
      </c>
      <c r="DF133" s="128" t="n"/>
      <c r="DG133" s="125">
        <f>IF($DC133=0,0,$DD133*($DC133*100%-$DE133*$DF133))*SUM($AB133:$AB133)</f>
        <v/>
      </c>
      <c r="DH133" s="129" t="inlineStr">
        <is>
          <t>месяц</t>
        </is>
      </c>
      <c r="DI133" s="130">
        <f t="array" ref="DI133">IFERROR(
IF($ES133="LisChannel",
(ROUND(((INDEX({174.625;153.888888888889;130.972222222222},MATCH($AI133,{2;3;4}),0))*$AG133*$AI133),2)),0),0)</f>
        <v/>
      </c>
      <c r="DJ133" s="130">
        <f>
_xlfn.LET(_xlpm.X,
IFERROR(
IF($ES133="НовиковТВ",
(_xlfn.LET(_xlpm.NTV,
_xlfn.LET(_xlpm.MIN,350000,
IF(SUMIFS($DI:$DI,$ES:$ES,"НовиковТВ")&lt;=_xlpm.MIN,
(SUMIFS($DI:$DI,$ES:$ES,"НовиковТВ")/(COUNTIFS($ES:$ES,"НовиковТВ")))*_xlpm.MIN/SUMIFS($DI:$DI,$ES:$ES,"НовиковТВ"),
DI133)),
_xlpm.NTV+$DG133/(1-(1-(_xlpm.NTV)*(1-$DL133)*(1-$DM133)*(1-$DN133)*(1-$DO133)*(1-$DP133)/_xlpm.NTV))))/(1+$EP133),
$DI133+$DG133/(1-(1-($DI133)*(1-$DL133)*(1-$DM133)*(1-$DN133)*(1-$DO133)*(1-$DP133)/$DI133))),
0),
_xlpm.X*(1+$CM133)*(1+$CW133)-_xlpm.X*(1+$CM133)+_xlpm.X)</f>
        <v/>
      </c>
      <c r="DK133" s="125" t="inlineStr">
        <is>
          <t>послед.</t>
        </is>
      </c>
      <c r="DL133" s="63" t="n">
        <v>0</v>
      </c>
      <c r="DM133" s="63" t="n">
        <v>0</v>
      </c>
      <c r="DN133" s="63" t="n">
        <v>0</v>
      </c>
      <c r="DO133" s="63" t="n">
        <v>0</v>
      </c>
      <c r="DP133" s="63" t="n">
        <v>0</v>
      </c>
      <c r="DQ133" s="63">
        <f t="array" ref="DQ133">IFERROR(_xlfn.IFS(
$DK133="послед.",1-(1-$DL133)*(1-$DM133)*(1-$DN133)*(1-$DO133)*(1-$DP133),
$DK133="сумм.",$DL133+$DM133+$DN133+$DO133+$DP133),
0)</f>
        <v/>
      </c>
      <c r="DR133" s="125">
        <f t="array" ref="DR133">
IFERROR(
_xlfn.IFS(
$BL133=0,
0,
$BL133&gt;0,
_xlfn.IFS($DK133="послед.",
$DJ133*(1-$DL133)*(1-$DM133)*(1-$DN133)*(1-$DO133)*(1-$DP133),
$DK133="сумм.",
$DJ133*(1-($DL133+$DM133+$DN133+$DO133+$DP133)))),0)</f>
        <v/>
      </c>
      <c r="DS133" s="125">
        <f t="array" ref="DS133">
IFERROR(_xlfn.IFS(
$DH133="день_1",
$DR133*$BL133/($AX133-$AW133+1)*AZ133*(DAY(EOMONTH(AZ$15,0))),
$DH133="день_2",
$DR133/30*MAX(MIN($AX133,EOMONTH(AZ$15,0))-MAX($AW133,AZ$15)+1,),
$DH133="раб.день",
$DR133/30*(IFERROR(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$DR133*AZ133,
$DH133="неделя",
$DR133*AZ133/7*(ROUNDUP((DAY(EOMONTH(AZ$15,0)))/4,0))),
0)</f>
        <v/>
      </c>
      <c r="DT133" s="125">
        <f t="array" ref="DT133">
IFERROR(_xlfn.IFS(
$DH133="день_1",
$DR133*$BL133/($AX133-$AW133+1)*BA133*(DAY(EOMONTH(BA$15,0))),
$DH133="день_2",
$DR133/30*MAX(MIN($AX133,EOMONTH(BA$15,0))-MAX($AW133,BA$15)+1,),
$DH133="раб.день",
$DR133/30*(IFERROR(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$DR133*BA133,
$DH133="неделя",
$DR133*BA133/7*(ROUNDUP((DAY(EOMONTH(BA$15,0)))/4,0))),
0)</f>
        <v/>
      </c>
      <c r="DU133" s="125">
        <f t="array" ref="DU133">
IFERROR(_xlfn.IFS(
$DH133="день_1",
$DR133*$BL133/($AX133-$AW133+1)*BB133*(DAY(EOMONTH(BB$15,0))),
$DH133="день_2",
$DR133/30*MAX(MIN($AX133,EOMONTH(BB$15,0))-MAX($AW133,BB$15)+1,),
$DH133="раб.день",
$DR133/30*(IFERROR(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$DR133*BB133,
$DH133="неделя",
$DR133*BB133/7*(ROUNDUP((DAY(EOMONTH(BB$15,0)))/4,0))),
0)</f>
        <v/>
      </c>
      <c r="DV133" s="125">
        <f t="array" ref="DV133">
IFERROR(_xlfn.IFS(
$DH133="день_1",
$DR133*$BL133/($AX133-$AW133+1)*BC133*(DAY(EOMONTH(BC$15,0))),
$DH133="день_2",
$DR133/30*MAX(MIN($AX133,EOMONTH(BC$15,0))-MAX($AW133,BC$15)+1,),
$DH133="раб.день",
$DR133/30*(IFERROR(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$DR133*BC133,
$DH133="неделя",
$DR133*BC133/7*(ROUNDUP((DAY(EOMONTH(BC$15,0)))/4,0))),
0)</f>
        <v/>
      </c>
      <c r="DW133" s="125">
        <f t="array" ref="DW133">
IFERROR(_xlfn.IFS(
$DH133="день_1",
$DR133*$BL133/($AX133-$AW133+1)*BD133*(DAY(EOMONTH(BD$15,0))),
$DH133="день_2",
$DR133/30*MAX(MIN($AX133,EOMONTH(BD$15,0))-MAX($AW133,BD$15)+1,),
$DH133="раб.день",
$DR133/30*(IFERROR(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$DR133*BD133,
$DH133="неделя",
$DR133*BD133/7*(ROUNDUP((DAY(EOMONTH(BD$15,0)))/4,0))),
0)</f>
        <v/>
      </c>
      <c r="DX133" s="125">
        <f t="array" ref="DX133">
IFERROR(_xlfn.IFS(
$DH133="день_1",
$DR133*$BL133/($AX133-$AW133+1)*BE133*(DAY(EOMONTH(BE$15,0))),
$DH133="день_2",
$DR133/30*MAX(MIN($AX133,EOMONTH(BE$15,0))-MAX($AW133,BE$15)+1,),
$DH133="раб.день",
$DR133/30*(IFERROR(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$DR133*BE133,
$DH133="неделя",
$DR133*BE133/7*(ROUNDUP((DAY(EOMONTH(BE$15,0)))/4,0))),
0)</f>
        <v/>
      </c>
      <c r="DY133" s="125">
        <f t="array" ref="DY133">
IFERROR(_xlfn.IFS(
$DH133="день_1",
$DR133*$BL133/($AX133-$AW133+1)*BF133*(DAY(EOMONTH(BF$15,0))),
$DH133="день_2",
$DR133/30*MAX(MIN($AX133,EOMONTH(BF$15,0))-MAX($AW133,BF$15)+1,),
$DH133="раб.день",
$DR133/30*(IFERROR(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$DR133*BF133,
$DH133="неделя",
$DR133*BF133/7*(ROUNDUP((DAY(EOMONTH(BF$15,0)))/4,0))),
0)</f>
        <v/>
      </c>
      <c r="DZ133" s="125">
        <f t="array" ref="DZ133">
IFERROR(_xlfn.IFS(
$DH133="день_1",
$DR133*$BL133/($AX133-$AW133+1)*BG133*(DAY(EOMONTH(BG$15,0))),
$DH133="день_2",
$DR133/30*MAX(MIN($AX133,EOMONTH(BG$15,0))-MAX($AW133,BG$15)+1,),
$DH133="раб.день",
$DR133/30*(IFERROR(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$DR133*BG133,
$DH133="неделя",
$DR133*BG133/7*(ROUNDUP((DAY(EOMONTH(BG$15,0)))/4,0))),
0)</f>
        <v/>
      </c>
      <c r="EA133" s="125">
        <f t="array" ref="EA133">
IFERROR(_xlfn.IFS(
$DH133="день_1",
$DR133*$BL133/($AX133-$AW133+1)*BH133*(DAY(EOMONTH(BH$15,0))),
$DH133="день_2",
$DR133/30*MAX(MIN($AX133,EOMONTH(BH$15,0))-MAX($AW133,BH$15)+1,),
$DH133="раб.день",
$DR133/30*(IFERROR(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$DR133*BH133,
$DH133="неделя",
$DR133*BH133/7*(ROUNDUP((DAY(EOMONTH(BH$15,0)))/4,0))),
0)</f>
        <v/>
      </c>
      <c r="EB133" s="125">
        <f t="array" ref="EB133">
IFERROR(_xlfn.IFS(
$DH133="день_1",
$DR133*$BL133/($AX133-$AW133+1)*BI133*(DAY(EOMONTH(BI$15,0))),
$DH133="день_2",
$DR133/30*MAX(MIN($AX133,EOMONTH(BI$15,0))-MAX($AW133,BI$15)+1,),
$DH133="раб.день",
$DR133/30*(IFERROR(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$DR133*BI133,
$DH133="неделя",
$DR133*BI133/7*(ROUNDUP((DAY(EOMONTH(BI$15,0)))/4,0))),
0)</f>
        <v/>
      </c>
      <c r="EC133" s="125">
        <f t="array" ref="EC133">
IFERROR(_xlfn.IFS(
$DH133="день_1",
$DR133*$BL133/($AX133-$AW133+1)*BJ133*(DAY(EOMONTH(BJ$15,0))),
$DH133="день_2",
$DR133/30*MAX(MIN($AX133,EOMONTH(BJ$15,0))-MAX($AW133,BJ$15)+1,),
$DH133="раб.день",
$DR133/30*(IFERROR(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$DR133*BJ133,
$DH133="неделя",
$DR133*BJ133/7*(ROUNDUP((DAY(EOMONTH(BJ$15,0)))/4,0))),
0)</f>
        <v/>
      </c>
      <c r="ED133" s="125">
        <f t="array" ref="ED133">
IFERROR(_xlfn.IFS(
$DH133="день_1",
$DR133*$BL133/($AX133-$AW133+1)*BK133*(DAY(EOMONTH(BK$15,0))),
$DH133="день_2",
$DR133/30*MAX(MIN($AX133,EOMONTH(BK$15,0))-MAX($AW133,BK$15)+1,),
$DH133="раб.день",
$DR133/30*(IFERROR(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$DR133*BK133,
$DH133="неделя",
$DR133*BK133/7*(ROUNDUP((DAY(EOMONTH(BK$15,0)))/4,0))),
0)</f>
        <v/>
      </c>
      <c r="EE133" s="125">
        <f>SUM($DS133,$DT133,$DU133,$DV133,$DW133,$DX133,$DY133,$DZ133,$EA133,$EB133,$EC133,$ED133)</f>
        <v/>
      </c>
      <c r="EF133" s="125">
        <f>IFERROR(ROUND($EE133*(1+$EP133),2),0)</f>
        <v/>
      </c>
      <c r="EG133" s="128" t="n">
        <v>1</v>
      </c>
      <c r="EH133" s="126" t="n">
        <v>0</v>
      </c>
      <c r="EI133" s="126">
        <f>ROUND(SUM($EH133:$EH133)*SUM($AB133:$AB133)*$EG133,2)</f>
        <v/>
      </c>
      <c r="EJ133" s="126">
        <f>ROUND($EI133*(1+$EP133),2)</f>
        <v/>
      </c>
      <c r="EK133" s="126" t="n">
        <v>0</v>
      </c>
      <c r="EL133" s="126">
        <f>ROUND(SUM($EK133:$EK133)*SUM($AB133:$AB133)*$EG133,2)</f>
        <v/>
      </c>
      <c r="EM133" s="126">
        <f>ROUND($EL133*(1+$EP133),2)</f>
        <v/>
      </c>
      <c r="EN133" s="126">
        <f>SUM($EE133,$EI133,$EL133)</f>
        <v/>
      </c>
      <c r="EO133" s="126">
        <f>SUM($EF133,$EJ133,$EM133)</f>
        <v/>
      </c>
      <c r="EP133" s="59" t="n"/>
      <c r="EQ133" s="59" t="n"/>
      <c r="ER133" s="60">
        <f t="array" ref="ER1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MATCH(ES133,
{"AMS";"RussOutdoor";"HD Outdoor";"Ingroup";"IQ";"Ledproduction";"LisChannel";"Logic";"Media-PPL";"NovikovTV | НовиковТВ";"SMA";"SOK";"КрокусТВ | CrocusTV | IndoorTV";"Сити";"ТЯК Москва"},
0)),"")</f>
        <v/>
      </c>
      <c r="ES133" s="60" t="n"/>
      <c r="ET133" s="60">
        <f t="array" ref="ET1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MATCH(ES133,
{"AMS";"RussOutdoor";"HD Outdoor";"Ingroup";"IQ";"Ledproduction";"LisChannel";"Logic";"Media-PPL";"NovikovTV | НовиковТВ";"SMA";"SOK";"КрокусТВ | CrocusTV | IndoorTV";"Сити";"ТЯК Москва"},
0)),"")</f>
        <v/>
      </c>
      <c r="EU133" s="60" t="n"/>
      <c r="EV133" s="60" t="n"/>
      <c r="EX133" s="110">
        <f t="array" ref="EX133">
($AR133/30
+N("ТРАФИК ПЛОЩАДКИ"))*
(IFERROR(
_xlfn.LET(
_xlpm.GPR,
HLOOKUP($L133,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IF($Q133="цифровой",_xlpm.GPR/$AG133,_xlpm.GPR/60)),
0)
+N("DWELL TIME"))*
(IF($AB133=0,0,IF($AB133=1,0.3,IF($AB133=2,0.5,IF($AB133&gt;2,1))))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_xlfn.IFS($AC133="да",1.2,$AC133="нет",1)*
_xlfn.IFS($AD133="да",1.2,$AD133="нет",1)*
IF(R133="статический",1,1.2)*
$X133*
INDEX(
{1.2;1;1.2;1.2;1;1.2;1.2;1.2;1.2;1.2;1.2;1;1.2;1.2;1.2;1.2;1;1;1.2;1.2;1.2;1;1;1;1;1.2;1.2;1.2;1.2;1;1;1;1;1.2;1.2;1.2;1.2;1.2;1.2;1.2;1.2;1;1;1.2;1;1;1;1;1.5;1;1;1.5;1.5;1.2},
MATCH($Q133,_xlpm.MI,0)))&gt;{0.02;0.04;0.06;0.1;0.2;0.4;0.6;0.8;1;2;4;6})),
{0;1;2;3;4;5;6;7;8;9;10;11;12},
0)))
+N("КОЭФФИЦИЕНТ КОНТАКТА"))))*
(_xlfn.IFS($X133&lt;0.1,$X133/1000,$X133&gt;25,5.2,AND($X133&gt;=0.1,$X133&lt;=25),(($X133*2+0.1)/10)*($X133/10)))*
IFERROR((_xlfn.LET(
_xlpm.MA,
{0;0.8;0.85;0.9;0.95;1},
_xlpm.MAA,
{0;1;2;3;4;5},
INDEX(_xlpm.MA,MATCH(SUMPRODUCT(--((IF(ROUND(_xlpm.MAA,1)&gt;5,5,ROUND($AB133,1)))&gt;{0;1;2;3;4;5})),_xlpm.MAA,0)))
+N("КОЭФФИЦИЕНТ КОЛ-ВО КОНСТРУКЦИЙ")),1)*
$AB133,0))*
(IF($Q133="цифровой",$AG133/15*$AI133,1)
+N("ДЛЯ ЦИФРЫ"))</f>
        <v/>
      </c>
      <c r="EY133" s="110">
        <f>IFERROR(EX133*AY133,0)</f>
        <v/>
      </c>
      <c r="EZ133" s="131">
        <f>IFERROR(DP133/EY133*1000,0)</f>
        <v/>
      </c>
      <c r="FA133" s="112">
        <f>IFERROR(FC133/FB133,0)</f>
        <v/>
      </c>
      <c r="FB133" s="112">
        <f>IFERROR((FC133/(EY133/FF133*#REF!))*0.825,0)</f>
        <v/>
      </c>
      <c r="FC133" s="112">
        <f>IFERROR(((EX133*30/AR133)*100)/30,0)</f>
        <v/>
      </c>
      <c r="FD133" s="112">
        <f>IFERROR(EY133/G133*100%,0)</f>
        <v/>
      </c>
      <c r="FE133" s="112">
        <f>IFERROR(FD133/FC133*100%,0)</f>
        <v/>
      </c>
      <c r="FF133" s="110">
        <f>IFERROR(AR133/30*AY133,0)</f>
        <v/>
      </c>
    </row>
    <row r="134" ht="12.75" customHeight="1">
      <c r="A134" s="59" t="n"/>
      <c r="B134" s="60" t="n"/>
      <c r="C134" s="60" t="n"/>
      <c r="D134" s="60">
        <f t="array" ref="D1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4" s="60">
        <f t="array" ref="E1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4" s="60" t="inlineStr"/>
      <c r="G134" s="60" t="n"/>
      <c r="H134" s="60">
        <f t="array" ref="H1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4" s="60" t="n"/>
      <c r="J134" s="60" t="n"/>
      <c r="K134" s="60" t="n"/>
      <c r="L134" s="60" t="n"/>
      <c r="M134" s="60" t="n"/>
      <c r="N134" s="60" t="n"/>
      <c r="O134" s="60" t="n"/>
      <c r="P134" s="60">
        <f t="array" ref="P134">
_xlfn.IFS(
ISNUMBER(MATCH($Q134,{"шелфбаннер","разделитель","монетница","чековая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ISNUMBER(MATCH($Q134,{"каталог","журнал"},)),
"Пресса",
$Q134="","")</f>
        <v/>
      </c>
      <c r="Q134" s="60" t="n"/>
      <c r="R134" s="60">
        <f t="array" ref="R134">
IFERROR(
_xlfn.IFS(
OR(ISNUMBER(MATCH($Q134,{"экспозиция","макет","стенд","автостенд","авто стенд","выставочное пространство","выставочные стенды","модульные выставочные стенды","3Д конструкция","3D конструкция"},)),P134="Экспонирование"),
"нестандартный",
ISNUMBER(MATCH($Q134,{"скроллер","призматрон"},)),
"динамический",
$P134="Видео",
"цифровой",
OR($P134="Пресса",$P134="Щит",$P134="POSm",$P134="Подвес",$P134="Брендирование/оклейка"),
"статический"),"")</f>
        <v/>
      </c>
      <c r="S134" s="59" t="n"/>
      <c r="T134" s="60" t="n"/>
      <c r="U134" s="60" t="n"/>
      <c r="V134" s="60">
        <f>
IF(P134="Видео",
"цифровой постер/ролик",
IF(ISNUMBER(MATCH(Q134,{"короб световой","короб световой | лайтбокс","короб световой | кристалайт","лайтбокс","лайт бокс","кристалайт","LB","lightbox"},)),
"бэклит",
IF(P134="Брендирование/оклейка",
"перфарированная пленка/самоклейка",
IF(P134="Экспонирование",
"под запрос",
IF(P134="Подвес",
"баннер/ткань",
"")))))</f>
        <v/>
      </c>
      <c r="W134" s="59" t="n"/>
      <c r="X134" s="59" t="n"/>
      <c r="Y134" s="59" t="n"/>
      <c r="Z134" s="61" t="n"/>
      <c r="AA134" s="61" t="n"/>
      <c r="AB134" s="61">
        <f>IF(BL134&gt;0,Z134,0)</f>
        <v/>
      </c>
      <c r="AC134" s="59" t="n"/>
      <c r="AD134" s="59" t="n"/>
      <c r="AE134" s="59" t="n"/>
      <c r="AF134" s="59" t="n"/>
      <c r="AG134" s="59" t="n"/>
      <c r="AH134" s="59" t="n"/>
      <c r="AI134" s="59" t="n"/>
      <c r="AJ134" s="59" t="n"/>
      <c r="AK134" s="59" t="n"/>
      <c r="AL134" s="62">
        <f>IFERROR(IF(OR(R134="статический",R134="динамический",R134="нестандартный",R134="",R134=""),"-",IF(AND(AH134="-",AI134="-"),"-",AK134*3600/AH134*AI134)),"-")</f>
        <v/>
      </c>
      <c r="AM134" s="62">
        <f>IFERROR(IF(OR(R134="статический",R134="динамический",R134="",R134="", R134="BTL",R134="нестандартный"),"-",AG134*AI134*AL134/60),"-")</f>
        <v/>
      </c>
      <c r="AN134" s="63">
        <f>IFERROR(IF(AH134="","-",AG134*AI134/AH134),"-")</f>
        <v/>
      </c>
      <c r="AO134" s="59">
        <f>IFERROR(IF(OR($R134="статический",$R134="динамический",$R134="",$R134="",$R134="BTL",$R134="нестандартный"),"-",$AL134*$AY134),"-")</f>
        <v/>
      </c>
      <c r="AP134" s="62">
        <f>IFERROR(IF(OR($R134="статический",$R134="динамический",$R134="",$R134="",$R134="BTL",$R134="нестандартный"),"-",$AM134*AY134),"-")</f>
        <v/>
      </c>
      <c r="AQ134" s="64" t="n"/>
      <c r="AR134" s="61" t="n"/>
      <c r="AS134" s="61" t="n"/>
      <c r="AT134" s="61" t="n"/>
      <c r="AU134" s="65" t="n"/>
      <c r="AV134" s="124">
        <f>IFERROR(DR134/AT134*1000,"n/a")</f>
        <v/>
      </c>
      <c r="AW134" s="67" t="n"/>
      <c r="AX134" s="67" t="n"/>
      <c r="AY134" s="43">
        <f>IFERROR(IF(OR($AW134="",$AX134=""),"",_xlfn.DAYS($AX134+1,$AW134)),"")</f>
        <v/>
      </c>
      <c r="AZ134" s="68">
        <f t="array" ref="AZ134">
_xlfn.LET(_xlpm.COEFF,
IF($AW134+$AX134=0,0,IF(MAX(MIN($AX134,EOMONTH(AZ$15,0))-MAX($AW134,AZ$15)+1,)&gt;0,1,0)),
_xlfn.IFS(
$ES134="LisChannel",
_xlpm.COEFF*
INDEX({1;1;1.2;1.2;1;1;1;1;1.2;1.2;1.2;1.2},
MATCH(MONTH(AZ$15),
{1,2,3,4,5,6,7,8,9,10,11,12})),
CONCATENATE($ES134," ",$L134)="RussOutdoor метро",
_xlpm.COEFF*
INDEX({0.8;0.9;1.1;1.1;1;1;1;1;1.1;1.1;1.1;1.1},
MATCH(MONTH(AZ$15),
{1,2,3,4,5,6,7,8,9,10,11,12})),
$ES134&lt;&gt;"LisChannel",
_xlpm.COEFF,
$ES134&lt;&gt;"RussOutdoor",
_xlpm.COEFF))</f>
        <v/>
      </c>
      <c r="BA134" s="68">
        <f t="array" ref="BA134">
_xlfn.LET(_xlpm.COEFF,
IF($AW134+$AX134=0,0,IF(MAX(MIN($AX134,EOMONTH(BA$15,0))-MAX($AW134,BA$15)+1,)&gt;0,1,0)),
_xlfn.IFS(
$ES134="LisChannel",
_xlpm.COEFF*
INDEX({1;1;1.2;1.2;1;1;1;1;1.2;1.2;1.2;1.2},
MATCH(MONTH(BA$15),
{1,2,3,4,5,6,7,8,9,10,11,12})),
CONCATENATE($ES134," ",$L134)="RussOutdoor метро",
_xlpm.COEFF*
INDEX({0.8;0.9;1.1;1.1;1;1;1;1;1.1;1.1;1.1;1.1},
MATCH(MONTH(BA$15),
{1,2,3,4,5,6,7,8,9,10,11,12})),
$ES134&lt;&gt;"LisChannel",
_xlpm.COEFF,
$ES134&lt;&gt;"RussOutdoor",
_xlpm.COEFF))</f>
        <v/>
      </c>
      <c r="BB134" s="68">
        <f t="array" ref="BB134">
_xlfn.LET(_xlpm.COEFF,
IF($AW134+$AX134=0,0,IF(MAX(MIN($AX134,EOMONTH(BB$15,0))-MAX($AW134,BB$15)+1,)&gt;0,1,0)),
_xlfn.IFS(
$ES134="LisChannel",
_xlpm.COEFF*
INDEX({1;1;1.2;1.2;1;1;1;1;1.2;1.2;1.2;1.2},
MATCH(MONTH(BB$15),
{1,2,3,4,5,6,7,8,9,10,11,12})),
CONCATENATE($ES134," ",$L134)="RussOutdoor метро",
_xlpm.COEFF*
INDEX({0.8;0.9;1.1;1.1;1;1;1;1;1.1;1.1;1.1;1.1},
MATCH(MONTH(BB$15),
{1,2,3,4,5,6,7,8,9,10,11,12})),
$ES134&lt;&gt;"LisChannel",
_xlpm.COEFF,
$ES134&lt;&gt;"RussOutdoor",
_xlpm.COEFF))</f>
        <v/>
      </c>
      <c r="BC134" s="68">
        <f t="array" ref="BC134">
_xlfn.LET(_xlpm.COEFF,
IF($AW134+$AX134=0,0,IF(MAX(MIN($AX134,EOMONTH(BC$15,0))-MAX($AW134,BC$15)+1,)&gt;0,1,0)),
_xlfn.IFS(
$ES134="LisChannel",
_xlpm.COEFF*
INDEX({1;1;1.2;1.2;1;1;1;1;1.2;1.2;1.2;1.2},
MATCH(MONTH(BC$15),
{1,2,3,4,5,6,7,8,9,10,11,12})),
CONCATENATE($ES134," ",$L134)="RussOutdoor метро",
_xlpm.COEFF*
INDEX({0.8;0.9;1.1;1.1;1;1;1;1;1.1;1.1;1.1;1.1},
MATCH(MONTH(BC$15),
{1,2,3,4,5,6,7,8,9,10,11,12})),
$ES134&lt;&gt;"LisChannel",
_xlpm.COEFF,
$ES134&lt;&gt;"RussOutdoor",
_xlpm.COEFF))</f>
        <v/>
      </c>
      <c r="BD134" s="68">
        <f t="array" ref="BD134">
_xlfn.LET(_xlpm.COEFF,
IF($AW134+$AX134=0,0,IF(MAX(MIN($AX134,EOMONTH(BD$15,0))-MAX($AW134,BD$15)+1,)&gt;0,1,0)),
_xlfn.IFS(
$ES134="LisChannel",
_xlpm.COEFF*
INDEX({1;1;1.2;1.2;1;1;1;1;1.2;1.2;1.2;1.2},
MATCH(MONTH(BD$15),
{1,2,3,4,5,6,7,8,9,10,11,12})),
CONCATENATE($ES134," ",$L134)="RussOutdoor метро",
_xlpm.COEFF*
INDEX({0.8;0.9;1.1;1.1;1;1;1;1;1.1;1.1;1.1;1.1},
MATCH(MONTH(BD$15),
{1,2,3,4,5,6,7,8,9,10,11,12})),
$ES134&lt;&gt;"LisChannel",
_xlpm.COEFF,
$ES134&lt;&gt;"RussOutdoor",
_xlpm.COEFF))</f>
        <v/>
      </c>
      <c r="BE134" s="68">
        <f t="array" ref="BE134">
_xlfn.LET(_xlpm.COEFF,
IF($AW134+$AX134=0,0,IF(MAX(MIN($AX134,EOMONTH(BE$15,0))-MAX($AW134,BE$15)+1,)&gt;0,1,0)),
_xlfn.IFS(
$ES134="LisChannel",
_xlpm.COEFF*
INDEX({1;1;1.2;1.2;1;1;1;1;1.2;1.2;1.2;1.2},
MATCH(MONTH(BE$15),
{1,2,3,4,5,6,7,8,9,10,11,12})),
CONCATENATE($ES134," ",$L134)="RussOutdoor метро",
_xlpm.COEFF*
INDEX({0.8;0.9;1.1;1.1;1;1;1;1;1.1;1.1;1.1;1.1},
MATCH(MONTH(BE$15),
{1,2,3,4,5,6,7,8,9,10,11,12})),
$ES134&lt;&gt;"LisChannel",
_xlpm.COEFF,
$ES134&lt;&gt;"RussOutdoor",
_xlpm.COEFF))</f>
        <v/>
      </c>
      <c r="BF134" s="68">
        <f t="array" ref="BF134">
_xlfn.LET(_xlpm.COEFF,
IF($AW134+$AX134=0,0,IF(MAX(MIN($AX134,EOMONTH(BF$15,0))-MAX($AW134,BF$15)+1,)&gt;0,1,0)),
_xlfn.IFS(
$ES134="LisChannel",
_xlpm.COEFF*
INDEX({1;1;1.2;1.2;1;1;1;1;1.2;1.2;1.2;1.2},
MATCH(MONTH(BF$15),
{1,2,3,4,5,6,7,8,9,10,11,12})),
CONCATENATE($ES134," ",$L134)="RussOutdoor метро",
_xlpm.COEFF*
INDEX({0.8;0.9;1.1;1.1;1;1;1;1;1.1;1.1;1.1;1.1},
MATCH(MONTH(BF$15),
{1,2,3,4,5,6,7,8,9,10,11,12})),
$ES134&lt;&gt;"LisChannel",
_xlpm.COEFF,
$ES134&lt;&gt;"RussOutdoor",
_xlpm.COEFF))</f>
        <v/>
      </c>
      <c r="BG134" s="68">
        <f t="array" ref="BG134">
_xlfn.LET(_xlpm.COEFF,
IF($AW134+$AX134=0,0,IF(MAX(MIN($AX134,EOMONTH(BG$15,0))-MAX($AW134,BG$15)+1,)&gt;0,1,0)),
_xlfn.IFS(
$ES134="LisChannel",
_xlpm.COEFF*
INDEX({1;1;1.2;1.2;1;1;1;1;1.2;1.2;1.2;1.2},
MATCH(MONTH(BG$15),
{1,2,3,4,5,6,7,8,9,10,11,12})),
CONCATENATE($ES134," ",$L134)="RussOutdoor метро",
_xlpm.COEFF*
INDEX({0.8;0.9;1.1;1.1;1;1;1;1;1.1;1.1;1.1;1.1},
MATCH(MONTH(BG$15),
{1,2,3,4,5,6,7,8,9,10,11,12})),
$ES134&lt;&gt;"LisChannel",
_xlpm.COEFF,
$ES134&lt;&gt;"RussOutdoor",
_xlpm.COEFF))</f>
        <v/>
      </c>
      <c r="BH134" s="68">
        <f t="array" ref="BH134">
_xlfn.LET(_xlpm.COEFF,
IF($AW134+$AX134=0,0,IF(MAX(MIN($AX134,EOMONTH(BH$15,0))-MAX($AW134,BH$15)+1,)&gt;0,1,0)),
_xlfn.IFS(
$ES134="LisChannel",
_xlpm.COEFF*
INDEX({1;1;1.2;1.2;1;1;1;1;1.2;1.2;1.2;1.2},
MATCH(MONTH(BH$15),
{1,2,3,4,5,6,7,8,9,10,11,12})),
CONCATENATE($ES134," ",$L134)="RussOutdoor метро",
_xlpm.COEFF*
INDEX({0.8;0.9;1.1;1.1;1;1;1;1;1.1;1.1;1.1;1.1},
MATCH(MONTH(BH$15),
{1,2,3,4,5,6,7,8,9,10,11,12})),
$ES134&lt;&gt;"LisChannel",
_xlpm.COEFF,
$ES134&lt;&gt;"RussOutdoor",
_xlpm.COEFF))</f>
        <v/>
      </c>
      <c r="BI134" s="68">
        <f t="array" ref="BI134">
_xlfn.LET(_xlpm.COEFF,
IF($AW134+$AX134=0,0,IF(MAX(MIN($AX134,EOMONTH(BI$15,0))-MAX($AW134,BI$15)+1,)&gt;0,1,0)),
_xlfn.IFS(
$ES134="LisChannel",
_xlpm.COEFF*
INDEX({1;1;1.2;1.2;1;1;1;1;1.2;1.2;1.2;1.2},
MATCH(MONTH(BI$15),
{1,2,3,4,5,6,7,8,9,10,11,12})),
CONCATENATE($ES134," ",$L134)="RussOutdoor метро",
_xlpm.COEFF*
INDEX({0.8;0.9;1.1;1.1;1;1;1;1;1.1;1.1;1.1;1.1},
MATCH(MONTH(BI$15),
{1,2,3,4,5,6,7,8,9,10,11,12})),
$ES134&lt;&gt;"LisChannel",
_xlpm.COEFF,
$ES134&lt;&gt;"RussOutdoor",
_xlpm.COEFF))</f>
        <v/>
      </c>
      <c r="BJ134" s="68">
        <f t="array" ref="BJ134">
_xlfn.LET(_xlpm.COEFF,
IF($AW134+$AX134=0,0,IF(MAX(MIN($AX134,EOMONTH(BJ$15,0))-MAX($AW134,BJ$15)+1,)&gt;0,1,0)),
_xlfn.IFS(
$ES134="LisChannel",
_xlpm.COEFF*
INDEX({1;1;1.2;1.2;1;1;1;1;1.2;1.2;1.2;1.2},
MATCH(MONTH(BJ$15),
{1,2,3,4,5,6,7,8,9,10,11,12})),
CONCATENATE($ES134," ",$L134)="RussOutdoor метро",
_xlpm.COEFF*
INDEX({0.8;0.9;1.1;1.1;1;1;1;1;1.1;1.1;1.1;1.1},
MATCH(MONTH(BJ$15),
{1,2,3,4,5,6,7,8,9,10,11,12})),
$ES134&lt;&gt;"LisChannel",
_xlpm.COEFF,
$ES134&lt;&gt;"RussOutdoor",
_xlpm.COEFF))</f>
        <v/>
      </c>
      <c r="BK134" s="68">
        <f t="array" ref="BK134">
_xlfn.LET(_xlpm.COEFF,
IF($AW134+$AX134=0,0,IF(MAX(MIN($AX134,EOMONTH(BK$15,0))-MAX($AW134,BK$15)+1,)&gt;0,1,0)),
_xlfn.IFS(
$ES134="LisChannel",
_xlpm.COEFF*
INDEX({1;1;1.2;1.2;1;1;1;1;1.2;1.2;1.2;1.2},
MATCH(MONTH(BK$15),
{1,2,3,4,5,6,7,8,9,10,11,12})),
CONCATENATE($ES134," ",$L134)="RussOutdoor метро",
_xlpm.COEFF*
INDEX({0.8;0.9;1.1;1.1;1;1;1;1;1.1;1.1;1.1;1.1},
MATCH(MONTH(BK$15),
{1,2,3,4,5,6,7,8,9,10,11,12})),
$ES134&lt;&gt;"LisChannel",
_xlpm.COEFF,
$ES134&lt;&gt;"RussOutdoor",
_xlpm.COEFF))</f>
        <v/>
      </c>
      <c r="BL134" s="62">
        <f>COUNTIFS($AZ134:$BK134,"&gt;0")</f>
        <v/>
      </c>
      <c r="BM134" s="65" t="n"/>
      <c r="BN134" s="125">
        <f>$DJ134</f>
        <v/>
      </c>
      <c r="BO134" s="63">
        <f>$DQ134</f>
        <v/>
      </c>
      <c r="BP134" s="125">
        <f>
IFERROR(
IF($BL134=0,0,
$BN134*(1-$BO134)),
0)</f>
        <v/>
      </c>
      <c r="BQ134" s="125">
        <f t="array" ref="BQ134">
IFERROR(
_xlfn.IFS(
$DH134="день_1",
$BP134*$BL134/($AX134-$AW134+1)*AZ134*(DAY(EOMONTH(AZ$15,0))),
$DH134="день_2",
$BP134/30*MAX(MIN($AX134,EOMONTH(AZ$15,0))-MAX($AW134,AZ$15)+1,),
$DH134="раб.день",
$BP134/30*(IFERROR(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$BP134*AZ134,
$DH134="неделя",
$BP134*AZ134/7*(ROUNDUP((DAY(EOMONTH(AZ$15,0)))/4,0))),
0)</f>
        <v/>
      </c>
      <c r="BR134" s="125">
        <f t="array" ref="BR134">
IFERROR(
_xlfn.IFS(
$DH134="день_1",
$BP134*$BL134/($AX134-$AW134+1)*BA134*(DAY(EOMONTH(BA$15,0))),
$DH134="день_2",
$BP134/30*MAX(MIN($AX134,EOMONTH(BA$15,0))-MAX($AW134,BA$15)+1,),
$DH134="раб.день",
$BP134/30*(IFERROR(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$BP134*BA134,
$DH134="неделя",
$BP134*BA134/7*(ROUNDUP((DAY(EOMONTH(BA$15,0)))/4,0))),
0)</f>
        <v/>
      </c>
      <c r="BS134" s="125">
        <f t="array" ref="BS134">
IFERROR(
_xlfn.IFS(
$DH134="день_1",
$BP134*$BL134/($AX134-$AW134+1)*BB134*(DAY(EOMONTH(BB$15,0))),
$DH134="день_2",
$BP134/30*MAX(MIN($AX134,EOMONTH(BB$15,0))-MAX($AW134,BB$15)+1,),
$DH134="раб.день",
$BP134/30*(IFERROR(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$BP134*BB134,
$DH134="неделя",
$BP134*BB134/7*(ROUNDUP((DAY(EOMONTH(BB$15,0)))/4,0))),
0)</f>
        <v/>
      </c>
      <c r="BT134" s="125">
        <f t="array" ref="BT134">
IFERROR(
_xlfn.IFS(
$DH134="день_1",
$BP134*$BL134/($AX134-$AW134+1)*BC134*(DAY(EOMONTH(BC$15,0))),
$DH134="день_2",
$BP134/30*MAX(MIN($AX134,EOMONTH(BC$15,0))-MAX($AW134,BC$15)+1,),
$DH134="раб.день",
$BP134/30*(IFERROR(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$BP134*BC134,
$DH134="неделя",
$BP134*BC134/7*(ROUNDUP((DAY(EOMONTH(BC$15,0)))/4,0))),
0)</f>
        <v/>
      </c>
      <c r="BU134" s="125">
        <f t="array" ref="BU134">
IFERROR(
_xlfn.IFS(
$DH134="день_1",
$BP134*$BL134/($AX134-$AW134+1)*BD134*(DAY(EOMONTH(BD$15,0))),
$DH134="день_2",
$BP134/30*MAX(MIN($AX134,EOMONTH(BD$15,0))-MAX($AW134,BD$15)+1,),
$DH134="раб.день",
$BP134/30*(IFERROR(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$BP134*BD134,
$DH134="неделя",
$BP134*BD134/7*(ROUNDUP((DAY(EOMONTH(BD$15,0)))/4,0))),
0)</f>
        <v/>
      </c>
      <c r="BV134" s="125">
        <f t="array" ref="BV134">
IFERROR(
_xlfn.IFS(
$DH134="день_1",
$BP134*$BL134/($AX134-$AW134+1)*BE134*(DAY(EOMONTH(BE$15,0))),
$DH134="день_2",
$BP134/30*MAX(MIN($AX134,EOMONTH(BE$15,0))-MAX($AW134,BE$15)+1,),
$DH134="раб.день",
$BP134/30*(IFERROR(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$BP134*BE134,
$DH134="неделя",
$BP134*BE134/7*(ROUNDUP((DAY(EOMONTH(BE$15,0)))/4,0))),
0)</f>
        <v/>
      </c>
      <c r="BW134" s="125">
        <f t="array" ref="BW134">
IFERROR(
_xlfn.IFS(
$DH134="день_1",
$BP134*$BL134/($AX134-$AW134+1)*BF134*(DAY(EOMONTH(BF$15,0))),
$DH134="день_2",
$BP134/30*MAX(MIN($AX134,EOMONTH(BF$15,0))-MAX($AW134,BF$15)+1,),
$DH134="раб.день",
$BP134/30*(IFERROR(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$BP134*BF134,
$DH134="неделя",
$BP134*BF134/7*(ROUNDUP((DAY(EOMONTH(BF$15,0)))/4,0))),
0)</f>
        <v/>
      </c>
      <c r="BX134" s="125">
        <f t="array" ref="BX134">
IFERROR(
_xlfn.IFS(
$DH134="день_1",
$BP134*$BL134/($AX134-$AW134+1)*BG134*(DAY(EOMONTH(BG$15,0))),
$DH134="день_2",
$BP134/30*MAX(MIN($AX134,EOMONTH(BG$15,0))-MAX($AW134,BG$15)+1,),
$DH134="раб.день",
$BP134/30*(IFERROR(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$BP134*BG134,
$DH134="неделя",
$BP134*BG134/7*(ROUNDUP((DAY(EOMONTH(BG$15,0)))/4,0))),
0)</f>
        <v/>
      </c>
      <c r="BY134" s="125">
        <f t="array" ref="BY134">
IFERROR(
_xlfn.IFS(
$DH134="день_1",
$BP134*$BL134/($AX134-$AW134+1)*BH134*(DAY(EOMONTH(BH$15,0))),
$DH134="день_2",
$BP134/30*MAX(MIN($AX134,EOMONTH(BH$15,0))-MAX($AW134,BH$15)+1,),
$DH134="раб.день",
$BP134/30*(IFERROR(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$BP134*BH134,
$DH134="неделя",
$BP134*BH134/7*(ROUNDUP((DAY(EOMONTH(BH$15,0)))/4,0))),
0)</f>
        <v/>
      </c>
      <c r="BZ134" s="125">
        <f t="array" ref="BZ134">
IFERROR(
_xlfn.IFS(
$DH134="день_1",
$BP134*$BL134/($AX134-$AW134+1)*BI134*(DAY(EOMONTH(BI$15,0))),
$DH134="день_2",
$BP134/30*MAX(MIN($AX134,EOMONTH(BI$15,0))-MAX($AW134,BI$15)+1,),
$DH134="раб.день",
$BP134/30*(IFERROR(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$BP134*BI134,
$DH134="неделя",
$BP134*BI134/7*(ROUNDUP((DAY(EOMONTH(BI$15,0)))/4,0))),
0)</f>
        <v/>
      </c>
      <c r="CA134" s="125">
        <f t="array" ref="CA134">
IFERROR(
_xlfn.IFS(
$DH134="день_1",
$BP134*$BL134/($AX134-$AW134+1)*BJ134*(DAY(EOMONTH(BJ$15,0))),
$DH134="день_2",
$BP134/30*MAX(MIN($AX134,EOMONTH(BJ$15,0))-MAX($AW134,BJ$15)+1,),
$DH134="раб.день",
$BP134/30*(IFERROR(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$BP134*BJ134,
$DH134="неделя",
$BP134*BJ134/7*(ROUNDUP((DAY(EOMONTH(BJ$15,0)))/4,0))),
0)</f>
        <v/>
      </c>
      <c r="CB134" s="125">
        <f t="array" ref="CB134">
IFERROR(
_xlfn.IFS(
$DH134="день_1",
$BP134*$BL134/($AX134-$AW134+1)*BK134*(DAY(EOMONTH(BK$15,0))),
$DH134="день_2",
$BP134/30*MAX(MIN($AX134,EOMONTH(BK$15,0))-MAX($AW134,BK$15)+1,),
$DH134="раб.день",
$BP134/30*(IFERROR(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$BP134*BK134,
$DH134="неделя",
$BP134*BK134/7*(ROUNDUP((DAY(EOMONTH(BK$15,0)))/4,0))),
0)</f>
        <v/>
      </c>
      <c r="CC134" s="125">
        <f>SUM($BQ134:$CB134)</f>
        <v/>
      </c>
      <c r="CD134" s="126">
        <f>SUM($EH134:$EH134)</f>
        <v/>
      </c>
      <c r="CE134" s="126">
        <f>$CD134*$AB134</f>
        <v/>
      </c>
      <c r="CF134" s="126">
        <f>SUM($EK134:$EK134)</f>
        <v/>
      </c>
      <c r="CG134" s="126">
        <f>$CF134*$AB134</f>
        <v/>
      </c>
      <c r="CH134" s="126">
        <f>SUM($CC134,$CE134,$CG134)</f>
        <v/>
      </c>
      <c r="CI134" s="126">
        <f>$CH134*(1+$CM134)</f>
        <v/>
      </c>
      <c r="CJ134" s="127" t="n">
        <v>0</v>
      </c>
      <c r="CK134" s="126">
        <f>SUM($CH134:$CH134)*(1+$CJ134)</f>
        <v/>
      </c>
      <c r="CL134" s="126">
        <f>SUM($CH134:$CH134)*(1+$CM134)</f>
        <v/>
      </c>
      <c r="CM134" s="59" t="n"/>
      <c r="CN134" s="59" t="n"/>
      <c r="CO134" s="72" t="n"/>
      <c r="CP134" s="59" t="n"/>
      <c r="CQ134" s="73" t="n"/>
      <c r="CR134" s="73" t="n"/>
      <c r="CS134" s="73" t="n"/>
      <c r="CT134" s="72" t="n"/>
      <c r="CU134" s="79" t="inlineStr">
        <is>
          <t> </t>
        </is>
      </c>
      <c r="CV134" s="60" t="n"/>
      <c r="CW134" s="60" t="n"/>
      <c r="CX134" s="60" t="n"/>
      <c r="CY134" s="127">
        <f>IFERROR(($CC134-$EE134)/($EE134/(1-$DQ134)),0)</f>
        <v/>
      </c>
      <c r="CZ134" s="127">
        <f>IFERROR(1-$EI134/($CE134),0)</f>
        <v/>
      </c>
      <c r="DA134" s="127">
        <f>IFERROR(1-$EL134/($CG134),0)</f>
        <v/>
      </c>
      <c r="DB134" s="126">
        <f>ROUND(IFERROR(($CI134/(1+$CM134)-$EN134),0),2)</f>
        <v/>
      </c>
      <c r="DC134" s="128" t="n"/>
      <c r="DD134" s="125" t="n"/>
      <c r="DE134" s="75" t="n">
        <v>0</v>
      </c>
      <c r="DF134" s="128" t="n"/>
      <c r="DG134" s="125">
        <f>IF($DC134=0,0,$DD134*($DC134*100%-$DE134*$DF134))*SUM($AB134:$AB134)</f>
        <v/>
      </c>
      <c r="DH134" s="129" t="inlineStr">
        <is>
          <t>месяц</t>
        </is>
      </c>
      <c r="DI134" s="130">
        <f t="array" ref="DI134">IFERROR(
IF($ES134="LisChannel",
(ROUND(((INDEX({174.625;153.888888888889;130.972222222222},MATCH($AI134,{2;3;4}),0))*$AG134*$AI134),2)),0),0)</f>
        <v/>
      </c>
      <c r="DJ134" s="130">
        <f>
_xlfn.LET(_xlpm.X,
IFERROR(
IF($ES134="НовиковТВ",
(_xlfn.LET(_xlpm.NTV,
_xlfn.LET(_xlpm.MIN,350000,
IF(SUMIFS($DI:$DI,$ES:$ES,"НовиковТВ")&lt;=_xlpm.MIN,
(SUMIFS($DI:$DI,$ES:$ES,"НовиковТВ")/(COUNTIFS($ES:$ES,"НовиковТВ")))*_xlpm.MIN/SUMIFS($DI:$DI,$ES:$ES,"НовиковТВ"),
DI134)),
_xlpm.NTV+$DG134/(1-(1-(_xlpm.NTV)*(1-$DL134)*(1-$DM134)*(1-$DN134)*(1-$DO134)*(1-$DP134)/_xlpm.NTV))))/(1+$EP134),
$DI134+$DG134/(1-(1-($DI134)*(1-$DL134)*(1-$DM134)*(1-$DN134)*(1-$DO134)*(1-$DP134)/$DI134))),
0),
_xlpm.X*(1+$CM134)*(1+$CW134)-_xlpm.X*(1+$CM134)+_xlpm.X)</f>
        <v/>
      </c>
      <c r="DK134" s="125" t="inlineStr">
        <is>
          <t>послед.</t>
        </is>
      </c>
      <c r="DL134" s="63" t="n">
        <v>0</v>
      </c>
      <c r="DM134" s="63" t="n">
        <v>0</v>
      </c>
      <c r="DN134" s="63" t="n">
        <v>0</v>
      </c>
      <c r="DO134" s="63" t="n">
        <v>0</v>
      </c>
      <c r="DP134" s="63" t="n">
        <v>0</v>
      </c>
      <c r="DQ134" s="63">
        <f t="array" ref="DQ134">IFERROR(_xlfn.IFS(
$DK134="послед.",1-(1-$DL134)*(1-$DM134)*(1-$DN134)*(1-$DO134)*(1-$DP134),
$DK134="сумм.",$DL134+$DM134+$DN134+$DO134+$DP134),
0)</f>
        <v/>
      </c>
      <c r="DR134" s="125">
        <f t="array" ref="DR134">
IFERROR(
_xlfn.IFS(
$BL134=0,
0,
$BL134&gt;0,
_xlfn.IFS($DK134="послед.",
$DJ134*(1-$DL134)*(1-$DM134)*(1-$DN134)*(1-$DO134)*(1-$DP134),
$DK134="сумм.",
$DJ134*(1-($DL134+$DM134+$DN134+$DO134+$DP134)))),0)</f>
        <v/>
      </c>
      <c r="DS134" s="125">
        <f t="array" ref="DS134">
IFERROR(_xlfn.IFS(
$DH134="день_1",
$DR134*$BL134/($AX134-$AW134+1)*AZ134*(DAY(EOMONTH(AZ$15,0))),
$DH134="день_2",
$DR134/30*MAX(MIN($AX134,EOMONTH(AZ$15,0))-MAX($AW134,AZ$15)+1,),
$DH134="раб.день",
$DR134/30*(IFERROR(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$DR134*AZ134,
$DH134="неделя",
$DR134*AZ134/7*(ROUNDUP((DAY(EOMONTH(AZ$15,0)))/4,0))),
0)</f>
        <v/>
      </c>
      <c r="DT134" s="125">
        <f t="array" ref="DT134">
IFERROR(_xlfn.IFS(
$DH134="день_1",
$DR134*$BL134/($AX134-$AW134+1)*BA134*(DAY(EOMONTH(BA$15,0))),
$DH134="день_2",
$DR134/30*MAX(MIN($AX134,EOMONTH(BA$15,0))-MAX($AW134,BA$15)+1,),
$DH134="раб.день",
$DR134/30*(IFERROR(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$DR134*BA134,
$DH134="неделя",
$DR134*BA134/7*(ROUNDUP((DAY(EOMONTH(BA$15,0)))/4,0))),
0)</f>
        <v/>
      </c>
      <c r="DU134" s="125">
        <f t="array" ref="DU134">
IFERROR(_xlfn.IFS(
$DH134="день_1",
$DR134*$BL134/($AX134-$AW134+1)*BB134*(DAY(EOMONTH(BB$15,0))),
$DH134="день_2",
$DR134/30*MAX(MIN($AX134,EOMONTH(BB$15,0))-MAX($AW134,BB$15)+1,),
$DH134="раб.день",
$DR134/30*(IFERROR(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$DR134*BB134,
$DH134="неделя",
$DR134*BB134/7*(ROUNDUP((DAY(EOMONTH(BB$15,0)))/4,0))),
0)</f>
        <v/>
      </c>
      <c r="DV134" s="125">
        <f t="array" ref="DV134">
IFERROR(_xlfn.IFS(
$DH134="день_1",
$DR134*$BL134/($AX134-$AW134+1)*BC134*(DAY(EOMONTH(BC$15,0))),
$DH134="день_2",
$DR134/30*MAX(MIN($AX134,EOMONTH(BC$15,0))-MAX($AW134,BC$15)+1,),
$DH134="раб.день",
$DR134/30*(IFERROR(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$DR134*BC134,
$DH134="неделя",
$DR134*BC134/7*(ROUNDUP((DAY(EOMONTH(BC$15,0)))/4,0))),
0)</f>
        <v/>
      </c>
      <c r="DW134" s="125">
        <f t="array" ref="DW134">
IFERROR(_xlfn.IFS(
$DH134="день_1",
$DR134*$BL134/($AX134-$AW134+1)*BD134*(DAY(EOMONTH(BD$15,0))),
$DH134="день_2",
$DR134/30*MAX(MIN($AX134,EOMONTH(BD$15,0))-MAX($AW134,BD$15)+1,),
$DH134="раб.день",
$DR134/30*(IFERROR(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$DR134*BD134,
$DH134="неделя",
$DR134*BD134/7*(ROUNDUP((DAY(EOMONTH(BD$15,0)))/4,0))),
0)</f>
        <v/>
      </c>
      <c r="DX134" s="125">
        <f t="array" ref="DX134">
IFERROR(_xlfn.IFS(
$DH134="день_1",
$DR134*$BL134/($AX134-$AW134+1)*BE134*(DAY(EOMONTH(BE$15,0))),
$DH134="день_2",
$DR134/30*MAX(MIN($AX134,EOMONTH(BE$15,0))-MAX($AW134,BE$15)+1,),
$DH134="раб.день",
$DR134/30*(IFERROR(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$DR134*BE134,
$DH134="неделя",
$DR134*BE134/7*(ROUNDUP((DAY(EOMONTH(BE$15,0)))/4,0))),
0)</f>
        <v/>
      </c>
      <c r="DY134" s="125">
        <f t="array" ref="DY134">
IFERROR(_xlfn.IFS(
$DH134="день_1",
$DR134*$BL134/($AX134-$AW134+1)*BF134*(DAY(EOMONTH(BF$15,0))),
$DH134="день_2",
$DR134/30*MAX(MIN($AX134,EOMONTH(BF$15,0))-MAX($AW134,BF$15)+1,),
$DH134="раб.день",
$DR134/30*(IFERROR(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$DR134*BF134,
$DH134="неделя",
$DR134*BF134/7*(ROUNDUP((DAY(EOMONTH(BF$15,0)))/4,0))),
0)</f>
        <v/>
      </c>
      <c r="DZ134" s="125">
        <f t="array" ref="DZ134">
IFERROR(_xlfn.IFS(
$DH134="день_1",
$DR134*$BL134/($AX134-$AW134+1)*BG134*(DAY(EOMONTH(BG$15,0))),
$DH134="день_2",
$DR134/30*MAX(MIN($AX134,EOMONTH(BG$15,0))-MAX($AW134,BG$15)+1,),
$DH134="раб.день",
$DR134/30*(IFERROR(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$DR134*BG134,
$DH134="неделя",
$DR134*BG134/7*(ROUNDUP((DAY(EOMONTH(BG$15,0)))/4,0))),
0)</f>
        <v/>
      </c>
      <c r="EA134" s="125">
        <f t="array" ref="EA134">
IFERROR(_xlfn.IFS(
$DH134="день_1",
$DR134*$BL134/($AX134-$AW134+1)*BH134*(DAY(EOMONTH(BH$15,0))),
$DH134="день_2",
$DR134/30*MAX(MIN($AX134,EOMONTH(BH$15,0))-MAX($AW134,BH$15)+1,),
$DH134="раб.день",
$DR134/30*(IFERROR(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$DR134*BH134,
$DH134="неделя",
$DR134*BH134/7*(ROUNDUP((DAY(EOMONTH(BH$15,0)))/4,0))),
0)</f>
        <v/>
      </c>
      <c r="EB134" s="125">
        <f t="array" ref="EB134">
IFERROR(_xlfn.IFS(
$DH134="день_1",
$DR134*$BL134/($AX134-$AW134+1)*BI134*(DAY(EOMONTH(BI$15,0))),
$DH134="день_2",
$DR134/30*MAX(MIN($AX134,EOMONTH(BI$15,0))-MAX($AW134,BI$15)+1,),
$DH134="раб.день",
$DR134/30*(IFERROR(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$DR134*BI134,
$DH134="неделя",
$DR134*BI134/7*(ROUNDUP((DAY(EOMONTH(BI$15,0)))/4,0))),
0)</f>
        <v/>
      </c>
      <c r="EC134" s="125">
        <f t="array" ref="EC134">
IFERROR(_xlfn.IFS(
$DH134="день_1",
$DR134*$BL134/($AX134-$AW134+1)*BJ134*(DAY(EOMONTH(BJ$15,0))),
$DH134="день_2",
$DR134/30*MAX(MIN($AX134,EOMONTH(BJ$15,0))-MAX($AW134,BJ$15)+1,),
$DH134="раб.день",
$DR134/30*(IFERROR(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$DR134*BJ134,
$DH134="неделя",
$DR134*BJ134/7*(ROUNDUP((DAY(EOMONTH(BJ$15,0)))/4,0))),
0)</f>
        <v/>
      </c>
      <c r="ED134" s="125">
        <f t="array" ref="ED134">
IFERROR(_xlfn.IFS(
$DH134="день_1",
$DR134*$BL134/($AX134-$AW134+1)*BK134*(DAY(EOMONTH(BK$15,0))),
$DH134="день_2",
$DR134/30*MAX(MIN($AX134,EOMONTH(BK$15,0))-MAX($AW134,BK$15)+1,),
$DH134="раб.день",
$DR134/30*(IFERROR(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$DR134*BK134,
$DH134="неделя",
$DR134*BK134/7*(ROUNDUP((DAY(EOMONTH(BK$15,0)))/4,0))),
0)</f>
        <v/>
      </c>
      <c r="EE134" s="125">
        <f>SUM($DS134,$DT134,$DU134,$DV134,$DW134,$DX134,$DY134,$DZ134,$EA134,$EB134,$EC134,$ED134)</f>
        <v/>
      </c>
      <c r="EF134" s="125">
        <f>IFERROR(ROUND($EE134*(1+$EP134),2),0)</f>
        <v/>
      </c>
      <c r="EG134" s="128" t="n">
        <v>1</v>
      </c>
      <c r="EH134" s="126" t="n">
        <v>0</v>
      </c>
      <c r="EI134" s="126">
        <f>ROUND(SUM($EH134:$EH134)*SUM($AB134:$AB134)*$EG134,2)</f>
        <v/>
      </c>
      <c r="EJ134" s="126">
        <f>ROUND($EI134*(1+$EP134),2)</f>
        <v/>
      </c>
      <c r="EK134" s="126" t="n">
        <v>0</v>
      </c>
      <c r="EL134" s="126">
        <f>ROUND(SUM($EK134:$EK134)*SUM($AB134:$AB134)*$EG134,2)</f>
        <v/>
      </c>
      <c r="EM134" s="126">
        <f>ROUND($EL134*(1+$EP134),2)</f>
        <v/>
      </c>
      <c r="EN134" s="126">
        <f>SUM($EE134,$EI134,$EL134)</f>
        <v/>
      </c>
      <c r="EO134" s="126">
        <f>SUM($EF134,$EJ134,$EM134)</f>
        <v/>
      </c>
      <c r="EP134" s="59" t="n"/>
      <c r="EQ134" s="59" t="n"/>
      <c r="ER134" s="60">
        <f t="array" ref="ER1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MATCH(ES134,
{"AMS";"RussOutdoor";"HD Outdoor";"Ingroup";"IQ";"Ledproduction";"LisChannel";"Logic";"Media-PPL";"NovikovTV | НовиковТВ";"SMA";"SOK";"КрокусТВ | CrocusTV | IndoorTV";"Сити";"ТЯК Москва"},
0)),"")</f>
        <v/>
      </c>
      <c r="ES134" s="60" t="n"/>
      <c r="ET134" s="60">
        <f t="array" ref="ET1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MATCH(ES134,
{"AMS";"RussOutdoor";"HD Outdoor";"Ingroup";"IQ";"Ledproduction";"LisChannel";"Logic";"Media-PPL";"NovikovTV | НовиковТВ";"SMA";"SOK";"КрокусТВ | CrocusTV | IndoorTV";"Сити";"ТЯК Москва"},
0)),"")</f>
        <v/>
      </c>
      <c r="EU134" s="60" t="n"/>
      <c r="EV134" s="60" t="n"/>
      <c r="EX134" s="110">
        <f t="array" ref="EX134">
($AR134/30
+N("ТРАФИК ПЛОЩАДКИ"))*
(IFERROR(
_xlfn.LET(
_xlpm.GPR,
HLOOKUP($L134,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IF($Q134="цифровой",_xlpm.GPR/$AG134,_xlpm.GPR/60)),
0)
+N("DWELL TIME"))*
(IF($AB134=0,0,IF($AB134=1,0.3,IF($AB134=2,0.5,IF($AB134&gt;2,1))))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_xlfn.IFS($AC134="да",1.2,$AC134="нет",1)*
_xlfn.IFS($AD134="да",1.2,$AD134="нет",1)*
IF(R134="статический",1,1.2)*
$X134*
INDEX(
{1.2;1;1.2;1.2;1;1.2;1.2;1.2;1.2;1.2;1.2;1;1.2;1.2;1.2;1.2;1;1;1.2;1.2;1.2;1;1;1;1;1.2;1.2;1.2;1.2;1;1;1;1;1.2;1.2;1.2;1.2;1.2;1.2;1.2;1.2;1;1;1.2;1;1;1;1;1.5;1;1;1.5;1.5;1.2},
MATCH($Q134,_xlpm.MI,0)))&gt;{0.02;0.04;0.06;0.1;0.2;0.4;0.6;0.8;1;2;4;6})),
{0;1;2;3;4;5;6;7;8;9;10;11;12},
0)))
+N("КОЭФФИЦИЕНТ КОНТАКТА"))))*
(_xlfn.IFS($X134&lt;0.1,$X134/1000,$X134&gt;25,5.2,AND($X134&gt;=0.1,$X134&lt;=25),(($X134*2+0.1)/10)*($X134/10)))*
IFERROR((_xlfn.LET(
_xlpm.MA,
{0;0.8;0.85;0.9;0.95;1},
_xlpm.MAA,
{0;1;2;3;4;5},
INDEX(_xlpm.MA,MATCH(SUMPRODUCT(--((IF(ROUND(_xlpm.MAA,1)&gt;5,5,ROUND($AB134,1)))&gt;{0;1;2;3;4;5})),_xlpm.MAA,0)))
+N("КОЭФФИЦИЕНТ КОЛ-ВО КОНСТРУКЦИЙ")),1)*
$AB134,0))*
(IF($Q134="цифровой",$AG134/15*$AI134,1)
+N("ДЛЯ ЦИФРЫ"))</f>
        <v/>
      </c>
      <c r="EY134" s="110">
        <f>IFERROR(EX134*AY134,0)</f>
        <v/>
      </c>
      <c r="EZ134" s="131">
        <f>IFERROR(DP134/EY134*1000,0)</f>
        <v/>
      </c>
      <c r="FA134" s="112">
        <f>IFERROR(FC134/FB134,0)</f>
        <v/>
      </c>
      <c r="FB134" s="112">
        <f>IFERROR((FC134/(EY134/FF134*#REF!))*0.825,0)</f>
        <v/>
      </c>
      <c r="FC134" s="112">
        <f>IFERROR(((EX134*30/AR134)*100)/30,0)</f>
        <v/>
      </c>
      <c r="FD134" s="112">
        <f>IFERROR(EY134/G134*100%,0)</f>
        <v/>
      </c>
      <c r="FE134" s="112">
        <f>IFERROR(FD134/FC134*100%,0)</f>
        <v/>
      </c>
      <c r="FF134" s="110">
        <f>IFERROR(AR134/30*AY134,0)</f>
        <v/>
      </c>
    </row>
    <row r="135" ht="12.75" customHeight="1">
      <c r="A135" s="59" t="n"/>
      <c r="B135" s="60" t="n"/>
      <c r="C135" s="60" t="n"/>
      <c r="D135" s="60">
        <f t="array" ref="D1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5" s="60">
        <f t="array" ref="E1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5" s="60" t="inlineStr"/>
      <c r="G135" s="60" t="n"/>
      <c r="H135" s="60">
        <f t="array" ref="H1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5" s="60" t="n"/>
      <c r="J135" s="60" t="n"/>
      <c r="K135" s="60" t="n"/>
      <c r="L135" s="60" t="n"/>
      <c r="M135" s="60" t="n"/>
      <c r="N135" s="60" t="n"/>
      <c r="O135" s="60" t="n"/>
      <c r="P135" s="60">
        <f t="array" ref="P135">
_xlfn.IFS(
ISNUMBER(MATCH($Q135,{"шелфбаннер","разделитель","монетница","чековая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ISNUMBER(MATCH($Q135,{"каталог","журнал"},)),
"Пресса",
$Q135="","")</f>
        <v/>
      </c>
      <c r="Q135" s="60" t="n"/>
      <c r="R135" s="60">
        <f t="array" ref="R135">
IFERROR(
_xlfn.IFS(
OR(ISNUMBER(MATCH($Q135,{"экспозиция","макет","стенд","автостенд","авто стенд","выставочное пространство","выставочные стенды","модульные выставочные стенды","3Д конструкция","3D конструкция"},)),P135="Экспонирование"),
"нестандартный",
ISNUMBER(MATCH($Q135,{"скроллер","призматрон"},)),
"динамический",
$P135="Видео",
"цифровой",
OR($P135="Пресса",$P135="Щит",$P135="POSm",$P135="Подвес",$P135="Брендирование/оклейка"),
"статический"),"")</f>
        <v/>
      </c>
      <c r="S135" s="59" t="n"/>
      <c r="T135" s="60" t="n"/>
      <c r="U135" s="60" t="n"/>
      <c r="V135" s="60">
        <f>
IF(P135="Видео",
"цифровой постер/ролик",
IF(ISNUMBER(MATCH(Q135,{"короб световой","короб световой | лайтбокс","короб световой | кристалайт","лайтбокс","лайт бокс","кристалайт","LB","lightbox"},)),
"бэклит",
IF(P135="Брендирование/оклейка",
"перфарированная пленка/самоклейка",
IF(P135="Экспонирование",
"под запрос",
IF(P135="Подвес",
"баннер/ткань",
"")))))</f>
        <v/>
      </c>
      <c r="W135" s="59" t="n"/>
      <c r="X135" s="59" t="n"/>
      <c r="Y135" s="59" t="n"/>
      <c r="Z135" s="61" t="n"/>
      <c r="AA135" s="61" t="n"/>
      <c r="AB135" s="61">
        <f>IF(BL135&gt;0,Z135,0)</f>
        <v/>
      </c>
      <c r="AC135" s="59" t="n"/>
      <c r="AD135" s="59" t="n"/>
      <c r="AE135" s="59" t="n"/>
      <c r="AF135" s="59" t="n"/>
      <c r="AG135" s="59" t="n"/>
      <c r="AH135" s="59" t="n"/>
      <c r="AI135" s="59" t="n"/>
      <c r="AJ135" s="59" t="n"/>
      <c r="AK135" s="59" t="n"/>
      <c r="AL135" s="62">
        <f>IFERROR(IF(OR(R135="статический",R135="динамический",R135="нестандартный",R135="",R135=""),"-",IF(AND(AH135="-",AI135="-"),"-",AK135*3600/AH135*AI135)),"-")</f>
        <v/>
      </c>
      <c r="AM135" s="62">
        <f>IFERROR(IF(OR(R135="статический",R135="динамический",R135="",R135="", R135="BTL",R135="нестандартный"),"-",AG135*AI135*AL135/60),"-")</f>
        <v/>
      </c>
      <c r="AN135" s="63">
        <f>IFERROR(IF(AH135="","-",AG135*AI135/AH135),"-")</f>
        <v/>
      </c>
      <c r="AO135" s="59">
        <f>IFERROR(IF(OR($R135="статический",$R135="динамический",$R135="",$R135="",$R135="BTL",$R135="нестандартный"),"-",$AL135*$AY135),"-")</f>
        <v/>
      </c>
      <c r="AP135" s="62">
        <f>IFERROR(IF(OR($R135="статический",$R135="динамический",$R135="",$R135="",$R135="BTL",$R135="нестандартный"),"-",$AM135*AY135),"-")</f>
        <v/>
      </c>
      <c r="AQ135" s="64" t="n"/>
      <c r="AR135" s="61" t="n"/>
      <c r="AS135" s="61" t="n"/>
      <c r="AT135" s="61" t="n"/>
      <c r="AU135" s="65" t="n"/>
      <c r="AV135" s="124">
        <f>IFERROR(DR135/AT135*1000,"n/a")</f>
        <v/>
      </c>
      <c r="AW135" s="67" t="n"/>
      <c r="AX135" s="67" t="n"/>
      <c r="AY135" s="43">
        <f>IFERROR(IF(OR($AW135="",$AX135=""),"",_xlfn.DAYS($AX135+1,$AW135)),"")</f>
        <v/>
      </c>
      <c r="AZ135" s="68">
        <f t="array" ref="AZ135">
_xlfn.LET(_xlpm.COEFF,
IF($AW135+$AX135=0,0,IF(MAX(MIN($AX135,EOMONTH(AZ$15,0))-MAX($AW135,AZ$15)+1,)&gt;0,1,0)),
_xlfn.IFS(
$ES135="LisChannel",
_xlpm.COEFF*
INDEX({1;1;1.2;1.2;1;1;1;1;1.2;1.2;1.2;1.2},
MATCH(MONTH(AZ$15),
{1,2,3,4,5,6,7,8,9,10,11,12})),
CONCATENATE($ES135," ",$L135)="RussOutdoor метро",
_xlpm.COEFF*
INDEX({0.8;0.9;1.1;1.1;1;1;1;1;1.1;1.1;1.1;1.1},
MATCH(MONTH(AZ$15),
{1,2,3,4,5,6,7,8,9,10,11,12})),
$ES135&lt;&gt;"LisChannel",
_xlpm.COEFF,
$ES135&lt;&gt;"RussOutdoor",
_xlpm.COEFF))</f>
        <v/>
      </c>
      <c r="BA135" s="68">
        <f t="array" ref="BA135">
_xlfn.LET(_xlpm.COEFF,
IF($AW135+$AX135=0,0,IF(MAX(MIN($AX135,EOMONTH(BA$15,0))-MAX($AW135,BA$15)+1,)&gt;0,1,0)),
_xlfn.IFS(
$ES135="LisChannel",
_xlpm.COEFF*
INDEX({1;1;1.2;1.2;1;1;1;1;1.2;1.2;1.2;1.2},
MATCH(MONTH(BA$15),
{1,2,3,4,5,6,7,8,9,10,11,12})),
CONCATENATE($ES135," ",$L135)="RussOutdoor метро",
_xlpm.COEFF*
INDEX({0.8;0.9;1.1;1.1;1;1;1;1;1.1;1.1;1.1;1.1},
MATCH(MONTH(BA$15),
{1,2,3,4,5,6,7,8,9,10,11,12})),
$ES135&lt;&gt;"LisChannel",
_xlpm.COEFF,
$ES135&lt;&gt;"RussOutdoor",
_xlpm.COEFF))</f>
        <v/>
      </c>
      <c r="BB135" s="68">
        <f t="array" ref="BB135">
_xlfn.LET(_xlpm.COEFF,
IF($AW135+$AX135=0,0,IF(MAX(MIN($AX135,EOMONTH(BB$15,0))-MAX($AW135,BB$15)+1,)&gt;0,1,0)),
_xlfn.IFS(
$ES135="LisChannel",
_xlpm.COEFF*
INDEX({1;1;1.2;1.2;1;1;1;1;1.2;1.2;1.2;1.2},
MATCH(MONTH(BB$15),
{1,2,3,4,5,6,7,8,9,10,11,12})),
CONCATENATE($ES135," ",$L135)="RussOutdoor метро",
_xlpm.COEFF*
INDEX({0.8;0.9;1.1;1.1;1;1;1;1;1.1;1.1;1.1;1.1},
MATCH(MONTH(BB$15),
{1,2,3,4,5,6,7,8,9,10,11,12})),
$ES135&lt;&gt;"LisChannel",
_xlpm.COEFF,
$ES135&lt;&gt;"RussOutdoor",
_xlpm.COEFF))</f>
        <v/>
      </c>
      <c r="BC135" s="68">
        <f t="array" ref="BC135">
_xlfn.LET(_xlpm.COEFF,
IF($AW135+$AX135=0,0,IF(MAX(MIN($AX135,EOMONTH(BC$15,0))-MAX($AW135,BC$15)+1,)&gt;0,1,0)),
_xlfn.IFS(
$ES135="LisChannel",
_xlpm.COEFF*
INDEX({1;1;1.2;1.2;1;1;1;1;1.2;1.2;1.2;1.2},
MATCH(MONTH(BC$15),
{1,2,3,4,5,6,7,8,9,10,11,12})),
CONCATENATE($ES135," ",$L135)="RussOutdoor метро",
_xlpm.COEFF*
INDEX({0.8;0.9;1.1;1.1;1;1;1;1;1.1;1.1;1.1;1.1},
MATCH(MONTH(BC$15),
{1,2,3,4,5,6,7,8,9,10,11,12})),
$ES135&lt;&gt;"LisChannel",
_xlpm.COEFF,
$ES135&lt;&gt;"RussOutdoor",
_xlpm.COEFF))</f>
        <v/>
      </c>
      <c r="BD135" s="68">
        <f t="array" ref="BD135">
_xlfn.LET(_xlpm.COEFF,
IF($AW135+$AX135=0,0,IF(MAX(MIN($AX135,EOMONTH(BD$15,0))-MAX($AW135,BD$15)+1,)&gt;0,1,0)),
_xlfn.IFS(
$ES135="LisChannel",
_xlpm.COEFF*
INDEX({1;1;1.2;1.2;1;1;1;1;1.2;1.2;1.2;1.2},
MATCH(MONTH(BD$15),
{1,2,3,4,5,6,7,8,9,10,11,12})),
CONCATENATE($ES135," ",$L135)="RussOutdoor метро",
_xlpm.COEFF*
INDEX({0.8;0.9;1.1;1.1;1;1;1;1;1.1;1.1;1.1;1.1},
MATCH(MONTH(BD$15),
{1,2,3,4,5,6,7,8,9,10,11,12})),
$ES135&lt;&gt;"LisChannel",
_xlpm.COEFF,
$ES135&lt;&gt;"RussOutdoor",
_xlpm.COEFF))</f>
        <v/>
      </c>
      <c r="BE135" s="68">
        <f t="array" ref="BE135">
_xlfn.LET(_xlpm.COEFF,
IF($AW135+$AX135=0,0,IF(MAX(MIN($AX135,EOMONTH(BE$15,0))-MAX($AW135,BE$15)+1,)&gt;0,1,0)),
_xlfn.IFS(
$ES135="LisChannel",
_xlpm.COEFF*
INDEX({1;1;1.2;1.2;1;1;1;1;1.2;1.2;1.2;1.2},
MATCH(MONTH(BE$15),
{1,2,3,4,5,6,7,8,9,10,11,12})),
CONCATENATE($ES135," ",$L135)="RussOutdoor метро",
_xlpm.COEFF*
INDEX({0.8;0.9;1.1;1.1;1;1;1;1;1.1;1.1;1.1;1.1},
MATCH(MONTH(BE$15),
{1,2,3,4,5,6,7,8,9,10,11,12})),
$ES135&lt;&gt;"LisChannel",
_xlpm.COEFF,
$ES135&lt;&gt;"RussOutdoor",
_xlpm.COEFF))</f>
        <v/>
      </c>
      <c r="BF135" s="68">
        <f t="array" ref="BF135">
_xlfn.LET(_xlpm.COEFF,
IF($AW135+$AX135=0,0,IF(MAX(MIN($AX135,EOMONTH(BF$15,0))-MAX($AW135,BF$15)+1,)&gt;0,1,0)),
_xlfn.IFS(
$ES135="LisChannel",
_xlpm.COEFF*
INDEX({1;1;1.2;1.2;1;1;1;1;1.2;1.2;1.2;1.2},
MATCH(MONTH(BF$15),
{1,2,3,4,5,6,7,8,9,10,11,12})),
CONCATENATE($ES135," ",$L135)="RussOutdoor метро",
_xlpm.COEFF*
INDEX({0.8;0.9;1.1;1.1;1;1;1;1;1.1;1.1;1.1;1.1},
MATCH(MONTH(BF$15),
{1,2,3,4,5,6,7,8,9,10,11,12})),
$ES135&lt;&gt;"LisChannel",
_xlpm.COEFF,
$ES135&lt;&gt;"RussOutdoor",
_xlpm.COEFF))</f>
        <v/>
      </c>
      <c r="BG135" s="68">
        <f t="array" ref="BG135">
_xlfn.LET(_xlpm.COEFF,
IF($AW135+$AX135=0,0,IF(MAX(MIN($AX135,EOMONTH(BG$15,0))-MAX($AW135,BG$15)+1,)&gt;0,1,0)),
_xlfn.IFS(
$ES135="LisChannel",
_xlpm.COEFF*
INDEX({1;1;1.2;1.2;1;1;1;1;1.2;1.2;1.2;1.2},
MATCH(MONTH(BG$15),
{1,2,3,4,5,6,7,8,9,10,11,12})),
CONCATENATE($ES135," ",$L135)="RussOutdoor метро",
_xlpm.COEFF*
INDEX({0.8;0.9;1.1;1.1;1;1;1;1;1.1;1.1;1.1;1.1},
MATCH(MONTH(BG$15),
{1,2,3,4,5,6,7,8,9,10,11,12})),
$ES135&lt;&gt;"LisChannel",
_xlpm.COEFF,
$ES135&lt;&gt;"RussOutdoor",
_xlpm.COEFF))</f>
        <v/>
      </c>
      <c r="BH135" s="68">
        <f t="array" ref="BH135">
_xlfn.LET(_xlpm.COEFF,
IF($AW135+$AX135=0,0,IF(MAX(MIN($AX135,EOMONTH(BH$15,0))-MAX($AW135,BH$15)+1,)&gt;0,1,0)),
_xlfn.IFS(
$ES135="LisChannel",
_xlpm.COEFF*
INDEX({1;1;1.2;1.2;1;1;1;1;1.2;1.2;1.2;1.2},
MATCH(MONTH(BH$15),
{1,2,3,4,5,6,7,8,9,10,11,12})),
CONCATENATE($ES135," ",$L135)="RussOutdoor метро",
_xlpm.COEFF*
INDEX({0.8;0.9;1.1;1.1;1;1;1;1;1.1;1.1;1.1;1.1},
MATCH(MONTH(BH$15),
{1,2,3,4,5,6,7,8,9,10,11,12})),
$ES135&lt;&gt;"LisChannel",
_xlpm.COEFF,
$ES135&lt;&gt;"RussOutdoor",
_xlpm.COEFF))</f>
        <v/>
      </c>
      <c r="BI135" s="68">
        <f t="array" ref="BI135">
_xlfn.LET(_xlpm.COEFF,
IF($AW135+$AX135=0,0,IF(MAX(MIN($AX135,EOMONTH(BI$15,0))-MAX($AW135,BI$15)+1,)&gt;0,1,0)),
_xlfn.IFS(
$ES135="LisChannel",
_xlpm.COEFF*
INDEX({1;1;1.2;1.2;1;1;1;1;1.2;1.2;1.2;1.2},
MATCH(MONTH(BI$15),
{1,2,3,4,5,6,7,8,9,10,11,12})),
CONCATENATE($ES135," ",$L135)="RussOutdoor метро",
_xlpm.COEFF*
INDEX({0.8;0.9;1.1;1.1;1;1;1;1;1.1;1.1;1.1;1.1},
MATCH(MONTH(BI$15),
{1,2,3,4,5,6,7,8,9,10,11,12})),
$ES135&lt;&gt;"LisChannel",
_xlpm.COEFF,
$ES135&lt;&gt;"RussOutdoor",
_xlpm.COEFF))</f>
        <v/>
      </c>
      <c r="BJ135" s="68">
        <f t="array" ref="BJ135">
_xlfn.LET(_xlpm.COEFF,
IF($AW135+$AX135=0,0,IF(MAX(MIN($AX135,EOMONTH(BJ$15,0))-MAX($AW135,BJ$15)+1,)&gt;0,1,0)),
_xlfn.IFS(
$ES135="LisChannel",
_xlpm.COEFF*
INDEX({1;1;1.2;1.2;1;1;1;1;1.2;1.2;1.2;1.2},
MATCH(MONTH(BJ$15),
{1,2,3,4,5,6,7,8,9,10,11,12})),
CONCATENATE($ES135," ",$L135)="RussOutdoor метро",
_xlpm.COEFF*
INDEX({0.8;0.9;1.1;1.1;1;1;1;1;1.1;1.1;1.1;1.1},
MATCH(MONTH(BJ$15),
{1,2,3,4,5,6,7,8,9,10,11,12})),
$ES135&lt;&gt;"LisChannel",
_xlpm.COEFF,
$ES135&lt;&gt;"RussOutdoor",
_xlpm.COEFF))</f>
        <v/>
      </c>
      <c r="BK135" s="68">
        <f t="array" ref="BK135">
_xlfn.LET(_xlpm.COEFF,
IF($AW135+$AX135=0,0,IF(MAX(MIN($AX135,EOMONTH(BK$15,0))-MAX($AW135,BK$15)+1,)&gt;0,1,0)),
_xlfn.IFS(
$ES135="LisChannel",
_xlpm.COEFF*
INDEX({1;1;1.2;1.2;1;1;1;1;1.2;1.2;1.2;1.2},
MATCH(MONTH(BK$15),
{1,2,3,4,5,6,7,8,9,10,11,12})),
CONCATENATE($ES135," ",$L135)="RussOutdoor метро",
_xlpm.COEFF*
INDEX({0.8;0.9;1.1;1.1;1;1;1;1;1.1;1.1;1.1;1.1},
MATCH(MONTH(BK$15),
{1,2,3,4,5,6,7,8,9,10,11,12})),
$ES135&lt;&gt;"LisChannel",
_xlpm.COEFF,
$ES135&lt;&gt;"RussOutdoor",
_xlpm.COEFF))</f>
        <v/>
      </c>
      <c r="BL135" s="62">
        <f>COUNTIFS($AZ135:$BK135,"&gt;0")</f>
        <v/>
      </c>
      <c r="BM135" s="65" t="n"/>
      <c r="BN135" s="125">
        <f>$DJ135</f>
        <v/>
      </c>
      <c r="BO135" s="63">
        <f>$DQ135</f>
        <v/>
      </c>
      <c r="BP135" s="125">
        <f>
IFERROR(
IF($BL135=0,0,
$BN135*(1-$BO135)),
0)</f>
        <v/>
      </c>
      <c r="BQ135" s="125">
        <f t="array" ref="BQ135">
IFERROR(
_xlfn.IFS(
$DH135="день_1",
$BP135*$BL135/($AX135-$AW135+1)*AZ135*(DAY(EOMONTH(AZ$15,0))),
$DH135="день_2",
$BP135/30*MAX(MIN($AX135,EOMONTH(AZ$15,0))-MAX($AW135,AZ$15)+1,),
$DH135="раб.день",
$BP135/30*(IFERROR(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$BP135*AZ135,
$DH135="неделя",
$BP135*AZ135/7*(ROUNDUP((DAY(EOMONTH(AZ$15,0)))/4,0))),
0)</f>
        <v/>
      </c>
      <c r="BR135" s="125">
        <f t="array" ref="BR135">
IFERROR(
_xlfn.IFS(
$DH135="день_1",
$BP135*$BL135/($AX135-$AW135+1)*BA135*(DAY(EOMONTH(BA$15,0))),
$DH135="день_2",
$BP135/30*MAX(MIN($AX135,EOMONTH(BA$15,0))-MAX($AW135,BA$15)+1,),
$DH135="раб.день",
$BP135/30*(IFERROR(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$BP135*BA135,
$DH135="неделя",
$BP135*BA135/7*(ROUNDUP((DAY(EOMONTH(BA$15,0)))/4,0))),
0)</f>
        <v/>
      </c>
      <c r="BS135" s="125">
        <f t="array" ref="BS135">
IFERROR(
_xlfn.IFS(
$DH135="день_1",
$BP135*$BL135/($AX135-$AW135+1)*BB135*(DAY(EOMONTH(BB$15,0))),
$DH135="день_2",
$BP135/30*MAX(MIN($AX135,EOMONTH(BB$15,0))-MAX($AW135,BB$15)+1,),
$DH135="раб.день",
$BP135/30*(IFERROR(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$BP135*BB135,
$DH135="неделя",
$BP135*BB135/7*(ROUNDUP((DAY(EOMONTH(BB$15,0)))/4,0))),
0)</f>
        <v/>
      </c>
      <c r="BT135" s="125">
        <f t="array" ref="BT135">
IFERROR(
_xlfn.IFS(
$DH135="день_1",
$BP135*$BL135/($AX135-$AW135+1)*BC135*(DAY(EOMONTH(BC$15,0))),
$DH135="день_2",
$BP135/30*MAX(MIN($AX135,EOMONTH(BC$15,0))-MAX($AW135,BC$15)+1,),
$DH135="раб.день",
$BP135/30*(IFERROR(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$BP135*BC135,
$DH135="неделя",
$BP135*BC135/7*(ROUNDUP((DAY(EOMONTH(BC$15,0)))/4,0))),
0)</f>
        <v/>
      </c>
      <c r="BU135" s="125">
        <f t="array" ref="BU135">
IFERROR(
_xlfn.IFS(
$DH135="день_1",
$BP135*$BL135/($AX135-$AW135+1)*BD135*(DAY(EOMONTH(BD$15,0))),
$DH135="день_2",
$BP135/30*MAX(MIN($AX135,EOMONTH(BD$15,0))-MAX($AW135,BD$15)+1,),
$DH135="раб.день",
$BP135/30*(IFERROR(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$BP135*BD135,
$DH135="неделя",
$BP135*BD135/7*(ROUNDUP((DAY(EOMONTH(BD$15,0)))/4,0))),
0)</f>
        <v/>
      </c>
      <c r="BV135" s="125">
        <f t="array" ref="BV135">
IFERROR(
_xlfn.IFS(
$DH135="день_1",
$BP135*$BL135/($AX135-$AW135+1)*BE135*(DAY(EOMONTH(BE$15,0))),
$DH135="день_2",
$BP135/30*MAX(MIN($AX135,EOMONTH(BE$15,0))-MAX($AW135,BE$15)+1,),
$DH135="раб.день",
$BP135/30*(IFERROR(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$BP135*BE135,
$DH135="неделя",
$BP135*BE135/7*(ROUNDUP((DAY(EOMONTH(BE$15,0)))/4,0))),
0)</f>
        <v/>
      </c>
      <c r="BW135" s="125">
        <f t="array" ref="BW135">
IFERROR(
_xlfn.IFS(
$DH135="день_1",
$BP135*$BL135/($AX135-$AW135+1)*BF135*(DAY(EOMONTH(BF$15,0))),
$DH135="день_2",
$BP135/30*MAX(MIN($AX135,EOMONTH(BF$15,0))-MAX($AW135,BF$15)+1,),
$DH135="раб.день",
$BP135/30*(IFERROR(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$BP135*BF135,
$DH135="неделя",
$BP135*BF135/7*(ROUNDUP((DAY(EOMONTH(BF$15,0)))/4,0))),
0)</f>
        <v/>
      </c>
      <c r="BX135" s="125">
        <f t="array" ref="BX135">
IFERROR(
_xlfn.IFS(
$DH135="день_1",
$BP135*$BL135/($AX135-$AW135+1)*BG135*(DAY(EOMONTH(BG$15,0))),
$DH135="день_2",
$BP135/30*MAX(MIN($AX135,EOMONTH(BG$15,0))-MAX($AW135,BG$15)+1,),
$DH135="раб.день",
$BP135/30*(IFERROR(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$BP135*BG135,
$DH135="неделя",
$BP135*BG135/7*(ROUNDUP((DAY(EOMONTH(BG$15,0)))/4,0))),
0)</f>
        <v/>
      </c>
      <c r="BY135" s="125">
        <f t="array" ref="BY135">
IFERROR(
_xlfn.IFS(
$DH135="день_1",
$BP135*$BL135/($AX135-$AW135+1)*BH135*(DAY(EOMONTH(BH$15,0))),
$DH135="день_2",
$BP135/30*MAX(MIN($AX135,EOMONTH(BH$15,0))-MAX($AW135,BH$15)+1,),
$DH135="раб.день",
$BP135/30*(IFERROR(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$BP135*BH135,
$DH135="неделя",
$BP135*BH135/7*(ROUNDUP((DAY(EOMONTH(BH$15,0)))/4,0))),
0)</f>
        <v/>
      </c>
      <c r="BZ135" s="125">
        <f t="array" ref="BZ135">
IFERROR(
_xlfn.IFS(
$DH135="день_1",
$BP135*$BL135/($AX135-$AW135+1)*BI135*(DAY(EOMONTH(BI$15,0))),
$DH135="день_2",
$BP135/30*MAX(MIN($AX135,EOMONTH(BI$15,0))-MAX($AW135,BI$15)+1,),
$DH135="раб.день",
$BP135/30*(IFERROR(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$BP135*BI135,
$DH135="неделя",
$BP135*BI135/7*(ROUNDUP((DAY(EOMONTH(BI$15,0)))/4,0))),
0)</f>
        <v/>
      </c>
      <c r="CA135" s="125">
        <f t="array" ref="CA135">
IFERROR(
_xlfn.IFS(
$DH135="день_1",
$BP135*$BL135/($AX135-$AW135+1)*BJ135*(DAY(EOMONTH(BJ$15,0))),
$DH135="день_2",
$BP135/30*MAX(MIN($AX135,EOMONTH(BJ$15,0))-MAX($AW135,BJ$15)+1,),
$DH135="раб.день",
$BP135/30*(IFERROR(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$BP135*BJ135,
$DH135="неделя",
$BP135*BJ135/7*(ROUNDUP((DAY(EOMONTH(BJ$15,0)))/4,0))),
0)</f>
        <v/>
      </c>
      <c r="CB135" s="125">
        <f t="array" ref="CB135">
IFERROR(
_xlfn.IFS(
$DH135="день_1",
$BP135*$BL135/($AX135-$AW135+1)*BK135*(DAY(EOMONTH(BK$15,0))),
$DH135="день_2",
$BP135/30*MAX(MIN($AX135,EOMONTH(BK$15,0))-MAX($AW135,BK$15)+1,),
$DH135="раб.день",
$BP135/30*(IFERROR(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$BP135*BK135,
$DH135="неделя",
$BP135*BK135/7*(ROUNDUP((DAY(EOMONTH(BK$15,0)))/4,0))),
0)</f>
        <v/>
      </c>
      <c r="CC135" s="125">
        <f>SUM($BQ135:$CB135)</f>
        <v/>
      </c>
      <c r="CD135" s="126">
        <f>SUM($EH135:$EH135)</f>
        <v/>
      </c>
      <c r="CE135" s="126">
        <f>$CD135*$AB135</f>
        <v/>
      </c>
      <c r="CF135" s="126">
        <f>SUM($EK135:$EK135)</f>
        <v/>
      </c>
      <c r="CG135" s="126">
        <f>$CF135*$AB135</f>
        <v/>
      </c>
      <c r="CH135" s="126">
        <f>SUM($CC135,$CE135,$CG135)</f>
        <v/>
      </c>
      <c r="CI135" s="126">
        <f>$CH135*(1+$CM135)</f>
        <v/>
      </c>
      <c r="CJ135" s="127" t="n">
        <v>0</v>
      </c>
      <c r="CK135" s="126">
        <f>SUM($CH135:$CH135)*(1+$CJ135)</f>
        <v/>
      </c>
      <c r="CL135" s="126">
        <f>SUM($CH135:$CH135)*(1+$CM135)</f>
        <v/>
      </c>
      <c r="CM135" s="59" t="n"/>
      <c r="CN135" s="59" t="n"/>
      <c r="CO135" s="72" t="n"/>
      <c r="CP135" s="59" t="n"/>
      <c r="CQ135" s="73" t="n"/>
      <c r="CR135" s="73" t="n"/>
      <c r="CS135" s="73" t="n"/>
      <c r="CT135" s="72" t="n"/>
      <c r="CU135" s="79" t="inlineStr">
        <is>
          <t> </t>
        </is>
      </c>
      <c r="CV135" s="60" t="n"/>
      <c r="CW135" s="60" t="n"/>
      <c r="CX135" s="60" t="n"/>
      <c r="CY135" s="127">
        <f>IFERROR(($CC135-$EE135)/($EE135/(1-$DQ135)),0)</f>
        <v/>
      </c>
      <c r="CZ135" s="127">
        <f>IFERROR(1-$EI135/($CE135),0)</f>
        <v/>
      </c>
      <c r="DA135" s="127">
        <f>IFERROR(1-$EL135/($CG135),0)</f>
        <v/>
      </c>
      <c r="DB135" s="126">
        <f>ROUND(IFERROR(($CI135/(1+$CM135)-$EN135),0),2)</f>
        <v/>
      </c>
      <c r="DC135" s="128" t="n"/>
      <c r="DD135" s="125" t="n"/>
      <c r="DE135" s="75" t="n">
        <v>0</v>
      </c>
      <c r="DF135" s="128" t="n"/>
      <c r="DG135" s="125">
        <f>IF($DC135=0,0,$DD135*($DC135*100%-$DE135*$DF135))*SUM($AB135:$AB135)</f>
        <v/>
      </c>
      <c r="DH135" s="129" t="inlineStr">
        <is>
          <t>месяц</t>
        </is>
      </c>
      <c r="DI135" s="130">
        <f t="array" ref="DI135">IFERROR(
IF($ES135="LisChannel",
(ROUND(((INDEX({174.625;153.888888888889;130.972222222222},MATCH($AI135,{2;3;4}),0))*$AG135*$AI135),2)),0),0)</f>
        <v/>
      </c>
      <c r="DJ135" s="130">
        <f>
_xlfn.LET(_xlpm.X,
IFERROR(
IF($ES135="НовиковТВ",
(_xlfn.LET(_xlpm.NTV,
_xlfn.LET(_xlpm.MIN,350000,
IF(SUMIFS($DI:$DI,$ES:$ES,"НовиковТВ")&lt;=_xlpm.MIN,
(SUMIFS($DI:$DI,$ES:$ES,"НовиковТВ")/(COUNTIFS($ES:$ES,"НовиковТВ")))*_xlpm.MIN/SUMIFS($DI:$DI,$ES:$ES,"НовиковТВ"),
DI135)),
_xlpm.NTV+$DG135/(1-(1-(_xlpm.NTV)*(1-$DL135)*(1-$DM135)*(1-$DN135)*(1-$DO135)*(1-$DP135)/_xlpm.NTV))))/(1+$EP135),
$DI135+$DG135/(1-(1-($DI135)*(1-$DL135)*(1-$DM135)*(1-$DN135)*(1-$DO135)*(1-$DP135)/$DI135))),
0),
_xlpm.X*(1+$CM135)*(1+$CW135)-_xlpm.X*(1+$CM135)+_xlpm.X)</f>
        <v/>
      </c>
      <c r="DK135" s="125" t="inlineStr">
        <is>
          <t>послед.</t>
        </is>
      </c>
      <c r="DL135" s="63" t="n">
        <v>0</v>
      </c>
      <c r="DM135" s="63" t="n">
        <v>0</v>
      </c>
      <c r="DN135" s="63" t="n">
        <v>0</v>
      </c>
      <c r="DO135" s="63" t="n">
        <v>0</v>
      </c>
      <c r="DP135" s="63" t="n">
        <v>0</v>
      </c>
      <c r="DQ135" s="63">
        <f t="array" ref="DQ135">IFERROR(_xlfn.IFS(
$DK135="послед.",1-(1-$DL135)*(1-$DM135)*(1-$DN135)*(1-$DO135)*(1-$DP135),
$DK135="сумм.",$DL135+$DM135+$DN135+$DO135+$DP135),
0)</f>
        <v/>
      </c>
      <c r="DR135" s="125">
        <f t="array" ref="DR135">
IFERROR(
_xlfn.IFS(
$BL135=0,
0,
$BL135&gt;0,
_xlfn.IFS($DK135="послед.",
$DJ135*(1-$DL135)*(1-$DM135)*(1-$DN135)*(1-$DO135)*(1-$DP135),
$DK135="сумм.",
$DJ135*(1-($DL135+$DM135+$DN135+$DO135+$DP135)))),0)</f>
        <v/>
      </c>
      <c r="DS135" s="125">
        <f t="array" ref="DS135">
IFERROR(_xlfn.IFS(
$DH135="день_1",
$DR135*$BL135/($AX135-$AW135+1)*AZ135*(DAY(EOMONTH(AZ$15,0))),
$DH135="день_2",
$DR135/30*MAX(MIN($AX135,EOMONTH(AZ$15,0))-MAX($AW135,AZ$15)+1,),
$DH135="раб.день",
$DR135/30*(IFERROR(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$DR135*AZ135,
$DH135="неделя",
$DR135*AZ135/7*(ROUNDUP((DAY(EOMONTH(AZ$15,0)))/4,0))),
0)</f>
        <v/>
      </c>
      <c r="DT135" s="125">
        <f t="array" ref="DT135">
IFERROR(_xlfn.IFS(
$DH135="день_1",
$DR135*$BL135/($AX135-$AW135+1)*BA135*(DAY(EOMONTH(BA$15,0))),
$DH135="день_2",
$DR135/30*MAX(MIN($AX135,EOMONTH(BA$15,0))-MAX($AW135,BA$15)+1,),
$DH135="раб.день",
$DR135/30*(IFERROR(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$DR135*BA135,
$DH135="неделя",
$DR135*BA135/7*(ROUNDUP((DAY(EOMONTH(BA$15,0)))/4,0))),
0)</f>
        <v/>
      </c>
      <c r="DU135" s="125">
        <f t="array" ref="DU135">
IFERROR(_xlfn.IFS(
$DH135="день_1",
$DR135*$BL135/($AX135-$AW135+1)*BB135*(DAY(EOMONTH(BB$15,0))),
$DH135="день_2",
$DR135/30*MAX(MIN($AX135,EOMONTH(BB$15,0))-MAX($AW135,BB$15)+1,),
$DH135="раб.день",
$DR135/30*(IFERROR(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$DR135*BB135,
$DH135="неделя",
$DR135*BB135/7*(ROUNDUP((DAY(EOMONTH(BB$15,0)))/4,0))),
0)</f>
        <v/>
      </c>
      <c r="DV135" s="125">
        <f t="array" ref="DV135">
IFERROR(_xlfn.IFS(
$DH135="день_1",
$DR135*$BL135/($AX135-$AW135+1)*BC135*(DAY(EOMONTH(BC$15,0))),
$DH135="день_2",
$DR135/30*MAX(MIN($AX135,EOMONTH(BC$15,0))-MAX($AW135,BC$15)+1,),
$DH135="раб.день",
$DR135/30*(IFERROR(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$DR135*BC135,
$DH135="неделя",
$DR135*BC135/7*(ROUNDUP((DAY(EOMONTH(BC$15,0)))/4,0))),
0)</f>
        <v/>
      </c>
      <c r="DW135" s="125">
        <f t="array" ref="DW135">
IFERROR(_xlfn.IFS(
$DH135="день_1",
$DR135*$BL135/($AX135-$AW135+1)*BD135*(DAY(EOMONTH(BD$15,0))),
$DH135="день_2",
$DR135/30*MAX(MIN($AX135,EOMONTH(BD$15,0))-MAX($AW135,BD$15)+1,),
$DH135="раб.день",
$DR135/30*(IFERROR(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$DR135*BD135,
$DH135="неделя",
$DR135*BD135/7*(ROUNDUP((DAY(EOMONTH(BD$15,0)))/4,0))),
0)</f>
        <v/>
      </c>
      <c r="DX135" s="125">
        <f t="array" ref="DX135">
IFERROR(_xlfn.IFS(
$DH135="день_1",
$DR135*$BL135/($AX135-$AW135+1)*BE135*(DAY(EOMONTH(BE$15,0))),
$DH135="день_2",
$DR135/30*MAX(MIN($AX135,EOMONTH(BE$15,0))-MAX($AW135,BE$15)+1,),
$DH135="раб.день",
$DR135/30*(IFERROR(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$DR135*BE135,
$DH135="неделя",
$DR135*BE135/7*(ROUNDUP((DAY(EOMONTH(BE$15,0)))/4,0))),
0)</f>
        <v/>
      </c>
      <c r="DY135" s="125">
        <f t="array" ref="DY135">
IFERROR(_xlfn.IFS(
$DH135="день_1",
$DR135*$BL135/($AX135-$AW135+1)*BF135*(DAY(EOMONTH(BF$15,0))),
$DH135="день_2",
$DR135/30*MAX(MIN($AX135,EOMONTH(BF$15,0))-MAX($AW135,BF$15)+1,),
$DH135="раб.день",
$DR135/30*(IFERROR(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$DR135*BF135,
$DH135="неделя",
$DR135*BF135/7*(ROUNDUP((DAY(EOMONTH(BF$15,0)))/4,0))),
0)</f>
        <v/>
      </c>
      <c r="DZ135" s="125">
        <f t="array" ref="DZ135">
IFERROR(_xlfn.IFS(
$DH135="день_1",
$DR135*$BL135/($AX135-$AW135+1)*BG135*(DAY(EOMONTH(BG$15,0))),
$DH135="день_2",
$DR135/30*MAX(MIN($AX135,EOMONTH(BG$15,0))-MAX($AW135,BG$15)+1,),
$DH135="раб.день",
$DR135/30*(IFERROR(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$DR135*BG135,
$DH135="неделя",
$DR135*BG135/7*(ROUNDUP((DAY(EOMONTH(BG$15,0)))/4,0))),
0)</f>
        <v/>
      </c>
      <c r="EA135" s="125">
        <f t="array" ref="EA135">
IFERROR(_xlfn.IFS(
$DH135="день_1",
$DR135*$BL135/($AX135-$AW135+1)*BH135*(DAY(EOMONTH(BH$15,0))),
$DH135="день_2",
$DR135/30*MAX(MIN($AX135,EOMONTH(BH$15,0))-MAX($AW135,BH$15)+1,),
$DH135="раб.день",
$DR135/30*(IFERROR(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$DR135*BH135,
$DH135="неделя",
$DR135*BH135/7*(ROUNDUP((DAY(EOMONTH(BH$15,0)))/4,0))),
0)</f>
        <v/>
      </c>
      <c r="EB135" s="125">
        <f t="array" ref="EB135">
IFERROR(_xlfn.IFS(
$DH135="день_1",
$DR135*$BL135/($AX135-$AW135+1)*BI135*(DAY(EOMONTH(BI$15,0))),
$DH135="день_2",
$DR135/30*MAX(MIN($AX135,EOMONTH(BI$15,0))-MAX($AW135,BI$15)+1,),
$DH135="раб.день",
$DR135/30*(IFERROR(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$DR135*BI135,
$DH135="неделя",
$DR135*BI135/7*(ROUNDUP((DAY(EOMONTH(BI$15,0)))/4,0))),
0)</f>
        <v/>
      </c>
      <c r="EC135" s="125">
        <f t="array" ref="EC135">
IFERROR(_xlfn.IFS(
$DH135="день_1",
$DR135*$BL135/($AX135-$AW135+1)*BJ135*(DAY(EOMONTH(BJ$15,0))),
$DH135="день_2",
$DR135/30*MAX(MIN($AX135,EOMONTH(BJ$15,0))-MAX($AW135,BJ$15)+1,),
$DH135="раб.день",
$DR135/30*(IFERROR(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$DR135*BJ135,
$DH135="неделя",
$DR135*BJ135/7*(ROUNDUP((DAY(EOMONTH(BJ$15,0)))/4,0))),
0)</f>
        <v/>
      </c>
      <c r="ED135" s="125">
        <f t="array" ref="ED135">
IFERROR(_xlfn.IFS(
$DH135="день_1",
$DR135*$BL135/($AX135-$AW135+1)*BK135*(DAY(EOMONTH(BK$15,0))),
$DH135="день_2",
$DR135/30*MAX(MIN($AX135,EOMONTH(BK$15,0))-MAX($AW135,BK$15)+1,),
$DH135="раб.день",
$DR135/30*(IFERROR(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$DR135*BK135,
$DH135="неделя",
$DR135*BK135/7*(ROUNDUP((DAY(EOMONTH(BK$15,0)))/4,0))),
0)</f>
        <v/>
      </c>
      <c r="EE135" s="125">
        <f>SUM($DS135,$DT135,$DU135,$DV135,$DW135,$DX135,$DY135,$DZ135,$EA135,$EB135,$EC135,$ED135)</f>
        <v/>
      </c>
      <c r="EF135" s="125">
        <f>IFERROR(ROUND($EE135*(1+$EP135),2),0)</f>
        <v/>
      </c>
      <c r="EG135" s="128" t="n">
        <v>1</v>
      </c>
      <c r="EH135" s="126" t="n">
        <v>0</v>
      </c>
      <c r="EI135" s="126">
        <f>ROUND(SUM($EH135:$EH135)*SUM($AB135:$AB135)*$EG135,2)</f>
        <v/>
      </c>
      <c r="EJ135" s="126">
        <f>ROUND($EI135*(1+$EP135),2)</f>
        <v/>
      </c>
      <c r="EK135" s="126" t="n">
        <v>0</v>
      </c>
      <c r="EL135" s="126">
        <f>ROUND(SUM($EK135:$EK135)*SUM($AB135:$AB135)*$EG135,2)</f>
        <v/>
      </c>
      <c r="EM135" s="126">
        <f>ROUND($EL135*(1+$EP135),2)</f>
        <v/>
      </c>
      <c r="EN135" s="126">
        <f>SUM($EE135,$EI135,$EL135)</f>
        <v/>
      </c>
      <c r="EO135" s="126">
        <f>SUM($EF135,$EJ135,$EM135)</f>
        <v/>
      </c>
      <c r="EP135" s="59" t="n"/>
      <c r="EQ135" s="59" t="n"/>
      <c r="ER135" s="60">
        <f t="array" ref="ER1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MATCH(ES135,
{"AMS";"RussOutdoor";"HD Outdoor";"Ingroup";"IQ";"Ledproduction";"LisChannel";"Logic";"Media-PPL";"NovikovTV | НовиковТВ";"SMA";"SOK";"КрокусТВ | CrocusTV | IndoorTV";"Сити";"ТЯК Москва"},
0)),"")</f>
        <v/>
      </c>
      <c r="ES135" s="60" t="n"/>
      <c r="ET135" s="60">
        <f t="array" ref="ET1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MATCH(ES135,
{"AMS";"RussOutdoor";"HD Outdoor";"Ingroup";"IQ";"Ledproduction";"LisChannel";"Logic";"Media-PPL";"NovikovTV | НовиковТВ";"SMA";"SOK";"КрокусТВ | CrocusTV | IndoorTV";"Сити";"ТЯК Москва"},
0)),"")</f>
        <v/>
      </c>
      <c r="EU135" s="60" t="n"/>
      <c r="EV135" s="60" t="n"/>
      <c r="EX135" s="110">
        <f t="array" ref="EX135">
($AR135/30
+N("ТРАФИК ПЛОЩАДКИ"))*
(IFERROR(
_xlfn.LET(
_xlpm.GPR,
HLOOKUP($L135,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IF($Q135="цифровой",_xlpm.GPR/$AG135,_xlpm.GPR/60)),
0)
+N("DWELL TIME"))*
(IF($AB135=0,0,IF($AB135=1,0.3,IF($AB135=2,0.5,IF($AB135&gt;2,1))))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_xlfn.IFS($AC135="да",1.2,$AC135="нет",1)*
_xlfn.IFS($AD135="да",1.2,$AD135="нет",1)*
IF(R135="статический",1,1.2)*
$X135*
INDEX(
{1.2;1;1.2;1.2;1;1.2;1.2;1.2;1.2;1.2;1.2;1;1.2;1.2;1.2;1.2;1;1;1.2;1.2;1.2;1;1;1;1;1.2;1.2;1.2;1.2;1;1;1;1;1.2;1.2;1.2;1.2;1.2;1.2;1.2;1.2;1;1;1.2;1;1;1;1;1.5;1;1;1.5;1.5;1.2},
MATCH($Q135,_xlpm.MI,0)))&gt;{0.02;0.04;0.06;0.1;0.2;0.4;0.6;0.8;1;2;4;6})),
{0;1;2;3;4;5;6;7;8;9;10;11;12},
0)))
+N("КОЭФФИЦИЕНТ КОНТАКТА"))))*
(_xlfn.IFS($X135&lt;0.1,$X135/1000,$X135&gt;25,5.2,AND($X135&gt;=0.1,$X135&lt;=25),(($X135*2+0.1)/10)*($X135/10)))*
IFERROR((_xlfn.LET(
_xlpm.MA,
{0;0.8;0.85;0.9;0.95;1},
_xlpm.MAA,
{0;1;2;3;4;5},
INDEX(_xlpm.MA,MATCH(SUMPRODUCT(--((IF(ROUND(_xlpm.MAA,1)&gt;5,5,ROUND($AB135,1)))&gt;{0;1;2;3;4;5})),_xlpm.MAA,0)))
+N("КОЭФФИЦИЕНТ КОЛ-ВО КОНСТРУКЦИЙ")),1)*
$AB135,0))*
(IF($Q135="цифровой",$AG135/15*$AI135,1)
+N("ДЛЯ ЦИФРЫ"))</f>
        <v/>
      </c>
      <c r="EY135" s="110">
        <f>IFERROR(EX135*AY135,0)</f>
        <v/>
      </c>
      <c r="EZ135" s="131">
        <f>IFERROR(DP135/EY135*1000,0)</f>
        <v/>
      </c>
      <c r="FA135" s="112">
        <f>IFERROR(FC135/FB135,0)</f>
        <v/>
      </c>
      <c r="FB135" s="112">
        <f>IFERROR((FC135/(EY135/FF135*#REF!))*0.825,0)</f>
        <v/>
      </c>
      <c r="FC135" s="112">
        <f>IFERROR(((EX135*30/AR135)*100)/30,0)</f>
        <v/>
      </c>
      <c r="FD135" s="112">
        <f>IFERROR(EY135/G135*100%,0)</f>
        <v/>
      </c>
      <c r="FE135" s="112">
        <f>IFERROR(FD135/FC135*100%,0)</f>
        <v/>
      </c>
      <c r="FF135" s="110">
        <f>IFERROR(AR135/30*AY135,0)</f>
        <v/>
      </c>
    </row>
    <row r="136" ht="12.75" customHeight="1">
      <c r="A136" s="59" t="n"/>
      <c r="B136" s="60" t="n"/>
      <c r="C136" s="60" t="n"/>
      <c r="D136" s="60">
        <f t="array" ref="D1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6" s="60">
        <f t="array" ref="E1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6" s="60" t="inlineStr"/>
      <c r="G136" s="60" t="n"/>
      <c r="H136" s="60">
        <f t="array" ref="H1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6" s="60" t="n"/>
      <c r="J136" s="60" t="n"/>
      <c r="K136" s="60" t="n"/>
      <c r="L136" s="60" t="n"/>
      <c r="M136" s="60" t="n"/>
      <c r="N136" s="60" t="n"/>
      <c r="O136" s="60" t="n"/>
      <c r="P136" s="60">
        <f t="array" ref="P136">
_xlfn.IFS(
ISNUMBER(MATCH($Q136,{"шелфбаннер","разделитель","монетница","чековая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ISNUMBER(MATCH($Q136,{"каталог","журнал"},)),
"Пресса",
$Q136="","")</f>
        <v/>
      </c>
      <c r="Q136" s="60" t="n"/>
      <c r="R136" s="60">
        <f t="array" ref="R136">
IFERROR(
_xlfn.IFS(
OR(ISNUMBER(MATCH($Q136,{"экспозиция","макет","стенд","автостенд","авто стенд","выставочное пространство","выставочные стенды","модульные выставочные стенды","3Д конструкция","3D конструкция"},)),P136="Экспонирование"),
"нестандартный",
ISNUMBER(MATCH($Q136,{"скроллер","призматрон"},)),
"динамический",
$P136="Видео",
"цифровой",
OR($P136="Пресса",$P136="Щит",$P136="POSm",$P136="Подвес",$P136="Брендирование/оклейка"),
"статический"),"")</f>
        <v/>
      </c>
      <c r="S136" s="59" t="n"/>
      <c r="T136" s="60" t="n"/>
      <c r="U136" s="60" t="n"/>
      <c r="V136" s="60">
        <f>
IF(P136="Видео",
"цифровой постер/ролик",
IF(ISNUMBER(MATCH(Q136,{"короб световой","короб световой | лайтбокс","короб световой | кристалайт","лайтбокс","лайт бокс","кристалайт","LB","lightbox"},)),
"бэклит",
IF(P136="Брендирование/оклейка",
"перфарированная пленка/самоклейка",
IF(P136="Экспонирование",
"под запрос",
IF(P136="Подвес",
"баннер/ткань",
"")))))</f>
        <v/>
      </c>
      <c r="W136" s="59" t="n"/>
      <c r="X136" s="59" t="n"/>
      <c r="Y136" s="59" t="n"/>
      <c r="Z136" s="61" t="n"/>
      <c r="AA136" s="61" t="n"/>
      <c r="AB136" s="61">
        <f>IF(BL136&gt;0,Z136,0)</f>
        <v/>
      </c>
      <c r="AC136" s="59" t="n"/>
      <c r="AD136" s="59" t="n"/>
      <c r="AE136" s="59" t="n"/>
      <c r="AF136" s="59" t="n"/>
      <c r="AG136" s="59" t="n"/>
      <c r="AH136" s="59" t="n"/>
      <c r="AI136" s="59" t="n"/>
      <c r="AJ136" s="59" t="n"/>
      <c r="AK136" s="59" t="n"/>
      <c r="AL136" s="62">
        <f>IFERROR(IF(OR(R136="статический",R136="динамический",R136="нестандартный",R136="",R136=""),"-",IF(AND(AH136="-",AI136="-"),"-",AK136*3600/AH136*AI136)),"-")</f>
        <v/>
      </c>
      <c r="AM136" s="62">
        <f>IFERROR(IF(OR(R136="статический",R136="динамический",R136="",R136="", R136="BTL",R136="нестандартный"),"-",AG136*AI136*AL136/60),"-")</f>
        <v/>
      </c>
      <c r="AN136" s="63">
        <f>IFERROR(IF(AH136="","-",AG136*AI136/AH136),"-")</f>
        <v/>
      </c>
      <c r="AO136" s="59">
        <f>IFERROR(IF(OR($R136="статический",$R136="динамический",$R136="",$R136="",$R136="BTL",$R136="нестандартный"),"-",$AL136*$AY136),"-")</f>
        <v/>
      </c>
      <c r="AP136" s="62">
        <f>IFERROR(IF(OR($R136="статический",$R136="динамический",$R136="",$R136="",$R136="BTL",$R136="нестандартный"),"-",$AM136*AY136),"-")</f>
        <v/>
      </c>
      <c r="AQ136" s="64" t="n"/>
      <c r="AR136" s="61" t="n"/>
      <c r="AS136" s="61" t="n"/>
      <c r="AT136" s="61" t="n"/>
      <c r="AU136" s="65" t="n"/>
      <c r="AV136" s="124">
        <f>IFERROR(DR136/AT136*1000,"n/a")</f>
        <v/>
      </c>
      <c r="AW136" s="67" t="n"/>
      <c r="AX136" s="67" t="n"/>
      <c r="AY136" s="43">
        <f>IFERROR(IF(OR($AW136="",$AX136=""),"",_xlfn.DAYS($AX136+1,$AW136)),"")</f>
        <v/>
      </c>
      <c r="AZ136" s="68">
        <f t="array" ref="AZ136">
_xlfn.LET(_xlpm.COEFF,
IF($AW136+$AX136=0,0,IF(MAX(MIN($AX136,EOMONTH(AZ$15,0))-MAX($AW136,AZ$15)+1,)&gt;0,1,0)),
_xlfn.IFS(
$ES136="LisChannel",
_xlpm.COEFF*
INDEX({1;1;1.2;1.2;1;1;1;1;1.2;1.2;1.2;1.2},
MATCH(MONTH(AZ$15),
{1,2,3,4,5,6,7,8,9,10,11,12})),
CONCATENATE($ES136," ",$L136)="RussOutdoor метро",
_xlpm.COEFF*
INDEX({0.8;0.9;1.1;1.1;1;1;1;1;1.1;1.1;1.1;1.1},
MATCH(MONTH(AZ$15),
{1,2,3,4,5,6,7,8,9,10,11,12})),
$ES136&lt;&gt;"LisChannel",
_xlpm.COEFF,
$ES136&lt;&gt;"RussOutdoor",
_xlpm.COEFF))</f>
        <v/>
      </c>
      <c r="BA136" s="68">
        <f t="array" ref="BA136">
_xlfn.LET(_xlpm.COEFF,
IF($AW136+$AX136=0,0,IF(MAX(MIN($AX136,EOMONTH(BA$15,0))-MAX($AW136,BA$15)+1,)&gt;0,1,0)),
_xlfn.IFS(
$ES136="LisChannel",
_xlpm.COEFF*
INDEX({1;1;1.2;1.2;1;1;1;1;1.2;1.2;1.2;1.2},
MATCH(MONTH(BA$15),
{1,2,3,4,5,6,7,8,9,10,11,12})),
CONCATENATE($ES136," ",$L136)="RussOutdoor метро",
_xlpm.COEFF*
INDEX({0.8;0.9;1.1;1.1;1;1;1;1;1.1;1.1;1.1;1.1},
MATCH(MONTH(BA$15),
{1,2,3,4,5,6,7,8,9,10,11,12})),
$ES136&lt;&gt;"LisChannel",
_xlpm.COEFF,
$ES136&lt;&gt;"RussOutdoor",
_xlpm.COEFF))</f>
        <v/>
      </c>
      <c r="BB136" s="68">
        <f t="array" ref="BB136">
_xlfn.LET(_xlpm.COEFF,
IF($AW136+$AX136=0,0,IF(MAX(MIN($AX136,EOMONTH(BB$15,0))-MAX($AW136,BB$15)+1,)&gt;0,1,0)),
_xlfn.IFS(
$ES136="LisChannel",
_xlpm.COEFF*
INDEX({1;1;1.2;1.2;1;1;1;1;1.2;1.2;1.2;1.2},
MATCH(MONTH(BB$15),
{1,2,3,4,5,6,7,8,9,10,11,12})),
CONCATENATE($ES136," ",$L136)="RussOutdoor метро",
_xlpm.COEFF*
INDEX({0.8;0.9;1.1;1.1;1;1;1;1;1.1;1.1;1.1;1.1},
MATCH(MONTH(BB$15),
{1,2,3,4,5,6,7,8,9,10,11,12})),
$ES136&lt;&gt;"LisChannel",
_xlpm.COEFF,
$ES136&lt;&gt;"RussOutdoor",
_xlpm.COEFF))</f>
        <v/>
      </c>
      <c r="BC136" s="68">
        <f t="array" ref="BC136">
_xlfn.LET(_xlpm.COEFF,
IF($AW136+$AX136=0,0,IF(MAX(MIN($AX136,EOMONTH(BC$15,0))-MAX($AW136,BC$15)+1,)&gt;0,1,0)),
_xlfn.IFS(
$ES136="LisChannel",
_xlpm.COEFF*
INDEX({1;1;1.2;1.2;1;1;1;1;1.2;1.2;1.2;1.2},
MATCH(MONTH(BC$15),
{1,2,3,4,5,6,7,8,9,10,11,12})),
CONCATENATE($ES136," ",$L136)="RussOutdoor метро",
_xlpm.COEFF*
INDEX({0.8;0.9;1.1;1.1;1;1;1;1;1.1;1.1;1.1;1.1},
MATCH(MONTH(BC$15),
{1,2,3,4,5,6,7,8,9,10,11,12})),
$ES136&lt;&gt;"LisChannel",
_xlpm.COEFF,
$ES136&lt;&gt;"RussOutdoor",
_xlpm.COEFF))</f>
        <v/>
      </c>
      <c r="BD136" s="68">
        <f t="array" ref="BD136">
_xlfn.LET(_xlpm.COEFF,
IF($AW136+$AX136=0,0,IF(MAX(MIN($AX136,EOMONTH(BD$15,0))-MAX($AW136,BD$15)+1,)&gt;0,1,0)),
_xlfn.IFS(
$ES136="LisChannel",
_xlpm.COEFF*
INDEX({1;1;1.2;1.2;1;1;1;1;1.2;1.2;1.2;1.2},
MATCH(MONTH(BD$15),
{1,2,3,4,5,6,7,8,9,10,11,12})),
CONCATENATE($ES136," ",$L136)="RussOutdoor метро",
_xlpm.COEFF*
INDEX({0.8;0.9;1.1;1.1;1;1;1;1;1.1;1.1;1.1;1.1},
MATCH(MONTH(BD$15),
{1,2,3,4,5,6,7,8,9,10,11,12})),
$ES136&lt;&gt;"LisChannel",
_xlpm.COEFF,
$ES136&lt;&gt;"RussOutdoor",
_xlpm.COEFF))</f>
        <v/>
      </c>
      <c r="BE136" s="68">
        <f t="array" ref="BE136">
_xlfn.LET(_xlpm.COEFF,
IF($AW136+$AX136=0,0,IF(MAX(MIN($AX136,EOMONTH(BE$15,0))-MAX($AW136,BE$15)+1,)&gt;0,1,0)),
_xlfn.IFS(
$ES136="LisChannel",
_xlpm.COEFF*
INDEX({1;1;1.2;1.2;1;1;1;1;1.2;1.2;1.2;1.2},
MATCH(MONTH(BE$15),
{1,2,3,4,5,6,7,8,9,10,11,12})),
CONCATENATE($ES136," ",$L136)="RussOutdoor метро",
_xlpm.COEFF*
INDEX({0.8;0.9;1.1;1.1;1;1;1;1;1.1;1.1;1.1;1.1},
MATCH(MONTH(BE$15),
{1,2,3,4,5,6,7,8,9,10,11,12})),
$ES136&lt;&gt;"LisChannel",
_xlpm.COEFF,
$ES136&lt;&gt;"RussOutdoor",
_xlpm.COEFF))</f>
        <v/>
      </c>
      <c r="BF136" s="68">
        <f t="array" ref="BF136">
_xlfn.LET(_xlpm.COEFF,
IF($AW136+$AX136=0,0,IF(MAX(MIN($AX136,EOMONTH(BF$15,0))-MAX($AW136,BF$15)+1,)&gt;0,1,0)),
_xlfn.IFS(
$ES136="LisChannel",
_xlpm.COEFF*
INDEX({1;1;1.2;1.2;1;1;1;1;1.2;1.2;1.2;1.2},
MATCH(MONTH(BF$15),
{1,2,3,4,5,6,7,8,9,10,11,12})),
CONCATENATE($ES136," ",$L136)="RussOutdoor метро",
_xlpm.COEFF*
INDEX({0.8;0.9;1.1;1.1;1;1;1;1;1.1;1.1;1.1;1.1},
MATCH(MONTH(BF$15),
{1,2,3,4,5,6,7,8,9,10,11,12})),
$ES136&lt;&gt;"LisChannel",
_xlpm.COEFF,
$ES136&lt;&gt;"RussOutdoor",
_xlpm.COEFF))</f>
        <v/>
      </c>
      <c r="BG136" s="68">
        <f t="array" ref="BG136">
_xlfn.LET(_xlpm.COEFF,
IF($AW136+$AX136=0,0,IF(MAX(MIN($AX136,EOMONTH(BG$15,0))-MAX($AW136,BG$15)+1,)&gt;0,1,0)),
_xlfn.IFS(
$ES136="LisChannel",
_xlpm.COEFF*
INDEX({1;1;1.2;1.2;1;1;1;1;1.2;1.2;1.2;1.2},
MATCH(MONTH(BG$15),
{1,2,3,4,5,6,7,8,9,10,11,12})),
CONCATENATE($ES136," ",$L136)="RussOutdoor метро",
_xlpm.COEFF*
INDEX({0.8;0.9;1.1;1.1;1;1;1;1;1.1;1.1;1.1;1.1},
MATCH(MONTH(BG$15),
{1,2,3,4,5,6,7,8,9,10,11,12})),
$ES136&lt;&gt;"LisChannel",
_xlpm.COEFF,
$ES136&lt;&gt;"RussOutdoor",
_xlpm.COEFF))</f>
        <v/>
      </c>
      <c r="BH136" s="68">
        <f t="array" ref="BH136">
_xlfn.LET(_xlpm.COEFF,
IF($AW136+$AX136=0,0,IF(MAX(MIN($AX136,EOMONTH(BH$15,0))-MAX($AW136,BH$15)+1,)&gt;0,1,0)),
_xlfn.IFS(
$ES136="LisChannel",
_xlpm.COEFF*
INDEX({1;1;1.2;1.2;1;1;1;1;1.2;1.2;1.2;1.2},
MATCH(MONTH(BH$15),
{1,2,3,4,5,6,7,8,9,10,11,12})),
CONCATENATE($ES136," ",$L136)="RussOutdoor метро",
_xlpm.COEFF*
INDEX({0.8;0.9;1.1;1.1;1;1;1;1;1.1;1.1;1.1;1.1},
MATCH(MONTH(BH$15),
{1,2,3,4,5,6,7,8,9,10,11,12})),
$ES136&lt;&gt;"LisChannel",
_xlpm.COEFF,
$ES136&lt;&gt;"RussOutdoor",
_xlpm.COEFF))</f>
        <v/>
      </c>
      <c r="BI136" s="68">
        <f t="array" ref="BI136">
_xlfn.LET(_xlpm.COEFF,
IF($AW136+$AX136=0,0,IF(MAX(MIN($AX136,EOMONTH(BI$15,0))-MAX($AW136,BI$15)+1,)&gt;0,1,0)),
_xlfn.IFS(
$ES136="LisChannel",
_xlpm.COEFF*
INDEX({1;1;1.2;1.2;1;1;1;1;1.2;1.2;1.2;1.2},
MATCH(MONTH(BI$15),
{1,2,3,4,5,6,7,8,9,10,11,12})),
CONCATENATE($ES136," ",$L136)="RussOutdoor метро",
_xlpm.COEFF*
INDEX({0.8;0.9;1.1;1.1;1;1;1;1;1.1;1.1;1.1;1.1},
MATCH(MONTH(BI$15),
{1,2,3,4,5,6,7,8,9,10,11,12})),
$ES136&lt;&gt;"LisChannel",
_xlpm.COEFF,
$ES136&lt;&gt;"RussOutdoor",
_xlpm.COEFF))</f>
        <v/>
      </c>
      <c r="BJ136" s="68">
        <f t="array" ref="BJ136">
_xlfn.LET(_xlpm.COEFF,
IF($AW136+$AX136=0,0,IF(MAX(MIN($AX136,EOMONTH(BJ$15,0))-MAX($AW136,BJ$15)+1,)&gt;0,1,0)),
_xlfn.IFS(
$ES136="LisChannel",
_xlpm.COEFF*
INDEX({1;1;1.2;1.2;1;1;1;1;1.2;1.2;1.2;1.2},
MATCH(MONTH(BJ$15),
{1,2,3,4,5,6,7,8,9,10,11,12})),
CONCATENATE($ES136," ",$L136)="RussOutdoor метро",
_xlpm.COEFF*
INDEX({0.8;0.9;1.1;1.1;1;1;1;1;1.1;1.1;1.1;1.1},
MATCH(MONTH(BJ$15),
{1,2,3,4,5,6,7,8,9,10,11,12})),
$ES136&lt;&gt;"LisChannel",
_xlpm.COEFF,
$ES136&lt;&gt;"RussOutdoor",
_xlpm.COEFF))</f>
        <v/>
      </c>
      <c r="BK136" s="68">
        <f t="array" ref="BK136">
_xlfn.LET(_xlpm.COEFF,
IF($AW136+$AX136=0,0,IF(MAX(MIN($AX136,EOMONTH(BK$15,0))-MAX($AW136,BK$15)+1,)&gt;0,1,0)),
_xlfn.IFS(
$ES136="LisChannel",
_xlpm.COEFF*
INDEX({1;1;1.2;1.2;1;1;1;1;1.2;1.2;1.2;1.2},
MATCH(MONTH(BK$15),
{1,2,3,4,5,6,7,8,9,10,11,12})),
CONCATENATE($ES136," ",$L136)="RussOutdoor метро",
_xlpm.COEFF*
INDEX({0.8;0.9;1.1;1.1;1;1;1;1;1.1;1.1;1.1;1.1},
MATCH(MONTH(BK$15),
{1,2,3,4,5,6,7,8,9,10,11,12})),
$ES136&lt;&gt;"LisChannel",
_xlpm.COEFF,
$ES136&lt;&gt;"RussOutdoor",
_xlpm.COEFF))</f>
        <v/>
      </c>
      <c r="BL136" s="62">
        <f>COUNTIFS($AZ136:$BK136,"&gt;0")</f>
        <v/>
      </c>
      <c r="BM136" s="65" t="n"/>
      <c r="BN136" s="125">
        <f>$DJ136</f>
        <v/>
      </c>
      <c r="BO136" s="63">
        <f>$DQ136</f>
        <v/>
      </c>
      <c r="BP136" s="125">
        <f>
IFERROR(
IF($BL136=0,0,
$BN136*(1-$BO136)),
0)</f>
        <v/>
      </c>
      <c r="BQ136" s="125">
        <f t="array" ref="BQ136">
IFERROR(
_xlfn.IFS(
$DH136="день_1",
$BP136*$BL136/($AX136-$AW136+1)*AZ136*(DAY(EOMONTH(AZ$15,0))),
$DH136="день_2",
$BP136/30*MAX(MIN($AX136,EOMONTH(AZ$15,0))-MAX($AW136,AZ$15)+1,),
$DH136="раб.день",
$BP136/30*(IFERROR(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$BP136*AZ136,
$DH136="неделя",
$BP136*AZ136/7*(ROUNDUP((DAY(EOMONTH(AZ$15,0)))/4,0))),
0)</f>
        <v/>
      </c>
      <c r="BR136" s="125">
        <f t="array" ref="BR136">
IFERROR(
_xlfn.IFS(
$DH136="день_1",
$BP136*$BL136/($AX136-$AW136+1)*BA136*(DAY(EOMONTH(BA$15,0))),
$DH136="день_2",
$BP136/30*MAX(MIN($AX136,EOMONTH(BA$15,0))-MAX($AW136,BA$15)+1,),
$DH136="раб.день",
$BP136/30*(IFERROR(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$BP136*BA136,
$DH136="неделя",
$BP136*BA136/7*(ROUNDUP((DAY(EOMONTH(BA$15,0)))/4,0))),
0)</f>
        <v/>
      </c>
      <c r="BS136" s="125">
        <f t="array" ref="BS136">
IFERROR(
_xlfn.IFS(
$DH136="день_1",
$BP136*$BL136/($AX136-$AW136+1)*BB136*(DAY(EOMONTH(BB$15,0))),
$DH136="день_2",
$BP136/30*MAX(MIN($AX136,EOMONTH(BB$15,0))-MAX($AW136,BB$15)+1,),
$DH136="раб.день",
$BP136/30*(IFERROR(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$BP136*BB136,
$DH136="неделя",
$BP136*BB136/7*(ROUNDUP((DAY(EOMONTH(BB$15,0)))/4,0))),
0)</f>
        <v/>
      </c>
      <c r="BT136" s="125">
        <f t="array" ref="BT136">
IFERROR(
_xlfn.IFS(
$DH136="день_1",
$BP136*$BL136/($AX136-$AW136+1)*BC136*(DAY(EOMONTH(BC$15,0))),
$DH136="день_2",
$BP136/30*MAX(MIN($AX136,EOMONTH(BC$15,0))-MAX($AW136,BC$15)+1,),
$DH136="раб.день",
$BP136/30*(IFERROR(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$BP136*BC136,
$DH136="неделя",
$BP136*BC136/7*(ROUNDUP((DAY(EOMONTH(BC$15,0)))/4,0))),
0)</f>
        <v/>
      </c>
      <c r="BU136" s="125">
        <f t="array" ref="BU136">
IFERROR(
_xlfn.IFS(
$DH136="день_1",
$BP136*$BL136/($AX136-$AW136+1)*BD136*(DAY(EOMONTH(BD$15,0))),
$DH136="день_2",
$BP136/30*MAX(MIN($AX136,EOMONTH(BD$15,0))-MAX($AW136,BD$15)+1,),
$DH136="раб.день",
$BP136/30*(IFERROR(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$BP136*BD136,
$DH136="неделя",
$BP136*BD136/7*(ROUNDUP((DAY(EOMONTH(BD$15,0)))/4,0))),
0)</f>
        <v/>
      </c>
      <c r="BV136" s="125">
        <f t="array" ref="BV136">
IFERROR(
_xlfn.IFS(
$DH136="день_1",
$BP136*$BL136/($AX136-$AW136+1)*BE136*(DAY(EOMONTH(BE$15,0))),
$DH136="день_2",
$BP136/30*MAX(MIN($AX136,EOMONTH(BE$15,0))-MAX($AW136,BE$15)+1,),
$DH136="раб.день",
$BP136/30*(IFERROR(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$BP136*BE136,
$DH136="неделя",
$BP136*BE136/7*(ROUNDUP((DAY(EOMONTH(BE$15,0)))/4,0))),
0)</f>
        <v/>
      </c>
      <c r="BW136" s="125">
        <f t="array" ref="BW136">
IFERROR(
_xlfn.IFS(
$DH136="день_1",
$BP136*$BL136/($AX136-$AW136+1)*BF136*(DAY(EOMONTH(BF$15,0))),
$DH136="день_2",
$BP136/30*MAX(MIN($AX136,EOMONTH(BF$15,0))-MAX($AW136,BF$15)+1,),
$DH136="раб.день",
$BP136/30*(IFERROR(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$BP136*BF136,
$DH136="неделя",
$BP136*BF136/7*(ROUNDUP((DAY(EOMONTH(BF$15,0)))/4,0))),
0)</f>
        <v/>
      </c>
      <c r="BX136" s="125">
        <f t="array" ref="BX136">
IFERROR(
_xlfn.IFS(
$DH136="день_1",
$BP136*$BL136/($AX136-$AW136+1)*BG136*(DAY(EOMONTH(BG$15,0))),
$DH136="день_2",
$BP136/30*MAX(MIN($AX136,EOMONTH(BG$15,0))-MAX($AW136,BG$15)+1,),
$DH136="раб.день",
$BP136/30*(IFERROR(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$BP136*BG136,
$DH136="неделя",
$BP136*BG136/7*(ROUNDUP((DAY(EOMONTH(BG$15,0)))/4,0))),
0)</f>
        <v/>
      </c>
      <c r="BY136" s="125">
        <f t="array" ref="BY136">
IFERROR(
_xlfn.IFS(
$DH136="день_1",
$BP136*$BL136/($AX136-$AW136+1)*BH136*(DAY(EOMONTH(BH$15,0))),
$DH136="день_2",
$BP136/30*MAX(MIN($AX136,EOMONTH(BH$15,0))-MAX($AW136,BH$15)+1,),
$DH136="раб.день",
$BP136/30*(IFERROR(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$BP136*BH136,
$DH136="неделя",
$BP136*BH136/7*(ROUNDUP((DAY(EOMONTH(BH$15,0)))/4,0))),
0)</f>
        <v/>
      </c>
      <c r="BZ136" s="125">
        <f t="array" ref="BZ136">
IFERROR(
_xlfn.IFS(
$DH136="день_1",
$BP136*$BL136/($AX136-$AW136+1)*BI136*(DAY(EOMONTH(BI$15,0))),
$DH136="день_2",
$BP136/30*MAX(MIN($AX136,EOMONTH(BI$15,0))-MAX($AW136,BI$15)+1,),
$DH136="раб.день",
$BP136/30*(IFERROR(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$BP136*BI136,
$DH136="неделя",
$BP136*BI136/7*(ROUNDUP((DAY(EOMONTH(BI$15,0)))/4,0))),
0)</f>
        <v/>
      </c>
      <c r="CA136" s="125">
        <f t="array" ref="CA136">
IFERROR(
_xlfn.IFS(
$DH136="день_1",
$BP136*$BL136/($AX136-$AW136+1)*BJ136*(DAY(EOMONTH(BJ$15,0))),
$DH136="день_2",
$BP136/30*MAX(MIN($AX136,EOMONTH(BJ$15,0))-MAX($AW136,BJ$15)+1,),
$DH136="раб.день",
$BP136/30*(IFERROR(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$BP136*BJ136,
$DH136="неделя",
$BP136*BJ136/7*(ROUNDUP((DAY(EOMONTH(BJ$15,0)))/4,0))),
0)</f>
        <v/>
      </c>
      <c r="CB136" s="125">
        <f t="array" ref="CB136">
IFERROR(
_xlfn.IFS(
$DH136="день_1",
$BP136*$BL136/($AX136-$AW136+1)*BK136*(DAY(EOMONTH(BK$15,0))),
$DH136="день_2",
$BP136/30*MAX(MIN($AX136,EOMONTH(BK$15,0))-MAX($AW136,BK$15)+1,),
$DH136="раб.день",
$BP136/30*(IFERROR(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$BP136*BK136,
$DH136="неделя",
$BP136*BK136/7*(ROUNDUP((DAY(EOMONTH(BK$15,0)))/4,0))),
0)</f>
        <v/>
      </c>
      <c r="CC136" s="125">
        <f>SUM($BQ136:$CB136)</f>
        <v/>
      </c>
      <c r="CD136" s="126">
        <f>SUM($EH136:$EH136)</f>
        <v/>
      </c>
      <c r="CE136" s="126">
        <f>$CD136*$AB136</f>
        <v/>
      </c>
      <c r="CF136" s="126">
        <f>SUM($EK136:$EK136)</f>
        <v/>
      </c>
      <c r="CG136" s="126">
        <f>$CF136*$AB136</f>
        <v/>
      </c>
      <c r="CH136" s="126">
        <f>SUM($CC136,$CE136,$CG136)</f>
        <v/>
      </c>
      <c r="CI136" s="126">
        <f>$CH136*(1+$CM136)</f>
        <v/>
      </c>
      <c r="CJ136" s="127" t="n">
        <v>0</v>
      </c>
      <c r="CK136" s="126">
        <f>SUM($CH136:$CH136)*(1+$CJ136)</f>
        <v/>
      </c>
      <c r="CL136" s="126">
        <f>SUM($CH136:$CH136)*(1+$CM136)</f>
        <v/>
      </c>
      <c r="CM136" s="59" t="n"/>
      <c r="CN136" s="59" t="n"/>
      <c r="CO136" s="72" t="n"/>
      <c r="CP136" s="59" t="n"/>
      <c r="CQ136" s="73" t="n"/>
      <c r="CR136" s="73" t="n"/>
      <c r="CS136" s="73" t="n"/>
      <c r="CT136" s="72" t="n"/>
      <c r="CU136" s="79" t="inlineStr">
        <is>
          <t> </t>
        </is>
      </c>
      <c r="CV136" s="60" t="n"/>
      <c r="CW136" s="60" t="n"/>
      <c r="CX136" s="60" t="n"/>
      <c r="CY136" s="127">
        <f>IFERROR(($CC136-$EE136)/($EE136/(1-$DQ136)),0)</f>
        <v/>
      </c>
      <c r="CZ136" s="127">
        <f>IFERROR(1-$EI136/($CE136),0)</f>
        <v/>
      </c>
      <c r="DA136" s="127">
        <f>IFERROR(1-$EL136/($CG136),0)</f>
        <v/>
      </c>
      <c r="DB136" s="126">
        <f>ROUND(IFERROR(($CI136/(1+$CM136)-$EN136),0),2)</f>
        <v/>
      </c>
      <c r="DC136" s="128" t="n"/>
      <c r="DD136" s="125" t="n"/>
      <c r="DE136" s="75" t="n">
        <v>0</v>
      </c>
      <c r="DF136" s="128" t="n"/>
      <c r="DG136" s="125">
        <f>IF($DC136=0,0,$DD136*($DC136*100%-$DE136*$DF136))*SUM($AB136:$AB136)</f>
        <v/>
      </c>
      <c r="DH136" s="129" t="inlineStr">
        <is>
          <t>месяц</t>
        </is>
      </c>
      <c r="DI136" s="130">
        <f t="array" ref="DI136">IFERROR(
IF($ES136="LisChannel",
(ROUND(((INDEX({174.625;153.888888888889;130.972222222222},MATCH($AI136,{2;3;4}),0))*$AG136*$AI136),2)),0),0)</f>
        <v/>
      </c>
      <c r="DJ136" s="130">
        <f>
_xlfn.LET(_xlpm.X,
IFERROR(
IF($ES136="НовиковТВ",
(_xlfn.LET(_xlpm.NTV,
_xlfn.LET(_xlpm.MIN,350000,
IF(SUMIFS($DI:$DI,$ES:$ES,"НовиковТВ")&lt;=_xlpm.MIN,
(SUMIFS($DI:$DI,$ES:$ES,"НовиковТВ")/(COUNTIFS($ES:$ES,"НовиковТВ")))*_xlpm.MIN/SUMIFS($DI:$DI,$ES:$ES,"НовиковТВ"),
DI136)),
_xlpm.NTV+$DG136/(1-(1-(_xlpm.NTV)*(1-$DL136)*(1-$DM136)*(1-$DN136)*(1-$DO136)*(1-$DP136)/_xlpm.NTV))))/(1+$EP136),
$DI136+$DG136/(1-(1-($DI136)*(1-$DL136)*(1-$DM136)*(1-$DN136)*(1-$DO136)*(1-$DP136)/$DI136))),
0),
_xlpm.X*(1+$CM136)*(1+$CW136)-_xlpm.X*(1+$CM136)+_xlpm.X)</f>
        <v/>
      </c>
      <c r="DK136" s="125" t="inlineStr">
        <is>
          <t>послед.</t>
        </is>
      </c>
      <c r="DL136" s="63" t="n">
        <v>0</v>
      </c>
      <c r="DM136" s="63" t="n">
        <v>0</v>
      </c>
      <c r="DN136" s="63" t="n">
        <v>0</v>
      </c>
      <c r="DO136" s="63" t="n">
        <v>0</v>
      </c>
      <c r="DP136" s="63" t="n">
        <v>0</v>
      </c>
      <c r="DQ136" s="63">
        <f t="array" ref="DQ136">IFERROR(_xlfn.IFS(
$DK136="послед.",1-(1-$DL136)*(1-$DM136)*(1-$DN136)*(1-$DO136)*(1-$DP136),
$DK136="сумм.",$DL136+$DM136+$DN136+$DO136+$DP136),
0)</f>
        <v/>
      </c>
      <c r="DR136" s="125">
        <f t="array" ref="DR136">
IFERROR(
_xlfn.IFS(
$BL136=0,
0,
$BL136&gt;0,
_xlfn.IFS($DK136="послед.",
$DJ136*(1-$DL136)*(1-$DM136)*(1-$DN136)*(1-$DO136)*(1-$DP136),
$DK136="сумм.",
$DJ136*(1-($DL136+$DM136+$DN136+$DO136+$DP136)))),0)</f>
        <v/>
      </c>
      <c r="DS136" s="125">
        <f t="array" ref="DS136">
IFERROR(_xlfn.IFS(
$DH136="день_1",
$DR136*$BL136/($AX136-$AW136+1)*AZ136*(DAY(EOMONTH(AZ$15,0))),
$DH136="день_2",
$DR136/30*MAX(MIN($AX136,EOMONTH(AZ$15,0))-MAX($AW136,AZ$15)+1,),
$DH136="раб.день",
$DR136/30*(IFERROR(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$DR136*AZ136,
$DH136="неделя",
$DR136*AZ136/7*(ROUNDUP((DAY(EOMONTH(AZ$15,0)))/4,0))),
0)</f>
        <v/>
      </c>
      <c r="DT136" s="125">
        <f t="array" ref="DT136">
IFERROR(_xlfn.IFS(
$DH136="день_1",
$DR136*$BL136/($AX136-$AW136+1)*BA136*(DAY(EOMONTH(BA$15,0))),
$DH136="день_2",
$DR136/30*MAX(MIN($AX136,EOMONTH(BA$15,0))-MAX($AW136,BA$15)+1,),
$DH136="раб.день",
$DR136/30*(IFERROR(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$DR136*BA136,
$DH136="неделя",
$DR136*BA136/7*(ROUNDUP((DAY(EOMONTH(BA$15,0)))/4,0))),
0)</f>
        <v/>
      </c>
      <c r="DU136" s="125">
        <f t="array" ref="DU136">
IFERROR(_xlfn.IFS(
$DH136="день_1",
$DR136*$BL136/($AX136-$AW136+1)*BB136*(DAY(EOMONTH(BB$15,0))),
$DH136="день_2",
$DR136/30*MAX(MIN($AX136,EOMONTH(BB$15,0))-MAX($AW136,BB$15)+1,),
$DH136="раб.день",
$DR136/30*(IFERROR(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$DR136*BB136,
$DH136="неделя",
$DR136*BB136/7*(ROUNDUP((DAY(EOMONTH(BB$15,0)))/4,0))),
0)</f>
        <v/>
      </c>
      <c r="DV136" s="125">
        <f t="array" ref="DV136">
IFERROR(_xlfn.IFS(
$DH136="день_1",
$DR136*$BL136/($AX136-$AW136+1)*BC136*(DAY(EOMONTH(BC$15,0))),
$DH136="день_2",
$DR136/30*MAX(MIN($AX136,EOMONTH(BC$15,0))-MAX($AW136,BC$15)+1,),
$DH136="раб.день",
$DR136/30*(IFERROR(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$DR136*BC136,
$DH136="неделя",
$DR136*BC136/7*(ROUNDUP((DAY(EOMONTH(BC$15,0)))/4,0))),
0)</f>
        <v/>
      </c>
      <c r="DW136" s="125">
        <f t="array" ref="DW136">
IFERROR(_xlfn.IFS(
$DH136="день_1",
$DR136*$BL136/($AX136-$AW136+1)*BD136*(DAY(EOMONTH(BD$15,0))),
$DH136="день_2",
$DR136/30*MAX(MIN($AX136,EOMONTH(BD$15,0))-MAX($AW136,BD$15)+1,),
$DH136="раб.день",
$DR136/30*(IFERROR(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$DR136*BD136,
$DH136="неделя",
$DR136*BD136/7*(ROUNDUP((DAY(EOMONTH(BD$15,0)))/4,0))),
0)</f>
        <v/>
      </c>
      <c r="DX136" s="125">
        <f t="array" ref="DX136">
IFERROR(_xlfn.IFS(
$DH136="день_1",
$DR136*$BL136/($AX136-$AW136+1)*BE136*(DAY(EOMONTH(BE$15,0))),
$DH136="день_2",
$DR136/30*MAX(MIN($AX136,EOMONTH(BE$15,0))-MAX($AW136,BE$15)+1,),
$DH136="раб.день",
$DR136/30*(IFERROR(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$DR136*BE136,
$DH136="неделя",
$DR136*BE136/7*(ROUNDUP((DAY(EOMONTH(BE$15,0)))/4,0))),
0)</f>
        <v/>
      </c>
      <c r="DY136" s="125">
        <f t="array" ref="DY136">
IFERROR(_xlfn.IFS(
$DH136="день_1",
$DR136*$BL136/($AX136-$AW136+1)*BF136*(DAY(EOMONTH(BF$15,0))),
$DH136="день_2",
$DR136/30*MAX(MIN($AX136,EOMONTH(BF$15,0))-MAX($AW136,BF$15)+1,),
$DH136="раб.день",
$DR136/30*(IFERROR(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$DR136*BF136,
$DH136="неделя",
$DR136*BF136/7*(ROUNDUP((DAY(EOMONTH(BF$15,0)))/4,0))),
0)</f>
        <v/>
      </c>
      <c r="DZ136" s="125">
        <f t="array" ref="DZ136">
IFERROR(_xlfn.IFS(
$DH136="день_1",
$DR136*$BL136/($AX136-$AW136+1)*BG136*(DAY(EOMONTH(BG$15,0))),
$DH136="день_2",
$DR136/30*MAX(MIN($AX136,EOMONTH(BG$15,0))-MAX($AW136,BG$15)+1,),
$DH136="раб.день",
$DR136/30*(IFERROR(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$DR136*BG136,
$DH136="неделя",
$DR136*BG136/7*(ROUNDUP((DAY(EOMONTH(BG$15,0)))/4,0))),
0)</f>
        <v/>
      </c>
      <c r="EA136" s="125">
        <f t="array" ref="EA136">
IFERROR(_xlfn.IFS(
$DH136="день_1",
$DR136*$BL136/($AX136-$AW136+1)*BH136*(DAY(EOMONTH(BH$15,0))),
$DH136="день_2",
$DR136/30*MAX(MIN($AX136,EOMONTH(BH$15,0))-MAX($AW136,BH$15)+1,),
$DH136="раб.день",
$DR136/30*(IFERROR(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$DR136*BH136,
$DH136="неделя",
$DR136*BH136/7*(ROUNDUP((DAY(EOMONTH(BH$15,0)))/4,0))),
0)</f>
        <v/>
      </c>
      <c r="EB136" s="125">
        <f t="array" ref="EB136">
IFERROR(_xlfn.IFS(
$DH136="день_1",
$DR136*$BL136/($AX136-$AW136+1)*BI136*(DAY(EOMONTH(BI$15,0))),
$DH136="день_2",
$DR136/30*MAX(MIN($AX136,EOMONTH(BI$15,0))-MAX($AW136,BI$15)+1,),
$DH136="раб.день",
$DR136/30*(IFERROR(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$DR136*BI136,
$DH136="неделя",
$DR136*BI136/7*(ROUNDUP((DAY(EOMONTH(BI$15,0)))/4,0))),
0)</f>
        <v/>
      </c>
      <c r="EC136" s="125">
        <f t="array" ref="EC136">
IFERROR(_xlfn.IFS(
$DH136="день_1",
$DR136*$BL136/($AX136-$AW136+1)*BJ136*(DAY(EOMONTH(BJ$15,0))),
$DH136="день_2",
$DR136/30*MAX(MIN($AX136,EOMONTH(BJ$15,0))-MAX($AW136,BJ$15)+1,),
$DH136="раб.день",
$DR136/30*(IFERROR(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$DR136*BJ136,
$DH136="неделя",
$DR136*BJ136/7*(ROUNDUP((DAY(EOMONTH(BJ$15,0)))/4,0))),
0)</f>
        <v/>
      </c>
      <c r="ED136" s="125">
        <f t="array" ref="ED136">
IFERROR(_xlfn.IFS(
$DH136="день_1",
$DR136*$BL136/($AX136-$AW136+1)*BK136*(DAY(EOMONTH(BK$15,0))),
$DH136="день_2",
$DR136/30*MAX(MIN($AX136,EOMONTH(BK$15,0))-MAX($AW136,BK$15)+1,),
$DH136="раб.день",
$DR136/30*(IFERROR(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$DR136*BK136,
$DH136="неделя",
$DR136*BK136/7*(ROUNDUP((DAY(EOMONTH(BK$15,0)))/4,0))),
0)</f>
        <v/>
      </c>
      <c r="EE136" s="125">
        <f>SUM($DS136,$DT136,$DU136,$DV136,$DW136,$DX136,$DY136,$DZ136,$EA136,$EB136,$EC136,$ED136)</f>
        <v/>
      </c>
      <c r="EF136" s="125">
        <f>IFERROR(ROUND($EE136*(1+$EP136),2),0)</f>
        <v/>
      </c>
      <c r="EG136" s="128" t="n">
        <v>1</v>
      </c>
      <c r="EH136" s="126" t="n">
        <v>0</v>
      </c>
      <c r="EI136" s="126">
        <f>ROUND(SUM($EH136:$EH136)*SUM($AB136:$AB136)*$EG136,2)</f>
        <v/>
      </c>
      <c r="EJ136" s="126">
        <f>ROUND($EI136*(1+$EP136),2)</f>
        <v/>
      </c>
      <c r="EK136" s="126" t="n">
        <v>0</v>
      </c>
      <c r="EL136" s="126">
        <f>ROUND(SUM($EK136:$EK136)*SUM($AB136:$AB136)*$EG136,2)</f>
        <v/>
      </c>
      <c r="EM136" s="126">
        <f>ROUND($EL136*(1+$EP136),2)</f>
        <v/>
      </c>
      <c r="EN136" s="126">
        <f>SUM($EE136,$EI136,$EL136)</f>
        <v/>
      </c>
      <c r="EO136" s="126">
        <f>SUM($EF136,$EJ136,$EM136)</f>
        <v/>
      </c>
      <c r="EP136" s="59" t="n"/>
      <c r="EQ136" s="59" t="n"/>
      <c r="ER136" s="60">
        <f t="array" ref="ER1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MATCH(ES136,
{"AMS";"RussOutdoor";"HD Outdoor";"Ingroup";"IQ";"Ledproduction";"LisChannel";"Logic";"Media-PPL";"NovikovTV | НовиковТВ";"SMA";"SOK";"КрокусТВ | CrocusTV | IndoorTV";"Сити";"ТЯК Москва"},
0)),"")</f>
        <v/>
      </c>
      <c r="ES136" s="60" t="n"/>
      <c r="ET136" s="60">
        <f t="array" ref="ET1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MATCH(ES136,
{"AMS";"RussOutdoor";"HD Outdoor";"Ingroup";"IQ";"Ledproduction";"LisChannel";"Logic";"Media-PPL";"NovikovTV | НовиковТВ";"SMA";"SOK";"КрокусТВ | CrocusTV | IndoorTV";"Сити";"ТЯК Москва"},
0)),"")</f>
        <v/>
      </c>
      <c r="EU136" s="60" t="n"/>
      <c r="EV136" s="60" t="n"/>
      <c r="EX136" s="110">
        <f t="array" ref="EX136">
($AR136/30
+N("ТРАФИК ПЛОЩАДКИ"))*
(IFERROR(
_xlfn.LET(
_xlpm.GPR,
HLOOKUP($L136,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IF($Q136="цифровой",_xlpm.GPR/$AG136,_xlpm.GPR/60)),
0)
+N("DWELL TIME"))*
(IF($AB136=0,0,IF($AB136=1,0.3,IF($AB136=2,0.5,IF($AB136&gt;2,1))))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_xlfn.IFS($AC136="да",1.2,$AC136="нет",1)*
_xlfn.IFS($AD136="да",1.2,$AD136="нет",1)*
IF(R136="статический",1,1.2)*
$X136*
INDEX(
{1.2;1;1.2;1.2;1;1.2;1.2;1.2;1.2;1.2;1.2;1;1.2;1.2;1.2;1.2;1;1;1.2;1.2;1.2;1;1;1;1;1.2;1.2;1.2;1.2;1;1;1;1;1.2;1.2;1.2;1.2;1.2;1.2;1.2;1.2;1;1;1.2;1;1;1;1;1.5;1;1;1.5;1.5;1.2},
MATCH($Q136,_xlpm.MI,0)))&gt;{0.02;0.04;0.06;0.1;0.2;0.4;0.6;0.8;1;2;4;6})),
{0;1;2;3;4;5;6;7;8;9;10;11;12},
0)))
+N("КОЭФФИЦИЕНТ КОНТАКТА"))))*
(_xlfn.IFS($X136&lt;0.1,$X136/1000,$X136&gt;25,5.2,AND($X136&gt;=0.1,$X136&lt;=25),(($X136*2+0.1)/10)*($X136/10)))*
IFERROR((_xlfn.LET(
_xlpm.MA,
{0;0.8;0.85;0.9;0.95;1},
_xlpm.MAA,
{0;1;2;3;4;5},
INDEX(_xlpm.MA,MATCH(SUMPRODUCT(--((IF(ROUND(_xlpm.MAA,1)&gt;5,5,ROUND($AB136,1)))&gt;{0;1;2;3;4;5})),_xlpm.MAA,0)))
+N("КОЭФФИЦИЕНТ КОЛ-ВО КОНСТРУКЦИЙ")),1)*
$AB136,0))*
(IF($Q136="цифровой",$AG136/15*$AI136,1)
+N("ДЛЯ ЦИФРЫ"))</f>
        <v/>
      </c>
      <c r="EY136" s="110">
        <f>IFERROR(EX136*AY136,0)</f>
        <v/>
      </c>
      <c r="EZ136" s="131">
        <f>IFERROR(DP136/EY136*1000,0)</f>
        <v/>
      </c>
      <c r="FA136" s="112">
        <f>IFERROR(FC136/FB136,0)</f>
        <v/>
      </c>
      <c r="FB136" s="112">
        <f>IFERROR((FC136/(EY136/FF136*#REF!))*0.825,0)</f>
        <v/>
      </c>
      <c r="FC136" s="112">
        <f>IFERROR(((EX136*30/AR136)*100)/30,0)</f>
        <v/>
      </c>
      <c r="FD136" s="112">
        <f>IFERROR(EY136/G136*100%,0)</f>
        <v/>
      </c>
      <c r="FE136" s="112">
        <f>IFERROR(FD136/FC136*100%,0)</f>
        <v/>
      </c>
      <c r="FF136" s="110">
        <f>IFERROR(AR136/30*AY136,0)</f>
        <v/>
      </c>
    </row>
    <row r="137" ht="12.75" customHeight="1">
      <c r="A137" s="59" t="n"/>
      <c r="B137" s="60" t="n"/>
      <c r="C137" s="60" t="n"/>
      <c r="D137" s="60">
        <f t="array" ref="D1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7" s="60">
        <f t="array" ref="E1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7" s="60" t="inlineStr"/>
      <c r="G137" s="60" t="n"/>
      <c r="H137" s="60">
        <f t="array" ref="H1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7" s="60" t="n"/>
      <c r="J137" s="60" t="n"/>
      <c r="K137" s="60" t="n"/>
      <c r="L137" s="60" t="n"/>
      <c r="M137" s="60" t="n"/>
      <c r="N137" s="60" t="n"/>
      <c r="O137" s="60" t="n"/>
      <c r="P137" s="60">
        <f t="array" ref="P137">
_xlfn.IFS(
ISNUMBER(MATCH($Q137,{"шелфбаннер","разделитель","монетница","чековая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ISNUMBER(MATCH($Q137,{"каталог","журнал"},)),
"Пресса",
$Q137="","")</f>
        <v/>
      </c>
      <c r="Q137" s="60" t="n"/>
      <c r="R137" s="60">
        <f t="array" ref="R137">
IFERROR(
_xlfn.IFS(
OR(ISNUMBER(MATCH($Q137,{"экспозиция","макет","стенд","автостенд","авто стенд","выставочное пространство","выставочные стенды","модульные выставочные стенды","3Д конструкция","3D конструкция"},)),P137="Экспонирование"),
"нестандартный",
ISNUMBER(MATCH($Q137,{"скроллер","призматрон"},)),
"динамический",
$P137="Видео",
"цифровой",
OR($P137="Пресса",$P137="Щит",$P137="POSm",$P137="Подвес",$P137="Брендирование/оклейка"),
"статический"),"")</f>
        <v/>
      </c>
      <c r="S137" s="59" t="n"/>
      <c r="T137" s="60" t="n"/>
      <c r="U137" s="60" t="n"/>
      <c r="V137" s="60">
        <f>
IF(P137="Видео",
"цифровой постер/ролик",
IF(ISNUMBER(MATCH(Q137,{"короб световой","короб световой | лайтбокс","короб световой | кристалайт","лайтбокс","лайт бокс","кристалайт","LB","lightbox"},)),
"бэклит",
IF(P137="Брендирование/оклейка",
"перфарированная пленка/самоклейка",
IF(P137="Экспонирование",
"под запрос",
IF(P137="Подвес",
"баннер/ткань",
"")))))</f>
        <v/>
      </c>
      <c r="W137" s="59" t="n"/>
      <c r="X137" s="59" t="n"/>
      <c r="Y137" s="59" t="n"/>
      <c r="Z137" s="61" t="n"/>
      <c r="AA137" s="61" t="n"/>
      <c r="AB137" s="61">
        <f>IF(BL137&gt;0,Z137,0)</f>
        <v/>
      </c>
      <c r="AC137" s="59" t="n"/>
      <c r="AD137" s="59" t="n"/>
      <c r="AE137" s="59" t="n"/>
      <c r="AF137" s="59" t="n"/>
      <c r="AG137" s="59" t="n"/>
      <c r="AH137" s="59" t="n"/>
      <c r="AI137" s="59" t="n"/>
      <c r="AJ137" s="59" t="n"/>
      <c r="AK137" s="59" t="n"/>
      <c r="AL137" s="62">
        <f>IFERROR(IF(OR(R137="статический",R137="динамический",R137="нестандартный",R137="",R137=""),"-",IF(AND(AH137="-",AI137="-"),"-",AK137*3600/AH137*AI137)),"-")</f>
        <v/>
      </c>
      <c r="AM137" s="62">
        <f>IFERROR(IF(OR(R137="статический",R137="динамический",R137="",R137="", R137="BTL",R137="нестандартный"),"-",AG137*AI137*AL137/60),"-")</f>
        <v/>
      </c>
      <c r="AN137" s="63">
        <f>IFERROR(IF(AH137="","-",AG137*AI137/AH137),"-")</f>
        <v/>
      </c>
      <c r="AO137" s="59">
        <f>IFERROR(IF(OR($R137="статический",$R137="динамический",$R137="",$R137="",$R137="BTL",$R137="нестандартный"),"-",$AL137*$AY137),"-")</f>
        <v/>
      </c>
      <c r="AP137" s="62">
        <f>IFERROR(IF(OR($R137="статический",$R137="динамический",$R137="",$R137="",$R137="BTL",$R137="нестандартный"),"-",$AM137*AY137),"-")</f>
        <v/>
      </c>
      <c r="AQ137" s="64" t="n"/>
      <c r="AR137" s="61" t="n"/>
      <c r="AS137" s="61" t="n"/>
      <c r="AT137" s="61" t="n"/>
      <c r="AU137" s="65" t="n"/>
      <c r="AV137" s="124">
        <f>IFERROR(DR137/AT137*1000,"n/a")</f>
        <v/>
      </c>
      <c r="AW137" s="67" t="n"/>
      <c r="AX137" s="67" t="n"/>
      <c r="AY137" s="43">
        <f>IFERROR(IF(OR($AW137="",$AX137=""),"",_xlfn.DAYS($AX137+1,$AW137)),"")</f>
        <v/>
      </c>
      <c r="AZ137" s="68">
        <f t="array" ref="AZ137">
_xlfn.LET(_xlpm.COEFF,
IF($AW137+$AX137=0,0,IF(MAX(MIN($AX137,EOMONTH(AZ$15,0))-MAX($AW137,AZ$15)+1,)&gt;0,1,0)),
_xlfn.IFS(
$ES137="LisChannel",
_xlpm.COEFF*
INDEX({1;1;1.2;1.2;1;1;1;1;1.2;1.2;1.2;1.2},
MATCH(MONTH(AZ$15),
{1,2,3,4,5,6,7,8,9,10,11,12})),
CONCATENATE($ES137," ",$L137)="RussOutdoor метро",
_xlpm.COEFF*
INDEX({0.8;0.9;1.1;1.1;1;1;1;1;1.1;1.1;1.1;1.1},
MATCH(MONTH(AZ$15),
{1,2,3,4,5,6,7,8,9,10,11,12})),
$ES137&lt;&gt;"LisChannel",
_xlpm.COEFF,
$ES137&lt;&gt;"RussOutdoor",
_xlpm.COEFF))</f>
        <v/>
      </c>
      <c r="BA137" s="68">
        <f t="array" ref="BA137">
_xlfn.LET(_xlpm.COEFF,
IF($AW137+$AX137=0,0,IF(MAX(MIN($AX137,EOMONTH(BA$15,0))-MAX($AW137,BA$15)+1,)&gt;0,1,0)),
_xlfn.IFS(
$ES137="LisChannel",
_xlpm.COEFF*
INDEX({1;1;1.2;1.2;1;1;1;1;1.2;1.2;1.2;1.2},
MATCH(MONTH(BA$15),
{1,2,3,4,5,6,7,8,9,10,11,12})),
CONCATENATE($ES137," ",$L137)="RussOutdoor метро",
_xlpm.COEFF*
INDEX({0.8;0.9;1.1;1.1;1;1;1;1;1.1;1.1;1.1;1.1},
MATCH(MONTH(BA$15),
{1,2,3,4,5,6,7,8,9,10,11,12})),
$ES137&lt;&gt;"LisChannel",
_xlpm.COEFF,
$ES137&lt;&gt;"RussOutdoor",
_xlpm.COEFF))</f>
        <v/>
      </c>
      <c r="BB137" s="68">
        <f t="array" ref="BB137">
_xlfn.LET(_xlpm.COEFF,
IF($AW137+$AX137=0,0,IF(MAX(MIN($AX137,EOMONTH(BB$15,0))-MAX($AW137,BB$15)+1,)&gt;0,1,0)),
_xlfn.IFS(
$ES137="LisChannel",
_xlpm.COEFF*
INDEX({1;1;1.2;1.2;1;1;1;1;1.2;1.2;1.2;1.2},
MATCH(MONTH(BB$15),
{1,2,3,4,5,6,7,8,9,10,11,12})),
CONCATENATE($ES137," ",$L137)="RussOutdoor метро",
_xlpm.COEFF*
INDEX({0.8;0.9;1.1;1.1;1;1;1;1;1.1;1.1;1.1;1.1},
MATCH(MONTH(BB$15),
{1,2,3,4,5,6,7,8,9,10,11,12})),
$ES137&lt;&gt;"LisChannel",
_xlpm.COEFF,
$ES137&lt;&gt;"RussOutdoor",
_xlpm.COEFF))</f>
        <v/>
      </c>
      <c r="BC137" s="68">
        <f t="array" ref="BC137">
_xlfn.LET(_xlpm.COEFF,
IF($AW137+$AX137=0,0,IF(MAX(MIN($AX137,EOMONTH(BC$15,0))-MAX($AW137,BC$15)+1,)&gt;0,1,0)),
_xlfn.IFS(
$ES137="LisChannel",
_xlpm.COEFF*
INDEX({1;1;1.2;1.2;1;1;1;1;1.2;1.2;1.2;1.2},
MATCH(MONTH(BC$15),
{1,2,3,4,5,6,7,8,9,10,11,12})),
CONCATENATE($ES137," ",$L137)="RussOutdoor метро",
_xlpm.COEFF*
INDEX({0.8;0.9;1.1;1.1;1;1;1;1;1.1;1.1;1.1;1.1},
MATCH(MONTH(BC$15),
{1,2,3,4,5,6,7,8,9,10,11,12})),
$ES137&lt;&gt;"LisChannel",
_xlpm.COEFF,
$ES137&lt;&gt;"RussOutdoor",
_xlpm.COEFF))</f>
        <v/>
      </c>
      <c r="BD137" s="68">
        <f t="array" ref="BD137">
_xlfn.LET(_xlpm.COEFF,
IF($AW137+$AX137=0,0,IF(MAX(MIN($AX137,EOMONTH(BD$15,0))-MAX($AW137,BD$15)+1,)&gt;0,1,0)),
_xlfn.IFS(
$ES137="LisChannel",
_xlpm.COEFF*
INDEX({1;1;1.2;1.2;1;1;1;1;1.2;1.2;1.2;1.2},
MATCH(MONTH(BD$15),
{1,2,3,4,5,6,7,8,9,10,11,12})),
CONCATENATE($ES137," ",$L137)="RussOutdoor метро",
_xlpm.COEFF*
INDEX({0.8;0.9;1.1;1.1;1;1;1;1;1.1;1.1;1.1;1.1},
MATCH(MONTH(BD$15),
{1,2,3,4,5,6,7,8,9,10,11,12})),
$ES137&lt;&gt;"LisChannel",
_xlpm.COEFF,
$ES137&lt;&gt;"RussOutdoor",
_xlpm.COEFF))</f>
        <v/>
      </c>
      <c r="BE137" s="68">
        <f t="array" ref="BE137">
_xlfn.LET(_xlpm.COEFF,
IF($AW137+$AX137=0,0,IF(MAX(MIN($AX137,EOMONTH(BE$15,0))-MAX($AW137,BE$15)+1,)&gt;0,1,0)),
_xlfn.IFS(
$ES137="LisChannel",
_xlpm.COEFF*
INDEX({1;1;1.2;1.2;1;1;1;1;1.2;1.2;1.2;1.2},
MATCH(MONTH(BE$15),
{1,2,3,4,5,6,7,8,9,10,11,12})),
CONCATENATE($ES137," ",$L137)="RussOutdoor метро",
_xlpm.COEFF*
INDEX({0.8;0.9;1.1;1.1;1;1;1;1;1.1;1.1;1.1;1.1},
MATCH(MONTH(BE$15),
{1,2,3,4,5,6,7,8,9,10,11,12})),
$ES137&lt;&gt;"LisChannel",
_xlpm.COEFF,
$ES137&lt;&gt;"RussOutdoor",
_xlpm.COEFF))</f>
        <v/>
      </c>
      <c r="BF137" s="68">
        <f t="array" ref="BF137">
_xlfn.LET(_xlpm.COEFF,
IF($AW137+$AX137=0,0,IF(MAX(MIN($AX137,EOMONTH(BF$15,0))-MAX($AW137,BF$15)+1,)&gt;0,1,0)),
_xlfn.IFS(
$ES137="LisChannel",
_xlpm.COEFF*
INDEX({1;1;1.2;1.2;1;1;1;1;1.2;1.2;1.2;1.2},
MATCH(MONTH(BF$15),
{1,2,3,4,5,6,7,8,9,10,11,12})),
CONCATENATE($ES137," ",$L137)="RussOutdoor метро",
_xlpm.COEFF*
INDEX({0.8;0.9;1.1;1.1;1;1;1;1;1.1;1.1;1.1;1.1},
MATCH(MONTH(BF$15),
{1,2,3,4,5,6,7,8,9,10,11,12})),
$ES137&lt;&gt;"LisChannel",
_xlpm.COEFF,
$ES137&lt;&gt;"RussOutdoor",
_xlpm.COEFF))</f>
        <v/>
      </c>
      <c r="BG137" s="68">
        <f t="array" ref="BG137">
_xlfn.LET(_xlpm.COEFF,
IF($AW137+$AX137=0,0,IF(MAX(MIN($AX137,EOMONTH(BG$15,0))-MAX($AW137,BG$15)+1,)&gt;0,1,0)),
_xlfn.IFS(
$ES137="LisChannel",
_xlpm.COEFF*
INDEX({1;1;1.2;1.2;1;1;1;1;1.2;1.2;1.2;1.2},
MATCH(MONTH(BG$15),
{1,2,3,4,5,6,7,8,9,10,11,12})),
CONCATENATE($ES137," ",$L137)="RussOutdoor метро",
_xlpm.COEFF*
INDEX({0.8;0.9;1.1;1.1;1;1;1;1;1.1;1.1;1.1;1.1},
MATCH(MONTH(BG$15),
{1,2,3,4,5,6,7,8,9,10,11,12})),
$ES137&lt;&gt;"LisChannel",
_xlpm.COEFF,
$ES137&lt;&gt;"RussOutdoor",
_xlpm.COEFF))</f>
        <v/>
      </c>
      <c r="BH137" s="68">
        <f t="array" ref="BH137">
_xlfn.LET(_xlpm.COEFF,
IF($AW137+$AX137=0,0,IF(MAX(MIN($AX137,EOMONTH(BH$15,0))-MAX($AW137,BH$15)+1,)&gt;0,1,0)),
_xlfn.IFS(
$ES137="LisChannel",
_xlpm.COEFF*
INDEX({1;1;1.2;1.2;1;1;1;1;1.2;1.2;1.2;1.2},
MATCH(MONTH(BH$15),
{1,2,3,4,5,6,7,8,9,10,11,12})),
CONCATENATE($ES137," ",$L137)="RussOutdoor метро",
_xlpm.COEFF*
INDEX({0.8;0.9;1.1;1.1;1;1;1;1;1.1;1.1;1.1;1.1},
MATCH(MONTH(BH$15),
{1,2,3,4,5,6,7,8,9,10,11,12})),
$ES137&lt;&gt;"LisChannel",
_xlpm.COEFF,
$ES137&lt;&gt;"RussOutdoor",
_xlpm.COEFF))</f>
        <v/>
      </c>
      <c r="BI137" s="68">
        <f t="array" ref="BI137">
_xlfn.LET(_xlpm.COEFF,
IF($AW137+$AX137=0,0,IF(MAX(MIN($AX137,EOMONTH(BI$15,0))-MAX($AW137,BI$15)+1,)&gt;0,1,0)),
_xlfn.IFS(
$ES137="LisChannel",
_xlpm.COEFF*
INDEX({1;1;1.2;1.2;1;1;1;1;1.2;1.2;1.2;1.2},
MATCH(MONTH(BI$15),
{1,2,3,4,5,6,7,8,9,10,11,12})),
CONCATENATE($ES137," ",$L137)="RussOutdoor метро",
_xlpm.COEFF*
INDEX({0.8;0.9;1.1;1.1;1;1;1;1;1.1;1.1;1.1;1.1},
MATCH(MONTH(BI$15),
{1,2,3,4,5,6,7,8,9,10,11,12})),
$ES137&lt;&gt;"LisChannel",
_xlpm.COEFF,
$ES137&lt;&gt;"RussOutdoor",
_xlpm.COEFF))</f>
        <v/>
      </c>
      <c r="BJ137" s="68">
        <f t="array" ref="BJ137">
_xlfn.LET(_xlpm.COEFF,
IF($AW137+$AX137=0,0,IF(MAX(MIN($AX137,EOMONTH(BJ$15,0))-MAX($AW137,BJ$15)+1,)&gt;0,1,0)),
_xlfn.IFS(
$ES137="LisChannel",
_xlpm.COEFF*
INDEX({1;1;1.2;1.2;1;1;1;1;1.2;1.2;1.2;1.2},
MATCH(MONTH(BJ$15),
{1,2,3,4,5,6,7,8,9,10,11,12})),
CONCATENATE($ES137," ",$L137)="RussOutdoor метро",
_xlpm.COEFF*
INDEX({0.8;0.9;1.1;1.1;1;1;1;1;1.1;1.1;1.1;1.1},
MATCH(MONTH(BJ$15),
{1,2,3,4,5,6,7,8,9,10,11,12})),
$ES137&lt;&gt;"LisChannel",
_xlpm.COEFF,
$ES137&lt;&gt;"RussOutdoor",
_xlpm.COEFF))</f>
        <v/>
      </c>
      <c r="BK137" s="68">
        <f t="array" ref="BK137">
_xlfn.LET(_xlpm.COEFF,
IF($AW137+$AX137=0,0,IF(MAX(MIN($AX137,EOMONTH(BK$15,0))-MAX($AW137,BK$15)+1,)&gt;0,1,0)),
_xlfn.IFS(
$ES137="LisChannel",
_xlpm.COEFF*
INDEX({1;1;1.2;1.2;1;1;1;1;1.2;1.2;1.2;1.2},
MATCH(MONTH(BK$15),
{1,2,3,4,5,6,7,8,9,10,11,12})),
CONCATENATE($ES137," ",$L137)="RussOutdoor метро",
_xlpm.COEFF*
INDEX({0.8;0.9;1.1;1.1;1;1;1;1;1.1;1.1;1.1;1.1},
MATCH(MONTH(BK$15),
{1,2,3,4,5,6,7,8,9,10,11,12})),
$ES137&lt;&gt;"LisChannel",
_xlpm.COEFF,
$ES137&lt;&gt;"RussOutdoor",
_xlpm.COEFF))</f>
        <v/>
      </c>
      <c r="BL137" s="62">
        <f>COUNTIFS($AZ137:$BK137,"&gt;0")</f>
        <v/>
      </c>
      <c r="BM137" s="65" t="n"/>
      <c r="BN137" s="125">
        <f>$DJ137</f>
        <v/>
      </c>
      <c r="BO137" s="63">
        <f>$DQ137</f>
        <v/>
      </c>
      <c r="BP137" s="125">
        <f>
IFERROR(
IF($BL137=0,0,
$BN137*(1-$BO137)),
0)</f>
        <v/>
      </c>
      <c r="BQ137" s="125">
        <f t="array" ref="BQ137">
IFERROR(
_xlfn.IFS(
$DH137="день_1",
$BP137*$BL137/($AX137-$AW137+1)*AZ137*(DAY(EOMONTH(AZ$15,0))),
$DH137="день_2",
$BP137/30*MAX(MIN($AX137,EOMONTH(AZ$15,0))-MAX($AW137,AZ$15)+1,),
$DH137="раб.день",
$BP137/30*(IFERROR(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$BP137*AZ137,
$DH137="неделя",
$BP137*AZ137/7*(ROUNDUP((DAY(EOMONTH(AZ$15,0)))/4,0))),
0)</f>
        <v/>
      </c>
      <c r="BR137" s="125">
        <f t="array" ref="BR137">
IFERROR(
_xlfn.IFS(
$DH137="день_1",
$BP137*$BL137/($AX137-$AW137+1)*BA137*(DAY(EOMONTH(BA$15,0))),
$DH137="день_2",
$BP137/30*MAX(MIN($AX137,EOMONTH(BA$15,0))-MAX($AW137,BA$15)+1,),
$DH137="раб.день",
$BP137/30*(IFERROR(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$BP137*BA137,
$DH137="неделя",
$BP137*BA137/7*(ROUNDUP((DAY(EOMONTH(BA$15,0)))/4,0))),
0)</f>
        <v/>
      </c>
      <c r="BS137" s="125">
        <f t="array" ref="BS137">
IFERROR(
_xlfn.IFS(
$DH137="день_1",
$BP137*$BL137/($AX137-$AW137+1)*BB137*(DAY(EOMONTH(BB$15,0))),
$DH137="день_2",
$BP137/30*MAX(MIN($AX137,EOMONTH(BB$15,0))-MAX($AW137,BB$15)+1,),
$DH137="раб.день",
$BP137/30*(IFERROR(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$BP137*BB137,
$DH137="неделя",
$BP137*BB137/7*(ROUNDUP((DAY(EOMONTH(BB$15,0)))/4,0))),
0)</f>
        <v/>
      </c>
      <c r="BT137" s="125">
        <f t="array" ref="BT137">
IFERROR(
_xlfn.IFS(
$DH137="день_1",
$BP137*$BL137/($AX137-$AW137+1)*BC137*(DAY(EOMONTH(BC$15,0))),
$DH137="день_2",
$BP137/30*MAX(MIN($AX137,EOMONTH(BC$15,0))-MAX($AW137,BC$15)+1,),
$DH137="раб.день",
$BP137/30*(IFERROR(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$BP137*BC137,
$DH137="неделя",
$BP137*BC137/7*(ROUNDUP((DAY(EOMONTH(BC$15,0)))/4,0))),
0)</f>
        <v/>
      </c>
      <c r="BU137" s="125">
        <f t="array" ref="BU137">
IFERROR(
_xlfn.IFS(
$DH137="день_1",
$BP137*$BL137/($AX137-$AW137+1)*BD137*(DAY(EOMONTH(BD$15,0))),
$DH137="день_2",
$BP137/30*MAX(MIN($AX137,EOMONTH(BD$15,0))-MAX($AW137,BD$15)+1,),
$DH137="раб.день",
$BP137/30*(IFERROR(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$BP137*BD137,
$DH137="неделя",
$BP137*BD137/7*(ROUNDUP((DAY(EOMONTH(BD$15,0)))/4,0))),
0)</f>
        <v/>
      </c>
      <c r="BV137" s="125">
        <f t="array" ref="BV137">
IFERROR(
_xlfn.IFS(
$DH137="день_1",
$BP137*$BL137/($AX137-$AW137+1)*BE137*(DAY(EOMONTH(BE$15,0))),
$DH137="день_2",
$BP137/30*MAX(MIN($AX137,EOMONTH(BE$15,0))-MAX($AW137,BE$15)+1,),
$DH137="раб.день",
$BP137/30*(IFERROR(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$BP137*BE137,
$DH137="неделя",
$BP137*BE137/7*(ROUNDUP((DAY(EOMONTH(BE$15,0)))/4,0))),
0)</f>
        <v/>
      </c>
      <c r="BW137" s="125">
        <f t="array" ref="BW137">
IFERROR(
_xlfn.IFS(
$DH137="день_1",
$BP137*$BL137/($AX137-$AW137+1)*BF137*(DAY(EOMONTH(BF$15,0))),
$DH137="день_2",
$BP137/30*MAX(MIN($AX137,EOMONTH(BF$15,0))-MAX($AW137,BF$15)+1,),
$DH137="раб.день",
$BP137/30*(IFERROR(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$BP137*BF137,
$DH137="неделя",
$BP137*BF137/7*(ROUNDUP((DAY(EOMONTH(BF$15,0)))/4,0))),
0)</f>
        <v/>
      </c>
      <c r="BX137" s="125">
        <f t="array" ref="BX137">
IFERROR(
_xlfn.IFS(
$DH137="день_1",
$BP137*$BL137/($AX137-$AW137+1)*BG137*(DAY(EOMONTH(BG$15,0))),
$DH137="день_2",
$BP137/30*MAX(MIN($AX137,EOMONTH(BG$15,0))-MAX($AW137,BG$15)+1,),
$DH137="раб.день",
$BP137/30*(IFERROR(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$BP137*BG137,
$DH137="неделя",
$BP137*BG137/7*(ROUNDUP((DAY(EOMONTH(BG$15,0)))/4,0))),
0)</f>
        <v/>
      </c>
      <c r="BY137" s="125">
        <f t="array" ref="BY137">
IFERROR(
_xlfn.IFS(
$DH137="день_1",
$BP137*$BL137/($AX137-$AW137+1)*BH137*(DAY(EOMONTH(BH$15,0))),
$DH137="день_2",
$BP137/30*MAX(MIN($AX137,EOMONTH(BH$15,0))-MAX($AW137,BH$15)+1,),
$DH137="раб.день",
$BP137/30*(IFERROR(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$BP137*BH137,
$DH137="неделя",
$BP137*BH137/7*(ROUNDUP((DAY(EOMONTH(BH$15,0)))/4,0))),
0)</f>
        <v/>
      </c>
      <c r="BZ137" s="125">
        <f t="array" ref="BZ137">
IFERROR(
_xlfn.IFS(
$DH137="день_1",
$BP137*$BL137/($AX137-$AW137+1)*BI137*(DAY(EOMONTH(BI$15,0))),
$DH137="день_2",
$BP137/30*MAX(MIN($AX137,EOMONTH(BI$15,0))-MAX($AW137,BI$15)+1,),
$DH137="раб.день",
$BP137/30*(IFERROR(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$BP137*BI137,
$DH137="неделя",
$BP137*BI137/7*(ROUNDUP((DAY(EOMONTH(BI$15,0)))/4,0))),
0)</f>
        <v/>
      </c>
      <c r="CA137" s="125">
        <f t="array" ref="CA137">
IFERROR(
_xlfn.IFS(
$DH137="день_1",
$BP137*$BL137/($AX137-$AW137+1)*BJ137*(DAY(EOMONTH(BJ$15,0))),
$DH137="день_2",
$BP137/30*MAX(MIN($AX137,EOMONTH(BJ$15,0))-MAX($AW137,BJ$15)+1,),
$DH137="раб.день",
$BP137/30*(IFERROR(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$BP137*BJ137,
$DH137="неделя",
$BP137*BJ137/7*(ROUNDUP((DAY(EOMONTH(BJ$15,0)))/4,0))),
0)</f>
        <v/>
      </c>
      <c r="CB137" s="125">
        <f t="array" ref="CB137">
IFERROR(
_xlfn.IFS(
$DH137="день_1",
$BP137*$BL137/($AX137-$AW137+1)*BK137*(DAY(EOMONTH(BK$15,0))),
$DH137="день_2",
$BP137/30*MAX(MIN($AX137,EOMONTH(BK$15,0))-MAX($AW137,BK$15)+1,),
$DH137="раб.день",
$BP137/30*(IFERROR(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$BP137*BK137,
$DH137="неделя",
$BP137*BK137/7*(ROUNDUP((DAY(EOMONTH(BK$15,0)))/4,0))),
0)</f>
        <v/>
      </c>
      <c r="CC137" s="125">
        <f>SUM($BQ137:$CB137)</f>
        <v/>
      </c>
      <c r="CD137" s="126">
        <f>SUM($EH137:$EH137)</f>
        <v/>
      </c>
      <c r="CE137" s="126">
        <f>$CD137*$AB137</f>
        <v/>
      </c>
      <c r="CF137" s="126">
        <f>SUM($EK137:$EK137)</f>
        <v/>
      </c>
      <c r="CG137" s="126">
        <f>$CF137*$AB137</f>
        <v/>
      </c>
      <c r="CH137" s="126">
        <f>SUM($CC137,$CE137,$CG137)</f>
        <v/>
      </c>
      <c r="CI137" s="126">
        <f>$CH137*(1+$CM137)</f>
        <v/>
      </c>
      <c r="CJ137" s="127" t="n">
        <v>0</v>
      </c>
      <c r="CK137" s="126">
        <f>SUM($CH137:$CH137)*(1+$CJ137)</f>
        <v/>
      </c>
      <c r="CL137" s="126">
        <f>SUM($CH137:$CH137)*(1+$CM137)</f>
        <v/>
      </c>
      <c r="CM137" s="59" t="n"/>
      <c r="CN137" s="59" t="n"/>
      <c r="CO137" s="72" t="n"/>
      <c r="CP137" s="59" t="n"/>
      <c r="CQ137" s="73" t="n"/>
      <c r="CR137" s="73" t="n"/>
      <c r="CS137" s="73" t="n"/>
      <c r="CT137" s="72" t="n"/>
      <c r="CU137" s="79" t="inlineStr">
        <is>
          <t> </t>
        </is>
      </c>
      <c r="CV137" s="60" t="n"/>
      <c r="CW137" s="60" t="n"/>
      <c r="CX137" s="60" t="n"/>
      <c r="CY137" s="127">
        <f>IFERROR(($CC137-$EE137)/($EE137/(1-$DQ137)),0)</f>
        <v/>
      </c>
      <c r="CZ137" s="127">
        <f>IFERROR(1-$EI137/($CE137),0)</f>
        <v/>
      </c>
      <c r="DA137" s="127">
        <f>IFERROR(1-$EL137/($CG137),0)</f>
        <v/>
      </c>
      <c r="DB137" s="126">
        <f>ROUND(IFERROR(($CI137/(1+$CM137)-$EN137),0),2)</f>
        <v/>
      </c>
      <c r="DC137" s="128" t="n"/>
      <c r="DD137" s="125" t="n"/>
      <c r="DE137" s="75" t="n">
        <v>0</v>
      </c>
      <c r="DF137" s="128" t="n"/>
      <c r="DG137" s="125">
        <f>IF($DC137=0,0,$DD137*($DC137*100%-$DE137*$DF137))*SUM($AB137:$AB137)</f>
        <v/>
      </c>
      <c r="DH137" s="129" t="inlineStr">
        <is>
          <t>месяц</t>
        </is>
      </c>
      <c r="DI137" s="130">
        <f t="array" ref="DI137">IFERROR(
IF($ES137="LisChannel",
(ROUND(((INDEX({174.625;153.888888888889;130.972222222222},MATCH($AI137,{2;3;4}),0))*$AG137*$AI137),2)),0),0)</f>
        <v/>
      </c>
      <c r="DJ137" s="130">
        <f>
_xlfn.LET(_xlpm.X,
IFERROR(
IF($ES137="НовиковТВ",
(_xlfn.LET(_xlpm.NTV,
_xlfn.LET(_xlpm.MIN,350000,
IF(SUMIFS($DI:$DI,$ES:$ES,"НовиковТВ")&lt;=_xlpm.MIN,
(SUMIFS($DI:$DI,$ES:$ES,"НовиковТВ")/(COUNTIFS($ES:$ES,"НовиковТВ")))*_xlpm.MIN/SUMIFS($DI:$DI,$ES:$ES,"НовиковТВ"),
DI137)),
_xlpm.NTV+$DG137/(1-(1-(_xlpm.NTV)*(1-$DL137)*(1-$DM137)*(1-$DN137)*(1-$DO137)*(1-$DP137)/_xlpm.NTV))))/(1+$EP137),
$DI137+$DG137/(1-(1-($DI137)*(1-$DL137)*(1-$DM137)*(1-$DN137)*(1-$DO137)*(1-$DP137)/$DI137))),
0),
_xlpm.X*(1+$CM137)*(1+$CW137)-_xlpm.X*(1+$CM137)+_xlpm.X)</f>
        <v/>
      </c>
      <c r="DK137" s="125" t="inlineStr">
        <is>
          <t>послед.</t>
        </is>
      </c>
      <c r="DL137" s="63" t="n">
        <v>0</v>
      </c>
      <c r="DM137" s="63" t="n">
        <v>0</v>
      </c>
      <c r="DN137" s="63" t="n">
        <v>0</v>
      </c>
      <c r="DO137" s="63" t="n">
        <v>0</v>
      </c>
      <c r="DP137" s="63" t="n">
        <v>0</v>
      </c>
      <c r="DQ137" s="63">
        <f t="array" ref="DQ137">IFERROR(_xlfn.IFS(
$DK137="послед.",1-(1-$DL137)*(1-$DM137)*(1-$DN137)*(1-$DO137)*(1-$DP137),
$DK137="сумм.",$DL137+$DM137+$DN137+$DO137+$DP137),
0)</f>
        <v/>
      </c>
      <c r="DR137" s="125">
        <f t="array" ref="DR137">
IFERROR(
_xlfn.IFS(
$BL137=0,
0,
$BL137&gt;0,
_xlfn.IFS($DK137="послед.",
$DJ137*(1-$DL137)*(1-$DM137)*(1-$DN137)*(1-$DO137)*(1-$DP137),
$DK137="сумм.",
$DJ137*(1-($DL137+$DM137+$DN137+$DO137+$DP137)))),0)</f>
        <v/>
      </c>
      <c r="DS137" s="125">
        <f t="array" ref="DS137">
IFERROR(_xlfn.IFS(
$DH137="день_1",
$DR137*$BL137/($AX137-$AW137+1)*AZ137*(DAY(EOMONTH(AZ$15,0))),
$DH137="день_2",
$DR137/30*MAX(MIN($AX137,EOMONTH(AZ$15,0))-MAX($AW137,AZ$15)+1,),
$DH137="раб.день",
$DR137/30*(IFERROR(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$DR137*AZ137,
$DH137="неделя",
$DR137*AZ137/7*(ROUNDUP((DAY(EOMONTH(AZ$15,0)))/4,0))),
0)</f>
        <v/>
      </c>
      <c r="DT137" s="125">
        <f t="array" ref="DT137">
IFERROR(_xlfn.IFS(
$DH137="день_1",
$DR137*$BL137/($AX137-$AW137+1)*BA137*(DAY(EOMONTH(BA$15,0))),
$DH137="день_2",
$DR137/30*MAX(MIN($AX137,EOMONTH(BA$15,0))-MAX($AW137,BA$15)+1,),
$DH137="раб.день",
$DR137/30*(IFERROR(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$DR137*BA137,
$DH137="неделя",
$DR137*BA137/7*(ROUNDUP((DAY(EOMONTH(BA$15,0)))/4,0))),
0)</f>
        <v/>
      </c>
      <c r="DU137" s="125">
        <f t="array" ref="DU137">
IFERROR(_xlfn.IFS(
$DH137="день_1",
$DR137*$BL137/($AX137-$AW137+1)*BB137*(DAY(EOMONTH(BB$15,0))),
$DH137="день_2",
$DR137/30*MAX(MIN($AX137,EOMONTH(BB$15,0))-MAX($AW137,BB$15)+1,),
$DH137="раб.день",
$DR137/30*(IFERROR(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$DR137*BB137,
$DH137="неделя",
$DR137*BB137/7*(ROUNDUP((DAY(EOMONTH(BB$15,0)))/4,0))),
0)</f>
        <v/>
      </c>
      <c r="DV137" s="125">
        <f t="array" ref="DV137">
IFERROR(_xlfn.IFS(
$DH137="день_1",
$DR137*$BL137/($AX137-$AW137+1)*BC137*(DAY(EOMONTH(BC$15,0))),
$DH137="день_2",
$DR137/30*MAX(MIN($AX137,EOMONTH(BC$15,0))-MAX($AW137,BC$15)+1,),
$DH137="раб.день",
$DR137/30*(IFERROR(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$DR137*BC137,
$DH137="неделя",
$DR137*BC137/7*(ROUNDUP((DAY(EOMONTH(BC$15,0)))/4,0))),
0)</f>
        <v/>
      </c>
      <c r="DW137" s="125">
        <f t="array" ref="DW137">
IFERROR(_xlfn.IFS(
$DH137="день_1",
$DR137*$BL137/($AX137-$AW137+1)*BD137*(DAY(EOMONTH(BD$15,0))),
$DH137="день_2",
$DR137/30*MAX(MIN($AX137,EOMONTH(BD$15,0))-MAX($AW137,BD$15)+1,),
$DH137="раб.день",
$DR137/30*(IFERROR(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$DR137*BD137,
$DH137="неделя",
$DR137*BD137/7*(ROUNDUP((DAY(EOMONTH(BD$15,0)))/4,0))),
0)</f>
        <v/>
      </c>
      <c r="DX137" s="125">
        <f t="array" ref="DX137">
IFERROR(_xlfn.IFS(
$DH137="день_1",
$DR137*$BL137/($AX137-$AW137+1)*BE137*(DAY(EOMONTH(BE$15,0))),
$DH137="день_2",
$DR137/30*MAX(MIN($AX137,EOMONTH(BE$15,0))-MAX($AW137,BE$15)+1,),
$DH137="раб.день",
$DR137/30*(IFERROR(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$DR137*BE137,
$DH137="неделя",
$DR137*BE137/7*(ROUNDUP((DAY(EOMONTH(BE$15,0)))/4,0))),
0)</f>
        <v/>
      </c>
      <c r="DY137" s="125">
        <f t="array" ref="DY137">
IFERROR(_xlfn.IFS(
$DH137="день_1",
$DR137*$BL137/($AX137-$AW137+1)*BF137*(DAY(EOMONTH(BF$15,0))),
$DH137="день_2",
$DR137/30*MAX(MIN($AX137,EOMONTH(BF$15,0))-MAX($AW137,BF$15)+1,),
$DH137="раб.день",
$DR137/30*(IFERROR(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$DR137*BF137,
$DH137="неделя",
$DR137*BF137/7*(ROUNDUP((DAY(EOMONTH(BF$15,0)))/4,0))),
0)</f>
        <v/>
      </c>
      <c r="DZ137" s="125">
        <f t="array" ref="DZ137">
IFERROR(_xlfn.IFS(
$DH137="день_1",
$DR137*$BL137/($AX137-$AW137+1)*BG137*(DAY(EOMONTH(BG$15,0))),
$DH137="день_2",
$DR137/30*MAX(MIN($AX137,EOMONTH(BG$15,0))-MAX($AW137,BG$15)+1,),
$DH137="раб.день",
$DR137/30*(IFERROR(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$DR137*BG137,
$DH137="неделя",
$DR137*BG137/7*(ROUNDUP((DAY(EOMONTH(BG$15,0)))/4,0))),
0)</f>
        <v/>
      </c>
      <c r="EA137" s="125">
        <f t="array" ref="EA137">
IFERROR(_xlfn.IFS(
$DH137="день_1",
$DR137*$BL137/($AX137-$AW137+1)*BH137*(DAY(EOMONTH(BH$15,0))),
$DH137="день_2",
$DR137/30*MAX(MIN($AX137,EOMONTH(BH$15,0))-MAX($AW137,BH$15)+1,),
$DH137="раб.день",
$DR137/30*(IFERROR(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$DR137*BH137,
$DH137="неделя",
$DR137*BH137/7*(ROUNDUP((DAY(EOMONTH(BH$15,0)))/4,0))),
0)</f>
        <v/>
      </c>
      <c r="EB137" s="125">
        <f t="array" ref="EB137">
IFERROR(_xlfn.IFS(
$DH137="день_1",
$DR137*$BL137/($AX137-$AW137+1)*BI137*(DAY(EOMONTH(BI$15,0))),
$DH137="день_2",
$DR137/30*MAX(MIN($AX137,EOMONTH(BI$15,0))-MAX($AW137,BI$15)+1,),
$DH137="раб.день",
$DR137/30*(IFERROR(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$DR137*BI137,
$DH137="неделя",
$DR137*BI137/7*(ROUNDUP((DAY(EOMONTH(BI$15,0)))/4,0))),
0)</f>
        <v/>
      </c>
      <c r="EC137" s="125">
        <f t="array" ref="EC137">
IFERROR(_xlfn.IFS(
$DH137="день_1",
$DR137*$BL137/($AX137-$AW137+1)*BJ137*(DAY(EOMONTH(BJ$15,0))),
$DH137="день_2",
$DR137/30*MAX(MIN($AX137,EOMONTH(BJ$15,0))-MAX($AW137,BJ$15)+1,),
$DH137="раб.день",
$DR137/30*(IFERROR(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$DR137*BJ137,
$DH137="неделя",
$DR137*BJ137/7*(ROUNDUP((DAY(EOMONTH(BJ$15,0)))/4,0))),
0)</f>
        <v/>
      </c>
      <c r="ED137" s="125">
        <f t="array" ref="ED137">
IFERROR(_xlfn.IFS(
$DH137="день_1",
$DR137*$BL137/($AX137-$AW137+1)*BK137*(DAY(EOMONTH(BK$15,0))),
$DH137="день_2",
$DR137/30*MAX(MIN($AX137,EOMONTH(BK$15,0))-MAX($AW137,BK$15)+1,),
$DH137="раб.день",
$DR137/30*(IFERROR(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$DR137*BK137,
$DH137="неделя",
$DR137*BK137/7*(ROUNDUP((DAY(EOMONTH(BK$15,0)))/4,0))),
0)</f>
        <v/>
      </c>
      <c r="EE137" s="125">
        <f>SUM($DS137,$DT137,$DU137,$DV137,$DW137,$DX137,$DY137,$DZ137,$EA137,$EB137,$EC137,$ED137)</f>
        <v/>
      </c>
      <c r="EF137" s="125">
        <f>IFERROR(ROUND($EE137*(1+$EP137),2),0)</f>
        <v/>
      </c>
      <c r="EG137" s="128" t="n">
        <v>1</v>
      </c>
      <c r="EH137" s="126" t="n">
        <v>0</v>
      </c>
      <c r="EI137" s="126">
        <f>ROUND(SUM($EH137:$EH137)*SUM($AB137:$AB137)*$EG137,2)</f>
        <v/>
      </c>
      <c r="EJ137" s="126">
        <f>ROUND($EI137*(1+$EP137),2)</f>
        <v/>
      </c>
      <c r="EK137" s="126" t="n">
        <v>0</v>
      </c>
      <c r="EL137" s="126">
        <f>ROUND(SUM($EK137:$EK137)*SUM($AB137:$AB137)*$EG137,2)</f>
        <v/>
      </c>
      <c r="EM137" s="126">
        <f>ROUND($EL137*(1+$EP137),2)</f>
        <v/>
      </c>
      <c r="EN137" s="126">
        <f>SUM($EE137,$EI137,$EL137)</f>
        <v/>
      </c>
      <c r="EO137" s="126">
        <f>SUM($EF137,$EJ137,$EM137)</f>
        <v/>
      </c>
      <c r="EP137" s="59" t="n"/>
      <c r="EQ137" s="59" t="n"/>
      <c r="ER137" s="60">
        <f t="array" ref="ER1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MATCH(ES137,
{"AMS";"RussOutdoor";"HD Outdoor";"Ingroup";"IQ";"Ledproduction";"LisChannel";"Logic";"Media-PPL";"NovikovTV | НовиковТВ";"SMA";"SOK";"КрокусТВ | CrocusTV | IndoorTV";"Сити";"ТЯК Москва"},
0)),"")</f>
        <v/>
      </c>
      <c r="ES137" s="60" t="n"/>
      <c r="ET137" s="60">
        <f t="array" ref="ET1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MATCH(ES137,
{"AMS";"RussOutdoor";"HD Outdoor";"Ingroup";"IQ";"Ledproduction";"LisChannel";"Logic";"Media-PPL";"NovikovTV | НовиковТВ";"SMA";"SOK";"КрокусТВ | CrocusTV | IndoorTV";"Сити";"ТЯК Москва"},
0)),"")</f>
        <v/>
      </c>
      <c r="EU137" s="60" t="n"/>
      <c r="EV137" s="60" t="n"/>
      <c r="EX137" s="110">
        <f t="array" ref="EX137">
($AR137/30
+N("ТРАФИК ПЛОЩАДКИ"))*
(IFERROR(
_xlfn.LET(
_xlpm.GPR,
HLOOKUP($L137,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IF($Q137="цифровой",_xlpm.GPR/$AG137,_xlpm.GPR/60)),
0)
+N("DWELL TIME"))*
(IF($AB137=0,0,IF($AB137=1,0.3,IF($AB137=2,0.5,IF($AB137&gt;2,1))))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_xlfn.IFS($AC137="да",1.2,$AC137="нет",1)*
_xlfn.IFS($AD137="да",1.2,$AD137="нет",1)*
IF(R137="статический",1,1.2)*
$X137*
INDEX(
{1.2;1;1.2;1.2;1;1.2;1.2;1.2;1.2;1.2;1.2;1;1.2;1.2;1.2;1.2;1;1;1.2;1.2;1.2;1;1;1;1;1.2;1.2;1.2;1.2;1;1;1;1;1.2;1.2;1.2;1.2;1.2;1.2;1.2;1.2;1;1;1.2;1;1;1;1;1.5;1;1;1.5;1.5;1.2},
MATCH($Q137,_xlpm.MI,0)))&gt;{0.02;0.04;0.06;0.1;0.2;0.4;0.6;0.8;1;2;4;6})),
{0;1;2;3;4;5;6;7;8;9;10;11;12},
0)))
+N("КОЭФФИЦИЕНТ КОНТАКТА"))))*
(_xlfn.IFS($X137&lt;0.1,$X137/1000,$X137&gt;25,5.2,AND($X137&gt;=0.1,$X137&lt;=25),(($X137*2+0.1)/10)*($X137/10)))*
IFERROR((_xlfn.LET(
_xlpm.MA,
{0;0.8;0.85;0.9;0.95;1},
_xlpm.MAA,
{0;1;2;3;4;5},
INDEX(_xlpm.MA,MATCH(SUMPRODUCT(--((IF(ROUND(_xlpm.MAA,1)&gt;5,5,ROUND($AB137,1)))&gt;{0;1;2;3;4;5})),_xlpm.MAA,0)))
+N("КОЭФФИЦИЕНТ КОЛ-ВО КОНСТРУКЦИЙ")),1)*
$AB137,0))*
(IF($Q137="цифровой",$AG137/15*$AI137,1)
+N("ДЛЯ ЦИФРЫ"))</f>
        <v/>
      </c>
      <c r="EY137" s="110">
        <f>IFERROR(EX137*AY137,0)</f>
        <v/>
      </c>
      <c r="EZ137" s="131">
        <f>IFERROR(DP137/EY137*1000,0)</f>
        <v/>
      </c>
      <c r="FA137" s="112">
        <f>IFERROR(FC137/FB137,0)</f>
        <v/>
      </c>
      <c r="FB137" s="112">
        <f>IFERROR((FC137/(EY137/FF137*#REF!))*0.825,0)</f>
        <v/>
      </c>
      <c r="FC137" s="112">
        <f>IFERROR(((EX137*30/AR137)*100)/30,0)</f>
        <v/>
      </c>
      <c r="FD137" s="112">
        <f>IFERROR(EY137/G137*100%,0)</f>
        <v/>
      </c>
      <c r="FE137" s="112">
        <f>IFERROR(FD137/FC137*100%,0)</f>
        <v/>
      </c>
      <c r="FF137" s="110">
        <f>IFERROR(AR137/30*AY137,0)</f>
        <v/>
      </c>
    </row>
    <row r="138" ht="12.75" customHeight="1">
      <c r="A138" s="59" t="n"/>
      <c r="B138" s="60" t="n"/>
      <c r="C138" s="60" t="n"/>
      <c r="D138" s="60">
        <f t="array" ref="D1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8" s="60">
        <f t="array" ref="E1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8" s="60" t="inlineStr"/>
      <c r="G138" s="60" t="n"/>
      <c r="H138" s="60">
        <f t="array" ref="H1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8" s="60" t="n"/>
      <c r="J138" s="60" t="n"/>
      <c r="K138" s="60" t="n"/>
      <c r="L138" s="60" t="n"/>
      <c r="M138" s="60" t="n"/>
      <c r="N138" s="60" t="n"/>
      <c r="O138" s="60" t="n"/>
      <c r="P138" s="60">
        <f t="array" ref="P138">
_xlfn.IFS(
ISNUMBER(MATCH($Q138,{"шелфбаннер","разделитель","монетница","чековая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ISNUMBER(MATCH($Q138,{"каталог","журнал"},)),
"Пресса",
$Q138="","")</f>
        <v/>
      </c>
      <c r="Q138" s="60" t="n"/>
      <c r="R138" s="60">
        <f t="array" ref="R138">
IFERROR(
_xlfn.IFS(
OR(ISNUMBER(MATCH($Q138,{"экспозиция","макет","стенд","автостенд","авто стенд","выставочное пространство","выставочные стенды","модульные выставочные стенды","3Д конструкция","3D конструкция"},)),P138="Экспонирование"),
"нестандартный",
ISNUMBER(MATCH($Q138,{"скроллер","призматрон"},)),
"динамический",
$P138="Видео",
"цифровой",
OR($P138="Пресса",$P138="Щит",$P138="POSm",$P138="Подвес",$P138="Брендирование/оклейка"),
"статический"),"")</f>
        <v/>
      </c>
      <c r="S138" s="59" t="n"/>
      <c r="T138" s="60" t="n"/>
      <c r="U138" s="60" t="n"/>
      <c r="V138" s="60">
        <f>
IF(P138="Видео",
"цифровой постер/ролик",
IF(ISNUMBER(MATCH(Q138,{"короб световой","короб световой | лайтбокс","короб световой | кристалайт","лайтбокс","лайт бокс","кристалайт","LB","lightbox"},)),
"бэклит",
IF(P138="Брендирование/оклейка",
"перфарированная пленка/самоклейка",
IF(P138="Экспонирование",
"под запрос",
IF(P138="Подвес",
"баннер/ткань",
"")))))</f>
        <v/>
      </c>
      <c r="W138" s="59" t="n"/>
      <c r="X138" s="59" t="n"/>
      <c r="Y138" s="59" t="n"/>
      <c r="Z138" s="61" t="n"/>
      <c r="AA138" s="61" t="n"/>
      <c r="AB138" s="61">
        <f>IF(BL138&gt;0,Z138,0)</f>
        <v/>
      </c>
      <c r="AC138" s="59" t="n"/>
      <c r="AD138" s="59" t="n"/>
      <c r="AE138" s="59" t="n"/>
      <c r="AF138" s="59" t="n"/>
      <c r="AG138" s="59" t="n"/>
      <c r="AH138" s="59" t="n"/>
      <c r="AI138" s="59" t="n"/>
      <c r="AJ138" s="59" t="n"/>
      <c r="AK138" s="59" t="n"/>
      <c r="AL138" s="62">
        <f>IFERROR(IF(OR(R138="статический",R138="динамический",R138="нестандартный",R138="",R138=""),"-",IF(AND(AH138="-",AI138="-"),"-",AK138*3600/AH138*AI138)),"-")</f>
        <v/>
      </c>
      <c r="AM138" s="62">
        <f>IFERROR(IF(OR(R138="статический",R138="динамический",R138="",R138="", R138="BTL",R138="нестандартный"),"-",AG138*AI138*AL138/60),"-")</f>
        <v/>
      </c>
      <c r="AN138" s="63">
        <f>IFERROR(IF(AH138="","-",AG138*AI138/AH138),"-")</f>
        <v/>
      </c>
      <c r="AO138" s="59">
        <f>IFERROR(IF(OR($R138="статический",$R138="динамический",$R138="",$R138="",$R138="BTL",$R138="нестандартный"),"-",$AL138*$AY138),"-")</f>
        <v/>
      </c>
      <c r="AP138" s="62">
        <f>IFERROR(IF(OR($R138="статический",$R138="динамический",$R138="",$R138="",$R138="BTL",$R138="нестандартный"),"-",$AM138*AY138),"-")</f>
        <v/>
      </c>
      <c r="AQ138" s="64" t="n"/>
      <c r="AR138" s="61" t="n"/>
      <c r="AS138" s="61" t="n"/>
      <c r="AT138" s="61" t="n"/>
      <c r="AU138" s="65" t="n"/>
      <c r="AV138" s="124">
        <f>IFERROR(DR138/AT138*1000,"n/a")</f>
        <v/>
      </c>
      <c r="AW138" s="67" t="n"/>
      <c r="AX138" s="67" t="n"/>
      <c r="AY138" s="43">
        <f>IFERROR(IF(OR($AW138="",$AX138=""),"",_xlfn.DAYS($AX138+1,$AW138)),"")</f>
        <v/>
      </c>
      <c r="AZ138" s="68">
        <f t="array" ref="AZ138">
_xlfn.LET(_xlpm.COEFF,
IF($AW138+$AX138=0,0,IF(MAX(MIN($AX138,EOMONTH(AZ$15,0))-MAX($AW138,AZ$15)+1,)&gt;0,1,0)),
_xlfn.IFS(
$ES138="LisChannel",
_xlpm.COEFF*
INDEX({1;1;1.2;1.2;1;1;1;1;1.2;1.2;1.2;1.2},
MATCH(MONTH(AZ$15),
{1,2,3,4,5,6,7,8,9,10,11,12})),
CONCATENATE($ES138," ",$L138)="RussOutdoor метро",
_xlpm.COEFF*
INDEX({0.8;0.9;1.1;1.1;1;1;1;1;1.1;1.1;1.1;1.1},
MATCH(MONTH(AZ$15),
{1,2,3,4,5,6,7,8,9,10,11,12})),
$ES138&lt;&gt;"LisChannel",
_xlpm.COEFF,
$ES138&lt;&gt;"RussOutdoor",
_xlpm.COEFF))</f>
        <v/>
      </c>
      <c r="BA138" s="68">
        <f t="array" ref="BA138">
_xlfn.LET(_xlpm.COEFF,
IF($AW138+$AX138=0,0,IF(MAX(MIN($AX138,EOMONTH(BA$15,0))-MAX($AW138,BA$15)+1,)&gt;0,1,0)),
_xlfn.IFS(
$ES138="LisChannel",
_xlpm.COEFF*
INDEX({1;1;1.2;1.2;1;1;1;1;1.2;1.2;1.2;1.2},
MATCH(MONTH(BA$15),
{1,2,3,4,5,6,7,8,9,10,11,12})),
CONCATENATE($ES138," ",$L138)="RussOutdoor метро",
_xlpm.COEFF*
INDEX({0.8;0.9;1.1;1.1;1;1;1;1;1.1;1.1;1.1;1.1},
MATCH(MONTH(BA$15),
{1,2,3,4,5,6,7,8,9,10,11,12})),
$ES138&lt;&gt;"LisChannel",
_xlpm.COEFF,
$ES138&lt;&gt;"RussOutdoor",
_xlpm.COEFF))</f>
        <v/>
      </c>
      <c r="BB138" s="68">
        <f t="array" ref="BB138">
_xlfn.LET(_xlpm.COEFF,
IF($AW138+$AX138=0,0,IF(MAX(MIN($AX138,EOMONTH(BB$15,0))-MAX($AW138,BB$15)+1,)&gt;0,1,0)),
_xlfn.IFS(
$ES138="LisChannel",
_xlpm.COEFF*
INDEX({1;1;1.2;1.2;1;1;1;1;1.2;1.2;1.2;1.2},
MATCH(MONTH(BB$15),
{1,2,3,4,5,6,7,8,9,10,11,12})),
CONCATENATE($ES138," ",$L138)="RussOutdoor метро",
_xlpm.COEFF*
INDEX({0.8;0.9;1.1;1.1;1;1;1;1;1.1;1.1;1.1;1.1},
MATCH(MONTH(BB$15),
{1,2,3,4,5,6,7,8,9,10,11,12})),
$ES138&lt;&gt;"LisChannel",
_xlpm.COEFF,
$ES138&lt;&gt;"RussOutdoor",
_xlpm.COEFF))</f>
        <v/>
      </c>
      <c r="BC138" s="68">
        <f t="array" ref="BC138">
_xlfn.LET(_xlpm.COEFF,
IF($AW138+$AX138=0,0,IF(MAX(MIN($AX138,EOMONTH(BC$15,0))-MAX($AW138,BC$15)+1,)&gt;0,1,0)),
_xlfn.IFS(
$ES138="LisChannel",
_xlpm.COEFF*
INDEX({1;1;1.2;1.2;1;1;1;1;1.2;1.2;1.2;1.2},
MATCH(MONTH(BC$15),
{1,2,3,4,5,6,7,8,9,10,11,12})),
CONCATENATE($ES138," ",$L138)="RussOutdoor метро",
_xlpm.COEFF*
INDEX({0.8;0.9;1.1;1.1;1;1;1;1;1.1;1.1;1.1;1.1},
MATCH(MONTH(BC$15),
{1,2,3,4,5,6,7,8,9,10,11,12})),
$ES138&lt;&gt;"LisChannel",
_xlpm.COEFF,
$ES138&lt;&gt;"RussOutdoor",
_xlpm.COEFF))</f>
        <v/>
      </c>
      <c r="BD138" s="68">
        <f t="array" ref="BD138">
_xlfn.LET(_xlpm.COEFF,
IF($AW138+$AX138=0,0,IF(MAX(MIN($AX138,EOMONTH(BD$15,0))-MAX($AW138,BD$15)+1,)&gt;0,1,0)),
_xlfn.IFS(
$ES138="LisChannel",
_xlpm.COEFF*
INDEX({1;1;1.2;1.2;1;1;1;1;1.2;1.2;1.2;1.2},
MATCH(MONTH(BD$15),
{1,2,3,4,5,6,7,8,9,10,11,12})),
CONCATENATE($ES138," ",$L138)="RussOutdoor метро",
_xlpm.COEFF*
INDEX({0.8;0.9;1.1;1.1;1;1;1;1;1.1;1.1;1.1;1.1},
MATCH(MONTH(BD$15),
{1,2,3,4,5,6,7,8,9,10,11,12})),
$ES138&lt;&gt;"LisChannel",
_xlpm.COEFF,
$ES138&lt;&gt;"RussOutdoor",
_xlpm.COEFF))</f>
        <v/>
      </c>
      <c r="BE138" s="68">
        <f t="array" ref="BE138">
_xlfn.LET(_xlpm.COEFF,
IF($AW138+$AX138=0,0,IF(MAX(MIN($AX138,EOMONTH(BE$15,0))-MAX($AW138,BE$15)+1,)&gt;0,1,0)),
_xlfn.IFS(
$ES138="LisChannel",
_xlpm.COEFF*
INDEX({1;1;1.2;1.2;1;1;1;1;1.2;1.2;1.2;1.2},
MATCH(MONTH(BE$15),
{1,2,3,4,5,6,7,8,9,10,11,12})),
CONCATENATE($ES138," ",$L138)="RussOutdoor метро",
_xlpm.COEFF*
INDEX({0.8;0.9;1.1;1.1;1;1;1;1;1.1;1.1;1.1;1.1},
MATCH(MONTH(BE$15),
{1,2,3,4,5,6,7,8,9,10,11,12})),
$ES138&lt;&gt;"LisChannel",
_xlpm.COEFF,
$ES138&lt;&gt;"RussOutdoor",
_xlpm.COEFF))</f>
        <v/>
      </c>
      <c r="BF138" s="68">
        <f t="array" ref="BF138">
_xlfn.LET(_xlpm.COEFF,
IF($AW138+$AX138=0,0,IF(MAX(MIN($AX138,EOMONTH(BF$15,0))-MAX($AW138,BF$15)+1,)&gt;0,1,0)),
_xlfn.IFS(
$ES138="LisChannel",
_xlpm.COEFF*
INDEX({1;1;1.2;1.2;1;1;1;1;1.2;1.2;1.2;1.2},
MATCH(MONTH(BF$15),
{1,2,3,4,5,6,7,8,9,10,11,12})),
CONCATENATE($ES138," ",$L138)="RussOutdoor метро",
_xlpm.COEFF*
INDEX({0.8;0.9;1.1;1.1;1;1;1;1;1.1;1.1;1.1;1.1},
MATCH(MONTH(BF$15),
{1,2,3,4,5,6,7,8,9,10,11,12})),
$ES138&lt;&gt;"LisChannel",
_xlpm.COEFF,
$ES138&lt;&gt;"RussOutdoor",
_xlpm.COEFF))</f>
        <v/>
      </c>
      <c r="BG138" s="68">
        <f t="array" ref="BG138">
_xlfn.LET(_xlpm.COEFF,
IF($AW138+$AX138=0,0,IF(MAX(MIN($AX138,EOMONTH(BG$15,0))-MAX($AW138,BG$15)+1,)&gt;0,1,0)),
_xlfn.IFS(
$ES138="LisChannel",
_xlpm.COEFF*
INDEX({1;1;1.2;1.2;1;1;1;1;1.2;1.2;1.2;1.2},
MATCH(MONTH(BG$15),
{1,2,3,4,5,6,7,8,9,10,11,12})),
CONCATENATE($ES138," ",$L138)="RussOutdoor метро",
_xlpm.COEFF*
INDEX({0.8;0.9;1.1;1.1;1;1;1;1;1.1;1.1;1.1;1.1},
MATCH(MONTH(BG$15),
{1,2,3,4,5,6,7,8,9,10,11,12})),
$ES138&lt;&gt;"LisChannel",
_xlpm.COEFF,
$ES138&lt;&gt;"RussOutdoor",
_xlpm.COEFF))</f>
        <v/>
      </c>
      <c r="BH138" s="68">
        <f t="array" ref="BH138">
_xlfn.LET(_xlpm.COEFF,
IF($AW138+$AX138=0,0,IF(MAX(MIN($AX138,EOMONTH(BH$15,0))-MAX($AW138,BH$15)+1,)&gt;0,1,0)),
_xlfn.IFS(
$ES138="LisChannel",
_xlpm.COEFF*
INDEX({1;1;1.2;1.2;1;1;1;1;1.2;1.2;1.2;1.2},
MATCH(MONTH(BH$15),
{1,2,3,4,5,6,7,8,9,10,11,12})),
CONCATENATE($ES138," ",$L138)="RussOutdoor метро",
_xlpm.COEFF*
INDEX({0.8;0.9;1.1;1.1;1;1;1;1;1.1;1.1;1.1;1.1},
MATCH(MONTH(BH$15),
{1,2,3,4,5,6,7,8,9,10,11,12})),
$ES138&lt;&gt;"LisChannel",
_xlpm.COEFF,
$ES138&lt;&gt;"RussOutdoor",
_xlpm.COEFF))</f>
        <v/>
      </c>
      <c r="BI138" s="68">
        <f t="array" ref="BI138">
_xlfn.LET(_xlpm.COEFF,
IF($AW138+$AX138=0,0,IF(MAX(MIN($AX138,EOMONTH(BI$15,0))-MAX($AW138,BI$15)+1,)&gt;0,1,0)),
_xlfn.IFS(
$ES138="LisChannel",
_xlpm.COEFF*
INDEX({1;1;1.2;1.2;1;1;1;1;1.2;1.2;1.2;1.2},
MATCH(MONTH(BI$15),
{1,2,3,4,5,6,7,8,9,10,11,12})),
CONCATENATE($ES138," ",$L138)="RussOutdoor метро",
_xlpm.COEFF*
INDEX({0.8;0.9;1.1;1.1;1;1;1;1;1.1;1.1;1.1;1.1},
MATCH(MONTH(BI$15),
{1,2,3,4,5,6,7,8,9,10,11,12})),
$ES138&lt;&gt;"LisChannel",
_xlpm.COEFF,
$ES138&lt;&gt;"RussOutdoor",
_xlpm.COEFF))</f>
        <v/>
      </c>
      <c r="BJ138" s="68">
        <f t="array" ref="BJ138">
_xlfn.LET(_xlpm.COEFF,
IF($AW138+$AX138=0,0,IF(MAX(MIN($AX138,EOMONTH(BJ$15,0))-MAX($AW138,BJ$15)+1,)&gt;0,1,0)),
_xlfn.IFS(
$ES138="LisChannel",
_xlpm.COEFF*
INDEX({1;1;1.2;1.2;1;1;1;1;1.2;1.2;1.2;1.2},
MATCH(MONTH(BJ$15),
{1,2,3,4,5,6,7,8,9,10,11,12})),
CONCATENATE($ES138," ",$L138)="RussOutdoor метро",
_xlpm.COEFF*
INDEX({0.8;0.9;1.1;1.1;1;1;1;1;1.1;1.1;1.1;1.1},
MATCH(MONTH(BJ$15),
{1,2,3,4,5,6,7,8,9,10,11,12})),
$ES138&lt;&gt;"LisChannel",
_xlpm.COEFF,
$ES138&lt;&gt;"RussOutdoor",
_xlpm.COEFF))</f>
        <v/>
      </c>
      <c r="BK138" s="68">
        <f t="array" ref="BK138">
_xlfn.LET(_xlpm.COEFF,
IF($AW138+$AX138=0,0,IF(MAX(MIN($AX138,EOMONTH(BK$15,0))-MAX($AW138,BK$15)+1,)&gt;0,1,0)),
_xlfn.IFS(
$ES138="LisChannel",
_xlpm.COEFF*
INDEX({1;1;1.2;1.2;1;1;1;1;1.2;1.2;1.2;1.2},
MATCH(MONTH(BK$15),
{1,2,3,4,5,6,7,8,9,10,11,12})),
CONCATENATE($ES138," ",$L138)="RussOutdoor метро",
_xlpm.COEFF*
INDEX({0.8;0.9;1.1;1.1;1;1;1;1;1.1;1.1;1.1;1.1},
MATCH(MONTH(BK$15),
{1,2,3,4,5,6,7,8,9,10,11,12})),
$ES138&lt;&gt;"LisChannel",
_xlpm.COEFF,
$ES138&lt;&gt;"RussOutdoor",
_xlpm.COEFF))</f>
        <v/>
      </c>
      <c r="BL138" s="62">
        <f>COUNTIFS($AZ138:$BK138,"&gt;0")</f>
        <v/>
      </c>
      <c r="BM138" s="65" t="n"/>
      <c r="BN138" s="125">
        <f>$DJ138</f>
        <v/>
      </c>
      <c r="BO138" s="63">
        <f>$DQ138</f>
        <v/>
      </c>
      <c r="BP138" s="125">
        <f>
IFERROR(
IF($BL138=0,0,
$BN138*(1-$BO138)),
0)</f>
        <v/>
      </c>
      <c r="BQ138" s="125">
        <f t="array" ref="BQ138">
IFERROR(
_xlfn.IFS(
$DH138="день_1",
$BP138*$BL138/($AX138-$AW138+1)*AZ138*(DAY(EOMONTH(AZ$15,0))),
$DH138="день_2",
$BP138/30*MAX(MIN($AX138,EOMONTH(AZ$15,0))-MAX($AW138,AZ$15)+1,),
$DH138="раб.день",
$BP138/30*(IFERROR(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$BP138*AZ138,
$DH138="неделя",
$BP138*AZ138/7*(ROUNDUP((DAY(EOMONTH(AZ$15,0)))/4,0))),
0)</f>
        <v/>
      </c>
      <c r="BR138" s="125">
        <f t="array" ref="BR138">
IFERROR(
_xlfn.IFS(
$DH138="день_1",
$BP138*$BL138/($AX138-$AW138+1)*BA138*(DAY(EOMONTH(BA$15,0))),
$DH138="день_2",
$BP138/30*MAX(MIN($AX138,EOMONTH(BA$15,0))-MAX($AW138,BA$15)+1,),
$DH138="раб.день",
$BP138/30*(IFERROR(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$BP138*BA138,
$DH138="неделя",
$BP138*BA138/7*(ROUNDUP((DAY(EOMONTH(BA$15,0)))/4,0))),
0)</f>
        <v/>
      </c>
      <c r="BS138" s="125">
        <f t="array" ref="BS138">
IFERROR(
_xlfn.IFS(
$DH138="день_1",
$BP138*$BL138/($AX138-$AW138+1)*BB138*(DAY(EOMONTH(BB$15,0))),
$DH138="день_2",
$BP138/30*MAX(MIN($AX138,EOMONTH(BB$15,0))-MAX($AW138,BB$15)+1,),
$DH138="раб.день",
$BP138/30*(IFERROR(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$BP138*BB138,
$DH138="неделя",
$BP138*BB138/7*(ROUNDUP((DAY(EOMONTH(BB$15,0)))/4,0))),
0)</f>
        <v/>
      </c>
      <c r="BT138" s="125">
        <f t="array" ref="BT138">
IFERROR(
_xlfn.IFS(
$DH138="день_1",
$BP138*$BL138/($AX138-$AW138+1)*BC138*(DAY(EOMONTH(BC$15,0))),
$DH138="день_2",
$BP138/30*MAX(MIN($AX138,EOMONTH(BC$15,0))-MAX($AW138,BC$15)+1,),
$DH138="раб.день",
$BP138/30*(IFERROR(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$BP138*BC138,
$DH138="неделя",
$BP138*BC138/7*(ROUNDUP((DAY(EOMONTH(BC$15,0)))/4,0))),
0)</f>
        <v/>
      </c>
      <c r="BU138" s="125">
        <f t="array" ref="BU138">
IFERROR(
_xlfn.IFS(
$DH138="день_1",
$BP138*$BL138/($AX138-$AW138+1)*BD138*(DAY(EOMONTH(BD$15,0))),
$DH138="день_2",
$BP138/30*MAX(MIN($AX138,EOMONTH(BD$15,0))-MAX($AW138,BD$15)+1,),
$DH138="раб.день",
$BP138/30*(IFERROR(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$BP138*BD138,
$DH138="неделя",
$BP138*BD138/7*(ROUNDUP((DAY(EOMONTH(BD$15,0)))/4,0))),
0)</f>
        <v/>
      </c>
      <c r="BV138" s="125">
        <f t="array" ref="BV138">
IFERROR(
_xlfn.IFS(
$DH138="день_1",
$BP138*$BL138/($AX138-$AW138+1)*BE138*(DAY(EOMONTH(BE$15,0))),
$DH138="день_2",
$BP138/30*MAX(MIN($AX138,EOMONTH(BE$15,0))-MAX($AW138,BE$15)+1,),
$DH138="раб.день",
$BP138/30*(IFERROR(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$BP138*BE138,
$DH138="неделя",
$BP138*BE138/7*(ROUNDUP((DAY(EOMONTH(BE$15,0)))/4,0))),
0)</f>
        <v/>
      </c>
      <c r="BW138" s="125">
        <f t="array" ref="BW138">
IFERROR(
_xlfn.IFS(
$DH138="день_1",
$BP138*$BL138/($AX138-$AW138+1)*BF138*(DAY(EOMONTH(BF$15,0))),
$DH138="день_2",
$BP138/30*MAX(MIN($AX138,EOMONTH(BF$15,0))-MAX($AW138,BF$15)+1,),
$DH138="раб.день",
$BP138/30*(IFERROR(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$BP138*BF138,
$DH138="неделя",
$BP138*BF138/7*(ROUNDUP((DAY(EOMONTH(BF$15,0)))/4,0))),
0)</f>
        <v/>
      </c>
      <c r="BX138" s="125">
        <f t="array" ref="BX138">
IFERROR(
_xlfn.IFS(
$DH138="день_1",
$BP138*$BL138/($AX138-$AW138+1)*BG138*(DAY(EOMONTH(BG$15,0))),
$DH138="день_2",
$BP138/30*MAX(MIN($AX138,EOMONTH(BG$15,0))-MAX($AW138,BG$15)+1,),
$DH138="раб.день",
$BP138/30*(IFERROR(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$BP138*BG138,
$DH138="неделя",
$BP138*BG138/7*(ROUNDUP((DAY(EOMONTH(BG$15,0)))/4,0))),
0)</f>
        <v/>
      </c>
      <c r="BY138" s="125">
        <f t="array" ref="BY138">
IFERROR(
_xlfn.IFS(
$DH138="день_1",
$BP138*$BL138/($AX138-$AW138+1)*BH138*(DAY(EOMONTH(BH$15,0))),
$DH138="день_2",
$BP138/30*MAX(MIN($AX138,EOMONTH(BH$15,0))-MAX($AW138,BH$15)+1,),
$DH138="раб.день",
$BP138/30*(IFERROR(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$BP138*BH138,
$DH138="неделя",
$BP138*BH138/7*(ROUNDUP((DAY(EOMONTH(BH$15,0)))/4,0))),
0)</f>
        <v/>
      </c>
      <c r="BZ138" s="125">
        <f t="array" ref="BZ138">
IFERROR(
_xlfn.IFS(
$DH138="день_1",
$BP138*$BL138/($AX138-$AW138+1)*BI138*(DAY(EOMONTH(BI$15,0))),
$DH138="день_2",
$BP138/30*MAX(MIN($AX138,EOMONTH(BI$15,0))-MAX($AW138,BI$15)+1,),
$DH138="раб.день",
$BP138/30*(IFERROR(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$BP138*BI138,
$DH138="неделя",
$BP138*BI138/7*(ROUNDUP((DAY(EOMONTH(BI$15,0)))/4,0))),
0)</f>
        <v/>
      </c>
      <c r="CA138" s="125">
        <f t="array" ref="CA138">
IFERROR(
_xlfn.IFS(
$DH138="день_1",
$BP138*$BL138/($AX138-$AW138+1)*BJ138*(DAY(EOMONTH(BJ$15,0))),
$DH138="день_2",
$BP138/30*MAX(MIN($AX138,EOMONTH(BJ$15,0))-MAX($AW138,BJ$15)+1,),
$DH138="раб.день",
$BP138/30*(IFERROR(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$BP138*BJ138,
$DH138="неделя",
$BP138*BJ138/7*(ROUNDUP((DAY(EOMONTH(BJ$15,0)))/4,0))),
0)</f>
        <v/>
      </c>
      <c r="CB138" s="125">
        <f t="array" ref="CB138">
IFERROR(
_xlfn.IFS(
$DH138="день_1",
$BP138*$BL138/($AX138-$AW138+1)*BK138*(DAY(EOMONTH(BK$15,0))),
$DH138="день_2",
$BP138/30*MAX(MIN($AX138,EOMONTH(BK$15,0))-MAX($AW138,BK$15)+1,),
$DH138="раб.день",
$BP138/30*(IFERROR(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$BP138*BK138,
$DH138="неделя",
$BP138*BK138/7*(ROUNDUP((DAY(EOMONTH(BK$15,0)))/4,0))),
0)</f>
        <v/>
      </c>
      <c r="CC138" s="125">
        <f>SUM($BQ138:$CB138)</f>
        <v/>
      </c>
      <c r="CD138" s="126">
        <f>SUM($EH138:$EH138)</f>
        <v/>
      </c>
      <c r="CE138" s="126">
        <f>$CD138*$AB138</f>
        <v/>
      </c>
      <c r="CF138" s="126">
        <f>SUM($EK138:$EK138)</f>
        <v/>
      </c>
      <c r="CG138" s="126">
        <f>$CF138*$AB138</f>
        <v/>
      </c>
      <c r="CH138" s="126">
        <f>SUM($CC138,$CE138,$CG138)</f>
        <v/>
      </c>
      <c r="CI138" s="126">
        <f>$CH138*(1+$CM138)</f>
        <v/>
      </c>
      <c r="CJ138" s="127" t="n">
        <v>0</v>
      </c>
      <c r="CK138" s="126">
        <f>SUM($CH138:$CH138)*(1+$CJ138)</f>
        <v/>
      </c>
      <c r="CL138" s="126">
        <f>SUM($CH138:$CH138)*(1+$CM138)</f>
        <v/>
      </c>
      <c r="CM138" s="59" t="n"/>
      <c r="CN138" s="59" t="n"/>
      <c r="CO138" s="72" t="n"/>
      <c r="CP138" s="59" t="n"/>
      <c r="CQ138" s="73" t="n"/>
      <c r="CR138" s="73" t="n"/>
      <c r="CS138" s="73" t="n"/>
      <c r="CT138" s="72" t="n"/>
      <c r="CU138" s="79" t="inlineStr">
        <is>
          <t> </t>
        </is>
      </c>
      <c r="CV138" s="60" t="n"/>
      <c r="CW138" s="60" t="n"/>
      <c r="CX138" s="60" t="n"/>
      <c r="CY138" s="127">
        <f>IFERROR(($CC138-$EE138)/($EE138/(1-$DQ138)),0)</f>
        <v/>
      </c>
      <c r="CZ138" s="127">
        <f>IFERROR(1-$EI138/($CE138),0)</f>
        <v/>
      </c>
      <c r="DA138" s="127">
        <f>IFERROR(1-$EL138/($CG138),0)</f>
        <v/>
      </c>
      <c r="DB138" s="126">
        <f>ROUND(IFERROR(($CI138/(1+$CM138)-$EN138),0),2)</f>
        <v/>
      </c>
      <c r="DC138" s="128" t="n"/>
      <c r="DD138" s="125" t="n"/>
      <c r="DE138" s="75" t="n">
        <v>0</v>
      </c>
      <c r="DF138" s="128" t="n"/>
      <c r="DG138" s="125">
        <f>IF($DC138=0,0,$DD138*($DC138*100%-$DE138*$DF138))*SUM($AB138:$AB138)</f>
        <v/>
      </c>
      <c r="DH138" s="129" t="inlineStr">
        <is>
          <t>месяц</t>
        </is>
      </c>
      <c r="DI138" s="130">
        <f t="array" ref="DI138">IFERROR(
IF($ES138="LisChannel",
(ROUND(((INDEX({174.625;153.888888888889;130.972222222222},MATCH($AI138,{2;3;4}),0))*$AG138*$AI138),2)),0),0)</f>
        <v/>
      </c>
      <c r="DJ138" s="130">
        <f>
_xlfn.LET(_xlpm.X,
IFERROR(
IF($ES138="НовиковТВ",
(_xlfn.LET(_xlpm.NTV,
_xlfn.LET(_xlpm.MIN,350000,
IF(SUMIFS($DI:$DI,$ES:$ES,"НовиковТВ")&lt;=_xlpm.MIN,
(SUMIFS($DI:$DI,$ES:$ES,"НовиковТВ")/(COUNTIFS($ES:$ES,"НовиковТВ")))*_xlpm.MIN/SUMIFS($DI:$DI,$ES:$ES,"НовиковТВ"),
DI138)),
_xlpm.NTV+$DG138/(1-(1-(_xlpm.NTV)*(1-$DL138)*(1-$DM138)*(1-$DN138)*(1-$DO138)*(1-$DP138)/_xlpm.NTV))))/(1+$EP138),
$DI138+$DG138/(1-(1-($DI138)*(1-$DL138)*(1-$DM138)*(1-$DN138)*(1-$DO138)*(1-$DP138)/$DI138))),
0),
_xlpm.X*(1+$CM138)*(1+$CW138)-_xlpm.X*(1+$CM138)+_xlpm.X)</f>
        <v/>
      </c>
      <c r="DK138" s="125" t="inlineStr">
        <is>
          <t>послед.</t>
        </is>
      </c>
      <c r="DL138" s="63" t="n">
        <v>0</v>
      </c>
      <c r="DM138" s="63" t="n">
        <v>0</v>
      </c>
      <c r="DN138" s="63" t="n">
        <v>0</v>
      </c>
      <c r="DO138" s="63" t="n">
        <v>0</v>
      </c>
      <c r="DP138" s="63" t="n">
        <v>0</v>
      </c>
      <c r="DQ138" s="63">
        <f t="array" ref="DQ138">IFERROR(_xlfn.IFS(
$DK138="послед.",1-(1-$DL138)*(1-$DM138)*(1-$DN138)*(1-$DO138)*(1-$DP138),
$DK138="сумм.",$DL138+$DM138+$DN138+$DO138+$DP138),
0)</f>
        <v/>
      </c>
      <c r="DR138" s="125">
        <f t="array" ref="DR138">
IFERROR(
_xlfn.IFS(
$BL138=0,
0,
$BL138&gt;0,
_xlfn.IFS($DK138="послед.",
$DJ138*(1-$DL138)*(1-$DM138)*(1-$DN138)*(1-$DO138)*(1-$DP138),
$DK138="сумм.",
$DJ138*(1-($DL138+$DM138+$DN138+$DO138+$DP138)))),0)</f>
        <v/>
      </c>
      <c r="DS138" s="125">
        <f t="array" ref="DS138">
IFERROR(_xlfn.IFS(
$DH138="день_1",
$DR138*$BL138/($AX138-$AW138+1)*AZ138*(DAY(EOMONTH(AZ$15,0))),
$DH138="день_2",
$DR138/30*MAX(MIN($AX138,EOMONTH(AZ$15,0))-MAX($AW138,AZ$15)+1,),
$DH138="раб.день",
$DR138/30*(IFERROR(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$DR138*AZ138,
$DH138="неделя",
$DR138*AZ138/7*(ROUNDUP((DAY(EOMONTH(AZ$15,0)))/4,0))),
0)</f>
        <v/>
      </c>
      <c r="DT138" s="125">
        <f t="array" ref="DT138">
IFERROR(_xlfn.IFS(
$DH138="день_1",
$DR138*$BL138/($AX138-$AW138+1)*BA138*(DAY(EOMONTH(BA$15,0))),
$DH138="день_2",
$DR138/30*MAX(MIN($AX138,EOMONTH(BA$15,0))-MAX($AW138,BA$15)+1,),
$DH138="раб.день",
$DR138/30*(IFERROR(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$DR138*BA138,
$DH138="неделя",
$DR138*BA138/7*(ROUNDUP((DAY(EOMONTH(BA$15,0)))/4,0))),
0)</f>
        <v/>
      </c>
      <c r="DU138" s="125">
        <f t="array" ref="DU138">
IFERROR(_xlfn.IFS(
$DH138="день_1",
$DR138*$BL138/($AX138-$AW138+1)*BB138*(DAY(EOMONTH(BB$15,0))),
$DH138="день_2",
$DR138/30*MAX(MIN($AX138,EOMONTH(BB$15,0))-MAX($AW138,BB$15)+1,),
$DH138="раб.день",
$DR138/30*(IFERROR(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$DR138*BB138,
$DH138="неделя",
$DR138*BB138/7*(ROUNDUP((DAY(EOMONTH(BB$15,0)))/4,0))),
0)</f>
        <v/>
      </c>
      <c r="DV138" s="125">
        <f t="array" ref="DV138">
IFERROR(_xlfn.IFS(
$DH138="день_1",
$DR138*$BL138/($AX138-$AW138+1)*BC138*(DAY(EOMONTH(BC$15,0))),
$DH138="день_2",
$DR138/30*MAX(MIN($AX138,EOMONTH(BC$15,0))-MAX($AW138,BC$15)+1,),
$DH138="раб.день",
$DR138/30*(IFERROR(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$DR138*BC138,
$DH138="неделя",
$DR138*BC138/7*(ROUNDUP((DAY(EOMONTH(BC$15,0)))/4,0))),
0)</f>
        <v/>
      </c>
      <c r="DW138" s="125">
        <f t="array" ref="DW138">
IFERROR(_xlfn.IFS(
$DH138="день_1",
$DR138*$BL138/($AX138-$AW138+1)*BD138*(DAY(EOMONTH(BD$15,0))),
$DH138="день_2",
$DR138/30*MAX(MIN($AX138,EOMONTH(BD$15,0))-MAX($AW138,BD$15)+1,),
$DH138="раб.день",
$DR138/30*(IFERROR(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$DR138*BD138,
$DH138="неделя",
$DR138*BD138/7*(ROUNDUP((DAY(EOMONTH(BD$15,0)))/4,0))),
0)</f>
        <v/>
      </c>
      <c r="DX138" s="125">
        <f t="array" ref="DX138">
IFERROR(_xlfn.IFS(
$DH138="день_1",
$DR138*$BL138/($AX138-$AW138+1)*BE138*(DAY(EOMONTH(BE$15,0))),
$DH138="день_2",
$DR138/30*MAX(MIN($AX138,EOMONTH(BE$15,0))-MAX($AW138,BE$15)+1,),
$DH138="раб.день",
$DR138/30*(IFERROR(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$DR138*BE138,
$DH138="неделя",
$DR138*BE138/7*(ROUNDUP((DAY(EOMONTH(BE$15,0)))/4,0))),
0)</f>
        <v/>
      </c>
      <c r="DY138" s="125">
        <f t="array" ref="DY138">
IFERROR(_xlfn.IFS(
$DH138="день_1",
$DR138*$BL138/($AX138-$AW138+1)*BF138*(DAY(EOMONTH(BF$15,0))),
$DH138="день_2",
$DR138/30*MAX(MIN($AX138,EOMONTH(BF$15,0))-MAX($AW138,BF$15)+1,),
$DH138="раб.день",
$DR138/30*(IFERROR(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$DR138*BF138,
$DH138="неделя",
$DR138*BF138/7*(ROUNDUP((DAY(EOMONTH(BF$15,0)))/4,0))),
0)</f>
        <v/>
      </c>
      <c r="DZ138" s="125">
        <f t="array" ref="DZ138">
IFERROR(_xlfn.IFS(
$DH138="день_1",
$DR138*$BL138/($AX138-$AW138+1)*BG138*(DAY(EOMONTH(BG$15,0))),
$DH138="день_2",
$DR138/30*MAX(MIN($AX138,EOMONTH(BG$15,0))-MAX($AW138,BG$15)+1,),
$DH138="раб.день",
$DR138/30*(IFERROR(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$DR138*BG138,
$DH138="неделя",
$DR138*BG138/7*(ROUNDUP((DAY(EOMONTH(BG$15,0)))/4,0))),
0)</f>
        <v/>
      </c>
      <c r="EA138" s="125">
        <f t="array" ref="EA138">
IFERROR(_xlfn.IFS(
$DH138="день_1",
$DR138*$BL138/($AX138-$AW138+1)*BH138*(DAY(EOMONTH(BH$15,0))),
$DH138="день_2",
$DR138/30*MAX(MIN($AX138,EOMONTH(BH$15,0))-MAX($AW138,BH$15)+1,),
$DH138="раб.день",
$DR138/30*(IFERROR(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$DR138*BH138,
$DH138="неделя",
$DR138*BH138/7*(ROUNDUP((DAY(EOMONTH(BH$15,0)))/4,0))),
0)</f>
        <v/>
      </c>
      <c r="EB138" s="125">
        <f t="array" ref="EB138">
IFERROR(_xlfn.IFS(
$DH138="день_1",
$DR138*$BL138/($AX138-$AW138+1)*BI138*(DAY(EOMONTH(BI$15,0))),
$DH138="день_2",
$DR138/30*MAX(MIN($AX138,EOMONTH(BI$15,0))-MAX($AW138,BI$15)+1,),
$DH138="раб.день",
$DR138/30*(IFERROR(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$DR138*BI138,
$DH138="неделя",
$DR138*BI138/7*(ROUNDUP((DAY(EOMONTH(BI$15,0)))/4,0))),
0)</f>
        <v/>
      </c>
      <c r="EC138" s="125">
        <f t="array" ref="EC138">
IFERROR(_xlfn.IFS(
$DH138="день_1",
$DR138*$BL138/($AX138-$AW138+1)*BJ138*(DAY(EOMONTH(BJ$15,0))),
$DH138="день_2",
$DR138/30*MAX(MIN($AX138,EOMONTH(BJ$15,0))-MAX($AW138,BJ$15)+1,),
$DH138="раб.день",
$DR138/30*(IFERROR(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$DR138*BJ138,
$DH138="неделя",
$DR138*BJ138/7*(ROUNDUP((DAY(EOMONTH(BJ$15,0)))/4,0))),
0)</f>
        <v/>
      </c>
      <c r="ED138" s="125">
        <f t="array" ref="ED138">
IFERROR(_xlfn.IFS(
$DH138="день_1",
$DR138*$BL138/($AX138-$AW138+1)*BK138*(DAY(EOMONTH(BK$15,0))),
$DH138="день_2",
$DR138/30*MAX(MIN($AX138,EOMONTH(BK$15,0))-MAX($AW138,BK$15)+1,),
$DH138="раб.день",
$DR138/30*(IFERROR(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$DR138*BK138,
$DH138="неделя",
$DR138*BK138/7*(ROUNDUP((DAY(EOMONTH(BK$15,0)))/4,0))),
0)</f>
        <v/>
      </c>
      <c r="EE138" s="125">
        <f>SUM($DS138,$DT138,$DU138,$DV138,$DW138,$DX138,$DY138,$DZ138,$EA138,$EB138,$EC138,$ED138)</f>
        <v/>
      </c>
      <c r="EF138" s="125">
        <f>IFERROR(ROUND($EE138*(1+$EP138),2),0)</f>
        <v/>
      </c>
      <c r="EG138" s="128" t="n">
        <v>1</v>
      </c>
      <c r="EH138" s="126" t="n">
        <v>0</v>
      </c>
      <c r="EI138" s="126">
        <f>ROUND(SUM($EH138:$EH138)*SUM($AB138:$AB138)*$EG138,2)</f>
        <v/>
      </c>
      <c r="EJ138" s="126">
        <f>ROUND($EI138*(1+$EP138),2)</f>
        <v/>
      </c>
      <c r="EK138" s="126" t="n">
        <v>0</v>
      </c>
      <c r="EL138" s="126">
        <f>ROUND(SUM($EK138:$EK138)*SUM($AB138:$AB138)*$EG138,2)</f>
        <v/>
      </c>
      <c r="EM138" s="126">
        <f>ROUND($EL138*(1+$EP138),2)</f>
        <v/>
      </c>
      <c r="EN138" s="126">
        <f>SUM($EE138,$EI138,$EL138)</f>
        <v/>
      </c>
      <c r="EO138" s="126">
        <f>SUM($EF138,$EJ138,$EM138)</f>
        <v/>
      </c>
      <c r="EP138" s="59" t="n"/>
      <c r="EQ138" s="59" t="n"/>
      <c r="ER138" s="60">
        <f t="array" ref="ER1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MATCH(ES138,
{"AMS";"RussOutdoor";"HD Outdoor";"Ingroup";"IQ";"Ledproduction";"LisChannel";"Logic";"Media-PPL";"NovikovTV | НовиковТВ";"SMA";"SOK";"КрокусТВ | CrocusTV | IndoorTV";"Сити";"ТЯК Москва"},
0)),"")</f>
        <v/>
      </c>
      <c r="ES138" s="60" t="n"/>
      <c r="ET138" s="60">
        <f t="array" ref="ET1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MATCH(ES138,
{"AMS";"RussOutdoor";"HD Outdoor";"Ingroup";"IQ";"Ledproduction";"LisChannel";"Logic";"Media-PPL";"NovikovTV | НовиковТВ";"SMA";"SOK";"КрокусТВ | CrocusTV | IndoorTV";"Сити";"ТЯК Москва"},
0)),"")</f>
        <v/>
      </c>
      <c r="EU138" s="60" t="n"/>
      <c r="EV138" s="60" t="n"/>
      <c r="EX138" s="110">
        <f t="array" ref="EX138">
($AR138/30
+N("ТРАФИК ПЛОЩАДКИ"))*
(IFERROR(
_xlfn.LET(
_xlpm.GPR,
HLOOKUP($L138,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IF($Q138="цифровой",_xlpm.GPR/$AG138,_xlpm.GPR/60)),
0)
+N("DWELL TIME"))*
(IF($AB138=0,0,IF($AB138=1,0.3,IF($AB138=2,0.5,IF($AB138&gt;2,1))))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_xlfn.IFS($AC138="да",1.2,$AC138="нет",1)*
_xlfn.IFS($AD138="да",1.2,$AD138="нет",1)*
IF(R138="статический",1,1.2)*
$X138*
INDEX(
{1.2;1;1.2;1.2;1;1.2;1.2;1.2;1.2;1.2;1.2;1;1.2;1.2;1.2;1.2;1;1;1.2;1.2;1.2;1;1;1;1;1.2;1.2;1.2;1.2;1;1;1;1;1.2;1.2;1.2;1.2;1.2;1.2;1.2;1.2;1;1;1.2;1;1;1;1;1.5;1;1;1.5;1.5;1.2},
MATCH($Q138,_xlpm.MI,0)))&gt;{0.02;0.04;0.06;0.1;0.2;0.4;0.6;0.8;1;2;4;6})),
{0;1;2;3;4;5;6;7;8;9;10;11;12},
0)))
+N("КОЭФФИЦИЕНТ КОНТАКТА"))))*
(_xlfn.IFS($X138&lt;0.1,$X138/1000,$X138&gt;25,5.2,AND($X138&gt;=0.1,$X138&lt;=25),(($X138*2+0.1)/10)*($X138/10)))*
IFERROR((_xlfn.LET(
_xlpm.MA,
{0;0.8;0.85;0.9;0.95;1},
_xlpm.MAA,
{0;1;2;3;4;5},
INDEX(_xlpm.MA,MATCH(SUMPRODUCT(--((IF(ROUND(_xlpm.MAA,1)&gt;5,5,ROUND($AB138,1)))&gt;{0;1;2;3;4;5})),_xlpm.MAA,0)))
+N("КОЭФФИЦИЕНТ КОЛ-ВО КОНСТРУКЦИЙ")),1)*
$AB138,0))*
(IF($Q138="цифровой",$AG138/15*$AI138,1)
+N("ДЛЯ ЦИФРЫ"))</f>
        <v/>
      </c>
      <c r="EY138" s="110">
        <f>IFERROR(EX138*AY138,0)</f>
        <v/>
      </c>
      <c r="EZ138" s="131">
        <f>IFERROR(DP138/EY138*1000,0)</f>
        <v/>
      </c>
      <c r="FA138" s="112">
        <f>IFERROR(FC138/FB138,0)</f>
        <v/>
      </c>
      <c r="FB138" s="112">
        <f>IFERROR((FC138/(EY138/FF138*#REF!))*0.825,0)</f>
        <v/>
      </c>
      <c r="FC138" s="112">
        <f>IFERROR(((EX138*30/AR138)*100)/30,0)</f>
        <v/>
      </c>
      <c r="FD138" s="112">
        <f>IFERROR(EY138/G138*100%,0)</f>
        <v/>
      </c>
      <c r="FE138" s="112">
        <f>IFERROR(FD138/FC138*100%,0)</f>
        <v/>
      </c>
      <c r="FF138" s="110">
        <f>IFERROR(AR138/30*AY138,0)</f>
        <v/>
      </c>
    </row>
    <row r="139" ht="12.75" customHeight="1">
      <c r="A139" s="59" t="n"/>
      <c r="B139" s="60" t="n"/>
      <c r="C139" s="60" t="n"/>
      <c r="D139" s="60">
        <f t="array" ref="D1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9" s="60">
        <f t="array" ref="E1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9" s="60" t="inlineStr"/>
      <c r="G139" s="60" t="n"/>
      <c r="H139" s="60">
        <f t="array" ref="H1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9" s="60" t="n"/>
      <c r="J139" s="60" t="n"/>
      <c r="K139" s="60" t="n"/>
      <c r="L139" s="60" t="n"/>
      <c r="M139" s="60" t="n"/>
      <c r="N139" s="60" t="n"/>
      <c r="O139" s="60" t="n"/>
      <c r="P139" s="60">
        <f t="array" ref="P139">
_xlfn.IFS(
ISNUMBER(MATCH($Q139,{"шелфбаннер","разделитель","монетница","чековая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ISNUMBER(MATCH($Q139,{"каталог","журнал"},)),
"Пресса",
$Q139="","")</f>
        <v/>
      </c>
      <c r="Q139" s="60" t="n"/>
      <c r="R139" s="60">
        <f t="array" ref="R139">
IFERROR(
_xlfn.IFS(
OR(ISNUMBER(MATCH($Q139,{"экспозиция","макет","стенд","автостенд","авто стенд","выставочное пространство","выставочные стенды","модульные выставочные стенды","3Д конструкция","3D конструкция"},)),P139="Экспонирование"),
"нестандартный",
ISNUMBER(MATCH($Q139,{"скроллер","призматрон"},)),
"динамический",
$P139="Видео",
"цифровой",
OR($P139="Пресса",$P139="Щит",$P139="POSm",$P139="Подвес",$P139="Брендирование/оклейка"),
"статический"),"")</f>
        <v/>
      </c>
      <c r="S139" s="59" t="n"/>
      <c r="T139" s="60" t="n"/>
      <c r="U139" s="60" t="n"/>
      <c r="V139" s="60">
        <f>
IF(P139="Видео",
"цифровой постер/ролик",
IF(ISNUMBER(MATCH(Q139,{"короб световой","короб световой | лайтбокс","короб световой | кристалайт","лайтбокс","лайт бокс","кристалайт","LB","lightbox"},)),
"бэклит",
IF(P139="Брендирование/оклейка",
"перфарированная пленка/самоклейка",
IF(P139="Экспонирование",
"под запрос",
IF(P139="Подвес",
"баннер/ткань",
"")))))</f>
        <v/>
      </c>
      <c r="W139" s="59" t="n"/>
      <c r="X139" s="59" t="n"/>
      <c r="Y139" s="59" t="n"/>
      <c r="Z139" s="61" t="n"/>
      <c r="AA139" s="61" t="n"/>
      <c r="AB139" s="61">
        <f>IF(BL139&gt;0,Z139,0)</f>
        <v/>
      </c>
      <c r="AC139" s="59" t="n"/>
      <c r="AD139" s="59" t="n"/>
      <c r="AE139" s="59" t="n"/>
      <c r="AF139" s="59" t="n"/>
      <c r="AG139" s="59" t="n"/>
      <c r="AH139" s="59" t="n"/>
      <c r="AI139" s="59" t="n"/>
      <c r="AJ139" s="59" t="n"/>
      <c r="AK139" s="59" t="n"/>
      <c r="AL139" s="62">
        <f>IFERROR(IF(OR(R139="статический",R139="динамический",R139="нестандартный",R139="",R139=""),"-",IF(AND(AH139="-",AI139="-"),"-",AK139*3600/AH139*AI139)),"-")</f>
        <v/>
      </c>
      <c r="AM139" s="62">
        <f>IFERROR(IF(OR(R139="статический",R139="динамический",R139="",R139="", R139="BTL",R139="нестандартный"),"-",AG139*AI139*AL139/60),"-")</f>
        <v/>
      </c>
      <c r="AN139" s="63">
        <f>IFERROR(IF(AH139="","-",AG139*AI139/AH139),"-")</f>
        <v/>
      </c>
      <c r="AO139" s="59">
        <f>IFERROR(IF(OR($R139="статический",$R139="динамический",$R139="",$R139="",$R139="BTL",$R139="нестандартный"),"-",$AL139*$AY139),"-")</f>
        <v/>
      </c>
      <c r="AP139" s="62">
        <f>IFERROR(IF(OR($R139="статический",$R139="динамический",$R139="",$R139="",$R139="BTL",$R139="нестандартный"),"-",$AM139*AY139),"-")</f>
        <v/>
      </c>
      <c r="AQ139" s="64" t="n"/>
      <c r="AR139" s="61" t="n"/>
      <c r="AS139" s="61" t="n"/>
      <c r="AT139" s="61" t="n"/>
      <c r="AU139" s="65" t="n"/>
      <c r="AV139" s="124">
        <f>IFERROR(DR139/AT139*1000,"n/a")</f>
        <v/>
      </c>
      <c r="AW139" s="67" t="n"/>
      <c r="AX139" s="67" t="n"/>
      <c r="AY139" s="43">
        <f>IFERROR(IF(OR($AW139="",$AX139=""),"",_xlfn.DAYS($AX139+1,$AW139)),"")</f>
        <v/>
      </c>
      <c r="AZ139" s="68">
        <f t="array" ref="AZ139">
_xlfn.LET(_xlpm.COEFF,
IF($AW139+$AX139=0,0,IF(MAX(MIN($AX139,EOMONTH(AZ$15,0))-MAX($AW139,AZ$15)+1,)&gt;0,1,0)),
_xlfn.IFS(
$ES139="LisChannel",
_xlpm.COEFF*
INDEX({1;1;1.2;1.2;1;1;1;1;1.2;1.2;1.2;1.2},
MATCH(MONTH(AZ$15),
{1,2,3,4,5,6,7,8,9,10,11,12})),
CONCATENATE($ES139," ",$L139)="RussOutdoor метро",
_xlpm.COEFF*
INDEX({0.8;0.9;1.1;1.1;1;1;1;1;1.1;1.1;1.1;1.1},
MATCH(MONTH(AZ$15),
{1,2,3,4,5,6,7,8,9,10,11,12})),
$ES139&lt;&gt;"LisChannel",
_xlpm.COEFF,
$ES139&lt;&gt;"RussOutdoor",
_xlpm.COEFF))</f>
        <v/>
      </c>
      <c r="BA139" s="68">
        <f t="array" ref="BA139">
_xlfn.LET(_xlpm.COEFF,
IF($AW139+$AX139=0,0,IF(MAX(MIN($AX139,EOMONTH(BA$15,0))-MAX($AW139,BA$15)+1,)&gt;0,1,0)),
_xlfn.IFS(
$ES139="LisChannel",
_xlpm.COEFF*
INDEX({1;1;1.2;1.2;1;1;1;1;1.2;1.2;1.2;1.2},
MATCH(MONTH(BA$15),
{1,2,3,4,5,6,7,8,9,10,11,12})),
CONCATENATE($ES139," ",$L139)="RussOutdoor метро",
_xlpm.COEFF*
INDEX({0.8;0.9;1.1;1.1;1;1;1;1;1.1;1.1;1.1;1.1},
MATCH(MONTH(BA$15),
{1,2,3,4,5,6,7,8,9,10,11,12})),
$ES139&lt;&gt;"LisChannel",
_xlpm.COEFF,
$ES139&lt;&gt;"RussOutdoor",
_xlpm.COEFF))</f>
        <v/>
      </c>
      <c r="BB139" s="68">
        <f t="array" ref="BB139">
_xlfn.LET(_xlpm.COEFF,
IF($AW139+$AX139=0,0,IF(MAX(MIN($AX139,EOMONTH(BB$15,0))-MAX($AW139,BB$15)+1,)&gt;0,1,0)),
_xlfn.IFS(
$ES139="LisChannel",
_xlpm.COEFF*
INDEX({1;1;1.2;1.2;1;1;1;1;1.2;1.2;1.2;1.2},
MATCH(MONTH(BB$15),
{1,2,3,4,5,6,7,8,9,10,11,12})),
CONCATENATE($ES139," ",$L139)="RussOutdoor метро",
_xlpm.COEFF*
INDEX({0.8;0.9;1.1;1.1;1;1;1;1;1.1;1.1;1.1;1.1},
MATCH(MONTH(BB$15),
{1,2,3,4,5,6,7,8,9,10,11,12})),
$ES139&lt;&gt;"LisChannel",
_xlpm.COEFF,
$ES139&lt;&gt;"RussOutdoor",
_xlpm.COEFF))</f>
        <v/>
      </c>
      <c r="BC139" s="68">
        <f t="array" ref="BC139">
_xlfn.LET(_xlpm.COEFF,
IF($AW139+$AX139=0,0,IF(MAX(MIN($AX139,EOMONTH(BC$15,0))-MAX($AW139,BC$15)+1,)&gt;0,1,0)),
_xlfn.IFS(
$ES139="LisChannel",
_xlpm.COEFF*
INDEX({1;1;1.2;1.2;1;1;1;1;1.2;1.2;1.2;1.2},
MATCH(MONTH(BC$15),
{1,2,3,4,5,6,7,8,9,10,11,12})),
CONCATENATE($ES139," ",$L139)="RussOutdoor метро",
_xlpm.COEFF*
INDEX({0.8;0.9;1.1;1.1;1;1;1;1;1.1;1.1;1.1;1.1},
MATCH(MONTH(BC$15),
{1,2,3,4,5,6,7,8,9,10,11,12})),
$ES139&lt;&gt;"LisChannel",
_xlpm.COEFF,
$ES139&lt;&gt;"RussOutdoor",
_xlpm.COEFF))</f>
        <v/>
      </c>
      <c r="BD139" s="68">
        <f t="array" ref="BD139">
_xlfn.LET(_xlpm.COEFF,
IF($AW139+$AX139=0,0,IF(MAX(MIN($AX139,EOMONTH(BD$15,0))-MAX($AW139,BD$15)+1,)&gt;0,1,0)),
_xlfn.IFS(
$ES139="LisChannel",
_xlpm.COEFF*
INDEX({1;1;1.2;1.2;1;1;1;1;1.2;1.2;1.2;1.2},
MATCH(MONTH(BD$15),
{1,2,3,4,5,6,7,8,9,10,11,12})),
CONCATENATE($ES139," ",$L139)="RussOutdoor метро",
_xlpm.COEFF*
INDEX({0.8;0.9;1.1;1.1;1;1;1;1;1.1;1.1;1.1;1.1},
MATCH(MONTH(BD$15),
{1,2,3,4,5,6,7,8,9,10,11,12})),
$ES139&lt;&gt;"LisChannel",
_xlpm.COEFF,
$ES139&lt;&gt;"RussOutdoor",
_xlpm.COEFF))</f>
        <v/>
      </c>
      <c r="BE139" s="68">
        <f t="array" ref="BE139">
_xlfn.LET(_xlpm.COEFF,
IF($AW139+$AX139=0,0,IF(MAX(MIN($AX139,EOMONTH(BE$15,0))-MAX($AW139,BE$15)+1,)&gt;0,1,0)),
_xlfn.IFS(
$ES139="LisChannel",
_xlpm.COEFF*
INDEX({1;1;1.2;1.2;1;1;1;1;1.2;1.2;1.2;1.2},
MATCH(MONTH(BE$15),
{1,2,3,4,5,6,7,8,9,10,11,12})),
CONCATENATE($ES139," ",$L139)="RussOutdoor метро",
_xlpm.COEFF*
INDEX({0.8;0.9;1.1;1.1;1;1;1;1;1.1;1.1;1.1;1.1},
MATCH(MONTH(BE$15),
{1,2,3,4,5,6,7,8,9,10,11,12})),
$ES139&lt;&gt;"LisChannel",
_xlpm.COEFF,
$ES139&lt;&gt;"RussOutdoor",
_xlpm.COEFF))</f>
        <v/>
      </c>
      <c r="BF139" s="68">
        <f t="array" ref="BF139">
_xlfn.LET(_xlpm.COEFF,
IF($AW139+$AX139=0,0,IF(MAX(MIN($AX139,EOMONTH(BF$15,0))-MAX($AW139,BF$15)+1,)&gt;0,1,0)),
_xlfn.IFS(
$ES139="LisChannel",
_xlpm.COEFF*
INDEX({1;1;1.2;1.2;1;1;1;1;1.2;1.2;1.2;1.2},
MATCH(MONTH(BF$15),
{1,2,3,4,5,6,7,8,9,10,11,12})),
CONCATENATE($ES139," ",$L139)="RussOutdoor метро",
_xlpm.COEFF*
INDEX({0.8;0.9;1.1;1.1;1;1;1;1;1.1;1.1;1.1;1.1},
MATCH(MONTH(BF$15),
{1,2,3,4,5,6,7,8,9,10,11,12})),
$ES139&lt;&gt;"LisChannel",
_xlpm.COEFF,
$ES139&lt;&gt;"RussOutdoor",
_xlpm.COEFF))</f>
        <v/>
      </c>
      <c r="BG139" s="68">
        <f t="array" ref="BG139">
_xlfn.LET(_xlpm.COEFF,
IF($AW139+$AX139=0,0,IF(MAX(MIN($AX139,EOMONTH(BG$15,0))-MAX($AW139,BG$15)+1,)&gt;0,1,0)),
_xlfn.IFS(
$ES139="LisChannel",
_xlpm.COEFF*
INDEX({1;1;1.2;1.2;1;1;1;1;1.2;1.2;1.2;1.2},
MATCH(MONTH(BG$15),
{1,2,3,4,5,6,7,8,9,10,11,12})),
CONCATENATE($ES139," ",$L139)="RussOutdoor метро",
_xlpm.COEFF*
INDEX({0.8;0.9;1.1;1.1;1;1;1;1;1.1;1.1;1.1;1.1},
MATCH(MONTH(BG$15),
{1,2,3,4,5,6,7,8,9,10,11,12})),
$ES139&lt;&gt;"LisChannel",
_xlpm.COEFF,
$ES139&lt;&gt;"RussOutdoor",
_xlpm.COEFF))</f>
        <v/>
      </c>
      <c r="BH139" s="68">
        <f t="array" ref="BH139">
_xlfn.LET(_xlpm.COEFF,
IF($AW139+$AX139=0,0,IF(MAX(MIN($AX139,EOMONTH(BH$15,0))-MAX($AW139,BH$15)+1,)&gt;0,1,0)),
_xlfn.IFS(
$ES139="LisChannel",
_xlpm.COEFF*
INDEX({1;1;1.2;1.2;1;1;1;1;1.2;1.2;1.2;1.2},
MATCH(MONTH(BH$15),
{1,2,3,4,5,6,7,8,9,10,11,12})),
CONCATENATE($ES139," ",$L139)="RussOutdoor метро",
_xlpm.COEFF*
INDEX({0.8;0.9;1.1;1.1;1;1;1;1;1.1;1.1;1.1;1.1},
MATCH(MONTH(BH$15),
{1,2,3,4,5,6,7,8,9,10,11,12})),
$ES139&lt;&gt;"LisChannel",
_xlpm.COEFF,
$ES139&lt;&gt;"RussOutdoor",
_xlpm.COEFF))</f>
        <v/>
      </c>
      <c r="BI139" s="68">
        <f t="array" ref="BI139">
_xlfn.LET(_xlpm.COEFF,
IF($AW139+$AX139=0,0,IF(MAX(MIN($AX139,EOMONTH(BI$15,0))-MAX($AW139,BI$15)+1,)&gt;0,1,0)),
_xlfn.IFS(
$ES139="LisChannel",
_xlpm.COEFF*
INDEX({1;1;1.2;1.2;1;1;1;1;1.2;1.2;1.2;1.2},
MATCH(MONTH(BI$15),
{1,2,3,4,5,6,7,8,9,10,11,12})),
CONCATENATE($ES139," ",$L139)="RussOutdoor метро",
_xlpm.COEFF*
INDEX({0.8;0.9;1.1;1.1;1;1;1;1;1.1;1.1;1.1;1.1},
MATCH(MONTH(BI$15),
{1,2,3,4,5,6,7,8,9,10,11,12})),
$ES139&lt;&gt;"LisChannel",
_xlpm.COEFF,
$ES139&lt;&gt;"RussOutdoor",
_xlpm.COEFF))</f>
        <v/>
      </c>
      <c r="BJ139" s="68">
        <f t="array" ref="BJ139">
_xlfn.LET(_xlpm.COEFF,
IF($AW139+$AX139=0,0,IF(MAX(MIN($AX139,EOMONTH(BJ$15,0))-MAX($AW139,BJ$15)+1,)&gt;0,1,0)),
_xlfn.IFS(
$ES139="LisChannel",
_xlpm.COEFF*
INDEX({1;1;1.2;1.2;1;1;1;1;1.2;1.2;1.2;1.2},
MATCH(MONTH(BJ$15),
{1,2,3,4,5,6,7,8,9,10,11,12})),
CONCATENATE($ES139," ",$L139)="RussOutdoor метро",
_xlpm.COEFF*
INDEX({0.8;0.9;1.1;1.1;1;1;1;1;1.1;1.1;1.1;1.1},
MATCH(MONTH(BJ$15),
{1,2,3,4,5,6,7,8,9,10,11,12})),
$ES139&lt;&gt;"LisChannel",
_xlpm.COEFF,
$ES139&lt;&gt;"RussOutdoor",
_xlpm.COEFF))</f>
        <v/>
      </c>
      <c r="BK139" s="68">
        <f t="array" ref="BK139">
_xlfn.LET(_xlpm.COEFF,
IF($AW139+$AX139=0,0,IF(MAX(MIN($AX139,EOMONTH(BK$15,0))-MAX($AW139,BK$15)+1,)&gt;0,1,0)),
_xlfn.IFS(
$ES139="LisChannel",
_xlpm.COEFF*
INDEX({1;1;1.2;1.2;1;1;1;1;1.2;1.2;1.2;1.2},
MATCH(MONTH(BK$15),
{1,2,3,4,5,6,7,8,9,10,11,12})),
CONCATENATE($ES139," ",$L139)="RussOutdoor метро",
_xlpm.COEFF*
INDEX({0.8;0.9;1.1;1.1;1;1;1;1;1.1;1.1;1.1;1.1},
MATCH(MONTH(BK$15),
{1,2,3,4,5,6,7,8,9,10,11,12})),
$ES139&lt;&gt;"LisChannel",
_xlpm.COEFF,
$ES139&lt;&gt;"RussOutdoor",
_xlpm.COEFF))</f>
        <v/>
      </c>
      <c r="BL139" s="62">
        <f>COUNTIFS($AZ139:$BK139,"&gt;0")</f>
        <v/>
      </c>
      <c r="BM139" s="65" t="n"/>
      <c r="BN139" s="125">
        <f>$DJ139</f>
        <v/>
      </c>
      <c r="BO139" s="63">
        <f>$DQ139</f>
        <v/>
      </c>
      <c r="BP139" s="125">
        <f>
IFERROR(
IF($BL139=0,0,
$BN139*(1-$BO139)),
0)</f>
        <v/>
      </c>
      <c r="BQ139" s="125">
        <f t="array" ref="BQ139">
IFERROR(
_xlfn.IFS(
$DH139="день_1",
$BP139*$BL139/($AX139-$AW139+1)*AZ139*(DAY(EOMONTH(AZ$15,0))),
$DH139="день_2",
$BP139/30*MAX(MIN($AX139,EOMONTH(AZ$15,0))-MAX($AW139,AZ$15)+1,),
$DH139="раб.день",
$BP139/30*(IFERROR(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$BP139*AZ139,
$DH139="неделя",
$BP139*AZ139/7*(ROUNDUP((DAY(EOMONTH(AZ$15,0)))/4,0))),
0)</f>
        <v/>
      </c>
      <c r="BR139" s="125">
        <f t="array" ref="BR139">
IFERROR(
_xlfn.IFS(
$DH139="день_1",
$BP139*$BL139/($AX139-$AW139+1)*BA139*(DAY(EOMONTH(BA$15,0))),
$DH139="день_2",
$BP139/30*MAX(MIN($AX139,EOMONTH(BA$15,0))-MAX($AW139,BA$15)+1,),
$DH139="раб.день",
$BP139/30*(IFERROR(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$BP139*BA139,
$DH139="неделя",
$BP139*BA139/7*(ROUNDUP((DAY(EOMONTH(BA$15,0)))/4,0))),
0)</f>
        <v/>
      </c>
      <c r="BS139" s="125">
        <f t="array" ref="BS139">
IFERROR(
_xlfn.IFS(
$DH139="день_1",
$BP139*$BL139/($AX139-$AW139+1)*BB139*(DAY(EOMONTH(BB$15,0))),
$DH139="день_2",
$BP139/30*MAX(MIN($AX139,EOMONTH(BB$15,0))-MAX($AW139,BB$15)+1,),
$DH139="раб.день",
$BP139/30*(IFERROR(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$BP139*BB139,
$DH139="неделя",
$BP139*BB139/7*(ROUNDUP((DAY(EOMONTH(BB$15,0)))/4,0))),
0)</f>
        <v/>
      </c>
      <c r="BT139" s="125">
        <f t="array" ref="BT139">
IFERROR(
_xlfn.IFS(
$DH139="день_1",
$BP139*$BL139/($AX139-$AW139+1)*BC139*(DAY(EOMONTH(BC$15,0))),
$DH139="день_2",
$BP139/30*MAX(MIN($AX139,EOMONTH(BC$15,0))-MAX($AW139,BC$15)+1,),
$DH139="раб.день",
$BP139/30*(IFERROR(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$BP139*BC139,
$DH139="неделя",
$BP139*BC139/7*(ROUNDUP((DAY(EOMONTH(BC$15,0)))/4,0))),
0)</f>
        <v/>
      </c>
      <c r="BU139" s="125">
        <f t="array" ref="BU139">
IFERROR(
_xlfn.IFS(
$DH139="день_1",
$BP139*$BL139/($AX139-$AW139+1)*BD139*(DAY(EOMONTH(BD$15,0))),
$DH139="день_2",
$BP139/30*MAX(MIN($AX139,EOMONTH(BD$15,0))-MAX($AW139,BD$15)+1,),
$DH139="раб.день",
$BP139/30*(IFERROR(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$BP139*BD139,
$DH139="неделя",
$BP139*BD139/7*(ROUNDUP((DAY(EOMONTH(BD$15,0)))/4,0))),
0)</f>
        <v/>
      </c>
      <c r="BV139" s="125">
        <f t="array" ref="BV139">
IFERROR(
_xlfn.IFS(
$DH139="день_1",
$BP139*$BL139/($AX139-$AW139+1)*BE139*(DAY(EOMONTH(BE$15,0))),
$DH139="день_2",
$BP139/30*MAX(MIN($AX139,EOMONTH(BE$15,0))-MAX($AW139,BE$15)+1,),
$DH139="раб.день",
$BP139/30*(IFERROR(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$BP139*BE139,
$DH139="неделя",
$BP139*BE139/7*(ROUNDUP((DAY(EOMONTH(BE$15,0)))/4,0))),
0)</f>
        <v/>
      </c>
      <c r="BW139" s="125">
        <f t="array" ref="BW139">
IFERROR(
_xlfn.IFS(
$DH139="день_1",
$BP139*$BL139/($AX139-$AW139+1)*BF139*(DAY(EOMONTH(BF$15,0))),
$DH139="день_2",
$BP139/30*MAX(MIN($AX139,EOMONTH(BF$15,0))-MAX($AW139,BF$15)+1,),
$DH139="раб.день",
$BP139/30*(IFERROR(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$BP139*BF139,
$DH139="неделя",
$BP139*BF139/7*(ROUNDUP((DAY(EOMONTH(BF$15,0)))/4,0))),
0)</f>
        <v/>
      </c>
      <c r="BX139" s="125">
        <f t="array" ref="BX139">
IFERROR(
_xlfn.IFS(
$DH139="день_1",
$BP139*$BL139/($AX139-$AW139+1)*BG139*(DAY(EOMONTH(BG$15,0))),
$DH139="день_2",
$BP139/30*MAX(MIN($AX139,EOMONTH(BG$15,0))-MAX($AW139,BG$15)+1,),
$DH139="раб.день",
$BP139/30*(IFERROR(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$BP139*BG139,
$DH139="неделя",
$BP139*BG139/7*(ROUNDUP((DAY(EOMONTH(BG$15,0)))/4,0))),
0)</f>
        <v/>
      </c>
      <c r="BY139" s="125">
        <f t="array" ref="BY139">
IFERROR(
_xlfn.IFS(
$DH139="день_1",
$BP139*$BL139/($AX139-$AW139+1)*BH139*(DAY(EOMONTH(BH$15,0))),
$DH139="день_2",
$BP139/30*MAX(MIN($AX139,EOMONTH(BH$15,0))-MAX($AW139,BH$15)+1,),
$DH139="раб.день",
$BP139/30*(IFERROR(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$BP139*BH139,
$DH139="неделя",
$BP139*BH139/7*(ROUNDUP((DAY(EOMONTH(BH$15,0)))/4,0))),
0)</f>
        <v/>
      </c>
      <c r="BZ139" s="125">
        <f t="array" ref="BZ139">
IFERROR(
_xlfn.IFS(
$DH139="день_1",
$BP139*$BL139/($AX139-$AW139+1)*BI139*(DAY(EOMONTH(BI$15,0))),
$DH139="день_2",
$BP139/30*MAX(MIN($AX139,EOMONTH(BI$15,0))-MAX($AW139,BI$15)+1,),
$DH139="раб.день",
$BP139/30*(IFERROR(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$BP139*BI139,
$DH139="неделя",
$BP139*BI139/7*(ROUNDUP((DAY(EOMONTH(BI$15,0)))/4,0))),
0)</f>
        <v/>
      </c>
      <c r="CA139" s="125">
        <f t="array" ref="CA139">
IFERROR(
_xlfn.IFS(
$DH139="день_1",
$BP139*$BL139/($AX139-$AW139+1)*BJ139*(DAY(EOMONTH(BJ$15,0))),
$DH139="день_2",
$BP139/30*MAX(MIN($AX139,EOMONTH(BJ$15,0))-MAX($AW139,BJ$15)+1,),
$DH139="раб.день",
$BP139/30*(IFERROR(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$BP139*BJ139,
$DH139="неделя",
$BP139*BJ139/7*(ROUNDUP((DAY(EOMONTH(BJ$15,0)))/4,0))),
0)</f>
        <v/>
      </c>
      <c r="CB139" s="125">
        <f t="array" ref="CB139">
IFERROR(
_xlfn.IFS(
$DH139="день_1",
$BP139*$BL139/($AX139-$AW139+1)*BK139*(DAY(EOMONTH(BK$15,0))),
$DH139="день_2",
$BP139/30*MAX(MIN($AX139,EOMONTH(BK$15,0))-MAX($AW139,BK$15)+1,),
$DH139="раб.день",
$BP139/30*(IFERROR(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$BP139*BK139,
$DH139="неделя",
$BP139*BK139/7*(ROUNDUP((DAY(EOMONTH(BK$15,0)))/4,0))),
0)</f>
        <v/>
      </c>
      <c r="CC139" s="125">
        <f>SUM($BQ139:$CB139)</f>
        <v/>
      </c>
      <c r="CD139" s="126">
        <f>SUM($EH139:$EH139)</f>
        <v/>
      </c>
      <c r="CE139" s="126">
        <f>$CD139*$AB139</f>
        <v/>
      </c>
      <c r="CF139" s="126">
        <f>SUM($EK139:$EK139)</f>
        <v/>
      </c>
      <c r="CG139" s="126">
        <f>$CF139*$AB139</f>
        <v/>
      </c>
      <c r="CH139" s="126">
        <f>SUM($CC139,$CE139,$CG139)</f>
        <v/>
      </c>
      <c r="CI139" s="126">
        <f>$CH139*(1+$CM139)</f>
        <v/>
      </c>
      <c r="CJ139" s="127" t="n">
        <v>0</v>
      </c>
      <c r="CK139" s="126">
        <f>SUM($CH139:$CH139)*(1+$CJ139)</f>
        <v/>
      </c>
      <c r="CL139" s="126">
        <f>SUM($CH139:$CH139)*(1+$CM139)</f>
        <v/>
      </c>
      <c r="CM139" s="59" t="n"/>
      <c r="CN139" s="59" t="n"/>
      <c r="CO139" s="72" t="n"/>
      <c r="CP139" s="59" t="n"/>
      <c r="CQ139" s="73" t="n"/>
      <c r="CR139" s="73" t="n"/>
      <c r="CS139" s="73" t="n"/>
      <c r="CT139" s="72" t="n"/>
      <c r="CU139" s="79" t="inlineStr">
        <is>
          <t> </t>
        </is>
      </c>
      <c r="CV139" s="60" t="n"/>
      <c r="CW139" s="60" t="n"/>
      <c r="CX139" s="60" t="n"/>
      <c r="CY139" s="127">
        <f>IFERROR(($CC139-$EE139)/($EE139/(1-$DQ139)),0)</f>
        <v/>
      </c>
      <c r="CZ139" s="127">
        <f>IFERROR(1-$EI139/($CE139),0)</f>
        <v/>
      </c>
      <c r="DA139" s="127">
        <f>IFERROR(1-$EL139/($CG139),0)</f>
        <v/>
      </c>
      <c r="DB139" s="126">
        <f>ROUND(IFERROR(($CI139/(1+$CM139)-$EN139),0),2)</f>
        <v/>
      </c>
      <c r="DC139" s="128" t="n"/>
      <c r="DD139" s="125" t="n"/>
      <c r="DE139" s="75" t="n">
        <v>0</v>
      </c>
      <c r="DF139" s="128" t="n"/>
      <c r="DG139" s="125">
        <f>IF($DC139=0,0,$DD139*($DC139*100%-$DE139*$DF139))*SUM($AB139:$AB139)</f>
        <v/>
      </c>
      <c r="DH139" s="129" t="inlineStr">
        <is>
          <t>месяц</t>
        </is>
      </c>
      <c r="DI139" s="130">
        <f t="array" ref="DI139">IFERROR(
IF($ES139="LisChannel",
(ROUND(((INDEX({174.625;153.888888888889;130.972222222222},MATCH($AI139,{2;3;4}),0))*$AG139*$AI139),2)),0),0)</f>
        <v/>
      </c>
      <c r="DJ139" s="130">
        <f>
_xlfn.LET(_xlpm.X,
IFERROR(
IF($ES139="НовиковТВ",
(_xlfn.LET(_xlpm.NTV,
_xlfn.LET(_xlpm.MIN,350000,
IF(SUMIFS($DI:$DI,$ES:$ES,"НовиковТВ")&lt;=_xlpm.MIN,
(SUMIFS($DI:$DI,$ES:$ES,"НовиковТВ")/(COUNTIFS($ES:$ES,"НовиковТВ")))*_xlpm.MIN/SUMIFS($DI:$DI,$ES:$ES,"НовиковТВ"),
DI139)),
_xlpm.NTV+$DG139/(1-(1-(_xlpm.NTV)*(1-$DL139)*(1-$DM139)*(1-$DN139)*(1-$DO139)*(1-$DP139)/_xlpm.NTV))))/(1+$EP139),
$DI139+$DG139/(1-(1-($DI139)*(1-$DL139)*(1-$DM139)*(1-$DN139)*(1-$DO139)*(1-$DP139)/$DI139))),
0),
_xlpm.X*(1+$CM139)*(1+$CW139)-_xlpm.X*(1+$CM139)+_xlpm.X)</f>
        <v/>
      </c>
      <c r="DK139" s="125" t="inlineStr">
        <is>
          <t>послед.</t>
        </is>
      </c>
      <c r="DL139" s="63" t="n">
        <v>0</v>
      </c>
      <c r="DM139" s="63" t="n">
        <v>0</v>
      </c>
      <c r="DN139" s="63" t="n">
        <v>0</v>
      </c>
      <c r="DO139" s="63" t="n">
        <v>0</v>
      </c>
      <c r="DP139" s="63" t="n">
        <v>0</v>
      </c>
      <c r="DQ139" s="63">
        <f t="array" ref="DQ139">IFERROR(_xlfn.IFS(
$DK139="послед.",1-(1-$DL139)*(1-$DM139)*(1-$DN139)*(1-$DO139)*(1-$DP139),
$DK139="сумм.",$DL139+$DM139+$DN139+$DO139+$DP139),
0)</f>
        <v/>
      </c>
      <c r="DR139" s="125">
        <f t="array" ref="DR139">
IFERROR(
_xlfn.IFS(
$BL139=0,
0,
$BL139&gt;0,
_xlfn.IFS($DK139="послед.",
$DJ139*(1-$DL139)*(1-$DM139)*(1-$DN139)*(1-$DO139)*(1-$DP139),
$DK139="сумм.",
$DJ139*(1-($DL139+$DM139+$DN139+$DO139+$DP139)))),0)</f>
        <v/>
      </c>
      <c r="DS139" s="125">
        <f t="array" ref="DS139">
IFERROR(_xlfn.IFS(
$DH139="день_1",
$DR139*$BL139/($AX139-$AW139+1)*AZ139*(DAY(EOMONTH(AZ$15,0))),
$DH139="день_2",
$DR139/30*MAX(MIN($AX139,EOMONTH(AZ$15,0))-MAX($AW139,AZ$15)+1,),
$DH139="раб.день",
$DR139/30*(IFERROR(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$DR139*AZ139,
$DH139="неделя",
$DR139*AZ139/7*(ROUNDUP((DAY(EOMONTH(AZ$15,0)))/4,0))),
0)</f>
        <v/>
      </c>
      <c r="DT139" s="125">
        <f t="array" ref="DT139">
IFERROR(_xlfn.IFS(
$DH139="день_1",
$DR139*$BL139/($AX139-$AW139+1)*BA139*(DAY(EOMONTH(BA$15,0))),
$DH139="день_2",
$DR139/30*MAX(MIN($AX139,EOMONTH(BA$15,0))-MAX($AW139,BA$15)+1,),
$DH139="раб.день",
$DR139/30*(IFERROR(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$DR139*BA139,
$DH139="неделя",
$DR139*BA139/7*(ROUNDUP((DAY(EOMONTH(BA$15,0)))/4,0))),
0)</f>
        <v/>
      </c>
      <c r="DU139" s="125">
        <f t="array" ref="DU139">
IFERROR(_xlfn.IFS(
$DH139="день_1",
$DR139*$BL139/($AX139-$AW139+1)*BB139*(DAY(EOMONTH(BB$15,0))),
$DH139="день_2",
$DR139/30*MAX(MIN($AX139,EOMONTH(BB$15,0))-MAX($AW139,BB$15)+1,),
$DH139="раб.день",
$DR139/30*(IFERROR(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$DR139*BB139,
$DH139="неделя",
$DR139*BB139/7*(ROUNDUP((DAY(EOMONTH(BB$15,0)))/4,0))),
0)</f>
        <v/>
      </c>
      <c r="DV139" s="125">
        <f t="array" ref="DV139">
IFERROR(_xlfn.IFS(
$DH139="день_1",
$DR139*$BL139/($AX139-$AW139+1)*BC139*(DAY(EOMONTH(BC$15,0))),
$DH139="день_2",
$DR139/30*MAX(MIN($AX139,EOMONTH(BC$15,0))-MAX($AW139,BC$15)+1,),
$DH139="раб.день",
$DR139/30*(IFERROR(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$DR139*BC139,
$DH139="неделя",
$DR139*BC139/7*(ROUNDUP((DAY(EOMONTH(BC$15,0)))/4,0))),
0)</f>
        <v/>
      </c>
      <c r="DW139" s="125">
        <f t="array" ref="DW139">
IFERROR(_xlfn.IFS(
$DH139="день_1",
$DR139*$BL139/($AX139-$AW139+1)*BD139*(DAY(EOMONTH(BD$15,0))),
$DH139="день_2",
$DR139/30*MAX(MIN($AX139,EOMONTH(BD$15,0))-MAX($AW139,BD$15)+1,),
$DH139="раб.день",
$DR139/30*(IFERROR(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$DR139*BD139,
$DH139="неделя",
$DR139*BD139/7*(ROUNDUP((DAY(EOMONTH(BD$15,0)))/4,0))),
0)</f>
        <v/>
      </c>
      <c r="DX139" s="125">
        <f t="array" ref="DX139">
IFERROR(_xlfn.IFS(
$DH139="день_1",
$DR139*$BL139/($AX139-$AW139+1)*BE139*(DAY(EOMONTH(BE$15,0))),
$DH139="день_2",
$DR139/30*MAX(MIN($AX139,EOMONTH(BE$15,0))-MAX($AW139,BE$15)+1,),
$DH139="раб.день",
$DR139/30*(IFERROR(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$DR139*BE139,
$DH139="неделя",
$DR139*BE139/7*(ROUNDUP((DAY(EOMONTH(BE$15,0)))/4,0))),
0)</f>
        <v/>
      </c>
      <c r="DY139" s="125">
        <f t="array" ref="DY139">
IFERROR(_xlfn.IFS(
$DH139="день_1",
$DR139*$BL139/($AX139-$AW139+1)*BF139*(DAY(EOMONTH(BF$15,0))),
$DH139="день_2",
$DR139/30*MAX(MIN($AX139,EOMONTH(BF$15,0))-MAX($AW139,BF$15)+1,),
$DH139="раб.день",
$DR139/30*(IFERROR(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$DR139*BF139,
$DH139="неделя",
$DR139*BF139/7*(ROUNDUP((DAY(EOMONTH(BF$15,0)))/4,0))),
0)</f>
        <v/>
      </c>
      <c r="DZ139" s="125">
        <f t="array" ref="DZ139">
IFERROR(_xlfn.IFS(
$DH139="день_1",
$DR139*$BL139/($AX139-$AW139+1)*BG139*(DAY(EOMONTH(BG$15,0))),
$DH139="день_2",
$DR139/30*MAX(MIN($AX139,EOMONTH(BG$15,0))-MAX($AW139,BG$15)+1,),
$DH139="раб.день",
$DR139/30*(IFERROR(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$DR139*BG139,
$DH139="неделя",
$DR139*BG139/7*(ROUNDUP((DAY(EOMONTH(BG$15,0)))/4,0))),
0)</f>
        <v/>
      </c>
      <c r="EA139" s="125">
        <f t="array" ref="EA139">
IFERROR(_xlfn.IFS(
$DH139="день_1",
$DR139*$BL139/($AX139-$AW139+1)*BH139*(DAY(EOMONTH(BH$15,0))),
$DH139="день_2",
$DR139/30*MAX(MIN($AX139,EOMONTH(BH$15,0))-MAX($AW139,BH$15)+1,),
$DH139="раб.день",
$DR139/30*(IFERROR(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$DR139*BH139,
$DH139="неделя",
$DR139*BH139/7*(ROUNDUP((DAY(EOMONTH(BH$15,0)))/4,0))),
0)</f>
        <v/>
      </c>
      <c r="EB139" s="125">
        <f t="array" ref="EB139">
IFERROR(_xlfn.IFS(
$DH139="день_1",
$DR139*$BL139/($AX139-$AW139+1)*BI139*(DAY(EOMONTH(BI$15,0))),
$DH139="день_2",
$DR139/30*MAX(MIN($AX139,EOMONTH(BI$15,0))-MAX($AW139,BI$15)+1,),
$DH139="раб.день",
$DR139/30*(IFERROR(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$DR139*BI139,
$DH139="неделя",
$DR139*BI139/7*(ROUNDUP((DAY(EOMONTH(BI$15,0)))/4,0))),
0)</f>
        <v/>
      </c>
      <c r="EC139" s="125">
        <f t="array" ref="EC139">
IFERROR(_xlfn.IFS(
$DH139="день_1",
$DR139*$BL139/($AX139-$AW139+1)*BJ139*(DAY(EOMONTH(BJ$15,0))),
$DH139="день_2",
$DR139/30*MAX(MIN($AX139,EOMONTH(BJ$15,0))-MAX($AW139,BJ$15)+1,),
$DH139="раб.день",
$DR139/30*(IFERROR(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$DR139*BJ139,
$DH139="неделя",
$DR139*BJ139/7*(ROUNDUP((DAY(EOMONTH(BJ$15,0)))/4,0))),
0)</f>
        <v/>
      </c>
      <c r="ED139" s="125">
        <f t="array" ref="ED139">
IFERROR(_xlfn.IFS(
$DH139="день_1",
$DR139*$BL139/($AX139-$AW139+1)*BK139*(DAY(EOMONTH(BK$15,0))),
$DH139="день_2",
$DR139/30*MAX(MIN($AX139,EOMONTH(BK$15,0))-MAX($AW139,BK$15)+1,),
$DH139="раб.день",
$DR139/30*(IFERROR(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$DR139*BK139,
$DH139="неделя",
$DR139*BK139/7*(ROUNDUP((DAY(EOMONTH(BK$15,0)))/4,0))),
0)</f>
        <v/>
      </c>
      <c r="EE139" s="125">
        <f>SUM($DS139,$DT139,$DU139,$DV139,$DW139,$DX139,$DY139,$DZ139,$EA139,$EB139,$EC139,$ED139)</f>
        <v/>
      </c>
      <c r="EF139" s="125">
        <f>IFERROR(ROUND($EE139*(1+$EP139),2),0)</f>
        <v/>
      </c>
      <c r="EG139" s="128" t="n">
        <v>1</v>
      </c>
      <c r="EH139" s="126" t="n">
        <v>0</v>
      </c>
      <c r="EI139" s="126">
        <f>ROUND(SUM($EH139:$EH139)*SUM($AB139:$AB139)*$EG139,2)</f>
        <v/>
      </c>
      <c r="EJ139" s="126">
        <f>ROUND($EI139*(1+$EP139),2)</f>
        <v/>
      </c>
      <c r="EK139" s="126" t="n">
        <v>0</v>
      </c>
      <c r="EL139" s="126">
        <f>ROUND(SUM($EK139:$EK139)*SUM($AB139:$AB139)*$EG139,2)</f>
        <v/>
      </c>
      <c r="EM139" s="126">
        <f>ROUND($EL139*(1+$EP139),2)</f>
        <v/>
      </c>
      <c r="EN139" s="126">
        <f>SUM($EE139,$EI139,$EL139)</f>
        <v/>
      </c>
      <c r="EO139" s="126">
        <f>SUM($EF139,$EJ139,$EM139)</f>
        <v/>
      </c>
      <c r="EP139" s="59" t="n"/>
      <c r="EQ139" s="59" t="n"/>
      <c r="ER139" s="60">
        <f t="array" ref="ER1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MATCH(ES139,
{"AMS";"RussOutdoor";"HD Outdoor";"Ingroup";"IQ";"Ledproduction";"LisChannel";"Logic";"Media-PPL";"NovikovTV | НовиковТВ";"SMA";"SOK";"КрокусТВ | CrocusTV | IndoorTV";"Сити";"ТЯК Москва"},
0)),"")</f>
        <v/>
      </c>
      <c r="ES139" s="60" t="n"/>
      <c r="ET139" s="60">
        <f t="array" ref="ET1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MATCH(ES139,
{"AMS";"RussOutdoor";"HD Outdoor";"Ingroup";"IQ";"Ledproduction";"LisChannel";"Logic";"Media-PPL";"NovikovTV | НовиковТВ";"SMA";"SOK";"КрокусТВ | CrocusTV | IndoorTV";"Сити";"ТЯК Москва"},
0)),"")</f>
        <v/>
      </c>
      <c r="EU139" s="60" t="n"/>
      <c r="EV139" s="60" t="n"/>
      <c r="EX139" s="110">
        <f t="array" ref="EX139">
($AR139/30
+N("ТРАФИК ПЛОЩАДКИ"))*
(IFERROR(
_xlfn.LET(
_xlpm.GPR,
HLOOKUP($L139,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IF($Q139="цифровой",_xlpm.GPR/$AG139,_xlpm.GPR/60)),
0)
+N("DWELL TIME"))*
(IF($AB139=0,0,IF($AB139=1,0.3,IF($AB139=2,0.5,IF($AB139&gt;2,1))))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_xlfn.IFS($AC139="да",1.2,$AC139="нет",1)*
_xlfn.IFS($AD139="да",1.2,$AD139="нет",1)*
IF(R139="статический",1,1.2)*
$X139*
INDEX(
{1.2;1;1.2;1.2;1;1.2;1.2;1.2;1.2;1.2;1.2;1;1.2;1.2;1.2;1.2;1;1;1.2;1.2;1.2;1;1;1;1;1.2;1.2;1.2;1.2;1;1;1;1;1.2;1.2;1.2;1.2;1.2;1.2;1.2;1.2;1;1;1.2;1;1;1;1;1.5;1;1;1.5;1.5;1.2},
MATCH($Q139,_xlpm.MI,0)))&gt;{0.02;0.04;0.06;0.1;0.2;0.4;0.6;0.8;1;2;4;6})),
{0;1;2;3;4;5;6;7;8;9;10;11;12},
0)))
+N("КОЭФФИЦИЕНТ КОНТАКТА"))))*
(_xlfn.IFS($X139&lt;0.1,$X139/1000,$X139&gt;25,5.2,AND($X139&gt;=0.1,$X139&lt;=25),(($X139*2+0.1)/10)*($X139/10)))*
IFERROR((_xlfn.LET(
_xlpm.MA,
{0;0.8;0.85;0.9;0.95;1},
_xlpm.MAA,
{0;1;2;3;4;5},
INDEX(_xlpm.MA,MATCH(SUMPRODUCT(--((IF(ROUND(_xlpm.MAA,1)&gt;5,5,ROUND($AB139,1)))&gt;{0;1;2;3;4;5})),_xlpm.MAA,0)))
+N("КОЭФФИЦИЕНТ КОЛ-ВО КОНСТРУКЦИЙ")),1)*
$AB139,0))*
(IF($Q139="цифровой",$AG139/15*$AI139,1)
+N("ДЛЯ ЦИФРЫ"))</f>
        <v/>
      </c>
      <c r="EY139" s="110">
        <f>IFERROR(EX139*AY139,0)</f>
        <v/>
      </c>
      <c r="EZ139" s="131">
        <f>IFERROR(DP139/EY139*1000,0)</f>
        <v/>
      </c>
      <c r="FA139" s="112">
        <f>IFERROR(FC139/FB139,0)</f>
        <v/>
      </c>
      <c r="FB139" s="112">
        <f>IFERROR((FC139/(EY139/FF139*#REF!))*0.825,0)</f>
        <v/>
      </c>
      <c r="FC139" s="112">
        <f>IFERROR(((EX139*30/AR139)*100)/30,0)</f>
        <v/>
      </c>
      <c r="FD139" s="112">
        <f>IFERROR(EY139/G139*100%,0)</f>
        <v/>
      </c>
      <c r="FE139" s="112">
        <f>IFERROR(FD139/FC139*100%,0)</f>
        <v/>
      </c>
      <c r="FF139" s="110">
        <f>IFERROR(AR139/30*AY139,0)</f>
        <v/>
      </c>
    </row>
    <row r="140" ht="12.75" customHeight="1">
      <c r="A140" s="59" t="n"/>
      <c r="B140" s="60" t="n"/>
      <c r="C140" s="60" t="n"/>
      <c r="D140" s="60">
        <f t="array" ref="D1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0" s="60">
        <f t="array" ref="E1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0" s="60" t="inlineStr"/>
      <c r="G140" s="60" t="n"/>
      <c r="H140" s="60">
        <f t="array" ref="H1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0" s="60" t="n"/>
      <c r="J140" s="60" t="n"/>
      <c r="K140" s="60" t="n"/>
      <c r="L140" s="60" t="n"/>
      <c r="M140" s="60" t="n"/>
      <c r="N140" s="60" t="n"/>
      <c r="O140" s="60" t="n"/>
      <c r="P140" s="60">
        <f t="array" ref="P140">
_xlfn.IFS(
ISNUMBER(MATCH($Q140,{"шелфбаннер","разделитель","монетница","чековая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ISNUMBER(MATCH($Q140,{"каталог","журнал"},)),
"Пресса",
$Q140="","")</f>
        <v/>
      </c>
      <c r="Q140" s="60" t="n"/>
      <c r="R140" s="60">
        <f t="array" ref="R140">
IFERROR(
_xlfn.IFS(
OR(ISNUMBER(MATCH($Q140,{"экспозиция","макет","стенд","автостенд","авто стенд","выставочное пространство","выставочные стенды","модульные выставочные стенды","3Д конструкция","3D конструкция"},)),P140="Экспонирование"),
"нестандартный",
ISNUMBER(MATCH($Q140,{"скроллер","призматрон"},)),
"динамический",
$P140="Видео",
"цифровой",
OR($P140="Пресса",$P140="Щит",$P140="POSm",$P140="Подвес",$P140="Брендирование/оклейка"),
"статический"),"")</f>
        <v/>
      </c>
      <c r="S140" s="59" t="n"/>
      <c r="T140" s="60" t="n"/>
      <c r="U140" s="60" t="n"/>
      <c r="V140" s="60">
        <f>
IF(P140="Видео",
"цифровой постер/ролик",
IF(ISNUMBER(MATCH(Q140,{"короб световой","короб световой | лайтбокс","короб световой | кристалайт","лайтбокс","лайт бокс","кристалайт","LB","lightbox"},)),
"бэклит",
IF(P140="Брендирование/оклейка",
"перфарированная пленка/самоклейка",
IF(P140="Экспонирование",
"под запрос",
IF(P140="Подвес",
"баннер/ткань",
"")))))</f>
        <v/>
      </c>
      <c r="W140" s="59" t="n"/>
      <c r="X140" s="59" t="n"/>
      <c r="Y140" s="59" t="n"/>
      <c r="Z140" s="61" t="n"/>
      <c r="AA140" s="61" t="n"/>
      <c r="AB140" s="61">
        <f>IF(BL140&gt;0,Z140,0)</f>
        <v/>
      </c>
      <c r="AC140" s="59" t="n"/>
      <c r="AD140" s="59" t="n"/>
      <c r="AE140" s="59" t="n"/>
      <c r="AF140" s="59" t="n"/>
      <c r="AG140" s="59" t="n"/>
      <c r="AH140" s="59" t="n"/>
      <c r="AI140" s="59" t="n"/>
      <c r="AJ140" s="59" t="n"/>
      <c r="AK140" s="59" t="n"/>
      <c r="AL140" s="62">
        <f>IFERROR(IF(OR(R140="статический",R140="динамический",R140="нестандартный",R140="",R140=""),"-",IF(AND(AH140="-",AI140="-"),"-",AK140*3600/AH140*AI140)),"-")</f>
        <v/>
      </c>
      <c r="AM140" s="62">
        <f>IFERROR(IF(OR(R140="статический",R140="динамический",R140="",R140="", R140="BTL",R140="нестандартный"),"-",AG140*AI140*AL140/60),"-")</f>
        <v/>
      </c>
      <c r="AN140" s="63">
        <f>IFERROR(IF(AH140="","-",AG140*AI140/AH140),"-")</f>
        <v/>
      </c>
      <c r="AO140" s="59">
        <f>IFERROR(IF(OR($R140="статический",$R140="динамический",$R140="",$R140="",$R140="BTL",$R140="нестандартный"),"-",$AL140*$AY140),"-")</f>
        <v/>
      </c>
      <c r="AP140" s="62">
        <f>IFERROR(IF(OR($R140="статический",$R140="динамический",$R140="",$R140="",$R140="BTL",$R140="нестандартный"),"-",$AM140*AY140),"-")</f>
        <v/>
      </c>
      <c r="AQ140" s="64" t="n"/>
      <c r="AR140" s="61" t="n"/>
      <c r="AS140" s="61" t="n"/>
      <c r="AT140" s="61" t="n"/>
      <c r="AU140" s="65" t="n"/>
      <c r="AV140" s="124">
        <f>IFERROR(DR140/AT140*1000,"n/a")</f>
        <v/>
      </c>
      <c r="AW140" s="67" t="n"/>
      <c r="AX140" s="67" t="n"/>
      <c r="AY140" s="43">
        <f>IFERROR(IF(OR($AW140="",$AX140=""),"",_xlfn.DAYS($AX140+1,$AW140)),"")</f>
        <v/>
      </c>
      <c r="AZ140" s="68">
        <f t="array" ref="AZ140">
_xlfn.LET(_xlpm.COEFF,
IF($AW140+$AX140=0,0,IF(MAX(MIN($AX140,EOMONTH(AZ$15,0))-MAX($AW140,AZ$15)+1,)&gt;0,1,0)),
_xlfn.IFS(
$ES140="LisChannel",
_xlpm.COEFF*
INDEX({1;1;1.2;1.2;1;1;1;1;1.2;1.2;1.2;1.2},
MATCH(MONTH(AZ$15),
{1,2,3,4,5,6,7,8,9,10,11,12})),
CONCATENATE($ES140," ",$L140)="RussOutdoor метро",
_xlpm.COEFF*
INDEX({0.8;0.9;1.1;1.1;1;1;1;1;1.1;1.1;1.1;1.1},
MATCH(MONTH(AZ$15),
{1,2,3,4,5,6,7,8,9,10,11,12})),
$ES140&lt;&gt;"LisChannel",
_xlpm.COEFF,
$ES140&lt;&gt;"RussOutdoor",
_xlpm.COEFF))</f>
        <v/>
      </c>
      <c r="BA140" s="68">
        <f t="array" ref="BA140">
_xlfn.LET(_xlpm.COEFF,
IF($AW140+$AX140=0,0,IF(MAX(MIN($AX140,EOMONTH(BA$15,0))-MAX($AW140,BA$15)+1,)&gt;0,1,0)),
_xlfn.IFS(
$ES140="LisChannel",
_xlpm.COEFF*
INDEX({1;1;1.2;1.2;1;1;1;1;1.2;1.2;1.2;1.2},
MATCH(MONTH(BA$15),
{1,2,3,4,5,6,7,8,9,10,11,12})),
CONCATENATE($ES140," ",$L140)="RussOutdoor метро",
_xlpm.COEFF*
INDEX({0.8;0.9;1.1;1.1;1;1;1;1;1.1;1.1;1.1;1.1},
MATCH(MONTH(BA$15),
{1,2,3,4,5,6,7,8,9,10,11,12})),
$ES140&lt;&gt;"LisChannel",
_xlpm.COEFF,
$ES140&lt;&gt;"RussOutdoor",
_xlpm.COEFF))</f>
        <v/>
      </c>
      <c r="BB140" s="68">
        <f t="array" ref="BB140">
_xlfn.LET(_xlpm.COEFF,
IF($AW140+$AX140=0,0,IF(MAX(MIN($AX140,EOMONTH(BB$15,0))-MAX($AW140,BB$15)+1,)&gt;0,1,0)),
_xlfn.IFS(
$ES140="LisChannel",
_xlpm.COEFF*
INDEX({1;1;1.2;1.2;1;1;1;1;1.2;1.2;1.2;1.2},
MATCH(MONTH(BB$15),
{1,2,3,4,5,6,7,8,9,10,11,12})),
CONCATENATE($ES140," ",$L140)="RussOutdoor метро",
_xlpm.COEFF*
INDEX({0.8;0.9;1.1;1.1;1;1;1;1;1.1;1.1;1.1;1.1},
MATCH(MONTH(BB$15),
{1,2,3,4,5,6,7,8,9,10,11,12})),
$ES140&lt;&gt;"LisChannel",
_xlpm.COEFF,
$ES140&lt;&gt;"RussOutdoor",
_xlpm.COEFF))</f>
        <v/>
      </c>
      <c r="BC140" s="68">
        <f t="array" ref="BC140">
_xlfn.LET(_xlpm.COEFF,
IF($AW140+$AX140=0,0,IF(MAX(MIN($AX140,EOMONTH(BC$15,0))-MAX($AW140,BC$15)+1,)&gt;0,1,0)),
_xlfn.IFS(
$ES140="LisChannel",
_xlpm.COEFF*
INDEX({1;1;1.2;1.2;1;1;1;1;1.2;1.2;1.2;1.2},
MATCH(MONTH(BC$15),
{1,2,3,4,5,6,7,8,9,10,11,12})),
CONCATENATE($ES140," ",$L140)="RussOutdoor метро",
_xlpm.COEFF*
INDEX({0.8;0.9;1.1;1.1;1;1;1;1;1.1;1.1;1.1;1.1},
MATCH(MONTH(BC$15),
{1,2,3,4,5,6,7,8,9,10,11,12})),
$ES140&lt;&gt;"LisChannel",
_xlpm.COEFF,
$ES140&lt;&gt;"RussOutdoor",
_xlpm.COEFF))</f>
        <v/>
      </c>
      <c r="BD140" s="68">
        <f t="array" ref="BD140">
_xlfn.LET(_xlpm.COEFF,
IF($AW140+$AX140=0,0,IF(MAX(MIN($AX140,EOMONTH(BD$15,0))-MAX($AW140,BD$15)+1,)&gt;0,1,0)),
_xlfn.IFS(
$ES140="LisChannel",
_xlpm.COEFF*
INDEX({1;1;1.2;1.2;1;1;1;1;1.2;1.2;1.2;1.2},
MATCH(MONTH(BD$15),
{1,2,3,4,5,6,7,8,9,10,11,12})),
CONCATENATE($ES140," ",$L140)="RussOutdoor метро",
_xlpm.COEFF*
INDEX({0.8;0.9;1.1;1.1;1;1;1;1;1.1;1.1;1.1;1.1},
MATCH(MONTH(BD$15),
{1,2,3,4,5,6,7,8,9,10,11,12})),
$ES140&lt;&gt;"LisChannel",
_xlpm.COEFF,
$ES140&lt;&gt;"RussOutdoor",
_xlpm.COEFF))</f>
        <v/>
      </c>
      <c r="BE140" s="68">
        <f t="array" ref="BE140">
_xlfn.LET(_xlpm.COEFF,
IF($AW140+$AX140=0,0,IF(MAX(MIN($AX140,EOMONTH(BE$15,0))-MAX($AW140,BE$15)+1,)&gt;0,1,0)),
_xlfn.IFS(
$ES140="LisChannel",
_xlpm.COEFF*
INDEX({1;1;1.2;1.2;1;1;1;1;1.2;1.2;1.2;1.2},
MATCH(MONTH(BE$15),
{1,2,3,4,5,6,7,8,9,10,11,12})),
CONCATENATE($ES140," ",$L140)="RussOutdoor метро",
_xlpm.COEFF*
INDEX({0.8;0.9;1.1;1.1;1;1;1;1;1.1;1.1;1.1;1.1},
MATCH(MONTH(BE$15),
{1,2,3,4,5,6,7,8,9,10,11,12})),
$ES140&lt;&gt;"LisChannel",
_xlpm.COEFF,
$ES140&lt;&gt;"RussOutdoor",
_xlpm.COEFF))</f>
        <v/>
      </c>
      <c r="BF140" s="68">
        <f t="array" ref="BF140">
_xlfn.LET(_xlpm.COEFF,
IF($AW140+$AX140=0,0,IF(MAX(MIN($AX140,EOMONTH(BF$15,0))-MAX($AW140,BF$15)+1,)&gt;0,1,0)),
_xlfn.IFS(
$ES140="LisChannel",
_xlpm.COEFF*
INDEX({1;1;1.2;1.2;1;1;1;1;1.2;1.2;1.2;1.2},
MATCH(MONTH(BF$15),
{1,2,3,4,5,6,7,8,9,10,11,12})),
CONCATENATE($ES140," ",$L140)="RussOutdoor метро",
_xlpm.COEFF*
INDEX({0.8;0.9;1.1;1.1;1;1;1;1;1.1;1.1;1.1;1.1},
MATCH(MONTH(BF$15),
{1,2,3,4,5,6,7,8,9,10,11,12})),
$ES140&lt;&gt;"LisChannel",
_xlpm.COEFF,
$ES140&lt;&gt;"RussOutdoor",
_xlpm.COEFF))</f>
        <v/>
      </c>
      <c r="BG140" s="68">
        <f t="array" ref="BG140">
_xlfn.LET(_xlpm.COEFF,
IF($AW140+$AX140=0,0,IF(MAX(MIN($AX140,EOMONTH(BG$15,0))-MAX($AW140,BG$15)+1,)&gt;0,1,0)),
_xlfn.IFS(
$ES140="LisChannel",
_xlpm.COEFF*
INDEX({1;1;1.2;1.2;1;1;1;1;1.2;1.2;1.2;1.2},
MATCH(MONTH(BG$15),
{1,2,3,4,5,6,7,8,9,10,11,12})),
CONCATENATE($ES140," ",$L140)="RussOutdoor метро",
_xlpm.COEFF*
INDEX({0.8;0.9;1.1;1.1;1;1;1;1;1.1;1.1;1.1;1.1},
MATCH(MONTH(BG$15),
{1,2,3,4,5,6,7,8,9,10,11,12})),
$ES140&lt;&gt;"LisChannel",
_xlpm.COEFF,
$ES140&lt;&gt;"RussOutdoor",
_xlpm.COEFF))</f>
        <v/>
      </c>
      <c r="BH140" s="68">
        <f t="array" ref="BH140">
_xlfn.LET(_xlpm.COEFF,
IF($AW140+$AX140=0,0,IF(MAX(MIN($AX140,EOMONTH(BH$15,0))-MAX($AW140,BH$15)+1,)&gt;0,1,0)),
_xlfn.IFS(
$ES140="LisChannel",
_xlpm.COEFF*
INDEX({1;1;1.2;1.2;1;1;1;1;1.2;1.2;1.2;1.2},
MATCH(MONTH(BH$15),
{1,2,3,4,5,6,7,8,9,10,11,12})),
CONCATENATE($ES140," ",$L140)="RussOutdoor метро",
_xlpm.COEFF*
INDEX({0.8;0.9;1.1;1.1;1;1;1;1;1.1;1.1;1.1;1.1},
MATCH(MONTH(BH$15),
{1,2,3,4,5,6,7,8,9,10,11,12})),
$ES140&lt;&gt;"LisChannel",
_xlpm.COEFF,
$ES140&lt;&gt;"RussOutdoor",
_xlpm.COEFF))</f>
        <v/>
      </c>
      <c r="BI140" s="68">
        <f t="array" ref="BI140">
_xlfn.LET(_xlpm.COEFF,
IF($AW140+$AX140=0,0,IF(MAX(MIN($AX140,EOMONTH(BI$15,0))-MAX($AW140,BI$15)+1,)&gt;0,1,0)),
_xlfn.IFS(
$ES140="LisChannel",
_xlpm.COEFF*
INDEX({1;1;1.2;1.2;1;1;1;1;1.2;1.2;1.2;1.2},
MATCH(MONTH(BI$15),
{1,2,3,4,5,6,7,8,9,10,11,12})),
CONCATENATE($ES140," ",$L140)="RussOutdoor метро",
_xlpm.COEFF*
INDEX({0.8;0.9;1.1;1.1;1;1;1;1;1.1;1.1;1.1;1.1},
MATCH(MONTH(BI$15),
{1,2,3,4,5,6,7,8,9,10,11,12})),
$ES140&lt;&gt;"LisChannel",
_xlpm.COEFF,
$ES140&lt;&gt;"RussOutdoor",
_xlpm.COEFF))</f>
        <v/>
      </c>
      <c r="BJ140" s="68">
        <f t="array" ref="BJ140">
_xlfn.LET(_xlpm.COEFF,
IF($AW140+$AX140=0,0,IF(MAX(MIN($AX140,EOMONTH(BJ$15,0))-MAX($AW140,BJ$15)+1,)&gt;0,1,0)),
_xlfn.IFS(
$ES140="LisChannel",
_xlpm.COEFF*
INDEX({1;1;1.2;1.2;1;1;1;1;1.2;1.2;1.2;1.2},
MATCH(MONTH(BJ$15),
{1,2,3,4,5,6,7,8,9,10,11,12})),
CONCATENATE($ES140," ",$L140)="RussOutdoor метро",
_xlpm.COEFF*
INDEX({0.8;0.9;1.1;1.1;1;1;1;1;1.1;1.1;1.1;1.1},
MATCH(MONTH(BJ$15),
{1,2,3,4,5,6,7,8,9,10,11,12})),
$ES140&lt;&gt;"LisChannel",
_xlpm.COEFF,
$ES140&lt;&gt;"RussOutdoor",
_xlpm.COEFF))</f>
        <v/>
      </c>
      <c r="BK140" s="68">
        <f t="array" ref="BK140">
_xlfn.LET(_xlpm.COEFF,
IF($AW140+$AX140=0,0,IF(MAX(MIN($AX140,EOMONTH(BK$15,0))-MAX($AW140,BK$15)+1,)&gt;0,1,0)),
_xlfn.IFS(
$ES140="LisChannel",
_xlpm.COEFF*
INDEX({1;1;1.2;1.2;1;1;1;1;1.2;1.2;1.2;1.2},
MATCH(MONTH(BK$15),
{1,2,3,4,5,6,7,8,9,10,11,12})),
CONCATENATE($ES140," ",$L140)="RussOutdoor метро",
_xlpm.COEFF*
INDEX({0.8;0.9;1.1;1.1;1;1;1;1;1.1;1.1;1.1;1.1},
MATCH(MONTH(BK$15),
{1,2,3,4,5,6,7,8,9,10,11,12})),
$ES140&lt;&gt;"LisChannel",
_xlpm.COEFF,
$ES140&lt;&gt;"RussOutdoor",
_xlpm.COEFF))</f>
        <v/>
      </c>
      <c r="BL140" s="62">
        <f>COUNTIFS($AZ140:$BK140,"&gt;0")</f>
        <v/>
      </c>
      <c r="BM140" s="65" t="n"/>
      <c r="BN140" s="125">
        <f>$DJ140</f>
        <v/>
      </c>
      <c r="BO140" s="63">
        <f>$DQ140</f>
        <v/>
      </c>
      <c r="BP140" s="125">
        <f>
IFERROR(
IF($BL140=0,0,
$BN140*(1-$BO140)),
0)</f>
        <v/>
      </c>
      <c r="BQ140" s="125">
        <f t="array" ref="BQ140">
IFERROR(
_xlfn.IFS(
$DH140="день_1",
$BP140*$BL140/($AX140-$AW140+1)*AZ140*(DAY(EOMONTH(AZ$15,0))),
$DH140="день_2",
$BP140/30*MAX(MIN($AX140,EOMONTH(AZ$15,0))-MAX($AW140,AZ$15)+1,),
$DH140="раб.день",
$BP140/30*(IFERROR(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$BP140*AZ140,
$DH140="неделя",
$BP140*AZ140/7*(ROUNDUP((DAY(EOMONTH(AZ$15,0)))/4,0))),
0)</f>
        <v/>
      </c>
      <c r="BR140" s="125">
        <f t="array" ref="BR140">
IFERROR(
_xlfn.IFS(
$DH140="день_1",
$BP140*$BL140/($AX140-$AW140+1)*BA140*(DAY(EOMONTH(BA$15,0))),
$DH140="день_2",
$BP140/30*MAX(MIN($AX140,EOMONTH(BA$15,0))-MAX($AW140,BA$15)+1,),
$DH140="раб.день",
$BP140/30*(IFERROR(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$BP140*BA140,
$DH140="неделя",
$BP140*BA140/7*(ROUNDUP((DAY(EOMONTH(BA$15,0)))/4,0))),
0)</f>
        <v/>
      </c>
      <c r="BS140" s="125">
        <f t="array" ref="BS140">
IFERROR(
_xlfn.IFS(
$DH140="день_1",
$BP140*$BL140/($AX140-$AW140+1)*BB140*(DAY(EOMONTH(BB$15,0))),
$DH140="день_2",
$BP140/30*MAX(MIN($AX140,EOMONTH(BB$15,0))-MAX($AW140,BB$15)+1,),
$DH140="раб.день",
$BP140/30*(IFERROR(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$BP140*BB140,
$DH140="неделя",
$BP140*BB140/7*(ROUNDUP((DAY(EOMONTH(BB$15,0)))/4,0))),
0)</f>
        <v/>
      </c>
      <c r="BT140" s="125">
        <f t="array" ref="BT140">
IFERROR(
_xlfn.IFS(
$DH140="день_1",
$BP140*$BL140/($AX140-$AW140+1)*BC140*(DAY(EOMONTH(BC$15,0))),
$DH140="день_2",
$BP140/30*MAX(MIN($AX140,EOMONTH(BC$15,0))-MAX($AW140,BC$15)+1,),
$DH140="раб.день",
$BP140/30*(IFERROR(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$BP140*BC140,
$DH140="неделя",
$BP140*BC140/7*(ROUNDUP((DAY(EOMONTH(BC$15,0)))/4,0))),
0)</f>
        <v/>
      </c>
      <c r="BU140" s="125">
        <f t="array" ref="BU140">
IFERROR(
_xlfn.IFS(
$DH140="день_1",
$BP140*$BL140/($AX140-$AW140+1)*BD140*(DAY(EOMONTH(BD$15,0))),
$DH140="день_2",
$BP140/30*MAX(MIN($AX140,EOMONTH(BD$15,0))-MAX($AW140,BD$15)+1,),
$DH140="раб.день",
$BP140/30*(IFERROR(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$BP140*BD140,
$DH140="неделя",
$BP140*BD140/7*(ROUNDUP((DAY(EOMONTH(BD$15,0)))/4,0))),
0)</f>
        <v/>
      </c>
      <c r="BV140" s="125">
        <f t="array" ref="BV140">
IFERROR(
_xlfn.IFS(
$DH140="день_1",
$BP140*$BL140/($AX140-$AW140+1)*BE140*(DAY(EOMONTH(BE$15,0))),
$DH140="день_2",
$BP140/30*MAX(MIN($AX140,EOMONTH(BE$15,0))-MAX($AW140,BE$15)+1,),
$DH140="раб.день",
$BP140/30*(IFERROR(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$BP140*BE140,
$DH140="неделя",
$BP140*BE140/7*(ROUNDUP((DAY(EOMONTH(BE$15,0)))/4,0))),
0)</f>
        <v/>
      </c>
      <c r="BW140" s="125">
        <f t="array" ref="BW140">
IFERROR(
_xlfn.IFS(
$DH140="день_1",
$BP140*$BL140/($AX140-$AW140+1)*BF140*(DAY(EOMONTH(BF$15,0))),
$DH140="день_2",
$BP140/30*MAX(MIN($AX140,EOMONTH(BF$15,0))-MAX($AW140,BF$15)+1,),
$DH140="раб.день",
$BP140/30*(IFERROR(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$BP140*BF140,
$DH140="неделя",
$BP140*BF140/7*(ROUNDUP((DAY(EOMONTH(BF$15,0)))/4,0))),
0)</f>
        <v/>
      </c>
      <c r="BX140" s="125">
        <f t="array" ref="BX140">
IFERROR(
_xlfn.IFS(
$DH140="день_1",
$BP140*$BL140/($AX140-$AW140+1)*BG140*(DAY(EOMONTH(BG$15,0))),
$DH140="день_2",
$BP140/30*MAX(MIN($AX140,EOMONTH(BG$15,0))-MAX($AW140,BG$15)+1,),
$DH140="раб.день",
$BP140/30*(IFERROR(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$BP140*BG140,
$DH140="неделя",
$BP140*BG140/7*(ROUNDUP((DAY(EOMONTH(BG$15,0)))/4,0))),
0)</f>
        <v/>
      </c>
      <c r="BY140" s="125">
        <f t="array" ref="BY140">
IFERROR(
_xlfn.IFS(
$DH140="день_1",
$BP140*$BL140/($AX140-$AW140+1)*BH140*(DAY(EOMONTH(BH$15,0))),
$DH140="день_2",
$BP140/30*MAX(MIN($AX140,EOMONTH(BH$15,0))-MAX($AW140,BH$15)+1,),
$DH140="раб.день",
$BP140/30*(IFERROR(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$BP140*BH140,
$DH140="неделя",
$BP140*BH140/7*(ROUNDUP((DAY(EOMONTH(BH$15,0)))/4,0))),
0)</f>
        <v/>
      </c>
      <c r="BZ140" s="125">
        <f t="array" ref="BZ140">
IFERROR(
_xlfn.IFS(
$DH140="день_1",
$BP140*$BL140/($AX140-$AW140+1)*BI140*(DAY(EOMONTH(BI$15,0))),
$DH140="день_2",
$BP140/30*MAX(MIN($AX140,EOMONTH(BI$15,0))-MAX($AW140,BI$15)+1,),
$DH140="раб.день",
$BP140/30*(IFERROR(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$BP140*BI140,
$DH140="неделя",
$BP140*BI140/7*(ROUNDUP((DAY(EOMONTH(BI$15,0)))/4,0))),
0)</f>
        <v/>
      </c>
      <c r="CA140" s="125">
        <f t="array" ref="CA140">
IFERROR(
_xlfn.IFS(
$DH140="день_1",
$BP140*$BL140/($AX140-$AW140+1)*BJ140*(DAY(EOMONTH(BJ$15,0))),
$DH140="день_2",
$BP140/30*MAX(MIN($AX140,EOMONTH(BJ$15,0))-MAX($AW140,BJ$15)+1,),
$DH140="раб.день",
$BP140/30*(IFERROR(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$BP140*BJ140,
$DH140="неделя",
$BP140*BJ140/7*(ROUNDUP((DAY(EOMONTH(BJ$15,0)))/4,0))),
0)</f>
        <v/>
      </c>
      <c r="CB140" s="125">
        <f t="array" ref="CB140">
IFERROR(
_xlfn.IFS(
$DH140="день_1",
$BP140*$BL140/($AX140-$AW140+1)*BK140*(DAY(EOMONTH(BK$15,0))),
$DH140="день_2",
$BP140/30*MAX(MIN($AX140,EOMONTH(BK$15,0))-MAX($AW140,BK$15)+1,),
$DH140="раб.день",
$BP140/30*(IFERROR(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$BP140*BK140,
$DH140="неделя",
$BP140*BK140/7*(ROUNDUP((DAY(EOMONTH(BK$15,0)))/4,0))),
0)</f>
        <v/>
      </c>
      <c r="CC140" s="125">
        <f>SUM($BQ140:$CB140)</f>
        <v/>
      </c>
      <c r="CD140" s="126">
        <f>SUM($EH140:$EH140)</f>
        <v/>
      </c>
      <c r="CE140" s="126">
        <f>$CD140*$AB140</f>
        <v/>
      </c>
      <c r="CF140" s="126">
        <f>SUM($EK140:$EK140)</f>
        <v/>
      </c>
      <c r="CG140" s="126">
        <f>$CF140*$AB140</f>
        <v/>
      </c>
      <c r="CH140" s="126">
        <f>SUM($CC140,$CE140,$CG140)</f>
        <v/>
      </c>
      <c r="CI140" s="126">
        <f>$CH140*(1+$CM140)</f>
        <v/>
      </c>
      <c r="CJ140" s="127" t="n">
        <v>0</v>
      </c>
      <c r="CK140" s="126">
        <f>SUM($CH140:$CH140)*(1+$CJ140)</f>
        <v/>
      </c>
      <c r="CL140" s="126">
        <f>SUM($CH140:$CH140)*(1+$CM140)</f>
        <v/>
      </c>
      <c r="CM140" s="59" t="n"/>
      <c r="CN140" s="59" t="n"/>
      <c r="CO140" s="72" t="n"/>
      <c r="CP140" s="59" t="n"/>
      <c r="CQ140" s="73" t="n"/>
      <c r="CR140" s="73" t="n"/>
      <c r="CS140" s="73" t="n"/>
      <c r="CT140" s="72" t="n"/>
      <c r="CU140" s="79" t="inlineStr">
        <is>
          <t> </t>
        </is>
      </c>
      <c r="CV140" s="60" t="n"/>
      <c r="CW140" s="60" t="n"/>
      <c r="CX140" s="60" t="n"/>
      <c r="CY140" s="127">
        <f>IFERROR(($CC140-$EE140)/($EE140/(1-$DQ140)),0)</f>
        <v/>
      </c>
      <c r="CZ140" s="127">
        <f>IFERROR(1-$EI140/($CE140),0)</f>
        <v/>
      </c>
      <c r="DA140" s="127">
        <f>IFERROR(1-$EL140/($CG140),0)</f>
        <v/>
      </c>
      <c r="DB140" s="126">
        <f>ROUND(IFERROR(($CI140/(1+$CM140)-$EN140),0),2)</f>
        <v/>
      </c>
      <c r="DC140" s="128" t="n"/>
      <c r="DD140" s="125" t="n"/>
      <c r="DE140" s="75" t="n">
        <v>0</v>
      </c>
      <c r="DF140" s="128" t="n"/>
      <c r="DG140" s="125">
        <f>IF($DC140=0,0,$DD140*($DC140*100%-$DE140*$DF140))*SUM($AB140:$AB140)</f>
        <v/>
      </c>
      <c r="DH140" s="129" t="inlineStr">
        <is>
          <t>месяц</t>
        </is>
      </c>
      <c r="DI140" s="130">
        <f t="array" ref="DI140">IFERROR(
IF($ES140="LisChannel",
(ROUND(((INDEX({174.625;153.888888888889;130.972222222222},MATCH($AI140,{2;3;4}),0))*$AG140*$AI140),2)),0),0)</f>
        <v/>
      </c>
      <c r="DJ140" s="130">
        <f>
_xlfn.LET(_xlpm.X,
IFERROR(
IF($ES140="НовиковТВ",
(_xlfn.LET(_xlpm.NTV,
_xlfn.LET(_xlpm.MIN,350000,
IF(SUMIFS($DI:$DI,$ES:$ES,"НовиковТВ")&lt;=_xlpm.MIN,
(SUMIFS($DI:$DI,$ES:$ES,"НовиковТВ")/(COUNTIFS($ES:$ES,"НовиковТВ")))*_xlpm.MIN/SUMIFS($DI:$DI,$ES:$ES,"НовиковТВ"),
DI140)),
_xlpm.NTV+$DG140/(1-(1-(_xlpm.NTV)*(1-$DL140)*(1-$DM140)*(1-$DN140)*(1-$DO140)*(1-$DP140)/_xlpm.NTV))))/(1+$EP140),
$DI140+$DG140/(1-(1-($DI140)*(1-$DL140)*(1-$DM140)*(1-$DN140)*(1-$DO140)*(1-$DP140)/$DI140))),
0),
_xlpm.X*(1+$CM140)*(1+$CW140)-_xlpm.X*(1+$CM140)+_xlpm.X)</f>
        <v/>
      </c>
      <c r="DK140" s="125" t="inlineStr">
        <is>
          <t>послед.</t>
        </is>
      </c>
      <c r="DL140" s="63" t="n">
        <v>0</v>
      </c>
      <c r="DM140" s="63" t="n">
        <v>0</v>
      </c>
      <c r="DN140" s="63" t="n">
        <v>0</v>
      </c>
      <c r="DO140" s="63" t="n">
        <v>0</v>
      </c>
      <c r="DP140" s="63" t="n">
        <v>0</v>
      </c>
      <c r="DQ140" s="63">
        <f t="array" ref="DQ140">IFERROR(_xlfn.IFS(
$DK140="послед.",1-(1-$DL140)*(1-$DM140)*(1-$DN140)*(1-$DO140)*(1-$DP140),
$DK140="сумм.",$DL140+$DM140+$DN140+$DO140+$DP140),
0)</f>
        <v/>
      </c>
      <c r="DR140" s="125">
        <f t="array" ref="DR140">
IFERROR(
_xlfn.IFS(
$BL140=0,
0,
$BL140&gt;0,
_xlfn.IFS($DK140="послед.",
$DJ140*(1-$DL140)*(1-$DM140)*(1-$DN140)*(1-$DO140)*(1-$DP140),
$DK140="сумм.",
$DJ140*(1-($DL140+$DM140+$DN140+$DO140+$DP140)))),0)</f>
        <v/>
      </c>
      <c r="DS140" s="125">
        <f t="array" ref="DS140">
IFERROR(_xlfn.IFS(
$DH140="день_1",
$DR140*$BL140/($AX140-$AW140+1)*AZ140*(DAY(EOMONTH(AZ$15,0))),
$DH140="день_2",
$DR140/30*MAX(MIN($AX140,EOMONTH(AZ$15,0))-MAX($AW140,AZ$15)+1,),
$DH140="раб.день",
$DR140/30*(IFERROR(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$DR140*AZ140,
$DH140="неделя",
$DR140*AZ140/7*(ROUNDUP((DAY(EOMONTH(AZ$15,0)))/4,0))),
0)</f>
        <v/>
      </c>
      <c r="DT140" s="125">
        <f t="array" ref="DT140">
IFERROR(_xlfn.IFS(
$DH140="день_1",
$DR140*$BL140/($AX140-$AW140+1)*BA140*(DAY(EOMONTH(BA$15,0))),
$DH140="день_2",
$DR140/30*MAX(MIN($AX140,EOMONTH(BA$15,0))-MAX($AW140,BA$15)+1,),
$DH140="раб.день",
$DR140/30*(IFERROR(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$DR140*BA140,
$DH140="неделя",
$DR140*BA140/7*(ROUNDUP((DAY(EOMONTH(BA$15,0)))/4,0))),
0)</f>
        <v/>
      </c>
      <c r="DU140" s="125">
        <f t="array" ref="DU140">
IFERROR(_xlfn.IFS(
$DH140="день_1",
$DR140*$BL140/($AX140-$AW140+1)*BB140*(DAY(EOMONTH(BB$15,0))),
$DH140="день_2",
$DR140/30*MAX(MIN($AX140,EOMONTH(BB$15,0))-MAX($AW140,BB$15)+1,),
$DH140="раб.день",
$DR140/30*(IFERROR(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$DR140*BB140,
$DH140="неделя",
$DR140*BB140/7*(ROUNDUP((DAY(EOMONTH(BB$15,0)))/4,0))),
0)</f>
        <v/>
      </c>
      <c r="DV140" s="125">
        <f t="array" ref="DV140">
IFERROR(_xlfn.IFS(
$DH140="день_1",
$DR140*$BL140/($AX140-$AW140+1)*BC140*(DAY(EOMONTH(BC$15,0))),
$DH140="день_2",
$DR140/30*MAX(MIN($AX140,EOMONTH(BC$15,0))-MAX($AW140,BC$15)+1,),
$DH140="раб.день",
$DR140/30*(IFERROR(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$DR140*BC140,
$DH140="неделя",
$DR140*BC140/7*(ROUNDUP((DAY(EOMONTH(BC$15,0)))/4,0))),
0)</f>
        <v/>
      </c>
      <c r="DW140" s="125">
        <f t="array" ref="DW140">
IFERROR(_xlfn.IFS(
$DH140="день_1",
$DR140*$BL140/($AX140-$AW140+1)*BD140*(DAY(EOMONTH(BD$15,0))),
$DH140="день_2",
$DR140/30*MAX(MIN($AX140,EOMONTH(BD$15,0))-MAX($AW140,BD$15)+1,),
$DH140="раб.день",
$DR140/30*(IFERROR(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$DR140*BD140,
$DH140="неделя",
$DR140*BD140/7*(ROUNDUP((DAY(EOMONTH(BD$15,0)))/4,0))),
0)</f>
        <v/>
      </c>
      <c r="DX140" s="125">
        <f t="array" ref="DX140">
IFERROR(_xlfn.IFS(
$DH140="день_1",
$DR140*$BL140/($AX140-$AW140+1)*BE140*(DAY(EOMONTH(BE$15,0))),
$DH140="день_2",
$DR140/30*MAX(MIN($AX140,EOMONTH(BE$15,0))-MAX($AW140,BE$15)+1,),
$DH140="раб.день",
$DR140/30*(IFERROR(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$DR140*BE140,
$DH140="неделя",
$DR140*BE140/7*(ROUNDUP((DAY(EOMONTH(BE$15,0)))/4,0))),
0)</f>
        <v/>
      </c>
      <c r="DY140" s="125">
        <f t="array" ref="DY140">
IFERROR(_xlfn.IFS(
$DH140="день_1",
$DR140*$BL140/($AX140-$AW140+1)*BF140*(DAY(EOMONTH(BF$15,0))),
$DH140="день_2",
$DR140/30*MAX(MIN($AX140,EOMONTH(BF$15,0))-MAX($AW140,BF$15)+1,),
$DH140="раб.день",
$DR140/30*(IFERROR(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$DR140*BF140,
$DH140="неделя",
$DR140*BF140/7*(ROUNDUP((DAY(EOMONTH(BF$15,0)))/4,0))),
0)</f>
        <v/>
      </c>
      <c r="DZ140" s="125">
        <f t="array" ref="DZ140">
IFERROR(_xlfn.IFS(
$DH140="день_1",
$DR140*$BL140/($AX140-$AW140+1)*BG140*(DAY(EOMONTH(BG$15,0))),
$DH140="день_2",
$DR140/30*MAX(MIN($AX140,EOMONTH(BG$15,0))-MAX($AW140,BG$15)+1,),
$DH140="раб.день",
$DR140/30*(IFERROR(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$DR140*BG140,
$DH140="неделя",
$DR140*BG140/7*(ROUNDUP((DAY(EOMONTH(BG$15,0)))/4,0))),
0)</f>
        <v/>
      </c>
      <c r="EA140" s="125">
        <f t="array" ref="EA140">
IFERROR(_xlfn.IFS(
$DH140="день_1",
$DR140*$BL140/($AX140-$AW140+1)*BH140*(DAY(EOMONTH(BH$15,0))),
$DH140="день_2",
$DR140/30*MAX(MIN($AX140,EOMONTH(BH$15,0))-MAX($AW140,BH$15)+1,),
$DH140="раб.день",
$DR140/30*(IFERROR(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$DR140*BH140,
$DH140="неделя",
$DR140*BH140/7*(ROUNDUP((DAY(EOMONTH(BH$15,0)))/4,0))),
0)</f>
        <v/>
      </c>
      <c r="EB140" s="125">
        <f t="array" ref="EB140">
IFERROR(_xlfn.IFS(
$DH140="день_1",
$DR140*$BL140/($AX140-$AW140+1)*BI140*(DAY(EOMONTH(BI$15,0))),
$DH140="день_2",
$DR140/30*MAX(MIN($AX140,EOMONTH(BI$15,0))-MAX($AW140,BI$15)+1,),
$DH140="раб.день",
$DR140/30*(IFERROR(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$DR140*BI140,
$DH140="неделя",
$DR140*BI140/7*(ROUNDUP((DAY(EOMONTH(BI$15,0)))/4,0))),
0)</f>
        <v/>
      </c>
      <c r="EC140" s="125">
        <f t="array" ref="EC140">
IFERROR(_xlfn.IFS(
$DH140="день_1",
$DR140*$BL140/($AX140-$AW140+1)*BJ140*(DAY(EOMONTH(BJ$15,0))),
$DH140="день_2",
$DR140/30*MAX(MIN($AX140,EOMONTH(BJ$15,0))-MAX($AW140,BJ$15)+1,),
$DH140="раб.день",
$DR140/30*(IFERROR(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$DR140*BJ140,
$DH140="неделя",
$DR140*BJ140/7*(ROUNDUP((DAY(EOMONTH(BJ$15,0)))/4,0))),
0)</f>
        <v/>
      </c>
      <c r="ED140" s="125">
        <f t="array" ref="ED140">
IFERROR(_xlfn.IFS(
$DH140="день_1",
$DR140*$BL140/($AX140-$AW140+1)*BK140*(DAY(EOMONTH(BK$15,0))),
$DH140="день_2",
$DR140/30*MAX(MIN($AX140,EOMONTH(BK$15,0))-MAX($AW140,BK$15)+1,),
$DH140="раб.день",
$DR140/30*(IFERROR(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$DR140*BK140,
$DH140="неделя",
$DR140*BK140/7*(ROUNDUP((DAY(EOMONTH(BK$15,0)))/4,0))),
0)</f>
        <v/>
      </c>
      <c r="EE140" s="125">
        <f>SUM($DS140,$DT140,$DU140,$DV140,$DW140,$DX140,$DY140,$DZ140,$EA140,$EB140,$EC140,$ED140)</f>
        <v/>
      </c>
      <c r="EF140" s="125">
        <f>IFERROR(ROUND($EE140*(1+$EP140),2),0)</f>
        <v/>
      </c>
      <c r="EG140" s="128" t="n">
        <v>1</v>
      </c>
      <c r="EH140" s="126" t="n">
        <v>0</v>
      </c>
      <c r="EI140" s="126">
        <f>ROUND(SUM($EH140:$EH140)*SUM($AB140:$AB140)*$EG140,2)</f>
        <v/>
      </c>
      <c r="EJ140" s="126">
        <f>ROUND($EI140*(1+$EP140),2)</f>
        <v/>
      </c>
      <c r="EK140" s="126" t="n">
        <v>0</v>
      </c>
      <c r="EL140" s="126">
        <f>ROUND(SUM($EK140:$EK140)*SUM($AB140:$AB140)*$EG140,2)</f>
        <v/>
      </c>
      <c r="EM140" s="126">
        <f>ROUND($EL140*(1+$EP140),2)</f>
        <v/>
      </c>
      <c r="EN140" s="126">
        <f>SUM($EE140,$EI140,$EL140)</f>
        <v/>
      </c>
      <c r="EO140" s="126">
        <f>SUM($EF140,$EJ140,$EM140)</f>
        <v/>
      </c>
      <c r="EP140" s="59" t="n"/>
      <c r="EQ140" s="59" t="n"/>
      <c r="ER140" s="60">
        <f t="array" ref="ER1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MATCH(ES140,
{"AMS";"RussOutdoor";"HD Outdoor";"Ingroup";"IQ";"Ledproduction";"LisChannel";"Logic";"Media-PPL";"NovikovTV | НовиковТВ";"SMA";"SOK";"КрокусТВ | CrocusTV | IndoorTV";"Сити";"ТЯК Москва"},
0)),"")</f>
        <v/>
      </c>
      <c r="ES140" s="60" t="n"/>
      <c r="ET140" s="60">
        <f t="array" ref="ET1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MATCH(ES140,
{"AMS";"RussOutdoor";"HD Outdoor";"Ingroup";"IQ";"Ledproduction";"LisChannel";"Logic";"Media-PPL";"NovikovTV | НовиковТВ";"SMA";"SOK";"КрокусТВ | CrocusTV | IndoorTV";"Сити";"ТЯК Москва"},
0)),"")</f>
        <v/>
      </c>
      <c r="EU140" s="60" t="n"/>
      <c r="EV140" s="60" t="n"/>
      <c r="EX140" s="110">
        <f t="array" ref="EX140">
($AR140/30
+N("ТРАФИК ПЛОЩАДКИ"))*
(IFERROR(
_xlfn.LET(
_xlpm.GPR,
HLOOKUP($L140,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IF($Q140="цифровой",_xlpm.GPR/$AG140,_xlpm.GPR/60)),
0)
+N("DWELL TIME"))*
(IF($AB140=0,0,IF($AB140=1,0.3,IF($AB140=2,0.5,IF($AB140&gt;2,1))))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_xlfn.IFS($AC140="да",1.2,$AC140="нет",1)*
_xlfn.IFS($AD140="да",1.2,$AD140="нет",1)*
IF(R140="статический",1,1.2)*
$X140*
INDEX(
{1.2;1;1.2;1.2;1;1.2;1.2;1.2;1.2;1.2;1.2;1;1.2;1.2;1.2;1.2;1;1;1.2;1.2;1.2;1;1;1;1;1.2;1.2;1.2;1.2;1;1;1;1;1.2;1.2;1.2;1.2;1.2;1.2;1.2;1.2;1;1;1.2;1;1;1;1;1.5;1;1;1.5;1.5;1.2},
MATCH($Q140,_xlpm.MI,0)))&gt;{0.02;0.04;0.06;0.1;0.2;0.4;0.6;0.8;1;2;4;6})),
{0;1;2;3;4;5;6;7;8;9;10;11;12},
0)))
+N("КОЭФФИЦИЕНТ КОНТАКТА"))))*
(_xlfn.IFS($X140&lt;0.1,$X140/1000,$X140&gt;25,5.2,AND($X140&gt;=0.1,$X140&lt;=25),(($X140*2+0.1)/10)*($X140/10)))*
IFERROR((_xlfn.LET(
_xlpm.MA,
{0;0.8;0.85;0.9;0.95;1},
_xlpm.MAA,
{0;1;2;3;4;5},
INDEX(_xlpm.MA,MATCH(SUMPRODUCT(--((IF(ROUND(_xlpm.MAA,1)&gt;5,5,ROUND($AB140,1)))&gt;{0;1;2;3;4;5})),_xlpm.MAA,0)))
+N("КОЭФФИЦИЕНТ КОЛ-ВО КОНСТРУКЦИЙ")),1)*
$AB140,0))*
(IF($Q140="цифровой",$AG140/15*$AI140,1)
+N("ДЛЯ ЦИФРЫ"))</f>
        <v/>
      </c>
      <c r="EY140" s="110">
        <f>IFERROR(EX140*AY140,0)</f>
        <v/>
      </c>
      <c r="EZ140" s="131">
        <f>IFERROR(DP140/EY140*1000,0)</f>
        <v/>
      </c>
      <c r="FA140" s="112">
        <f>IFERROR(FC140/FB140,0)</f>
        <v/>
      </c>
      <c r="FB140" s="112">
        <f>IFERROR((FC140/(EY140/FF140*#REF!))*0.825,0)</f>
        <v/>
      </c>
      <c r="FC140" s="112">
        <f>IFERROR(((EX140*30/AR140)*100)/30,0)</f>
        <v/>
      </c>
      <c r="FD140" s="112">
        <f>IFERROR(EY140/G140*100%,0)</f>
        <v/>
      </c>
      <c r="FE140" s="112">
        <f>IFERROR(FD140/FC140*100%,0)</f>
        <v/>
      </c>
      <c r="FF140" s="110">
        <f>IFERROR(AR140/30*AY140,0)</f>
        <v/>
      </c>
    </row>
    <row r="141" ht="12.75" customHeight="1">
      <c r="A141" s="59" t="n"/>
      <c r="B141" s="60" t="n"/>
      <c r="C141" s="60" t="n"/>
      <c r="D141" s="60">
        <f t="array" ref="D1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1" s="60">
        <f t="array" ref="E1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1" s="60" t="inlineStr"/>
      <c r="G141" s="60" t="n"/>
      <c r="H141" s="60">
        <f t="array" ref="H1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1" s="60" t="n"/>
      <c r="J141" s="60" t="n"/>
      <c r="K141" s="60" t="n"/>
      <c r="L141" s="60" t="n"/>
      <c r="M141" s="60" t="n"/>
      <c r="N141" s="60" t="n"/>
      <c r="O141" s="60" t="n"/>
      <c r="P141" s="60">
        <f t="array" ref="P141">
_xlfn.IFS(
ISNUMBER(MATCH($Q141,{"шелфбаннер","разделитель","монетница","чековая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ISNUMBER(MATCH($Q141,{"каталог","журнал"},)),
"Пресса",
$Q141="","")</f>
        <v/>
      </c>
      <c r="Q141" s="60" t="n"/>
      <c r="R141" s="60">
        <f t="array" ref="R141">
IFERROR(
_xlfn.IFS(
OR(ISNUMBER(MATCH($Q141,{"экспозиция","макет","стенд","автостенд","авто стенд","выставочное пространство","выставочные стенды","модульные выставочные стенды","3Д конструкция","3D конструкция"},)),P141="Экспонирование"),
"нестандартный",
ISNUMBER(MATCH($Q141,{"скроллер","призматрон"},)),
"динамический",
$P141="Видео",
"цифровой",
OR($P141="Пресса",$P141="Щит",$P141="POSm",$P141="Подвес",$P141="Брендирование/оклейка"),
"статический"),"")</f>
        <v/>
      </c>
      <c r="S141" s="59" t="n"/>
      <c r="T141" s="60" t="n"/>
      <c r="U141" s="60" t="n"/>
      <c r="V141" s="60">
        <f>
IF(P141="Видео",
"цифровой постер/ролик",
IF(ISNUMBER(MATCH(Q141,{"короб световой","короб световой | лайтбокс","короб световой | кристалайт","лайтбокс","лайт бокс","кристалайт","LB","lightbox"},)),
"бэклит",
IF(P141="Брендирование/оклейка",
"перфарированная пленка/самоклейка",
IF(P141="Экспонирование",
"под запрос",
IF(P141="Подвес",
"баннер/ткань",
"")))))</f>
        <v/>
      </c>
      <c r="W141" s="59" t="n"/>
      <c r="X141" s="59" t="n"/>
      <c r="Y141" s="59" t="n"/>
      <c r="Z141" s="61" t="n"/>
      <c r="AA141" s="61" t="n"/>
      <c r="AB141" s="61">
        <f>IF(BL141&gt;0,Z141,0)</f>
        <v/>
      </c>
      <c r="AC141" s="59" t="n"/>
      <c r="AD141" s="59" t="n"/>
      <c r="AE141" s="59" t="n"/>
      <c r="AF141" s="59" t="n"/>
      <c r="AG141" s="59" t="n"/>
      <c r="AH141" s="59" t="n"/>
      <c r="AI141" s="59" t="n"/>
      <c r="AJ141" s="59" t="n"/>
      <c r="AK141" s="59" t="n"/>
      <c r="AL141" s="62">
        <f>IFERROR(IF(OR(R141="статический",R141="динамический",R141="нестандартный",R141="",R141=""),"-",IF(AND(AH141="-",AI141="-"),"-",AK141*3600/AH141*AI141)),"-")</f>
        <v/>
      </c>
      <c r="AM141" s="62">
        <f>IFERROR(IF(OR(R141="статический",R141="динамический",R141="",R141="", R141="BTL",R141="нестандартный"),"-",AG141*AI141*AL141/60),"-")</f>
        <v/>
      </c>
      <c r="AN141" s="63">
        <f>IFERROR(IF(AH141="","-",AG141*AI141/AH141),"-")</f>
        <v/>
      </c>
      <c r="AO141" s="59">
        <f>IFERROR(IF(OR($R141="статический",$R141="динамический",$R141="",$R141="",$R141="BTL",$R141="нестандартный"),"-",$AL141*$AY141),"-")</f>
        <v/>
      </c>
      <c r="AP141" s="62">
        <f>IFERROR(IF(OR($R141="статический",$R141="динамический",$R141="",$R141="",$R141="BTL",$R141="нестандартный"),"-",$AM141*AY141),"-")</f>
        <v/>
      </c>
      <c r="AQ141" s="64" t="n"/>
      <c r="AR141" s="61" t="n"/>
      <c r="AS141" s="61" t="n"/>
      <c r="AT141" s="61" t="n"/>
      <c r="AU141" s="65" t="n"/>
      <c r="AV141" s="124">
        <f>IFERROR(DR141/AT141*1000,"n/a")</f>
        <v/>
      </c>
      <c r="AW141" s="67" t="n"/>
      <c r="AX141" s="67" t="n"/>
      <c r="AY141" s="43">
        <f>IFERROR(IF(OR($AW141="",$AX141=""),"",_xlfn.DAYS($AX141+1,$AW141)),"")</f>
        <v/>
      </c>
      <c r="AZ141" s="68">
        <f t="array" ref="AZ141">
_xlfn.LET(_xlpm.COEFF,
IF($AW141+$AX141=0,0,IF(MAX(MIN($AX141,EOMONTH(AZ$15,0))-MAX($AW141,AZ$15)+1,)&gt;0,1,0)),
_xlfn.IFS(
$ES141="LisChannel",
_xlpm.COEFF*
INDEX({1;1;1.2;1.2;1;1;1;1;1.2;1.2;1.2;1.2},
MATCH(MONTH(AZ$15),
{1,2,3,4,5,6,7,8,9,10,11,12})),
CONCATENATE($ES141," ",$L141)="RussOutdoor метро",
_xlpm.COEFF*
INDEX({0.8;0.9;1.1;1.1;1;1;1;1;1.1;1.1;1.1;1.1},
MATCH(MONTH(AZ$15),
{1,2,3,4,5,6,7,8,9,10,11,12})),
$ES141&lt;&gt;"LisChannel",
_xlpm.COEFF,
$ES141&lt;&gt;"RussOutdoor",
_xlpm.COEFF))</f>
        <v/>
      </c>
      <c r="BA141" s="68">
        <f t="array" ref="BA141">
_xlfn.LET(_xlpm.COEFF,
IF($AW141+$AX141=0,0,IF(MAX(MIN($AX141,EOMONTH(BA$15,0))-MAX($AW141,BA$15)+1,)&gt;0,1,0)),
_xlfn.IFS(
$ES141="LisChannel",
_xlpm.COEFF*
INDEX({1;1;1.2;1.2;1;1;1;1;1.2;1.2;1.2;1.2},
MATCH(MONTH(BA$15),
{1,2,3,4,5,6,7,8,9,10,11,12})),
CONCATENATE($ES141," ",$L141)="RussOutdoor метро",
_xlpm.COEFF*
INDEX({0.8;0.9;1.1;1.1;1;1;1;1;1.1;1.1;1.1;1.1},
MATCH(MONTH(BA$15),
{1,2,3,4,5,6,7,8,9,10,11,12})),
$ES141&lt;&gt;"LisChannel",
_xlpm.COEFF,
$ES141&lt;&gt;"RussOutdoor",
_xlpm.COEFF))</f>
        <v/>
      </c>
      <c r="BB141" s="68">
        <f t="array" ref="BB141">
_xlfn.LET(_xlpm.COEFF,
IF($AW141+$AX141=0,0,IF(MAX(MIN($AX141,EOMONTH(BB$15,0))-MAX($AW141,BB$15)+1,)&gt;0,1,0)),
_xlfn.IFS(
$ES141="LisChannel",
_xlpm.COEFF*
INDEX({1;1;1.2;1.2;1;1;1;1;1.2;1.2;1.2;1.2},
MATCH(MONTH(BB$15),
{1,2,3,4,5,6,7,8,9,10,11,12})),
CONCATENATE($ES141," ",$L141)="RussOutdoor метро",
_xlpm.COEFF*
INDEX({0.8;0.9;1.1;1.1;1;1;1;1;1.1;1.1;1.1;1.1},
MATCH(MONTH(BB$15),
{1,2,3,4,5,6,7,8,9,10,11,12})),
$ES141&lt;&gt;"LisChannel",
_xlpm.COEFF,
$ES141&lt;&gt;"RussOutdoor",
_xlpm.COEFF))</f>
        <v/>
      </c>
      <c r="BC141" s="68">
        <f t="array" ref="BC141">
_xlfn.LET(_xlpm.COEFF,
IF($AW141+$AX141=0,0,IF(MAX(MIN($AX141,EOMONTH(BC$15,0))-MAX($AW141,BC$15)+1,)&gt;0,1,0)),
_xlfn.IFS(
$ES141="LisChannel",
_xlpm.COEFF*
INDEX({1;1;1.2;1.2;1;1;1;1;1.2;1.2;1.2;1.2},
MATCH(MONTH(BC$15),
{1,2,3,4,5,6,7,8,9,10,11,12})),
CONCATENATE($ES141," ",$L141)="RussOutdoor метро",
_xlpm.COEFF*
INDEX({0.8;0.9;1.1;1.1;1;1;1;1;1.1;1.1;1.1;1.1},
MATCH(MONTH(BC$15),
{1,2,3,4,5,6,7,8,9,10,11,12})),
$ES141&lt;&gt;"LisChannel",
_xlpm.COEFF,
$ES141&lt;&gt;"RussOutdoor",
_xlpm.COEFF))</f>
        <v/>
      </c>
      <c r="BD141" s="68">
        <f t="array" ref="BD141">
_xlfn.LET(_xlpm.COEFF,
IF($AW141+$AX141=0,0,IF(MAX(MIN($AX141,EOMONTH(BD$15,0))-MAX($AW141,BD$15)+1,)&gt;0,1,0)),
_xlfn.IFS(
$ES141="LisChannel",
_xlpm.COEFF*
INDEX({1;1;1.2;1.2;1;1;1;1;1.2;1.2;1.2;1.2},
MATCH(MONTH(BD$15),
{1,2,3,4,5,6,7,8,9,10,11,12})),
CONCATENATE($ES141," ",$L141)="RussOutdoor метро",
_xlpm.COEFF*
INDEX({0.8;0.9;1.1;1.1;1;1;1;1;1.1;1.1;1.1;1.1},
MATCH(MONTH(BD$15),
{1,2,3,4,5,6,7,8,9,10,11,12})),
$ES141&lt;&gt;"LisChannel",
_xlpm.COEFF,
$ES141&lt;&gt;"RussOutdoor",
_xlpm.COEFF))</f>
        <v/>
      </c>
      <c r="BE141" s="68">
        <f t="array" ref="BE141">
_xlfn.LET(_xlpm.COEFF,
IF($AW141+$AX141=0,0,IF(MAX(MIN($AX141,EOMONTH(BE$15,0))-MAX($AW141,BE$15)+1,)&gt;0,1,0)),
_xlfn.IFS(
$ES141="LisChannel",
_xlpm.COEFF*
INDEX({1;1;1.2;1.2;1;1;1;1;1.2;1.2;1.2;1.2},
MATCH(MONTH(BE$15),
{1,2,3,4,5,6,7,8,9,10,11,12})),
CONCATENATE($ES141," ",$L141)="RussOutdoor метро",
_xlpm.COEFF*
INDEX({0.8;0.9;1.1;1.1;1;1;1;1;1.1;1.1;1.1;1.1},
MATCH(MONTH(BE$15),
{1,2,3,4,5,6,7,8,9,10,11,12})),
$ES141&lt;&gt;"LisChannel",
_xlpm.COEFF,
$ES141&lt;&gt;"RussOutdoor",
_xlpm.COEFF))</f>
        <v/>
      </c>
      <c r="BF141" s="68">
        <f t="array" ref="BF141">
_xlfn.LET(_xlpm.COEFF,
IF($AW141+$AX141=0,0,IF(MAX(MIN($AX141,EOMONTH(BF$15,0))-MAX($AW141,BF$15)+1,)&gt;0,1,0)),
_xlfn.IFS(
$ES141="LisChannel",
_xlpm.COEFF*
INDEX({1;1;1.2;1.2;1;1;1;1;1.2;1.2;1.2;1.2},
MATCH(MONTH(BF$15),
{1,2,3,4,5,6,7,8,9,10,11,12})),
CONCATENATE($ES141," ",$L141)="RussOutdoor метро",
_xlpm.COEFF*
INDEX({0.8;0.9;1.1;1.1;1;1;1;1;1.1;1.1;1.1;1.1},
MATCH(MONTH(BF$15),
{1,2,3,4,5,6,7,8,9,10,11,12})),
$ES141&lt;&gt;"LisChannel",
_xlpm.COEFF,
$ES141&lt;&gt;"RussOutdoor",
_xlpm.COEFF))</f>
        <v/>
      </c>
      <c r="BG141" s="68">
        <f t="array" ref="BG141">
_xlfn.LET(_xlpm.COEFF,
IF($AW141+$AX141=0,0,IF(MAX(MIN($AX141,EOMONTH(BG$15,0))-MAX($AW141,BG$15)+1,)&gt;0,1,0)),
_xlfn.IFS(
$ES141="LisChannel",
_xlpm.COEFF*
INDEX({1;1;1.2;1.2;1;1;1;1;1.2;1.2;1.2;1.2},
MATCH(MONTH(BG$15),
{1,2,3,4,5,6,7,8,9,10,11,12})),
CONCATENATE($ES141," ",$L141)="RussOutdoor метро",
_xlpm.COEFF*
INDEX({0.8;0.9;1.1;1.1;1;1;1;1;1.1;1.1;1.1;1.1},
MATCH(MONTH(BG$15),
{1,2,3,4,5,6,7,8,9,10,11,12})),
$ES141&lt;&gt;"LisChannel",
_xlpm.COEFF,
$ES141&lt;&gt;"RussOutdoor",
_xlpm.COEFF))</f>
        <v/>
      </c>
      <c r="BH141" s="68">
        <f t="array" ref="BH141">
_xlfn.LET(_xlpm.COEFF,
IF($AW141+$AX141=0,0,IF(MAX(MIN($AX141,EOMONTH(BH$15,0))-MAX($AW141,BH$15)+1,)&gt;0,1,0)),
_xlfn.IFS(
$ES141="LisChannel",
_xlpm.COEFF*
INDEX({1;1;1.2;1.2;1;1;1;1;1.2;1.2;1.2;1.2},
MATCH(MONTH(BH$15),
{1,2,3,4,5,6,7,8,9,10,11,12})),
CONCATENATE($ES141," ",$L141)="RussOutdoor метро",
_xlpm.COEFF*
INDEX({0.8;0.9;1.1;1.1;1;1;1;1;1.1;1.1;1.1;1.1},
MATCH(MONTH(BH$15),
{1,2,3,4,5,6,7,8,9,10,11,12})),
$ES141&lt;&gt;"LisChannel",
_xlpm.COEFF,
$ES141&lt;&gt;"RussOutdoor",
_xlpm.COEFF))</f>
        <v/>
      </c>
      <c r="BI141" s="68">
        <f t="array" ref="BI141">
_xlfn.LET(_xlpm.COEFF,
IF($AW141+$AX141=0,0,IF(MAX(MIN($AX141,EOMONTH(BI$15,0))-MAX($AW141,BI$15)+1,)&gt;0,1,0)),
_xlfn.IFS(
$ES141="LisChannel",
_xlpm.COEFF*
INDEX({1;1;1.2;1.2;1;1;1;1;1.2;1.2;1.2;1.2},
MATCH(MONTH(BI$15),
{1,2,3,4,5,6,7,8,9,10,11,12})),
CONCATENATE($ES141," ",$L141)="RussOutdoor метро",
_xlpm.COEFF*
INDEX({0.8;0.9;1.1;1.1;1;1;1;1;1.1;1.1;1.1;1.1},
MATCH(MONTH(BI$15),
{1,2,3,4,5,6,7,8,9,10,11,12})),
$ES141&lt;&gt;"LisChannel",
_xlpm.COEFF,
$ES141&lt;&gt;"RussOutdoor",
_xlpm.COEFF))</f>
        <v/>
      </c>
      <c r="BJ141" s="68">
        <f t="array" ref="BJ141">
_xlfn.LET(_xlpm.COEFF,
IF($AW141+$AX141=0,0,IF(MAX(MIN($AX141,EOMONTH(BJ$15,0))-MAX($AW141,BJ$15)+1,)&gt;0,1,0)),
_xlfn.IFS(
$ES141="LisChannel",
_xlpm.COEFF*
INDEX({1;1;1.2;1.2;1;1;1;1;1.2;1.2;1.2;1.2},
MATCH(MONTH(BJ$15),
{1,2,3,4,5,6,7,8,9,10,11,12})),
CONCATENATE($ES141," ",$L141)="RussOutdoor метро",
_xlpm.COEFF*
INDEX({0.8;0.9;1.1;1.1;1;1;1;1;1.1;1.1;1.1;1.1},
MATCH(MONTH(BJ$15),
{1,2,3,4,5,6,7,8,9,10,11,12})),
$ES141&lt;&gt;"LisChannel",
_xlpm.COEFF,
$ES141&lt;&gt;"RussOutdoor",
_xlpm.COEFF))</f>
        <v/>
      </c>
      <c r="BK141" s="68">
        <f t="array" ref="BK141">
_xlfn.LET(_xlpm.COEFF,
IF($AW141+$AX141=0,0,IF(MAX(MIN($AX141,EOMONTH(BK$15,0))-MAX($AW141,BK$15)+1,)&gt;0,1,0)),
_xlfn.IFS(
$ES141="LisChannel",
_xlpm.COEFF*
INDEX({1;1;1.2;1.2;1;1;1;1;1.2;1.2;1.2;1.2},
MATCH(MONTH(BK$15),
{1,2,3,4,5,6,7,8,9,10,11,12})),
CONCATENATE($ES141," ",$L141)="RussOutdoor метро",
_xlpm.COEFF*
INDEX({0.8;0.9;1.1;1.1;1;1;1;1;1.1;1.1;1.1;1.1},
MATCH(MONTH(BK$15),
{1,2,3,4,5,6,7,8,9,10,11,12})),
$ES141&lt;&gt;"LisChannel",
_xlpm.COEFF,
$ES141&lt;&gt;"RussOutdoor",
_xlpm.COEFF))</f>
        <v/>
      </c>
      <c r="BL141" s="62">
        <f>COUNTIFS($AZ141:$BK141,"&gt;0")</f>
        <v/>
      </c>
      <c r="BM141" s="65" t="n"/>
      <c r="BN141" s="125">
        <f>$DJ141</f>
        <v/>
      </c>
      <c r="BO141" s="63">
        <f>$DQ141</f>
        <v/>
      </c>
      <c r="BP141" s="125">
        <f>
IFERROR(
IF($BL141=0,0,
$BN141*(1-$BO141)),
0)</f>
        <v/>
      </c>
      <c r="BQ141" s="125">
        <f t="array" ref="BQ141">
IFERROR(
_xlfn.IFS(
$DH141="день_1",
$BP141*$BL141/($AX141-$AW141+1)*AZ141*(DAY(EOMONTH(AZ$15,0))),
$DH141="день_2",
$BP141/30*MAX(MIN($AX141,EOMONTH(AZ$15,0))-MAX($AW141,AZ$15)+1,),
$DH141="раб.день",
$BP141/30*(IFERROR(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$BP141*AZ141,
$DH141="неделя",
$BP141*AZ141/7*(ROUNDUP((DAY(EOMONTH(AZ$15,0)))/4,0))),
0)</f>
        <v/>
      </c>
      <c r="BR141" s="125">
        <f t="array" ref="BR141">
IFERROR(
_xlfn.IFS(
$DH141="день_1",
$BP141*$BL141/($AX141-$AW141+1)*BA141*(DAY(EOMONTH(BA$15,0))),
$DH141="день_2",
$BP141/30*MAX(MIN($AX141,EOMONTH(BA$15,0))-MAX($AW141,BA$15)+1,),
$DH141="раб.день",
$BP141/30*(IFERROR(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$BP141*BA141,
$DH141="неделя",
$BP141*BA141/7*(ROUNDUP((DAY(EOMONTH(BA$15,0)))/4,0))),
0)</f>
        <v/>
      </c>
      <c r="BS141" s="125">
        <f t="array" ref="BS141">
IFERROR(
_xlfn.IFS(
$DH141="день_1",
$BP141*$BL141/($AX141-$AW141+1)*BB141*(DAY(EOMONTH(BB$15,0))),
$DH141="день_2",
$BP141/30*MAX(MIN($AX141,EOMONTH(BB$15,0))-MAX($AW141,BB$15)+1,),
$DH141="раб.день",
$BP141/30*(IFERROR(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$BP141*BB141,
$DH141="неделя",
$BP141*BB141/7*(ROUNDUP((DAY(EOMONTH(BB$15,0)))/4,0))),
0)</f>
        <v/>
      </c>
      <c r="BT141" s="125">
        <f t="array" ref="BT141">
IFERROR(
_xlfn.IFS(
$DH141="день_1",
$BP141*$BL141/($AX141-$AW141+1)*BC141*(DAY(EOMONTH(BC$15,0))),
$DH141="день_2",
$BP141/30*MAX(MIN($AX141,EOMONTH(BC$15,0))-MAX($AW141,BC$15)+1,),
$DH141="раб.день",
$BP141/30*(IFERROR(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$BP141*BC141,
$DH141="неделя",
$BP141*BC141/7*(ROUNDUP((DAY(EOMONTH(BC$15,0)))/4,0))),
0)</f>
        <v/>
      </c>
      <c r="BU141" s="125">
        <f t="array" ref="BU141">
IFERROR(
_xlfn.IFS(
$DH141="день_1",
$BP141*$BL141/($AX141-$AW141+1)*BD141*(DAY(EOMONTH(BD$15,0))),
$DH141="день_2",
$BP141/30*MAX(MIN($AX141,EOMONTH(BD$15,0))-MAX($AW141,BD$15)+1,),
$DH141="раб.день",
$BP141/30*(IFERROR(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$BP141*BD141,
$DH141="неделя",
$BP141*BD141/7*(ROUNDUP((DAY(EOMONTH(BD$15,0)))/4,0))),
0)</f>
        <v/>
      </c>
      <c r="BV141" s="125">
        <f t="array" ref="BV141">
IFERROR(
_xlfn.IFS(
$DH141="день_1",
$BP141*$BL141/($AX141-$AW141+1)*BE141*(DAY(EOMONTH(BE$15,0))),
$DH141="день_2",
$BP141/30*MAX(MIN($AX141,EOMONTH(BE$15,0))-MAX($AW141,BE$15)+1,),
$DH141="раб.день",
$BP141/30*(IFERROR(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$BP141*BE141,
$DH141="неделя",
$BP141*BE141/7*(ROUNDUP((DAY(EOMONTH(BE$15,0)))/4,0))),
0)</f>
        <v/>
      </c>
      <c r="BW141" s="125">
        <f t="array" ref="BW141">
IFERROR(
_xlfn.IFS(
$DH141="день_1",
$BP141*$BL141/($AX141-$AW141+1)*BF141*(DAY(EOMONTH(BF$15,0))),
$DH141="день_2",
$BP141/30*MAX(MIN($AX141,EOMONTH(BF$15,0))-MAX($AW141,BF$15)+1,),
$DH141="раб.день",
$BP141/30*(IFERROR(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$BP141*BF141,
$DH141="неделя",
$BP141*BF141/7*(ROUNDUP((DAY(EOMONTH(BF$15,0)))/4,0))),
0)</f>
        <v/>
      </c>
      <c r="BX141" s="125">
        <f t="array" ref="BX141">
IFERROR(
_xlfn.IFS(
$DH141="день_1",
$BP141*$BL141/($AX141-$AW141+1)*BG141*(DAY(EOMONTH(BG$15,0))),
$DH141="день_2",
$BP141/30*MAX(MIN($AX141,EOMONTH(BG$15,0))-MAX($AW141,BG$15)+1,),
$DH141="раб.день",
$BP141/30*(IFERROR(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$BP141*BG141,
$DH141="неделя",
$BP141*BG141/7*(ROUNDUP((DAY(EOMONTH(BG$15,0)))/4,0))),
0)</f>
        <v/>
      </c>
      <c r="BY141" s="125">
        <f t="array" ref="BY141">
IFERROR(
_xlfn.IFS(
$DH141="день_1",
$BP141*$BL141/($AX141-$AW141+1)*BH141*(DAY(EOMONTH(BH$15,0))),
$DH141="день_2",
$BP141/30*MAX(MIN($AX141,EOMONTH(BH$15,0))-MAX($AW141,BH$15)+1,),
$DH141="раб.день",
$BP141/30*(IFERROR(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$BP141*BH141,
$DH141="неделя",
$BP141*BH141/7*(ROUNDUP((DAY(EOMONTH(BH$15,0)))/4,0))),
0)</f>
        <v/>
      </c>
      <c r="BZ141" s="125">
        <f t="array" ref="BZ141">
IFERROR(
_xlfn.IFS(
$DH141="день_1",
$BP141*$BL141/($AX141-$AW141+1)*BI141*(DAY(EOMONTH(BI$15,0))),
$DH141="день_2",
$BP141/30*MAX(MIN($AX141,EOMONTH(BI$15,0))-MAX($AW141,BI$15)+1,),
$DH141="раб.день",
$BP141/30*(IFERROR(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$BP141*BI141,
$DH141="неделя",
$BP141*BI141/7*(ROUNDUP((DAY(EOMONTH(BI$15,0)))/4,0))),
0)</f>
        <v/>
      </c>
      <c r="CA141" s="125">
        <f t="array" ref="CA141">
IFERROR(
_xlfn.IFS(
$DH141="день_1",
$BP141*$BL141/($AX141-$AW141+1)*BJ141*(DAY(EOMONTH(BJ$15,0))),
$DH141="день_2",
$BP141/30*MAX(MIN($AX141,EOMONTH(BJ$15,0))-MAX($AW141,BJ$15)+1,),
$DH141="раб.день",
$BP141/30*(IFERROR(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$BP141*BJ141,
$DH141="неделя",
$BP141*BJ141/7*(ROUNDUP((DAY(EOMONTH(BJ$15,0)))/4,0))),
0)</f>
        <v/>
      </c>
      <c r="CB141" s="125">
        <f t="array" ref="CB141">
IFERROR(
_xlfn.IFS(
$DH141="день_1",
$BP141*$BL141/($AX141-$AW141+1)*BK141*(DAY(EOMONTH(BK$15,0))),
$DH141="день_2",
$BP141/30*MAX(MIN($AX141,EOMONTH(BK$15,0))-MAX($AW141,BK$15)+1,),
$DH141="раб.день",
$BP141/30*(IFERROR(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$BP141*BK141,
$DH141="неделя",
$BP141*BK141/7*(ROUNDUP((DAY(EOMONTH(BK$15,0)))/4,0))),
0)</f>
        <v/>
      </c>
      <c r="CC141" s="125">
        <f>SUM($BQ141:$CB141)</f>
        <v/>
      </c>
      <c r="CD141" s="126">
        <f>SUM($EH141:$EH141)</f>
        <v/>
      </c>
      <c r="CE141" s="126">
        <f>$CD141*$AB141</f>
        <v/>
      </c>
      <c r="CF141" s="126">
        <f>SUM($EK141:$EK141)</f>
        <v/>
      </c>
      <c r="CG141" s="126">
        <f>$CF141*$AB141</f>
        <v/>
      </c>
      <c r="CH141" s="126">
        <f>SUM($CC141,$CE141,$CG141)</f>
        <v/>
      </c>
      <c r="CI141" s="126">
        <f>$CH141*(1+$CM141)</f>
        <v/>
      </c>
      <c r="CJ141" s="127" t="n">
        <v>0</v>
      </c>
      <c r="CK141" s="126">
        <f>SUM($CH141:$CH141)*(1+$CJ141)</f>
        <v/>
      </c>
      <c r="CL141" s="126">
        <f>SUM($CH141:$CH141)*(1+$CM141)</f>
        <v/>
      </c>
      <c r="CM141" s="59" t="n"/>
      <c r="CN141" s="59" t="n"/>
      <c r="CO141" s="72" t="n"/>
      <c r="CP141" s="59" t="n"/>
      <c r="CQ141" s="73" t="n"/>
      <c r="CR141" s="73" t="n"/>
      <c r="CS141" s="73" t="n"/>
      <c r="CT141" s="72" t="n"/>
      <c r="CU141" s="79" t="inlineStr">
        <is>
          <t> </t>
        </is>
      </c>
      <c r="CV141" s="60" t="n"/>
      <c r="CW141" s="60" t="n"/>
      <c r="CX141" s="60" t="n"/>
      <c r="CY141" s="127">
        <f>IFERROR(($CC141-$EE141)/($EE141/(1-$DQ141)),0)</f>
        <v/>
      </c>
      <c r="CZ141" s="127">
        <f>IFERROR(1-$EI141/($CE141),0)</f>
        <v/>
      </c>
      <c r="DA141" s="127">
        <f>IFERROR(1-$EL141/($CG141),0)</f>
        <v/>
      </c>
      <c r="DB141" s="126">
        <f>ROUND(IFERROR(($CI141/(1+$CM141)-$EN141),0),2)</f>
        <v/>
      </c>
      <c r="DC141" s="128" t="n"/>
      <c r="DD141" s="125" t="n"/>
      <c r="DE141" s="75" t="n">
        <v>0</v>
      </c>
      <c r="DF141" s="128" t="n"/>
      <c r="DG141" s="125">
        <f>IF($DC141=0,0,$DD141*($DC141*100%-$DE141*$DF141))*SUM($AB141:$AB141)</f>
        <v/>
      </c>
      <c r="DH141" s="129" t="inlineStr">
        <is>
          <t>месяц</t>
        </is>
      </c>
      <c r="DI141" s="130">
        <f t="array" ref="DI141">IFERROR(
IF($ES141="LisChannel",
(ROUND(((INDEX({174.625;153.888888888889;130.972222222222},MATCH($AI141,{2;3;4}),0))*$AG141*$AI141),2)),0),0)</f>
        <v/>
      </c>
      <c r="DJ141" s="130">
        <f>
_xlfn.LET(_xlpm.X,
IFERROR(
IF($ES141="НовиковТВ",
(_xlfn.LET(_xlpm.NTV,
_xlfn.LET(_xlpm.MIN,350000,
IF(SUMIFS($DI:$DI,$ES:$ES,"НовиковТВ")&lt;=_xlpm.MIN,
(SUMIFS($DI:$DI,$ES:$ES,"НовиковТВ")/(COUNTIFS($ES:$ES,"НовиковТВ")))*_xlpm.MIN/SUMIFS($DI:$DI,$ES:$ES,"НовиковТВ"),
DI141)),
_xlpm.NTV+$DG141/(1-(1-(_xlpm.NTV)*(1-$DL141)*(1-$DM141)*(1-$DN141)*(1-$DO141)*(1-$DP141)/_xlpm.NTV))))/(1+$EP141),
$DI141+$DG141/(1-(1-($DI141)*(1-$DL141)*(1-$DM141)*(1-$DN141)*(1-$DO141)*(1-$DP141)/$DI141))),
0),
_xlpm.X*(1+$CM141)*(1+$CW141)-_xlpm.X*(1+$CM141)+_xlpm.X)</f>
        <v/>
      </c>
      <c r="DK141" s="125" t="inlineStr">
        <is>
          <t>послед.</t>
        </is>
      </c>
      <c r="DL141" s="63" t="n">
        <v>0</v>
      </c>
      <c r="DM141" s="63" t="n">
        <v>0</v>
      </c>
      <c r="DN141" s="63" t="n">
        <v>0</v>
      </c>
      <c r="DO141" s="63" t="n">
        <v>0</v>
      </c>
      <c r="DP141" s="63" t="n">
        <v>0</v>
      </c>
      <c r="DQ141" s="63">
        <f t="array" ref="DQ141">IFERROR(_xlfn.IFS(
$DK141="послед.",1-(1-$DL141)*(1-$DM141)*(1-$DN141)*(1-$DO141)*(1-$DP141),
$DK141="сумм.",$DL141+$DM141+$DN141+$DO141+$DP141),
0)</f>
        <v/>
      </c>
      <c r="DR141" s="125">
        <f t="array" ref="DR141">
IFERROR(
_xlfn.IFS(
$BL141=0,
0,
$BL141&gt;0,
_xlfn.IFS($DK141="послед.",
$DJ141*(1-$DL141)*(1-$DM141)*(1-$DN141)*(1-$DO141)*(1-$DP141),
$DK141="сумм.",
$DJ141*(1-($DL141+$DM141+$DN141+$DO141+$DP141)))),0)</f>
        <v/>
      </c>
      <c r="DS141" s="125">
        <f t="array" ref="DS141">
IFERROR(_xlfn.IFS(
$DH141="день_1",
$DR141*$BL141/($AX141-$AW141+1)*AZ141*(DAY(EOMONTH(AZ$15,0))),
$DH141="день_2",
$DR141/30*MAX(MIN($AX141,EOMONTH(AZ$15,0))-MAX($AW141,AZ$15)+1,),
$DH141="раб.день",
$DR141/30*(IFERROR(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$DR141*AZ141,
$DH141="неделя",
$DR141*AZ141/7*(ROUNDUP((DAY(EOMONTH(AZ$15,0)))/4,0))),
0)</f>
        <v/>
      </c>
      <c r="DT141" s="125">
        <f t="array" ref="DT141">
IFERROR(_xlfn.IFS(
$DH141="день_1",
$DR141*$BL141/($AX141-$AW141+1)*BA141*(DAY(EOMONTH(BA$15,0))),
$DH141="день_2",
$DR141/30*MAX(MIN($AX141,EOMONTH(BA$15,0))-MAX($AW141,BA$15)+1,),
$DH141="раб.день",
$DR141/30*(IFERROR(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$DR141*BA141,
$DH141="неделя",
$DR141*BA141/7*(ROUNDUP((DAY(EOMONTH(BA$15,0)))/4,0))),
0)</f>
        <v/>
      </c>
      <c r="DU141" s="125">
        <f t="array" ref="DU141">
IFERROR(_xlfn.IFS(
$DH141="день_1",
$DR141*$BL141/($AX141-$AW141+1)*BB141*(DAY(EOMONTH(BB$15,0))),
$DH141="день_2",
$DR141/30*MAX(MIN($AX141,EOMONTH(BB$15,0))-MAX($AW141,BB$15)+1,),
$DH141="раб.день",
$DR141/30*(IFERROR(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$DR141*BB141,
$DH141="неделя",
$DR141*BB141/7*(ROUNDUP((DAY(EOMONTH(BB$15,0)))/4,0))),
0)</f>
        <v/>
      </c>
      <c r="DV141" s="125">
        <f t="array" ref="DV141">
IFERROR(_xlfn.IFS(
$DH141="день_1",
$DR141*$BL141/($AX141-$AW141+1)*BC141*(DAY(EOMONTH(BC$15,0))),
$DH141="день_2",
$DR141/30*MAX(MIN($AX141,EOMONTH(BC$15,0))-MAX($AW141,BC$15)+1,),
$DH141="раб.день",
$DR141/30*(IFERROR(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$DR141*BC141,
$DH141="неделя",
$DR141*BC141/7*(ROUNDUP((DAY(EOMONTH(BC$15,0)))/4,0))),
0)</f>
        <v/>
      </c>
      <c r="DW141" s="125">
        <f t="array" ref="DW141">
IFERROR(_xlfn.IFS(
$DH141="день_1",
$DR141*$BL141/($AX141-$AW141+1)*BD141*(DAY(EOMONTH(BD$15,0))),
$DH141="день_2",
$DR141/30*MAX(MIN($AX141,EOMONTH(BD$15,0))-MAX($AW141,BD$15)+1,),
$DH141="раб.день",
$DR141/30*(IFERROR(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$DR141*BD141,
$DH141="неделя",
$DR141*BD141/7*(ROUNDUP((DAY(EOMONTH(BD$15,0)))/4,0))),
0)</f>
        <v/>
      </c>
      <c r="DX141" s="125">
        <f t="array" ref="DX141">
IFERROR(_xlfn.IFS(
$DH141="день_1",
$DR141*$BL141/($AX141-$AW141+1)*BE141*(DAY(EOMONTH(BE$15,0))),
$DH141="день_2",
$DR141/30*MAX(MIN($AX141,EOMONTH(BE$15,0))-MAX($AW141,BE$15)+1,),
$DH141="раб.день",
$DR141/30*(IFERROR(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$DR141*BE141,
$DH141="неделя",
$DR141*BE141/7*(ROUNDUP((DAY(EOMONTH(BE$15,0)))/4,0))),
0)</f>
        <v/>
      </c>
      <c r="DY141" s="125">
        <f t="array" ref="DY141">
IFERROR(_xlfn.IFS(
$DH141="день_1",
$DR141*$BL141/($AX141-$AW141+1)*BF141*(DAY(EOMONTH(BF$15,0))),
$DH141="день_2",
$DR141/30*MAX(MIN($AX141,EOMONTH(BF$15,0))-MAX($AW141,BF$15)+1,),
$DH141="раб.день",
$DR141/30*(IFERROR(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$DR141*BF141,
$DH141="неделя",
$DR141*BF141/7*(ROUNDUP((DAY(EOMONTH(BF$15,0)))/4,0))),
0)</f>
        <v/>
      </c>
      <c r="DZ141" s="125">
        <f t="array" ref="DZ141">
IFERROR(_xlfn.IFS(
$DH141="день_1",
$DR141*$BL141/($AX141-$AW141+1)*BG141*(DAY(EOMONTH(BG$15,0))),
$DH141="день_2",
$DR141/30*MAX(MIN($AX141,EOMONTH(BG$15,0))-MAX($AW141,BG$15)+1,),
$DH141="раб.день",
$DR141/30*(IFERROR(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$DR141*BG141,
$DH141="неделя",
$DR141*BG141/7*(ROUNDUP((DAY(EOMONTH(BG$15,0)))/4,0))),
0)</f>
        <v/>
      </c>
      <c r="EA141" s="125">
        <f t="array" ref="EA141">
IFERROR(_xlfn.IFS(
$DH141="день_1",
$DR141*$BL141/($AX141-$AW141+1)*BH141*(DAY(EOMONTH(BH$15,0))),
$DH141="день_2",
$DR141/30*MAX(MIN($AX141,EOMONTH(BH$15,0))-MAX($AW141,BH$15)+1,),
$DH141="раб.день",
$DR141/30*(IFERROR(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$DR141*BH141,
$DH141="неделя",
$DR141*BH141/7*(ROUNDUP((DAY(EOMONTH(BH$15,0)))/4,0))),
0)</f>
        <v/>
      </c>
      <c r="EB141" s="125">
        <f t="array" ref="EB141">
IFERROR(_xlfn.IFS(
$DH141="день_1",
$DR141*$BL141/($AX141-$AW141+1)*BI141*(DAY(EOMONTH(BI$15,0))),
$DH141="день_2",
$DR141/30*MAX(MIN($AX141,EOMONTH(BI$15,0))-MAX($AW141,BI$15)+1,),
$DH141="раб.день",
$DR141/30*(IFERROR(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$DR141*BI141,
$DH141="неделя",
$DR141*BI141/7*(ROUNDUP((DAY(EOMONTH(BI$15,0)))/4,0))),
0)</f>
        <v/>
      </c>
      <c r="EC141" s="125">
        <f t="array" ref="EC141">
IFERROR(_xlfn.IFS(
$DH141="день_1",
$DR141*$BL141/($AX141-$AW141+1)*BJ141*(DAY(EOMONTH(BJ$15,0))),
$DH141="день_2",
$DR141/30*MAX(MIN($AX141,EOMONTH(BJ$15,0))-MAX($AW141,BJ$15)+1,),
$DH141="раб.день",
$DR141/30*(IFERROR(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$DR141*BJ141,
$DH141="неделя",
$DR141*BJ141/7*(ROUNDUP((DAY(EOMONTH(BJ$15,0)))/4,0))),
0)</f>
        <v/>
      </c>
      <c r="ED141" s="125">
        <f t="array" ref="ED141">
IFERROR(_xlfn.IFS(
$DH141="день_1",
$DR141*$BL141/($AX141-$AW141+1)*BK141*(DAY(EOMONTH(BK$15,0))),
$DH141="день_2",
$DR141/30*MAX(MIN($AX141,EOMONTH(BK$15,0))-MAX($AW141,BK$15)+1,),
$DH141="раб.день",
$DR141/30*(IFERROR(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$DR141*BK141,
$DH141="неделя",
$DR141*BK141/7*(ROUNDUP((DAY(EOMONTH(BK$15,0)))/4,0))),
0)</f>
        <v/>
      </c>
      <c r="EE141" s="125">
        <f>SUM($DS141,$DT141,$DU141,$DV141,$DW141,$DX141,$DY141,$DZ141,$EA141,$EB141,$EC141,$ED141)</f>
        <v/>
      </c>
      <c r="EF141" s="125">
        <f>IFERROR(ROUND($EE141*(1+$EP141),2),0)</f>
        <v/>
      </c>
      <c r="EG141" s="128" t="n">
        <v>1</v>
      </c>
      <c r="EH141" s="126" t="n">
        <v>0</v>
      </c>
      <c r="EI141" s="126">
        <f>ROUND(SUM($EH141:$EH141)*SUM($AB141:$AB141)*$EG141,2)</f>
        <v/>
      </c>
      <c r="EJ141" s="126">
        <f>ROUND($EI141*(1+$EP141),2)</f>
        <v/>
      </c>
      <c r="EK141" s="126" t="n">
        <v>0</v>
      </c>
      <c r="EL141" s="126">
        <f>ROUND(SUM($EK141:$EK141)*SUM($AB141:$AB141)*$EG141,2)</f>
        <v/>
      </c>
      <c r="EM141" s="126">
        <f>ROUND($EL141*(1+$EP141),2)</f>
        <v/>
      </c>
      <c r="EN141" s="126">
        <f>SUM($EE141,$EI141,$EL141)</f>
        <v/>
      </c>
      <c r="EO141" s="126">
        <f>SUM($EF141,$EJ141,$EM141)</f>
        <v/>
      </c>
      <c r="EP141" s="59" t="n"/>
      <c r="EQ141" s="59" t="n"/>
      <c r="ER141" s="60">
        <f t="array" ref="ER1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MATCH(ES141,
{"AMS";"RussOutdoor";"HD Outdoor";"Ingroup";"IQ";"Ledproduction";"LisChannel";"Logic";"Media-PPL";"NovikovTV | НовиковТВ";"SMA";"SOK";"КрокусТВ | CrocusTV | IndoorTV";"Сити";"ТЯК Москва"},
0)),"")</f>
        <v/>
      </c>
      <c r="ES141" s="60" t="n"/>
      <c r="ET141" s="60">
        <f t="array" ref="ET1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MATCH(ES141,
{"AMS";"RussOutdoor";"HD Outdoor";"Ingroup";"IQ";"Ledproduction";"LisChannel";"Logic";"Media-PPL";"NovikovTV | НовиковТВ";"SMA";"SOK";"КрокусТВ | CrocusTV | IndoorTV";"Сити";"ТЯК Москва"},
0)),"")</f>
        <v/>
      </c>
      <c r="EU141" s="60" t="n"/>
      <c r="EV141" s="60" t="n"/>
      <c r="EX141" s="110">
        <f t="array" ref="EX141">
($AR141/30
+N("ТРАФИК ПЛОЩАДКИ"))*
(IFERROR(
_xlfn.LET(
_xlpm.GPR,
HLOOKUP($L141,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IF($Q141="цифровой",_xlpm.GPR/$AG141,_xlpm.GPR/60)),
0)
+N("DWELL TIME"))*
(IF($AB141=0,0,IF($AB141=1,0.3,IF($AB141=2,0.5,IF($AB141&gt;2,1))))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_xlfn.IFS($AC141="да",1.2,$AC141="нет",1)*
_xlfn.IFS($AD141="да",1.2,$AD141="нет",1)*
IF(R141="статический",1,1.2)*
$X141*
INDEX(
{1.2;1;1.2;1.2;1;1.2;1.2;1.2;1.2;1.2;1.2;1;1.2;1.2;1.2;1.2;1;1;1.2;1.2;1.2;1;1;1;1;1.2;1.2;1.2;1.2;1;1;1;1;1.2;1.2;1.2;1.2;1.2;1.2;1.2;1.2;1;1;1.2;1;1;1;1;1.5;1;1;1.5;1.5;1.2},
MATCH($Q141,_xlpm.MI,0)))&gt;{0.02;0.04;0.06;0.1;0.2;0.4;0.6;0.8;1;2;4;6})),
{0;1;2;3;4;5;6;7;8;9;10;11;12},
0)))
+N("КОЭФФИЦИЕНТ КОНТАКТА"))))*
(_xlfn.IFS($X141&lt;0.1,$X141/1000,$X141&gt;25,5.2,AND($X141&gt;=0.1,$X141&lt;=25),(($X141*2+0.1)/10)*($X141/10)))*
IFERROR((_xlfn.LET(
_xlpm.MA,
{0;0.8;0.85;0.9;0.95;1},
_xlpm.MAA,
{0;1;2;3;4;5},
INDEX(_xlpm.MA,MATCH(SUMPRODUCT(--((IF(ROUND(_xlpm.MAA,1)&gt;5,5,ROUND($AB141,1)))&gt;{0;1;2;3;4;5})),_xlpm.MAA,0)))
+N("КОЭФФИЦИЕНТ КОЛ-ВО КОНСТРУКЦИЙ")),1)*
$AB141,0))*
(IF($Q141="цифровой",$AG141/15*$AI141,1)
+N("ДЛЯ ЦИФРЫ"))</f>
        <v/>
      </c>
      <c r="EY141" s="110">
        <f>IFERROR(EX141*AY141,0)</f>
        <v/>
      </c>
      <c r="EZ141" s="131">
        <f>IFERROR(DP141/EY141*1000,0)</f>
        <v/>
      </c>
      <c r="FA141" s="112">
        <f>IFERROR(FC141/FB141,0)</f>
        <v/>
      </c>
      <c r="FB141" s="112">
        <f>IFERROR((FC141/(EY141/FF141*#REF!))*0.825,0)</f>
        <v/>
      </c>
      <c r="FC141" s="112">
        <f>IFERROR(((EX141*30/AR141)*100)/30,0)</f>
        <v/>
      </c>
      <c r="FD141" s="112">
        <f>IFERROR(EY141/G141*100%,0)</f>
        <v/>
      </c>
      <c r="FE141" s="112">
        <f>IFERROR(FD141/FC141*100%,0)</f>
        <v/>
      </c>
      <c r="FF141" s="110">
        <f>IFERROR(AR141/30*AY141,0)</f>
        <v/>
      </c>
    </row>
    <row r="142" ht="12.75" customHeight="1">
      <c r="A142" s="59" t="n"/>
      <c r="B142" s="60" t="n"/>
      <c r="C142" s="60" t="n"/>
      <c r="D142" s="60">
        <f t="array" ref="D1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2" s="60">
        <f t="array" ref="E1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2" s="60" t="inlineStr"/>
      <c r="G142" s="60" t="n"/>
      <c r="H142" s="60">
        <f t="array" ref="H1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2" s="60" t="n"/>
      <c r="J142" s="60" t="n"/>
      <c r="K142" s="60" t="n"/>
      <c r="L142" s="60" t="n"/>
      <c r="M142" s="60" t="n"/>
      <c r="N142" s="60" t="n"/>
      <c r="O142" s="60" t="n"/>
      <c r="P142" s="60">
        <f t="array" ref="P142">
_xlfn.IFS(
ISNUMBER(MATCH($Q142,{"шелфбаннер","разделитель","монетница","чековая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ISNUMBER(MATCH($Q142,{"каталог","журнал"},)),
"Пресса",
$Q142="","")</f>
        <v/>
      </c>
      <c r="Q142" s="60" t="n"/>
      <c r="R142" s="60">
        <f t="array" ref="R142">
IFERROR(
_xlfn.IFS(
OR(ISNUMBER(MATCH($Q142,{"экспозиция","макет","стенд","автостенд","авто стенд","выставочное пространство","выставочные стенды","модульные выставочные стенды","3Д конструкция","3D конструкция"},)),P142="Экспонирование"),
"нестандартный",
ISNUMBER(MATCH($Q142,{"скроллер","призматрон"},)),
"динамический",
$P142="Видео",
"цифровой",
OR($P142="Пресса",$P142="Щит",$P142="POSm",$P142="Подвес",$P142="Брендирование/оклейка"),
"статический"),"")</f>
        <v/>
      </c>
      <c r="S142" s="59" t="n"/>
      <c r="T142" s="60" t="n"/>
      <c r="U142" s="60" t="n"/>
      <c r="V142" s="60">
        <f>
IF(P142="Видео",
"цифровой постер/ролик",
IF(ISNUMBER(MATCH(Q142,{"короб световой","короб световой | лайтбокс","короб световой | кристалайт","лайтбокс","лайт бокс","кристалайт","LB","lightbox"},)),
"бэклит",
IF(P142="Брендирование/оклейка",
"перфарированная пленка/самоклейка",
IF(P142="Экспонирование",
"под запрос",
IF(P142="Подвес",
"баннер/ткань",
"")))))</f>
        <v/>
      </c>
      <c r="W142" s="59" t="n"/>
      <c r="X142" s="59" t="n"/>
      <c r="Y142" s="59" t="n"/>
      <c r="Z142" s="61" t="n"/>
      <c r="AA142" s="61" t="n"/>
      <c r="AB142" s="61">
        <f>IF(BL142&gt;0,Z142,0)</f>
        <v/>
      </c>
      <c r="AC142" s="59" t="n"/>
      <c r="AD142" s="59" t="n"/>
      <c r="AE142" s="59" t="n"/>
      <c r="AF142" s="59" t="n"/>
      <c r="AG142" s="59" t="n"/>
      <c r="AH142" s="59" t="n"/>
      <c r="AI142" s="59" t="n"/>
      <c r="AJ142" s="59" t="n"/>
      <c r="AK142" s="59" t="n"/>
      <c r="AL142" s="62">
        <f>IFERROR(IF(OR(R142="статический",R142="динамический",R142="нестандартный",R142="",R142=""),"-",IF(AND(AH142="-",AI142="-"),"-",AK142*3600/AH142*AI142)),"-")</f>
        <v/>
      </c>
      <c r="AM142" s="62">
        <f>IFERROR(IF(OR(R142="статический",R142="динамический",R142="",R142="", R142="BTL",R142="нестандартный"),"-",AG142*AI142*AL142/60),"-")</f>
        <v/>
      </c>
      <c r="AN142" s="63">
        <f>IFERROR(IF(AH142="","-",AG142*AI142/AH142),"-")</f>
        <v/>
      </c>
      <c r="AO142" s="59">
        <f>IFERROR(IF(OR($R142="статический",$R142="динамический",$R142="",$R142="",$R142="BTL",$R142="нестандартный"),"-",$AL142*$AY142),"-")</f>
        <v/>
      </c>
      <c r="AP142" s="62">
        <f>IFERROR(IF(OR($R142="статический",$R142="динамический",$R142="",$R142="",$R142="BTL",$R142="нестандартный"),"-",$AM142*AY142),"-")</f>
        <v/>
      </c>
      <c r="AQ142" s="64" t="n"/>
      <c r="AR142" s="61" t="n"/>
      <c r="AS142" s="61" t="n"/>
      <c r="AT142" s="61" t="n"/>
      <c r="AU142" s="65" t="n"/>
      <c r="AV142" s="124">
        <f>IFERROR(DR142/AT142*1000,"n/a")</f>
        <v/>
      </c>
      <c r="AW142" s="67" t="n"/>
      <c r="AX142" s="67" t="n"/>
      <c r="AY142" s="43">
        <f>IFERROR(IF(OR($AW142="",$AX142=""),"",_xlfn.DAYS($AX142+1,$AW142)),"")</f>
        <v/>
      </c>
      <c r="AZ142" s="68">
        <f t="array" ref="AZ142">
_xlfn.LET(_xlpm.COEFF,
IF($AW142+$AX142=0,0,IF(MAX(MIN($AX142,EOMONTH(AZ$15,0))-MAX($AW142,AZ$15)+1,)&gt;0,1,0)),
_xlfn.IFS(
$ES142="LisChannel",
_xlpm.COEFF*
INDEX({1;1;1.2;1.2;1;1;1;1;1.2;1.2;1.2;1.2},
MATCH(MONTH(AZ$15),
{1,2,3,4,5,6,7,8,9,10,11,12})),
CONCATENATE($ES142," ",$L142)="RussOutdoor метро",
_xlpm.COEFF*
INDEX({0.8;0.9;1.1;1.1;1;1;1;1;1.1;1.1;1.1;1.1},
MATCH(MONTH(AZ$15),
{1,2,3,4,5,6,7,8,9,10,11,12})),
$ES142&lt;&gt;"LisChannel",
_xlpm.COEFF,
$ES142&lt;&gt;"RussOutdoor",
_xlpm.COEFF))</f>
        <v/>
      </c>
      <c r="BA142" s="68">
        <f t="array" ref="BA142">
_xlfn.LET(_xlpm.COEFF,
IF($AW142+$AX142=0,0,IF(MAX(MIN($AX142,EOMONTH(BA$15,0))-MAX($AW142,BA$15)+1,)&gt;0,1,0)),
_xlfn.IFS(
$ES142="LisChannel",
_xlpm.COEFF*
INDEX({1;1;1.2;1.2;1;1;1;1;1.2;1.2;1.2;1.2},
MATCH(MONTH(BA$15),
{1,2,3,4,5,6,7,8,9,10,11,12})),
CONCATENATE($ES142," ",$L142)="RussOutdoor метро",
_xlpm.COEFF*
INDEX({0.8;0.9;1.1;1.1;1;1;1;1;1.1;1.1;1.1;1.1},
MATCH(MONTH(BA$15),
{1,2,3,4,5,6,7,8,9,10,11,12})),
$ES142&lt;&gt;"LisChannel",
_xlpm.COEFF,
$ES142&lt;&gt;"RussOutdoor",
_xlpm.COEFF))</f>
        <v/>
      </c>
      <c r="BB142" s="68">
        <f t="array" ref="BB142">
_xlfn.LET(_xlpm.COEFF,
IF($AW142+$AX142=0,0,IF(MAX(MIN($AX142,EOMONTH(BB$15,0))-MAX($AW142,BB$15)+1,)&gt;0,1,0)),
_xlfn.IFS(
$ES142="LisChannel",
_xlpm.COEFF*
INDEX({1;1;1.2;1.2;1;1;1;1;1.2;1.2;1.2;1.2},
MATCH(MONTH(BB$15),
{1,2,3,4,5,6,7,8,9,10,11,12})),
CONCATENATE($ES142," ",$L142)="RussOutdoor метро",
_xlpm.COEFF*
INDEX({0.8;0.9;1.1;1.1;1;1;1;1;1.1;1.1;1.1;1.1},
MATCH(MONTH(BB$15),
{1,2,3,4,5,6,7,8,9,10,11,12})),
$ES142&lt;&gt;"LisChannel",
_xlpm.COEFF,
$ES142&lt;&gt;"RussOutdoor",
_xlpm.COEFF))</f>
        <v/>
      </c>
      <c r="BC142" s="68">
        <f t="array" ref="BC142">
_xlfn.LET(_xlpm.COEFF,
IF($AW142+$AX142=0,0,IF(MAX(MIN($AX142,EOMONTH(BC$15,0))-MAX($AW142,BC$15)+1,)&gt;0,1,0)),
_xlfn.IFS(
$ES142="LisChannel",
_xlpm.COEFF*
INDEX({1;1;1.2;1.2;1;1;1;1;1.2;1.2;1.2;1.2},
MATCH(MONTH(BC$15),
{1,2,3,4,5,6,7,8,9,10,11,12})),
CONCATENATE($ES142," ",$L142)="RussOutdoor метро",
_xlpm.COEFF*
INDEX({0.8;0.9;1.1;1.1;1;1;1;1;1.1;1.1;1.1;1.1},
MATCH(MONTH(BC$15),
{1,2,3,4,5,6,7,8,9,10,11,12})),
$ES142&lt;&gt;"LisChannel",
_xlpm.COEFF,
$ES142&lt;&gt;"RussOutdoor",
_xlpm.COEFF))</f>
        <v/>
      </c>
      <c r="BD142" s="68">
        <f t="array" ref="BD142">
_xlfn.LET(_xlpm.COEFF,
IF($AW142+$AX142=0,0,IF(MAX(MIN($AX142,EOMONTH(BD$15,0))-MAX($AW142,BD$15)+1,)&gt;0,1,0)),
_xlfn.IFS(
$ES142="LisChannel",
_xlpm.COEFF*
INDEX({1;1;1.2;1.2;1;1;1;1;1.2;1.2;1.2;1.2},
MATCH(MONTH(BD$15),
{1,2,3,4,5,6,7,8,9,10,11,12})),
CONCATENATE($ES142," ",$L142)="RussOutdoor метро",
_xlpm.COEFF*
INDEX({0.8;0.9;1.1;1.1;1;1;1;1;1.1;1.1;1.1;1.1},
MATCH(MONTH(BD$15),
{1,2,3,4,5,6,7,8,9,10,11,12})),
$ES142&lt;&gt;"LisChannel",
_xlpm.COEFF,
$ES142&lt;&gt;"RussOutdoor",
_xlpm.COEFF))</f>
        <v/>
      </c>
      <c r="BE142" s="68">
        <f t="array" ref="BE142">
_xlfn.LET(_xlpm.COEFF,
IF($AW142+$AX142=0,0,IF(MAX(MIN($AX142,EOMONTH(BE$15,0))-MAX($AW142,BE$15)+1,)&gt;0,1,0)),
_xlfn.IFS(
$ES142="LisChannel",
_xlpm.COEFF*
INDEX({1;1;1.2;1.2;1;1;1;1;1.2;1.2;1.2;1.2},
MATCH(MONTH(BE$15),
{1,2,3,4,5,6,7,8,9,10,11,12})),
CONCATENATE($ES142," ",$L142)="RussOutdoor метро",
_xlpm.COEFF*
INDEX({0.8;0.9;1.1;1.1;1;1;1;1;1.1;1.1;1.1;1.1},
MATCH(MONTH(BE$15),
{1,2,3,4,5,6,7,8,9,10,11,12})),
$ES142&lt;&gt;"LisChannel",
_xlpm.COEFF,
$ES142&lt;&gt;"RussOutdoor",
_xlpm.COEFF))</f>
        <v/>
      </c>
      <c r="BF142" s="68">
        <f t="array" ref="BF142">
_xlfn.LET(_xlpm.COEFF,
IF($AW142+$AX142=0,0,IF(MAX(MIN($AX142,EOMONTH(BF$15,0))-MAX($AW142,BF$15)+1,)&gt;0,1,0)),
_xlfn.IFS(
$ES142="LisChannel",
_xlpm.COEFF*
INDEX({1;1;1.2;1.2;1;1;1;1;1.2;1.2;1.2;1.2},
MATCH(MONTH(BF$15),
{1,2,3,4,5,6,7,8,9,10,11,12})),
CONCATENATE($ES142," ",$L142)="RussOutdoor метро",
_xlpm.COEFF*
INDEX({0.8;0.9;1.1;1.1;1;1;1;1;1.1;1.1;1.1;1.1},
MATCH(MONTH(BF$15),
{1,2,3,4,5,6,7,8,9,10,11,12})),
$ES142&lt;&gt;"LisChannel",
_xlpm.COEFF,
$ES142&lt;&gt;"RussOutdoor",
_xlpm.COEFF))</f>
        <v/>
      </c>
      <c r="BG142" s="68">
        <f t="array" ref="BG142">
_xlfn.LET(_xlpm.COEFF,
IF($AW142+$AX142=0,0,IF(MAX(MIN($AX142,EOMONTH(BG$15,0))-MAX($AW142,BG$15)+1,)&gt;0,1,0)),
_xlfn.IFS(
$ES142="LisChannel",
_xlpm.COEFF*
INDEX({1;1;1.2;1.2;1;1;1;1;1.2;1.2;1.2;1.2},
MATCH(MONTH(BG$15),
{1,2,3,4,5,6,7,8,9,10,11,12})),
CONCATENATE($ES142," ",$L142)="RussOutdoor метро",
_xlpm.COEFF*
INDEX({0.8;0.9;1.1;1.1;1;1;1;1;1.1;1.1;1.1;1.1},
MATCH(MONTH(BG$15),
{1,2,3,4,5,6,7,8,9,10,11,12})),
$ES142&lt;&gt;"LisChannel",
_xlpm.COEFF,
$ES142&lt;&gt;"RussOutdoor",
_xlpm.COEFF))</f>
        <v/>
      </c>
      <c r="BH142" s="68">
        <f t="array" ref="BH142">
_xlfn.LET(_xlpm.COEFF,
IF($AW142+$AX142=0,0,IF(MAX(MIN($AX142,EOMONTH(BH$15,0))-MAX($AW142,BH$15)+1,)&gt;0,1,0)),
_xlfn.IFS(
$ES142="LisChannel",
_xlpm.COEFF*
INDEX({1;1;1.2;1.2;1;1;1;1;1.2;1.2;1.2;1.2},
MATCH(MONTH(BH$15),
{1,2,3,4,5,6,7,8,9,10,11,12})),
CONCATENATE($ES142," ",$L142)="RussOutdoor метро",
_xlpm.COEFF*
INDEX({0.8;0.9;1.1;1.1;1;1;1;1;1.1;1.1;1.1;1.1},
MATCH(MONTH(BH$15),
{1,2,3,4,5,6,7,8,9,10,11,12})),
$ES142&lt;&gt;"LisChannel",
_xlpm.COEFF,
$ES142&lt;&gt;"RussOutdoor",
_xlpm.COEFF))</f>
        <v/>
      </c>
      <c r="BI142" s="68">
        <f t="array" ref="BI142">
_xlfn.LET(_xlpm.COEFF,
IF($AW142+$AX142=0,0,IF(MAX(MIN($AX142,EOMONTH(BI$15,0))-MAX($AW142,BI$15)+1,)&gt;0,1,0)),
_xlfn.IFS(
$ES142="LisChannel",
_xlpm.COEFF*
INDEX({1;1;1.2;1.2;1;1;1;1;1.2;1.2;1.2;1.2},
MATCH(MONTH(BI$15),
{1,2,3,4,5,6,7,8,9,10,11,12})),
CONCATENATE($ES142," ",$L142)="RussOutdoor метро",
_xlpm.COEFF*
INDEX({0.8;0.9;1.1;1.1;1;1;1;1;1.1;1.1;1.1;1.1},
MATCH(MONTH(BI$15),
{1,2,3,4,5,6,7,8,9,10,11,12})),
$ES142&lt;&gt;"LisChannel",
_xlpm.COEFF,
$ES142&lt;&gt;"RussOutdoor",
_xlpm.COEFF))</f>
        <v/>
      </c>
      <c r="BJ142" s="68">
        <f t="array" ref="BJ142">
_xlfn.LET(_xlpm.COEFF,
IF($AW142+$AX142=0,0,IF(MAX(MIN($AX142,EOMONTH(BJ$15,0))-MAX($AW142,BJ$15)+1,)&gt;0,1,0)),
_xlfn.IFS(
$ES142="LisChannel",
_xlpm.COEFF*
INDEX({1;1;1.2;1.2;1;1;1;1;1.2;1.2;1.2;1.2},
MATCH(MONTH(BJ$15),
{1,2,3,4,5,6,7,8,9,10,11,12})),
CONCATENATE($ES142," ",$L142)="RussOutdoor метро",
_xlpm.COEFF*
INDEX({0.8;0.9;1.1;1.1;1;1;1;1;1.1;1.1;1.1;1.1},
MATCH(MONTH(BJ$15),
{1,2,3,4,5,6,7,8,9,10,11,12})),
$ES142&lt;&gt;"LisChannel",
_xlpm.COEFF,
$ES142&lt;&gt;"RussOutdoor",
_xlpm.COEFF))</f>
        <v/>
      </c>
      <c r="BK142" s="68">
        <f t="array" ref="BK142">
_xlfn.LET(_xlpm.COEFF,
IF($AW142+$AX142=0,0,IF(MAX(MIN($AX142,EOMONTH(BK$15,0))-MAX($AW142,BK$15)+1,)&gt;0,1,0)),
_xlfn.IFS(
$ES142="LisChannel",
_xlpm.COEFF*
INDEX({1;1;1.2;1.2;1;1;1;1;1.2;1.2;1.2;1.2},
MATCH(MONTH(BK$15),
{1,2,3,4,5,6,7,8,9,10,11,12})),
CONCATENATE($ES142," ",$L142)="RussOutdoor метро",
_xlpm.COEFF*
INDEX({0.8;0.9;1.1;1.1;1;1;1;1;1.1;1.1;1.1;1.1},
MATCH(MONTH(BK$15),
{1,2,3,4,5,6,7,8,9,10,11,12})),
$ES142&lt;&gt;"LisChannel",
_xlpm.COEFF,
$ES142&lt;&gt;"RussOutdoor",
_xlpm.COEFF))</f>
        <v/>
      </c>
      <c r="BL142" s="62">
        <f>COUNTIFS($AZ142:$BK142,"&gt;0")</f>
        <v/>
      </c>
      <c r="BM142" s="65" t="n"/>
      <c r="BN142" s="125">
        <f>$DJ142</f>
        <v/>
      </c>
      <c r="BO142" s="63">
        <f>$DQ142</f>
        <v/>
      </c>
      <c r="BP142" s="125">
        <f>
IFERROR(
IF($BL142=0,0,
$BN142*(1-$BO142)),
0)</f>
        <v/>
      </c>
      <c r="BQ142" s="125">
        <f t="array" ref="BQ142">
IFERROR(
_xlfn.IFS(
$DH142="день_1",
$BP142*$BL142/($AX142-$AW142+1)*AZ142*(DAY(EOMONTH(AZ$15,0))),
$DH142="день_2",
$BP142/30*MAX(MIN($AX142,EOMONTH(AZ$15,0))-MAX($AW142,AZ$15)+1,),
$DH142="раб.день",
$BP142/30*(IFERROR(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$BP142*AZ142,
$DH142="неделя",
$BP142*AZ142/7*(ROUNDUP((DAY(EOMONTH(AZ$15,0)))/4,0))),
0)</f>
        <v/>
      </c>
      <c r="BR142" s="125">
        <f t="array" ref="BR142">
IFERROR(
_xlfn.IFS(
$DH142="день_1",
$BP142*$BL142/($AX142-$AW142+1)*BA142*(DAY(EOMONTH(BA$15,0))),
$DH142="день_2",
$BP142/30*MAX(MIN($AX142,EOMONTH(BA$15,0))-MAX($AW142,BA$15)+1,),
$DH142="раб.день",
$BP142/30*(IFERROR(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$BP142*BA142,
$DH142="неделя",
$BP142*BA142/7*(ROUNDUP((DAY(EOMONTH(BA$15,0)))/4,0))),
0)</f>
        <v/>
      </c>
      <c r="BS142" s="125">
        <f t="array" ref="BS142">
IFERROR(
_xlfn.IFS(
$DH142="день_1",
$BP142*$BL142/($AX142-$AW142+1)*BB142*(DAY(EOMONTH(BB$15,0))),
$DH142="день_2",
$BP142/30*MAX(MIN($AX142,EOMONTH(BB$15,0))-MAX($AW142,BB$15)+1,),
$DH142="раб.день",
$BP142/30*(IFERROR(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$BP142*BB142,
$DH142="неделя",
$BP142*BB142/7*(ROUNDUP((DAY(EOMONTH(BB$15,0)))/4,0))),
0)</f>
        <v/>
      </c>
      <c r="BT142" s="125">
        <f t="array" ref="BT142">
IFERROR(
_xlfn.IFS(
$DH142="день_1",
$BP142*$BL142/($AX142-$AW142+1)*BC142*(DAY(EOMONTH(BC$15,0))),
$DH142="день_2",
$BP142/30*MAX(MIN($AX142,EOMONTH(BC$15,0))-MAX($AW142,BC$15)+1,),
$DH142="раб.день",
$BP142/30*(IFERROR(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$BP142*BC142,
$DH142="неделя",
$BP142*BC142/7*(ROUNDUP((DAY(EOMONTH(BC$15,0)))/4,0))),
0)</f>
        <v/>
      </c>
      <c r="BU142" s="125">
        <f t="array" ref="BU142">
IFERROR(
_xlfn.IFS(
$DH142="день_1",
$BP142*$BL142/($AX142-$AW142+1)*BD142*(DAY(EOMONTH(BD$15,0))),
$DH142="день_2",
$BP142/30*MAX(MIN($AX142,EOMONTH(BD$15,0))-MAX($AW142,BD$15)+1,),
$DH142="раб.день",
$BP142/30*(IFERROR(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$BP142*BD142,
$DH142="неделя",
$BP142*BD142/7*(ROUNDUP((DAY(EOMONTH(BD$15,0)))/4,0))),
0)</f>
        <v/>
      </c>
      <c r="BV142" s="125">
        <f t="array" ref="BV142">
IFERROR(
_xlfn.IFS(
$DH142="день_1",
$BP142*$BL142/($AX142-$AW142+1)*BE142*(DAY(EOMONTH(BE$15,0))),
$DH142="день_2",
$BP142/30*MAX(MIN($AX142,EOMONTH(BE$15,0))-MAX($AW142,BE$15)+1,),
$DH142="раб.день",
$BP142/30*(IFERROR(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$BP142*BE142,
$DH142="неделя",
$BP142*BE142/7*(ROUNDUP((DAY(EOMONTH(BE$15,0)))/4,0))),
0)</f>
        <v/>
      </c>
      <c r="BW142" s="125">
        <f t="array" ref="BW142">
IFERROR(
_xlfn.IFS(
$DH142="день_1",
$BP142*$BL142/($AX142-$AW142+1)*BF142*(DAY(EOMONTH(BF$15,0))),
$DH142="день_2",
$BP142/30*MAX(MIN($AX142,EOMONTH(BF$15,0))-MAX($AW142,BF$15)+1,),
$DH142="раб.день",
$BP142/30*(IFERROR(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$BP142*BF142,
$DH142="неделя",
$BP142*BF142/7*(ROUNDUP((DAY(EOMONTH(BF$15,0)))/4,0))),
0)</f>
        <v/>
      </c>
      <c r="BX142" s="125">
        <f t="array" ref="BX142">
IFERROR(
_xlfn.IFS(
$DH142="день_1",
$BP142*$BL142/($AX142-$AW142+1)*BG142*(DAY(EOMONTH(BG$15,0))),
$DH142="день_2",
$BP142/30*MAX(MIN($AX142,EOMONTH(BG$15,0))-MAX($AW142,BG$15)+1,),
$DH142="раб.день",
$BP142/30*(IFERROR(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$BP142*BG142,
$DH142="неделя",
$BP142*BG142/7*(ROUNDUP((DAY(EOMONTH(BG$15,0)))/4,0))),
0)</f>
        <v/>
      </c>
      <c r="BY142" s="125">
        <f t="array" ref="BY142">
IFERROR(
_xlfn.IFS(
$DH142="день_1",
$BP142*$BL142/($AX142-$AW142+1)*BH142*(DAY(EOMONTH(BH$15,0))),
$DH142="день_2",
$BP142/30*MAX(MIN($AX142,EOMONTH(BH$15,0))-MAX($AW142,BH$15)+1,),
$DH142="раб.день",
$BP142/30*(IFERROR(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$BP142*BH142,
$DH142="неделя",
$BP142*BH142/7*(ROUNDUP((DAY(EOMONTH(BH$15,0)))/4,0))),
0)</f>
        <v/>
      </c>
      <c r="BZ142" s="125">
        <f t="array" ref="BZ142">
IFERROR(
_xlfn.IFS(
$DH142="день_1",
$BP142*$BL142/($AX142-$AW142+1)*BI142*(DAY(EOMONTH(BI$15,0))),
$DH142="день_2",
$BP142/30*MAX(MIN($AX142,EOMONTH(BI$15,0))-MAX($AW142,BI$15)+1,),
$DH142="раб.день",
$BP142/30*(IFERROR(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$BP142*BI142,
$DH142="неделя",
$BP142*BI142/7*(ROUNDUP((DAY(EOMONTH(BI$15,0)))/4,0))),
0)</f>
        <v/>
      </c>
      <c r="CA142" s="125">
        <f t="array" ref="CA142">
IFERROR(
_xlfn.IFS(
$DH142="день_1",
$BP142*$BL142/($AX142-$AW142+1)*BJ142*(DAY(EOMONTH(BJ$15,0))),
$DH142="день_2",
$BP142/30*MAX(MIN($AX142,EOMONTH(BJ$15,0))-MAX($AW142,BJ$15)+1,),
$DH142="раб.день",
$BP142/30*(IFERROR(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$BP142*BJ142,
$DH142="неделя",
$BP142*BJ142/7*(ROUNDUP((DAY(EOMONTH(BJ$15,0)))/4,0))),
0)</f>
        <v/>
      </c>
      <c r="CB142" s="125">
        <f t="array" ref="CB142">
IFERROR(
_xlfn.IFS(
$DH142="день_1",
$BP142*$BL142/($AX142-$AW142+1)*BK142*(DAY(EOMONTH(BK$15,0))),
$DH142="день_2",
$BP142/30*MAX(MIN($AX142,EOMONTH(BK$15,0))-MAX($AW142,BK$15)+1,),
$DH142="раб.день",
$BP142/30*(IFERROR(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$BP142*BK142,
$DH142="неделя",
$BP142*BK142/7*(ROUNDUP((DAY(EOMONTH(BK$15,0)))/4,0))),
0)</f>
        <v/>
      </c>
      <c r="CC142" s="125">
        <f>SUM($BQ142:$CB142)</f>
        <v/>
      </c>
      <c r="CD142" s="126">
        <f>SUM($EH142:$EH142)</f>
        <v/>
      </c>
      <c r="CE142" s="126">
        <f>$CD142*$AB142</f>
        <v/>
      </c>
      <c r="CF142" s="126">
        <f>SUM($EK142:$EK142)</f>
        <v/>
      </c>
      <c r="CG142" s="126">
        <f>$CF142*$AB142</f>
        <v/>
      </c>
      <c r="CH142" s="126">
        <f>SUM($CC142,$CE142,$CG142)</f>
        <v/>
      </c>
      <c r="CI142" s="126">
        <f>$CH142*(1+$CM142)</f>
        <v/>
      </c>
      <c r="CJ142" s="127" t="n">
        <v>0</v>
      </c>
      <c r="CK142" s="126">
        <f>SUM($CH142:$CH142)*(1+$CJ142)</f>
        <v/>
      </c>
      <c r="CL142" s="126">
        <f>SUM($CH142:$CH142)*(1+$CM142)</f>
        <v/>
      </c>
      <c r="CM142" s="59" t="n"/>
      <c r="CN142" s="59" t="n"/>
      <c r="CO142" s="72" t="n"/>
      <c r="CP142" s="59" t="n"/>
      <c r="CQ142" s="73" t="n"/>
      <c r="CR142" s="73" t="n"/>
      <c r="CS142" s="73" t="n"/>
      <c r="CT142" s="72" t="n"/>
      <c r="CU142" s="79" t="inlineStr">
        <is>
          <t> </t>
        </is>
      </c>
      <c r="CV142" s="60" t="n"/>
      <c r="CW142" s="60" t="n"/>
      <c r="CX142" s="60" t="n"/>
      <c r="CY142" s="127">
        <f>IFERROR(($CC142-$EE142)/($EE142/(1-$DQ142)),0)</f>
        <v/>
      </c>
      <c r="CZ142" s="127">
        <f>IFERROR(1-$EI142/($CE142),0)</f>
        <v/>
      </c>
      <c r="DA142" s="127">
        <f>IFERROR(1-$EL142/($CG142),0)</f>
        <v/>
      </c>
      <c r="DB142" s="126">
        <f>ROUND(IFERROR(($CI142/(1+$CM142)-$EN142),0),2)</f>
        <v/>
      </c>
      <c r="DC142" s="128" t="n"/>
      <c r="DD142" s="125" t="n"/>
      <c r="DE142" s="75" t="n">
        <v>0</v>
      </c>
      <c r="DF142" s="128" t="n"/>
      <c r="DG142" s="125">
        <f>IF($DC142=0,0,$DD142*($DC142*100%-$DE142*$DF142))*SUM($AB142:$AB142)</f>
        <v/>
      </c>
      <c r="DH142" s="129" t="inlineStr">
        <is>
          <t>месяц</t>
        </is>
      </c>
      <c r="DI142" s="130">
        <f t="array" ref="DI142">IFERROR(
IF($ES142="LisChannel",
(ROUND(((INDEX({174.625;153.888888888889;130.972222222222},MATCH($AI142,{2;3;4}),0))*$AG142*$AI142),2)),0),0)</f>
        <v/>
      </c>
      <c r="DJ142" s="130">
        <f>
_xlfn.LET(_xlpm.X,
IFERROR(
IF($ES142="НовиковТВ",
(_xlfn.LET(_xlpm.NTV,
_xlfn.LET(_xlpm.MIN,350000,
IF(SUMIFS($DI:$DI,$ES:$ES,"НовиковТВ")&lt;=_xlpm.MIN,
(SUMIFS($DI:$DI,$ES:$ES,"НовиковТВ")/(COUNTIFS($ES:$ES,"НовиковТВ")))*_xlpm.MIN/SUMIFS($DI:$DI,$ES:$ES,"НовиковТВ"),
DI142)),
_xlpm.NTV+$DG142/(1-(1-(_xlpm.NTV)*(1-$DL142)*(1-$DM142)*(1-$DN142)*(1-$DO142)*(1-$DP142)/_xlpm.NTV))))/(1+$EP142),
$DI142+$DG142/(1-(1-($DI142)*(1-$DL142)*(1-$DM142)*(1-$DN142)*(1-$DO142)*(1-$DP142)/$DI142))),
0),
_xlpm.X*(1+$CM142)*(1+$CW142)-_xlpm.X*(1+$CM142)+_xlpm.X)</f>
        <v/>
      </c>
      <c r="DK142" s="125" t="inlineStr">
        <is>
          <t>послед.</t>
        </is>
      </c>
      <c r="DL142" s="63" t="n">
        <v>0</v>
      </c>
      <c r="DM142" s="63" t="n">
        <v>0</v>
      </c>
      <c r="DN142" s="63" t="n">
        <v>0</v>
      </c>
      <c r="DO142" s="63" t="n">
        <v>0</v>
      </c>
      <c r="DP142" s="63" t="n">
        <v>0</v>
      </c>
      <c r="DQ142" s="63">
        <f t="array" ref="DQ142">IFERROR(_xlfn.IFS(
$DK142="послед.",1-(1-$DL142)*(1-$DM142)*(1-$DN142)*(1-$DO142)*(1-$DP142),
$DK142="сумм.",$DL142+$DM142+$DN142+$DO142+$DP142),
0)</f>
        <v/>
      </c>
      <c r="DR142" s="125">
        <f t="array" ref="DR142">
IFERROR(
_xlfn.IFS(
$BL142=0,
0,
$BL142&gt;0,
_xlfn.IFS($DK142="послед.",
$DJ142*(1-$DL142)*(1-$DM142)*(1-$DN142)*(1-$DO142)*(1-$DP142),
$DK142="сумм.",
$DJ142*(1-($DL142+$DM142+$DN142+$DO142+$DP142)))),0)</f>
        <v/>
      </c>
      <c r="DS142" s="125">
        <f t="array" ref="DS142">
IFERROR(_xlfn.IFS(
$DH142="день_1",
$DR142*$BL142/($AX142-$AW142+1)*AZ142*(DAY(EOMONTH(AZ$15,0))),
$DH142="день_2",
$DR142/30*MAX(MIN($AX142,EOMONTH(AZ$15,0))-MAX($AW142,AZ$15)+1,),
$DH142="раб.день",
$DR142/30*(IFERROR(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$DR142*AZ142,
$DH142="неделя",
$DR142*AZ142/7*(ROUNDUP((DAY(EOMONTH(AZ$15,0)))/4,0))),
0)</f>
        <v/>
      </c>
      <c r="DT142" s="125">
        <f t="array" ref="DT142">
IFERROR(_xlfn.IFS(
$DH142="день_1",
$DR142*$BL142/($AX142-$AW142+1)*BA142*(DAY(EOMONTH(BA$15,0))),
$DH142="день_2",
$DR142/30*MAX(MIN($AX142,EOMONTH(BA$15,0))-MAX($AW142,BA$15)+1,),
$DH142="раб.день",
$DR142/30*(IFERROR(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$DR142*BA142,
$DH142="неделя",
$DR142*BA142/7*(ROUNDUP((DAY(EOMONTH(BA$15,0)))/4,0))),
0)</f>
        <v/>
      </c>
      <c r="DU142" s="125">
        <f t="array" ref="DU142">
IFERROR(_xlfn.IFS(
$DH142="день_1",
$DR142*$BL142/($AX142-$AW142+1)*BB142*(DAY(EOMONTH(BB$15,0))),
$DH142="день_2",
$DR142/30*MAX(MIN($AX142,EOMONTH(BB$15,0))-MAX($AW142,BB$15)+1,),
$DH142="раб.день",
$DR142/30*(IFERROR(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$DR142*BB142,
$DH142="неделя",
$DR142*BB142/7*(ROUNDUP((DAY(EOMONTH(BB$15,0)))/4,0))),
0)</f>
        <v/>
      </c>
      <c r="DV142" s="125">
        <f t="array" ref="DV142">
IFERROR(_xlfn.IFS(
$DH142="день_1",
$DR142*$BL142/($AX142-$AW142+1)*BC142*(DAY(EOMONTH(BC$15,0))),
$DH142="день_2",
$DR142/30*MAX(MIN($AX142,EOMONTH(BC$15,0))-MAX($AW142,BC$15)+1,),
$DH142="раб.день",
$DR142/30*(IFERROR(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$DR142*BC142,
$DH142="неделя",
$DR142*BC142/7*(ROUNDUP((DAY(EOMONTH(BC$15,0)))/4,0))),
0)</f>
        <v/>
      </c>
      <c r="DW142" s="125">
        <f t="array" ref="DW142">
IFERROR(_xlfn.IFS(
$DH142="день_1",
$DR142*$BL142/($AX142-$AW142+1)*BD142*(DAY(EOMONTH(BD$15,0))),
$DH142="день_2",
$DR142/30*MAX(MIN($AX142,EOMONTH(BD$15,0))-MAX($AW142,BD$15)+1,),
$DH142="раб.день",
$DR142/30*(IFERROR(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$DR142*BD142,
$DH142="неделя",
$DR142*BD142/7*(ROUNDUP((DAY(EOMONTH(BD$15,0)))/4,0))),
0)</f>
        <v/>
      </c>
      <c r="DX142" s="125">
        <f t="array" ref="DX142">
IFERROR(_xlfn.IFS(
$DH142="день_1",
$DR142*$BL142/($AX142-$AW142+1)*BE142*(DAY(EOMONTH(BE$15,0))),
$DH142="день_2",
$DR142/30*MAX(MIN($AX142,EOMONTH(BE$15,0))-MAX($AW142,BE$15)+1,),
$DH142="раб.день",
$DR142/30*(IFERROR(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$DR142*BE142,
$DH142="неделя",
$DR142*BE142/7*(ROUNDUP((DAY(EOMONTH(BE$15,0)))/4,0))),
0)</f>
        <v/>
      </c>
      <c r="DY142" s="125">
        <f t="array" ref="DY142">
IFERROR(_xlfn.IFS(
$DH142="день_1",
$DR142*$BL142/($AX142-$AW142+1)*BF142*(DAY(EOMONTH(BF$15,0))),
$DH142="день_2",
$DR142/30*MAX(MIN($AX142,EOMONTH(BF$15,0))-MAX($AW142,BF$15)+1,),
$DH142="раб.день",
$DR142/30*(IFERROR(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$DR142*BF142,
$DH142="неделя",
$DR142*BF142/7*(ROUNDUP((DAY(EOMONTH(BF$15,0)))/4,0))),
0)</f>
        <v/>
      </c>
      <c r="DZ142" s="125">
        <f t="array" ref="DZ142">
IFERROR(_xlfn.IFS(
$DH142="день_1",
$DR142*$BL142/($AX142-$AW142+1)*BG142*(DAY(EOMONTH(BG$15,0))),
$DH142="день_2",
$DR142/30*MAX(MIN($AX142,EOMONTH(BG$15,0))-MAX($AW142,BG$15)+1,),
$DH142="раб.день",
$DR142/30*(IFERROR(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$DR142*BG142,
$DH142="неделя",
$DR142*BG142/7*(ROUNDUP((DAY(EOMONTH(BG$15,0)))/4,0))),
0)</f>
        <v/>
      </c>
      <c r="EA142" s="125">
        <f t="array" ref="EA142">
IFERROR(_xlfn.IFS(
$DH142="день_1",
$DR142*$BL142/($AX142-$AW142+1)*BH142*(DAY(EOMONTH(BH$15,0))),
$DH142="день_2",
$DR142/30*MAX(MIN($AX142,EOMONTH(BH$15,0))-MAX($AW142,BH$15)+1,),
$DH142="раб.день",
$DR142/30*(IFERROR(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$DR142*BH142,
$DH142="неделя",
$DR142*BH142/7*(ROUNDUP((DAY(EOMONTH(BH$15,0)))/4,0))),
0)</f>
        <v/>
      </c>
      <c r="EB142" s="125">
        <f t="array" ref="EB142">
IFERROR(_xlfn.IFS(
$DH142="день_1",
$DR142*$BL142/($AX142-$AW142+1)*BI142*(DAY(EOMONTH(BI$15,0))),
$DH142="день_2",
$DR142/30*MAX(MIN($AX142,EOMONTH(BI$15,0))-MAX($AW142,BI$15)+1,),
$DH142="раб.день",
$DR142/30*(IFERROR(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$DR142*BI142,
$DH142="неделя",
$DR142*BI142/7*(ROUNDUP((DAY(EOMONTH(BI$15,0)))/4,0))),
0)</f>
        <v/>
      </c>
      <c r="EC142" s="125">
        <f t="array" ref="EC142">
IFERROR(_xlfn.IFS(
$DH142="день_1",
$DR142*$BL142/($AX142-$AW142+1)*BJ142*(DAY(EOMONTH(BJ$15,0))),
$DH142="день_2",
$DR142/30*MAX(MIN($AX142,EOMONTH(BJ$15,0))-MAX($AW142,BJ$15)+1,),
$DH142="раб.день",
$DR142/30*(IFERROR(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$DR142*BJ142,
$DH142="неделя",
$DR142*BJ142/7*(ROUNDUP((DAY(EOMONTH(BJ$15,0)))/4,0))),
0)</f>
        <v/>
      </c>
      <c r="ED142" s="125">
        <f t="array" ref="ED142">
IFERROR(_xlfn.IFS(
$DH142="день_1",
$DR142*$BL142/($AX142-$AW142+1)*BK142*(DAY(EOMONTH(BK$15,0))),
$DH142="день_2",
$DR142/30*MAX(MIN($AX142,EOMONTH(BK$15,0))-MAX($AW142,BK$15)+1,),
$DH142="раб.день",
$DR142/30*(IFERROR(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$DR142*BK142,
$DH142="неделя",
$DR142*BK142/7*(ROUNDUP((DAY(EOMONTH(BK$15,0)))/4,0))),
0)</f>
        <v/>
      </c>
      <c r="EE142" s="125">
        <f>SUM($DS142,$DT142,$DU142,$DV142,$DW142,$DX142,$DY142,$DZ142,$EA142,$EB142,$EC142,$ED142)</f>
        <v/>
      </c>
      <c r="EF142" s="125">
        <f>IFERROR(ROUND($EE142*(1+$EP142),2),0)</f>
        <v/>
      </c>
      <c r="EG142" s="128" t="n">
        <v>1</v>
      </c>
      <c r="EH142" s="126" t="n">
        <v>0</v>
      </c>
      <c r="EI142" s="126">
        <f>ROUND(SUM($EH142:$EH142)*SUM($AB142:$AB142)*$EG142,2)</f>
        <v/>
      </c>
      <c r="EJ142" s="126">
        <f>ROUND($EI142*(1+$EP142),2)</f>
        <v/>
      </c>
      <c r="EK142" s="126" t="n">
        <v>0</v>
      </c>
      <c r="EL142" s="126">
        <f>ROUND(SUM($EK142:$EK142)*SUM($AB142:$AB142)*$EG142,2)</f>
        <v/>
      </c>
      <c r="EM142" s="126">
        <f>ROUND($EL142*(1+$EP142),2)</f>
        <v/>
      </c>
      <c r="EN142" s="126">
        <f>SUM($EE142,$EI142,$EL142)</f>
        <v/>
      </c>
      <c r="EO142" s="126">
        <f>SUM($EF142,$EJ142,$EM142)</f>
        <v/>
      </c>
      <c r="EP142" s="59" t="n"/>
      <c r="EQ142" s="59" t="n"/>
      <c r="ER142" s="60">
        <f t="array" ref="ER1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MATCH(ES142,
{"AMS";"RussOutdoor";"HD Outdoor";"Ingroup";"IQ";"Ledproduction";"LisChannel";"Logic";"Media-PPL";"NovikovTV | НовиковТВ";"SMA";"SOK";"КрокусТВ | CrocusTV | IndoorTV";"Сити";"ТЯК Москва"},
0)),"")</f>
        <v/>
      </c>
      <c r="ES142" s="60" t="n"/>
      <c r="ET142" s="60">
        <f t="array" ref="ET1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MATCH(ES142,
{"AMS";"RussOutdoor";"HD Outdoor";"Ingroup";"IQ";"Ledproduction";"LisChannel";"Logic";"Media-PPL";"NovikovTV | НовиковТВ";"SMA";"SOK";"КрокусТВ | CrocusTV | IndoorTV";"Сити";"ТЯК Москва"},
0)),"")</f>
        <v/>
      </c>
      <c r="EU142" s="60" t="n"/>
      <c r="EV142" s="60" t="n"/>
      <c r="EX142" s="110">
        <f t="array" ref="EX142">
($AR142/30
+N("ТРАФИК ПЛОЩАДКИ"))*
(IFERROR(
_xlfn.LET(
_xlpm.GPR,
HLOOKUP($L142,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IF($Q142="цифровой",_xlpm.GPR/$AG142,_xlpm.GPR/60)),
0)
+N("DWELL TIME"))*
(IF($AB142=0,0,IF($AB142=1,0.3,IF($AB142=2,0.5,IF($AB142&gt;2,1))))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_xlfn.IFS($AC142="да",1.2,$AC142="нет",1)*
_xlfn.IFS($AD142="да",1.2,$AD142="нет",1)*
IF(R142="статический",1,1.2)*
$X142*
INDEX(
{1.2;1;1.2;1.2;1;1.2;1.2;1.2;1.2;1.2;1.2;1;1.2;1.2;1.2;1.2;1;1;1.2;1.2;1.2;1;1;1;1;1.2;1.2;1.2;1.2;1;1;1;1;1.2;1.2;1.2;1.2;1.2;1.2;1.2;1.2;1;1;1.2;1;1;1;1;1.5;1;1;1.5;1.5;1.2},
MATCH($Q142,_xlpm.MI,0)))&gt;{0.02;0.04;0.06;0.1;0.2;0.4;0.6;0.8;1;2;4;6})),
{0;1;2;3;4;5;6;7;8;9;10;11;12},
0)))
+N("КОЭФФИЦИЕНТ КОНТАКТА"))))*
(_xlfn.IFS($X142&lt;0.1,$X142/1000,$X142&gt;25,5.2,AND($X142&gt;=0.1,$X142&lt;=25),(($X142*2+0.1)/10)*($X142/10)))*
IFERROR((_xlfn.LET(
_xlpm.MA,
{0;0.8;0.85;0.9;0.95;1},
_xlpm.MAA,
{0;1;2;3;4;5},
INDEX(_xlpm.MA,MATCH(SUMPRODUCT(--((IF(ROUND(_xlpm.MAA,1)&gt;5,5,ROUND($AB142,1)))&gt;{0;1;2;3;4;5})),_xlpm.MAA,0)))
+N("КОЭФФИЦИЕНТ КОЛ-ВО КОНСТРУКЦИЙ")),1)*
$AB142,0))*
(IF($Q142="цифровой",$AG142/15*$AI142,1)
+N("ДЛЯ ЦИФРЫ"))</f>
        <v/>
      </c>
      <c r="EY142" s="110">
        <f>IFERROR(EX142*AY142,0)</f>
        <v/>
      </c>
      <c r="EZ142" s="131">
        <f>IFERROR(DP142/EY142*1000,0)</f>
        <v/>
      </c>
      <c r="FA142" s="112">
        <f>IFERROR(FC142/FB142,0)</f>
        <v/>
      </c>
      <c r="FB142" s="112">
        <f>IFERROR((FC142/(EY142/FF142*#REF!))*0.825,0)</f>
        <v/>
      </c>
      <c r="FC142" s="112">
        <f>IFERROR(((EX142*30/AR142)*100)/30,0)</f>
        <v/>
      </c>
      <c r="FD142" s="112">
        <f>IFERROR(EY142/G142*100%,0)</f>
        <v/>
      </c>
      <c r="FE142" s="112">
        <f>IFERROR(FD142/FC142*100%,0)</f>
        <v/>
      </c>
      <c r="FF142" s="110">
        <f>IFERROR(AR142/30*AY142,0)</f>
        <v/>
      </c>
    </row>
    <row r="143" ht="12.75" customHeight="1">
      <c r="A143" s="59" t="n"/>
      <c r="B143" s="60" t="n"/>
      <c r="C143" s="60" t="n"/>
      <c r="D143" s="60">
        <f t="array" ref="D1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3" s="60">
        <f t="array" ref="E1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3" s="60" t="inlineStr"/>
      <c r="G143" s="60" t="n"/>
      <c r="H143" s="60">
        <f t="array" ref="H1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3" s="60" t="n"/>
      <c r="J143" s="60" t="n"/>
      <c r="K143" s="60" t="n"/>
      <c r="L143" s="60" t="n"/>
      <c r="M143" s="60" t="n"/>
      <c r="N143" s="60" t="n"/>
      <c r="O143" s="60" t="n"/>
      <c r="P143" s="60">
        <f t="array" ref="P143">
_xlfn.IFS(
ISNUMBER(MATCH($Q143,{"шелфбаннер","разделитель","монетница","чековая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ISNUMBER(MATCH($Q143,{"каталог","журнал"},)),
"Пресса",
$Q143="","")</f>
        <v/>
      </c>
      <c r="Q143" s="60" t="n"/>
      <c r="R143" s="60">
        <f t="array" ref="R143">
IFERROR(
_xlfn.IFS(
OR(ISNUMBER(MATCH($Q143,{"экспозиция","макет","стенд","автостенд","авто стенд","выставочное пространство","выставочные стенды","модульные выставочные стенды","3Д конструкция","3D конструкция"},)),P143="Экспонирование"),
"нестандартный",
ISNUMBER(MATCH($Q143,{"скроллер","призматрон"},)),
"динамический",
$P143="Видео",
"цифровой",
OR($P143="Пресса",$P143="Щит",$P143="POSm",$P143="Подвес",$P143="Брендирование/оклейка"),
"статический"),"")</f>
        <v/>
      </c>
      <c r="S143" s="59" t="n"/>
      <c r="T143" s="60" t="n"/>
      <c r="U143" s="60" t="n"/>
      <c r="V143" s="60">
        <f>
IF(P143="Видео",
"цифровой постер/ролик",
IF(ISNUMBER(MATCH(Q143,{"короб световой","короб световой | лайтбокс","короб световой | кристалайт","лайтбокс","лайт бокс","кристалайт","LB","lightbox"},)),
"бэклит",
IF(P143="Брендирование/оклейка",
"перфарированная пленка/самоклейка",
IF(P143="Экспонирование",
"под запрос",
IF(P143="Подвес",
"баннер/ткань",
"")))))</f>
        <v/>
      </c>
      <c r="W143" s="59" t="n"/>
      <c r="X143" s="59" t="n"/>
      <c r="Y143" s="59" t="n"/>
      <c r="Z143" s="61" t="n"/>
      <c r="AA143" s="61" t="n"/>
      <c r="AB143" s="61">
        <f>IF(BL143&gt;0,Z143,0)</f>
        <v/>
      </c>
      <c r="AC143" s="59" t="n"/>
      <c r="AD143" s="59" t="n"/>
      <c r="AE143" s="59" t="n"/>
      <c r="AF143" s="59" t="n"/>
      <c r="AG143" s="59" t="n"/>
      <c r="AH143" s="59" t="n"/>
      <c r="AI143" s="59" t="n"/>
      <c r="AJ143" s="59" t="n"/>
      <c r="AK143" s="59" t="n"/>
      <c r="AL143" s="62">
        <f>IFERROR(IF(OR(R143="статический",R143="динамический",R143="нестандартный",R143="",R143=""),"-",IF(AND(AH143="-",AI143="-"),"-",AK143*3600/AH143*AI143)),"-")</f>
        <v/>
      </c>
      <c r="AM143" s="62">
        <f>IFERROR(IF(OR(R143="статический",R143="динамический",R143="",R143="", R143="BTL",R143="нестандартный"),"-",AG143*AI143*AL143/60),"-")</f>
        <v/>
      </c>
      <c r="AN143" s="63">
        <f>IFERROR(IF(AH143="","-",AG143*AI143/AH143),"-")</f>
        <v/>
      </c>
      <c r="AO143" s="59">
        <f>IFERROR(IF(OR($R143="статический",$R143="динамический",$R143="",$R143="",$R143="BTL",$R143="нестандартный"),"-",$AL143*$AY143),"-")</f>
        <v/>
      </c>
      <c r="AP143" s="62">
        <f>IFERROR(IF(OR($R143="статический",$R143="динамический",$R143="",$R143="",$R143="BTL",$R143="нестандартный"),"-",$AM143*AY143),"-")</f>
        <v/>
      </c>
      <c r="AQ143" s="64" t="n"/>
      <c r="AR143" s="61" t="n"/>
      <c r="AS143" s="61" t="n"/>
      <c r="AT143" s="61" t="n"/>
      <c r="AU143" s="65" t="n"/>
      <c r="AV143" s="124">
        <f>IFERROR(DR143/AT143*1000,"n/a")</f>
        <v/>
      </c>
      <c r="AW143" s="67" t="n"/>
      <c r="AX143" s="67" t="n"/>
      <c r="AY143" s="43">
        <f>IFERROR(IF(OR($AW143="",$AX143=""),"",_xlfn.DAYS($AX143+1,$AW143)),"")</f>
        <v/>
      </c>
      <c r="AZ143" s="68">
        <f t="array" ref="AZ143">
_xlfn.LET(_xlpm.COEFF,
IF($AW143+$AX143=0,0,IF(MAX(MIN($AX143,EOMONTH(AZ$15,0))-MAX($AW143,AZ$15)+1,)&gt;0,1,0)),
_xlfn.IFS(
$ES143="LisChannel",
_xlpm.COEFF*
INDEX({1;1;1.2;1.2;1;1;1;1;1.2;1.2;1.2;1.2},
MATCH(MONTH(AZ$15),
{1,2,3,4,5,6,7,8,9,10,11,12})),
CONCATENATE($ES143," ",$L143)="RussOutdoor метро",
_xlpm.COEFF*
INDEX({0.8;0.9;1.1;1.1;1;1;1;1;1.1;1.1;1.1;1.1},
MATCH(MONTH(AZ$15),
{1,2,3,4,5,6,7,8,9,10,11,12})),
$ES143&lt;&gt;"LisChannel",
_xlpm.COEFF,
$ES143&lt;&gt;"RussOutdoor",
_xlpm.COEFF))</f>
        <v/>
      </c>
      <c r="BA143" s="68">
        <f t="array" ref="BA143">
_xlfn.LET(_xlpm.COEFF,
IF($AW143+$AX143=0,0,IF(MAX(MIN($AX143,EOMONTH(BA$15,0))-MAX($AW143,BA$15)+1,)&gt;0,1,0)),
_xlfn.IFS(
$ES143="LisChannel",
_xlpm.COEFF*
INDEX({1;1;1.2;1.2;1;1;1;1;1.2;1.2;1.2;1.2},
MATCH(MONTH(BA$15),
{1,2,3,4,5,6,7,8,9,10,11,12})),
CONCATENATE($ES143," ",$L143)="RussOutdoor метро",
_xlpm.COEFF*
INDEX({0.8;0.9;1.1;1.1;1;1;1;1;1.1;1.1;1.1;1.1},
MATCH(MONTH(BA$15),
{1,2,3,4,5,6,7,8,9,10,11,12})),
$ES143&lt;&gt;"LisChannel",
_xlpm.COEFF,
$ES143&lt;&gt;"RussOutdoor",
_xlpm.COEFF))</f>
        <v/>
      </c>
      <c r="BB143" s="68">
        <f t="array" ref="BB143">
_xlfn.LET(_xlpm.COEFF,
IF($AW143+$AX143=0,0,IF(MAX(MIN($AX143,EOMONTH(BB$15,0))-MAX($AW143,BB$15)+1,)&gt;0,1,0)),
_xlfn.IFS(
$ES143="LisChannel",
_xlpm.COEFF*
INDEX({1;1;1.2;1.2;1;1;1;1;1.2;1.2;1.2;1.2},
MATCH(MONTH(BB$15),
{1,2,3,4,5,6,7,8,9,10,11,12})),
CONCATENATE($ES143," ",$L143)="RussOutdoor метро",
_xlpm.COEFF*
INDEX({0.8;0.9;1.1;1.1;1;1;1;1;1.1;1.1;1.1;1.1},
MATCH(MONTH(BB$15),
{1,2,3,4,5,6,7,8,9,10,11,12})),
$ES143&lt;&gt;"LisChannel",
_xlpm.COEFF,
$ES143&lt;&gt;"RussOutdoor",
_xlpm.COEFF))</f>
        <v/>
      </c>
      <c r="BC143" s="68">
        <f t="array" ref="BC143">
_xlfn.LET(_xlpm.COEFF,
IF($AW143+$AX143=0,0,IF(MAX(MIN($AX143,EOMONTH(BC$15,0))-MAX($AW143,BC$15)+1,)&gt;0,1,0)),
_xlfn.IFS(
$ES143="LisChannel",
_xlpm.COEFF*
INDEX({1;1;1.2;1.2;1;1;1;1;1.2;1.2;1.2;1.2},
MATCH(MONTH(BC$15),
{1,2,3,4,5,6,7,8,9,10,11,12})),
CONCATENATE($ES143," ",$L143)="RussOutdoor метро",
_xlpm.COEFF*
INDEX({0.8;0.9;1.1;1.1;1;1;1;1;1.1;1.1;1.1;1.1},
MATCH(MONTH(BC$15),
{1,2,3,4,5,6,7,8,9,10,11,12})),
$ES143&lt;&gt;"LisChannel",
_xlpm.COEFF,
$ES143&lt;&gt;"RussOutdoor",
_xlpm.COEFF))</f>
        <v/>
      </c>
      <c r="BD143" s="68">
        <f t="array" ref="BD143">
_xlfn.LET(_xlpm.COEFF,
IF($AW143+$AX143=0,0,IF(MAX(MIN($AX143,EOMONTH(BD$15,0))-MAX($AW143,BD$15)+1,)&gt;0,1,0)),
_xlfn.IFS(
$ES143="LisChannel",
_xlpm.COEFF*
INDEX({1;1;1.2;1.2;1;1;1;1;1.2;1.2;1.2;1.2},
MATCH(MONTH(BD$15),
{1,2,3,4,5,6,7,8,9,10,11,12})),
CONCATENATE($ES143," ",$L143)="RussOutdoor метро",
_xlpm.COEFF*
INDEX({0.8;0.9;1.1;1.1;1;1;1;1;1.1;1.1;1.1;1.1},
MATCH(MONTH(BD$15),
{1,2,3,4,5,6,7,8,9,10,11,12})),
$ES143&lt;&gt;"LisChannel",
_xlpm.COEFF,
$ES143&lt;&gt;"RussOutdoor",
_xlpm.COEFF))</f>
        <v/>
      </c>
      <c r="BE143" s="68">
        <f t="array" ref="BE143">
_xlfn.LET(_xlpm.COEFF,
IF($AW143+$AX143=0,0,IF(MAX(MIN($AX143,EOMONTH(BE$15,0))-MAX($AW143,BE$15)+1,)&gt;0,1,0)),
_xlfn.IFS(
$ES143="LisChannel",
_xlpm.COEFF*
INDEX({1;1;1.2;1.2;1;1;1;1;1.2;1.2;1.2;1.2},
MATCH(MONTH(BE$15),
{1,2,3,4,5,6,7,8,9,10,11,12})),
CONCATENATE($ES143," ",$L143)="RussOutdoor метро",
_xlpm.COEFF*
INDEX({0.8;0.9;1.1;1.1;1;1;1;1;1.1;1.1;1.1;1.1},
MATCH(MONTH(BE$15),
{1,2,3,4,5,6,7,8,9,10,11,12})),
$ES143&lt;&gt;"LisChannel",
_xlpm.COEFF,
$ES143&lt;&gt;"RussOutdoor",
_xlpm.COEFF))</f>
        <v/>
      </c>
      <c r="BF143" s="68">
        <f t="array" ref="BF143">
_xlfn.LET(_xlpm.COEFF,
IF($AW143+$AX143=0,0,IF(MAX(MIN($AX143,EOMONTH(BF$15,0))-MAX($AW143,BF$15)+1,)&gt;0,1,0)),
_xlfn.IFS(
$ES143="LisChannel",
_xlpm.COEFF*
INDEX({1;1;1.2;1.2;1;1;1;1;1.2;1.2;1.2;1.2},
MATCH(MONTH(BF$15),
{1,2,3,4,5,6,7,8,9,10,11,12})),
CONCATENATE($ES143," ",$L143)="RussOutdoor метро",
_xlpm.COEFF*
INDEX({0.8;0.9;1.1;1.1;1;1;1;1;1.1;1.1;1.1;1.1},
MATCH(MONTH(BF$15),
{1,2,3,4,5,6,7,8,9,10,11,12})),
$ES143&lt;&gt;"LisChannel",
_xlpm.COEFF,
$ES143&lt;&gt;"RussOutdoor",
_xlpm.COEFF))</f>
        <v/>
      </c>
      <c r="BG143" s="68">
        <f t="array" ref="BG143">
_xlfn.LET(_xlpm.COEFF,
IF($AW143+$AX143=0,0,IF(MAX(MIN($AX143,EOMONTH(BG$15,0))-MAX($AW143,BG$15)+1,)&gt;0,1,0)),
_xlfn.IFS(
$ES143="LisChannel",
_xlpm.COEFF*
INDEX({1;1;1.2;1.2;1;1;1;1;1.2;1.2;1.2;1.2},
MATCH(MONTH(BG$15),
{1,2,3,4,5,6,7,8,9,10,11,12})),
CONCATENATE($ES143," ",$L143)="RussOutdoor метро",
_xlpm.COEFF*
INDEX({0.8;0.9;1.1;1.1;1;1;1;1;1.1;1.1;1.1;1.1},
MATCH(MONTH(BG$15),
{1,2,3,4,5,6,7,8,9,10,11,12})),
$ES143&lt;&gt;"LisChannel",
_xlpm.COEFF,
$ES143&lt;&gt;"RussOutdoor",
_xlpm.COEFF))</f>
        <v/>
      </c>
      <c r="BH143" s="68">
        <f t="array" ref="BH143">
_xlfn.LET(_xlpm.COEFF,
IF($AW143+$AX143=0,0,IF(MAX(MIN($AX143,EOMONTH(BH$15,0))-MAX($AW143,BH$15)+1,)&gt;0,1,0)),
_xlfn.IFS(
$ES143="LisChannel",
_xlpm.COEFF*
INDEX({1;1;1.2;1.2;1;1;1;1;1.2;1.2;1.2;1.2},
MATCH(MONTH(BH$15),
{1,2,3,4,5,6,7,8,9,10,11,12})),
CONCATENATE($ES143," ",$L143)="RussOutdoor метро",
_xlpm.COEFF*
INDEX({0.8;0.9;1.1;1.1;1;1;1;1;1.1;1.1;1.1;1.1},
MATCH(MONTH(BH$15),
{1,2,3,4,5,6,7,8,9,10,11,12})),
$ES143&lt;&gt;"LisChannel",
_xlpm.COEFF,
$ES143&lt;&gt;"RussOutdoor",
_xlpm.COEFF))</f>
        <v/>
      </c>
      <c r="BI143" s="68">
        <f t="array" ref="BI143">
_xlfn.LET(_xlpm.COEFF,
IF($AW143+$AX143=0,0,IF(MAX(MIN($AX143,EOMONTH(BI$15,0))-MAX($AW143,BI$15)+1,)&gt;0,1,0)),
_xlfn.IFS(
$ES143="LisChannel",
_xlpm.COEFF*
INDEX({1;1;1.2;1.2;1;1;1;1;1.2;1.2;1.2;1.2},
MATCH(MONTH(BI$15),
{1,2,3,4,5,6,7,8,9,10,11,12})),
CONCATENATE($ES143," ",$L143)="RussOutdoor метро",
_xlpm.COEFF*
INDEX({0.8;0.9;1.1;1.1;1;1;1;1;1.1;1.1;1.1;1.1},
MATCH(MONTH(BI$15),
{1,2,3,4,5,6,7,8,9,10,11,12})),
$ES143&lt;&gt;"LisChannel",
_xlpm.COEFF,
$ES143&lt;&gt;"RussOutdoor",
_xlpm.COEFF))</f>
        <v/>
      </c>
      <c r="BJ143" s="68">
        <f t="array" ref="BJ143">
_xlfn.LET(_xlpm.COEFF,
IF($AW143+$AX143=0,0,IF(MAX(MIN($AX143,EOMONTH(BJ$15,0))-MAX($AW143,BJ$15)+1,)&gt;0,1,0)),
_xlfn.IFS(
$ES143="LisChannel",
_xlpm.COEFF*
INDEX({1;1;1.2;1.2;1;1;1;1;1.2;1.2;1.2;1.2},
MATCH(MONTH(BJ$15),
{1,2,3,4,5,6,7,8,9,10,11,12})),
CONCATENATE($ES143," ",$L143)="RussOutdoor метро",
_xlpm.COEFF*
INDEX({0.8;0.9;1.1;1.1;1;1;1;1;1.1;1.1;1.1;1.1},
MATCH(MONTH(BJ$15),
{1,2,3,4,5,6,7,8,9,10,11,12})),
$ES143&lt;&gt;"LisChannel",
_xlpm.COEFF,
$ES143&lt;&gt;"RussOutdoor",
_xlpm.COEFF))</f>
        <v/>
      </c>
      <c r="BK143" s="68">
        <f t="array" ref="BK143">
_xlfn.LET(_xlpm.COEFF,
IF($AW143+$AX143=0,0,IF(MAX(MIN($AX143,EOMONTH(BK$15,0))-MAX($AW143,BK$15)+1,)&gt;0,1,0)),
_xlfn.IFS(
$ES143="LisChannel",
_xlpm.COEFF*
INDEX({1;1;1.2;1.2;1;1;1;1;1.2;1.2;1.2;1.2},
MATCH(MONTH(BK$15),
{1,2,3,4,5,6,7,8,9,10,11,12})),
CONCATENATE($ES143," ",$L143)="RussOutdoor метро",
_xlpm.COEFF*
INDEX({0.8;0.9;1.1;1.1;1;1;1;1;1.1;1.1;1.1;1.1},
MATCH(MONTH(BK$15),
{1,2,3,4,5,6,7,8,9,10,11,12})),
$ES143&lt;&gt;"LisChannel",
_xlpm.COEFF,
$ES143&lt;&gt;"RussOutdoor",
_xlpm.COEFF))</f>
        <v/>
      </c>
      <c r="BL143" s="62">
        <f>COUNTIFS($AZ143:$BK143,"&gt;0")</f>
        <v/>
      </c>
      <c r="BM143" s="65" t="n"/>
      <c r="BN143" s="125">
        <f>$DJ143</f>
        <v/>
      </c>
      <c r="BO143" s="63">
        <f>$DQ143</f>
        <v/>
      </c>
      <c r="BP143" s="125">
        <f>
IFERROR(
IF($BL143=0,0,
$BN143*(1-$BO143)),
0)</f>
        <v/>
      </c>
      <c r="BQ143" s="125">
        <f t="array" ref="BQ143">
IFERROR(
_xlfn.IFS(
$DH143="день_1",
$BP143*$BL143/($AX143-$AW143+1)*AZ143*(DAY(EOMONTH(AZ$15,0))),
$DH143="день_2",
$BP143/30*MAX(MIN($AX143,EOMONTH(AZ$15,0))-MAX($AW143,AZ$15)+1,),
$DH143="раб.день",
$BP143/30*(IFERROR(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$BP143*AZ143,
$DH143="неделя",
$BP143*AZ143/7*(ROUNDUP((DAY(EOMONTH(AZ$15,0)))/4,0))),
0)</f>
        <v/>
      </c>
      <c r="BR143" s="125">
        <f t="array" ref="BR143">
IFERROR(
_xlfn.IFS(
$DH143="день_1",
$BP143*$BL143/($AX143-$AW143+1)*BA143*(DAY(EOMONTH(BA$15,0))),
$DH143="день_2",
$BP143/30*MAX(MIN($AX143,EOMONTH(BA$15,0))-MAX($AW143,BA$15)+1,),
$DH143="раб.день",
$BP143/30*(IFERROR(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$BP143*BA143,
$DH143="неделя",
$BP143*BA143/7*(ROUNDUP((DAY(EOMONTH(BA$15,0)))/4,0))),
0)</f>
        <v/>
      </c>
      <c r="BS143" s="125">
        <f t="array" ref="BS143">
IFERROR(
_xlfn.IFS(
$DH143="день_1",
$BP143*$BL143/($AX143-$AW143+1)*BB143*(DAY(EOMONTH(BB$15,0))),
$DH143="день_2",
$BP143/30*MAX(MIN($AX143,EOMONTH(BB$15,0))-MAX($AW143,BB$15)+1,),
$DH143="раб.день",
$BP143/30*(IFERROR(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$BP143*BB143,
$DH143="неделя",
$BP143*BB143/7*(ROUNDUP((DAY(EOMONTH(BB$15,0)))/4,0))),
0)</f>
        <v/>
      </c>
      <c r="BT143" s="125">
        <f t="array" ref="BT143">
IFERROR(
_xlfn.IFS(
$DH143="день_1",
$BP143*$BL143/($AX143-$AW143+1)*BC143*(DAY(EOMONTH(BC$15,0))),
$DH143="день_2",
$BP143/30*MAX(MIN($AX143,EOMONTH(BC$15,0))-MAX($AW143,BC$15)+1,),
$DH143="раб.день",
$BP143/30*(IFERROR(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$BP143*BC143,
$DH143="неделя",
$BP143*BC143/7*(ROUNDUP((DAY(EOMONTH(BC$15,0)))/4,0))),
0)</f>
        <v/>
      </c>
      <c r="BU143" s="125">
        <f t="array" ref="BU143">
IFERROR(
_xlfn.IFS(
$DH143="день_1",
$BP143*$BL143/($AX143-$AW143+1)*BD143*(DAY(EOMONTH(BD$15,0))),
$DH143="день_2",
$BP143/30*MAX(MIN($AX143,EOMONTH(BD$15,0))-MAX($AW143,BD$15)+1,),
$DH143="раб.день",
$BP143/30*(IFERROR(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$BP143*BD143,
$DH143="неделя",
$BP143*BD143/7*(ROUNDUP((DAY(EOMONTH(BD$15,0)))/4,0))),
0)</f>
        <v/>
      </c>
      <c r="BV143" s="125">
        <f t="array" ref="BV143">
IFERROR(
_xlfn.IFS(
$DH143="день_1",
$BP143*$BL143/($AX143-$AW143+1)*BE143*(DAY(EOMONTH(BE$15,0))),
$DH143="день_2",
$BP143/30*MAX(MIN($AX143,EOMONTH(BE$15,0))-MAX($AW143,BE$15)+1,),
$DH143="раб.день",
$BP143/30*(IFERROR(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$BP143*BE143,
$DH143="неделя",
$BP143*BE143/7*(ROUNDUP((DAY(EOMONTH(BE$15,0)))/4,0))),
0)</f>
        <v/>
      </c>
      <c r="BW143" s="125">
        <f t="array" ref="BW143">
IFERROR(
_xlfn.IFS(
$DH143="день_1",
$BP143*$BL143/($AX143-$AW143+1)*BF143*(DAY(EOMONTH(BF$15,0))),
$DH143="день_2",
$BP143/30*MAX(MIN($AX143,EOMONTH(BF$15,0))-MAX($AW143,BF$15)+1,),
$DH143="раб.день",
$BP143/30*(IFERROR(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$BP143*BF143,
$DH143="неделя",
$BP143*BF143/7*(ROUNDUP((DAY(EOMONTH(BF$15,0)))/4,0))),
0)</f>
        <v/>
      </c>
      <c r="BX143" s="125">
        <f t="array" ref="BX143">
IFERROR(
_xlfn.IFS(
$DH143="день_1",
$BP143*$BL143/($AX143-$AW143+1)*BG143*(DAY(EOMONTH(BG$15,0))),
$DH143="день_2",
$BP143/30*MAX(MIN($AX143,EOMONTH(BG$15,0))-MAX($AW143,BG$15)+1,),
$DH143="раб.день",
$BP143/30*(IFERROR(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$BP143*BG143,
$DH143="неделя",
$BP143*BG143/7*(ROUNDUP((DAY(EOMONTH(BG$15,0)))/4,0))),
0)</f>
        <v/>
      </c>
      <c r="BY143" s="125">
        <f t="array" ref="BY143">
IFERROR(
_xlfn.IFS(
$DH143="день_1",
$BP143*$BL143/($AX143-$AW143+1)*BH143*(DAY(EOMONTH(BH$15,0))),
$DH143="день_2",
$BP143/30*MAX(MIN($AX143,EOMONTH(BH$15,0))-MAX($AW143,BH$15)+1,),
$DH143="раб.день",
$BP143/30*(IFERROR(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$BP143*BH143,
$DH143="неделя",
$BP143*BH143/7*(ROUNDUP((DAY(EOMONTH(BH$15,0)))/4,0))),
0)</f>
        <v/>
      </c>
      <c r="BZ143" s="125">
        <f t="array" ref="BZ143">
IFERROR(
_xlfn.IFS(
$DH143="день_1",
$BP143*$BL143/($AX143-$AW143+1)*BI143*(DAY(EOMONTH(BI$15,0))),
$DH143="день_2",
$BP143/30*MAX(MIN($AX143,EOMONTH(BI$15,0))-MAX($AW143,BI$15)+1,),
$DH143="раб.день",
$BP143/30*(IFERROR(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$BP143*BI143,
$DH143="неделя",
$BP143*BI143/7*(ROUNDUP((DAY(EOMONTH(BI$15,0)))/4,0))),
0)</f>
        <v/>
      </c>
      <c r="CA143" s="125">
        <f t="array" ref="CA143">
IFERROR(
_xlfn.IFS(
$DH143="день_1",
$BP143*$BL143/($AX143-$AW143+1)*BJ143*(DAY(EOMONTH(BJ$15,0))),
$DH143="день_2",
$BP143/30*MAX(MIN($AX143,EOMONTH(BJ$15,0))-MAX($AW143,BJ$15)+1,),
$DH143="раб.день",
$BP143/30*(IFERROR(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$BP143*BJ143,
$DH143="неделя",
$BP143*BJ143/7*(ROUNDUP((DAY(EOMONTH(BJ$15,0)))/4,0))),
0)</f>
        <v/>
      </c>
      <c r="CB143" s="125">
        <f t="array" ref="CB143">
IFERROR(
_xlfn.IFS(
$DH143="день_1",
$BP143*$BL143/($AX143-$AW143+1)*BK143*(DAY(EOMONTH(BK$15,0))),
$DH143="день_2",
$BP143/30*MAX(MIN($AX143,EOMONTH(BK$15,0))-MAX($AW143,BK$15)+1,),
$DH143="раб.день",
$BP143/30*(IFERROR(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$BP143*BK143,
$DH143="неделя",
$BP143*BK143/7*(ROUNDUP((DAY(EOMONTH(BK$15,0)))/4,0))),
0)</f>
        <v/>
      </c>
      <c r="CC143" s="125">
        <f>SUM($BQ143:$CB143)</f>
        <v/>
      </c>
      <c r="CD143" s="126">
        <f>SUM($EH143:$EH143)</f>
        <v/>
      </c>
      <c r="CE143" s="126">
        <f>$CD143*$AB143</f>
        <v/>
      </c>
      <c r="CF143" s="126">
        <f>SUM($EK143:$EK143)</f>
        <v/>
      </c>
      <c r="CG143" s="126">
        <f>$CF143*$AB143</f>
        <v/>
      </c>
      <c r="CH143" s="126">
        <f>SUM($CC143,$CE143,$CG143)</f>
        <v/>
      </c>
      <c r="CI143" s="126">
        <f>$CH143*(1+$CM143)</f>
        <v/>
      </c>
      <c r="CJ143" s="127" t="n">
        <v>0</v>
      </c>
      <c r="CK143" s="126">
        <f>SUM($CH143:$CH143)*(1+$CJ143)</f>
        <v/>
      </c>
      <c r="CL143" s="126">
        <f>SUM($CH143:$CH143)*(1+$CM143)</f>
        <v/>
      </c>
      <c r="CM143" s="59" t="n"/>
      <c r="CN143" s="59" t="n"/>
      <c r="CO143" s="72" t="n"/>
      <c r="CP143" s="59" t="n"/>
      <c r="CQ143" s="73" t="n"/>
      <c r="CR143" s="73" t="n"/>
      <c r="CS143" s="73" t="n"/>
      <c r="CT143" s="72" t="n"/>
      <c r="CU143" s="79" t="inlineStr">
        <is>
          <t> </t>
        </is>
      </c>
      <c r="CV143" s="60" t="n"/>
      <c r="CW143" s="60" t="n"/>
      <c r="CX143" s="60" t="n"/>
      <c r="CY143" s="127">
        <f>IFERROR(($CC143-$EE143)/($EE143/(1-$DQ143)),0)</f>
        <v/>
      </c>
      <c r="CZ143" s="127">
        <f>IFERROR(1-$EI143/($CE143),0)</f>
        <v/>
      </c>
      <c r="DA143" s="127">
        <f>IFERROR(1-$EL143/($CG143),0)</f>
        <v/>
      </c>
      <c r="DB143" s="126">
        <f>ROUND(IFERROR(($CI143/(1+$CM143)-$EN143),0),2)</f>
        <v/>
      </c>
      <c r="DC143" s="128" t="n"/>
      <c r="DD143" s="125" t="n"/>
      <c r="DE143" s="75" t="n">
        <v>0</v>
      </c>
      <c r="DF143" s="128" t="n"/>
      <c r="DG143" s="125">
        <f>IF($DC143=0,0,$DD143*($DC143*100%-$DE143*$DF143))*SUM($AB143:$AB143)</f>
        <v/>
      </c>
      <c r="DH143" s="129" t="inlineStr">
        <is>
          <t>месяц</t>
        </is>
      </c>
      <c r="DI143" s="130">
        <f t="array" ref="DI143">IFERROR(
IF($ES143="LisChannel",
(ROUND(((INDEX({174.625;153.888888888889;130.972222222222},MATCH($AI143,{2;3;4}),0))*$AG143*$AI143),2)),0),0)</f>
        <v/>
      </c>
      <c r="DJ143" s="130">
        <f>
_xlfn.LET(_xlpm.X,
IFERROR(
IF($ES143="НовиковТВ",
(_xlfn.LET(_xlpm.NTV,
_xlfn.LET(_xlpm.MIN,350000,
IF(SUMIFS($DI:$DI,$ES:$ES,"НовиковТВ")&lt;=_xlpm.MIN,
(SUMIFS($DI:$DI,$ES:$ES,"НовиковТВ")/(COUNTIFS($ES:$ES,"НовиковТВ")))*_xlpm.MIN/SUMIFS($DI:$DI,$ES:$ES,"НовиковТВ"),
DI143)),
_xlpm.NTV+$DG143/(1-(1-(_xlpm.NTV)*(1-$DL143)*(1-$DM143)*(1-$DN143)*(1-$DO143)*(1-$DP143)/_xlpm.NTV))))/(1+$EP143),
$DI143+$DG143/(1-(1-($DI143)*(1-$DL143)*(1-$DM143)*(1-$DN143)*(1-$DO143)*(1-$DP143)/$DI143))),
0),
_xlpm.X*(1+$CM143)*(1+$CW143)-_xlpm.X*(1+$CM143)+_xlpm.X)</f>
        <v/>
      </c>
      <c r="DK143" s="125" t="inlineStr">
        <is>
          <t>послед.</t>
        </is>
      </c>
      <c r="DL143" s="63" t="n">
        <v>0</v>
      </c>
      <c r="DM143" s="63" t="n">
        <v>0</v>
      </c>
      <c r="DN143" s="63" t="n">
        <v>0</v>
      </c>
      <c r="DO143" s="63" t="n">
        <v>0</v>
      </c>
      <c r="DP143" s="63" t="n">
        <v>0</v>
      </c>
      <c r="DQ143" s="63">
        <f t="array" ref="DQ143">IFERROR(_xlfn.IFS(
$DK143="послед.",1-(1-$DL143)*(1-$DM143)*(1-$DN143)*(1-$DO143)*(1-$DP143),
$DK143="сумм.",$DL143+$DM143+$DN143+$DO143+$DP143),
0)</f>
        <v/>
      </c>
      <c r="DR143" s="125">
        <f t="array" ref="DR143">
IFERROR(
_xlfn.IFS(
$BL143=0,
0,
$BL143&gt;0,
_xlfn.IFS($DK143="послед.",
$DJ143*(1-$DL143)*(1-$DM143)*(1-$DN143)*(1-$DO143)*(1-$DP143),
$DK143="сумм.",
$DJ143*(1-($DL143+$DM143+$DN143+$DO143+$DP143)))),0)</f>
        <v/>
      </c>
      <c r="DS143" s="125">
        <f t="array" ref="DS143">
IFERROR(_xlfn.IFS(
$DH143="день_1",
$DR143*$BL143/($AX143-$AW143+1)*AZ143*(DAY(EOMONTH(AZ$15,0))),
$DH143="день_2",
$DR143/30*MAX(MIN($AX143,EOMONTH(AZ$15,0))-MAX($AW143,AZ$15)+1,),
$DH143="раб.день",
$DR143/30*(IFERROR(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$DR143*AZ143,
$DH143="неделя",
$DR143*AZ143/7*(ROUNDUP((DAY(EOMONTH(AZ$15,0)))/4,0))),
0)</f>
        <v/>
      </c>
      <c r="DT143" s="125">
        <f t="array" ref="DT143">
IFERROR(_xlfn.IFS(
$DH143="день_1",
$DR143*$BL143/($AX143-$AW143+1)*BA143*(DAY(EOMONTH(BA$15,0))),
$DH143="день_2",
$DR143/30*MAX(MIN($AX143,EOMONTH(BA$15,0))-MAX($AW143,BA$15)+1,),
$DH143="раб.день",
$DR143/30*(IFERROR(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$DR143*BA143,
$DH143="неделя",
$DR143*BA143/7*(ROUNDUP((DAY(EOMONTH(BA$15,0)))/4,0))),
0)</f>
        <v/>
      </c>
      <c r="DU143" s="125">
        <f t="array" ref="DU143">
IFERROR(_xlfn.IFS(
$DH143="день_1",
$DR143*$BL143/($AX143-$AW143+1)*BB143*(DAY(EOMONTH(BB$15,0))),
$DH143="день_2",
$DR143/30*MAX(MIN($AX143,EOMONTH(BB$15,0))-MAX($AW143,BB$15)+1,),
$DH143="раб.день",
$DR143/30*(IFERROR(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$DR143*BB143,
$DH143="неделя",
$DR143*BB143/7*(ROUNDUP((DAY(EOMONTH(BB$15,0)))/4,0))),
0)</f>
        <v/>
      </c>
      <c r="DV143" s="125">
        <f t="array" ref="DV143">
IFERROR(_xlfn.IFS(
$DH143="день_1",
$DR143*$BL143/($AX143-$AW143+1)*BC143*(DAY(EOMONTH(BC$15,0))),
$DH143="день_2",
$DR143/30*MAX(MIN($AX143,EOMONTH(BC$15,0))-MAX($AW143,BC$15)+1,),
$DH143="раб.день",
$DR143/30*(IFERROR(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$DR143*BC143,
$DH143="неделя",
$DR143*BC143/7*(ROUNDUP((DAY(EOMONTH(BC$15,0)))/4,0))),
0)</f>
        <v/>
      </c>
      <c r="DW143" s="125">
        <f t="array" ref="DW143">
IFERROR(_xlfn.IFS(
$DH143="день_1",
$DR143*$BL143/($AX143-$AW143+1)*BD143*(DAY(EOMONTH(BD$15,0))),
$DH143="день_2",
$DR143/30*MAX(MIN($AX143,EOMONTH(BD$15,0))-MAX($AW143,BD$15)+1,),
$DH143="раб.день",
$DR143/30*(IFERROR(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$DR143*BD143,
$DH143="неделя",
$DR143*BD143/7*(ROUNDUP((DAY(EOMONTH(BD$15,0)))/4,0))),
0)</f>
        <v/>
      </c>
      <c r="DX143" s="125">
        <f t="array" ref="DX143">
IFERROR(_xlfn.IFS(
$DH143="день_1",
$DR143*$BL143/($AX143-$AW143+1)*BE143*(DAY(EOMONTH(BE$15,0))),
$DH143="день_2",
$DR143/30*MAX(MIN($AX143,EOMONTH(BE$15,0))-MAX($AW143,BE$15)+1,),
$DH143="раб.день",
$DR143/30*(IFERROR(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$DR143*BE143,
$DH143="неделя",
$DR143*BE143/7*(ROUNDUP((DAY(EOMONTH(BE$15,0)))/4,0))),
0)</f>
        <v/>
      </c>
      <c r="DY143" s="125">
        <f t="array" ref="DY143">
IFERROR(_xlfn.IFS(
$DH143="день_1",
$DR143*$BL143/($AX143-$AW143+1)*BF143*(DAY(EOMONTH(BF$15,0))),
$DH143="день_2",
$DR143/30*MAX(MIN($AX143,EOMONTH(BF$15,0))-MAX($AW143,BF$15)+1,),
$DH143="раб.день",
$DR143/30*(IFERROR(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$DR143*BF143,
$DH143="неделя",
$DR143*BF143/7*(ROUNDUP((DAY(EOMONTH(BF$15,0)))/4,0))),
0)</f>
        <v/>
      </c>
      <c r="DZ143" s="125">
        <f t="array" ref="DZ143">
IFERROR(_xlfn.IFS(
$DH143="день_1",
$DR143*$BL143/($AX143-$AW143+1)*BG143*(DAY(EOMONTH(BG$15,0))),
$DH143="день_2",
$DR143/30*MAX(MIN($AX143,EOMONTH(BG$15,0))-MAX($AW143,BG$15)+1,),
$DH143="раб.день",
$DR143/30*(IFERROR(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$DR143*BG143,
$DH143="неделя",
$DR143*BG143/7*(ROUNDUP((DAY(EOMONTH(BG$15,0)))/4,0))),
0)</f>
        <v/>
      </c>
      <c r="EA143" s="125">
        <f t="array" ref="EA143">
IFERROR(_xlfn.IFS(
$DH143="день_1",
$DR143*$BL143/($AX143-$AW143+1)*BH143*(DAY(EOMONTH(BH$15,0))),
$DH143="день_2",
$DR143/30*MAX(MIN($AX143,EOMONTH(BH$15,0))-MAX($AW143,BH$15)+1,),
$DH143="раб.день",
$DR143/30*(IFERROR(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$DR143*BH143,
$DH143="неделя",
$DR143*BH143/7*(ROUNDUP((DAY(EOMONTH(BH$15,0)))/4,0))),
0)</f>
        <v/>
      </c>
      <c r="EB143" s="125">
        <f t="array" ref="EB143">
IFERROR(_xlfn.IFS(
$DH143="день_1",
$DR143*$BL143/($AX143-$AW143+1)*BI143*(DAY(EOMONTH(BI$15,0))),
$DH143="день_2",
$DR143/30*MAX(MIN($AX143,EOMONTH(BI$15,0))-MAX($AW143,BI$15)+1,),
$DH143="раб.день",
$DR143/30*(IFERROR(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$DR143*BI143,
$DH143="неделя",
$DR143*BI143/7*(ROUNDUP((DAY(EOMONTH(BI$15,0)))/4,0))),
0)</f>
        <v/>
      </c>
      <c r="EC143" s="125">
        <f t="array" ref="EC143">
IFERROR(_xlfn.IFS(
$DH143="день_1",
$DR143*$BL143/($AX143-$AW143+1)*BJ143*(DAY(EOMONTH(BJ$15,0))),
$DH143="день_2",
$DR143/30*MAX(MIN($AX143,EOMONTH(BJ$15,0))-MAX($AW143,BJ$15)+1,),
$DH143="раб.день",
$DR143/30*(IFERROR(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$DR143*BJ143,
$DH143="неделя",
$DR143*BJ143/7*(ROUNDUP((DAY(EOMONTH(BJ$15,0)))/4,0))),
0)</f>
        <v/>
      </c>
      <c r="ED143" s="125">
        <f t="array" ref="ED143">
IFERROR(_xlfn.IFS(
$DH143="день_1",
$DR143*$BL143/($AX143-$AW143+1)*BK143*(DAY(EOMONTH(BK$15,0))),
$DH143="день_2",
$DR143/30*MAX(MIN($AX143,EOMONTH(BK$15,0))-MAX($AW143,BK$15)+1,),
$DH143="раб.день",
$DR143/30*(IFERROR(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$DR143*BK143,
$DH143="неделя",
$DR143*BK143/7*(ROUNDUP((DAY(EOMONTH(BK$15,0)))/4,0))),
0)</f>
        <v/>
      </c>
      <c r="EE143" s="125">
        <f>SUM($DS143,$DT143,$DU143,$DV143,$DW143,$DX143,$DY143,$DZ143,$EA143,$EB143,$EC143,$ED143)</f>
        <v/>
      </c>
      <c r="EF143" s="125">
        <f>IFERROR(ROUND($EE143*(1+$EP143),2),0)</f>
        <v/>
      </c>
      <c r="EG143" s="128" t="n">
        <v>1</v>
      </c>
      <c r="EH143" s="126" t="n">
        <v>0</v>
      </c>
      <c r="EI143" s="126">
        <f>ROUND(SUM($EH143:$EH143)*SUM($AB143:$AB143)*$EG143,2)</f>
        <v/>
      </c>
      <c r="EJ143" s="126">
        <f>ROUND($EI143*(1+$EP143),2)</f>
        <v/>
      </c>
      <c r="EK143" s="126" t="n">
        <v>0</v>
      </c>
      <c r="EL143" s="126">
        <f>ROUND(SUM($EK143:$EK143)*SUM($AB143:$AB143)*$EG143,2)</f>
        <v/>
      </c>
      <c r="EM143" s="126">
        <f>ROUND($EL143*(1+$EP143),2)</f>
        <v/>
      </c>
      <c r="EN143" s="126">
        <f>SUM($EE143,$EI143,$EL143)</f>
        <v/>
      </c>
      <c r="EO143" s="126">
        <f>SUM($EF143,$EJ143,$EM143)</f>
        <v/>
      </c>
      <c r="EP143" s="59" t="n"/>
      <c r="EQ143" s="59" t="n"/>
      <c r="ER143" s="60">
        <f t="array" ref="ER1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MATCH(ES143,
{"AMS";"RussOutdoor";"HD Outdoor";"Ingroup";"IQ";"Ledproduction";"LisChannel";"Logic";"Media-PPL";"NovikovTV | НовиковТВ";"SMA";"SOK";"КрокусТВ | CrocusTV | IndoorTV";"Сити";"ТЯК Москва"},
0)),"")</f>
        <v/>
      </c>
      <c r="ES143" s="60" t="n"/>
      <c r="ET143" s="60">
        <f t="array" ref="ET1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MATCH(ES143,
{"AMS";"RussOutdoor";"HD Outdoor";"Ingroup";"IQ";"Ledproduction";"LisChannel";"Logic";"Media-PPL";"NovikovTV | НовиковТВ";"SMA";"SOK";"КрокусТВ | CrocusTV | IndoorTV";"Сити";"ТЯК Москва"},
0)),"")</f>
        <v/>
      </c>
      <c r="EU143" s="60" t="n"/>
      <c r="EV143" s="60" t="n"/>
      <c r="EX143" s="110">
        <f t="array" ref="EX143">
($AR143/30
+N("ТРАФИК ПЛОЩАДКИ"))*
(IFERROR(
_xlfn.LET(
_xlpm.GPR,
HLOOKUP($L143,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IF($Q143="цифровой",_xlpm.GPR/$AG143,_xlpm.GPR/60)),
0)
+N("DWELL TIME"))*
(IF($AB143=0,0,IF($AB143=1,0.3,IF($AB143=2,0.5,IF($AB143&gt;2,1))))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_xlfn.IFS($AC143="да",1.2,$AC143="нет",1)*
_xlfn.IFS($AD143="да",1.2,$AD143="нет",1)*
IF(R143="статический",1,1.2)*
$X143*
INDEX(
{1.2;1;1.2;1.2;1;1.2;1.2;1.2;1.2;1.2;1.2;1;1.2;1.2;1.2;1.2;1;1;1.2;1.2;1.2;1;1;1;1;1.2;1.2;1.2;1.2;1;1;1;1;1.2;1.2;1.2;1.2;1.2;1.2;1.2;1.2;1;1;1.2;1;1;1;1;1.5;1;1;1.5;1.5;1.2},
MATCH($Q143,_xlpm.MI,0)))&gt;{0.02;0.04;0.06;0.1;0.2;0.4;0.6;0.8;1;2;4;6})),
{0;1;2;3;4;5;6;7;8;9;10;11;12},
0)))
+N("КОЭФФИЦИЕНТ КОНТАКТА"))))*
(_xlfn.IFS($X143&lt;0.1,$X143/1000,$X143&gt;25,5.2,AND($X143&gt;=0.1,$X143&lt;=25),(($X143*2+0.1)/10)*($X143/10)))*
IFERROR((_xlfn.LET(
_xlpm.MA,
{0;0.8;0.85;0.9;0.95;1},
_xlpm.MAA,
{0;1;2;3;4;5},
INDEX(_xlpm.MA,MATCH(SUMPRODUCT(--((IF(ROUND(_xlpm.MAA,1)&gt;5,5,ROUND($AB143,1)))&gt;{0;1;2;3;4;5})),_xlpm.MAA,0)))
+N("КОЭФФИЦИЕНТ КОЛ-ВО КОНСТРУКЦИЙ")),1)*
$AB143,0))*
(IF($Q143="цифровой",$AG143/15*$AI143,1)
+N("ДЛЯ ЦИФРЫ"))</f>
        <v/>
      </c>
      <c r="EY143" s="110">
        <f>IFERROR(EX143*AY143,0)</f>
        <v/>
      </c>
      <c r="EZ143" s="131">
        <f>IFERROR(DP143/EY143*1000,0)</f>
        <v/>
      </c>
      <c r="FA143" s="112">
        <f>IFERROR(FC143/FB143,0)</f>
        <v/>
      </c>
      <c r="FB143" s="112">
        <f>IFERROR((FC143/(EY143/FF143*#REF!))*0.825,0)</f>
        <v/>
      </c>
      <c r="FC143" s="112">
        <f>IFERROR(((EX143*30/AR143)*100)/30,0)</f>
        <v/>
      </c>
      <c r="FD143" s="112">
        <f>IFERROR(EY143/G143*100%,0)</f>
        <v/>
      </c>
      <c r="FE143" s="112">
        <f>IFERROR(FD143/FC143*100%,0)</f>
        <v/>
      </c>
      <c r="FF143" s="110">
        <f>IFERROR(AR143/30*AY143,0)</f>
        <v/>
      </c>
    </row>
    <row r="144" ht="12.75" customHeight="1">
      <c r="A144" s="59" t="n"/>
      <c r="B144" s="60" t="n"/>
      <c r="C144" s="60" t="n"/>
      <c r="D144" s="60">
        <f t="array" ref="D1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4" s="60">
        <f t="array" ref="E1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4" s="60" t="inlineStr"/>
      <c r="G144" s="60" t="n"/>
      <c r="H144" s="60">
        <f t="array" ref="H1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4" s="60" t="n"/>
      <c r="J144" s="60" t="n"/>
      <c r="K144" s="60" t="n"/>
      <c r="L144" s="60" t="n"/>
      <c r="M144" s="60" t="n"/>
      <c r="N144" s="60" t="n"/>
      <c r="O144" s="60" t="n"/>
      <c r="P144" s="60">
        <f t="array" ref="P144">
_xlfn.IFS(
ISNUMBER(MATCH($Q144,{"шелфбаннер","разделитель","монетница","чековая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ISNUMBER(MATCH($Q144,{"каталог","журнал"},)),
"Пресса",
$Q144="","")</f>
        <v/>
      </c>
      <c r="Q144" s="60" t="n"/>
      <c r="R144" s="60">
        <f t="array" ref="R144">
IFERROR(
_xlfn.IFS(
OR(ISNUMBER(MATCH($Q144,{"экспозиция","макет","стенд","автостенд","авто стенд","выставочное пространство","выставочные стенды","модульные выставочные стенды","3Д конструкция","3D конструкция"},)),P144="Экспонирование"),
"нестандартный",
ISNUMBER(MATCH($Q144,{"скроллер","призматрон"},)),
"динамический",
$P144="Видео",
"цифровой",
OR($P144="Пресса",$P144="Щит",$P144="POSm",$P144="Подвес",$P144="Брендирование/оклейка"),
"статический"),"")</f>
        <v/>
      </c>
      <c r="S144" s="59" t="n"/>
      <c r="T144" s="60" t="n"/>
      <c r="U144" s="60" t="n"/>
      <c r="V144" s="60">
        <f>
IF(P144="Видео",
"цифровой постер/ролик",
IF(ISNUMBER(MATCH(Q144,{"короб световой","короб световой | лайтбокс","короб световой | кристалайт","лайтбокс","лайт бокс","кристалайт","LB","lightbox"},)),
"бэклит",
IF(P144="Брендирование/оклейка",
"перфарированная пленка/самоклейка",
IF(P144="Экспонирование",
"под запрос",
IF(P144="Подвес",
"баннер/ткань",
"")))))</f>
        <v/>
      </c>
      <c r="W144" s="59" t="n"/>
      <c r="X144" s="59" t="n"/>
      <c r="Y144" s="59" t="n"/>
      <c r="Z144" s="61" t="n"/>
      <c r="AA144" s="61" t="n"/>
      <c r="AB144" s="61">
        <f>IF(BL144&gt;0,Z144,0)</f>
        <v/>
      </c>
      <c r="AC144" s="59" t="n"/>
      <c r="AD144" s="59" t="n"/>
      <c r="AE144" s="59" t="n"/>
      <c r="AF144" s="59" t="n"/>
      <c r="AG144" s="59" t="n"/>
      <c r="AH144" s="59" t="n"/>
      <c r="AI144" s="59" t="n"/>
      <c r="AJ144" s="59" t="n"/>
      <c r="AK144" s="59" t="n"/>
      <c r="AL144" s="62">
        <f>IFERROR(IF(OR(R144="статический",R144="динамический",R144="нестандартный",R144="",R144=""),"-",IF(AND(AH144="-",AI144="-"),"-",AK144*3600/AH144*AI144)),"-")</f>
        <v/>
      </c>
      <c r="AM144" s="62">
        <f>IFERROR(IF(OR(R144="статический",R144="динамический",R144="",R144="", R144="BTL",R144="нестандартный"),"-",AG144*AI144*AL144/60),"-")</f>
        <v/>
      </c>
      <c r="AN144" s="63">
        <f>IFERROR(IF(AH144="","-",AG144*AI144/AH144),"-")</f>
        <v/>
      </c>
      <c r="AO144" s="59">
        <f>IFERROR(IF(OR($R144="статический",$R144="динамический",$R144="",$R144="",$R144="BTL",$R144="нестандартный"),"-",$AL144*$AY144),"-")</f>
        <v/>
      </c>
      <c r="AP144" s="62">
        <f>IFERROR(IF(OR($R144="статический",$R144="динамический",$R144="",$R144="",$R144="BTL",$R144="нестандартный"),"-",$AM144*AY144),"-")</f>
        <v/>
      </c>
      <c r="AQ144" s="64" t="n"/>
      <c r="AR144" s="61" t="n"/>
      <c r="AS144" s="61" t="n"/>
      <c r="AT144" s="61" t="n"/>
      <c r="AU144" s="65" t="n"/>
      <c r="AV144" s="124">
        <f>IFERROR(DR144/AT144*1000,"n/a")</f>
        <v/>
      </c>
      <c r="AW144" s="67" t="n"/>
      <c r="AX144" s="67" t="n"/>
      <c r="AY144" s="43">
        <f>IFERROR(IF(OR($AW144="",$AX144=""),"",_xlfn.DAYS($AX144+1,$AW144)),"")</f>
        <v/>
      </c>
      <c r="AZ144" s="68">
        <f t="array" ref="AZ144">
_xlfn.LET(_xlpm.COEFF,
IF($AW144+$AX144=0,0,IF(MAX(MIN($AX144,EOMONTH(AZ$15,0))-MAX($AW144,AZ$15)+1,)&gt;0,1,0)),
_xlfn.IFS(
$ES144="LisChannel",
_xlpm.COEFF*
INDEX({1;1;1.2;1.2;1;1;1;1;1.2;1.2;1.2;1.2},
MATCH(MONTH(AZ$15),
{1,2,3,4,5,6,7,8,9,10,11,12})),
CONCATENATE($ES144," ",$L144)="RussOutdoor метро",
_xlpm.COEFF*
INDEX({0.8;0.9;1.1;1.1;1;1;1;1;1.1;1.1;1.1;1.1},
MATCH(MONTH(AZ$15),
{1,2,3,4,5,6,7,8,9,10,11,12})),
$ES144&lt;&gt;"LisChannel",
_xlpm.COEFF,
$ES144&lt;&gt;"RussOutdoor",
_xlpm.COEFF))</f>
        <v/>
      </c>
      <c r="BA144" s="68">
        <f t="array" ref="BA144">
_xlfn.LET(_xlpm.COEFF,
IF($AW144+$AX144=0,0,IF(MAX(MIN($AX144,EOMONTH(BA$15,0))-MAX($AW144,BA$15)+1,)&gt;0,1,0)),
_xlfn.IFS(
$ES144="LisChannel",
_xlpm.COEFF*
INDEX({1;1;1.2;1.2;1;1;1;1;1.2;1.2;1.2;1.2},
MATCH(MONTH(BA$15),
{1,2,3,4,5,6,7,8,9,10,11,12})),
CONCATENATE($ES144," ",$L144)="RussOutdoor метро",
_xlpm.COEFF*
INDEX({0.8;0.9;1.1;1.1;1;1;1;1;1.1;1.1;1.1;1.1},
MATCH(MONTH(BA$15),
{1,2,3,4,5,6,7,8,9,10,11,12})),
$ES144&lt;&gt;"LisChannel",
_xlpm.COEFF,
$ES144&lt;&gt;"RussOutdoor",
_xlpm.COEFF))</f>
        <v/>
      </c>
      <c r="BB144" s="68">
        <f t="array" ref="BB144">
_xlfn.LET(_xlpm.COEFF,
IF($AW144+$AX144=0,0,IF(MAX(MIN($AX144,EOMONTH(BB$15,0))-MAX($AW144,BB$15)+1,)&gt;0,1,0)),
_xlfn.IFS(
$ES144="LisChannel",
_xlpm.COEFF*
INDEX({1;1;1.2;1.2;1;1;1;1;1.2;1.2;1.2;1.2},
MATCH(MONTH(BB$15),
{1,2,3,4,5,6,7,8,9,10,11,12})),
CONCATENATE($ES144," ",$L144)="RussOutdoor метро",
_xlpm.COEFF*
INDEX({0.8;0.9;1.1;1.1;1;1;1;1;1.1;1.1;1.1;1.1},
MATCH(MONTH(BB$15),
{1,2,3,4,5,6,7,8,9,10,11,12})),
$ES144&lt;&gt;"LisChannel",
_xlpm.COEFF,
$ES144&lt;&gt;"RussOutdoor",
_xlpm.COEFF))</f>
        <v/>
      </c>
      <c r="BC144" s="68">
        <f t="array" ref="BC144">
_xlfn.LET(_xlpm.COEFF,
IF($AW144+$AX144=0,0,IF(MAX(MIN($AX144,EOMONTH(BC$15,0))-MAX($AW144,BC$15)+1,)&gt;0,1,0)),
_xlfn.IFS(
$ES144="LisChannel",
_xlpm.COEFF*
INDEX({1;1;1.2;1.2;1;1;1;1;1.2;1.2;1.2;1.2},
MATCH(MONTH(BC$15),
{1,2,3,4,5,6,7,8,9,10,11,12})),
CONCATENATE($ES144," ",$L144)="RussOutdoor метро",
_xlpm.COEFF*
INDEX({0.8;0.9;1.1;1.1;1;1;1;1;1.1;1.1;1.1;1.1},
MATCH(MONTH(BC$15),
{1,2,3,4,5,6,7,8,9,10,11,12})),
$ES144&lt;&gt;"LisChannel",
_xlpm.COEFF,
$ES144&lt;&gt;"RussOutdoor",
_xlpm.COEFF))</f>
        <v/>
      </c>
      <c r="BD144" s="68">
        <f t="array" ref="BD144">
_xlfn.LET(_xlpm.COEFF,
IF($AW144+$AX144=0,0,IF(MAX(MIN($AX144,EOMONTH(BD$15,0))-MAX($AW144,BD$15)+1,)&gt;0,1,0)),
_xlfn.IFS(
$ES144="LisChannel",
_xlpm.COEFF*
INDEX({1;1;1.2;1.2;1;1;1;1;1.2;1.2;1.2;1.2},
MATCH(MONTH(BD$15),
{1,2,3,4,5,6,7,8,9,10,11,12})),
CONCATENATE($ES144," ",$L144)="RussOutdoor метро",
_xlpm.COEFF*
INDEX({0.8;0.9;1.1;1.1;1;1;1;1;1.1;1.1;1.1;1.1},
MATCH(MONTH(BD$15),
{1,2,3,4,5,6,7,8,9,10,11,12})),
$ES144&lt;&gt;"LisChannel",
_xlpm.COEFF,
$ES144&lt;&gt;"RussOutdoor",
_xlpm.COEFF))</f>
        <v/>
      </c>
      <c r="BE144" s="68">
        <f t="array" ref="BE144">
_xlfn.LET(_xlpm.COEFF,
IF($AW144+$AX144=0,0,IF(MAX(MIN($AX144,EOMONTH(BE$15,0))-MAX($AW144,BE$15)+1,)&gt;0,1,0)),
_xlfn.IFS(
$ES144="LisChannel",
_xlpm.COEFF*
INDEX({1;1;1.2;1.2;1;1;1;1;1.2;1.2;1.2;1.2},
MATCH(MONTH(BE$15),
{1,2,3,4,5,6,7,8,9,10,11,12})),
CONCATENATE($ES144," ",$L144)="RussOutdoor метро",
_xlpm.COEFF*
INDEX({0.8;0.9;1.1;1.1;1;1;1;1;1.1;1.1;1.1;1.1},
MATCH(MONTH(BE$15),
{1,2,3,4,5,6,7,8,9,10,11,12})),
$ES144&lt;&gt;"LisChannel",
_xlpm.COEFF,
$ES144&lt;&gt;"RussOutdoor",
_xlpm.COEFF))</f>
        <v/>
      </c>
      <c r="BF144" s="68">
        <f t="array" ref="BF144">
_xlfn.LET(_xlpm.COEFF,
IF($AW144+$AX144=0,0,IF(MAX(MIN($AX144,EOMONTH(BF$15,0))-MAX($AW144,BF$15)+1,)&gt;0,1,0)),
_xlfn.IFS(
$ES144="LisChannel",
_xlpm.COEFF*
INDEX({1;1;1.2;1.2;1;1;1;1;1.2;1.2;1.2;1.2},
MATCH(MONTH(BF$15),
{1,2,3,4,5,6,7,8,9,10,11,12})),
CONCATENATE($ES144," ",$L144)="RussOutdoor метро",
_xlpm.COEFF*
INDEX({0.8;0.9;1.1;1.1;1;1;1;1;1.1;1.1;1.1;1.1},
MATCH(MONTH(BF$15),
{1,2,3,4,5,6,7,8,9,10,11,12})),
$ES144&lt;&gt;"LisChannel",
_xlpm.COEFF,
$ES144&lt;&gt;"RussOutdoor",
_xlpm.COEFF))</f>
        <v/>
      </c>
      <c r="BG144" s="68">
        <f t="array" ref="BG144">
_xlfn.LET(_xlpm.COEFF,
IF($AW144+$AX144=0,0,IF(MAX(MIN($AX144,EOMONTH(BG$15,0))-MAX($AW144,BG$15)+1,)&gt;0,1,0)),
_xlfn.IFS(
$ES144="LisChannel",
_xlpm.COEFF*
INDEX({1;1;1.2;1.2;1;1;1;1;1.2;1.2;1.2;1.2},
MATCH(MONTH(BG$15),
{1,2,3,4,5,6,7,8,9,10,11,12})),
CONCATENATE($ES144," ",$L144)="RussOutdoor метро",
_xlpm.COEFF*
INDEX({0.8;0.9;1.1;1.1;1;1;1;1;1.1;1.1;1.1;1.1},
MATCH(MONTH(BG$15),
{1,2,3,4,5,6,7,8,9,10,11,12})),
$ES144&lt;&gt;"LisChannel",
_xlpm.COEFF,
$ES144&lt;&gt;"RussOutdoor",
_xlpm.COEFF))</f>
        <v/>
      </c>
      <c r="BH144" s="68">
        <f t="array" ref="BH144">
_xlfn.LET(_xlpm.COEFF,
IF($AW144+$AX144=0,0,IF(MAX(MIN($AX144,EOMONTH(BH$15,0))-MAX($AW144,BH$15)+1,)&gt;0,1,0)),
_xlfn.IFS(
$ES144="LisChannel",
_xlpm.COEFF*
INDEX({1;1;1.2;1.2;1;1;1;1;1.2;1.2;1.2;1.2},
MATCH(MONTH(BH$15),
{1,2,3,4,5,6,7,8,9,10,11,12})),
CONCATENATE($ES144," ",$L144)="RussOutdoor метро",
_xlpm.COEFF*
INDEX({0.8;0.9;1.1;1.1;1;1;1;1;1.1;1.1;1.1;1.1},
MATCH(MONTH(BH$15),
{1,2,3,4,5,6,7,8,9,10,11,12})),
$ES144&lt;&gt;"LisChannel",
_xlpm.COEFF,
$ES144&lt;&gt;"RussOutdoor",
_xlpm.COEFF))</f>
        <v/>
      </c>
      <c r="BI144" s="68">
        <f t="array" ref="BI144">
_xlfn.LET(_xlpm.COEFF,
IF($AW144+$AX144=0,0,IF(MAX(MIN($AX144,EOMONTH(BI$15,0))-MAX($AW144,BI$15)+1,)&gt;0,1,0)),
_xlfn.IFS(
$ES144="LisChannel",
_xlpm.COEFF*
INDEX({1;1;1.2;1.2;1;1;1;1;1.2;1.2;1.2;1.2},
MATCH(MONTH(BI$15),
{1,2,3,4,5,6,7,8,9,10,11,12})),
CONCATENATE($ES144," ",$L144)="RussOutdoor метро",
_xlpm.COEFF*
INDEX({0.8;0.9;1.1;1.1;1;1;1;1;1.1;1.1;1.1;1.1},
MATCH(MONTH(BI$15),
{1,2,3,4,5,6,7,8,9,10,11,12})),
$ES144&lt;&gt;"LisChannel",
_xlpm.COEFF,
$ES144&lt;&gt;"RussOutdoor",
_xlpm.COEFF))</f>
        <v/>
      </c>
      <c r="BJ144" s="68">
        <f t="array" ref="BJ144">
_xlfn.LET(_xlpm.COEFF,
IF($AW144+$AX144=0,0,IF(MAX(MIN($AX144,EOMONTH(BJ$15,0))-MAX($AW144,BJ$15)+1,)&gt;0,1,0)),
_xlfn.IFS(
$ES144="LisChannel",
_xlpm.COEFF*
INDEX({1;1;1.2;1.2;1;1;1;1;1.2;1.2;1.2;1.2},
MATCH(MONTH(BJ$15),
{1,2,3,4,5,6,7,8,9,10,11,12})),
CONCATENATE($ES144," ",$L144)="RussOutdoor метро",
_xlpm.COEFF*
INDEX({0.8;0.9;1.1;1.1;1;1;1;1;1.1;1.1;1.1;1.1},
MATCH(MONTH(BJ$15),
{1,2,3,4,5,6,7,8,9,10,11,12})),
$ES144&lt;&gt;"LisChannel",
_xlpm.COEFF,
$ES144&lt;&gt;"RussOutdoor",
_xlpm.COEFF))</f>
        <v/>
      </c>
      <c r="BK144" s="68">
        <f t="array" ref="BK144">
_xlfn.LET(_xlpm.COEFF,
IF($AW144+$AX144=0,0,IF(MAX(MIN($AX144,EOMONTH(BK$15,0))-MAX($AW144,BK$15)+1,)&gt;0,1,0)),
_xlfn.IFS(
$ES144="LisChannel",
_xlpm.COEFF*
INDEX({1;1;1.2;1.2;1;1;1;1;1.2;1.2;1.2;1.2},
MATCH(MONTH(BK$15),
{1,2,3,4,5,6,7,8,9,10,11,12})),
CONCATENATE($ES144," ",$L144)="RussOutdoor метро",
_xlpm.COEFF*
INDEX({0.8;0.9;1.1;1.1;1;1;1;1;1.1;1.1;1.1;1.1},
MATCH(MONTH(BK$15),
{1,2,3,4,5,6,7,8,9,10,11,12})),
$ES144&lt;&gt;"LisChannel",
_xlpm.COEFF,
$ES144&lt;&gt;"RussOutdoor",
_xlpm.COEFF))</f>
        <v/>
      </c>
      <c r="BL144" s="62">
        <f>COUNTIFS($AZ144:$BK144,"&gt;0")</f>
        <v/>
      </c>
      <c r="BM144" s="65" t="n"/>
      <c r="BN144" s="125">
        <f>$DJ144</f>
        <v/>
      </c>
      <c r="BO144" s="63">
        <f>$DQ144</f>
        <v/>
      </c>
      <c r="BP144" s="125">
        <f>
IFERROR(
IF($BL144=0,0,
$BN144*(1-$BO144)),
0)</f>
        <v/>
      </c>
      <c r="BQ144" s="125">
        <f t="array" ref="BQ144">
IFERROR(
_xlfn.IFS(
$DH144="день_1",
$BP144*$BL144/($AX144-$AW144+1)*AZ144*(DAY(EOMONTH(AZ$15,0))),
$DH144="день_2",
$BP144/30*MAX(MIN($AX144,EOMONTH(AZ$15,0))-MAX($AW144,AZ$15)+1,),
$DH144="раб.день",
$BP144/30*(IFERROR(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$BP144*AZ144,
$DH144="неделя",
$BP144*AZ144/7*(ROUNDUP((DAY(EOMONTH(AZ$15,0)))/4,0))),
0)</f>
        <v/>
      </c>
      <c r="BR144" s="125">
        <f t="array" ref="BR144">
IFERROR(
_xlfn.IFS(
$DH144="день_1",
$BP144*$BL144/($AX144-$AW144+1)*BA144*(DAY(EOMONTH(BA$15,0))),
$DH144="день_2",
$BP144/30*MAX(MIN($AX144,EOMONTH(BA$15,0))-MAX($AW144,BA$15)+1,),
$DH144="раб.день",
$BP144/30*(IFERROR(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$BP144*BA144,
$DH144="неделя",
$BP144*BA144/7*(ROUNDUP((DAY(EOMONTH(BA$15,0)))/4,0))),
0)</f>
        <v/>
      </c>
      <c r="BS144" s="125">
        <f t="array" ref="BS144">
IFERROR(
_xlfn.IFS(
$DH144="день_1",
$BP144*$BL144/($AX144-$AW144+1)*BB144*(DAY(EOMONTH(BB$15,0))),
$DH144="день_2",
$BP144/30*MAX(MIN($AX144,EOMONTH(BB$15,0))-MAX($AW144,BB$15)+1,),
$DH144="раб.день",
$BP144/30*(IFERROR(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$BP144*BB144,
$DH144="неделя",
$BP144*BB144/7*(ROUNDUP((DAY(EOMONTH(BB$15,0)))/4,0))),
0)</f>
        <v/>
      </c>
      <c r="BT144" s="125">
        <f t="array" ref="BT144">
IFERROR(
_xlfn.IFS(
$DH144="день_1",
$BP144*$BL144/($AX144-$AW144+1)*BC144*(DAY(EOMONTH(BC$15,0))),
$DH144="день_2",
$BP144/30*MAX(MIN($AX144,EOMONTH(BC$15,0))-MAX($AW144,BC$15)+1,),
$DH144="раб.день",
$BP144/30*(IFERROR(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$BP144*BC144,
$DH144="неделя",
$BP144*BC144/7*(ROUNDUP((DAY(EOMONTH(BC$15,0)))/4,0))),
0)</f>
        <v/>
      </c>
      <c r="BU144" s="125">
        <f t="array" ref="BU144">
IFERROR(
_xlfn.IFS(
$DH144="день_1",
$BP144*$BL144/($AX144-$AW144+1)*BD144*(DAY(EOMONTH(BD$15,0))),
$DH144="день_2",
$BP144/30*MAX(MIN($AX144,EOMONTH(BD$15,0))-MAX($AW144,BD$15)+1,),
$DH144="раб.день",
$BP144/30*(IFERROR(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$BP144*BD144,
$DH144="неделя",
$BP144*BD144/7*(ROUNDUP((DAY(EOMONTH(BD$15,0)))/4,0))),
0)</f>
        <v/>
      </c>
      <c r="BV144" s="125">
        <f t="array" ref="BV144">
IFERROR(
_xlfn.IFS(
$DH144="день_1",
$BP144*$BL144/($AX144-$AW144+1)*BE144*(DAY(EOMONTH(BE$15,0))),
$DH144="день_2",
$BP144/30*MAX(MIN($AX144,EOMONTH(BE$15,0))-MAX($AW144,BE$15)+1,),
$DH144="раб.день",
$BP144/30*(IFERROR(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$BP144*BE144,
$DH144="неделя",
$BP144*BE144/7*(ROUNDUP((DAY(EOMONTH(BE$15,0)))/4,0))),
0)</f>
        <v/>
      </c>
      <c r="BW144" s="125">
        <f t="array" ref="BW144">
IFERROR(
_xlfn.IFS(
$DH144="день_1",
$BP144*$BL144/($AX144-$AW144+1)*BF144*(DAY(EOMONTH(BF$15,0))),
$DH144="день_2",
$BP144/30*MAX(MIN($AX144,EOMONTH(BF$15,0))-MAX($AW144,BF$15)+1,),
$DH144="раб.день",
$BP144/30*(IFERROR(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$BP144*BF144,
$DH144="неделя",
$BP144*BF144/7*(ROUNDUP((DAY(EOMONTH(BF$15,0)))/4,0))),
0)</f>
        <v/>
      </c>
      <c r="BX144" s="125">
        <f t="array" ref="BX144">
IFERROR(
_xlfn.IFS(
$DH144="день_1",
$BP144*$BL144/($AX144-$AW144+1)*BG144*(DAY(EOMONTH(BG$15,0))),
$DH144="день_2",
$BP144/30*MAX(MIN($AX144,EOMONTH(BG$15,0))-MAX($AW144,BG$15)+1,),
$DH144="раб.день",
$BP144/30*(IFERROR(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$BP144*BG144,
$DH144="неделя",
$BP144*BG144/7*(ROUNDUP((DAY(EOMONTH(BG$15,0)))/4,0))),
0)</f>
        <v/>
      </c>
      <c r="BY144" s="125">
        <f t="array" ref="BY144">
IFERROR(
_xlfn.IFS(
$DH144="день_1",
$BP144*$BL144/($AX144-$AW144+1)*BH144*(DAY(EOMONTH(BH$15,0))),
$DH144="день_2",
$BP144/30*MAX(MIN($AX144,EOMONTH(BH$15,0))-MAX($AW144,BH$15)+1,),
$DH144="раб.день",
$BP144/30*(IFERROR(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$BP144*BH144,
$DH144="неделя",
$BP144*BH144/7*(ROUNDUP((DAY(EOMONTH(BH$15,0)))/4,0))),
0)</f>
        <v/>
      </c>
      <c r="BZ144" s="125">
        <f t="array" ref="BZ144">
IFERROR(
_xlfn.IFS(
$DH144="день_1",
$BP144*$BL144/($AX144-$AW144+1)*BI144*(DAY(EOMONTH(BI$15,0))),
$DH144="день_2",
$BP144/30*MAX(MIN($AX144,EOMONTH(BI$15,0))-MAX($AW144,BI$15)+1,),
$DH144="раб.день",
$BP144/30*(IFERROR(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$BP144*BI144,
$DH144="неделя",
$BP144*BI144/7*(ROUNDUP((DAY(EOMONTH(BI$15,0)))/4,0))),
0)</f>
        <v/>
      </c>
      <c r="CA144" s="125">
        <f t="array" ref="CA144">
IFERROR(
_xlfn.IFS(
$DH144="день_1",
$BP144*$BL144/($AX144-$AW144+1)*BJ144*(DAY(EOMONTH(BJ$15,0))),
$DH144="день_2",
$BP144/30*MAX(MIN($AX144,EOMONTH(BJ$15,0))-MAX($AW144,BJ$15)+1,),
$DH144="раб.день",
$BP144/30*(IFERROR(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$BP144*BJ144,
$DH144="неделя",
$BP144*BJ144/7*(ROUNDUP((DAY(EOMONTH(BJ$15,0)))/4,0))),
0)</f>
        <v/>
      </c>
      <c r="CB144" s="125">
        <f t="array" ref="CB144">
IFERROR(
_xlfn.IFS(
$DH144="день_1",
$BP144*$BL144/($AX144-$AW144+1)*BK144*(DAY(EOMONTH(BK$15,0))),
$DH144="день_2",
$BP144/30*MAX(MIN($AX144,EOMONTH(BK$15,0))-MAX($AW144,BK$15)+1,),
$DH144="раб.день",
$BP144/30*(IFERROR(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$BP144*BK144,
$DH144="неделя",
$BP144*BK144/7*(ROUNDUP((DAY(EOMONTH(BK$15,0)))/4,0))),
0)</f>
        <v/>
      </c>
      <c r="CC144" s="125">
        <f>SUM($BQ144:$CB144)</f>
        <v/>
      </c>
      <c r="CD144" s="126">
        <f>SUM($EH144:$EH144)</f>
        <v/>
      </c>
      <c r="CE144" s="126">
        <f>$CD144*$AB144</f>
        <v/>
      </c>
      <c r="CF144" s="126">
        <f>SUM($EK144:$EK144)</f>
        <v/>
      </c>
      <c r="CG144" s="126">
        <f>$CF144*$AB144</f>
        <v/>
      </c>
      <c r="CH144" s="126">
        <f>SUM($CC144,$CE144,$CG144)</f>
        <v/>
      </c>
      <c r="CI144" s="126">
        <f>$CH144*(1+$CM144)</f>
        <v/>
      </c>
      <c r="CJ144" s="127" t="n">
        <v>0</v>
      </c>
      <c r="CK144" s="126">
        <f>SUM($CH144:$CH144)*(1+$CJ144)</f>
        <v/>
      </c>
      <c r="CL144" s="126">
        <f>SUM($CH144:$CH144)*(1+$CM144)</f>
        <v/>
      </c>
      <c r="CM144" s="59" t="n"/>
      <c r="CN144" s="59" t="n"/>
      <c r="CO144" s="72" t="n"/>
      <c r="CP144" s="59" t="n"/>
      <c r="CQ144" s="73" t="n"/>
      <c r="CR144" s="73" t="n"/>
      <c r="CS144" s="73" t="n"/>
      <c r="CT144" s="72" t="n"/>
      <c r="CU144" s="79" t="inlineStr">
        <is>
          <t> </t>
        </is>
      </c>
      <c r="CV144" s="60" t="n"/>
      <c r="CW144" s="60" t="n"/>
      <c r="CX144" s="60" t="n"/>
      <c r="CY144" s="127">
        <f>IFERROR(($CC144-$EE144)/($EE144/(1-$DQ144)),0)</f>
        <v/>
      </c>
      <c r="CZ144" s="127">
        <f>IFERROR(1-$EI144/($CE144),0)</f>
        <v/>
      </c>
      <c r="DA144" s="127">
        <f>IFERROR(1-$EL144/($CG144),0)</f>
        <v/>
      </c>
      <c r="DB144" s="126">
        <f>ROUND(IFERROR(($CI144/(1+$CM144)-$EN144),0),2)</f>
        <v/>
      </c>
      <c r="DC144" s="128" t="n"/>
      <c r="DD144" s="125" t="n"/>
      <c r="DE144" s="75" t="n">
        <v>0</v>
      </c>
      <c r="DF144" s="128" t="n"/>
      <c r="DG144" s="125">
        <f>IF($DC144=0,0,$DD144*($DC144*100%-$DE144*$DF144))*SUM($AB144:$AB144)</f>
        <v/>
      </c>
      <c r="DH144" s="129" t="inlineStr">
        <is>
          <t>месяц</t>
        </is>
      </c>
      <c r="DI144" s="130">
        <f t="array" ref="DI144">IFERROR(
IF($ES144="LisChannel",
(ROUND(((INDEX({174.625;153.888888888889;130.972222222222},MATCH($AI144,{2;3;4}),0))*$AG144*$AI144),2)),0),0)</f>
        <v/>
      </c>
      <c r="DJ144" s="130">
        <f>
_xlfn.LET(_xlpm.X,
IFERROR(
IF($ES144="НовиковТВ",
(_xlfn.LET(_xlpm.NTV,
_xlfn.LET(_xlpm.MIN,350000,
IF(SUMIFS($DI:$DI,$ES:$ES,"НовиковТВ")&lt;=_xlpm.MIN,
(SUMIFS($DI:$DI,$ES:$ES,"НовиковТВ")/(COUNTIFS($ES:$ES,"НовиковТВ")))*_xlpm.MIN/SUMIFS($DI:$DI,$ES:$ES,"НовиковТВ"),
DI144)),
_xlpm.NTV+$DG144/(1-(1-(_xlpm.NTV)*(1-$DL144)*(1-$DM144)*(1-$DN144)*(1-$DO144)*(1-$DP144)/_xlpm.NTV))))/(1+$EP144),
$DI144+$DG144/(1-(1-($DI144)*(1-$DL144)*(1-$DM144)*(1-$DN144)*(1-$DO144)*(1-$DP144)/$DI144))),
0),
_xlpm.X*(1+$CM144)*(1+$CW144)-_xlpm.X*(1+$CM144)+_xlpm.X)</f>
        <v/>
      </c>
      <c r="DK144" s="125" t="inlineStr">
        <is>
          <t>послед.</t>
        </is>
      </c>
      <c r="DL144" s="63" t="n">
        <v>0</v>
      </c>
      <c r="DM144" s="63" t="n">
        <v>0</v>
      </c>
      <c r="DN144" s="63" t="n">
        <v>0</v>
      </c>
      <c r="DO144" s="63" t="n">
        <v>0</v>
      </c>
      <c r="DP144" s="63" t="n">
        <v>0</v>
      </c>
      <c r="DQ144" s="63">
        <f t="array" ref="DQ144">IFERROR(_xlfn.IFS(
$DK144="послед.",1-(1-$DL144)*(1-$DM144)*(1-$DN144)*(1-$DO144)*(1-$DP144),
$DK144="сумм.",$DL144+$DM144+$DN144+$DO144+$DP144),
0)</f>
        <v/>
      </c>
      <c r="DR144" s="125">
        <f t="array" ref="DR144">
IFERROR(
_xlfn.IFS(
$BL144=0,
0,
$BL144&gt;0,
_xlfn.IFS($DK144="послед.",
$DJ144*(1-$DL144)*(1-$DM144)*(1-$DN144)*(1-$DO144)*(1-$DP144),
$DK144="сумм.",
$DJ144*(1-($DL144+$DM144+$DN144+$DO144+$DP144)))),0)</f>
        <v/>
      </c>
      <c r="DS144" s="125">
        <f t="array" ref="DS144">
IFERROR(_xlfn.IFS(
$DH144="день_1",
$DR144*$BL144/($AX144-$AW144+1)*AZ144*(DAY(EOMONTH(AZ$15,0))),
$DH144="день_2",
$DR144/30*MAX(MIN($AX144,EOMONTH(AZ$15,0))-MAX($AW144,AZ$15)+1,),
$DH144="раб.день",
$DR144/30*(IFERROR(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$DR144*AZ144,
$DH144="неделя",
$DR144*AZ144/7*(ROUNDUP((DAY(EOMONTH(AZ$15,0)))/4,0))),
0)</f>
        <v/>
      </c>
      <c r="DT144" s="125">
        <f t="array" ref="DT144">
IFERROR(_xlfn.IFS(
$DH144="день_1",
$DR144*$BL144/($AX144-$AW144+1)*BA144*(DAY(EOMONTH(BA$15,0))),
$DH144="день_2",
$DR144/30*MAX(MIN($AX144,EOMONTH(BA$15,0))-MAX($AW144,BA$15)+1,),
$DH144="раб.день",
$DR144/30*(IFERROR(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$DR144*BA144,
$DH144="неделя",
$DR144*BA144/7*(ROUNDUP((DAY(EOMONTH(BA$15,0)))/4,0))),
0)</f>
        <v/>
      </c>
      <c r="DU144" s="125">
        <f t="array" ref="DU144">
IFERROR(_xlfn.IFS(
$DH144="день_1",
$DR144*$BL144/($AX144-$AW144+1)*BB144*(DAY(EOMONTH(BB$15,0))),
$DH144="день_2",
$DR144/30*MAX(MIN($AX144,EOMONTH(BB$15,0))-MAX($AW144,BB$15)+1,),
$DH144="раб.день",
$DR144/30*(IFERROR(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$DR144*BB144,
$DH144="неделя",
$DR144*BB144/7*(ROUNDUP((DAY(EOMONTH(BB$15,0)))/4,0))),
0)</f>
        <v/>
      </c>
      <c r="DV144" s="125">
        <f t="array" ref="DV144">
IFERROR(_xlfn.IFS(
$DH144="день_1",
$DR144*$BL144/($AX144-$AW144+1)*BC144*(DAY(EOMONTH(BC$15,0))),
$DH144="день_2",
$DR144/30*MAX(MIN($AX144,EOMONTH(BC$15,0))-MAX($AW144,BC$15)+1,),
$DH144="раб.день",
$DR144/30*(IFERROR(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$DR144*BC144,
$DH144="неделя",
$DR144*BC144/7*(ROUNDUP((DAY(EOMONTH(BC$15,0)))/4,0))),
0)</f>
        <v/>
      </c>
      <c r="DW144" s="125">
        <f t="array" ref="DW144">
IFERROR(_xlfn.IFS(
$DH144="день_1",
$DR144*$BL144/($AX144-$AW144+1)*BD144*(DAY(EOMONTH(BD$15,0))),
$DH144="день_2",
$DR144/30*MAX(MIN($AX144,EOMONTH(BD$15,0))-MAX($AW144,BD$15)+1,),
$DH144="раб.день",
$DR144/30*(IFERROR(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$DR144*BD144,
$DH144="неделя",
$DR144*BD144/7*(ROUNDUP((DAY(EOMONTH(BD$15,0)))/4,0))),
0)</f>
        <v/>
      </c>
      <c r="DX144" s="125">
        <f t="array" ref="DX144">
IFERROR(_xlfn.IFS(
$DH144="день_1",
$DR144*$BL144/($AX144-$AW144+1)*BE144*(DAY(EOMONTH(BE$15,0))),
$DH144="день_2",
$DR144/30*MAX(MIN($AX144,EOMONTH(BE$15,0))-MAX($AW144,BE$15)+1,),
$DH144="раб.день",
$DR144/30*(IFERROR(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$DR144*BE144,
$DH144="неделя",
$DR144*BE144/7*(ROUNDUP((DAY(EOMONTH(BE$15,0)))/4,0))),
0)</f>
        <v/>
      </c>
      <c r="DY144" s="125">
        <f t="array" ref="DY144">
IFERROR(_xlfn.IFS(
$DH144="день_1",
$DR144*$BL144/($AX144-$AW144+1)*BF144*(DAY(EOMONTH(BF$15,0))),
$DH144="день_2",
$DR144/30*MAX(MIN($AX144,EOMONTH(BF$15,0))-MAX($AW144,BF$15)+1,),
$DH144="раб.день",
$DR144/30*(IFERROR(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$DR144*BF144,
$DH144="неделя",
$DR144*BF144/7*(ROUNDUP((DAY(EOMONTH(BF$15,0)))/4,0))),
0)</f>
        <v/>
      </c>
      <c r="DZ144" s="125">
        <f t="array" ref="DZ144">
IFERROR(_xlfn.IFS(
$DH144="день_1",
$DR144*$BL144/($AX144-$AW144+1)*BG144*(DAY(EOMONTH(BG$15,0))),
$DH144="день_2",
$DR144/30*MAX(MIN($AX144,EOMONTH(BG$15,0))-MAX($AW144,BG$15)+1,),
$DH144="раб.день",
$DR144/30*(IFERROR(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$DR144*BG144,
$DH144="неделя",
$DR144*BG144/7*(ROUNDUP((DAY(EOMONTH(BG$15,0)))/4,0))),
0)</f>
        <v/>
      </c>
      <c r="EA144" s="125">
        <f t="array" ref="EA144">
IFERROR(_xlfn.IFS(
$DH144="день_1",
$DR144*$BL144/($AX144-$AW144+1)*BH144*(DAY(EOMONTH(BH$15,0))),
$DH144="день_2",
$DR144/30*MAX(MIN($AX144,EOMONTH(BH$15,0))-MAX($AW144,BH$15)+1,),
$DH144="раб.день",
$DR144/30*(IFERROR(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$DR144*BH144,
$DH144="неделя",
$DR144*BH144/7*(ROUNDUP((DAY(EOMONTH(BH$15,0)))/4,0))),
0)</f>
        <v/>
      </c>
      <c r="EB144" s="125">
        <f t="array" ref="EB144">
IFERROR(_xlfn.IFS(
$DH144="день_1",
$DR144*$BL144/($AX144-$AW144+1)*BI144*(DAY(EOMONTH(BI$15,0))),
$DH144="день_2",
$DR144/30*MAX(MIN($AX144,EOMONTH(BI$15,0))-MAX($AW144,BI$15)+1,),
$DH144="раб.день",
$DR144/30*(IFERROR(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$DR144*BI144,
$DH144="неделя",
$DR144*BI144/7*(ROUNDUP((DAY(EOMONTH(BI$15,0)))/4,0))),
0)</f>
        <v/>
      </c>
      <c r="EC144" s="125">
        <f t="array" ref="EC144">
IFERROR(_xlfn.IFS(
$DH144="день_1",
$DR144*$BL144/($AX144-$AW144+1)*BJ144*(DAY(EOMONTH(BJ$15,0))),
$DH144="день_2",
$DR144/30*MAX(MIN($AX144,EOMONTH(BJ$15,0))-MAX($AW144,BJ$15)+1,),
$DH144="раб.день",
$DR144/30*(IFERROR(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$DR144*BJ144,
$DH144="неделя",
$DR144*BJ144/7*(ROUNDUP((DAY(EOMONTH(BJ$15,0)))/4,0))),
0)</f>
        <v/>
      </c>
      <c r="ED144" s="125">
        <f t="array" ref="ED144">
IFERROR(_xlfn.IFS(
$DH144="день_1",
$DR144*$BL144/($AX144-$AW144+1)*BK144*(DAY(EOMONTH(BK$15,0))),
$DH144="день_2",
$DR144/30*MAX(MIN($AX144,EOMONTH(BK$15,0))-MAX($AW144,BK$15)+1,),
$DH144="раб.день",
$DR144/30*(IFERROR(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$DR144*BK144,
$DH144="неделя",
$DR144*BK144/7*(ROUNDUP((DAY(EOMONTH(BK$15,0)))/4,0))),
0)</f>
        <v/>
      </c>
      <c r="EE144" s="125">
        <f>SUM($DS144,$DT144,$DU144,$DV144,$DW144,$DX144,$DY144,$DZ144,$EA144,$EB144,$EC144,$ED144)</f>
        <v/>
      </c>
      <c r="EF144" s="125">
        <f>IFERROR(ROUND($EE144*(1+$EP144),2),0)</f>
        <v/>
      </c>
      <c r="EG144" s="128" t="n">
        <v>1</v>
      </c>
      <c r="EH144" s="126" t="n">
        <v>0</v>
      </c>
      <c r="EI144" s="126">
        <f>ROUND(SUM($EH144:$EH144)*SUM($AB144:$AB144)*$EG144,2)</f>
        <v/>
      </c>
      <c r="EJ144" s="126">
        <f>ROUND($EI144*(1+$EP144),2)</f>
        <v/>
      </c>
      <c r="EK144" s="126" t="n">
        <v>0</v>
      </c>
      <c r="EL144" s="126">
        <f>ROUND(SUM($EK144:$EK144)*SUM($AB144:$AB144)*$EG144,2)</f>
        <v/>
      </c>
      <c r="EM144" s="126">
        <f>ROUND($EL144*(1+$EP144),2)</f>
        <v/>
      </c>
      <c r="EN144" s="126">
        <f>SUM($EE144,$EI144,$EL144)</f>
        <v/>
      </c>
      <c r="EO144" s="126">
        <f>SUM($EF144,$EJ144,$EM144)</f>
        <v/>
      </c>
      <c r="EP144" s="59" t="n"/>
      <c r="EQ144" s="59" t="n"/>
      <c r="ER144" s="60">
        <f t="array" ref="ER1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MATCH(ES144,
{"AMS";"RussOutdoor";"HD Outdoor";"Ingroup";"IQ";"Ledproduction";"LisChannel";"Logic";"Media-PPL";"NovikovTV | НовиковТВ";"SMA";"SOK";"КрокусТВ | CrocusTV | IndoorTV";"Сити";"ТЯК Москва"},
0)),"")</f>
        <v/>
      </c>
      <c r="ES144" s="60" t="n"/>
      <c r="ET144" s="60">
        <f t="array" ref="ET1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MATCH(ES144,
{"AMS";"RussOutdoor";"HD Outdoor";"Ingroup";"IQ";"Ledproduction";"LisChannel";"Logic";"Media-PPL";"NovikovTV | НовиковТВ";"SMA";"SOK";"КрокусТВ | CrocusTV | IndoorTV";"Сити";"ТЯК Москва"},
0)),"")</f>
        <v/>
      </c>
      <c r="EU144" s="60" t="n"/>
      <c r="EV144" s="60" t="n"/>
      <c r="EX144" s="110">
        <f t="array" ref="EX144">
($AR144/30
+N("ТРАФИК ПЛОЩАДКИ"))*
(IFERROR(
_xlfn.LET(
_xlpm.GPR,
HLOOKUP($L144,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IF($Q144="цифровой",_xlpm.GPR/$AG144,_xlpm.GPR/60)),
0)
+N("DWELL TIME"))*
(IF($AB144=0,0,IF($AB144=1,0.3,IF($AB144=2,0.5,IF($AB144&gt;2,1))))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_xlfn.IFS($AC144="да",1.2,$AC144="нет",1)*
_xlfn.IFS($AD144="да",1.2,$AD144="нет",1)*
IF(R144="статический",1,1.2)*
$X144*
INDEX(
{1.2;1;1.2;1.2;1;1.2;1.2;1.2;1.2;1.2;1.2;1;1.2;1.2;1.2;1.2;1;1;1.2;1.2;1.2;1;1;1;1;1.2;1.2;1.2;1.2;1;1;1;1;1.2;1.2;1.2;1.2;1.2;1.2;1.2;1.2;1;1;1.2;1;1;1;1;1.5;1;1;1.5;1.5;1.2},
MATCH($Q144,_xlpm.MI,0)))&gt;{0.02;0.04;0.06;0.1;0.2;0.4;0.6;0.8;1;2;4;6})),
{0;1;2;3;4;5;6;7;8;9;10;11;12},
0)))
+N("КОЭФФИЦИЕНТ КОНТАКТА"))))*
(_xlfn.IFS($X144&lt;0.1,$X144/1000,$X144&gt;25,5.2,AND($X144&gt;=0.1,$X144&lt;=25),(($X144*2+0.1)/10)*($X144/10)))*
IFERROR((_xlfn.LET(
_xlpm.MA,
{0;0.8;0.85;0.9;0.95;1},
_xlpm.MAA,
{0;1;2;3;4;5},
INDEX(_xlpm.MA,MATCH(SUMPRODUCT(--((IF(ROUND(_xlpm.MAA,1)&gt;5,5,ROUND($AB144,1)))&gt;{0;1;2;3;4;5})),_xlpm.MAA,0)))
+N("КОЭФФИЦИЕНТ КОЛ-ВО КОНСТРУКЦИЙ")),1)*
$AB144,0))*
(IF($Q144="цифровой",$AG144/15*$AI144,1)
+N("ДЛЯ ЦИФРЫ"))</f>
        <v/>
      </c>
      <c r="EY144" s="110">
        <f>IFERROR(EX144*AY144,0)</f>
        <v/>
      </c>
      <c r="EZ144" s="131">
        <f>IFERROR(DP144/EY144*1000,0)</f>
        <v/>
      </c>
      <c r="FA144" s="112">
        <f>IFERROR(FC144/FB144,0)</f>
        <v/>
      </c>
      <c r="FB144" s="112">
        <f>IFERROR((FC144/(EY144/FF144*#REF!))*0.825,0)</f>
        <v/>
      </c>
      <c r="FC144" s="112">
        <f>IFERROR(((EX144*30/AR144)*100)/30,0)</f>
        <v/>
      </c>
      <c r="FD144" s="112">
        <f>IFERROR(EY144/G144*100%,0)</f>
        <v/>
      </c>
      <c r="FE144" s="112">
        <f>IFERROR(FD144/FC144*100%,0)</f>
        <v/>
      </c>
      <c r="FF144" s="110">
        <f>IFERROR(AR144/30*AY144,0)</f>
        <v/>
      </c>
    </row>
    <row r="145" ht="12.75" customHeight="1">
      <c r="A145" s="59" t="n"/>
      <c r="B145" s="60" t="n"/>
      <c r="C145" s="60" t="n"/>
      <c r="D145" s="60">
        <f t="array" ref="D1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5" s="60">
        <f t="array" ref="E1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5" s="60" t="inlineStr"/>
      <c r="G145" s="60" t="n"/>
      <c r="H145" s="60">
        <f t="array" ref="H1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5" s="60" t="n"/>
      <c r="J145" s="60" t="n"/>
      <c r="K145" s="60" t="n"/>
      <c r="L145" s="60" t="n"/>
      <c r="M145" s="60" t="n"/>
      <c r="N145" s="60" t="n"/>
      <c r="O145" s="60" t="n"/>
      <c r="P145" s="60">
        <f t="array" ref="P145">
_xlfn.IFS(
ISNUMBER(MATCH($Q145,{"шелфбаннер","разделитель","монетница","чековая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ISNUMBER(MATCH($Q145,{"каталог","журнал"},)),
"Пресса",
$Q145="","")</f>
        <v/>
      </c>
      <c r="Q145" s="60" t="n"/>
      <c r="R145" s="60">
        <f t="array" ref="R145">
IFERROR(
_xlfn.IFS(
OR(ISNUMBER(MATCH($Q145,{"экспозиция","макет","стенд","автостенд","авто стенд","выставочное пространство","выставочные стенды","модульные выставочные стенды","3Д конструкция","3D конструкция"},)),P145="Экспонирование"),
"нестандартный",
ISNUMBER(MATCH($Q145,{"скроллер","призматрон"},)),
"динамический",
$P145="Видео",
"цифровой",
OR($P145="Пресса",$P145="Щит",$P145="POSm",$P145="Подвес",$P145="Брендирование/оклейка"),
"статический"),"")</f>
        <v/>
      </c>
      <c r="S145" s="59" t="n"/>
      <c r="T145" s="60" t="n"/>
      <c r="U145" s="60" t="n"/>
      <c r="V145" s="60">
        <f>
IF(P145="Видео",
"цифровой постер/ролик",
IF(ISNUMBER(MATCH(Q145,{"короб световой","короб световой | лайтбокс","короб световой | кристалайт","лайтбокс","лайт бокс","кристалайт","LB","lightbox"},)),
"бэклит",
IF(P145="Брендирование/оклейка",
"перфарированная пленка/самоклейка",
IF(P145="Экспонирование",
"под запрос",
IF(P145="Подвес",
"баннер/ткань",
"")))))</f>
        <v/>
      </c>
      <c r="W145" s="59" t="n"/>
      <c r="X145" s="59" t="n"/>
      <c r="Y145" s="59" t="n"/>
      <c r="Z145" s="61" t="n"/>
      <c r="AA145" s="61" t="n"/>
      <c r="AB145" s="61">
        <f>IF(BL145&gt;0,Z145,0)</f>
        <v/>
      </c>
      <c r="AC145" s="59" t="n"/>
      <c r="AD145" s="59" t="n"/>
      <c r="AE145" s="59" t="n"/>
      <c r="AF145" s="59" t="n"/>
      <c r="AG145" s="59" t="n"/>
      <c r="AH145" s="59" t="n"/>
      <c r="AI145" s="59" t="n"/>
      <c r="AJ145" s="59" t="n"/>
      <c r="AK145" s="59" t="n"/>
      <c r="AL145" s="62">
        <f>IFERROR(IF(OR(R145="статический",R145="динамический",R145="нестандартный",R145="",R145=""),"-",IF(AND(AH145="-",AI145="-"),"-",AK145*3600/AH145*AI145)),"-")</f>
        <v/>
      </c>
      <c r="AM145" s="62">
        <f>IFERROR(IF(OR(R145="статический",R145="динамический",R145="",R145="", R145="BTL",R145="нестандартный"),"-",AG145*AI145*AL145/60),"-")</f>
        <v/>
      </c>
      <c r="AN145" s="63">
        <f>IFERROR(IF(AH145="","-",AG145*AI145/AH145),"-")</f>
        <v/>
      </c>
      <c r="AO145" s="59">
        <f>IFERROR(IF(OR($R145="статический",$R145="динамический",$R145="",$R145="",$R145="BTL",$R145="нестандартный"),"-",$AL145*$AY145),"-")</f>
        <v/>
      </c>
      <c r="AP145" s="62">
        <f>IFERROR(IF(OR($R145="статический",$R145="динамический",$R145="",$R145="",$R145="BTL",$R145="нестандартный"),"-",$AM145*AY145),"-")</f>
        <v/>
      </c>
      <c r="AQ145" s="64" t="n"/>
      <c r="AR145" s="61" t="n"/>
      <c r="AS145" s="61" t="n"/>
      <c r="AT145" s="61" t="n"/>
      <c r="AU145" s="65" t="n"/>
      <c r="AV145" s="124">
        <f>IFERROR(DR145/AT145*1000,"n/a")</f>
        <v/>
      </c>
      <c r="AW145" s="67" t="n"/>
      <c r="AX145" s="67" t="n"/>
      <c r="AY145" s="43">
        <f>IFERROR(IF(OR($AW145="",$AX145=""),"",_xlfn.DAYS($AX145+1,$AW145)),"")</f>
        <v/>
      </c>
      <c r="AZ145" s="68">
        <f t="array" ref="AZ145">
_xlfn.LET(_xlpm.COEFF,
IF($AW145+$AX145=0,0,IF(MAX(MIN($AX145,EOMONTH(AZ$15,0))-MAX($AW145,AZ$15)+1,)&gt;0,1,0)),
_xlfn.IFS(
$ES145="LisChannel",
_xlpm.COEFF*
INDEX({1;1;1.2;1.2;1;1;1;1;1.2;1.2;1.2;1.2},
MATCH(MONTH(AZ$15),
{1,2,3,4,5,6,7,8,9,10,11,12})),
CONCATENATE($ES145," ",$L145)="RussOutdoor метро",
_xlpm.COEFF*
INDEX({0.8;0.9;1.1;1.1;1;1;1;1;1.1;1.1;1.1;1.1},
MATCH(MONTH(AZ$15),
{1,2,3,4,5,6,7,8,9,10,11,12})),
$ES145&lt;&gt;"LisChannel",
_xlpm.COEFF,
$ES145&lt;&gt;"RussOutdoor",
_xlpm.COEFF))</f>
        <v/>
      </c>
      <c r="BA145" s="68">
        <f t="array" ref="BA145">
_xlfn.LET(_xlpm.COEFF,
IF($AW145+$AX145=0,0,IF(MAX(MIN($AX145,EOMONTH(BA$15,0))-MAX($AW145,BA$15)+1,)&gt;0,1,0)),
_xlfn.IFS(
$ES145="LisChannel",
_xlpm.COEFF*
INDEX({1;1;1.2;1.2;1;1;1;1;1.2;1.2;1.2;1.2},
MATCH(MONTH(BA$15),
{1,2,3,4,5,6,7,8,9,10,11,12})),
CONCATENATE($ES145," ",$L145)="RussOutdoor метро",
_xlpm.COEFF*
INDEX({0.8;0.9;1.1;1.1;1;1;1;1;1.1;1.1;1.1;1.1},
MATCH(MONTH(BA$15),
{1,2,3,4,5,6,7,8,9,10,11,12})),
$ES145&lt;&gt;"LisChannel",
_xlpm.COEFF,
$ES145&lt;&gt;"RussOutdoor",
_xlpm.COEFF))</f>
        <v/>
      </c>
      <c r="BB145" s="68">
        <f t="array" ref="BB145">
_xlfn.LET(_xlpm.COEFF,
IF($AW145+$AX145=0,0,IF(MAX(MIN($AX145,EOMONTH(BB$15,0))-MAX($AW145,BB$15)+1,)&gt;0,1,0)),
_xlfn.IFS(
$ES145="LisChannel",
_xlpm.COEFF*
INDEX({1;1;1.2;1.2;1;1;1;1;1.2;1.2;1.2;1.2},
MATCH(MONTH(BB$15),
{1,2,3,4,5,6,7,8,9,10,11,12})),
CONCATENATE($ES145," ",$L145)="RussOutdoor метро",
_xlpm.COEFF*
INDEX({0.8;0.9;1.1;1.1;1;1;1;1;1.1;1.1;1.1;1.1},
MATCH(MONTH(BB$15),
{1,2,3,4,5,6,7,8,9,10,11,12})),
$ES145&lt;&gt;"LisChannel",
_xlpm.COEFF,
$ES145&lt;&gt;"RussOutdoor",
_xlpm.COEFF))</f>
        <v/>
      </c>
      <c r="BC145" s="68">
        <f t="array" ref="BC145">
_xlfn.LET(_xlpm.COEFF,
IF($AW145+$AX145=0,0,IF(MAX(MIN($AX145,EOMONTH(BC$15,0))-MAX($AW145,BC$15)+1,)&gt;0,1,0)),
_xlfn.IFS(
$ES145="LisChannel",
_xlpm.COEFF*
INDEX({1;1;1.2;1.2;1;1;1;1;1.2;1.2;1.2;1.2},
MATCH(MONTH(BC$15),
{1,2,3,4,5,6,7,8,9,10,11,12})),
CONCATENATE($ES145," ",$L145)="RussOutdoor метро",
_xlpm.COEFF*
INDEX({0.8;0.9;1.1;1.1;1;1;1;1;1.1;1.1;1.1;1.1},
MATCH(MONTH(BC$15),
{1,2,3,4,5,6,7,8,9,10,11,12})),
$ES145&lt;&gt;"LisChannel",
_xlpm.COEFF,
$ES145&lt;&gt;"RussOutdoor",
_xlpm.COEFF))</f>
        <v/>
      </c>
      <c r="BD145" s="68">
        <f t="array" ref="BD145">
_xlfn.LET(_xlpm.COEFF,
IF($AW145+$AX145=0,0,IF(MAX(MIN($AX145,EOMONTH(BD$15,0))-MAX($AW145,BD$15)+1,)&gt;0,1,0)),
_xlfn.IFS(
$ES145="LisChannel",
_xlpm.COEFF*
INDEX({1;1;1.2;1.2;1;1;1;1;1.2;1.2;1.2;1.2},
MATCH(MONTH(BD$15),
{1,2,3,4,5,6,7,8,9,10,11,12})),
CONCATENATE($ES145," ",$L145)="RussOutdoor метро",
_xlpm.COEFF*
INDEX({0.8;0.9;1.1;1.1;1;1;1;1;1.1;1.1;1.1;1.1},
MATCH(MONTH(BD$15),
{1,2,3,4,5,6,7,8,9,10,11,12})),
$ES145&lt;&gt;"LisChannel",
_xlpm.COEFF,
$ES145&lt;&gt;"RussOutdoor",
_xlpm.COEFF))</f>
        <v/>
      </c>
      <c r="BE145" s="68">
        <f t="array" ref="BE145">
_xlfn.LET(_xlpm.COEFF,
IF($AW145+$AX145=0,0,IF(MAX(MIN($AX145,EOMONTH(BE$15,0))-MAX($AW145,BE$15)+1,)&gt;0,1,0)),
_xlfn.IFS(
$ES145="LisChannel",
_xlpm.COEFF*
INDEX({1;1;1.2;1.2;1;1;1;1;1.2;1.2;1.2;1.2},
MATCH(MONTH(BE$15),
{1,2,3,4,5,6,7,8,9,10,11,12})),
CONCATENATE($ES145," ",$L145)="RussOutdoor метро",
_xlpm.COEFF*
INDEX({0.8;0.9;1.1;1.1;1;1;1;1;1.1;1.1;1.1;1.1},
MATCH(MONTH(BE$15),
{1,2,3,4,5,6,7,8,9,10,11,12})),
$ES145&lt;&gt;"LisChannel",
_xlpm.COEFF,
$ES145&lt;&gt;"RussOutdoor",
_xlpm.COEFF))</f>
        <v/>
      </c>
      <c r="BF145" s="68">
        <f t="array" ref="BF145">
_xlfn.LET(_xlpm.COEFF,
IF($AW145+$AX145=0,0,IF(MAX(MIN($AX145,EOMONTH(BF$15,0))-MAX($AW145,BF$15)+1,)&gt;0,1,0)),
_xlfn.IFS(
$ES145="LisChannel",
_xlpm.COEFF*
INDEX({1;1;1.2;1.2;1;1;1;1;1.2;1.2;1.2;1.2},
MATCH(MONTH(BF$15),
{1,2,3,4,5,6,7,8,9,10,11,12})),
CONCATENATE($ES145," ",$L145)="RussOutdoor метро",
_xlpm.COEFF*
INDEX({0.8;0.9;1.1;1.1;1;1;1;1;1.1;1.1;1.1;1.1},
MATCH(MONTH(BF$15),
{1,2,3,4,5,6,7,8,9,10,11,12})),
$ES145&lt;&gt;"LisChannel",
_xlpm.COEFF,
$ES145&lt;&gt;"RussOutdoor",
_xlpm.COEFF))</f>
        <v/>
      </c>
      <c r="BG145" s="68">
        <f t="array" ref="BG145">
_xlfn.LET(_xlpm.COEFF,
IF($AW145+$AX145=0,0,IF(MAX(MIN($AX145,EOMONTH(BG$15,0))-MAX($AW145,BG$15)+1,)&gt;0,1,0)),
_xlfn.IFS(
$ES145="LisChannel",
_xlpm.COEFF*
INDEX({1;1;1.2;1.2;1;1;1;1;1.2;1.2;1.2;1.2},
MATCH(MONTH(BG$15),
{1,2,3,4,5,6,7,8,9,10,11,12})),
CONCATENATE($ES145," ",$L145)="RussOutdoor метро",
_xlpm.COEFF*
INDEX({0.8;0.9;1.1;1.1;1;1;1;1;1.1;1.1;1.1;1.1},
MATCH(MONTH(BG$15),
{1,2,3,4,5,6,7,8,9,10,11,12})),
$ES145&lt;&gt;"LisChannel",
_xlpm.COEFF,
$ES145&lt;&gt;"RussOutdoor",
_xlpm.COEFF))</f>
        <v/>
      </c>
      <c r="BH145" s="68">
        <f t="array" ref="BH145">
_xlfn.LET(_xlpm.COEFF,
IF($AW145+$AX145=0,0,IF(MAX(MIN($AX145,EOMONTH(BH$15,0))-MAX($AW145,BH$15)+1,)&gt;0,1,0)),
_xlfn.IFS(
$ES145="LisChannel",
_xlpm.COEFF*
INDEX({1;1;1.2;1.2;1;1;1;1;1.2;1.2;1.2;1.2},
MATCH(MONTH(BH$15),
{1,2,3,4,5,6,7,8,9,10,11,12})),
CONCATENATE($ES145," ",$L145)="RussOutdoor метро",
_xlpm.COEFF*
INDEX({0.8;0.9;1.1;1.1;1;1;1;1;1.1;1.1;1.1;1.1},
MATCH(MONTH(BH$15),
{1,2,3,4,5,6,7,8,9,10,11,12})),
$ES145&lt;&gt;"LisChannel",
_xlpm.COEFF,
$ES145&lt;&gt;"RussOutdoor",
_xlpm.COEFF))</f>
        <v/>
      </c>
      <c r="BI145" s="68">
        <f t="array" ref="BI145">
_xlfn.LET(_xlpm.COEFF,
IF($AW145+$AX145=0,0,IF(MAX(MIN($AX145,EOMONTH(BI$15,0))-MAX($AW145,BI$15)+1,)&gt;0,1,0)),
_xlfn.IFS(
$ES145="LisChannel",
_xlpm.COEFF*
INDEX({1;1;1.2;1.2;1;1;1;1;1.2;1.2;1.2;1.2},
MATCH(MONTH(BI$15),
{1,2,3,4,5,6,7,8,9,10,11,12})),
CONCATENATE($ES145," ",$L145)="RussOutdoor метро",
_xlpm.COEFF*
INDEX({0.8;0.9;1.1;1.1;1;1;1;1;1.1;1.1;1.1;1.1},
MATCH(MONTH(BI$15),
{1,2,3,4,5,6,7,8,9,10,11,12})),
$ES145&lt;&gt;"LisChannel",
_xlpm.COEFF,
$ES145&lt;&gt;"RussOutdoor",
_xlpm.COEFF))</f>
        <v/>
      </c>
      <c r="BJ145" s="68">
        <f t="array" ref="BJ145">
_xlfn.LET(_xlpm.COEFF,
IF($AW145+$AX145=0,0,IF(MAX(MIN($AX145,EOMONTH(BJ$15,0))-MAX($AW145,BJ$15)+1,)&gt;0,1,0)),
_xlfn.IFS(
$ES145="LisChannel",
_xlpm.COEFF*
INDEX({1;1;1.2;1.2;1;1;1;1;1.2;1.2;1.2;1.2},
MATCH(MONTH(BJ$15),
{1,2,3,4,5,6,7,8,9,10,11,12})),
CONCATENATE($ES145," ",$L145)="RussOutdoor метро",
_xlpm.COEFF*
INDEX({0.8;0.9;1.1;1.1;1;1;1;1;1.1;1.1;1.1;1.1},
MATCH(MONTH(BJ$15),
{1,2,3,4,5,6,7,8,9,10,11,12})),
$ES145&lt;&gt;"LisChannel",
_xlpm.COEFF,
$ES145&lt;&gt;"RussOutdoor",
_xlpm.COEFF))</f>
        <v/>
      </c>
      <c r="BK145" s="68">
        <f t="array" ref="BK145">
_xlfn.LET(_xlpm.COEFF,
IF($AW145+$AX145=0,0,IF(MAX(MIN($AX145,EOMONTH(BK$15,0))-MAX($AW145,BK$15)+1,)&gt;0,1,0)),
_xlfn.IFS(
$ES145="LisChannel",
_xlpm.COEFF*
INDEX({1;1;1.2;1.2;1;1;1;1;1.2;1.2;1.2;1.2},
MATCH(MONTH(BK$15),
{1,2,3,4,5,6,7,8,9,10,11,12})),
CONCATENATE($ES145," ",$L145)="RussOutdoor метро",
_xlpm.COEFF*
INDEX({0.8;0.9;1.1;1.1;1;1;1;1;1.1;1.1;1.1;1.1},
MATCH(MONTH(BK$15),
{1,2,3,4,5,6,7,8,9,10,11,12})),
$ES145&lt;&gt;"LisChannel",
_xlpm.COEFF,
$ES145&lt;&gt;"RussOutdoor",
_xlpm.COEFF))</f>
        <v/>
      </c>
      <c r="BL145" s="62">
        <f>COUNTIFS($AZ145:$BK145,"&gt;0")</f>
        <v/>
      </c>
      <c r="BM145" s="65" t="n"/>
      <c r="BN145" s="125">
        <f>$DJ145</f>
        <v/>
      </c>
      <c r="BO145" s="63">
        <f>$DQ145</f>
        <v/>
      </c>
      <c r="BP145" s="125">
        <f>
IFERROR(
IF($BL145=0,0,
$BN145*(1-$BO145)),
0)</f>
        <v/>
      </c>
      <c r="BQ145" s="125">
        <f t="array" ref="BQ145">
IFERROR(
_xlfn.IFS(
$DH145="день_1",
$BP145*$BL145/($AX145-$AW145+1)*AZ145*(DAY(EOMONTH(AZ$15,0))),
$DH145="день_2",
$BP145/30*MAX(MIN($AX145,EOMONTH(AZ$15,0))-MAX($AW145,AZ$15)+1,),
$DH145="раб.день",
$BP145/30*(IFERROR(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$BP145*AZ145,
$DH145="неделя",
$BP145*AZ145/7*(ROUNDUP((DAY(EOMONTH(AZ$15,0)))/4,0))),
0)</f>
        <v/>
      </c>
      <c r="BR145" s="125">
        <f t="array" ref="BR145">
IFERROR(
_xlfn.IFS(
$DH145="день_1",
$BP145*$BL145/($AX145-$AW145+1)*BA145*(DAY(EOMONTH(BA$15,0))),
$DH145="день_2",
$BP145/30*MAX(MIN($AX145,EOMONTH(BA$15,0))-MAX($AW145,BA$15)+1,),
$DH145="раб.день",
$BP145/30*(IFERROR(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$BP145*BA145,
$DH145="неделя",
$BP145*BA145/7*(ROUNDUP((DAY(EOMONTH(BA$15,0)))/4,0))),
0)</f>
        <v/>
      </c>
      <c r="BS145" s="125">
        <f t="array" ref="BS145">
IFERROR(
_xlfn.IFS(
$DH145="день_1",
$BP145*$BL145/($AX145-$AW145+1)*BB145*(DAY(EOMONTH(BB$15,0))),
$DH145="день_2",
$BP145/30*MAX(MIN($AX145,EOMONTH(BB$15,0))-MAX($AW145,BB$15)+1,),
$DH145="раб.день",
$BP145/30*(IFERROR(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$BP145*BB145,
$DH145="неделя",
$BP145*BB145/7*(ROUNDUP((DAY(EOMONTH(BB$15,0)))/4,0))),
0)</f>
        <v/>
      </c>
      <c r="BT145" s="125">
        <f t="array" ref="BT145">
IFERROR(
_xlfn.IFS(
$DH145="день_1",
$BP145*$BL145/($AX145-$AW145+1)*BC145*(DAY(EOMONTH(BC$15,0))),
$DH145="день_2",
$BP145/30*MAX(MIN($AX145,EOMONTH(BC$15,0))-MAX($AW145,BC$15)+1,),
$DH145="раб.день",
$BP145/30*(IFERROR(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$BP145*BC145,
$DH145="неделя",
$BP145*BC145/7*(ROUNDUP((DAY(EOMONTH(BC$15,0)))/4,0))),
0)</f>
        <v/>
      </c>
      <c r="BU145" s="125">
        <f t="array" ref="BU145">
IFERROR(
_xlfn.IFS(
$DH145="день_1",
$BP145*$BL145/($AX145-$AW145+1)*BD145*(DAY(EOMONTH(BD$15,0))),
$DH145="день_2",
$BP145/30*MAX(MIN($AX145,EOMONTH(BD$15,0))-MAX($AW145,BD$15)+1,),
$DH145="раб.день",
$BP145/30*(IFERROR(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$BP145*BD145,
$DH145="неделя",
$BP145*BD145/7*(ROUNDUP((DAY(EOMONTH(BD$15,0)))/4,0))),
0)</f>
        <v/>
      </c>
      <c r="BV145" s="125">
        <f t="array" ref="BV145">
IFERROR(
_xlfn.IFS(
$DH145="день_1",
$BP145*$BL145/($AX145-$AW145+1)*BE145*(DAY(EOMONTH(BE$15,0))),
$DH145="день_2",
$BP145/30*MAX(MIN($AX145,EOMONTH(BE$15,0))-MAX($AW145,BE$15)+1,),
$DH145="раб.день",
$BP145/30*(IFERROR(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$BP145*BE145,
$DH145="неделя",
$BP145*BE145/7*(ROUNDUP((DAY(EOMONTH(BE$15,0)))/4,0))),
0)</f>
        <v/>
      </c>
      <c r="BW145" s="125">
        <f t="array" ref="BW145">
IFERROR(
_xlfn.IFS(
$DH145="день_1",
$BP145*$BL145/($AX145-$AW145+1)*BF145*(DAY(EOMONTH(BF$15,0))),
$DH145="день_2",
$BP145/30*MAX(MIN($AX145,EOMONTH(BF$15,0))-MAX($AW145,BF$15)+1,),
$DH145="раб.день",
$BP145/30*(IFERROR(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$BP145*BF145,
$DH145="неделя",
$BP145*BF145/7*(ROUNDUP((DAY(EOMONTH(BF$15,0)))/4,0))),
0)</f>
        <v/>
      </c>
      <c r="BX145" s="125">
        <f t="array" ref="BX145">
IFERROR(
_xlfn.IFS(
$DH145="день_1",
$BP145*$BL145/($AX145-$AW145+1)*BG145*(DAY(EOMONTH(BG$15,0))),
$DH145="день_2",
$BP145/30*MAX(MIN($AX145,EOMONTH(BG$15,0))-MAX($AW145,BG$15)+1,),
$DH145="раб.день",
$BP145/30*(IFERROR(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$BP145*BG145,
$DH145="неделя",
$BP145*BG145/7*(ROUNDUP((DAY(EOMONTH(BG$15,0)))/4,0))),
0)</f>
        <v/>
      </c>
      <c r="BY145" s="125">
        <f t="array" ref="BY145">
IFERROR(
_xlfn.IFS(
$DH145="день_1",
$BP145*$BL145/($AX145-$AW145+1)*BH145*(DAY(EOMONTH(BH$15,0))),
$DH145="день_2",
$BP145/30*MAX(MIN($AX145,EOMONTH(BH$15,0))-MAX($AW145,BH$15)+1,),
$DH145="раб.день",
$BP145/30*(IFERROR(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$BP145*BH145,
$DH145="неделя",
$BP145*BH145/7*(ROUNDUP((DAY(EOMONTH(BH$15,0)))/4,0))),
0)</f>
        <v/>
      </c>
      <c r="BZ145" s="125">
        <f t="array" ref="BZ145">
IFERROR(
_xlfn.IFS(
$DH145="день_1",
$BP145*$BL145/($AX145-$AW145+1)*BI145*(DAY(EOMONTH(BI$15,0))),
$DH145="день_2",
$BP145/30*MAX(MIN($AX145,EOMONTH(BI$15,0))-MAX($AW145,BI$15)+1,),
$DH145="раб.день",
$BP145/30*(IFERROR(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$BP145*BI145,
$DH145="неделя",
$BP145*BI145/7*(ROUNDUP((DAY(EOMONTH(BI$15,0)))/4,0))),
0)</f>
        <v/>
      </c>
      <c r="CA145" s="125">
        <f t="array" ref="CA145">
IFERROR(
_xlfn.IFS(
$DH145="день_1",
$BP145*$BL145/($AX145-$AW145+1)*BJ145*(DAY(EOMONTH(BJ$15,0))),
$DH145="день_2",
$BP145/30*MAX(MIN($AX145,EOMONTH(BJ$15,0))-MAX($AW145,BJ$15)+1,),
$DH145="раб.день",
$BP145/30*(IFERROR(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$BP145*BJ145,
$DH145="неделя",
$BP145*BJ145/7*(ROUNDUP((DAY(EOMONTH(BJ$15,0)))/4,0))),
0)</f>
        <v/>
      </c>
      <c r="CB145" s="125">
        <f t="array" ref="CB145">
IFERROR(
_xlfn.IFS(
$DH145="день_1",
$BP145*$BL145/($AX145-$AW145+1)*BK145*(DAY(EOMONTH(BK$15,0))),
$DH145="день_2",
$BP145/30*MAX(MIN($AX145,EOMONTH(BK$15,0))-MAX($AW145,BK$15)+1,),
$DH145="раб.день",
$BP145/30*(IFERROR(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$BP145*BK145,
$DH145="неделя",
$BP145*BK145/7*(ROUNDUP((DAY(EOMONTH(BK$15,0)))/4,0))),
0)</f>
        <v/>
      </c>
      <c r="CC145" s="125">
        <f>SUM($BQ145:$CB145)</f>
        <v/>
      </c>
      <c r="CD145" s="126">
        <f>SUM($EH145:$EH145)</f>
        <v/>
      </c>
      <c r="CE145" s="126">
        <f>$CD145*$AB145</f>
        <v/>
      </c>
      <c r="CF145" s="126">
        <f>SUM($EK145:$EK145)</f>
        <v/>
      </c>
      <c r="CG145" s="126">
        <f>$CF145*$AB145</f>
        <v/>
      </c>
      <c r="CH145" s="126">
        <f>SUM($CC145,$CE145,$CG145)</f>
        <v/>
      </c>
      <c r="CI145" s="126">
        <f>$CH145*(1+$CM145)</f>
        <v/>
      </c>
      <c r="CJ145" s="127" t="n">
        <v>0</v>
      </c>
      <c r="CK145" s="126">
        <f>SUM($CH145:$CH145)*(1+$CJ145)</f>
        <v/>
      </c>
      <c r="CL145" s="126">
        <f>SUM($CH145:$CH145)*(1+$CM145)</f>
        <v/>
      </c>
      <c r="CM145" s="59" t="n"/>
      <c r="CN145" s="59" t="n"/>
      <c r="CO145" s="72" t="n"/>
      <c r="CP145" s="59" t="n"/>
      <c r="CQ145" s="73" t="n"/>
      <c r="CR145" s="73" t="n"/>
      <c r="CS145" s="73" t="n"/>
      <c r="CT145" s="72" t="n"/>
      <c r="CU145" s="79" t="inlineStr">
        <is>
          <t> </t>
        </is>
      </c>
      <c r="CV145" s="60" t="n"/>
      <c r="CW145" s="60" t="n"/>
      <c r="CX145" s="60" t="n"/>
      <c r="CY145" s="127">
        <f>IFERROR(($CC145-$EE145)/($EE145/(1-$DQ145)),0)</f>
        <v/>
      </c>
      <c r="CZ145" s="127">
        <f>IFERROR(1-$EI145/($CE145),0)</f>
        <v/>
      </c>
      <c r="DA145" s="127">
        <f>IFERROR(1-$EL145/($CG145),0)</f>
        <v/>
      </c>
      <c r="DB145" s="126">
        <f>ROUND(IFERROR(($CI145/(1+$CM145)-$EN145),0),2)</f>
        <v/>
      </c>
      <c r="DC145" s="128" t="n"/>
      <c r="DD145" s="125" t="n"/>
      <c r="DE145" s="75" t="n">
        <v>0</v>
      </c>
      <c r="DF145" s="128" t="n"/>
      <c r="DG145" s="125">
        <f>IF($DC145=0,0,$DD145*($DC145*100%-$DE145*$DF145))*SUM($AB145:$AB145)</f>
        <v/>
      </c>
      <c r="DH145" s="129" t="inlineStr">
        <is>
          <t>месяц</t>
        </is>
      </c>
      <c r="DI145" s="130">
        <f t="array" ref="DI145">IFERROR(
IF($ES145="LisChannel",
(ROUND(((INDEX({174.625;153.888888888889;130.972222222222},MATCH($AI145,{2;3;4}),0))*$AG145*$AI145),2)),0),0)</f>
        <v/>
      </c>
      <c r="DJ145" s="130">
        <f>
_xlfn.LET(_xlpm.X,
IFERROR(
IF($ES145="НовиковТВ",
(_xlfn.LET(_xlpm.NTV,
_xlfn.LET(_xlpm.MIN,350000,
IF(SUMIFS($DI:$DI,$ES:$ES,"НовиковТВ")&lt;=_xlpm.MIN,
(SUMIFS($DI:$DI,$ES:$ES,"НовиковТВ")/(COUNTIFS($ES:$ES,"НовиковТВ")))*_xlpm.MIN/SUMIFS($DI:$DI,$ES:$ES,"НовиковТВ"),
DI145)),
_xlpm.NTV+$DG145/(1-(1-(_xlpm.NTV)*(1-$DL145)*(1-$DM145)*(1-$DN145)*(1-$DO145)*(1-$DP145)/_xlpm.NTV))))/(1+$EP145),
$DI145+$DG145/(1-(1-($DI145)*(1-$DL145)*(1-$DM145)*(1-$DN145)*(1-$DO145)*(1-$DP145)/$DI145))),
0),
_xlpm.X*(1+$CM145)*(1+$CW145)-_xlpm.X*(1+$CM145)+_xlpm.X)</f>
        <v/>
      </c>
      <c r="DK145" s="125" t="inlineStr">
        <is>
          <t>послед.</t>
        </is>
      </c>
      <c r="DL145" s="63" t="n">
        <v>0</v>
      </c>
      <c r="DM145" s="63" t="n">
        <v>0</v>
      </c>
      <c r="DN145" s="63" t="n">
        <v>0</v>
      </c>
      <c r="DO145" s="63" t="n">
        <v>0</v>
      </c>
      <c r="DP145" s="63" t="n">
        <v>0</v>
      </c>
      <c r="DQ145" s="63">
        <f t="array" ref="DQ145">IFERROR(_xlfn.IFS(
$DK145="послед.",1-(1-$DL145)*(1-$DM145)*(1-$DN145)*(1-$DO145)*(1-$DP145),
$DK145="сумм.",$DL145+$DM145+$DN145+$DO145+$DP145),
0)</f>
        <v/>
      </c>
      <c r="DR145" s="125">
        <f t="array" ref="DR145">
IFERROR(
_xlfn.IFS(
$BL145=0,
0,
$BL145&gt;0,
_xlfn.IFS($DK145="послед.",
$DJ145*(1-$DL145)*(1-$DM145)*(1-$DN145)*(1-$DO145)*(1-$DP145),
$DK145="сумм.",
$DJ145*(1-($DL145+$DM145+$DN145+$DO145+$DP145)))),0)</f>
        <v/>
      </c>
      <c r="DS145" s="125">
        <f t="array" ref="DS145">
IFERROR(_xlfn.IFS(
$DH145="день_1",
$DR145*$BL145/($AX145-$AW145+1)*AZ145*(DAY(EOMONTH(AZ$15,0))),
$DH145="день_2",
$DR145/30*MAX(MIN($AX145,EOMONTH(AZ$15,0))-MAX($AW145,AZ$15)+1,),
$DH145="раб.день",
$DR145/30*(IFERROR(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$DR145*AZ145,
$DH145="неделя",
$DR145*AZ145/7*(ROUNDUP((DAY(EOMONTH(AZ$15,0)))/4,0))),
0)</f>
        <v/>
      </c>
      <c r="DT145" s="125">
        <f t="array" ref="DT145">
IFERROR(_xlfn.IFS(
$DH145="день_1",
$DR145*$BL145/($AX145-$AW145+1)*BA145*(DAY(EOMONTH(BA$15,0))),
$DH145="день_2",
$DR145/30*MAX(MIN($AX145,EOMONTH(BA$15,0))-MAX($AW145,BA$15)+1,),
$DH145="раб.день",
$DR145/30*(IFERROR(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$DR145*BA145,
$DH145="неделя",
$DR145*BA145/7*(ROUNDUP((DAY(EOMONTH(BA$15,0)))/4,0))),
0)</f>
        <v/>
      </c>
      <c r="DU145" s="125">
        <f t="array" ref="DU145">
IFERROR(_xlfn.IFS(
$DH145="день_1",
$DR145*$BL145/($AX145-$AW145+1)*BB145*(DAY(EOMONTH(BB$15,0))),
$DH145="день_2",
$DR145/30*MAX(MIN($AX145,EOMONTH(BB$15,0))-MAX($AW145,BB$15)+1,),
$DH145="раб.день",
$DR145/30*(IFERROR(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$DR145*BB145,
$DH145="неделя",
$DR145*BB145/7*(ROUNDUP((DAY(EOMONTH(BB$15,0)))/4,0))),
0)</f>
        <v/>
      </c>
      <c r="DV145" s="125">
        <f t="array" ref="DV145">
IFERROR(_xlfn.IFS(
$DH145="день_1",
$DR145*$BL145/($AX145-$AW145+1)*BC145*(DAY(EOMONTH(BC$15,0))),
$DH145="день_2",
$DR145/30*MAX(MIN($AX145,EOMONTH(BC$15,0))-MAX($AW145,BC$15)+1,),
$DH145="раб.день",
$DR145/30*(IFERROR(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$DR145*BC145,
$DH145="неделя",
$DR145*BC145/7*(ROUNDUP((DAY(EOMONTH(BC$15,0)))/4,0))),
0)</f>
        <v/>
      </c>
      <c r="DW145" s="125">
        <f t="array" ref="DW145">
IFERROR(_xlfn.IFS(
$DH145="день_1",
$DR145*$BL145/($AX145-$AW145+1)*BD145*(DAY(EOMONTH(BD$15,0))),
$DH145="день_2",
$DR145/30*MAX(MIN($AX145,EOMONTH(BD$15,0))-MAX($AW145,BD$15)+1,),
$DH145="раб.день",
$DR145/30*(IFERROR(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$DR145*BD145,
$DH145="неделя",
$DR145*BD145/7*(ROUNDUP((DAY(EOMONTH(BD$15,0)))/4,0))),
0)</f>
        <v/>
      </c>
      <c r="DX145" s="125">
        <f t="array" ref="DX145">
IFERROR(_xlfn.IFS(
$DH145="день_1",
$DR145*$BL145/($AX145-$AW145+1)*BE145*(DAY(EOMONTH(BE$15,0))),
$DH145="день_2",
$DR145/30*MAX(MIN($AX145,EOMONTH(BE$15,0))-MAX($AW145,BE$15)+1,),
$DH145="раб.день",
$DR145/30*(IFERROR(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$DR145*BE145,
$DH145="неделя",
$DR145*BE145/7*(ROUNDUP((DAY(EOMONTH(BE$15,0)))/4,0))),
0)</f>
        <v/>
      </c>
      <c r="DY145" s="125">
        <f t="array" ref="DY145">
IFERROR(_xlfn.IFS(
$DH145="день_1",
$DR145*$BL145/($AX145-$AW145+1)*BF145*(DAY(EOMONTH(BF$15,0))),
$DH145="день_2",
$DR145/30*MAX(MIN($AX145,EOMONTH(BF$15,0))-MAX($AW145,BF$15)+1,),
$DH145="раб.день",
$DR145/30*(IFERROR(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$DR145*BF145,
$DH145="неделя",
$DR145*BF145/7*(ROUNDUP((DAY(EOMONTH(BF$15,0)))/4,0))),
0)</f>
        <v/>
      </c>
      <c r="DZ145" s="125">
        <f t="array" ref="DZ145">
IFERROR(_xlfn.IFS(
$DH145="день_1",
$DR145*$BL145/($AX145-$AW145+1)*BG145*(DAY(EOMONTH(BG$15,0))),
$DH145="день_2",
$DR145/30*MAX(MIN($AX145,EOMONTH(BG$15,0))-MAX($AW145,BG$15)+1,),
$DH145="раб.день",
$DR145/30*(IFERROR(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$DR145*BG145,
$DH145="неделя",
$DR145*BG145/7*(ROUNDUP((DAY(EOMONTH(BG$15,0)))/4,0))),
0)</f>
        <v/>
      </c>
      <c r="EA145" s="125">
        <f t="array" ref="EA145">
IFERROR(_xlfn.IFS(
$DH145="день_1",
$DR145*$BL145/($AX145-$AW145+1)*BH145*(DAY(EOMONTH(BH$15,0))),
$DH145="день_2",
$DR145/30*MAX(MIN($AX145,EOMONTH(BH$15,0))-MAX($AW145,BH$15)+1,),
$DH145="раб.день",
$DR145/30*(IFERROR(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$DR145*BH145,
$DH145="неделя",
$DR145*BH145/7*(ROUNDUP((DAY(EOMONTH(BH$15,0)))/4,0))),
0)</f>
        <v/>
      </c>
      <c r="EB145" s="125">
        <f t="array" ref="EB145">
IFERROR(_xlfn.IFS(
$DH145="день_1",
$DR145*$BL145/($AX145-$AW145+1)*BI145*(DAY(EOMONTH(BI$15,0))),
$DH145="день_2",
$DR145/30*MAX(MIN($AX145,EOMONTH(BI$15,0))-MAX($AW145,BI$15)+1,),
$DH145="раб.день",
$DR145/30*(IFERROR(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$DR145*BI145,
$DH145="неделя",
$DR145*BI145/7*(ROUNDUP((DAY(EOMONTH(BI$15,0)))/4,0))),
0)</f>
        <v/>
      </c>
      <c r="EC145" s="125">
        <f t="array" ref="EC145">
IFERROR(_xlfn.IFS(
$DH145="день_1",
$DR145*$BL145/($AX145-$AW145+1)*BJ145*(DAY(EOMONTH(BJ$15,0))),
$DH145="день_2",
$DR145/30*MAX(MIN($AX145,EOMONTH(BJ$15,0))-MAX($AW145,BJ$15)+1,),
$DH145="раб.день",
$DR145/30*(IFERROR(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$DR145*BJ145,
$DH145="неделя",
$DR145*BJ145/7*(ROUNDUP((DAY(EOMONTH(BJ$15,0)))/4,0))),
0)</f>
        <v/>
      </c>
      <c r="ED145" s="125">
        <f t="array" ref="ED145">
IFERROR(_xlfn.IFS(
$DH145="день_1",
$DR145*$BL145/($AX145-$AW145+1)*BK145*(DAY(EOMONTH(BK$15,0))),
$DH145="день_2",
$DR145/30*MAX(MIN($AX145,EOMONTH(BK$15,0))-MAX($AW145,BK$15)+1,),
$DH145="раб.день",
$DR145/30*(IFERROR(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$DR145*BK145,
$DH145="неделя",
$DR145*BK145/7*(ROUNDUP((DAY(EOMONTH(BK$15,0)))/4,0))),
0)</f>
        <v/>
      </c>
      <c r="EE145" s="125">
        <f>SUM($DS145,$DT145,$DU145,$DV145,$DW145,$DX145,$DY145,$DZ145,$EA145,$EB145,$EC145,$ED145)</f>
        <v/>
      </c>
      <c r="EF145" s="125">
        <f>IFERROR(ROUND($EE145*(1+$EP145),2),0)</f>
        <v/>
      </c>
      <c r="EG145" s="128" t="n">
        <v>1</v>
      </c>
      <c r="EH145" s="126" t="n">
        <v>0</v>
      </c>
      <c r="EI145" s="126">
        <f>ROUND(SUM($EH145:$EH145)*SUM($AB145:$AB145)*$EG145,2)</f>
        <v/>
      </c>
      <c r="EJ145" s="126">
        <f>ROUND($EI145*(1+$EP145),2)</f>
        <v/>
      </c>
      <c r="EK145" s="126" t="n">
        <v>0</v>
      </c>
      <c r="EL145" s="126">
        <f>ROUND(SUM($EK145:$EK145)*SUM($AB145:$AB145)*$EG145,2)</f>
        <v/>
      </c>
      <c r="EM145" s="126">
        <f>ROUND($EL145*(1+$EP145),2)</f>
        <v/>
      </c>
      <c r="EN145" s="126">
        <f>SUM($EE145,$EI145,$EL145)</f>
        <v/>
      </c>
      <c r="EO145" s="126">
        <f>SUM($EF145,$EJ145,$EM145)</f>
        <v/>
      </c>
      <c r="EP145" s="59" t="n"/>
      <c r="EQ145" s="59" t="n"/>
      <c r="ER145" s="60">
        <f t="array" ref="ER1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MATCH(ES145,
{"AMS";"RussOutdoor";"HD Outdoor";"Ingroup";"IQ";"Ledproduction";"LisChannel";"Logic";"Media-PPL";"NovikovTV | НовиковТВ";"SMA";"SOK";"КрокусТВ | CrocusTV | IndoorTV";"Сити";"ТЯК Москва"},
0)),"")</f>
        <v/>
      </c>
      <c r="ES145" s="60" t="n"/>
      <c r="ET145" s="60">
        <f t="array" ref="ET1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MATCH(ES145,
{"AMS";"RussOutdoor";"HD Outdoor";"Ingroup";"IQ";"Ledproduction";"LisChannel";"Logic";"Media-PPL";"NovikovTV | НовиковТВ";"SMA";"SOK";"КрокусТВ | CrocusTV | IndoorTV";"Сити";"ТЯК Москва"},
0)),"")</f>
        <v/>
      </c>
      <c r="EU145" s="60" t="n"/>
      <c r="EV145" s="60" t="n"/>
      <c r="EX145" s="110">
        <f t="array" ref="EX145">
($AR145/30
+N("ТРАФИК ПЛОЩАДКИ"))*
(IFERROR(
_xlfn.LET(
_xlpm.GPR,
HLOOKUP($L145,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IF($Q145="цифровой",_xlpm.GPR/$AG145,_xlpm.GPR/60)),
0)
+N("DWELL TIME"))*
(IF($AB145=0,0,IF($AB145=1,0.3,IF($AB145=2,0.5,IF($AB145&gt;2,1))))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_xlfn.IFS($AC145="да",1.2,$AC145="нет",1)*
_xlfn.IFS($AD145="да",1.2,$AD145="нет",1)*
IF(R145="статический",1,1.2)*
$X145*
INDEX(
{1.2;1;1.2;1.2;1;1.2;1.2;1.2;1.2;1.2;1.2;1;1.2;1.2;1.2;1.2;1;1;1.2;1.2;1.2;1;1;1;1;1.2;1.2;1.2;1.2;1;1;1;1;1.2;1.2;1.2;1.2;1.2;1.2;1.2;1.2;1;1;1.2;1;1;1;1;1.5;1;1;1.5;1.5;1.2},
MATCH($Q145,_xlpm.MI,0)))&gt;{0.02;0.04;0.06;0.1;0.2;0.4;0.6;0.8;1;2;4;6})),
{0;1;2;3;4;5;6;7;8;9;10;11;12},
0)))
+N("КОЭФФИЦИЕНТ КОНТАКТА"))))*
(_xlfn.IFS($X145&lt;0.1,$X145/1000,$X145&gt;25,5.2,AND($X145&gt;=0.1,$X145&lt;=25),(($X145*2+0.1)/10)*($X145/10)))*
IFERROR((_xlfn.LET(
_xlpm.MA,
{0;0.8;0.85;0.9;0.95;1},
_xlpm.MAA,
{0;1;2;3;4;5},
INDEX(_xlpm.MA,MATCH(SUMPRODUCT(--((IF(ROUND(_xlpm.MAA,1)&gt;5,5,ROUND($AB145,1)))&gt;{0;1;2;3;4;5})),_xlpm.MAA,0)))
+N("КОЭФФИЦИЕНТ КОЛ-ВО КОНСТРУКЦИЙ")),1)*
$AB145,0))*
(IF($Q145="цифровой",$AG145/15*$AI145,1)
+N("ДЛЯ ЦИФРЫ"))</f>
        <v/>
      </c>
      <c r="EY145" s="110">
        <f>IFERROR(EX145*AY145,0)</f>
        <v/>
      </c>
      <c r="EZ145" s="131">
        <f>IFERROR(DP145/EY145*1000,0)</f>
        <v/>
      </c>
      <c r="FA145" s="112">
        <f>IFERROR(FC145/FB145,0)</f>
        <v/>
      </c>
      <c r="FB145" s="112">
        <f>IFERROR((FC145/(EY145/FF145*#REF!))*0.825,0)</f>
        <v/>
      </c>
      <c r="FC145" s="112">
        <f>IFERROR(((EX145*30/AR145)*100)/30,0)</f>
        <v/>
      </c>
      <c r="FD145" s="112">
        <f>IFERROR(EY145/G145*100%,0)</f>
        <v/>
      </c>
      <c r="FE145" s="112">
        <f>IFERROR(FD145/FC145*100%,0)</f>
        <v/>
      </c>
      <c r="FF145" s="110">
        <f>IFERROR(AR145/30*AY145,0)</f>
        <v/>
      </c>
    </row>
    <row r="146" ht="12.75" customHeight="1">
      <c r="A146" s="59" t="n"/>
      <c r="B146" s="60" t="n"/>
      <c r="C146" s="60" t="n"/>
      <c r="D146" s="60">
        <f t="array" ref="D1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6" s="60">
        <f t="array" ref="E1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6" s="60" t="inlineStr"/>
      <c r="G146" s="60" t="n"/>
      <c r="H146" s="60">
        <f t="array" ref="H1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6" s="60" t="n"/>
      <c r="J146" s="60" t="n"/>
      <c r="K146" s="60" t="n"/>
      <c r="L146" s="60" t="n"/>
      <c r="M146" s="60" t="n"/>
      <c r="N146" s="60" t="n"/>
      <c r="O146" s="60" t="n"/>
      <c r="P146" s="60">
        <f t="array" ref="P146">
_xlfn.IFS(
ISNUMBER(MATCH($Q146,{"шелфбаннер","разделитель","монетница","чековая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ISNUMBER(MATCH($Q146,{"каталог","журнал"},)),
"Пресса",
$Q146="","")</f>
        <v/>
      </c>
      <c r="Q146" s="60" t="n"/>
      <c r="R146" s="60">
        <f t="array" ref="R146">
IFERROR(
_xlfn.IFS(
OR(ISNUMBER(MATCH($Q146,{"экспозиция","макет","стенд","автостенд","авто стенд","выставочное пространство","выставочные стенды","модульные выставочные стенды","3Д конструкция","3D конструкция"},)),P146="Экспонирование"),
"нестандартный",
ISNUMBER(MATCH($Q146,{"скроллер","призматрон"},)),
"динамический",
$P146="Видео",
"цифровой",
OR($P146="Пресса",$P146="Щит",$P146="POSm",$P146="Подвес",$P146="Брендирование/оклейка"),
"статический"),"")</f>
        <v/>
      </c>
      <c r="S146" s="59" t="n"/>
      <c r="T146" s="60" t="n"/>
      <c r="U146" s="60" t="n"/>
      <c r="V146" s="60">
        <f>
IF(P146="Видео",
"цифровой постер/ролик",
IF(ISNUMBER(MATCH(Q146,{"короб световой","короб световой | лайтбокс","короб световой | кристалайт","лайтбокс","лайт бокс","кристалайт","LB","lightbox"},)),
"бэклит",
IF(P146="Брендирование/оклейка",
"перфарированная пленка/самоклейка",
IF(P146="Экспонирование",
"под запрос",
IF(P146="Подвес",
"баннер/ткань",
"")))))</f>
        <v/>
      </c>
      <c r="W146" s="59" t="n"/>
      <c r="X146" s="59" t="n"/>
      <c r="Y146" s="59" t="n"/>
      <c r="Z146" s="61" t="n"/>
      <c r="AA146" s="61" t="n"/>
      <c r="AB146" s="61">
        <f>IF(BL146&gt;0,Z146,0)</f>
        <v/>
      </c>
      <c r="AC146" s="59" t="n"/>
      <c r="AD146" s="59" t="n"/>
      <c r="AE146" s="59" t="n"/>
      <c r="AF146" s="59" t="n"/>
      <c r="AG146" s="59" t="n"/>
      <c r="AH146" s="59" t="n"/>
      <c r="AI146" s="59" t="n"/>
      <c r="AJ146" s="59" t="n"/>
      <c r="AK146" s="59" t="n"/>
      <c r="AL146" s="62">
        <f>IFERROR(IF(OR(R146="статический",R146="динамический",R146="нестандартный",R146="",R146=""),"-",IF(AND(AH146="-",AI146="-"),"-",AK146*3600/AH146*AI146)),"-")</f>
        <v/>
      </c>
      <c r="AM146" s="62">
        <f>IFERROR(IF(OR(R146="статический",R146="динамический",R146="",R146="", R146="BTL",R146="нестандартный"),"-",AG146*AI146*AL146/60),"-")</f>
        <v/>
      </c>
      <c r="AN146" s="63">
        <f>IFERROR(IF(AH146="","-",AG146*AI146/AH146),"-")</f>
        <v/>
      </c>
      <c r="AO146" s="59">
        <f>IFERROR(IF(OR($R146="статический",$R146="динамический",$R146="",$R146="",$R146="BTL",$R146="нестандартный"),"-",$AL146*$AY146),"-")</f>
        <v/>
      </c>
      <c r="AP146" s="62">
        <f>IFERROR(IF(OR($R146="статический",$R146="динамический",$R146="",$R146="",$R146="BTL",$R146="нестандартный"),"-",$AM146*AY146),"-")</f>
        <v/>
      </c>
      <c r="AQ146" s="64" t="n"/>
      <c r="AR146" s="61" t="n"/>
      <c r="AS146" s="61" t="n"/>
      <c r="AT146" s="61" t="n"/>
      <c r="AU146" s="65" t="n"/>
      <c r="AV146" s="124">
        <f>IFERROR(DR146/AT146*1000,"n/a")</f>
        <v/>
      </c>
      <c r="AW146" s="67" t="n"/>
      <c r="AX146" s="67" t="n"/>
      <c r="AY146" s="43">
        <f>IFERROR(IF(OR($AW146="",$AX146=""),"",_xlfn.DAYS($AX146+1,$AW146)),"")</f>
        <v/>
      </c>
      <c r="AZ146" s="68">
        <f t="array" ref="AZ146">
_xlfn.LET(_xlpm.COEFF,
IF($AW146+$AX146=0,0,IF(MAX(MIN($AX146,EOMONTH(AZ$15,0))-MAX($AW146,AZ$15)+1,)&gt;0,1,0)),
_xlfn.IFS(
$ES146="LisChannel",
_xlpm.COEFF*
INDEX({1;1;1.2;1.2;1;1;1;1;1.2;1.2;1.2;1.2},
MATCH(MONTH(AZ$15),
{1,2,3,4,5,6,7,8,9,10,11,12})),
CONCATENATE($ES146," ",$L146)="RussOutdoor метро",
_xlpm.COEFF*
INDEX({0.8;0.9;1.1;1.1;1;1;1;1;1.1;1.1;1.1;1.1},
MATCH(MONTH(AZ$15),
{1,2,3,4,5,6,7,8,9,10,11,12})),
$ES146&lt;&gt;"LisChannel",
_xlpm.COEFF,
$ES146&lt;&gt;"RussOutdoor",
_xlpm.COEFF))</f>
        <v/>
      </c>
      <c r="BA146" s="68">
        <f t="array" ref="BA146">
_xlfn.LET(_xlpm.COEFF,
IF($AW146+$AX146=0,0,IF(MAX(MIN($AX146,EOMONTH(BA$15,0))-MAX($AW146,BA$15)+1,)&gt;0,1,0)),
_xlfn.IFS(
$ES146="LisChannel",
_xlpm.COEFF*
INDEX({1;1;1.2;1.2;1;1;1;1;1.2;1.2;1.2;1.2},
MATCH(MONTH(BA$15),
{1,2,3,4,5,6,7,8,9,10,11,12})),
CONCATENATE($ES146," ",$L146)="RussOutdoor метро",
_xlpm.COEFF*
INDEX({0.8;0.9;1.1;1.1;1;1;1;1;1.1;1.1;1.1;1.1},
MATCH(MONTH(BA$15),
{1,2,3,4,5,6,7,8,9,10,11,12})),
$ES146&lt;&gt;"LisChannel",
_xlpm.COEFF,
$ES146&lt;&gt;"RussOutdoor",
_xlpm.COEFF))</f>
        <v/>
      </c>
      <c r="BB146" s="68">
        <f t="array" ref="BB146">
_xlfn.LET(_xlpm.COEFF,
IF($AW146+$AX146=0,0,IF(MAX(MIN($AX146,EOMONTH(BB$15,0))-MAX($AW146,BB$15)+1,)&gt;0,1,0)),
_xlfn.IFS(
$ES146="LisChannel",
_xlpm.COEFF*
INDEX({1;1;1.2;1.2;1;1;1;1;1.2;1.2;1.2;1.2},
MATCH(MONTH(BB$15),
{1,2,3,4,5,6,7,8,9,10,11,12})),
CONCATENATE($ES146," ",$L146)="RussOutdoor метро",
_xlpm.COEFF*
INDEX({0.8;0.9;1.1;1.1;1;1;1;1;1.1;1.1;1.1;1.1},
MATCH(MONTH(BB$15),
{1,2,3,4,5,6,7,8,9,10,11,12})),
$ES146&lt;&gt;"LisChannel",
_xlpm.COEFF,
$ES146&lt;&gt;"RussOutdoor",
_xlpm.COEFF))</f>
        <v/>
      </c>
      <c r="BC146" s="68">
        <f t="array" ref="BC146">
_xlfn.LET(_xlpm.COEFF,
IF($AW146+$AX146=0,0,IF(MAX(MIN($AX146,EOMONTH(BC$15,0))-MAX($AW146,BC$15)+1,)&gt;0,1,0)),
_xlfn.IFS(
$ES146="LisChannel",
_xlpm.COEFF*
INDEX({1;1;1.2;1.2;1;1;1;1;1.2;1.2;1.2;1.2},
MATCH(MONTH(BC$15),
{1,2,3,4,5,6,7,8,9,10,11,12})),
CONCATENATE($ES146," ",$L146)="RussOutdoor метро",
_xlpm.COEFF*
INDEX({0.8;0.9;1.1;1.1;1;1;1;1;1.1;1.1;1.1;1.1},
MATCH(MONTH(BC$15),
{1,2,3,4,5,6,7,8,9,10,11,12})),
$ES146&lt;&gt;"LisChannel",
_xlpm.COEFF,
$ES146&lt;&gt;"RussOutdoor",
_xlpm.COEFF))</f>
        <v/>
      </c>
      <c r="BD146" s="68">
        <f t="array" ref="BD146">
_xlfn.LET(_xlpm.COEFF,
IF($AW146+$AX146=0,0,IF(MAX(MIN($AX146,EOMONTH(BD$15,0))-MAX($AW146,BD$15)+1,)&gt;0,1,0)),
_xlfn.IFS(
$ES146="LisChannel",
_xlpm.COEFF*
INDEX({1;1;1.2;1.2;1;1;1;1;1.2;1.2;1.2;1.2},
MATCH(MONTH(BD$15),
{1,2,3,4,5,6,7,8,9,10,11,12})),
CONCATENATE($ES146," ",$L146)="RussOutdoor метро",
_xlpm.COEFF*
INDEX({0.8;0.9;1.1;1.1;1;1;1;1;1.1;1.1;1.1;1.1},
MATCH(MONTH(BD$15),
{1,2,3,4,5,6,7,8,9,10,11,12})),
$ES146&lt;&gt;"LisChannel",
_xlpm.COEFF,
$ES146&lt;&gt;"RussOutdoor",
_xlpm.COEFF))</f>
        <v/>
      </c>
      <c r="BE146" s="68">
        <f t="array" ref="BE146">
_xlfn.LET(_xlpm.COEFF,
IF($AW146+$AX146=0,0,IF(MAX(MIN($AX146,EOMONTH(BE$15,0))-MAX($AW146,BE$15)+1,)&gt;0,1,0)),
_xlfn.IFS(
$ES146="LisChannel",
_xlpm.COEFF*
INDEX({1;1;1.2;1.2;1;1;1;1;1.2;1.2;1.2;1.2},
MATCH(MONTH(BE$15),
{1,2,3,4,5,6,7,8,9,10,11,12})),
CONCATENATE($ES146," ",$L146)="RussOutdoor метро",
_xlpm.COEFF*
INDEX({0.8;0.9;1.1;1.1;1;1;1;1;1.1;1.1;1.1;1.1},
MATCH(MONTH(BE$15),
{1,2,3,4,5,6,7,8,9,10,11,12})),
$ES146&lt;&gt;"LisChannel",
_xlpm.COEFF,
$ES146&lt;&gt;"RussOutdoor",
_xlpm.COEFF))</f>
        <v/>
      </c>
      <c r="BF146" s="68">
        <f t="array" ref="BF146">
_xlfn.LET(_xlpm.COEFF,
IF($AW146+$AX146=0,0,IF(MAX(MIN($AX146,EOMONTH(BF$15,0))-MAX($AW146,BF$15)+1,)&gt;0,1,0)),
_xlfn.IFS(
$ES146="LisChannel",
_xlpm.COEFF*
INDEX({1;1;1.2;1.2;1;1;1;1;1.2;1.2;1.2;1.2},
MATCH(MONTH(BF$15),
{1,2,3,4,5,6,7,8,9,10,11,12})),
CONCATENATE($ES146," ",$L146)="RussOutdoor метро",
_xlpm.COEFF*
INDEX({0.8;0.9;1.1;1.1;1;1;1;1;1.1;1.1;1.1;1.1},
MATCH(MONTH(BF$15),
{1,2,3,4,5,6,7,8,9,10,11,12})),
$ES146&lt;&gt;"LisChannel",
_xlpm.COEFF,
$ES146&lt;&gt;"RussOutdoor",
_xlpm.COEFF))</f>
        <v/>
      </c>
      <c r="BG146" s="68">
        <f t="array" ref="BG146">
_xlfn.LET(_xlpm.COEFF,
IF($AW146+$AX146=0,0,IF(MAX(MIN($AX146,EOMONTH(BG$15,0))-MAX($AW146,BG$15)+1,)&gt;0,1,0)),
_xlfn.IFS(
$ES146="LisChannel",
_xlpm.COEFF*
INDEX({1;1;1.2;1.2;1;1;1;1;1.2;1.2;1.2;1.2},
MATCH(MONTH(BG$15),
{1,2,3,4,5,6,7,8,9,10,11,12})),
CONCATENATE($ES146," ",$L146)="RussOutdoor метро",
_xlpm.COEFF*
INDEX({0.8;0.9;1.1;1.1;1;1;1;1;1.1;1.1;1.1;1.1},
MATCH(MONTH(BG$15),
{1,2,3,4,5,6,7,8,9,10,11,12})),
$ES146&lt;&gt;"LisChannel",
_xlpm.COEFF,
$ES146&lt;&gt;"RussOutdoor",
_xlpm.COEFF))</f>
        <v/>
      </c>
      <c r="BH146" s="68">
        <f t="array" ref="BH146">
_xlfn.LET(_xlpm.COEFF,
IF($AW146+$AX146=0,0,IF(MAX(MIN($AX146,EOMONTH(BH$15,0))-MAX($AW146,BH$15)+1,)&gt;0,1,0)),
_xlfn.IFS(
$ES146="LisChannel",
_xlpm.COEFF*
INDEX({1;1;1.2;1.2;1;1;1;1;1.2;1.2;1.2;1.2},
MATCH(MONTH(BH$15),
{1,2,3,4,5,6,7,8,9,10,11,12})),
CONCATENATE($ES146," ",$L146)="RussOutdoor метро",
_xlpm.COEFF*
INDEX({0.8;0.9;1.1;1.1;1;1;1;1;1.1;1.1;1.1;1.1},
MATCH(MONTH(BH$15),
{1,2,3,4,5,6,7,8,9,10,11,12})),
$ES146&lt;&gt;"LisChannel",
_xlpm.COEFF,
$ES146&lt;&gt;"RussOutdoor",
_xlpm.COEFF))</f>
        <v/>
      </c>
      <c r="BI146" s="68">
        <f t="array" ref="BI146">
_xlfn.LET(_xlpm.COEFF,
IF($AW146+$AX146=0,0,IF(MAX(MIN($AX146,EOMONTH(BI$15,0))-MAX($AW146,BI$15)+1,)&gt;0,1,0)),
_xlfn.IFS(
$ES146="LisChannel",
_xlpm.COEFF*
INDEX({1;1;1.2;1.2;1;1;1;1;1.2;1.2;1.2;1.2},
MATCH(MONTH(BI$15),
{1,2,3,4,5,6,7,8,9,10,11,12})),
CONCATENATE($ES146," ",$L146)="RussOutdoor метро",
_xlpm.COEFF*
INDEX({0.8;0.9;1.1;1.1;1;1;1;1;1.1;1.1;1.1;1.1},
MATCH(MONTH(BI$15),
{1,2,3,4,5,6,7,8,9,10,11,12})),
$ES146&lt;&gt;"LisChannel",
_xlpm.COEFF,
$ES146&lt;&gt;"RussOutdoor",
_xlpm.COEFF))</f>
        <v/>
      </c>
      <c r="BJ146" s="68">
        <f t="array" ref="BJ146">
_xlfn.LET(_xlpm.COEFF,
IF($AW146+$AX146=0,0,IF(MAX(MIN($AX146,EOMONTH(BJ$15,0))-MAX($AW146,BJ$15)+1,)&gt;0,1,0)),
_xlfn.IFS(
$ES146="LisChannel",
_xlpm.COEFF*
INDEX({1;1;1.2;1.2;1;1;1;1;1.2;1.2;1.2;1.2},
MATCH(MONTH(BJ$15),
{1,2,3,4,5,6,7,8,9,10,11,12})),
CONCATENATE($ES146," ",$L146)="RussOutdoor метро",
_xlpm.COEFF*
INDEX({0.8;0.9;1.1;1.1;1;1;1;1;1.1;1.1;1.1;1.1},
MATCH(MONTH(BJ$15),
{1,2,3,4,5,6,7,8,9,10,11,12})),
$ES146&lt;&gt;"LisChannel",
_xlpm.COEFF,
$ES146&lt;&gt;"RussOutdoor",
_xlpm.COEFF))</f>
        <v/>
      </c>
      <c r="BK146" s="68">
        <f t="array" ref="BK146">
_xlfn.LET(_xlpm.COEFF,
IF($AW146+$AX146=0,0,IF(MAX(MIN($AX146,EOMONTH(BK$15,0))-MAX($AW146,BK$15)+1,)&gt;0,1,0)),
_xlfn.IFS(
$ES146="LisChannel",
_xlpm.COEFF*
INDEX({1;1;1.2;1.2;1;1;1;1;1.2;1.2;1.2;1.2},
MATCH(MONTH(BK$15),
{1,2,3,4,5,6,7,8,9,10,11,12})),
CONCATENATE($ES146," ",$L146)="RussOutdoor метро",
_xlpm.COEFF*
INDEX({0.8;0.9;1.1;1.1;1;1;1;1;1.1;1.1;1.1;1.1},
MATCH(MONTH(BK$15),
{1,2,3,4,5,6,7,8,9,10,11,12})),
$ES146&lt;&gt;"LisChannel",
_xlpm.COEFF,
$ES146&lt;&gt;"RussOutdoor",
_xlpm.COEFF))</f>
        <v/>
      </c>
      <c r="BL146" s="62">
        <f>COUNTIFS($AZ146:$BK146,"&gt;0")</f>
        <v/>
      </c>
      <c r="BM146" s="65" t="n"/>
      <c r="BN146" s="125">
        <f>$DJ146</f>
        <v/>
      </c>
      <c r="BO146" s="63">
        <f>$DQ146</f>
        <v/>
      </c>
      <c r="BP146" s="125">
        <f>
IFERROR(
IF($BL146=0,0,
$BN146*(1-$BO146)),
0)</f>
        <v/>
      </c>
      <c r="BQ146" s="125">
        <f t="array" ref="BQ146">
IFERROR(
_xlfn.IFS(
$DH146="день_1",
$BP146*$BL146/($AX146-$AW146+1)*AZ146*(DAY(EOMONTH(AZ$15,0))),
$DH146="день_2",
$BP146/30*MAX(MIN($AX146,EOMONTH(AZ$15,0))-MAX($AW146,AZ$15)+1,),
$DH146="раб.день",
$BP146/30*(IFERROR(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$BP146*AZ146,
$DH146="неделя",
$BP146*AZ146/7*(ROUNDUP((DAY(EOMONTH(AZ$15,0)))/4,0))),
0)</f>
        <v/>
      </c>
      <c r="BR146" s="125">
        <f t="array" ref="BR146">
IFERROR(
_xlfn.IFS(
$DH146="день_1",
$BP146*$BL146/($AX146-$AW146+1)*BA146*(DAY(EOMONTH(BA$15,0))),
$DH146="день_2",
$BP146/30*MAX(MIN($AX146,EOMONTH(BA$15,0))-MAX($AW146,BA$15)+1,),
$DH146="раб.день",
$BP146/30*(IFERROR(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$BP146*BA146,
$DH146="неделя",
$BP146*BA146/7*(ROUNDUP((DAY(EOMONTH(BA$15,0)))/4,0))),
0)</f>
        <v/>
      </c>
      <c r="BS146" s="125">
        <f t="array" ref="BS146">
IFERROR(
_xlfn.IFS(
$DH146="день_1",
$BP146*$BL146/($AX146-$AW146+1)*BB146*(DAY(EOMONTH(BB$15,0))),
$DH146="день_2",
$BP146/30*MAX(MIN($AX146,EOMONTH(BB$15,0))-MAX($AW146,BB$15)+1,),
$DH146="раб.день",
$BP146/30*(IFERROR(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$BP146*BB146,
$DH146="неделя",
$BP146*BB146/7*(ROUNDUP((DAY(EOMONTH(BB$15,0)))/4,0))),
0)</f>
        <v/>
      </c>
      <c r="BT146" s="125">
        <f t="array" ref="BT146">
IFERROR(
_xlfn.IFS(
$DH146="день_1",
$BP146*$BL146/($AX146-$AW146+1)*BC146*(DAY(EOMONTH(BC$15,0))),
$DH146="день_2",
$BP146/30*MAX(MIN($AX146,EOMONTH(BC$15,0))-MAX($AW146,BC$15)+1,),
$DH146="раб.день",
$BP146/30*(IFERROR(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$BP146*BC146,
$DH146="неделя",
$BP146*BC146/7*(ROUNDUP((DAY(EOMONTH(BC$15,0)))/4,0))),
0)</f>
        <v/>
      </c>
      <c r="BU146" s="125">
        <f t="array" ref="BU146">
IFERROR(
_xlfn.IFS(
$DH146="день_1",
$BP146*$BL146/($AX146-$AW146+1)*BD146*(DAY(EOMONTH(BD$15,0))),
$DH146="день_2",
$BP146/30*MAX(MIN($AX146,EOMONTH(BD$15,0))-MAX($AW146,BD$15)+1,),
$DH146="раб.день",
$BP146/30*(IFERROR(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$BP146*BD146,
$DH146="неделя",
$BP146*BD146/7*(ROUNDUP((DAY(EOMONTH(BD$15,0)))/4,0))),
0)</f>
        <v/>
      </c>
      <c r="BV146" s="125">
        <f t="array" ref="BV146">
IFERROR(
_xlfn.IFS(
$DH146="день_1",
$BP146*$BL146/($AX146-$AW146+1)*BE146*(DAY(EOMONTH(BE$15,0))),
$DH146="день_2",
$BP146/30*MAX(MIN($AX146,EOMONTH(BE$15,0))-MAX($AW146,BE$15)+1,),
$DH146="раб.день",
$BP146/30*(IFERROR(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$BP146*BE146,
$DH146="неделя",
$BP146*BE146/7*(ROUNDUP((DAY(EOMONTH(BE$15,0)))/4,0))),
0)</f>
        <v/>
      </c>
      <c r="BW146" s="125">
        <f t="array" ref="BW146">
IFERROR(
_xlfn.IFS(
$DH146="день_1",
$BP146*$BL146/($AX146-$AW146+1)*BF146*(DAY(EOMONTH(BF$15,0))),
$DH146="день_2",
$BP146/30*MAX(MIN($AX146,EOMONTH(BF$15,0))-MAX($AW146,BF$15)+1,),
$DH146="раб.день",
$BP146/30*(IFERROR(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$BP146*BF146,
$DH146="неделя",
$BP146*BF146/7*(ROUNDUP((DAY(EOMONTH(BF$15,0)))/4,0))),
0)</f>
        <v/>
      </c>
      <c r="BX146" s="125">
        <f t="array" ref="BX146">
IFERROR(
_xlfn.IFS(
$DH146="день_1",
$BP146*$BL146/($AX146-$AW146+1)*BG146*(DAY(EOMONTH(BG$15,0))),
$DH146="день_2",
$BP146/30*MAX(MIN($AX146,EOMONTH(BG$15,0))-MAX($AW146,BG$15)+1,),
$DH146="раб.день",
$BP146/30*(IFERROR(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$BP146*BG146,
$DH146="неделя",
$BP146*BG146/7*(ROUNDUP((DAY(EOMONTH(BG$15,0)))/4,0))),
0)</f>
        <v/>
      </c>
      <c r="BY146" s="125">
        <f t="array" ref="BY146">
IFERROR(
_xlfn.IFS(
$DH146="день_1",
$BP146*$BL146/($AX146-$AW146+1)*BH146*(DAY(EOMONTH(BH$15,0))),
$DH146="день_2",
$BP146/30*MAX(MIN($AX146,EOMONTH(BH$15,0))-MAX($AW146,BH$15)+1,),
$DH146="раб.день",
$BP146/30*(IFERROR(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$BP146*BH146,
$DH146="неделя",
$BP146*BH146/7*(ROUNDUP((DAY(EOMONTH(BH$15,0)))/4,0))),
0)</f>
        <v/>
      </c>
      <c r="BZ146" s="125">
        <f t="array" ref="BZ146">
IFERROR(
_xlfn.IFS(
$DH146="день_1",
$BP146*$BL146/($AX146-$AW146+1)*BI146*(DAY(EOMONTH(BI$15,0))),
$DH146="день_2",
$BP146/30*MAX(MIN($AX146,EOMONTH(BI$15,0))-MAX($AW146,BI$15)+1,),
$DH146="раб.день",
$BP146/30*(IFERROR(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$BP146*BI146,
$DH146="неделя",
$BP146*BI146/7*(ROUNDUP((DAY(EOMONTH(BI$15,0)))/4,0))),
0)</f>
        <v/>
      </c>
      <c r="CA146" s="125">
        <f t="array" ref="CA146">
IFERROR(
_xlfn.IFS(
$DH146="день_1",
$BP146*$BL146/($AX146-$AW146+1)*BJ146*(DAY(EOMONTH(BJ$15,0))),
$DH146="день_2",
$BP146/30*MAX(MIN($AX146,EOMONTH(BJ$15,0))-MAX($AW146,BJ$15)+1,),
$DH146="раб.день",
$BP146/30*(IFERROR(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$BP146*BJ146,
$DH146="неделя",
$BP146*BJ146/7*(ROUNDUP((DAY(EOMONTH(BJ$15,0)))/4,0))),
0)</f>
        <v/>
      </c>
      <c r="CB146" s="125">
        <f t="array" ref="CB146">
IFERROR(
_xlfn.IFS(
$DH146="день_1",
$BP146*$BL146/($AX146-$AW146+1)*BK146*(DAY(EOMONTH(BK$15,0))),
$DH146="день_2",
$BP146/30*MAX(MIN($AX146,EOMONTH(BK$15,0))-MAX($AW146,BK$15)+1,),
$DH146="раб.день",
$BP146/30*(IFERROR(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$BP146*BK146,
$DH146="неделя",
$BP146*BK146/7*(ROUNDUP((DAY(EOMONTH(BK$15,0)))/4,0))),
0)</f>
        <v/>
      </c>
      <c r="CC146" s="125">
        <f>SUM($BQ146:$CB146)</f>
        <v/>
      </c>
      <c r="CD146" s="126">
        <f>SUM($EH146:$EH146)</f>
        <v/>
      </c>
      <c r="CE146" s="126">
        <f>$CD146*$AB146</f>
        <v/>
      </c>
      <c r="CF146" s="126">
        <f>SUM($EK146:$EK146)</f>
        <v/>
      </c>
      <c r="CG146" s="126">
        <f>$CF146*$AB146</f>
        <v/>
      </c>
      <c r="CH146" s="126">
        <f>SUM($CC146,$CE146,$CG146)</f>
        <v/>
      </c>
      <c r="CI146" s="126">
        <f>$CH146*(1+$CM146)</f>
        <v/>
      </c>
      <c r="CJ146" s="127" t="n">
        <v>0</v>
      </c>
      <c r="CK146" s="126">
        <f>SUM($CH146:$CH146)*(1+$CJ146)</f>
        <v/>
      </c>
      <c r="CL146" s="126">
        <f>SUM($CH146:$CH146)*(1+$CM146)</f>
        <v/>
      </c>
      <c r="CM146" s="59" t="n"/>
      <c r="CN146" s="59" t="n"/>
      <c r="CO146" s="72" t="n"/>
      <c r="CP146" s="59" t="n"/>
      <c r="CQ146" s="73" t="n"/>
      <c r="CR146" s="73" t="n"/>
      <c r="CS146" s="73" t="n"/>
      <c r="CT146" s="72" t="n"/>
      <c r="CU146" s="79" t="inlineStr">
        <is>
          <t> </t>
        </is>
      </c>
      <c r="CV146" s="60" t="n"/>
      <c r="CW146" s="60" t="n"/>
      <c r="CX146" s="60" t="n"/>
      <c r="CY146" s="127">
        <f>IFERROR(($CC146-$EE146)/($EE146/(1-$DQ146)),0)</f>
        <v/>
      </c>
      <c r="CZ146" s="127">
        <f>IFERROR(1-$EI146/($CE146),0)</f>
        <v/>
      </c>
      <c r="DA146" s="127">
        <f>IFERROR(1-$EL146/($CG146),0)</f>
        <v/>
      </c>
      <c r="DB146" s="126">
        <f>ROUND(IFERROR(($CI146/(1+$CM146)-$EN146),0),2)</f>
        <v/>
      </c>
      <c r="DC146" s="128" t="n"/>
      <c r="DD146" s="125" t="n"/>
      <c r="DE146" s="75" t="n">
        <v>0</v>
      </c>
      <c r="DF146" s="128" t="n"/>
      <c r="DG146" s="125">
        <f>IF($DC146=0,0,$DD146*($DC146*100%-$DE146*$DF146))*SUM($AB146:$AB146)</f>
        <v/>
      </c>
      <c r="DH146" s="129" t="inlineStr">
        <is>
          <t>месяц</t>
        </is>
      </c>
      <c r="DI146" s="130">
        <f t="array" ref="DI146">IFERROR(
IF($ES146="LisChannel",
(ROUND(((INDEX({174.625;153.888888888889;130.972222222222},MATCH($AI146,{2;3;4}),0))*$AG146*$AI146),2)),0),0)</f>
        <v/>
      </c>
      <c r="DJ146" s="130">
        <f>
_xlfn.LET(_xlpm.X,
IFERROR(
IF($ES146="НовиковТВ",
(_xlfn.LET(_xlpm.NTV,
_xlfn.LET(_xlpm.MIN,350000,
IF(SUMIFS($DI:$DI,$ES:$ES,"НовиковТВ")&lt;=_xlpm.MIN,
(SUMIFS($DI:$DI,$ES:$ES,"НовиковТВ")/(COUNTIFS($ES:$ES,"НовиковТВ")))*_xlpm.MIN/SUMIFS($DI:$DI,$ES:$ES,"НовиковТВ"),
DI146)),
_xlpm.NTV+$DG146/(1-(1-(_xlpm.NTV)*(1-$DL146)*(1-$DM146)*(1-$DN146)*(1-$DO146)*(1-$DP146)/_xlpm.NTV))))/(1+$EP146),
$DI146+$DG146/(1-(1-($DI146)*(1-$DL146)*(1-$DM146)*(1-$DN146)*(1-$DO146)*(1-$DP146)/$DI146))),
0),
_xlpm.X*(1+$CM146)*(1+$CW146)-_xlpm.X*(1+$CM146)+_xlpm.X)</f>
        <v/>
      </c>
      <c r="DK146" s="125" t="inlineStr">
        <is>
          <t>послед.</t>
        </is>
      </c>
      <c r="DL146" s="63" t="n">
        <v>0</v>
      </c>
      <c r="DM146" s="63" t="n">
        <v>0</v>
      </c>
      <c r="DN146" s="63" t="n">
        <v>0</v>
      </c>
      <c r="DO146" s="63" t="n">
        <v>0</v>
      </c>
      <c r="DP146" s="63" t="n">
        <v>0</v>
      </c>
      <c r="DQ146" s="63">
        <f t="array" ref="DQ146">IFERROR(_xlfn.IFS(
$DK146="послед.",1-(1-$DL146)*(1-$DM146)*(1-$DN146)*(1-$DO146)*(1-$DP146),
$DK146="сумм.",$DL146+$DM146+$DN146+$DO146+$DP146),
0)</f>
        <v/>
      </c>
      <c r="DR146" s="125">
        <f t="array" ref="DR146">
IFERROR(
_xlfn.IFS(
$BL146=0,
0,
$BL146&gt;0,
_xlfn.IFS($DK146="послед.",
$DJ146*(1-$DL146)*(1-$DM146)*(1-$DN146)*(1-$DO146)*(1-$DP146),
$DK146="сумм.",
$DJ146*(1-($DL146+$DM146+$DN146+$DO146+$DP146)))),0)</f>
        <v/>
      </c>
      <c r="DS146" s="125">
        <f t="array" ref="DS146">
IFERROR(_xlfn.IFS(
$DH146="день_1",
$DR146*$BL146/($AX146-$AW146+1)*AZ146*(DAY(EOMONTH(AZ$15,0))),
$DH146="день_2",
$DR146/30*MAX(MIN($AX146,EOMONTH(AZ$15,0))-MAX($AW146,AZ$15)+1,),
$DH146="раб.день",
$DR146/30*(IFERROR(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$DR146*AZ146,
$DH146="неделя",
$DR146*AZ146/7*(ROUNDUP((DAY(EOMONTH(AZ$15,0)))/4,0))),
0)</f>
        <v/>
      </c>
      <c r="DT146" s="125">
        <f t="array" ref="DT146">
IFERROR(_xlfn.IFS(
$DH146="день_1",
$DR146*$BL146/($AX146-$AW146+1)*BA146*(DAY(EOMONTH(BA$15,0))),
$DH146="день_2",
$DR146/30*MAX(MIN($AX146,EOMONTH(BA$15,0))-MAX($AW146,BA$15)+1,),
$DH146="раб.день",
$DR146/30*(IFERROR(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$DR146*BA146,
$DH146="неделя",
$DR146*BA146/7*(ROUNDUP((DAY(EOMONTH(BA$15,0)))/4,0))),
0)</f>
        <v/>
      </c>
      <c r="DU146" s="125">
        <f t="array" ref="DU146">
IFERROR(_xlfn.IFS(
$DH146="день_1",
$DR146*$BL146/($AX146-$AW146+1)*BB146*(DAY(EOMONTH(BB$15,0))),
$DH146="день_2",
$DR146/30*MAX(MIN($AX146,EOMONTH(BB$15,0))-MAX($AW146,BB$15)+1,),
$DH146="раб.день",
$DR146/30*(IFERROR(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$DR146*BB146,
$DH146="неделя",
$DR146*BB146/7*(ROUNDUP((DAY(EOMONTH(BB$15,0)))/4,0))),
0)</f>
        <v/>
      </c>
      <c r="DV146" s="125">
        <f t="array" ref="DV146">
IFERROR(_xlfn.IFS(
$DH146="день_1",
$DR146*$BL146/($AX146-$AW146+1)*BC146*(DAY(EOMONTH(BC$15,0))),
$DH146="день_2",
$DR146/30*MAX(MIN($AX146,EOMONTH(BC$15,0))-MAX($AW146,BC$15)+1,),
$DH146="раб.день",
$DR146/30*(IFERROR(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$DR146*BC146,
$DH146="неделя",
$DR146*BC146/7*(ROUNDUP((DAY(EOMONTH(BC$15,0)))/4,0))),
0)</f>
        <v/>
      </c>
      <c r="DW146" s="125">
        <f t="array" ref="DW146">
IFERROR(_xlfn.IFS(
$DH146="день_1",
$DR146*$BL146/($AX146-$AW146+1)*BD146*(DAY(EOMONTH(BD$15,0))),
$DH146="день_2",
$DR146/30*MAX(MIN($AX146,EOMONTH(BD$15,0))-MAX($AW146,BD$15)+1,),
$DH146="раб.день",
$DR146/30*(IFERROR(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$DR146*BD146,
$DH146="неделя",
$DR146*BD146/7*(ROUNDUP((DAY(EOMONTH(BD$15,0)))/4,0))),
0)</f>
        <v/>
      </c>
      <c r="DX146" s="125">
        <f t="array" ref="DX146">
IFERROR(_xlfn.IFS(
$DH146="день_1",
$DR146*$BL146/($AX146-$AW146+1)*BE146*(DAY(EOMONTH(BE$15,0))),
$DH146="день_2",
$DR146/30*MAX(MIN($AX146,EOMONTH(BE$15,0))-MAX($AW146,BE$15)+1,),
$DH146="раб.день",
$DR146/30*(IFERROR(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$DR146*BE146,
$DH146="неделя",
$DR146*BE146/7*(ROUNDUP((DAY(EOMONTH(BE$15,0)))/4,0))),
0)</f>
        <v/>
      </c>
      <c r="DY146" s="125">
        <f t="array" ref="DY146">
IFERROR(_xlfn.IFS(
$DH146="день_1",
$DR146*$BL146/($AX146-$AW146+1)*BF146*(DAY(EOMONTH(BF$15,0))),
$DH146="день_2",
$DR146/30*MAX(MIN($AX146,EOMONTH(BF$15,0))-MAX($AW146,BF$15)+1,),
$DH146="раб.день",
$DR146/30*(IFERROR(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$DR146*BF146,
$DH146="неделя",
$DR146*BF146/7*(ROUNDUP((DAY(EOMONTH(BF$15,0)))/4,0))),
0)</f>
        <v/>
      </c>
      <c r="DZ146" s="125">
        <f t="array" ref="DZ146">
IFERROR(_xlfn.IFS(
$DH146="день_1",
$DR146*$BL146/($AX146-$AW146+1)*BG146*(DAY(EOMONTH(BG$15,0))),
$DH146="день_2",
$DR146/30*MAX(MIN($AX146,EOMONTH(BG$15,0))-MAX($AW146,BG$15)+1,),
$DH146="раб.день",
$DR146/30*(IFERROR(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$DR146*BG146,
$DH146="неделя",
$DR146*BG146/7*(ROUNDUP((DAY(EOMONTH(BG$15,0)))/4,0))),
0)</f>
        <v/>
      </c>
      <c r="EA146" s="125">
        <f t="array" ref="EA146">
IFERROR(_xlfn.IFS(
$DH146="день_1",
$DR146*$BL146/($AX146-$AW146+1)*BH146*(DAY(EOMONTH(BH$15,0))),
$DH146="день_2",
$DR146/30*MAX(MIN($AX146,EOMONTH(BH$15,0))-MAX($AW146,BH$15)+1,),
$DH146="раб.день",
$DR146/30*(IFERROR(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$DR146*BH146,
$DH146="неделя",
$DR146*BH146/7*(ROUNDUP((DAY(EOMONTH(BH$15,0)))/4,0))),
0)</f>
        <v/>
      </c>
      <c r="EB146" s="125">
        <f t="array" ref="EB146">
IFERROR(_xlfn.IFS(
$DH146="день_1",
$DR146*$BL146/($AX146-$AW146+1)*BI146*(DAY(EOMONTH(BI$15,0))),
$DH146="день_2",
$DR146/30*MAX(MIN($AX146,EOMONTH(BI$15,0))-MAX($AW146,BI$15)+1,),
$DH146="раб.день",
$DR146/30*(IFERROR(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$DR146*BI146,
$DH146="неделя",
$DR146*BI146/7*(ROUNDUP((DAY(EOMONTH(BI$15,0)))/4,0))),
0)</f>
        <v/>
      </c>
      <c r="EC146" s="125">
        <f t="array" ref="EC146">
IFERROR(_xlfn.IFS(
$DH146="день_1",
$DR146*$BL146/($AX146-$AW146+1)*BJ146*(DAY(EOMONTH(BJ$15,0))),
$DH146="день_2",
$DR146/30*MAX(MIN($AX146,EOMONTH(BJ$15,0))-MAX($AW146,BJ$15)+1,),
$DH146="раб.день",
$DR146/30*(IFERROR(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$DR146*BJ146,
$DH146="неделя",
$DR146*BJ146/7*(ROUNDUP((DAY(EOMONTH(BJ$15,0)))/4,0))),
0)</f>
        <v/>
      </c>
      <c r="ED146" s="125">
        <f t="array" ref="ED146">
IFERROR(_xlfn.IFS(
$DH146="день_1",
$DR146*$BL146/($AX146-$AW146+1)*BK146*(DAY(EOMONTH(BK$15,0))),
$DH146="день_2",
$DR146/30*MAX(MIN($AX146,EOMONTH(BK$15,0))-MAX($AW146,BK$15)+1,),
$DH146="раб.день",
$DR146/30*(IFERROR(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$DR146*BK146,
$DH146="неделя",
$DR146*BK146/7*(ROUNDUP((DAY(EOMONTH(BK$15,0)))/4,0))),
0)</f>
        <v/>
      </c>
      <c r="EE146" s="125">
        <f>SUM($DS146,$DT146,$DU146,$DV146,$DW146,$DX146,$DY146,$DZ146,$EA146,$EB146,$EC146,$ED146)</f>
        <v/>
      </c>
      <c r="EF146" s="125">
        <f>IFERROR(ROUND($EE146*(1+$EP146),2),0)</f>
        <v/>
      </c>
      <c r="EG146" s="128" t="n">
        <v>1</v>
      </c>
      <c r="EH146" s="126" t="n">
        <v>0</v>
      </c>
      <c r="EI146" s="126">
        <f>ROUND(SUM($EH146:$EH146)*SUM($AB146:$AB146)*$EG146,2)</f>
        <v/>
      </c>
      <c r="EJ146" s="126">
        <f>ROUND($EI146*(1+$EP146),2)</f>
        <v/>
      </c>
      <c r="EK146" s="126" t="n">
        <v>0</v>
      </c>
      <c r="EL146" s="126">
        <f>ROUND(SUM($EK146:$EK146)*SUM($AB146:$AB146)*$EG146,2)</f>
        <v/>
      </c>
      <c r="EM146" s="126">
        <f>ROUND($EL146*(1+$EP146),2)</f>
        <v/>
      </c>
      <c r="EN146" s="126">
        <f>SUM($EE146,$EI146,$EL146)</f>
        <v/>
      </c>
      <c r="EO146" s="126">
        <f>SUM($EF146,$EJ146,$EM146)</f>
        <v/>
      </c>
      <c r="EP146" s="59" t="n"/>
      <c r="EQ146" s="59" t="n"/>
      <c r="ER146" s="60">
        <f t="array" ref="ER1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MATCH(ES146,
{"AMS";"RussOutdoor";"HD Outdoor";"Ingroup";"IQ";"Ledproduction";"LisChannel";"Logic";"Media-PPL";"NovikovTV | НовиковТВ";"SMA";"SOK";"КрокусТВ | CrocusTV | IndoorTV";"Сити";"ТЯК Москва"},
0)),"")</f>
        <v/>
      </c>
      <c r="ES146" s="60" t="n"/>
      <c r="ET146" s="60">
        <f t="array" ref="ET1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MATCH(ES146,
{"AMS";"RussOutdoor";"HD Outdoor";"Ingroup";"IQ";"Ledproduction";"LisChannel";"Logic";"Media-PPL";"NovikovTV | НовиковТВ";"SMA";"SOK";"КрокусТВ | CrocusTV | IndoorTV";"Сити";"ТЯК Москва"},
0)),"")</f>
        <v/>
      </c>
      <c r="EU146" s="60" t="n"/>
      <c r="EV146" s="60" t="n"/>
      <c r="EX146" s="110">
        <f t="array" ref="EX146">
($AR146/30
+N("ТРАФИК ПЛОЩАДКИ"))*
(IFERROR(
_xlfn.LET(
_xlpm.GPR,
HLOOKUP($L146,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IF($Q146="цифровой",_xlpm.GPR/$AG146,_xlpm.GPR/60)),
0)
+N("DWELL TIME"))*
(IF($AB146=0,0,IF($AB146=1,0.3,IF($AB146=2,0.5,IF($AB146&gt;2,1))))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_xlfn.IFS($AC146="да",1.2,$AC146="нет",1)*
_xlfn.IFS($AD146="да",1.2,$AD146="нет",1)*
IF(R146="статический",1,1.2)*
$X146*
INDEX(
{1.2;1;1.2;1.2;1;1.2;1.2;1.2;1.2;1.2;1.2;1;1.2;1.2;1.2;1.2;1;1;1.2;1.2;1.2;1;1;1;1;1.2;1.2;1.2;1.2;1;1;1;1;1.2;1.2;1.2;1.2;1.2;1.2;1.2;1.2;1;1;1.2;1;1;1;1;1.5;1;1;1.5;1.5;1.2},
MATCH($Q146,_xlpm.MI,0)))&gt;{0.02;0.04;0.06;0.1;0.2;0.4;0.6;0.8;1;2;4;6})),
{0;1;2;3;4;5;6;7;8;9;10;11;12},
0)))
+N("КОЭФФИЦИЕНТ КОНТАКТА"))))*
(_xlfn.IFS($X146&lt;0.1,$X146/1000,$X146&gt;25,5.2,AND($X146&gt;=0.1,$X146&lt;=25),(($X146*2+0.1)/10)*($X146/10)))*
IFERROR((_xlfn.LET(
_xlpm.MA,
{0;0.8;0.85;0.9;0.95;1},
_xlpm.MAA,
{0;1;2;3;4;5},
INDEX(_xlpm.MA,MATCH(SUMPRODUCT(--((IF(ROUND(_xlpm.MAA,1)&gt;5,5,ROUND($AB146,1)))&gt;{0;1;2;3;4;5})),_xlpm.MAA,0)))
+N("КОЭФФИЦИЕНТ КОЛ-ВО КОНСТРУКЦИЙ")),1)*
$AB146,0))*
(IF($Q146="цифровой",$AG146/15*$AI146,1)
+N("ДЛЯ ЦИФРЫ"))</f>
        <v/>
      </c>
      <c r="EY146" s="110">
        <f>IFERROR(EX146*AY146,0)</f>
        <v/>
      </c>
      <c r="EZ146" s="131">
        <f>IFERROR(DP146/EY146*1000,0)</f>
        <v/>
      </c>
      <c r="FA146" s="112">
        <f>IFERROR(FC146/FB146,0)</f>
        <v/>
      </c>
      <c r="FB146" s="112">
        <f>IFERROR((FC146/(EY146/FF146*#REF!))*0.825,0)</f>
        <v/>
      </c>
      <c r="FC146" s="112">
        <f>IFERROR(((EX146*30/AR146)*100)/30,0)</f>
        <v/>
      </c>
      <c r="FD146" s="112">
        <f>IFERROR(EY146/G146*100%,0)</f>
        <v/>
      </c>
      <c r="FE146" s="112">
        <f>IFERROR(FD146/FC146*100%,0)</f>
        <v/>
      </c>
      <c r="FF146" s="110">
        <f>IFERROR(AR146/30*AY146,0)</f>
        <v/>
      </c>
    </row>
    <row r="147" ht="12.75" customHeight="1">
      <c r="A147" s="59" t="n"/>
      <c r="B147" s="60" t="n"/>
      <c r="C147" s="60" t="n"/>
      <c r="D147" s="60">
        <f t="array" ref="D1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7" s="60">
        <f t="array" ref="E1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7" s="60" t="inlineStr"/>
      <c r="G147" s="60" t="n"/>
      <c r="H147" s="60">
        <f t="array" ref="H1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7" s="60" t="n"/>
      <c r="J147" s="60" t="n"/>
      <c r="K147" s="60" t="n"/>
      <c r="L147" s="60" t="n"/>
      <c r="M147" s="60" t="n"/>
      <c r="N147" s="60" t="n"/>
      <c r="O147" s="60" t="n"/>
      <c r="P147" s="60">
        <f t="array" ref="P147">
_xlfn.IFS(
ISNUMBER(MATCH($Q147,{"шелфбаннер","разделитель","монетница","чековая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ISNUMBER(MATCH($Q147,{"каталог","журнал"},)),
"Пресса",
$Q147="","")</f>
        <v/>
      </c>
      <c r="Q147" s="60" t="n"/>
      <c r="R147" s="60">
        <f t="array" ref="R147">
IFERROR(
_xlfn.IFS(
OR(ISNUMBER(MATCH($Q147,{"экспозиция","макет","стенд","автостенд","авто стенд","выставочное пространство","выставочные стенды","модульные выставочные стенды","3Д конструкция","3D конструкция"},)),P147="Экспонирование"),
"нестандартный",
ISNUMBER(MATCH($Q147,{"скроллер","призматрон"},)),
"динамический",
$P147="Видео",
"цифровой",
OR($P147="Пресса",$P147="Щит",$P147="POSm",$P147="Подвес",$P147="Брендирование/оклейка"),
"статический"),"")</f>
        <v/>
      </c>
      <c r="S147" s="59" t="n"/>
      <c r="T147" s="60" t="n"/>
      <c r="U147" s="60" t="n"/>
      <c r="V147" s="60">
        <f>
IF(P147="Видео",
"цифровой постер/ролик",
IF(ISNUMBER(MATCH(Q147,{"короб световой","короб световой | лайтбокс","короб световой | кристалайт","лайтбокс","лайт бокс","кристалайт","LB","lightbox"},)),
"бэклит",
IF(P147="Брендирование/оклейка",
"перфарированная пленка/самоклейка",
IF(P147="Экспонирование",
"под запрос",
IF(P147="Подвес",
"баннер/ткань",
"")))))</f>
        <v/>
      </c>
      <c r="W147" s="59" t="n"/>
      <c r="X147" s="59" t="n"/>
      <c r="Y147" s="59" t="n"/>
      <c r="Z147" s="61" t="n"/>
      <c r="AA147" s="61" t="n"/>
      <c r="AB147" s="61">
        <f>IF(BL147&gt;0,Z147,0)</f>
        <v/>
      </c>
      <c r="AC147" s="59" t="n"/>
      <c r="AD147" s="59" t="n"/>
      <c r="AE147" s="59" t="n"/>
      <c r="AF147" s="59" t="n"/>
      <c r="AG147" s="59" t="n"/>
      <c r="AH147" s="59" t="n"/>
      <c r="AI147" s="59" t="n"/>
      <c r="AJ147" s="59" t="n"/>
      <c r="AK147" s="59" t="n"/>
      <c r="AL147" s="62">
        <f>IFERROR(IF(OR(R147="статический",R147="динамический",R147="нестандартный",R147="",R147=""),"-",IF(AND(AH147="-",AI147="-"),"-",AK147*3600/AH147*AI147)),"-")</f>
        <v/>
      </c>
      <c r="AM147" s="62">
        <f>IFERROR(IF(OR(R147="статический",R147="динамический",R147="",R147="", R147="BTL",R147="нестандартный"),"-",AG147*AI147*AL147/60),"-")</f>
        <v/>
      </c>
      <c r="AN147" s="63">
        <f>IFERROR(IF(AH147="","-",AG147*AI147/AH147),"-")</f>
        <v/>
      </c>
      <c r="AO147" s="59">
        <f>IFERROR(IF(OR($R147="статический",$R147="динамический",$R147="",$R147="",$R147="BTL",$R147="нестандартный"),"-",$AL147*$AY147),"-")</f>
        <v/>
      </c>
      <c r="AP147" s="62">
        <f>IFERROR(IF(OR($R147="статический",$R147="динамический",$R147="",$R147="",$R147="BTL",$R147="нестандартный"),"-",$AM147*AY147),"-")</f>
        <v/>
      </c>
      <c r="AQ147" s="64" t="n"/>
      <c r="AR147" s="61" t="n"/>
      <c r="AS147" s="61" t="n"/>
      <c r="AT147" s="61" t="n"/>
      <c r="AU147" s="65" t="n"/>
      <c r="AV147" s="124">
        <f>IFERROR(DR147/AT147*1000,"n/a")</f>
        <v/>
      </c>
      <c r="AW147" s="67" t="n"/>
      <c r="AX147" s="67" t="n"/>
      <c r="AY147" s="43">
        <f>IFERROR(IF(OR($AW147="",$AX147=""),"",_xlfn.DAYS($AX147+1,$AW147)),"")</f>
        <v/>
      </c>
      <c r="AZ147" s="68">
        <f t="array" ref="AZ147">
_xlfn.LET(_xlpm.COEFF,
IF($AW147+$AX147=0,0,IF(MAX(MIN($AX147,EOMONTH(AZ$15,0))-MAX($AW147,AZ$15)+1,)&gt;0,1,0)),
_xlfn.IFS(
$ES147="LisChannel",
_xlpm.COEFF*
INDEX({1;1;1.2;1.2;1;1;1;1;1.2;1.2;1.2;1.2},
MATCH(MONTH(AZ$15),
{1,2,3,4,5,6,7,8,9,10,11,12})),
CONCATENATE($ES147," ",$L147)="RussOutdoor метро",
_xlpm.COEFF*
INDEX({0.8;0.9;1.1;1.1;1;1;1;1;1.1;1.1;1.1;1.1},
MATCH(MONTH(AZ$15),
{1,2,3,4,5,6,7,8,9,10,11,12})),
$ES147&lt;&gt;"LisChannel",
_xlpm.COEFF,
$ES147&lt;&gt;"RussOutdoor",
_xlpm.COEFF))</f>
        <v/>
      </c>
      <c r="BA147" s="68">
        <f t="array" ref="BA147">
_xlfn.LET(_xlpm.COEFF,
IF($AW147+$AX147=0,0,IF(MAX(MIN($AX147,EOMONTH(BA$15,0))-MAX($AW147,BA$15)+1,)&gt;0,1,0)),
_xlfn.IFS(
$ES147="LisChannel",
_xlpm.COEFF*
INDEX({1;1;1.2;1.2;1;1;1;1;1.2;1.2;1.2;1.2},
MATCH(MONTH(BA$15),
{1,2,3,4,5,6,7,8,9,10,11,12})),
CONCATENATE($ES147," ",$L147)="RussOutdoor метро",
_xlpm.COEFF*
INDEX({0.8;0.9;1.1;1.1;1;1;1;1;1.1;1.1;1.1;1.1},
MATCH(MONTH(BA$15),
{1,2,3,4,5,6,7,8,9,10,11,12})),
$ES147&lt;&gt;"LisChannel",
_xlpm.COEFF,
$ES147&lt;&gt;"RussOutdoor",
_xlpm.COEFF))</f>
        <v/>
      </c>
      <c r="BB147" s="68">
        <f t="array" ref="BB147">
_xlfn.LET(_xlpm.COEFF,
IF($AW147+$AX147=0,0,IF(MAX(MIN($AX147,EOMONTH(BB$15,0))-MAX($AW147,BB$15)+1,)&gt;0,1,0)),
_xlfn.IFS(
$ES147="LisChannel",
_xlpm.COEFF*
INDEX({1;1;1.2;1.2;1;1;1;1;1.2;1.2;1.2;1.2},
MATCH(MONTH(BB$15),
{1,2,3,4,5,6,7,8,9,10,11,12})),
CONCATENATE($ES147," ",$L147)="RussOutdoor метро",
_xlpm.COEFF*
INDEX({0.8;0.9;1.1;1.1;1;1;1;1;1.1;1.1;1.1;1.1},
MATCH(MONTH(BB$15),
{1,2,3,4,5,6,7,8,9,10,11,12})),
$ES147&lt;&gt;"LisChannel",
_xlpm.COEFF,
$ES147&lt;&gt;"RussOutdoor",
_xlpm.COEFF))</f>
        <v/>
      </c>
      <c r="BC147" s="68">
        <f t="array" ref="BC147">
_xlfn.LET(_xlpm.COEFF,
IF($AW147+$AX147=0,0,IF(MAX(MIN($AX147,EOMONTH(BC$15,0))-MAX($AW147,BC$15)+1,)&gt;0,1,0)),
_xlfn.IFS(
$ES147="LisChannel",
_xlpm.COEFF*
INDEX({1;1;1.2;1.2;1;1;1;1;1.2;1.2;1.2;1.2},
MATCH(MONTH(BC$15),
{1,2,3,4,5,6,7,8,9,10,11,12})),
CONCATENATE($ES147," ",$L147)="RussOutdoor метро",
_xlpm.COEFF*
INDEX({0.8;0.9;1.1;1.1;1;1;1;1;1.1;1.1;1.1;1.1},
MATCH(MONTH(BC$15),
{1,2,3,4,5,6,7,8,9,10,11,12})),
$ES147&lt;&gt;"LisChannel",
_xlpm.COEFF,
$ES147&lt;&gt;"RussOutdoor",
_xlpm.COEFF))</f>
        <v/>
      </c>
      <c r="BD147" s="68">
        <f t="array" ref="BD147">
_xlfn.LET(_xlpm.COEFF,
IF($AW147+$AX147=0,0,IF(MAX(MIN($AX147,EOMONTH(BD$15,0))-MAX($AW147,BD$15)+1,)&gt;0,1,0)),
_xlfn.IFS(
$ES147="LisChannel",
_xlpm.COEFF*
INDEX({1;1;1.2;1.2;1;1;1;1;1.2;1.2;1.2;1.2},
MATCH(MONTH(BD$15),
{1,2,3,4,5,6,7,8,9,10,11,12})),
CONCATENATE($ES147," ",$L147)="RussOutdoor метро",
_xlpm.COEFF*
INDEX({0.8;0.9;1.1;1.1;1;1;1;1;1.1;1.1;1.1;1.1},
MATCH(MONTH(BD$15),
{1,2,3,4,5,6,7,8,9,10,11,12})),
$ES147&lt;&gt;"LisChannel",
_xlpm.COEFF,
$ES147&lt;&gt;"RussOutdoor",
_xlpm.COEFF))</f>
        <v/>
      </c>
      <c r="BE147" s="68">
        <f t="array" ref="BE147">
_xlfn.LET(_xlpm.COEFF,
IF($AW147+$AX147=0,0,IF(MAX(MIN($AX147,EOMONTH(BE$15,0))-MAX($AW147,BE$15)+1,)&gt;0,1,0)),
_xlfn.IFS(
$ES147="LisChannel",
_xlpm.COEFF*
INDEX({1;1;1.2;1.2;1;1;1;1;1.2;1.2;1.2;1.2},
MATCH(MONTH(BE$15),
{1,2,3,4,5,6,7,8,9,10,11,12})),
CONCATENATE($ES147," ",$L147)="RussOutdoor метро",
_xlpm.COEFF*
INDEX({0.8;0.9;1.1;1.1;1;1;1;1;1.1;1.1;1.1;1.1},
MATCH(MONTH(BE$15),
{1,2,3,4,5,6,7,8,9,10,11,12})),
$ES147&lt;&gt;"LisChannel",
_xlpm.COEFF,
$ES147&lt;&gt;"RussOutdoor",
_xlpm.COEFF))</f>
        <v/>
      </c>
      <c r="BF147" s="68">
        <f t="array" ref="BF147">
_xlfn.LET(_xlpm.COEFF,
IF($AW147+$AX147=0,0,IF(MAX(MIN($AX147,EOMONTH(BF$15,0))-MAX($AW147,BF$15)+1,)&gt;0,1,0)),
_xlfn.IFS(
$ES147="LisChannel",
_xlpm.COEFF*
INDEX({1;1;1.2;1.2;1;1;1;1;1.2;1.2;1.2;1.2},
MATCH(MONTH(BF$15),
{1,2,3,4,5,6,7,8,9,10,11,12})),
CONCATENATE($ES147," ",$L147)="RussOutdoor метро",
_xlpm.COEFF*
INDEX({0.8;0.9;1.1;1.1;1;1;1;1;1.1;1.1;1.1;1.1},
MATCH(MONTH(BF$15),
{1,2,3,4,5,6,7,8,9,10,11,12})),
$ES147&lt;&gt;"LisChannel",
_xlpm.COEFF,
$ES147&lt;&gt;"RussOutdoor",
_xlpm.COEFF))</f>
        <v/>
      </c>
      <c r="BG147" s="68">
        <f t="array" ref="BG147">
_xlfn.LET(_xlpm.COEFF,
IF($AW147+$AX147=0,0,IF(MAX(MIN($AX147,EOMONTH(BG$15,0))-MAX($AW147,BG$15)+1,)&gt;0,1,0)),
_xlfn.IFS(
$ES147="LisChannel",
_xlpm.COEFF*
INDEX({1;1;1.2;1.2;1;1;1;1;1.2;1.2;1.2;1.2},
MATCH(MONTH(BG$15),
{1,2,3,4,5,6,7,8,9,10,11,12})),
CONCATENATE($ES147," ",$L147)="RussOutdoor метро",
_xlpm.COEFF*
INDEX({0.8;0.9;1.1;1.1;1;1;1;1;1.1;1.1;1.1;1.1},
MATCH(MONTH(BG$15),
{1,2,3,4,5,6,7,8,9,10,11,12})),
$ES147&lt;&gt;"LisChannel",
_xlpm.COEFF,
$ES147&lt;&gt;"RussOutdoor",
_xlpm.COEFF))</f>
        <v/>
      </c>
      <c r="BH147" s="68">
        <f t="array" ref="BH147">
_xlfn.LET(_xlpm.COEFF,
IF($AW147+$AX147=0,0,IF(MAX(MIN($AX147,EOMONTH(BH$15,0))-MAX($AW147,BH$15)+1,)&gt;0,1,0)),
_xlfn.IFS(
$ES147="LisChannel",
_xlpm.COEFF*
INDEX({1;1;1.2;1.2;1;1;1;1;1.2;1.2;1.2;1.2},
MATCH(MONTH(BH$15),
{1,2,3,4,5,6,7,8,9,10,11,12})),
CONCATENATE($ES147," ",$L147)="RussOutdoor метро",
_xlpm.COEFF*
INDEX({0.8;0.9;1.1;1.1;1;1;1;1;1.1;1.1;1.1;1.1},
MATCH(MONTH(BH$15),
{1,2,3,4,5,6,7,8,9,10,11,12})),
$ES147&lt;&gt;"LisChannel",
_xlpm.COEFF,
$ES147&lt;&gt;"RussOutdoor",
_xlpm.COEFF))</f>
        <v/>
      </c>
      <c r="BI147" s="68">
        <f t="array" ref="BI147">
_xlfn.LET(_xlpm.COEFF,
IF($AW147+$AX147=0,0,IF(MAX(MIN($AX147,EOMONTH(BI$15,0))-MAX($AW147,BI$15)+1,)&gt;0,1,0)),
_xlfn.IFS(
$ES147="LisChannel",
_xlpm.COEFF*
INDEX({1;1;1.2;1.2;1;1;1;1;1.2;1.2;1.2;1.2},
MATCH(MONTH(BI$15),
{1,2,3,4,5,6,7,8,9,10,11,12})),
CONCATENATE($ES147," ",$L147)="RussOutdoor метро",
_xlpm.COEFF*
INDEX({0.8;0.9;1.1;1.1;1;1;1;1;1.1;1.1;1.1;1.1},
MATCH(MONTH(BI$15),
{1,2,3,4,5,6,7,8,9,10,11,12})),
$ES147&lt;&gt;"LisChannel",
_xlpm.COEFF,
$ES147&lt;&gt;"RussOutdoor",
_xlpm.COEFF))</f>
        <v/>
      </c>
      <c r="BJ147" s="68">
        <f t="array" ref="BJ147">
_xlfn.LET(_xlpm.COEFF,
IF($AW147+$AX147=0,0,IF(MAX(MIN($AX147,EOMONTH(BJ$15,0))-MAX($AW147,BJ$15)+1,)&gt;0,1,0)),
_xlfn.IFS(
$ES147="LisChannel",
_xlpm.COEFF*
INDEX({1;1;1.2;1.2;1;1;1;1;1.2;1.2;1.2;1.2},
MATCH(MONTH(BJ$15),
{1,2,3,4,5,6,7,8,9,10,11,12})),
CONCATENATE($ES147," ",$L147)="RussOutdoor метро",
_xlpm.COEFF*
INDEX({0.8;0.9;1.1;1.1;1;1;1;1;1.1;1.1;1.1;1.1},
MATCH(MONTH(BJ$15),
{1,2,3,4,5,6,7,8,9,10,11,12})),
$ES147&lt;&gt;"LisChannel",
_xlpm.COEFF,
$ES147&lt;&gt;"RussOutdoor",
_xlpm.COEFF))</f>
        <v/>
      </c>
      <c r="BK147" s="68">
        <f t="array" ref="BK147">
_xlfn.LET(_xlpm.COEFF,
IF($AW147+$AX147=0,0,IF(MAX(MIN($AX147,EOMONTH(BK$15,0))-MAX($AW147,BK$15)+1,)&gt;0,1,0)),
_xlfn.IFS(
$ES147="LisChannel",
_xlpm.COEFF*
INDEX({1;1;1.2;1.2;1;1;1;1;1.2;1.2;1.2;1.2},
MATCH(MONTH(BK$15),
{1,2,3,4,5,6,7,8,9,10,11,12})),
CONCATENATE($ES147," ",$L147)="RussOutdoor метро",
_xlpm.COEFF*
INDEX({0.8;0.9;1.1;1.1;1;1;1;1;1.1;1.1;1.1;1.1},
MATCH(MONTH(BK$15),
{1,2,3,4,5,6,7,8,9,10,11,12})),
$ES147&lt;&gt;"LisChannel",
_xlpm.COEFF,
$ES147&lt;&gt;"RussOutdoor",
_xlpm.COEFF))</f>
        <v/>
      </c>
      <c r="BL147" s="62">
        <f>COUNTIFS($AZ147:$BK147,"&gt;0")</f>
        <v/>
      </c>
      <c r="BM147" s="65" t="n"/>
      <c r="BN147" s="125">
        <f>$DJ147</f>
        <v/>
      </c>
      <c r="BO147" s="63">
        <f>$DQ147</f>
        <v/>
      </c>
      <c r="BP147" s="125">
        <f>
IFERROR(
IF($BL147=0,0,
$BN147*(1-$BO147)),
0)</f>
        <v/>
      </c>
      <c r="BQ147" s="125">
        <f t="array" ref="BQ147">
IFERROR(
_xlfn.IFS(
$DH147="день_1",
$BP147*$BL147/($AX147-$AW147+1)*AZ147*(DAY(EOMONTH(AZ$15,0))),
$DH147="день_2",
$BP147/30*MAX(MIN($AX147,EOMONTH(AZ$15,0))-MAX($AW147,AZ$15)+1,),
$DH147="раб.день",
$BP147/30*(IFERROR(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$BP147*AZ147,
$DH147="неделя",
$BP147*AZ147/7*(ROUNDUP((DAY(EOMONTH(AZ$15,0)))/4,0))),
0)</f>
        <v/>
      </c>
      <c r="BR147" s="125">
        <f t="array" ref="BR147">
IFERROR(
_xlfn.IFS(
$DH147="день_1",
$BP147*$BL147/($AX147-$AW147+1)*BA147*(DAY(EOMONTH(BA$15,0))),
$DH147="день_2",
$BP147/30*MAX(MIN($AX147,EOMONTH(BA$15,0))-MAX($AW147,BA$15)+1,),
$DH147="раб.день",
$BP147/30*(IFERROR(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$BP147*BA147,
$DH147="неделя",
$BP147*BA147/7*(ROUNDUP((DAY(EOMONTH(BA$15,0)))/4,0))),
0)</f>
        <v/>
      </c>
      <c r="BS147" s="125">
        <f t="array" ref="BS147">
IFERROR(
_xlfn.IFS(
$DH147="день_1",
$BP147*$BL147/($AX147-$AW147+1)*BB147*(DAY(EOMONTH(BB$15,0))),
$DH147="день_2",
$BP147/30*MAX(MIN($AX147,EOMONTH(BB$15,0))-MAX($AW147,BB$15)+1,),
$DH147="раб.день",
$BP147/30*(IFERROR(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$BP147*BB147,
$DH147="неделя",
$BP147*BB147/7*(ROUNDUP((DAY(EOMONTH(BB$15,0)))/4,0))),
0)</f>
        <v/>
      </c>
      <c r="BT147" s="125">
        <f t="array" ref="BT147">
IFERROR(
_xlfn.IFS(
$DH147="день_1",
$BP147*$BL147/($AX147-$AW147+1)*BC147*(DAY(EOMONTH(BC$15,0))),
$DH147="день_2",
$BP147/30*MAX(MIN($AX147,EOMONTH(BC$15,0))-MAX($AW147,BC$15)+1,),
$DH147="раб.день",
$BP147/30*(IFERROR(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$BP147*BC147,
$DH147="неделя",
$BP147*BC147/7*(ROUNDUP((DAY(EOMONTH(BC$15,0)))/4,0))),
0)</f>
        <v/>
      </c>
      <c r="BU147" s="125">
        <f t="array" ref="BU147">
IFERROR(
_xlfn.IFS(
$DH147="день_1",
$BP147*$BL147/($AX147-$AW147+1)*BD147*(DAY(EOMONTH(BD$15,0))),
$DH147="день_2",
$BP147/30*MAX(MIN($AX147,EOMONTH(BD$15,0))-MAX($AW147,BD$15)+1,),
$DH147="раб.день",
$BP147/30*(IFERROR(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$BP147*BD147,
$DH147="неделя",
$BP147*BD147/7*(ROUNDUP((DAY(EOMONTH(BD$15,0)))/4,0))),
0)</f>
        <v/>
      </c>
      <c r="BV147" s="125">
        <f t="array" ref="BV147">
IFERROR(
_xlfn.IFS(
$DH147="день_1",
$BP147*$BL147/($AX147-$AW147+1)*BE147*(DAY(EOMONTH(BE$15,0))),
$DH147="день_2",
$BP147/30*MAX(MIN($AX147,EOMONTH(BE$15,0))-MAX($AW147,BE$15)+1,),
$DH147="раб.день",
$BP147/30*(IFERROR(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$BP147*BE147,
$DH147="неделя",
$BP147*BE147/7*(ROUNDUP((DAY(EOMONTH(BE$15,0)))/4,0))),
0)</f>
        <v/>
      </c>
      <c r="BW147" s="125">
        <f t="array" ref="BW147">
IFERROR(
_xlfn.IFS(
$DH147="день_1",
$BP147*$BL147/($AX147-$AW147+1)*BF147*(DAY(EOMONTH(BF$15,0))),
$DH147="день_2",
$BP147/30*MAX(MIN($AX147,EOMONTH(BF$15,0))-MAX($AW147,BF$15)+1,),
$DH147="раб.день",
$BP147/30*(IFERROR(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$BP147*BF147,
$DH147="неделя",
$BP147*BF147/7*(ROUNDUP((DAY(EOMONTH(BF$15,0)))/4,0))),
0)</f>
        <v/>
      </c>
      <c r="BX147" s="125">
        <f t="array" ref="BX147">
IFERROR(
_xlfn.IFS(
$DH147="день_1",
$BP147*$BL147/($AX147-$AW147+1)*BG147*(DAY(EOMONTH(BG$15,0))),
$DH147="день_2",
$BP147/30*MAX(MIN($AX147,EOMONTH(BG$15,0))-MAX($AW147,BG$15)+1,),
$DH147="раб.день",
$BP147/30*(IFERROR(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$BP147*BG147,
$DH147="неделя",
$BP147*BG147/7*(ROUNDUP((DAY(EOMONTH(BG$15,0)))/4,0))),
0)</f>
        <v/>
      </c>
      <c r="BY147" s="125">
        <f t="array" ref="BY147">
IFERROR(
_xlfn.IFS(
$DH147="день_1",
$BP147*$BL147/($AX147-$AW147+1)*BH147*(DAY(EOMONTH(BH$15,0))),
$DH147="день_2",
$BP147/30*MAX(MIN($AX147,EOMONTH(BH$15,0))-MAX($AW147,BH$15)+1,),
$DH147="раб.день",
$BP147/30*(IFERROR(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$BP147*BH147,
$DH147="неделя",
$BP147*BH147/7*(ROUNDUP((DAY(EOMONTH(BH$15,0)))/4,0))),
0)</f>
        <v/>
      </c>
      <c r="BZ147" s="125">
        <f t="array" ref="BZ147">
IFERROR(
_xlfn.IFS(
$DH147="день_1",
$BP147*$BL147/($AX147-$AW147+1)*BI147*(DAY(EOMONTH(BI$15,0))),
$DH147="день_2",
$BP147/30*MAX(MIN($AX147,EOMONTH(BI$15,0))-MAX($AW147,BI$15)+1,),
$DH147="раб.день",
$BP147/30*(IFERROR(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$BP147*BI147,
$DH147="неделя",
$BP147*BI147/7*(ROUNDUP((DAY(EOMONTH(BI$15,0)))/4,0))),
0)</f>
        <v/>
      </c>
      <c r="CA147" s="125">
        <f t="array" ref="CA147">
IFERROR(
_xlfn.IFS(
$DH147="день_1",
$BP147*$BL147/($AX147-$AW147+1)*BJ147*(DAY(EOMONTH(BJ$15,0))),
$DH147="день_2",
$BP147/30*MAX(MIN($AX147,EOMONTH(BJ$15,0))-MAX($AW147,BJ$15)+1,),
$DH147="раб.день",
$BP147/30*(IFERROR(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$BP147*BJ147,
$DH147="неделя",
$BP147*BJ147/7*(ROUNDUP((DAY(EOMONTH(BJ$15,0)))/4,0))),
0)</f>
        <v/>
      </c>
      <c r="CB147" s="125">
        <f t="array" ref="CB147">
IFERROR(
_xlfn.IFS(
$DH147="день_1",
$BP147*$BL147/($AX147-$AW147+1)*BK147*(DAY(EOMONTH(BK$15,0))),
$DH147="день_2",
$BP147/30*MAX(MIN($AX147,EOMONTH(BK$15,0))-MAX($AW147,BK$15)+1,),
$DH147="раб.день",
$BP147/30*(IFERROR(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$BP147*BK147,
$DH147="неделя",
$BP147*BK147/7*(ROUNDUP((DAY(EOMONTH(BK$15,0)))/4,0))),
0)</f>
        <v/>
      </c>
      <c r="CC147" s="125">
        <f>SUM($BQ147:$CB147)</f>
        <v/>
      </c>
      <c r="CD147" s="126">
        <f>SUM($EH147:$EH147)</f>
        <v/>
      </c>
      <c r="CE147" s="126">
        <f>$CD147*$AB147</f>
        <v/>
      </c>
      <c r="CF147" s="126">
        <f>SUM($EK147:$EK147)</f>
        <v/>
      </c>
      <c r="CG147" s="126">
        <f>$CF147*$AB147</f>
        <v/>
      </c>
      <c r="CH147" s="126">
        <f>SUM($CC147,$CE147,$CG147)</f>
        <v/>
      </c>
      <c r="CI147" s="126">
        <f>$CH147*(1+$CM147)</f>
        <v/>
      </c>
      <c r="CJ147" s="127" t="n">
        <v>0</v>
      </c>
      <c r="CK147" s="126">
        <f>SUM($CH147:$CH147)*(1+$CJ147)</f>
        <v/>
      </c>
      <c r="CL147" s="126">
        <f>SUM($CH147:$CH147)*(1+$CM147)</f>
        <v/>
      </c>
      <c r="CM147" s="59" t="n"/>
      <c r="CN147" s="59" t="n"/>
      <c r="CO147" s="72" t="n"/>
      <c r="CP147" s="59" t="n"/>
      <c r="CQ147" s="73" t="n"/>
      <c r="CR147" s="73" t="n"/>
      <c r="CS147" s="73" t="n"/>
      <c r="CT147" s="72" t="n"/>
      <c r="CU147" s="79" t="inlineStr">
        <is>
          <t> </t>
        </is>
      </c>
      <c r="CV147" s="60" t="n"/>
      <c r="CW147" s="60" t="n"/>
      <c r="CX147" s="60" t="n"/>
      <c r="CY147" s="127">
        <f>IFERROR(($CC147-$EE147)/($EE147/(1-$DQ147)),0)</f>
        <v/>
      </c>
      <c r="CZ147" s="127">
        <f>IFERROR(1-$EI147/($CE147),0)</f>
        <v/>
      </c>
      <c r="DA147" s="127">
        <f>IFERROR(1-$EL147/($CG147),0)</f>
        <v/>
      </c>
      <c r="DB147" s="126">
        <f>ROUND(IFERROR(($CI147/(1+$CM147)-$EN147),0),2)</f>
        <v/>
      </c>
      <c r="DC147" s="128" t="n"/>
      <c r="DD147" s="125" t="n"/>
      <c r="DE147" s="75" t="n">
        <v>0</v>
      </c>
      <c r="DF147" s="128" t="n"/>
      <c r="DG147" s="125">
        <f>IF($DC147=0,0,$DD147*($DC147*100%-$DE147*$DF147))*SUM($AB147:$AB147)</f>
        <v/>
      </c>
      <c r="DH147" s="129" t="inlineStr">
        <is>
          <t>месяц</t>
        </is>
      </c>
      <c r="DI147" s="130">
        <f t="array" ref="DI147">IFERROR(
IF($ES147="LisChannel",
(ROUND(((INDEX({174.625;153.888888888889;130.972222222222},MATCH($AI147,{2;3;4}),0))*$AG147*$AI147),2)),0),0)</f>
        <v/>
      </c>
      <c r="DJ147" s="130">
        <f>
_xlfn.LET(_xlpm.X,
IFERROR(
IF($ES147="НовиковТВ",
(_xlfn.LET(_xlpm.NTV,
_xlfn.LET(_xlpm.MIN,350000,
IF(SUMIFS($DI:$DI,$ES:$ES,"НовиковТВ")&lt;=_xlpm.MIN,
(SUMIFS($DI:$DI,$ES:$ES,"НовиковТВ")/(COUNTIFS($ES:$ES,"НовиковТВ")))*_xlpm.MIN/SUMIFS($DI:$DI,$ES:$ES,"НовиковТВ"),
DI147)),
_xlpm.NTV+$DG147/(1-(1-(_xlpm.NTV)*(1-$DL147)*(1-$DM147)*(1-$DN147)*(1-$DO147)*(1-$DP147)/_xlpm.NTV))))/(1+$EP147),
$DI147+$DG147/(1-(1-($DI147)*(1-$DL147)*(1-$DM147)*(1-$DN147)*(1-$DO147)*(1-$DP147)/$DI147))),
0),
_xlpm.X*(1+$CM147)*(1+$CW147)-_xlpm.X*(1+$CM147)+_xlpm.X)</f>
        <v/>
      </c>
      <c r="DK147" s="125" t="inlineStr">
        <is>
          <t>послед.</t>
        </is>
      </c>
      <c r="DL147" s="63" t="n">
        <v>0</v>
      </c>
      <c r="DM147" s="63" t="n">
        <v>0</v>
      </c>
      <c r="DN147" s="63" t="n">
        <v>0</v>
      </c>
      <c r="DO147" s="63" t="n">
        <v>0</v>
      </c>
      <c r="DP147" s="63" t="n">
        <v>0</v>
      </c>
      <c r="DQ147" s="63">
        <f t="array" ref="DQ147">IFERROR(_xlfn.IFS(
$DK147="послед.",1-(1-$DL147)*(1-$DM147)*(1-$DN147)*(1-$DO147)*(1-$DP147),
$DK147="сумм.",$DL147+$DM147+$DN147+$DO147+$DP147),
0)</f>
        <v/>
      </c>
      <c r="DR147" s="125">
        <f t="array" ref="DR147">
IFERROR(
_xlfn.IFS(
$BL147=0,
0,
$BL147&gt;0,
_xlfn.IFS($DK147="послед.",
$DJ147*(1-$DL147)*(1-$DM147)*(1-$DN147)*(1-$DO147)*(1-$DP147),
$DK147="сумм.",
$DJ147*(1-($DL147+$DM147+$DN147+$DO147+$DP147)))),0)</f>
        <v/>
      </c>
      <c r="DS147" s="125">
        <f t="array" ref="DS147">
IFERROR(_xlfn.IFS(
$DH147="день_1",
$DR147*$BL147/($AX147-$AW147+1)*AZ147*(DAY(EOMONTH(AZ$15,0))),
$DH147="день_2",
$DR147/30*MAX(MIN($AX147,EOMONTH(AZ$15,0))-MAX($AW147,AZ$15)+1,),
$DH147="раб.день",
$DR147/30*(IFERROR(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$DR147*AZ147,
$DH147="неделя",
$DR147*AZ147/7*(ROUNDUP((DAY(EOMONTH(AZ$15,0)))/4,0))),
0)</f>
        <v/>
      </c>
      <c r="DT147" s="125">
        <f t="array" ref="DT147">
IFERROR(_xlfn.IFS(
$DH147="день_1",
$DR147*$BL147/($AX147-$AW147+1)*BA147*(DAY(EOMONTH(BA$15,0))),
$DH147="день_2",
$DR147/30*MAX(MIN($AX147,EOMONTH(BA$15,0))-MAX($AW147,BA$15)+1,),
$DH147="раб.день",
$DR147/30*(IFERROR(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$DR147*BA147,
$DH147="неделя",
$DR147*BA147/7*(ROUNDUP((DAY(EOMONTH(BA$15,0)))/4,0))),
0)</f>
        <v/>
      </c>
      <c r="DU147" s="125">
        <f t="array" ref="DU147">
IFERROR(_xlfn.IFS(
$DH147="день_1",
$DR147*$BL147/($AX147-$AW147+1)*BB147*(DAY(EOMONTH(BB$15,0))),
$DH147="день_2",
$DR147/30*MAX(MIN($AX147,EOMONTH(BB$15,0))-MAX($AW147,BB$15)+1,),
$DH147="раб.день",
$DR147/30*(IFERROR(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$DR147*BB147,
$DH147="неделя",
$DR147*BB147/7*(ROUNDUP((DAY(EOMONTH(BB$15,0)))/4,0))),
0)</f>
        <v/>
      </c>
      <c r="DV147" s="125">
        <f t="array" ref="DV147">
IFERROR(_xlfn.IFS(
$DH147="день_1",
$DR147*$BL147/($AX147-$AW147+1)*BC147*(DAY(EOMONTH(BC$15,0))),
$DH147="день_2",
$DR147/30*MAX(MIN($AX147,EOMONTH(BC$15,0))-MAX($AW147,BC$15)+1,),
$DH147="раб.день",
$DR147/30*(IFERROR(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$DR147*BC147,
$DH147="неделя",
$DR147*BC147/7*(ROUNDUP((DAY(EOMONTH(BC$15,0)))/4,0))),
0)</f>
        <v/>
      </c>
      <c r="DW147" s="125">
        <f t="array" ref="DW147">
IFERROR(_xlfn.IFS(
$DH147="день_1",
$DR147*$BL147/($AX147-$AW147+1)*BD147*(DAY(EOMONTH(BD$15,0))),
$DH147="день_2",
$DR147/30*MAX(MIN($AX147,EOMONTH(BD$15,0))-MAX($AW147,BD$15)+1,),
$DH147="раб.день",
$DR147/30*(IFERROR(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$DR147*BD147,
$DH147="неделя",
$DR147*BD147/7*(ROUNDUP((DAY(EOMONTH(BD$15,0)))/4,0))),
0)</f>
        <v/>
      </c>
      <c r="DX147" s="125">
        <f t="array" ref="DX147">
IFERROR(_xlfn.IFS(
$DH147="день_1",
$DR147*$BL147/($AX147-$AW147+1)*BE147*(DAY(EOMONTH(BE$15,0))),
$DH147="день_2",
$DR147/30*MAX(MIN($AX147,EOMONTH(BE$15,0))-MAX($AW147,BE$15)+1,),
$DH147="раб.день",
$DR147/30*(IFERROR(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$DR147*BE147,
$DH147="неделя",
$DR147*BE147/7*(ROUNDUP((DAY(EOMONTH(BE$15,0)))/4,0))),
0)</f>
        <v/>
      </c>
      <c r="DY147" s="125">
        <f t="array" ref="DY147">
IFERROR(_xlfn.IFS(
$DH147="день_1",
$DR147*$BL147/($AX147-$AW147+1)*BF147*(DAY(EOMONTH(BF$15,0))),
$DH147="день_2",
$DR147/30*MAX(MIN($AX147,EOMONTH(BF$15,0))-MAX($AW147,BF$15)+1,),
$DH147="раб.день",
$DR147/30*(IFERROR(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$DR147*BF147,
$DH147="неделя",
$DR147*BF147/7*(ROUNDUP((DAY(EOMONTH(BF$15,0)))/4,0))),
0)</f>
        <v/>
      </c>
      <c r="DZ147" s="125">
        <f t="array" ref="DZ147">
IFERROR(_xlfn.IFS(
$DH147="день_1",
$DR147*$BL147/($AX147-$AW147+1)*BG147*(DAY(EOMONTH(BG$15,0))),
$DH147="день_2",
$DR147/30*MAX(MIN($AX147,EOMONTH(BG$15,0))-MAX($AW147,BG$15)+1,),
$DH147="раб.день",
$DR147/30*(IFERROR(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$DR147*BG147,
$DH147="неделя",
$DR147*BG147/7*(ROUNDUP((DAY(EOMONTH(BG$15,0)))/4,0))),
0)</f>
        <v/>
      </c>
      <c r="EA147" s="125">
        <f t="array" ref="EA147">
IFERROR(_xlfn.IFS(
$DH147="день_1",
$DR147*$BL147/($AX147-$AW147+1)*BH147*(DAY(EOMONTH(BH$15,0))),
$DH147="день_2",
$DR147/30*MAX(MIN($AX147,EOMONTH(BH$15,0))-MAX($AW147,BH$15)+1,),
$DH147="раб.день",
$DR147/30*(IFERROR(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$DR147*BH147,
$DH147="неделя",
$DR147*BH147/7*(ROUNDUP((DAY(EOMONTH(BH$15,0)))/4,0))),
0)</f>
        <v/>
      </c>
      <c r="EB147" s="125">
        <f t="array" ref="EB147">
IFERROR(_xlfn.IFS(
$DH147="день_1",
$DR147*$BL147/($AX147-$AW147+1)*BI147*(DAY(EOMONTH(BI$15,0))),
$DH147="день_2",
$DR147/30*MAX(MIN($AX147,EOMONTH(BI$15,0))-MAX($AW147,BI$15)+1,),
$DH147="раб.день",
$DR147/30*(IFERROR(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$DR147*BI147,
$DH147="неделя",
$DR147*BI147/7*(ROUNDUP((DAY(EOMONTH(BI$15,0)))/4,0))),
0)</f>
        <v/>
      </c>
      <c r="EC147" s="125">
        <f t="array" ref="EC147">
IFERROR(_xlfn.IFS(
$DH147="день_1",
$DR147*$BL147/($AX147-$AW147+1)*BJ147*(DAY(EOMONTH(BJ$15,0))),
$DH147="день_2",
$DR147/30*MAX(MIN($AX147,EOMONTH(BJ$15,0))-MAX($AW147,BJ$15)+1,),
$DH147="раб.день",
$DR147/30*(IFERROR(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$DR147*BJ147,
$DH147="неделя",
$DR147*BJ147/7*(ROUNDUP((DAY(EOMONTH(BJ$15,0)))/4,0))),
0)</f>
        <v/>
      </c>
      <c r="ED147" s="125">
        <f t="array" ref="ED147">
IFERROR(_xlfn.IFS(
$DH147="день_1",
$DR147*$BL147/($AX147-$AW147+1)*BK147*(DAY(EOMONTH(BK$15,0))),
$DH147="день_2",
$DR147/30*MAX(MIN($AX147,EOMONTH(BK$15,0))-MAX($AW147,BK$15)+1,),
$DH147="раб.день",
$DR147/30*(IFERROR(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$DR147*BK147,
$DH147="неделя",
$DR147*BK147/7*(ROUNDUP((DAY(EOMONTH(BK$15,0)))/4,0))),
0)</f>
        <v/>
      </c>
      <c r="EE147" s="125">
        <f>SUM($DS147,$DT147,$DU147,$DV147,$DW147,$DX147,$DY147,$DZ147,$EA147,$EB147,$EC147,$ED147)</f>
        <v/>
      </c>
      <c r="EF147" s="125">
        <f>IFERROR(ROUND($EE147*(1+$EP147),2),0)</f>
        <v/>
      </c>
      <c r="EG147" s="128" t="n">
        <v>1</v>
      </c>
      <c r="EH147" s="126" t="n">
        <v>0</v>
      </c>
      <c r="EI147" s="126">
        <f>ROUND(SUM($EH147:$EH147)*SUM($AB147:$AB147)*$EG147,2)</f>
        <v/>
      </c>
      <c r="EJ147" s="126">
        <f>ROUND($EI147*(1+$EP147),2)</f>
        <v/>
      </c>
      <c r="EK147" s="126" t="n">
        <v>0</v>
      </c>
      <c r="EL147" s="126">
        <f>ROUND(SUM($EK147:$EK147)*SUM($AB147:$AB147)*$EG147,2)</f>
        <v/>
      </c>
      <c r="EM147" s="126">
        <f>ROUND($EL147*(1+$EP147),2)</f>
        <v/>
      </c>
      <c r="EN147" s="126">
        <f>SUM($EE147,$EI147,$EL147)</f>
        <v/>
      </c>
      <c r="EO147" s="126">
        <f>SUM($EF147,$EJ147,$EM147)</f>
        <v/>
      </c>
      <c r="EP147" s="59" t="n"/>
      <c r="EQ147" s="59" t="n"/>
      <c r="ER147" s="60">
        <f t="array" ref="ER1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MATCH(ES147,
{"AMS";"RussOutdoor";"HD Outdoor";"Ingroup";"IQ";"Ledproduction";"LisChannel";"Logic";"Media-PPL";"NovikovTV | НовиковТВ";"SMA";"SOK";"КрокусТВ | CrocusTV | IndoorTV";"Сити";"ТЯК Москва"},
0)),"")</f>
        <v/>
      </c>
      <c r="ES147" s="60" t="n"/>
      <c r="ET147" s="60">
        <f t="array" ref="ET1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MATCH(ES147,
{"AMS";"RussOutdoor";"HD Outdoor";"Ingroup";"IQ";"Ledproduction";"LisChannel";"Logic";"Media-PPL";"NovikovTV | НовиковТВ";"SMA";"SOK";"КрокусТВ | CrocusTV | IndoorTV";"Сити";"ТЯК Москва"},
0)),"")</f>
        <v/>
      </c>
      <c r="EU147" s="60" t="n"/>
      <c r="EV147" s="60" t="n"/>
      <c r="EX147" s="110">
        <f t="array" ref="EX147">
($AR147/30
+N("ТРАФИК ПЛОЩАДКИ"))*
(IFERROR(
_xlfn.LET(
_xlpm.GPR,
HLOOKUP($L147,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IF($Q147="цифровой",_xlpm.GPR/$AG147,_xlpm.GPR/60)),
0)
+N("DWELL TIME"))*
(IF($AB147=0,0,IF($AB147=1,0.3,IF($AB147=2,0.5,IF($AB147&gt;2,1))))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_xlfn.IFS($AC147="да",1.2,$AC147="нет",1)*
_xlfn.IFS($AD147="да",1.2,$AD147="нет",1)*
IF(R147="статический",1,1.2)*
$X147*
INDEX(
{1.2;1;1.2;1.2;1;1.2;1.2;1.2;1.2;1.2;1.2;1;1.2;1.2;1.2;1.2;1;1;1.2;1.2;1.2;1;1;1;1;1.2;1.2;1.2;1.2;1;1;1;1;1.2;1.2;1.2;1.2;1.2;1.2;1.2;1.2;1;1;1.2;1;1;1;1;1.5;1;1;1.5;1.5;1.2},
MATCH($Q147,_xlpm.MI,0)))&gt;{0.02;0.04;0.06;0.1;0.2;0.4;0.6;0.8;1;2;4;6})),
{0;1;2;3;4;5;6;7;8;9;10;11;12},
0)))
+N("КОЭФФИЦИЕНТ КОНТАКТА"))))*
(_xlfn.IFS($X147&lt;0.1,$X147/1000,$X147&gt;25,5.2,AND($X147&gt;=0.1,$X147&lt;=25),(($X147*2+0.1)/10)*($X147/10)))*
IFERROR((_xlfn.LET(
_xlpm.MA,
{0;0.8;0.85;0.9;0.95;1},
_xlpm.MAA,
{0;1;2;3;4;5},
INDEX(_xlpm.MA,MATCH(SUMPRODUCT(--((IF(ROUND(_xlpm.MAA,1)&gt;5,5,ROUND($AB147,1)))&gt;{0;1;2;3;4;5})),_xlpm.MAA,0)))
+N("КОЭФФИЦИЕНТ КОЛ-ВО КОНСТРУКЦИЙ")),1)*
$AB147,0))*
(IF($Q147="цифровой",$AG147/15*$AI147,1)
+N("ДЛЯ ЦИФРЫ"))</f>
        <v/>
      </c>
      <c r="EY147" s="110">
        <f>IFERROR(EX147*AY147,0)</f>
        <v/>
      </c>
      <c r="EZ147" s="131">
        <f>IFERROR(DP147/EY147*1000,0)</f>
        <v/>
      </c>
      <c r="FA147" s="112">
        <f>IFERROR(FC147/FB147,0)</f>
        <v/>
      </c>
      <c r="FB147" s="112">
        <f>IFERROR((FC147/(EY147/FF147*#REF!))*0.825,0)</f>
        <v/>
      </c>
      <c r="FC147" s="112">
        <f>IFERROR(((EX147*30/AR147)*100)/30,0)</f>
        <v/>
      </c>
      <c r="FD147" s="112">
        <f>IFERROR(EY147/G147*100%,0)</f>
        <v/>
      </c>
      <c r="FE147" s="112">
        <f>IFERROR(FD147/FC147*100%,0)</f>
        <v/>
      </c>
      <c r="FF147" s="110">
        <f>IFERROR(AR147/30*AY147,0)</f>
        <v/>
      </c>
    </row>
    <row r="148" ht="12.75" customHeight="1">
      <c r="A148" s="59" t="n"/>
      <c r="B148" s="60" t="n"/>
      <c r="C148" s="60" t="n"/>
      <c r="D148" s="60">
        <f t="array" ref="D1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8" s="60">
        <f t="array" ref="E1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8" s="60" t="inlineStr"/>
      <c r="G148" s="60" t="n"/>
      <c r="H148" s="60">
        <f t="array" ref="H1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8" s="60" t="n"/>
      <c r="J148" s="60" t="n"/>
      <c r="K148" s="60" t="n"/>
      <c r="L148" s="60" t="n"/>
      <c r="M148" s="60" t="n"/>
      <c r="N148" s="60" t="n"/>
      <c r="O148" s="60" t="n"/>
      <c r="P148" s="60">
        <f t="array" ref="P148">
_xlfn.IFS(
ISNUMBER(MATCH($Q148,{"шелфбаннер","разделитель","монетница","чековая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ISNUMBER(MATCH($Q148,{"каталог","журнал"},)),
"Пресса",
$Q148="","")</f>
        <v/>
      </c>
      <c r="Q148" s="60" t="n"/>
      <c r="R148" s="60">
        <f t="array" ref="R148">
IFERROR(
_xlfn.IFS(
OR(ISNUMBER(MATCH($Q148,{"экспозиция","макет","стенд","автостенд","авто стенд","выставочное пространство","выставочные стенды","модульные выставочные стенды","3Д конструкция","3D конструкция"},)),P148="Экспонирование"),
"нестандартный",
ISNUMBER(MATCH($Q148,{"скроллер","призматрон"},)),
"динамический",
$P148="Видео",
"цифровой",
OR($P148="Пресса",$P148="Щит",$P148="POSm",$P148="Подвес",$P148="Брендирование/оклейка"),
"статический"),"")</f>
        <v/>
      </c>
      <c r="S148" s="59" t="n"/>
      <c r="T148" s="60" t="n"/>
      <c r="U148" s="60" t="n"/>
      <c r="V148" s="60">
        <f>
IF(P148="Видео",
"цифровой постер/ролик",
IF(ISNUMBER(MATCH(Q148,{"короб световой","короб световой | лайтбокс","короб световой | кристалайт","лайтбокс","лайт бокс","кристалайт","LB","lightbox"},)),
"бэклит",
IF(P148="Брендирование/оклейка",
"перфарированная пленка/самоклейка",
IF(P148="Экспонирование",
"под запрос",
IF(P148="Подвес",
"баннер/ткань",
"")))))</f>
        <v/>
      </c>
      <c r="W148" s="59" t="n"/>
      <c r="X148" s="59" t="n"/>
      <c r="Y148" s="59" t="n"/>
      <c r="Z148" s="61" t="n"/>
      <c r="AA148" s="61" t="n"/>
      <c r="AB148" s="61">
        <f>IF(BL148&gt;0,Z148,0)</f>
        <v/>
      </c>
      <c r="AC148" s="59" t="n"/>
      <c r="AD148" s="59" t="n"/>
      <c r="AE148" s="59" t="n"/>
      <c r="AF148" s="59" t="n"/>
      <c r="AG148" s="59" t="n"/>
      <c r="AH148" s="59" t="n"/>
      <c r="AI148" s="59" t="n"/>
      <c r="AJ148" s="59" t="n"/>
      <c r="AK148" s="59" t="n"/>
      <c r="AL148" s="62">
        <f>IFERROR(IF(OR(R148="статический",R148="динамический",R148="нестандартный",R148="",R148=""),"-",IF(AND(AH148="-",AI148="-"),"-",AK148*3600/AH148*AI148)),"-")</f>
        <v/>
      </c>
      <c r="AM148" s="62">
        <f>IFERROR(IF(OR(R148="статический",R148="динамический",R148="",R148="", R148="BTL",R148="нестандартный"),"-",AG148*AI148*AL148/60),"-")</f>
        <v/>
      </c>
      <c r="AN148" s="63">
        <f>IFERROR(IF(AH148="","-",AG148*AI148/AH148),"-")</f>
        <v/>
      </c>
      <c r="AO148" s="59">
        <f>IFERROR(IF(OR($R148="статический",$R148="динамический",$R148="",$R148="",$R148="BTL",$R148="нестандартный"),"-",$AL148*$AY148),"-")</f>
        <v/>
      </c>
      <c r="AP148" s="62">
        <f>IFERROR(IF(OR($R148="статический",$R148="динамический",$R148="",$R148="",$R148="BTL",$R148="нестандартный"),"-",$AM148*AY148),"-")</f>
        <v/>
      </c>
      <c r="AQ148" s="64" t="n"/>
      <c r="AR148" s="61" t="n"/>
      <c r="AS148" s="61" t="n"/>
      <c r="AT148" s="61" t="n"/>
      <c r="AU148" s="65" t="n"/>
      <c r="AV148" s="124">
        <f>IFERROR(DR148/AT148*1000,"n/a")</f>
        <v/>
      </c>
      <c r="AW148" s="67" t="n"/>
      <c r="AX148" s="67" t="n"/>
      <c r="AY148" s="43">
        <f>IFERROR(IF(OR($AW148="",$AX148=""),"",_xlfn.DAYS($AX148+1,$AW148)),"")</f>
        <v/>
      </c>
      <c r="AZ148" s="68">
        <f t="array" ref="AZ148">
_xlfn.LET(_xlpm.COEFF,
IF($AW148+$AX148=0,0,IF(MAX(MIN($AX148,EOMONTH(AZ$15,0))-MAX($AW148,AZ$15)+1,)&gt;0,1,0)),
_xlfn.IFS(
$ES148="LisChannel",
_xlpm.COEFF*
INDEX({1;1;1.2;1.2;1;1;1;1;1.2;1.2;1.2;1.2},
MATCH(MONTH(AZ$15),
{1,2,3,4,5,6,7,8,9,10,11,12})),
CONCATENATE($ES148," ",$L148)="RussOutdoor метро",
_xlpm.COEFF*
INDEX({0.8;0.9;1.1;1.1;1;1;1;1;1.1;1.1;1.1;1.1},
MATCH(MONTH(AZ$15),
{1,2,3,4,5,6,7,8,9,10,11,12})),
$ES148&lt;&gt;"LisChannel",
_xlpm.COEFF,
$ES148&lt;&gt;"RussOutdoor",
_xlpm.COEFF))</f>
        <v/>
      </c>
      <c r="BA148" s="68">
        <f t="array" ref="BA148">
_xlfn.LET(_xlpm.COEFF,
IF($AW148+$AX148=0,0,IF(MAX(MIN($AX148,EOMONTH(BA$15,0))-MAX($AW148,BA$15)+1,)&gt;0,1,0)),
_xlfn.IFS(
$ES148="LisChannel",
_xlpm.COEFF*
INDEX({1;1;1.2;1.2;1;1;1;1;1.2;1.2;1.2;1.2},
MATCH(MONTH(BA$15),
{1,2,3,4,5,6,7,8,9,10,11,12})),
CONCATENATE($ES148," ",$L148)="RussOutdoor метро",
_xlpm.COEFF*
INDEX({0.8;0.9;1.1;1.1;1;1;1;1;1.1;1.1;1.1;1.1},
MATCH(MONTH(BA$15),
{1,2,3,4,5,6,7,8,9,10,11,12})),
$ES148&lt;&gt;"LisChannel",
_xlpm.COEFF,
$ES148&lt;&gt;"RussOutdoor",
_xlpm.COEFF))</f>
        <v/>
      </c>
      <c r="BB148" s="68">
        <f t="array" ref="BB148">
_xlfn.LET(_xlpm.COEFF,
IF($AW148+$AX148=0,0,IF(MAX(MIN($AX148,EOMONTH(BB$15,0))-MAX($AW148,BB$15)+1,)&gt;0,1,0)),
_xlfn.IFS(
$ES148="LisChannel",
_xlpm.COEFF*
INDEX({1;1;1.2;1.2;1;1;1;1;1.2;1.2;1.2;1.2},
MATCH(MONTH(BB$15),
{1,2,3,4,5,6,7,8,9,10,11,12})),
CONCATENATE($ES148," ",$L148)="RussOutdoor метро",
_xlpm.COEFF*
INDEX({0.8;0.9;1.1;1.1;1;1;1;1;1.1;1.1;1.1;1.1},
MATCH(MONTH(BB$15),
{1,2,3,4,5,6,7,8,9,10,11,12})),
$ES148&lt;&gt;"LisChannel",
_xlpm.COEFF,
$ES148&lt;&gt;"RussOutdoor",
_xlpm.COEFF))</f>
        <v/>
      </c>
      <c r="BC148" s="68">
        <f t="array" ref="BC148">
_xlfn.LET(_xlpm.COEFF,
IF($AW148+$AX148=0,0,IF(MAX(MIN($AX148,EOMONTH(BC$15,0))-MAX($AW148,BC$15)+1,)&gt;0,1,0)),
_xlfn.IFS(
$ES148="LisChannel",
_xlpm.COEFF*
INDEX({1;1;1.2;1.2;1;1;1;1;1.2;1.2;1.2;1.2},
MATCH(MONTH(BC$15),
{1,2,3,4,5,6,7,8,9,10,11,12})),
CONCATENATE($ES148," ",$L148)="RussOutdoor метро",
_xlpm.COEFF*
INDEX({0.8;0.9;1.1;1.1;1;1;1;1;1.1;1.1;1.1;1.1},
MATCH(MONTH(BC$15),
{1,2,3,4,5,6,7,8,9,10,11,12})),
$ES148&lt;&gt;"LisChannel",
_xlpm.COEFF,
$ES148&lt;&gt;"RussOutdoor",
_xlpm.COEFF))</f>
        <v/>
      </c>
      <c r="BD148" s="68">
        <f t="array" ref="BD148">
_xlfn.LET(_xlpm.COEFF,
IF($AW148+$AX148=0,0,IF(MAX(MIN($AX148,EOMONTH(BD$15,0))-MAX($AW148,BD$15)+1,)&gt;0,1,0)),
_xlfn.IFS(
$ES148="LisChannel",
_xlpm.COEFF*
INDEX({1;1;1.2;1.2;1;1;1;1;1.2;1.2;1.2;1.2},
MATCH(MONTH(BD$15),
{1,2,3,4,5,6,7,8,9,10,11,12})),
CONCATENATE($ES148," ",$L148)="RussOutdoor метро",
_xlpm.COEFF*
INDEX({0.8;0.9;1.1;1.1;1;1;1;1;1.1;1.1;1.1;1.1},
MATCH(MONTH(BD$15),
{1,2,3,4,5,6,7,8,9,10,11,12})),
$ES148&lt;&gt;"LisChannel",
_xlpm.COEFF,
$ES148&lt;&gt;"RussOutdoor",
_xlpm.COEFF))</f>
        <v/>
      </c>
      <c r="BE148" s="68">
        <f t="array" ref="BE148">
_xlfn.LET(_xlpm.COEFF,
IF($AW148+$AX148=0,0,IF(MAX(MIN($AX148,EOMONTH(BE$15,0))-MAX($AW148,BE$15)+1,)&gt;0,1,0)),
_xlfn.IFS(
$ES148="LisChannel",
_xlpm.COEFF*
INDEX({1;1;1.2;1.2;1;1;1;1;1.2;1.2;1.2;1.2},
MATCH(MONTH(BE$15),
{1,2,3,4,5,6,7,8,9,10,11,12})),
CONCATENATE($ES148," ",$L148)="RussOutdoor метро",
_xlpm.COEFF*
INDEX({0.8;0.9;1.1;1.1;1;1;1;1;1.1;1.1;1.1;1.1},
MATCH(MONTH(BE$15),
{1,2,3,4,5,6,7,8,9,10,11,12})),
$ES148&lt;&gt;"LisChannel",
_xlpm.COEFF,
$ES148&lt;&gt;"RussOutdoor",
_xlpm.COEFF))</f>
        <v/>
      </c>
      <c r="BF148" s="68">
        <f t="array" ref="BF148">
_xlfn.LET(_xlpm.COEFF,
IF($AW148+$AX148=0,0,IF(MAX(MIN($AX148,EOMONTH(BF$15,0))-MAX($AW148,BF$15)+1,)&gt;0,1,0)),
_xlfn.IFS(
$ES148="LisChannel",
_xlpm.COEFF*
INDEX({1;1;1.2;1.2;1;1;1;1;1.2;1.2;1.2;1.2},
MATCH(MONTH(BF$15),
{1,2,3,4,5,6,7,8,9,10,11,12})),
CONCATENATE($ES148," ",$L148)="RussOutdoor метро",
_xlpm.COEFF*
INDEX({0.8;0.9;1.1;1.1;1;1;1;1;1.1;1.1;1.1;1.1},
MATCH(MONTH(BF$15),
{1,2,3,4,5,6,7,8,9,10,11,12})),
$ES148&lt;&gt;"LisChannel",
_xlpm.COEFF,
$ES148&lt;&gt;"RussOutdoor",
_xlpm.COEFF))</f>
        <v/>
      </c>
      <c r="BG148" s="68">
        <f t="array" ref="BG148">
_xlfn.LET(_xlpm.COEFF,
IF($AW148+$AX148=0,0,IF(MAX(MIN($AX148,EOMONTH(BG$15,0))-MAX($AW148,BG$15)+1,)&gt;0,1,0)),
_xlfn.IFS(
$ES148="LisChannel",
_xlpm.COEFF*
INDEX({1;1;1.2;1.2;1;1;1;1;1.2;1.2;1.2;1.2},
MATCH(MONTH(BG$15),
{1,2,3,4,5,6,7,8,9,10,11,12})),
CONCATENATE($ES148," ",$L148)="RussOutdoor метро",
_xlpm.COEFF*
INDEX({0.8;0.9;1.1;1.1;1;1;1;1;1.1;1.1;1.1;1.1},
MATCH(MONTH(BG$15),
{1,2,3,4,5,6,7,8,9,10,11,12})),
$ES148&lt;&gt;"LisChannel",
_xlpm.COEFF,
$ES148&lt;&gt;"RussOutdoor",
_xlpm.COEFF))</f>
        <v/>
      </c>
      <c r="BH148" s="68">
        <f t="array" ref="BH148">
_xlfn.LET(_xlpm.COEFF,
IF($AW148+$AX148=0,0,IF(MAX(MIN($AX148,EOMONTH(BH$15,0))-MAX($AW148,BH$15)+1,)&gt;0,1,0)),
_xlfn.IFS(
$ES148="LisChannel",
_xlpm.COEFF*
INDEX({1;1;1.2;1.2;1;1;1;1;1.2;1.2;1.2;1.2},
MATCH(MONTH(BH$15),
{1,2,3,4,5,6,7,8,9,10,11,12})),
CONCATENATE($ES148," ",$L148)="RussOutdoor метро",
_xlpm.COEFF*
INDEX({0.8;0.9;1.1;1.1;1;1;1;1;1.1;1.1;1.1;1.1},
MATCH(MONTH(BH$15),
{1,2,3,4,5,6,7,8,9,10,11,12})),
$ES148&lt;&gt;"LisChannel",
_xlpm.COEFF,
$ES148&lt;&gt;"RussOutdoor",
_xlpm.COEFF))</f>
        <v/>
      </c>
      <c r="BI148" s="68">
        <f t="array" ref="BI148">
_xlfn.LET(_xlpm.COEFF,
IF($AW148+$AX148=0,0,IF(MAX(MIN($AX148,EOMONTH(BI$15,0))-MAX($AW148,BI$15)+1,)&gt;0,1,0)),
_xlfn.IFS(
$ES148="LisChannel",
_xlpm.COEFF*
INDEX({1;1;1.2;1.2;1;1;1;1;1.2;1.2;1.2;1.2},
MATCH(MONTH(BI$15),
{1,2,3,4,5,6,7,8,9,10,11,12})),
CONCATENATE($ES148," ",$L148)="RussOutdoor метро",
_xlpm.COEFF*
INDEX({0.8;0.9;1.1;1.1;1;1;1;1;1.1;1.1;1.1;1.1},
MATCH(MONTH(BI$15),
{1,2,3,4,5,6,7,8,9,10,11,12})),
$ES148&lt;&gt;"LisChannel",
_xlpm.COEFF,
$ES148&lt;&gt;"RussOutdoor",
_xlpm.COEFF))</f>
        <v/>
      </c>
      <c r="BJ148" s="68">
        <f t="array" ref="BJ148">
_xlfn.LET(_xlpm.COEFF,
IF($AW148+$AX148=0,0,IF(MAX(MIN($AX148,EOMONTH(BJ$15,0))-MAX($AW148,BJ$15)+1,)&gt;0,1,0)),
_xlfn.IFS(
$ES148="LisChannel",
_xlpm.COEFF*
INDEX({1;1;1.2;1.2;1;1;1;1;1.2;1.2;1.2;1.2},
MATCH(MONTH(BJ$15),
{1,2,3,4,5,6,7,8,9,10,11,12})),
CONCATENATE($ES148," ",$L148)="RussOutdoor метро",
_xlpm.COEFF*
INDEX({0.8;0.9;1.1;1.1;1;1;1;1;1.1;1.1;1.1;1.1},
MATCH(MONTH(BJ$15),
{1,2,3,4,5,6,7,8,9,10,11,12})),
$ES148&lt;&gt;"LisChannel",
_xlpm.COEFF,
$ES148&lt;&gt;"RussOutdoor",
_xlpm.COEFF))</f>
        <v/>
      </c>
      <c r="BK148" s="68">
        <f t="array" ref="BK148">
_xlfn.LET(_xlpm.COEFF,
IF($AW148+$AX148=0,0,IF(MAX(MIN($AX148,EOMONTH(BK$15,0))-MAX($AW148,BK$15)+1,)&gt;0,1,0)),
_xlfn.IFS(
$ES148="LisChannel",
_xlpm.COEFF*
INDEX({1;1;1.2;1.2;1;1;1;1;1.2;1.2;1.2;1.2},
MATCH(MONTH(BK$15),
{1,2,3,4,5,6,7,8,9,10,11,12})),
CONCATENATE($ES148," ",$L148)="RussOutdoor метро",
_xlpm.COEFF*
INDEX({0.8;0.9;1.1;1.1;1;1;1;1;1.1;1.1;1.1;1.1},
MATCH(MONTH(BK$15),
{1,2,3,4,5,6,7,8,9,10,11,12})),
$ES148&lt;&gt;"LisChannel",
_xlpm.COEFF,
$ES148&lt;&gt;"RussOutdoor",
_xlpm.COEFF))</f>
        <v/>
      </c>
      <c r="BL148" s="62">
        <f>COUNTIFS($AZ148:$BK148,"&gt;0")</f>
        <v/>
      </c>
      <c r="BM148" s="65" t="n"/>
      <c r="BN148" s="125">
        <f>$DJ148</f>
        <v/>
      </c>
      <c r="BO148" s="63">
        <f>$DQ148</f>
        <v/>
      </c>
      <c r="BP148" s="125">
        <f>
IFERROR(
IF($BL148=0,0,
$BN148*(1-$BO148)),
0)</f>
        <v/>
      </c>
      <c r="BQ148" s="125">
        <f t="array" ref="BQ148">
IFERROR(
_xlfn.IFS(
$DH148="день_1",
$BP148*$BL148/($AX148-$AW148+1)*AZ148*(DAY(EOMONTH(AZ$15,0))),
$DH148="день_2",
$BP148/30*MAX(MIN($AX148,EOMONTH(AZ$15,0))-MAX($AW148,AZ$15)+1,),
$DH148="раб.день",
$BP148/30*(IFERROR(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$BP148*AZ148,
$DH148="неделя",
$BP148*AZ148/7*(ROUNDUP((DAY(EOMONTH(AZ$15,0)))/4,0))),
0)</f>
        <v/>
      </c>
      <c r="BR148" s="125">
        <f t="array" ref="BR148">
IFERROR(
_xlfn.IFS(
$DH148="день_1",
$BP148*$BL148/($AX148-$AW148+1)*BA148*(DAY(EOMONTH(BA$15,0))),
$DH148="день_2",
$BP148/30*MAX(MIN($AX148,EOMONTH(BA$15,0))-MAX($AW148,BA$15)+1,),
$DH148="раб.день",
$BP148/30*(IFERROR(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$BP148*BA148,
$DH148="неделя",
$BP148*BA148/7*(ROUNDUP((DAY(EOMONTH(BA$15,0)))/4,0))),
0)</f>
        <v/>
      </c>
      <c r="BS148" s="125">
        <f t="array" ref="BS148">
IFERROR(
_xlfn.IFS(
$DH148="день_1",
$BP148*$BL148/($AX148-$AW148+1)*BB148*(DAY(EOMONTH(BB$15,0))),
$DH148="день_2",
$BP148/30*MAX(MIN($AX148,EOMONTH(BB$15,0))-MAX($AW148,BB$15)+1,),
$DH148="раб.день",
$BP148/30*(IFERROR(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$BP148*BB148,
$DH148="неделя",
$BP148*BB148/7*(ROUNDUP((DAY(EOMONTH(BB$15,0)))/4,0))),
0)</f>
        <v/>
      </c>
      <c r="BT148" s="125">
        <f t="array" ref="BT148">
IFERROR(
_xlfn.IFS(
$DH148="день_1",
$BP148*$BL148/($AX148-$AW148+1)*BC148*(DAY(EOMONTH(BC$15,0))),
$DH148="день_2",
$BP148/30*MAX(MIN($AX148,EOMONTH(BC$15,0))-MAX($AW148,BC$15)+1,),
$DH148="раб.день",
$BP148/30*(IFERROR(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$BP148*BC148,
$DH148="неделя",
$BP148*BC148/7*(ROUNDUP((DAY(EOMONTH(BC$15,0)))/4,0))),
0)</f>
        <v/>
      </c>
      <c r="BU148" s="125">
        <f t="array" ref="BU148">
IFERROR(
_xlfn.IFS(
$DH148="день_1",
$BP148*$BL148/($AX148-$AW148+1)*BD148*(DAY(EOMONTH(BD$15,0))),
$DH148="день_2",
$BP148/30*MAX(MIN($AX148,EOMONTH(BD$15,0))-MAX($AW148,BD$15)+1,),
$DH148="раб.день",
$BP148/30*(IFERROR(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$BP148*BD148,
$DH148="неделя",
$BP148*BD148/7*(ROUNDUP((DAY(EOMONTH(BD$15,0)))/4,0))),
0)</f>
        <v/>
      </c>
      <c r="BV148" s="125">
        <f t="array" ref="BV148">
IFERROR(
_xlfn.IFS(
$DH148="день_1",
$BP148*$BL148/($AX148-$AW148+1)*BE148*(DAY(EOMONTH(BE$15,0))),
$DH148="день_2",
$BP148/30*MAX(MIN($AX148,EOMONTH(BE$15,0))-MAX($AW148,BE$15)+1,),
$DH148="раб.день",
$BP148/30*(IFERROR(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$BP148*BE148,
$DH148="неделя",
$BP148*BE148/7*(ROUNDUP((DAY(EOMONTH(BE$15,0)))/4,0))),
0)</f>
        <v/>
      </c>
      <c r="BW148" s="125">
        <f t="array" ref="BW148">
IFERROR(
_xlfn.IFS(
$DH148="день_1",
$BP148*$BL148/($AX148-$AW148+1)*BF148*(DAY(EOMONTH(BF$15,0))),
$DH148="день_2",
$BP148/30*MAX(MIN($AX148,EOMONTH(BF$15,0))-MAX($AW148,BF$15)+1,),
$DH148="раб.день",
$BP148/30*(IFERROR(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$BP148*BF148,
$DH148="неделя",
$BP148*BF148/7*(ROUNDUP((DAY(EOMONTH(BF$15,0)))/4,0))),
0)</f>
        <v/>
      </c>
      <c r="BX148" s="125">
        <f t="array" ref="BX148">
IFERROR(
_xlfn.IFS(
$DH148="день_1",
$BP148*$BL148/($AX148-$AW148+1)*BG148*(DAY(EOMONTH(BG$15,0))),
$DH148="день_2",
$BP148/30*MAX(MIN($AX148,EOMONTH(BG$15,0))-MAX($AW148,BG$15)+1,),
$DH148="раб.день",
$BP148/30*(IFERROR(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$BP148*BG148,
$DH148="неделя",
$BP148*BG148/7*(ROUNDUP((DAY(EOMONTH(BG$15,0)))/4,0))),
0)</f>
        <v/>
      </c>
      <c r="BY148" s="125">
        <f t="array" ref="BY148">
IFERROR(
_xlfn.IFS(
$DH148="день_1",
$BP148*$BL148/($AX148-$AW148+1)*BH148*(DAY(EOMONTH(BH$15,0))),
$DH148="день_2",
$BP148/30*MAX(MIN($AX148,EOMONTH(BH$15,0))-MAX($AW148,BH$15)+1,),
$DH148="раб.день",
$BP148/30*(IFERROR(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$BP148*BH148,
$DH148="неделя",
$BP148*BH148/7*(ROUNDUP((DAY(EOMONTH(BH$15,0)))/4,0))),
0)</f>
        <v/>
      </c>
      <c r="BZ148" s="125">
        <f t="array" ref="BZ148">
IFERROR(
_xlfn.IFS(
$DH148="день_1",
$BP148*$BL148/($AX148-$AW148+1)*BI148*(DAY(EOMONTH(BI$15,0))),
$DH148="день_2",
$BP148/30*MAX(MIN($AX148,EOMONTH(BI$15,0))-MAX($AW148,BI$15)+1,),
$DH148="раб.день",
$BP148/30*(IFERROR(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$BP148*BI148,
$DH148="неделя",
$BP148*BI148/7*(ROUNDUP((DAY(EOMONTH(BI$15,0)))/4,0))),
0)</f>
        <v/>
      </c>
      <c r="CA148" s="125">
        <f t="array" ref="CA148">
IFERROR(
_xlfn.IFS(
$DH148="день_1",
$BP148*$BL148/($AX148-$AW148+1)*BJ148*(DAY(EOMONTH(BJ$15,0))),
$DH148="день_2",
$BP148/30*MAX(MIN($AX148,EOMONTH(BJ$15,0))-MAX($AW148,BJ$15)+1,),
$DH148="раб.день",
$BP148/30*(IFERROR(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$BP148*BJ148,
$DH148="неделя",
$BP148*BJ148/7*(ROUNDUP((DAY(EOMONTH(BJ$15,0)))/4,0))),
0)</f>
        <v/>
      </c>
      <c r="CB148" s="125">
        <f t="array" ref="CB148">
IFERROR(
_xlfn.IFS(
$DH148="день_1",
$BP148*$BL148/($AX148-$AW148+1)*BK148*(DAY(EOMONTH(BK$15,0))),
$DH148="день_2",
$BP148/30*MAX(MIN($AX148,EOMONTH(BK$15,0))-MAX($AW148,BK$15)+1,),
$DH148="раб.день",
$BP148/30*(IFERROR(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$BP148*BK148,
$DH148="неделя",
$BP148*BK148/7*(ROUNDUP((DAY(EOMONTH(BK$15,0)))/4,0))),
0)</f>
        <v/>
      </c>
      <c r="CC148" s="125">
        <f>SUM($BQ148:$CB148)</f>
        <v/>
      </c>
      <c r="CD148" s="126">
        <f>SUM($EH148:$EH148)</f>
        <v/>
      </c>
      <c r="CE148" s="126">
        <f>$CD148*$AB148</f>
        <v/>
      </c>
      <c r="CF148" s="126">
        <f>SUM($EK148:$EK148)</f>
        <v/>
      </c>
      <c r="CG148" s="126">
        <f>$CF148*$AB148</f>
        <v/>
      </c>
      <c r="CH148" s="126">
        <f>SUM($CC148,$CE148,$CG148)</f>
        <v/>
      </c>
      <c r="CI148" s="126">
        <f>$CH148*(1+$CM148)</f>
        <v/>
      </c>
      <c r="CJ148" s="127" t="n">
        <v>0</v>
      </c>
      <c r="CK148" s="126">
        <f>SUM($CH148:$CH148)*(1+$CJ148)</f>
        <v/>
      </c>
      <c r="CL148" s="126">
        <f>SUM($CH148:$CH148)*(1+$CM148)</f>
        <v/>
      </c>
      <c r="CM148" s="59" t="n"/>
      <c r="CN148" s="59" t="n"/>
      <c r="CO148" s="72" t="n"/>
      <c r="CP148" s="59" t="n"/>
      <c r="CQ148" s="73" t="n"/>
      <c r="CR148" s="73" t="n"/>
      <c r="CS148" s="73" t="n"/>
      <c r="CT148" s="72" t="n"/>
      <c r="CU148" s="79" t="inlineStr">
        <is>
          <t> </t>
        </is>
      </c>
      <c r="CV148" s="60" t="n"/>
      <c r="CW148" s="60" t="n"/>
      <c r="CX148" s="60" t="n"/>
      <c r="CY148" s="127">
        <f>IFERROR(($CC148-$EE148)/($EE148/(1-$DQ148)),0)</f>
        <v/>
      </c>
      <c r="CZ148" s="127">
        <f>IFERROR(1-$EI148/($CE148),0)</f>
        <v/>
      </c>
      <c r="DA148" s="127">
        <f>IFERROR(1-$EL148/($CG148),0)</f>
        <v/>
      </c>
      <c r="DB148" s="126">
        <f>ROUND(IFERROR(($CI148/(1+$CM148)-$EN148),0),2)</f>
        <v/>
      </c>
      <c r="DC148" s="128" t="n"/>
      <c r="DD148" s="125" t="n"/>
      <c r="DE148" s="75" t="n">
        <v>0</v>
      </c>
      <c r="DF148" s="128" t="n"/>
      <c r="DG148" s="125">
        <f>IF($DC148=0,0,$DD148*($DC148*100%-$DE148*$DF148))*SUM($AB148:$AB148)</f>
        <v/>
      </c>
      <c r="DH148" s="129" t="inlineStr">
        <is>
          <t>месяц</t>
        </is>
      </c>
      <c r="DI148" s="130">
        <f t="array" ref="DI148">IFERROR(
IF($ES148="LisChannel",
(ROUND(((INDEX({174.625;153.888888888889;130.972222222222},MATCH($AI148,{2;3;4}),0))*$AG148*$AI148),2)),0),0)</f>
        <v/>
      </c>
      <c r="DJ148" s="130">
        <f>
_xlfn.LET(_xlpm.X,
IFERROR(
IF($ES148="НовиковТВ",
(_xlfn.LET(_xlpm.NTV,
_xlfn.LET(_xlpm.MIN,350000,
IF(SUMIFS($DI:$DI,$ES:$ES,"НовиковТВ")&lt;=_xlpm.MIN,
(SUMIFS($DI:$DI,$ES:$ES,"НовиковТВ")/(COUNTIFS($ES:$ES,"НовиковТВ")))*_xlpm.MIN/SUMIFS($DI:$DI,$ES:$ES,"НовиковТВ"),
DI148)),
_xlpm.NTV+$DG148/(1-(1-(_xlpm.NTV)*(1-$DL148)*(1-$DM148)*(1-$DN148)*(1-$DO148)*(1-$DP148)/_xlpm.NTV))))/(1+$EP148),
$DI148+$DG148/(1-(1-($DI148)*(1-$DL148)*(1-$DM148)*(1-$DN148)*(1-$DO148)*(1-$DP148)/$DI148))),
0),
_xlpm.X*(1+$CM148)*(1+$CW148)-_xlpm.X*(1+$CM148)+_xlpm.X)</f>
        <v/>
      </c>
      <c r="DK148" s="125" t="inlineStr">
        <is>
          <t>послед.</t>
        </is>
      </c>
      <c r="DL148" s="63" t="n">
        <v>0</v>
      </c>
      <c r="DM148" s="63" t="n">
        <v>0</v>
      </c>
      <c r="DN148" s="63" t="n">
        <v>0</v>
      </c>
      <c r="DO148" s="63" t="n">
        <v>0</v>
      </c>
      <c r="DP148" s="63" t="n">
        <v>0</v>
      </c>
      <c r="DQ148" s="63">
        <f t="array" ref="DQ148">IFERROR(_xlfn.IFS(
$DK148="послед.",1-(1-$DL148)*(1-$DM148)*(1-$DN148)*(1-$DO148)*(1-$DP148),
$DK148="сумм.",$DL148+$DM148+$DN148+$DO148+$DP148),
0)</f>
        <v/>
      </c>
      <c r="DR148" s="125">
        <f t="array" ref="DR148">
IFERROR(
_xlfn.IFS(
$BL148=0,
0,
$BL148&gt;0,
_xlfn.IFS($DK148="послед.",
$DJ148*(1-$DL148)*(1-$DM148)*(1-$DN148)*(1-$DO148)*(1-$DP148),
$DK148="сумм.",
$DJ148*(1-($DL148+$DM148+$DN148+$DO148+$DP148)))),0)</f>
        <v/>
      </c>
      <c r="DS148" s="125">
        <f t="array" ref="DS148">
IFERROR(_xlfn.IFS(
$DH148="день_1",
$DR148*$BL148/($AX148-$AW148+1)*AZ148*(DAY(EOMONTH(AZ$15,0))),
$DH148="день_2",
$DR148/30*MAX(MIN($AX148,EOMONTH(AZ$15,0))-MAX($AW148,AZ$15)+1,),
$DH148="раб.день",
$DR148/30*(IFERROR(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$DR148*AZ148,
$DH148="неделя",
$DR148*AZ148/7*(ROUNDUP((DAY(EOMONTH(AZ$15,0)))/4,0))),
0)</f>
        <v/>
      </c>
      <c r="DT148" s="125">
        <f t="array" ref="DT148">
IFERROR(_xlfn.IFS(
$DH148="день_1",
$DR148*$BL148/($AX148-$AW148+1)*BA148*(DAY(EOMONTH(BA$15,0))),
$DH148="день_2",
$DR148/30*MAX(MIN($AX148,EOMONTH(BA$15,0))-MAX($AW148,BA$15)+1,),
$DH148="раб.день",
$DR148/30*(IFERROR(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$DR148*BA148,
$DH148="неделя",
$DR148*BA148/7*(ROUNDUP((DAY(EOMONTH(BA$15,0)))/4,0))),
0)</f>
        <v/>
      </c>
      <c r="DU148" s="125">
        <f t="array" ref="DU148">
IFERROR(_xlfn.IFS(
$DH148="день_1",
$DR148*$BL148/($AX148-$AW148+1)*BB148*(DAY(EOMONTH(BB$15,0))),
$DH148="день_2",
$DR148/30*MAX(MIN($AX148,EOMONTH(BB$15,0))-MAX($AW148,BB$15)+1,),
$DH148="раб.день",
$DR148/30*(IFERROR(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$DR148*BB148,
$DH148="неделя",
$DR148*BB148/7*(ROUNDUP((DAY(EOMONTH(BB$15,0)))/4,0))),
0)</f>
        <v/>
      </c>
      <c r="DV148" s="125">
        <f t="array" ref="DV148">
IFERROR(_xlfn.IFS(
$DH148="день_1",
$DR148*$BL148/($AX148-$AW148+1)*BC148*(DAY(EOMONTH(BC$15,0))),
$DH148="день_2",
$DR148/30*MAX(MIN($AX148,EOMONTH(BC$15,0))-MAX($AW148,BC$15)+1,),
$DH148="раб.день",
$DR148/30*(IFERROR(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$DR148*BC148,
$DH148="неделя",
$DR148*BC148/7*(ROUNDUP((DAY(EOMONTH(BC$15,0)))/4,0))),
0)</f>
        <v/>
      </c>
      <c r="DW148" s="125">
        <f t="array" ref="DW148">
IFERROR(_xlfn.IFS(
$DH148="день_1",
$DR148*$BL148/($AX148-$AW148+1)*BD148*(DAY(EOMONTH(BD$15,0))),
$DH148="день_2",
$DR148/30*MAX(MIN($AX148,EOMONTH(BD$15,0))-MAX($AW148,BD$15)+1,),
$DH148="раб.день",
$DR148/30*(IFERROR(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$DR148*BD148,
$DH148="неделя",
$DR148*BD148/7*(ROUNDUP((DAY(EOMONTH(BD$15,0)))/4,0))),
0)</f>
        <v/>
      </c>
      <c r="DX148" s="125">
        <f t="array" ref="DX148">
IFERROR(_xlfn.IFS(
$DH148="день_1",
$DR148*$BL148/($AX148-$AW148+1)*BE148*(DAY(EOMONTH(BE$15,0))),
$DH148="день_2",
$DR148/30*MAX(MIN($AX148,EOMONTH(BE$15,0))-MAX($AW148,BE$15)+1,),
$DH148="раб.день",
$DR148/30*(IFERROR(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$DR148*BE148,
$DH148="неделя",
$DR148*BE148/7*(ROUNDUP((DAY(EOMONTH(BE$15,0)))/4,0))),
0)</f>
        <v/>
      </c>
      <c r="DY148" s="125">
        <f t="array" ref="DY148">
IFERROR(_xlfn.IFS(
$DH148="день_1",
$DR148*$BL148/($AX148-$AW148+1)*BF148*(DAY(EOMONTH(BF$15,0))),
$DH148="день_2",
$DR148/30*MAX(MIN($AX148,EOMONTH(BF$15,0))-MAX($AW148,BF$15)+1,),
$DH148="раб.день",
$DR148/30*(IFERROR(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$DR148*BF148,
$DH148="неделя",
$DR148*BF148/7*(ROUNDUP((DAY(EOMONTH(BF$15,0)))/4,0))),
0)</f>
        <v/>
      </c>
      <c r="DZ148" s="125">
        <f t="array" ref="DZ148">
IFERROR(_xlfn.IFS(
$DH148="день_1",
$DR148*$BL148/($AX148-$AW148+1)*BG148*(DAY(EOMONTH(BG$15,0))),
$DH148="день_2",
$DR148/30*MAX(MIN($AX148,EOMONTH(BG$15,0))-MAX($AW148,BG$15)+1,),
$DH148="раб.день",
$DR148/30*(IFERROR(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$DR148*BG148,
$DH148="неделя",
$DR148*BG148/7*(ROUNDUP((DAY(EOMONTH(BG$15,0)))/4,0))),
0)</f>
        <v/>
      </c>
      <c r="EA148" s="125">
        <f t="array" ref="EA148">
IFERROR(_xlfn.IFS(
$DH148="день_1",
$DR148*$BL148/($AX148-$AW148+1)*BH148*(DAY(EOMONTH(BH$15,0))),
$DH148="день_2",
$DR148/30*MAX(MIN($AX148,EOMONTH(BH$15,0))-MAX($AW148,BH$15)+1,),
$DH148="раб.день",
$DR148/30*(IFERROR(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$DR148*BH148,
$DH148="неделя",
$DR148*BH148/7*(ROUNDUP((DAY(EOMONTH(BH$15,0)))/4,0))),
0)</f>
        <v/>
      </c>
      <c r="EB148" s="125">
        <f t="array" ref="EB148">
IFERROR(_xlfn.IFS(
$DH148="день_1",
$DR148*$BL148/($AX148-$AW148+1)*BI148*(DAY(EOMONTH(BI$15,0))),
$DH148="день_2",
$DR148/30*MAX(MIN($AX148,EOMONTH(BI$15,0))-MAX($AW148,BI$15)+1,),
$DH148="раб.день",
$DR148/30*(IFERROR(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$DR148*BI148,
$DH148="неделя",
$DR148*BI148/7*(ROUNDUP((DAY(EOMONTH(BI$15,0)))/4,0))),
0)</f>
        <v/>
      </c>
      <c r="EC148" s="125">
        <f t="array" ref="EC148">
IFERROR(_xlfn.IFS(
$DH148="день_1",
$DR148*$BL148/($AX148-$AW148+1)*BJ148*(DAY(EOMONTH(BJ$15,0))),
$DH148="день_2",
$DR148/30*MAX(MIN($AX148,EOMONTH(BJ$15,0))-MAX($AW148,BJ$15)+1,),
$DH148="раб.день",
$DR148/30*(IFERROR(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$DR148*BJ148,
$DH148="неделя",
$DR148*BJ148/7*(ROUNDUP((DAY(EOMONTH(BJ$15,0)))/4,0))),
0)</f>
        <v/>
      </c>
      <c r="ED148" s="125">
        <f t="array" ref="ED148">
IFERROR(_xlfn.IFS(
$DH148="день_1",
$DR148*$BL148/($AX148-$AW148+1)*BK148*(DAY(EOMONTH(BK$15,0))),
$DH148="день_2",
$DR148/30*MAX(MIN($AX148,EOMONTH(BK$15,0))-MAX($AW148,BK$15)+1,),
$DH148="раб.день",
$DR148/30*(IFERROR(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$DR148*BK148,
$DH148="неделя",
$DR148*BK148/7*(ROUNDUP((DAY(EOMONTH(BK$15,0)))/4,0))),
0)</f>
        <v/>
      </c>
      <c r="EE148" s="125">
        <f>SUM($DS148,$DT148,$DU148,$DV148,$DW148,$DX148,$DY148,$DZ148,$EA148,$EB148,$EC148,$ED148)</f>
        <v/>
      </c>
      <c r="EF148" s="125">
        <f>IFERROR(ROUND($EE148*(1+$EP148),2),0)</f>
        <v/>
      </c>
      <c r="EG148" s="128" t="n">
        <v>1</v>
      </c>
      <c r="EH148" s="126" t="n">
        <v>0</v>
      </c>
      <c r="EI148" s="126">
        <f>ROUND(SUM($EH148:$EH148)*SUM($AB148:$AB148)*$EG148,2)</f>
        <v/>
      </c>
      <c r="EJ148" s="126">
        <f>ROUND($EI148*(1+$EP148),2)</f>
        <v/>
      </c>
      <c r="EK148" s="126" t="n">
        <v>0</v>
      </c>
      <c r="EL148" s="126">
        <f>ROUND(SUM($EK148:$EK148)*SUM($AB148:$AB148)*$EG148,2)</f>
        <v/>
      </c>
      <c r="EM148" s="126">
        <f>ROUND($EL148*(1+$EP148),2)</f>
        <v/>
      </c>
      <c r="EN148" s="126">
        <f>SUM($EE148,$EI148,$EL148)</f>
        <v/>
      </c>
      <c r="EO148" s="126">
        <f>SUM($EF148,$EJ148,$EM148)</f>
        <v/>
      </c>
      <c r="EP148" s="59" t="n"/>
      <c r="EQ148" s="59" t="n"/>
      <c r="ER148" s="60">
        <f t="array" ref="ER1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MATCH(ES148,
{"AMS";"RussOutdoor";"HD Outdoor";"Ingroup";"IQ";"Ledproduction";"LisChannel";"Logic";"Media-PPL";"NovikovTV | НовиковТВ";"SMA";"SOK";"КрокусТВ | CrocusTV | IndoorTV";"Сити";"ТЯК Москва"},
0)),"")</f>
        <v/>
      </c>
      <c r="ES148" s="60" t="n"/>
      <c r="ET148" s="60">
        <f t="array" ref="ET1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MATCH(ES148,
{"AMS";"RussOutdoor";"HD Outdoor";"Ingroup";"IQ";"Ledproduction";"LisChannel";"Logic";"Media-PPL";"NovikovTV | НовиковТВ";"SMA";"SOK";"КрокусТВ | CrocusTV | IndoorTV";"Сити";"ТЯК Москва"},
0)),"")</f>
        <v/>
      </c>
      <c r="EU148" s="60" t="n"/>
      <c r="EV148" s="60" t="n"/>
      <c r="EX148" s="110">
        <f t="array" ref="EX148">
($AR148/30
+N("ТРАФИК ПЛОЩАДКИ"))*
(IFERROR(
_xlfn.LET(
_xlpm.GPR,
HLOOKUP($L148,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IF($Q148="цифровой",_xlpm.GPR/$AG148,_xlpm.GPR/60)),
0)
+N("DWELL TIME"))*
(IF($AB148=0,0,IF($AB148=1,0.3,IF($AB148=2,0.5,IF($AB148&gt;2,1))))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_xlfn.IFS($AC148="да",1.2,$AC148="нет",1)*
_xlfn.IFS($AD148="да",1.2,$AD148="нет",1)*
IF(R148="статический",1,1.2)*
$X148*
INDEX(
{1.2;1;1.2;1.2;1;1.2;1.2;1.2;1.2;1.2;1.2;1;1.2;1.2;1.2;1.2;1;1;1.2;1.2;1.2;1;1;1;1;1.2;1.2;1.2;1.2;1;1;1;1;1.2;1.2;1.2;1.2;1.2;1.2;1.2;1.2;1;1;1.2;1;1;1;1;1.5;1;1;1.5;1.5;1.2},
MATCH($Q148,_xlpm.MI,0)))&gt;{0.02;0.04;0.06;0.1;0.2;0.4;0.6;0.8;1;2;4;6})),
{0;1;2;3;4;5;6;7;8;9;10;11;12},
0)))
+N("КОЭФФИЦИЕНТ КОНТАКТА"))))*
(_xlfn.IFS($X148&lt;0.1,$X148/1000,$X148&gt;25,5.2,AND($X148&gt;=0.1,$X148&lt;=25),(($X148*2+0.1)/10)*($X148/10)))*
IFERROR((_xlfn.LET(
_xlpm.MA,
{0;0.8;0.85;0.9;0.95;1},
_xlpm.MAA,
{0;1;2;3;4;5},
INDEX(_xlpm.MA,MATCH(SUMPRODUCT(--((IF(ROUND(_xlpm.MAA,1)&gt;5,5,ROUND($AB148,1)))&gt;{0;1;2;3;4;5})),_xlpm.MAA,0)))
+N("КОЭФФИЦИЕНТ КОЛ-ВО КОНСТРУКЦИЙ")),1)*
$AB148,0))*
(IF($Q148="цифровой",$AG148/15*$AI148,1)
+N("ДЛЯ ЦИФРЫ"))</f>
        <v/>
      </c>
      <c r="EY148" s="110">
        <f>IFERROR(EX148*AY148,0)</f>
        <v/>
      </c>
      <c r="EZ148" s="131">
        <f>IFERROR(DP148/EY148*1000,0)</f>
        <v/>
      </c>
      <c r="FA148" s="112">
        <f>IFERROR(FC148/FB148,0)</f>
        <v/>
      </c>
      <c r="FB148" s="112">
        <f>IFERROR((FC148/(EY148/FF148*#REF!))*0.825,0)</f>
        <v/>
      </c>
      <c r="FC148" s="112">
        <f>IFERROR(((EX148*30/AR148)*100)/30,0)</f>
        <v/>
      </c>
      <c r="FD148" s="112">
        <f>IFERROR(EY148/G148*100%,0)</f>
        <v/>
      </c>
      <c r="FE148" s="112">
        <f>IFERROR(FD148/FC148*100%,0)</f>
        <v/>
      </c>
      <c r="FF148" s="110">
        <f>IFERROR(AR148/30*AY148,0)</f>
        <v/>
      </c>
    </row>
    <row r="149" ht="12.75" customHeight="1">
      <c r="A149" s="59" t="n"/>
      <c r="B149" s="60" t="n"/>
      <c r="C149" s="60" t="n"/>
      <c r="D149" s="60">
        <f t="array" ref="D1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9" s="60">
        <f t="array" ref="E1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9" s="60" t="inlineStr"/>
      <c r="G149" s="60" t="n"/>
      <c r="H149" s="60">
        <f t="array" ref="H1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9" s="60" t="n"/>
      <c r="J149" s="60" t="n"/>
      <c r="K149" s="60" t="n"/>
      <c r="L149" s="60" t="n"/>
      <c r="M149" s="60" t="n"/>
      <c r="N149" s="60" t="n"/>
      <c r="O149" s="60" t="n"/>
      <c r="P149" s="60">
        <f t="array" ref="P149">
_xlfn.IFS(
ISNUMBER(MATCH($Q149,{"шелфбаннер","разделитель","монетница","чековая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ISNUMBER(MATCH($Q149,{"каталог","журнал"},)),
"Пресса",
$Q149="","")</f>
        <v/>
      </c>
      <c r="Q149" s="60" t="n"/>
      <c r="R149" s="60">
        <f t="array" ref="R149">
IFERROR(
_xlfn.IFS(
OR(ISNUMBER(MATCH($Q149,{"экспозиция","макет","стенд","автостенд","авто стенд","выставочное пространство","выставочные стенды","модульные выставочные стенды","3Д конструкция","3D конструкция"},)),P149="Экспонирование"),
"нестандартный",
ISNUMBER(MATCH($Q149,{"скроллер","призматрон"},)),
"динамический",
$P149="Видео",
"цифровой",
OR($P149="Пресса",$P149="Щит",$P149="POSm",$P149="Подвес",$P149="Брендирование/оклейка"),
"статический"),"")</f>
        <v/>
      </c>
      <c r="S149" s="59" t="n"/>
      <c r="T149" s="60" t="n"/>
      <c r="U149" s="60" t="n"/>
      <c r="V149" s="60">
        <f>
IF(P149="Видео",
"цифровой постер/ролик",
IF(ISNUMBER(MATCH(Q149,{"короб световой","короб световой | лайтбокс","короб световой | кристалайт","лайтбокс","лайт бокс","кристалайт","LB","lightbox"},)),
"бэклит",
IF(P149="Брендирование/оклейка",
"перфарированная пленка/самоклейка",
IF(P149="Экспонирование",
"под запрос",
IF(P149="Подвес",
"баннер/ткань",
"")))))</f>
        <v/>
      </c>
      <c r="W149" s="59" t="n"/>
      <c r="X149" s="59" t="n"/>
      <c r="Y149" s="59" t="n"/>
      <c r="Z149" s="61" t="n"/>
      <c r="AA149" s="61" t="n"/>
      <c r="AB149" s="61">
        <f>IF(BL149&gt;0,Z149,0)</f>
        <v/>
      </c>
      <c r="AC149" s="59" t="n"/>
      <c r="AD149" s="59" t="n"/>
      <c r="AE149" s="59" t="n"/>
      <c r="AF149" s="59" t="n"/>
      <c r="AG149" s="59" t="n"/>
      <c r="AH149" s="59" t="n"/>
      <c r="AI149" s="59" t="n"/>
      <c r="AJ149" s="59" t="n"/>
      <c r="AK149" s="59" t="n"/>
      <c r="AL149" s="62">
        <f>IFERROR(IF(OR(R149="статический",R149="динамический",R149="нестандартный",R149="",R149=""),"-",IF(AND(AH149="-",AI149="-"),"-",AK149*3600/AH149*AI149)),"-")</f>
        <v/>
      </c>
      <c r="AM149" s="62">
        <f>IFERROR(IF(OR(R149="статический",R149="динамический",R149="",R149="", R149="BTL",R149="нестандартный"),"-",AG149*AI149*AL149/60),"-")</f>
        <v/>
      </c>
      <c r="AN149" s="63">
        <f>IFERROR(IF(AH149="","-",AG149*AI149/AH149),"-")</f>
        <v/>
      </c>
      <c r="AO149" s="59">
        <f>IFERROR(IF(OR($R149="статический",$R149="динамический",$R149="",$R149="",$R149="BTL",$R149="нестандартный"),"-",$AL149*$AY149),"-")</f>
        <v/>
      </c>
      <c r="AP149" s="62">
        <f>IFERROR(IF(OR($R149="статический",$R149="динамический",$R149="",$R149="",$R149="BTL",$R149="нестандартный"),"-",$AM149*AY149),"-")</f>
        <v/>
      </c>
      <c r="AQ149" s="64" t="n"/>
      <c r="AR149" s="61" t="n"/>
      <c r="AS149" s="61" t="n"/>
      <c r="AT149" s="61" t="n"/>
      <c r="AU149" s="65" t="n"/>
      <c r="AV149" s="124">
        <f>IFERROR(DR149/AT149*1000,"n/a")</f>
        <v/>
      </c>
      <c r="AW149" s="67" t="n"/>
      <c r="AX149" s="67" t="n"/>
      <c r="AY149" s="43">
        <f>IFERROR(IF(OR($AW149="",$AX149=""),"",_xlfn.DAYS($AX149+1,$AW149)),"")</f>
        <v/>
      </c>
      <c r="AZ149" s="68">
        <f t="array" ref="AZ149">
_xlfn.LET(_xlpm.COEFF,
IF($AW149+$AX149=0,0,IF(MAX(MIN($AX149,EOMONTH(AZ$15,0))-MAX($AW149,AZ$15)+1,)&gt;0,1,0)),
_xlfn.IFS(
$ES149="LisChannel",
_xlpm.COEFF*
INDEX({1;1;1.2;1.2;1;1;1;1;1.2;1.2;1.2;1.2},
MATCH(MONTH(AZ$15),
{1,2,3,4,5,6,7,8,9,10,11,12})),
CONCATENATE($ES149," ",$L149)="RussOutdoor метро",
_xlpm.COEFF*
INDEX({0.8;0.9;1.1;1.1;1;1;1;1;1.1;1.1;1.1;1.1},
MATCH(MONTH(AZ$15),
{1,2,3,4,5,6,7,8,9,10,11,12})),
$ES149&lt;&gt;"LisChannel",
_xlpm.COEFF,
$ES149&lt;&gt;"RussOutdoor",
_xlpm.COEFF))</f>
        <v/>
      </c>
      <c r="BA149" s="68">
        <f t="array" ref="BA149">
_xlfn.LET(_xlpm.COEFF,
IF($AW149+$AX149=0,0,IF(MAX(MIN($AX149,EOMONTH(BA$15,0))-MAX($AW149,BA$15)+1,)&gt;0,1,0)),
_xlfn.IFS(
$ES149="LisChannel",
_xlpm.COEFF*
INDEX({1;1;1.2;1.2;1;1;1;1;1.2;1.2;1.2;1.2},
MATCH(MONTH(BA$15),
{1,2,3,4,5,6,7,8,9,10,11,12})),
CONCATENATE($ES149," ",$L149)="RussOutdoor метро",
_xlpm.COEFF*
INDEX({0.8;0.9;1.1;1.1;1;1;1;1;1.1;1.1;1.1;1.1},
MATCH(MONTH(BA$15),
{1,2,3,4,5,6,7,8,9,10,11,12})),
$ES149&lt;&gt;"LisChannel",
_xlpm.COEFF,
$ES149&lt;&gt;"RussOutdoor",
_xlpm.COEFF))</f>
        <v/>
      </c>
      <c r="BB149" s="68">
        <f t="array" ref="BB149">
_xlfn.LET(_xlpm.COEFF,
IF($AW149+$AX149=0,0,IF(MAX(MIN($AX149,EOMONTH(BB$15,0))-MAX($AW149,BB$15)+1,)&gt;0,1,0)),
_xlfn.IFS(
$ES149="LisChannel",
_xlpm.COEFF*
INDEX({1;1;1.2;1.2;1;1;1;1;1.2;1.2;1.2;1.2},
MATCH(MONTH(BB$15),
{1,2,3,4,5,6,7,8,9,10,11,12})),
CONCATENATE($ES149," ",$L149)="RussOutdoor метро",
_xlpm.COEFF*
INDEX({0.8;0.9;1.1;1.1;1;1;1;1;1.1;1.1;1.1;1.1},
MATCH(MONTH(BB$15),
{1,2,3,4,5,6,7,8,9,10,11,12})),
$ES149&lt;&gt;"LisChannel",
_xlpm.COEFF,
$ES149&lt;&gt;"RussOutdoor",
_xlpm.COEFF))</f>
        <v/>
      </c>
      <c r="BC149" s="68">
        <f t="array" ref="BC149">
_xlfn.LET(_xlpm.COEFF,
IF($AW149+$AX149=0,0,IF(MAX(MIN($AX149,EOMONTH(BC$15,0))-MAX($AW149,BC$15)+1,)&gt;0,1,0)),
_xlfn.IFS(
$ES149="LisChannel",
_xlpm.COEFF*
INDEX({1;1;1.2;1.2;1;1;1;1;1.2;1.2;1.2;1.2},
MATCH(MONTH(BC$15),
{1,2,3,4,5,6,7,8,9,10,11,12})),
CONCATENATE($ES149," ",$L149)="RussOutdoor метро",
_xlpm.COEFF*
INDEX({0.8;0.9;1.1;1.1;1;1;1;1;1.1;1.1;1.1;1.1},
MATCH(MONTH(BC$15),
{1,2,3,4,5,6,7,8,9,10,11,12})),
$ES149&lt;&gt;"LisChannel",
_xlpm.COEFF,
$ES149&lt;&gt;"RussOutdoor",
_xlpm.COEFF))</f>
        <v/>
      </c>
      <c r="BD149" s="68">
        <f t="array" ref="BD149">
_xlfn.LET(_xlpm.COEFF,
IF($AW149+$AX149=0,0,IF(MAX(MIN($AX149,EOMONTH(BD$15,0))-MAX($AW149,BD$15)+1,)&gt;0,1,0)),
_xlfn.IFS(
$ES149="LisChannel",
_xlpm.COEFF*
INDEX({1;1;1.2;1.2;1;1;1;1;1.2;1.2;1.2;1.2},
MATCH(MONTH(BD$15),
{1,2,3,4,5,6,7,8,9,10,11,12})),
CONCATENATE($ES149," ",$L149)="RussOutdoor метро",
_xlpm.COEFF*
INDEX({0.8;0.9;1.1;1.1;1;1;1;1;1.1;1.1;1.1;1.1},
MATCH(MONTH(BD$15),
{1,2,3,4,5,6,7,8,9,10,11,12})),
$ES149&lt;&gt;"LisChannel",
_xlpm.COEFF,
$ES149&lt;&gt;"RussOutdoor",
_xlpm.COEFF))</f>
        <v/>
      </c>
      <c r="BE149" s="68">
        <f t="array" ref="BE149">
_xlfn.LET(_xlpm.COEFF,
IF($AW149+$AX149=0,0,IF(MAX(MIN($AX149,EOMONTH(BE$15,0))-MAX($AW149,BE$15)+1,)&gt;0,1,0)),
_xlfn.IFS(
$ES149="LisChannel",
_xlpm.COEFF*
INDEX({1;1;1.2;1.2;1;1;1;1;1.2;1.2;1.2;1.2},
MATCH(MONTH(BE$15),
{1,2,3,4,5,6,7,8,9,10,11,12})),
CONCATENATE($ES149," ",$L149)="RussOutdoor метро",
_xlpm.COEFF*
INDEX({0.8;0.9;1.1;1.1;1;1;1;1;1.1;1.1;1.1;1.1},
MATCH(MONTH(BE$15),
{1,2,3,4,5,6,7,8,9,10,11,12})),
$ES149&lt;&gt;"LisChannel",
_xlpm.COEFF,
$ES149&lt;&gt;"RussOutdoor",
_xlpm.COEFF))</f>
        <v/>
      </c>
      <c r="BF149" s="68">
        <f t="array" ref="BF149">
_xlfn.LET(_xlpm.COEFF,
IF($AW149+$AX149=0,0,IF(MAX(MIN($AX149,EOMONTH(BF$15,0))-MAX($AW149,BF$15)+1,)&gt;0,1,0)),
_xlfn.IFS(
$ES149="LisChannel",
_xlpm.COEFF*
INDEX({1;1;1.2;1.2;1;1;1;1;1.2;1.2;1.2;1.2},
MATCH(MONTH(BF$15),
{1,2,3,4,5,6,7,8,9,10,11,12})),
CONCATENATE($ES149," ",$L149)="RussOutdoor метро",
_xlpm.COEFF*
INDEX({0.8;0.9;1.1;1.1;1;1;1;1;1.1;1.1;1.1;1.1},
MATCH(MONTH(BF$15),
{1,2,3,4,5,6,7,8,9,10,11,12})),
$ES149&lt;&gt;"LisChannel",
_xlpm.COEFF,
$ES149&lt;&gt;"RussOutdoor",
_xlpm.COEFF))</f>
        <v/>
      </c>
      <c r="BG149" s="68">
        <f t="array" ref="BG149">
_xlfn.LET(_xlpm.COEFF,
IF($AW149+$AX149=0,0,IF(MAX(MIN($AX149,EOMONTH(BG$15,0))-MAX($AW149,BG$15)+1,)&gt;0,1,0)),
_xlfn.IFS(
$ES149="LisChannel",
_xlpm.COEFF*
INDEX({1;1;1.2;1.2;1;1;1;1;1.2;1.2;1.2;1.2},
MATCH(MONTH(BG$15),
{1,2,3,4,5,6,7,8,9,10,11,12})),
CONCATENATE($ES149," ",$L149)="RussOutdoor метро",
_xlpm.COEFF*
INDEX({0.8;0.9;1.1;1.1;1;1;1;1;1.1;1.1;1.1;1.1},
MATCH(MONTH(BG$15),
{1,2,3,4,5,6,7,8,9,10,11,12})),
$ES149&lt;&gt;"LisChannel",
_xlpm.COEFF,
$ES149&lt;&gt;"RussOutdoor",
_xlpm.COEFF))</f>
        <v/>
      </c>
      <c r="BH149" s="68">
        <f t="array" ref="BH149">
_xlfn.LET(_xlpm.COEFF,
IF($AW149+$AX149=0,0,IF(MAX(MIN($AX149,EOMONTH(BH$15,0))-MAX($AW149,BH$15)+1,)&gt;0,1,0)),
_xlfn.IFS(
$ES149="LisChannel",
_xlpm.COEFF*
INDEX({1;1;1.2;1.2;1;1;1;1;1.2;1.2;1.2;1.2},
MATCH(MONTH(BH$15),
{1,2,3,4,5,6,7,8,9,10,11,12})),
CONCATENATE($ES149," ",$L149)="RussOutdoor метро",
_xlpm.COEFF*
INDEX({0.8;0.9;1.1;1.1;1;1;1;1;1.1;1.1;1.1;1.1},
MATCH(MONTH(BH$15),
{1,2,3,4,5,6,7,8,9,10,11,12})),
$ES149&lt;&gt;"LisChannel",
_xlpm.COEFF,
$ES149&lt;&gt;"RussOutdoor",
_xlpm.COEFF))</f>
        <v/>
      </c>
      <c r="BI149" s="68">
        <f t="array" ref="BI149">
_xlfn.LET(_xlpm.COEFF,
IF($AW149+$AX149=0,0,IF(MAX(MIN($AX149,EOMONTH(BI$15,0))-MAX($AW149,BI$15)+1,)&gt;0,1,0)),
_xlfn.IFS(
$ES149="LisChannel",
_xlpm.COEFF*
INDEX({1;1;1.2;1.2;1;1;1;1;1.2;1.2;1.2;1.2},
MATCH(MONTH(BI$15),
{1,2,3,4,5,6,7,8,9,10,11,12})),
CONCATENATE($ES149," ",$L149)="RussOutdoor метро",
_xlpm.COEFF*
INDEX({0.8;0.9;1.1;1.1;1;1;1;1;1.1;1.1;1.1;1.1},
MATCH(MONTH(BI$15),
{1,2,3,4,5,6,7,8,9,10,11,12})),
$ES149&lt;&gt;"LisChannel",
_xlpm.COEFF,
$ES149&lt;&gt;"RussOutdoor",
_xlpm.COEFF))</f>
        <v/>
      </c>
      <c r="BJ149" s="68">
        <f t="array" ref="BJ149">
_xlfn.LET(_xlpm.COEFF,
IF($AW149+$AX149=0,0,IF(MAX(MIN($AX149,EOMONTH(BJ$15,0))-MAX($AW149,BJ$15)+1,)&gt;0,1,0)),
_xlfn.IFS(
$ES149="LisChannel",
_xlpm.COEFF*
INDEX({1;1;1.2;1.2;1;1;1;1;1.2;1.2;1.2;1.2},
MATCH(MONTH(BJ$15),
{1,2,3,4,5,6,7,8,9,10,11,12})),
CONCATENATE($ES149," ",$L149)="RussOutdoor метро",
_xlpm.COEFF*
INDEX({0.8;0.9;1.1;1.1;1;1;1;1;1.1;1.1;1.1;1.1},
MATCH(MONTH(BJ$15),
{1,2,3,4,5,6,7,8,9,10,11,12})),
$ES149&lt;&gt;"LisChannel",
_xlpm.COEFF,
$ES149&lt;&gt;"RussOutdoor",
_xlpm.COEFF))</f>
        <v/>
      </c>
      <c r="BK149" s="68">
        <f t="array" ref="BK149">
_xlfn.LET(_xlpm.COEFF,
IF($AW149+$AX149=0,0,IF(MAX(MIN($AX149,EOMONTH(BK$15,0))-MAX($AW149,BK$15)+1,)&gt;0,1,0)),
_xlfn.IFS(
$ES149="LisChannel",
_xlpm.COEFF*
INDEX({1;1;1.2;1.2;1;1;1;1;1.2;1.2;1.2;1.2},
MATCH(MONTH(BK$15),
{1,2,3,4,5,6,7,8,9,10,11,12})),
CONCATENATE($ES149," ",$L149)="RussOutdoor метро",
_xlpm.COEFF*
INDEX({0.8;0.9;1.1;1.1;1;1;1;1;1.1;1.1;1.1;1.1},
MATCH(MONTH(BK$15),
{1,2,3,4,5,6,7,8,9,10,11,12})),
$ES149&lt;&gt;"LisChannel",
_xlpm.COEFF,
$ES149&lt;&gt;"RussOutdoor",
_xlpm.COEFF))</f>
        <v/>
      </c>
      <c r="BL149" s="62">
        <f>COUNTIFS($AZ149:$BK149,"&gt;0")</f>
        <v/>
      </c>
      <c r="BM149" s="65" t="n"/>
      <c r="BN149" s="125">
        <f>$DJ149</f>
        <v/>
      </c>
      <c r="BO149" s="63">
        <f>$DQ149</f>
        <v/>
      </c>
      <c r="BP149" s="125">
        <f>
IFERROR(
IF($BL149=0,0,
$BN149*(1-$BO149)),
0)</f>
        <v/>
      </c>
      <c r="BQ149" s="125">
        <f t="array" ref="BQ149">
IFERROR(
_xlfn.IFS(
$DH149="день_1",
$BP149*$BL149/($AX149-$AW149+1)*AZ149*(DAY(EOMONTH(AZ$15,0))),
$DH149="день_2",
$BP149/30*MAX(MIN($AX149,EOMONTH(AZ$15,0))-MAX($AW149,AZ$15)+1,),
$DH149="раб.день",
$BP149/30*(IFERROR(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$BP149*AZ149,
$DH149="неделя",
$BP149*AZ149/7*(ROUNDUP((DAY(EOMONTH(AZ$15,0)))/4,0))),
0)</f>
        <v/>
      </c>
      <c r="BR149" s="125">
        <f t="array" ref="BR149">
IFERROR(
_xlfn.IFS(
$DH149="день_1",
$BP149*$BL149/($AX149-$AW149+1)*BA149*(DAY(EOMONTH(BA$15,0))),
$DH149="день_2",
$BP149/30*MAX(MIN($AX149,EOMONTH(BA$15,0))-MAX($AW149,BA$15)+1,),
$DH149="раб.день",
$BP149/30*(IFERROR(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$BP149*BA149,
$DH149="неделя",
$BP149*BA149/7*(ROUNDUP((DAY(EOMONTH(BA$15,0)))/4,0))),
0)</f>
        <v/>
      </c>
      <c r="BS149" s="125">
        <f t="array" ref="BS149">
IFERROR(
_xlfn.IFS(
$DH149="день_1",
$BP149*$BL149/($AX149-$AW149+1)*BB149*(DAY(EOMONTH(BB$15,0))),
$DH149="день_2",
$BP149/30*MAX(MIN($AX149,EOMONTH(BB$15,0))-MAX($AW149,BB$15)+1,),
$DH149="раб.день",
$BP149/30*(IFERROR(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$BP149*BB149,
$DH149="неделя",
$BP149*BB149/7*(ROUNDUP((DAY(EOMONTH(BB$15,0)))/4,0))),
0)</f>
        <v/>
      </c>
      <c r="BT149" s="125">
        <f t="array" ref="BT149">
IFERROR(
_xlfn.IFS(
$DH149="день_1",
$BP149*$BL149/($AX149-$AW149+1)*BC149*(DAY(EOMONTH(BC$15,0))),
$DH149="день_2",
$BP149/30*MAX(MIN($AX149,EOMONTH(BC$15,0))-MAX($AW149,BC$15)+1,),
$DH149="раб.день",
$BP149/30*(IFERROR(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$BP149*BC149,
$DH149="неделя",
$BP149*BC149/7*(ROUNDUP((DAY(EOMONTH(BC$15,0)))/4,0))),
0)</f>
        <v/>
      </c>
      <c r="BU149" s="125">
        <f t="array" ref="BU149">
IFERROR(
_xlfn.IFS(
$DH149="день_1",
$BP149*$BL149/($AX149-$AW149+1)*BD149*(DAY(EOMONTH(BD$15,0))),
$DH149="день_2",
$BP149/30*MAX(MIN($AX149,EOMONTH(BD$15,0))-MAX($AW149,BD$15)+1,),
$DH149="раб.день",
$BP149/30*(IFERROR(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$BP149*BD149,
$DH149="неделя",
$BP149*BD149/7*(ROUNDUP((DAY(EOMONTH(BD$15,0)))/4,0))),
0)</f>
        <v/>
      </c>
      <c r="BV149" s="125">
        <f t="array" ref="BV149">
IFERROR(
_xlfn.IFS(
$DH149="день_1",
$BP149*$BL149/($AX149-$AW149+1)*BE149*(DAY(EOMONTH(BE$15,0))),
$DH149="день_2",
$BP149/30*MAX(MIN($AX149,EOMONTH(BE$15,0))-MAX($AW149,BE$15)+1,),
$DH149="раб.день",
$BP149/30*(IFERROR(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$BP149*BE149,
$DH149="неделя",
$BP149*BE149/7*(ROUNDUP((DAY(EOMONTH(BE$15,0)))/4,0))),
0)</f>
        <v/>
      </c>
      <c r="BW149" s="125">
        <f t="array" ref="BW149">
IFERROR(
_xlfn.IFS(
$DH149="день_1",
$BP149*$BL149/($AX149-$AW149+1)*BF149*(DAY(EOMONTH(BF$15,0))),
$DH149="день_2",
$BP149/30*MAX(MIN($AX149,EOMONTH(BF$15,0))-MAX($AW149,BF$15)+1,),
$DH149="раб.день",
$BP149/30*(IFERROR(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$BP149*BF149,
$DH149="неделя",
$BP149*BF149/7*(ROUNDUP((DAY(EOMONTH(BF$15,0)))/4,0))),
0)</f>
        <v/>
      </c>
      <c r="BX149" s="125">
        <f t="array" ref="BX149">
IFERROR(
_xlfn.IFS(
$DH149="день_1",
$BP149*$BL149/($AX149-$AW149+1)*BG149*(DAY(EOMONTH(BG$15,0))),
$DH149="день_2",
$BP149/30*MAX(MIN($AX149,EOMONTH(BG$15,0))-MAX($AW149,BG$15)+1,),
$DH149="раб.день",
$BP149/30*(IFERROR(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$BP149*BG149,
$DH149="неделя",
$BP149*BG149/7*(ROUNDUP((DAY(EOMONTH(BG$15,0)))/4,0))),
0)</f>
        <v/>
      </c>
      <c r="BY149" s="125">
        <f t="array" ref="BY149">
IFERROR(
_xlfn.IFS(
$DH149="день_1",
$BP149*$BL149/($AX149-$AW149+1)*BH149*(DAY(EOMONTH(BH$15,0))),
$DH149="день_2",
$BP149/30*MAX(MIN($AX149,EOMONTH(BH$15,0))-MAX($AW149,BH$15)+1,),
$DH149="раб.день",
$BP149/30*(IFERROR(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$BP149*BH149,
$DH149="неделя",
$BP149*BH149/7*(ROUNDUP((DAY(EOMONTH(BH$15,0)))/4,0))),
0)</f>
        <v/>
      </c>
      <c r="BZ149" s="125">
        <f t="array" ref="BZ149">
IFERROR(
_xlfn.IFS(
$DH149="день_1",
$BP149*$BL149/($AX149-$AW149+1)*BI149*(DAY(EOMONTH(BI$15,0))),
$DH149="день_2",
$BP149/30*MAX(MIN($AX149,EOMONTH(BI$15,0))-MAX($AW149,BI$15)+1,),
$DH149="раб.день",
$BP149/30*(IFERROR(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$BP149*BI149,
$DH149="неделя",
$BP149*BI149/7*(ROUNDUP((DAY(EOMONTH(BI$15,0)))/4,0))),
0)</f>
        <v/>
      </c>
      <c r="CA149" s="125">
        <f t="array" ref="CA149">
IFERROR(
_xlfn.IFS(
$DH149="день_1",
$BP149*$BL149/($AX149-$AW149+1)*BJ149*(DAY(EOMONTH(BJ$15,0))),
$DH149="день_2",
$BP149/30*MAX(MIN($AX149,EOMONTH(BJ$15,0))-MAX($AW149,BJ$15)+1,),
$DH149="раб.день",
$BP149/30*(IFERROR(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$BP149*BJ149,
$DH149="неделя",
$BP149*BJ149/7*(ROUNDUP((DAY(EOMONTH(BJ$15,0)))/4,0))),
0)</f>
        <v/>
      </c>
      <c r="CB149" s="125">
        <f t="array" ref="CB149">
IFERROR(
_xlfn.IFS(
$DH149="день_1",
$BP149*$BL149/($AX149-$AW149+1)*BK149*(DAY(EOMONTH(BK$15,0))),
$DH149="день_2",
$BP149/30*MAX(MIN($AX149,EOMONTH(BK$15,0))-MAX($AW149,BK$15)+1,),
$DH149="раб.день",
$BP149/30*(IFERROR(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$BP149*BK149,
$DH149="неделя",
$BP149*BK149/7*(ROUNDUP((DAY(EOMONTH(BK$15,0)))/4,0))),
0)</f>
        <v/>
      </c>
      <c r="CC149" s="125">
        <f>SUM($BQ149:$CB149)</f>
        <v/>
      </c>
      <c r="CD149" s="126">
        <f>SUM($EH149:$EH149)</f>
        <v/>
      </c>
      <c r="CE149" s="126">
        <f>$CD149*$AB149</f>
        <v/>
      </c>
      <c r="CF149" s="126">
        <f>SUM($EK149:$EK149)</f>
        <v/>
      </c>
      <c r="CG149" s="126">
        <f>$CF149*$AB149</f>
        <v/>
      </c>
      <c r="CH149" s="126">
        <f>SUM($CC149,$CE149,$CG149)</f>
        <v/>
      </c>
      <c r="CI149" s="126">
        <f>$CH149*(1+$CM149)</f>
        <v/>
      </c>
      <c r="CJ149" s="127" t="n">
        <v>0</v>
      </c>
      <c r="CK149" s="126">
        <f>SUM($CH149:$CH149)*(1+$CJ149)</f>
        <v/>
      </c>
      <c r="CL149" s="126">
        <f>SUM($CH149:$CH149)*(1+$CM149)</f>
        <v/>
      </c>
      <c r="CM149" s="59" t="n"/>
      <c r="CN149" s="59" t="n"/>
      <c r="CO149" s="72" t="n"/>
      <c r="CP149" s="59" t="n"/>
      <c r="CQ149" s="73" t="n"/>
      <c r="CR149" s="73" t="n"/>
      <c r="CS149" s="73" t="n"/>
      <c r="CT149" s="72" t="n"/>
      <c r="CU149" s="79" t="inlineStr">
        <is>
          <t> </t>
        </is>
      </c>
      <c r="CV149" s="60" t="n"/>
      <c r="CW149" s="60" t="n"/>
      <c r="CX149" s="60" t="n"/>
      <c r="CY149" s="127">
        <f>IFERROR(($CC149-$EE149)/($EE149/(1-$DQ149)),0)</f>
        <v/>
      </c>
      <c r="CZ149" s="127">
        <f>IFERROR(1-$EI149/($CE149),0)</f>
        <v/>
      </c>
      <c r="DA149" s="127">
        <f>IFERROR(1-$EL149/($CG149),0)</f>
        <v/>
      </c>
      <c r="DB149" s="126">
        <f>ROUND(IFERROR(($CI149/(1+$CM149)-$EN149),0),2)</f>
        <v/>
      </c>
      <c r="DC149" s="128" t="n"/>
      <c r="DD149" s="125" t="n"/>
      <c r="DE149" s="75" t="n">
        <v>0</v>
      </c>
      <c r="DF149" s="128" t="n"/>
      <c r="DG149" s="125">
        <f>IF($DC149=0,0,$DD149*($DC149*100%-$DE149*$DF149))*SUM($AB149:$AB149)</f>
        <v/>
      </c>
      <c r="DH149" s="129" t="inlineStr">
        <is>
          <t>месяц</t>
        </is>
      </c>
      <c r="DI149" s="130">
        <f t="array" ref="DI149">IFERROR(
IF($ES149="LisChannel",
(ROUND(((INDEX({174.625;153.888888888889;130.972222222222},MATCH($AI149,{2;3;4}),0))*$AG149*$AI149),2)),0),0)</f>
        <v/>
      </c>
      <c r="DJ149" s="130">
        <f>
_xlfn.LET(_xlpm.X,
IFERROR(
IF($ES149="НовиковТВ",
(_xlfn.LET(_xlpm.NTV,
_xlfn.LET(_xlpm.MIN,350000,
IF(SUMIFS($DI:$DI,$ES:$ES,"НовиковТВ")&lt;=_xlpm.MIN,
(SUMIFS($DI:$DI,$ES:$ES,"НовиковТВ")/(COUNTIFS($ES:$ES,"НовиковТВ")))*_xlpm.MIN/SUMIFS($DI:$DI,$ES:$ES,"НовиковТВ"),
DI149)),
_xlpm.NTV+$DG149/(1-(1-(_xlpm.NTV)*(1-$DL149)*(1-$DM149)*(1-$DN149)*(1-$DO149)*(1-$DP149)/_xlpm.NTV))))/(1+$EP149),
$DI149+$DG149/(1-(1-($DI149)*(1-$DL149)*(1-$DM149)*(1-$DN149)*(1-$DO149)*(1-$DP149)/$DI149))),
0),
_xlpm.X*(1+$CM149)*(1+$CW149)-_xlpm.X*(1+$CM149)+_xlpm.X)</f>
        <v/>
      </c>
      <c r="DK149" s="125" t="inlineStr">
        <is>
          <t>послед.</t>
        </is>
      </c>
      <c r="DL149" s="63" t="n">
        <v>0</v>
      </c>
      <c r="DM149" s="63" t="n">
        <v>0</v>
      </c>
      <c r="DN149" s="63" t="n">
        <v>0</v>
      </c>
      <c r="DO149" s="63" t="n">
        <v>0</v>
      </c>
      <c r="DP149" s="63" t="n">
        <v>0</v>
      </c>
      <c r="DQ149" s="63">
        <f t="array" ref="DQ149">IFERROR(_xlfn.IFS(
$DK149="послед.",1-(1-$DL149)*(1-$DM149)*(1-$DN149)*(1-$DO149)*(1-$DP149),
$DK149="сумм.",$DL149+$DM149+$DN149+$DO149+$DP149),
0)</f>
        <v/>
      </c>
      <c r="DR149" s="125">
        <f t="array" ref="DR149">
IFERROR(
_xlfn.IFS(
$BL149=0,
0,
$BL149&gt;0,
_xlfn.IFS($DK149="послед.",
$DJ149*(1-$DL149)*(1-$DM149)*(1-$DN149)*(1-$DO149)*(1-$DP149),
$DK149="сумм.",
$DJ149*(1-($DL149+$DM149+$DN149+$DO149+$DP149)))),0)</f>
        <v/>
      </c>
      <c r="DS149" s="125">
        <f t="array" ref="DS149">
IFERROR(_xlfn.IFS(
$DH149="день_1",
$DR149*$BL149/($AX149-$AW149+1)*AZ149*(DAY(EOMONTH(AZ$15,0))),
$DH149="день_2",
$DR149/30*MAX(MIN($AX149,EOMONTH(AZ$15,0))-MAX($AW149,AZ$15)+1,),
$DH149="раб.день",
$DR149/30*(IFERROR(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$DR149*AZ149,
$DH149="неделя",
$DR149*AZ149/7*(ROUNDUP((DAY(EOMONTH(AZ$15,0)))/4,0))),
0)</f>
        <v/>
      </c>
      <c r="DT149" s="125">
        <f t="array" ref="DT149">
IFERROR(_xlfn.IFS(
$DH149="день_1",
$DR149*$BL149/($AX149-$AW149+1)*BA149*(DAY(EOMONTH(BA$15,0))),
$DH149="день_2",
$DR149/30*MAX(MIN($AX149,EOMONTH(BA$15,0))-MAX($AW149,BA$15)+1,),
$DH149="раб.день",
$DR149/30*(IFERROR(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$DR149*BA149,
$DH149="неделя",
$DR149*BA149/7*(ROUNDUP((DAY(EOMONTH(BA$15,0)))/4,0))),
0)</f>
        <v/>
      </c>
      <c r="DU149" s="125">
        <f t="array" ref="DU149">
IFERROR(_xlfn.IFS(
$DH149="день_1",
$DR149*$BL149/($AX149-$AW149+1)*BB149*(DAY(EOMONTH(BB$15,0))),
$DH149="день_2",
$DR149/30*MAX(MIN($AX149,EOMONTH(BB$15,0))-MAX($AW149,BB$15)+1,),
$DH149="раб.день",
$DR149/30*(IFERROR(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$DR149*BB149,
$DH149="неделя",
$DR149*BB149/7*(ROUNDUP((DAY(EOMONTH(BB$15,0)))/4,0))),
0)</f>
        <v/>
      </c>
      <c r="DV149" s="125">
        <f t="array" ref="DV149">
IFERROR(_xlfn.IFS(
$DH149="день_1",
$DR149*$BL149/($AX149-$AW149+1)*BC149*(DAY(EOMONTH(BC$15,0))),
$DH149="день_2",
$DR149/30*MAX(MIN($AX149,EOMONTH(BC$15,0))-MAX($AW149,BC$15)+1,),
$DH149="раб.день",
$DR149/30*(IFERROR(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$DR149*BC149,
$DH149="неделя",
$DR149*BC149/7*(ROUNDUP((DAY(EOMONTH(BC$15,0)))/4,0))),
0)</f>
        <v/>
      </c>
      <c r="DW149" s="125">
        <f t="array" ref="DW149">
IFERROR(_xlfn.IFS(
$DH149="день_1",
$DR149*$BL149/($AX149-$AW149+1)*BD149*(DAY(EOMONTH(BD$15,0))),
$DH149="день_2",
$DR149/30*MAX(MIN($AX149,EOMONTH(BD$15,0))-MAX($AW149,BD$15)+1,),
$DH149="раб.день",
$DR149/30*(IFERROR(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$DR149*BD149,
$DH149="неделя",
$DR149*BD149/7*(ROUNDUP((DAY(EOMONTH(BD$15,0)))/4,0))),
0)</f>
        <v/>
      </c>
      <c r="DX149" s="125">
        <f t="array" ref="DX149">
IFERROR(_xlfn.IFS(
$DH149="день_1",
$DR149*$BL149/($AX149-$AW149+1)*BE149*(DAY(EOMONTH(BE$15,0))),
$DH149="день_2",
$DR149/30*MAX(MIN($AX149,EOMONTH(BE$15,0))-MAX($AW149,BE$15)+1,),
$DH149="раб.день",
$DR149/30*(IFERROR(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$DR149*BE149,
$DH149="неделя",
$DR149*BE149/7*(ROUNDUP((DAY(EOMONTH(BE$15,0)))/4,0))),
0)</f>
        <v/>
      </c>
      <c r="DY149" s="125">
        <f t="array" ref="DY149">
IFERROR(_xlfn.IFS(
$DH149="день_1",
$DR149*$BL149/($AX149-$AW149+1)*BF149*(DAY(EOMONTH(BF$15,0))),
$DH149="день_2",
$DR149/30*MAX(MIN($AX149,EOMONTH(BF$15,0))-MAX($AW149,BF$15)+1,),
$DH149="раб.день",
$DR149/30*(IFERROR(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$DR149*BF149,
$DH149="неделя",
$DR149*BF149/7*(ROUNDUP((DAY(EOMONTH(BF$15,0)))/4,0))),
0)</f>
        <v/>
      </c>
      <c r="DZ149" s="125">
        <f t="array" ref="DZ149">
IFERROR(_xlfn.IFS(
$DH149="день_1",
$DR149*$BL149/($AX149-$AW149+1)*BG149*(DAY(EOMONTH(BG$15,0))),
$DH149="день_2",
$DR149/30*MAX(MIN($AX149,EOMONTH(BG$15,0))-MAX($AW149,BG$15)+1,),
$DH149="раб.день",
$DR149/30*(IFERROR(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$DR149*BG149,
$DH149="неделя",
$DR149*BG149/7*(ROUNDUP((DAY(EOMONTH(BG$15,0)))/4,0))),
0)</f>
        <v/>
      </c>
      <c r="EA149" s="125">
        <f t="array" ref="EA149">
IFERROR(_xlfn.IFS(
$DH149="день_1",
$DR149*$BL149/($AX149-$AW149+1)*BH149*(DAY(EOMONTH(BH$15,0))),
$DH149="день_2",
$DR149/30*MAX(MIN($AX149,EOMONTH(BH$15,0))-MAX($AW149,BH$15)+1,),
$DH149="раб.день",
$DR149/30*(IFERROR(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$DR149*BH149,
$DH149="неделя",
$DR149*BH149/7*(ROUNDUP((DAY(EOMONTH(BH$15,0)))/4,0))),
0)</f>
        <v/>
      </c>
      <c r="EB149" s="125">
        <f t="array" ref="EB149">
IFERROR(_xlfn.IFS(
$DH149="день_1",
$DR149*$BL149/($AX149-$AW149+1)*BI149*(DAY(EOMONTH(BI$15,0))),
$DH149="день_2",
$DR149/30*MAX(MIN($AX149,EOMONTH(BI$15,0))-MAX($AW149,BI$15)+1,),
$DH149="раб.день",
$DR149/30*(IFERROR(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$DR149*BI149,
$DH149="неделя",
$DR149*BI149/7*(ROUNDUP((DAY(EOMONTH(BI$15,0)))/4,0))),
0)</f>
        <v/>
      </c>
      <c r="EC149" s="125">
        <f t="array" ref="EC149">
IFERROR(_xlfn.IFS(
$DH149="день_1",
$DR149*$BL149/($AX149-$AW149+1)*BJ149*(DAY(EOMONTH(BJ$15,0))),
$DH149="день_2",
$DR149/30*MAX(MIN($AX149,EOMONTH(BJ$15,0))-MAX($AW149,BJ$15)+1,),
$DH149="раб.день",
$DR149/30*(IFERROR(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$DR149*BJ149,
$DH149="неделя",
$DR149*BJ149/7*(ROUNDUP((DAY(EOMONTH(BJ$15,0)))/4,0))),
0)</f>
        <v/>
      </c>
      <c r="ED149" s="125">
        <f t="array" ref="ED149">
IFERROR(_xlfn.IFS(
$DH149="день_1",
$DR149*$BL149/($AX149-$AW149+1)*BK149*(DAY(EOMONTH(BK$15,0))),
$DH149="день_2",
$DR149/30*MAX(MIN($AX149,EOMONTH(BK$15,0))-MAX($AW149,BK$15)+1,),
$DH149="раб.день",
$DR149/30*(IFERROR(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$DR149*BK149,
$DH149="неделя",
$DR149*BK149/7*(ROUNDUP((DAY(EOMONTH(BK$15,0)))/4,0))),
0)</f>
        <v/>
      </c>
      <c r="EE149" s="125">
        <f>SUM($DS149,$DT149,$DU149,$DV149,$DW149,$DX149,$DY149,$DZ149,$EA149,$EB149,$EC149,$ED149)</f>
        <v/>
      </c>
      <c r="EF149" s="125">
        <f>IFERROR(ROUND($EE149*(1+$EP149),2),0)</f>
        <v/>
      </c>
      <c r="EG149" s="128" t="n">
        <v>1</v>
      </c>
      <c r="EH149" s="126" t="n">
        <v>0</v>
      </c>
      <c r="EI149" s="126">
        <f>ROUND(SUM($EH149:$EH149)*SUM($AB149:$AB149)*$EG149,2)</f>
        <v/>
      </c>
      <c r="EJ149" s="126">
        <f>ROUND($EI149*(1+$EP149),2)</f>
        <v/>
      </c>
      <c r="EK149" s="126" t="n">
        <v>0</v>
      </c>
      <c r="EL149" s="126">
        <f>ROUND(SUM($EK149:$EK149)*SUM($AB149:$AB149)*$EG149,2)</f>
        <v/>
      </c>
      <c r="EM149" s="126">
        <f>ROUND($EL149*(1+$EP149),2)</f>
        <v/>
      </c>
      <c r="EN149" s="126">
        <f>SUM($EE149,$EI149,$EL149)</f>
        <v/>
      </c>
      <c r="EO149" s="126">
        <f>SUM($EF149,$EJ149,$EM149)</f>
        <v/>
      </c>
      <c r="EP149" s="59" t="n"/>
      <c r="EQ149" s="59" t="n"/>
      <c r="ER149" s="60">
        <f t="array" ref="ER1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MATCH(ES149,
{"AMS";"RussOutdoor";"HD Outdoor";"Ingroup";"IQ";"Ledproduction";"LisChannel";"Logic";"Media-PPL";"NovikovTV | НовиковТВ";"SMA";"SOK";"КрокусТВ | CrocusTV | IndoorTV";"Сити";"ТЯК Москва"},
0)),"")</f>
        <v/>
      </c>
      <c r="ES149" s="60" t="n"/>
      <c r="ET149" s="60">
        <f t="array" ref="ET1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MATCH(ES149,
{"AMS";"RussOutdoor";"HD Outdoor";"Ingroup";"IQ";"Ledproduction";"LisChannel";"Logic";"Media-PPL";"NovikovTV | НовиковТВ";"SMA";"SOK";"КрокусТВ | CrocusTV | IndoorTV";"Сити";"ТЯК Москва"},
0)),"")</f>
        <v/>
      </c>
      <c r="EU149" s="60" t="n"/>
      <c r="EV149" s="60" t="n"/>
      <c r="EX149" s="110">
        <f t="array" ref="EX149">
($AR149/30
+N("ТРАФИК ПЛОЩАДКИ"))*
(IFERROR(
_xlfn.LET(
_xlpm.GPR,
HLOOKUP($L149,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IF($Q149="цифровой",_xlpm.GPR/$AG149,_xlpm.GPR/60)),
0)
+N("DWELL TIME"))*
(IF($AB149=0,0,IF($AB149=1,0.3,IF($AB149=2,0.5,IF($AB149&gt;2,1))))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_xlfn.IFS($AC149="да",1.2,$AC149="нет",1)*
_xlfn.IFS($AD149="да",1.2,$AD149="нет",1)*
IF(R149="статический",1,1.2)*
$X149*
INDEX(
{1.2;1;1.2;1.2;1;1.2;1.2;1.2;1.2;1.2;1.2;1;1.2;1.2;1.2;1.2;1;1;1.2;1.2;1.2;1;1;1;1;1.2;1.2;1.2;1.2;1;1;1;1;1.2;1.2;1.2;1.2;1.2;1.2;1.2;1.2;1;1;1.2;1;1;1;1;1.5;1;1;1.5;1.5;1.2},
MATCH($Q149,_xlpm.MI,0)))&gt;{0.02;0.04;0.06;0.1;0.2;0.4;0.6;0.8;1;2;4;6})),
{0;1;2;3;4;5;6;7;8;9;10;11;12},
0)))
+N("КОЭФФИЦИЕНТ КОНТАКТА"))))*
(_xlfn.IFS($X149&lt;0.1,$X149/1000,$X149&gt;25,5.2,AND($X149&gt;=0.1,$X149&lt;=25),(($X149*2+0.1)/10)*($X149/10)))*
IFERROR((_xlfn.LET(
_xlpm.MA,
{0;0.8;0.85;0.9;0.95;1},
_xlpm.MAA,
{0;1;2;3;4;5},
INDEX(_xlpm.MA,MATCH(SUMPRODUCT(--((IF(ROUND(_xlpm.MAA,1)&gt;5,5,ROUND($AB149,1)))&gt;{0;1;2;3;4;5})),_xlpm.MAA,0)))
+N("КОЭФФИЦИЕНТ КОЛ-ВО КОНСТРУКЦИЙ")),1)*
$AB149,0))*
(IF($Q149="цифровой",$AG149/15*$AI149,1)
+N("ДЛЯ ЦИФРЫ"))</f>
        <v/>
      </c>
      <c r="EY149" s="110">
        <f>IFERROR(EX149*AY149,0)</f>
        <v/>
      </c>
      <c r="EZ149" s="131">
        <f>IFERROR(DP149/EY149*1000,0)</f>
        <v/>
      </c>
      <c r="FA149" s="112">
        <f>IFERROR(FC149/FB149,0)</f>
        <v/>
      </c>
      <c r="FB149" s="112">
        <f>IFERROR((FC149/(EY149/FF149*#REF!))*0.825,0)</f>
        <v/>
      </c>
      <c r="FC149" s="112">
        <f>IFERROR(((EX149*30/AR149)*100)/30,0)</f>
        <v/>
      </c>
      <c r="FD149" s="112">
        <f>IFERROR(EY149/G149*100%,0)</f>
        <v/>
      </c>
      <c r="FE149" s="112">
        <f>IFERROR(FD149/FC149*100%,0)</f>
        <v/>
      </c>
      <c r="FF149" s="110">
        <f>IFERROR(AR149/30*AY149,0)</f>
        <v/>
      </c>
    </row>
    <row r="150" ht="12.75" customHeight="1">
      <c r="A150" s="59" t="n"/>
      <c r="B150" s="60" t="n"/>
      <c r="C150" s="60" t="n"/>
      <c r="D150" s="60">
        <f t="array" ref="D1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0" s="60">
        <f t="array" ref="E1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0" s="60" t="inlineStr"/>
      <c r="G150" s="60" t="n"/>
      <c r="H150" s="60">
        <f t="array" ref="H1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0" s="60" t="n"/>
      <c r="J150" s="60" t="n"/>
      <c r="K150" s="60" t="n"/>
      <c r="L150" s="60" t="n"/>
      <c r="M150" s="60" t="n"/>
      <c r="N150" s="60" t="n"/>
      <c r="O150" s="60" t="n"/>
      <c r="P150" s="60">
        <f t="array" ref="P150">
_xlfn.IFS(
ISNUMBER(MATCH($Q150,{"шелфбаннер","разделитель","монетница","чековая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ISNUMBER(MATCH($Q150,{"каталог","журнал"},)),
"Пресса",
$Q150="","")</f>
        <v/>
      </c>
      <c r="Q150" s="60" t="n"/>
      <c r="R150" s="60">
        <f t="array" ref="R150">
IFERROR(
_xlfn.IFS(
OR(ISNUMBER(MATCH($Q150,{"экспозиция","макет","стенд","автостенд","авто стенд","выставочное пространство","выставочные стенды","модульные выставочные стенды","3Д конструкция","3D конструкция"},)),P150="Экспонирование"),
"нестандартный",
ISNUMBER(MATCH($Q150,{"скроллер","призматрон"},)),
"динамический",
$P150="Видео",
"цифровой",
OR($P150="Пресса",$P150="Щит",$P150="POSm",$P150="Подвес",$P150="Брендирование/оклейка"),
"статический"),"")</f>
        <v/>
      </c>
      <c r="S150" s="59" t="n"/>
      <c r="T150" s="60" t="n"/>
      <c r="U150" s="60" t="n"/>
      <c r="V150" s="60">
        <f>
IF(P150="Видео",
"цифровой постер/ролик",
IF(ISNUMBER(MATCH(Q150,{"короб световой","короб световой | лайтбокс","короб световой | кристалайт","лайтбокс","лайт бокс","кристалайт","LB","lightbox"},)),
"бэклит",
IF(P150="Брендирование/оклейка",
"перфарированная пленка/самоклейка",
IF(P150="Экспонирование",
"под запрос",
IF(P150="Подвес",
"баннер/ткань",
"")))))</f>
        <v/>
      </c>
      <c r="W150" s="59" t="n"/>
      <c r="X150" s="59" t="n"/>
      <c r="Y150" s="59" t="n"/>
      <c r="Z150" s="61" t="n"/>
      <c r="AA150" s="61" t="n"/>
      <c r="AB150" s="61">
        <f>IF(BL150&gt;0,Z150,0)</f>
        <v/>
      </c>
      <c r="AC150" s="59" t="n"/>
      <c r="AD150" s="59" t="n"/>
      <c r="AE150" s="59" t="n"/>
      <c r="AF150" s="59" t="n"/>
      <c r="AG150" s="59" t="n"/>
      <c r="AH150" s="59" t="n"/>
      <c r="AI150" s="59" t="n"/>
      <c r="AJ150" s="59" t="n"/>
      <c r="AK150" s="59" t="n"/>
      <c r="AL150" s="62">
        <f>IFERROR(IF(OR(R150="статический",R150="динамический",R150="нестандартный",R150="",R150=""),"-",IF(AND(AH150="-",AI150="-"),"-",AK150*3600/AH150*AI150)),"-")</f>
        <v/>
      </c>
      <c r="AM150" s="62">
        <f>IFERROR(IF(OR(R150="статический",R150="динамический",R150="",R150="", R150="BTL",R150="нестандартный"),"-",AG150*AI150*AL150/60),"-")</f>
        <v/>
      </c>
      <c r="AN150" s="63">
        <f>IFERROR(IF(AH150="","-",AG150*AI150/AH150),"-")</f>
        <v/>
      </c>
      <c r="AO150" s="59">
        <f>IFERROR(IF(OR($R150="статический",$R150="динамический",$R150="",$R150="",$R150="BTL",$R150="нестандартный"),"-",$AL150*$AY150),"-")</f>
        <v/>
      </c>
      <c r="AP150" s="62">
        <f>IFERROR(IF(OR($R150="статический",$R150="динамический",$R150="",$R150="",$R150="BTL",$R150="нестандартный"),"-",$AM150*AY150),"-")</f>
        <v/>
      </c>
      <c r="AQ150" s="64" t="n"/>
      <c r="AR150" s="61" t="n"/>
      <c r="AS150" s="61" t="n"/>
      <c r="AT150" s="61" t="n"/>
      <c r="AU150" s="65" t="n"/>
      <c r="AV150" s="124">
        <f>IFERROR(DR150/AT150*1000,"n/a")</f>
        <v/>
      </c>
      <c r="AW150" s="67" t="n"/>
      <c r="AX150" s="67" t="n"/>
      <c r="AY150" s="43">
        <f>IFERROR(IF(OR($AW150="",$AX150=""),"",_xlfn.DAYS($AX150+1,$AW150)),"")</f>
        <v/>
      </c>
      <c r="AZ150" s="68">
        <f t="array" ref="AZ150">
_xlfn.LET(_xlpm.COEFF,
IF($AW150+$AX150=0,0,IF(MAX(MIN($AX150,EOMONTH(AZ$15,0))-MAX($AW150,AZ$15)+1,)&gt;0,1,0)),
_xlfn.IFS(
$ES150="LisChannel",
_xlpm.COEFF*
INDEX({1;1;1.2;1.2;1;1;1;1;1.2;1.2;1.2;1.2},
MATCH(MONTH(AZ$15),
{1,2,3,4,5,6,7,8,9,10,11,12})),
CONCATENATE($ES150," ",$L150)="RussOutdoor метро",
_xlpm.COEFF*
INDEX({0.8;0.9;1.1;1.1;1;1;1;1;1.1;1.1;1.1;1.1},
MATCH(MONTH(AZ$15),
{1,2,3,4,5,6,7,8,9,10,11,12})),
$ES150&lt;&gt;"LisChannel",
_xlpm.COEFF,
$ES150&lt;&gt;"RussOutdoor",
_xlpm.COEFF))</f>
        <v/>
      </c>
      <c r="BA150" s="68">
        <f t="array" ref="BA150">
_xlfn.LET(_xlpm.COEFF,
IF($AW150+$AX150=0,0,IF(MAX(MIN($AX150,EOMONTH(BA$15,0))-MAX($AW150,BA$15)+1,)&gt;0,1,0)),
_xlfn.IFS(
$ES150="LisChannel",
_xlpm.COEFF*
INDEX({1;1;1.2;1.2;1;1;1;1;1.2;1.2;1.2;1.2},
MATCH(MONTH(BA$15),
{1,2,3,4,5,6,7,8,9,10,11,12})),
CONCATENATE($ES150," ",$L150)="RussOutdoor метро",
_xlpm.COEFF*
INDEX({0.8;0.9;1.1;1.1;1;1;1;1;1.1;1.1;1.1;1.1},
MATCH(MONTH(BA$15),
{1,2,3,4,5,6,7,8,9,10,11,12})),
$ES150&lt;&gt;"LisChannel",
_xlpm.COEFF,
$ES150&lt;&gt;"RussOutdoor",
_xlpm.COEFF))</f>
        <v/>
      </c>
      <c r="BB150" s="68">
        <f t="array" ref="BB150">
_xlfn.LET(_xlpm.COEFF,
IF($AW150+$AX150=0,0,IF(MAX(MIN($AX150,EOMONTH(BB$15,0))-MAX($AW150,BB$15)+1,)&gt;0,1,0)),
_xlfn.IFS(
$ES150="LisChannel",
_xlpm.COEFF*
INDEX({1;1;1.2;1.2;1;1;1;1;1.2;1.2;1.2;1.2},
MATCH(MONTH(BB$15),
{1,2,3,4,5,6,7,8,9,10,11,12})),
CONCATENATE($ES150," ",$L150)="RussOutdoor метро",
_xlpm.COEFF*
INDEX({0.8;0.9;1.1;1.1;1;1;1;1;1.1;1.1;1.1;1.1},
MATCH(MONTH(BB$15),
{1,2,3,4,5,6,7,8,9,10,11,12})),
$ES150&lt;&gt;"LisChannel",
_xlpm.COEFF,
$ES150&lt;&gt;"RussOutdoor",
_xlpm.COEFF))</f>
        <v/>
      </c>
      <c r="BC150" s="68">
        <f t="array" ref="BC150">
_xlfn.LET(_xlpm.COEFF,
IF($AW150+$AX150=0,0,IF(MAX(MIN($AX150,EOMONTH(BC$15,0))-MAX($AW150,BC$15)+1,)&gt;0,1,0)),
_xlfn.IFS(
$ES150="LisChannel",
_xlpm.COEFF*
INDEX({1;1;1.2;1.2;1;1;1;1;1.2;1.2;1.2;1.2},
MATCH(MONTH(BC$15),
{1,2,3,4,5,6,7,8,9,10,11,12})),
CONCATENATE($ES150," ",$L150)="RussOutdoor метро",
_xlpm.COEFF*
INDEX({0.8;0.9;1.1;1.1;1;1;1;1;1.1;1.1;1.1;1.1},
MATCH(MONTH(BC$15),
{1,2,3,4,5,6,7,8,9,10,11,12})),
$ES150&lt;&gt;"LisChannel",
_xlpm.COEFF,
$ES150&lt;&gt;"RussOutdoor",
_xlpm.COEFF))</f>
        <v/>
      </c>
      <c r="BD150" s="68">
        <f t="array" ref="BD150">
_xlfn.LET(_xlpm.COEFF,
IF($AW150+$AX150=0,0,IF(MAX(MIN($AX150,EOMONTH(BD$15,0))-MAX($AW150,BD$15)+1,)&gt;0,1,0)),
_xlfn.IFS(
$ES150="LisChannel",
_xlpm.COEFF*
INDEX({1;1;1.2;1.2;1;1;1;1;1.2;1.2;1.2;1.2},
MATCH(MONTH(BD$15),
{1,2,3,4,5,6,7,8,9,10,11,12})),
CONCATENATE($ES150," ",$L150)="RussOutdoor метро",
_xlpm.COEFF*
INDEX({0.8;0.9;1.1;1.1;1;1;1;1;1.1;1.1;1.1;1.1},
MATCH(MONTH(BD$15),
{1,2,3,4,5,6,7,8,9,10,11,12})),
$ES150&lt;&gt;"LisChannel",
_xlpm.COEFF,
$ES150&lt;&gt;"RussOutdoor",
_xlpm.COEFF))</f>
        <v/>
      </c>
      <c r="BE150" s="68">
        <f t="array" ref="BE150">
_xlfn.LET(_xlpm.COEFF,
IF($AW150+$AX150=0,0,IF(MAX(MIN($AX150,EOMONTH(BE$15,0))-MAX($AW150,BE$15)+1,)&gt;0,1,0)),
_xlfn.IFS(
$ES150="LisChannel",
_xlpm.COEFF*
INDEX({1;1;1.2;1.2;1;1;1;1;1.2;1.2;1.2;1.2},
MATCH(MONTH(BE$15),
{1,2,3,4,5,6,7,8,9,10,11,12})),
CONCATENATE($ES150," ",$L150)="RussOutdoor метро",
_xlpm.COEFF*
INDEX({0.8;0.9;1.1;1.1;1;1;1;1;1.1;1.1;1.1;1.1},
MATCH(MONTH(BE$15),
{1,2,3,4,5,6,7,8,9,10,11,12})),
$ES150&lt;&gt;"LisChannel",
_xlpm.COEFF,
$ES150&lt;&gt;"RussOutdoor",
_xlpm.COEFF))</f>
        <v/>
      </c>
      <c r="BF150" s="68">
        <f t="array" ref="BF150">
_xlfn.LET(_xlpm.COEFF,
IF($AW150+$AX150=0,0,IF(MAX(MIN($AX150,EOMONTH(BF$15,0))-MAX($AW150,BF$15)+1,)&gt;0,1,0)),
_xlfn.IFS(
$ES150="LisChannel",
_xlpm.COEFF*
INDEX({1;1;1.2;1.2;1;1;1;1;1.2;1.2;1.2;1.2},
MATCH(MONTH(BF$15),
{1,2,3,4,5,6,7,8,9,10,11,12})),
CONCATENATE($ES150," ",$L150)="RussOutdoor метро",
_xlpm.COEFF*
INDEX({0.8;0.9;1.1;1.1;1;1;1;1;1.1;1.1;1.1;1.1},
MATCH(MONTH(BF$15),
{1,2,3,4,5,6,7,8,9,10,11,12})),
$ES150&lt;&gt;"LisChannel",
_xlpm.COEFF,
$ES150&lt;&gt;"RussOutdoor",
_xlpm.COEFF))</f>
        <v/>
      </c>
      <c r="BG150" s="68">
        <f t="array" ref="BG150">
_xlfn.LET(_xlpm.COEFF,
IF($AW150+$AX150=0,0,IF(MAX(MIN($AX150,EOMONTH(BG$15,0))-MAX($AW150,BG$15)+1,)&gt;0,1,0)),
_xlfn.IFS(
$ES150="LisChannel",
_xlpm.COEFF*
INDEX({1;1;1.2;1.2;1;1;1;1;1.2;1.2;1.2;1.2},
MATCH(MONTH(BG$15),
{1,2,3,4,5,6,7,8,9,10,11,12})),
CONCATENATE($ES150," ",$L150)="RussOutdoor метро",
_xlpm.COEFF*
INDEX({0.8;0.9;1.1;1.1;1;1;1;1;1.1;1.1;1.1;1.1},
MATCH(MONTH(BG$15),
{1,2,3,4,5,6,7,8,9,10,11,12})),
$ES150&lt;&gt;"LisChannel",
_xlpm.COEFF,
$ES150&lt;&gt;"RussOutdoor",
_xlpm.COEFF))</f>
        <v/>
      </c>
      <c r="BH150" s="68">
        <f t="array" ref="BH150">
_xlfn.LET(_xlpm.COEFF,
IF($AW150+$AX150=0,0,IF(MAX(MIN($AX150,EOMONTH(BH$15,0))-MAX($AW150,BH$15)+1,)&gt;0,1,0)),
_xlfn.IFS(
$ES150="LisChannel",
_xlpm.COEFF*
INDEX({1;1;1.2;1.2;1;1;1;1;1.2;1.2;1.2;1.2},
MATCH(MONTH(BH$15),
{1,2,3,4,5,6,7,8,9,10,11,12})),
CONCATENATE($ES150," ",$L150)="RussOutdoor метро",
_xlpm.COEFF*
INDEX({0.8;0.9;1.1;1.1;1;1;1;1;1.1;1.1;1.1;1.1},
MATCH(MONTH(BH$15),
{1,2,3,4,5,6,7,8,9,10,11,12})),
$ES150&lt;&gt;"LisChannel",
_xlpm.COEFF,
$ES150&lt;&gt;"RussOutdoor",
_xlpm.COEFF))</f>
        <v/>
      </c>
      <c r="BI150" s="68">
        <f t="array" ref="BI150">
_xlfn.LET(_xlpm.COEFF,
IF($AW150+$AX150=0,0,IF(MAX(MIN($AX150,EOMONTH(BI$15,0))-MAX($AW150,BI$15)+1,)&gt;0,1,0)),
_xlfn.IFS(
$ES150="LisChannel",
_xlpm.COEFF*
INDEX({1;1;1.2;1.2;1;1;1;1;1.2;1.2;1.2;1.2},
MATCH(MONTH(BI$15),
{1,2,3,4,5,6,7,8,9,10,11,12})),
CONCATENATE($ES150," ",$L150)="RussOutdoor метро",
_xlpm.COEFF*
INDEX({0.8;0.9;1.1;1.1;1;1;1;1;1.1;1.1;1.1;1.1},
MATCH(MONTH(BI$15),
{1,2,3,4,5,6,7,8,9,10,11,12})),
$ES150&lt;&gt;"LisChannel",
_xlpm.COEFF,
$ES150&lt;&gt;"RussOutdoor",
_xlpm.COEFF))</f>
        <v/>
      </c>
      <c r="BJ150" s="68">
        <f t="array" ref="BJ150">
_xlfn.LET(_xlpm.COEFF,
IF($AW150+$AX150=0,0,IF(MAX(MIN($AX150,EOMONTH(BJ$15,0))-MAX($AW150,BJ$15)+1,)&gt;0,1,0)),
_xlfn.IFS(
$ES150="LisChannel",
_xlpm.COEFF*
INDEX({1;1;1.2;1.2;1;1;1;1;1.2;1.2;1.2;1.2},
MATCH(MONTH(BJ$15),
{1,2,3,4,5,6,7,8,9,10,11,12})),
CONCATENATE($ES150," ",$L150)="RussOutdoor метро",
_xlpm.COEFF*
INDEX({0.8;0.9;1.1;1.1;1;1;1;1;1.1;1.1;1.1;1.1},
MATCH(MONTH(BJ$15),
{1,2,3,4,5,6,7,8,9,10,11,12})),
$ES150&lt;&gt;"LisChannel",
_xlpm.COEFF,
$ES150&lt;&gt;"RussOutdoor",
_xlpm.COEFF))</f>
        <v/>
      </c>
      <c r="BK150" s="68">
        <f t="array" ref="BK150">
_xlfn.LET(_xlpm.COEFF,
IF($AW150+$AX150=0,0,IF(MAX(MIN($AX150,EOMONTH(BK$15,0))-MAX($AW150,BK$15)+1,)&gt;0,1,0)),
_xlfn.IFS(
$ES150="LisChannel",
_xlpm.COEFF*
INDEX({1;1;1.2;1.2;1;1;1;1;1.2;1.2;1.2;1.2},
MATCH(MONTH(BK$15),
{1,2,3,4,5,6,7,8,9,10,11,12})),
CONCATENATE($ES150," ",$L150)="RussOutdoor метро",
_xlpm.COEFF*
INDEX({0.8;0.9;1.1;1.1;1;1;1;1;1.1;1.1;1.1;1.1},
MATCH(MONTH(BK$15),
{1,2,3,4,5,6,7,8,9,10,11,12})),
$ES150&lt;&gt;"LisChannel",
_xlpm.COEFF,
$ES150&lt;&gt;"RussOutdoor",
_xlpm.COEFF))</f>
        <v/>
      </c>
      <c r="BL150" s="62">
        <f>COUNTIFS($AZ150:$BK150,"&gt;0")</f>
        <v/>
      </c>
      <c r="BM150" s="65" t="n"/>
      <c r="BN150" s="125">
        <f>$DJ150</f>
        <v/>
      </c>
      <c r="BO150" s="63">
        <f>$DQ150</f>
        <v/>
      </c>
      <c r="BP150" s="125">
        <f>
IFERROR(
IF($BL150=0,0,
$BN150*(1-$BO150)),
0)</f>
        <v/>
      </c>
      <c r="BQ150" s="125">
        <f t="array" ref="BQ150">
IFERROR(
_xlfn.IFS(
$DH150="день_1",
$BP150*$BL150/($AX150-$AW150+1)*AZ150*(DAY(EOMONTH(AZ$15,0))),
$DH150="день_2",
$BP150/30*MAX(MIN($AX150,EOMONTH(AZ$15,0))-MAX($AW150,AZ$15)+1,),
$DH150="раб.день",
$BP150/30*(IFERROR(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$BP150*AZ150,
$DH150="неделя",
$BP150*AZ150/7*(ROUNDUP((DAY(EOMONTH(AZ$15,0)))/4,0))),
0)</f>
        <v/>
      </c>
      <c r="BR150" s="125">
        <f t="array" ref="BR150">
IFERROR(
_xlfn.IFS(
$DH150="день_1",
$BP150*$BL150/($AX150-$AW150+1)*BA150*(DAY(EOMONTH(BA$15,0))),
$DH150="день_2",
$BP150/30*MAX(MIN($AX150,EOMONTH(BA$15,0))-MAX($AW150,BA$15)+1,),
$DH150="раб.день",
$BP150/30*(IFERROR(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$BP150*BA150,
$DH150="неделя",
$BP150*BA150/7*(ROUNDUP((DAY(EOMONTH(BA$15,0)))/4,0))),
0)</f>
        <v/>
      </c>
      <c r="BS150" s="125">
        <f t="array" ref="BS150">
IFERROR(
_xlfn.IFS(
$DH150="день_1",
$BP150*$BL150/($AX150-$AW150+1)*BB150*(DAY(EOMONTH(BB$15,0))),
$DH150="день_2",
$BP150/30*MAX(MIN($AX150,EOMONTH(BB$15,0))-MAX($AW150,BB$15)+1,),
$DH150="раб.день",
$BP150/30*(IFERROR(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$BP150*BB150,
$DH150="неделя",
$BP150*BB150/7*(ROUNDUP((DAY(EOMONTH(BB$15,0)))/4,0))),
0)</f>
        <v/>
      </c>
      <c r="BT150" s="125">
        <f t="array" ref="BT150">
IFERROR(
_xlfn.IFS(
$DH150="день_1",
$BP150*$BL150/($AX150-$AW150+1)*BC150*(DAY(EOMONTH(BC$15,0))),
$DH150="день_2",
$BP150/30*MAX(MIN($AX150,EOMONTH(BC$15,0))-MAX($AW150,BC$15)+1,),
$DH150="раб.день",
$BP150/30*(IFERROR(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$BP150*BC150,
$DH150="неделя",
$BP150*BC150/7*(ROUNDUP((DAY(EOMONTH(BC$15,0)))/4,0))),
0)</f>
        <v/>
      </c>
      <c r="BU150" s="125">
        <f t="array" ref="BU150">
IFERROR(
_xlfn.IFS(
$DH150="день_1",
$BP150*$BL150/($AX150-$AW150+1)*BD150*(DAY(EOMONTH(BD$15,0))),
$DH150="день_2",
$BP150/30*MAX(MIN($AX150,EOMONTH(BD$15,0))-MAX($AW150,BD$15)+1,),
$DH150="раб.день",
$BP150/30*(IFERROR(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$BP150*BD150,
$DH150="неделя",
$BP150*BD150/7*(ROUNDUP((DAY(EOMONTH(BD$15,0)))/4,0))),
0)</f>
        <v/>
      </c>
      <c r="BV150" s="125">
        <f t="array" ref="BV150">
IFERROR(
_xlfn.IFS(
$DH150="день_1",
$BP150*$BL150/($AX150-$AW150+1)*BE150*(DAY(EOMONTH(BE$15,0))),
$DH150="день_2",
$BP150/30*MAX(MIN($AX150,EOMONTH(BE$15,0))-MAX($AW150,BE$15)+1,),
$DH150="раб.день",
$BP150/30*(IFERROR(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$BP150*BE150,
$DH150="неделя",
$BP150*BE150/7*(ROUNDUP((DAY(EOMONTH(BE$15,0)))/4,0))),
0)</f>
        <v/>
      </c>
      <c r="BW150" s="125">
        <f t="array" ref="BW150">
IFERROR(
_xlfn.IFS(
$DH150="день_1",
$BP150*$BL150/($AX150-$AW150+1)*BF150*(DAY(EOMONTH(BF$15,0))),
$DH150="день_2",
$BP150/30*MAX(MIN($AX150,EOMONTH(BF$15,0))-MAX($AW150,BF$15)+1,),
$DH150="раб.день",
$BP150/30*(IFERROR(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$BP150*BF150,
$DH150="неделя",
$BP150*BF150/7*(ROUNDUP((DAY(EOMONTH(BF$15,0)))/4,0))),
0)</f>
        <v/>
      </c>
      <c r="BX150" s="125">
        <f t="array" ref="BX150">
IFERROR(
_xlfn.IFS(
$DH150="день_1",
$BP150*$BL150/($AX150-$AW150+1)*BG150*(DAY(EOMONTH(BG$15,0))),
$DH150="день_2",
$BP150/30*MAX(MIN($AX150,EOMONTH(BG$15,0))-MAX($AW150,BG$15)+1,),
$DH150="раб.день",
$BP150/30*(IFERROR(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$BP150*BG150,
$DH150="неделя",
$BP150*BG150/7*(ROUNDUP((DAY(EOMONTH(BG$15,0)))/4,0))),
0)</f>
        <v/>
      </c>
      <c r="BY150" s="125">
        <f t="array" ref="BY150">
IFERROR(
_xlfn.IFS(
$DH150="день_1",
$BP150*$BL150/($AX150-$AW150+1)*BH150*(DAY(EOMONTH(BH$15,0))),
$DH150="день_2",
$BP150/30*MAX(MIN($AX150,EOMONTH(BH$15,0))-MAX($AW150,BH$15)+1,),
$DH150="раб.день",
$BP150/30*(IFERROR(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$BP150*BH150,
$DH150="неделя",
$BP150*BH150/7*(ROUNDUP((DAY(EOMONTH(BH$15,0)))/4,0))),
0)</f>
        <v/>
      </c>
      <c r="BZ150" s="125">
        <f t="array" ref="BZ150">
IFERROR(
_xlfn.IFS(
$DH150="день_1",
$BP150*$BL150/($AX150-$AW150+1)*BI150*(DAY(EOMONTH(BI$15,0))),
$DH150="день_2",
$BP150/30*MAX(MIN($AX150,EOMONTH(BI$15,0))-MAX($AW150,BI$15)+1,),
$DH150="раб.день",
$BP150/30*(IFERROR(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$BP150*BI150,
$DH150="неделя",
$BP150*BI150/7*(ROUNDUP((DAY(EOMONTH(BI$15,0)))/4,0))),
0)</f>
        <v/>
      </c>
      <c r="CA150" s="125">
        <f t="array" ref="CA150">
IFERROR(
_xlfn.IFS(
$DH150="день_1",
$BP150*$BL150/($AX150-$AW150+1)*BJ150*(DAY(EOMONTH(BJ$15,0))),
$DH150="день_2",
$BP150/30*MAX(MIN($AX150,EOMONTH(BJ$15,0))-MAX($AW150,BJ$15)+1,),
$DH150="раб.день",
$BP150/30*(IFERROR(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$BP150*BJ150,
$DH150="неделя",
$BP150*BJ150/7*(ROUNDUP((DAY(EOMONTH(BJ$15,0)))/4,0))),
0)</f>
        <v/>
      </c>
      <c r="CB150" s="125">
        <f t="array" ref="CB150">
IFERROR(
_xlfn.IFS(
$DH150="день_1",
$BP150*$BL150/($AX150-$AW150+1)*BK150*(DAY(EOMONTH(BK$15,0))),
$DH150="день_2",
$BP150/30*MAX(MIN($AX150,EOMONTH(BK$15,0))-MAX($AW150,BK$15)+1,),
$DH150="раб.день",
$BP150/30*(IFERROR(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$BP150*BK150,
$DH150="неделя",
$BP150*BK150/7*(ROUNDUP((DAY(EOMONTH(BK$15,0)))/4,0))),
0)</f>
        <v/>
      </c>
      <c r="CC150" s="125">
        <f>SUM($BQ150:$CB150)</f>
        <v/>
      </c>
      <c r="CD150" s="126">
        <f>SUM($EH150:$EH150)</f>
        <v/>
      </c>
      <c r="CE150" s="126">
        <f>$CD150*$AB150</f>
        <v/>
      </c>
      <c r="CF150" s="126">
        <f>SUM($EK150:$EK150)</f>
        <v/>
      </c>
      <c r="CG150" s="126">
        <f>$CF150*$AB150</f>
        <v/>
      </c>
      <c r="CH150" s="126">
        <f>SUM($CC150,$CE150,$CG150)</f>
        <v/>
      </c>
      <c r="CI150" s="126">
        <f>$CH150*(1+$CM150)</f>
        <v/>
      </c>
      <c r="CJ150" s="127" t="n">
        <v>0</v>
      </c>
      <c r="CK150" s="126">
        <f>SUM($CH150:$CH150)*(1+$CJ150)</f>
        <v/>
      </c>
      <c r="CL150" s="126">
        <f>SUM($CH150:$CH150)*(1+$CM150)</f>
        <v/>
      </c>
      <c r="CM150" s="59" t="n"/>
      <c r="CN150" s="59" t="n"/>
      <c r="CO150" s="72" t="n"/>
      <c r="CP150" s="59" t="n"/>
      <c r="CQ150" s="73" t="n"/>
      <c r="CR150" s="73" t="n"/>
      <c r="CS150" s="73" t="n"/>
      <c r="CT150" s="72" t="n"/>
      <c r="CU150" s="79" t="inlineStr">
        <is>
          <t> </t>
        </is>
      </c>
      <c r="CV150" s="60" t="n"/>
      <c r="CW150" s="60" t="n"/>
      <c r="CX150" s="60" t="n"/>
      <c r="CY150" s="127">
        <f>IFERROR(($CC150-$EE150)/($EE150/(1-$DQ150)),0)</f>
        <v/>
      </c>
      <c r="CZ150" s="127">
        <f>IFERROR(1-$EI150/($CE150),0)</f>
        <v/>
      </c>
      <c r="DA150" s="127">
        <f>IFERROR(1-$EL150/($CG150),0)</f>
        <v/>
      </c>
      <c r="DB150" s="126">
        <f>ROUND(IFERROR(($CI150/(1+$CM150)-$EN150),0),2)</f>
        <v/>
      </c>
      <c r="DC150" s="128" t="n"/>
      <c r="DD150" s="125" t="n"/>
      <c r="DE150" s="75" t="n">
        <v>0</v>
      </c>
      <c r="DF150" s="128" t="n"/>
      <c r="DG150" s="125">
        <f>IF($DC150=0,0,$DD150*($DC150*100%-$DE150*$DF150))*SUM($AB150:$AB150)</f>
        <v/>
      </c>
      <c r="DH150" s="129" t="inlineStr">
        <is>
          <t>месяц</t>
        </is>
      </c>
      <c r="DI150" s="130">
        <f t="array" ref="DI150">IFERROR(
IF($ES150="LisChannel",
(ROUND(((INDEX({174.625;153.888888888889;130.972222222222},MATCH($AI150,{2;3;4}),0))*$AG150*$AI150),2)),0),0)</f>
        <v/>
      </c>
      <c r="DJ150" s="130">
        <f>
_xlfn.LET(_xlpm.X,
IFERROR(
IF($ES150="НовиковТВ",
(_xlfn.LET(_xlpm.NTV,
_xlfn.LET(_xlpm.MIN,350000,
IF(SUMIFS($DI:$DI,$ES:$ES,"НовиковТВ")&lt;=_xlpm.MIN,
(SUMIFS($DI:$DI,$ES:$ES,"НовиковТВ")/(COUNTIFS($ES:$ES,"НовиковТВ")))*_xlpm.MIN/SUMIFS($DI:$DI,$ES:$ES,"НовиковТВ"),
DI150)),
_xlpm.NTV+$DG150/(1-(1-(_xlpm.NTV)*(1-$DL150)*(1-$DM150)*(1-$DN150)*(1-$DO150)*(1-$DP150)/_xlpm.NTV))))/(1+$EP150),
$DI150+$DG150/(1-(1-($DI150)*(1-$DL150)*(1-$DM150)*(1-$DN150)*(1-$DO150)*(1-$DP150)/$DI150))),
0),
_xlpm.X*(1+$CM150)*(1+$CW150)-_xlpm.X*(1+$CM150)+_xlpm.X)</f>
        <v/>
      </c>
      <c r="DK150" s="125" t="inlineStr">
        <is>
          <t>послед.</t>
        </is>
      </c>
      <c r="DL150" s="63" t="n">
        <v>0</v>
      </c>
      <c r="DM150" s="63" t="n">
        <v>0</v>
      </c>
      <c r="DN150" s="63" t="n">
        <v>0</v>
      </c>
      <c r="DO150" s="63" t="n">
        <v>0</v>
      </c>
      <c r="DP150" s="63" t="n">
        <v>0</v>
      </c>
      <c r="DQ150" s="63">
        <f t="array" ref="DQ150">IFERROR(_xlfn.IFS(
$DK150="послед.",1-(1-$DL150)*(1-$DM150)*(1-$DN150)*(1-$DO150)*(1-$DP150),
$DK150="сумм.",$DL150+$DM150+$DN150+$DO150+$DP150),
0)</f>
        <v/>
      </c>
      <c r="DR150" s="125">
        <f t="array" ref="DR150">
IFERROR(
_xlfn.IFS(
$BL150=0,
0,
$BL150&gt;0,
_xlfn.IFS($DK150="послед.",
$DJ150*(1-$DL150)*(1-$DM150)*(1-$DN150)*(1-$DO150)*(1-$DP150),
$DK150="сумм.",
$DJ150*(1-($DL150+$DM150+$DN150+$DO150+$DP150)))),0)</f>
        <v/>
      </c>
      <c r="DS150" s="125">
        <f t="array" ref="DS150">
IFERROR(_xlfn.IFS(
$DH150="день_1",
$DR150*$BL150/($AX150-$AW150+1)*AZ150*(DAY(EOMONTH(AZ$15,0))),
$DH150="день_2",
$DR150/30*MAX(MIN($AX150,EOMONTH(AZ$15,0))-MAX($AW150,AZ$15)+1,),
$DH150="раб.день",
$DR150/30*(IFERROR(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$DR150*AZ150,
$DH150="неделя",
$DR150*AZ150/7*(ROUNDUP((DAY(EOMONTH(AZ$15,0)))/4,0))),
0)</f>
        <v/>
      </c>
      <c r="DT150" s="125">
        <f t="array" ref="DT150">
IFERROR(_xlfn.IFS(
$DH150="день_1",
$DR150*$BL150/($AX150-$AW150+1)*BA150*(DAY(EOMONTH(BA$15,0))),
$DH150="день_2",
$DR150/30*MAX(MIN($AX150,EOMONTH(BA$15,0))-MAX($AW150,BA$15)+1,),
$DH150="раб.день",
$DR150/30*(IFERROR(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$DR150*BA150,
$DH150="неделя",
$DR150*BA150/7*(ROUNDUP((DAY(EOMONTH(BA$15,0)))/4,0))),
0)</f>
        <v/>
      </c>
      <c r="DU150" s="125">
        <f t="array" ref="DU150">
IFERROR(_xlfn.IFS(
$DH150="день_1",
$DR150*$BL150/($AX150-$AW150+1)*BB150*(DAY(EOMONTH(BB$15,0))),
$DH150="день_2",
$DR150/30*MAX(MIN($AX150,EOMONTH(BB$15,0))-MAX($AW150,BB$15)+1,),
$DH150="раб.день",
$DR150/30*(IFERROR(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$DR150*BB150,
$DH150="неделя",
$DR150*BB150/7*(ROUNDUP((DAY(EOMONTH(BB$15,0)))/4,0))),
0)</f>
        <v/>
      </c>
      <c r="DV150" s="125">
        <f t="array" ref="DV150">
IFERROR(_xlfn.IFS(
$DH150="день_1",
$DR150*$BL150/($AX150-$AW150+1)*BC150*(DAY(EOMONTH(BC$15,0))),
$DH150="день_2",
$DR150/30*MAX(MIN($AX150,EOMONTH(BC$15,0))-MAX($AW150,BC$15)+1,),
$DH150="раб.день",
$DR150/30*(IFERROR(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$DR150*BC150,
$DH150="неделя",
$DR150*BC150/7*(ROUNDUP((DAY(EOMONTH(BC$15,0)))/4,0))),
0)</f>
        <v/>
      </c>
      <c r="DW150" s="125">
        <f t="array" ref="DW150">
IFERROR(_xlfn.IFS(
$DH150="день_1",
$DR150*$BL150/($AX150-$AW150+1)*BD150*(DAY(EOMONTH(BD$15,0))),
$DH150="день_2",
$DR150/30*MAX(MIN($AX150,EOMONTH(BD$15,0))-MAX($AW150,BD$15)+1,),
$DH150="раб.день",
$DR150/30*(IFERROR(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$DR150*BD150,
$DH150="неделя",
$DR150*BD150/7*(ROUNDUP((DAY(EOMONTH(BD$15,0)))/4,0))),
0)</f>
        <v/>
      </c>
      <c r="DX150" s="125">
        <f t="array" ref="DX150">
IFERROR(_xlfn.IFS(
$DH150="день_1",
$DR150*$BL150/($AX150-$AW150+1)*BE150*(DAY(EOMONTH(BE$15,0))),
$DH150="день_2",
$DR150/30*MAX(MIN($AX150,EOMONTH(BE$15,0))-MAX($AW150,BE$15)+1,),
$DH150="раб.день",
$DR150/30*(IFERROR(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$DR150*BE150,
$DH150="неделя",
$DR150*BE150/7*(ROUNDUP((DAY(EOMONTH(BE$15,0)))/4,0))),
0)</f>
        <v/>
      </c>
      <c r="DY150" s="125">
        <f t="array" ref="DY150">
IFERROR(_xlfn.IFS(
$DH150="день_1",
$DR150*$BL150/($AX150-$AW150+1)*BF150*(DAY(EOMONTH(BF$15,0))),
$DH150="день_2",
$DR150/30*MAX(MIN($AX150,EOMONTH(BF$15,0))-MAX($AW150,BF$15)+1,),
$DH150="раб.день",
$DR150/30*(IFERROR(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$DR150*BF150,
$DH150="неделя",
$DR150*BF150/7*(ROUNDUP((DAY(EOMONTH(BF$15,0)))/4,0))),
0)</f>
        <v/>
      </c>
      <c r="DZ150" s="125">
        <f t="array" ref="DZ150">
IFERROR(_xlfn.IFS(
$DH150="день_1",
$DR150*$BL150/($AX150-$AW150+1)*BG150*(DAY(EOMONTH(BG$15,0))),
$DH150="день_2",
$DR150/30*MAX(MIN($AX150,EOMONTH(BG$15,0))-MAX($AW150,BG$15)+1,),
$DH150="раб.день",
$DR150/30*(IFERROR(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$DR150*BG150,
$DH150="неделя",
$DR150*BG150/7*(ROUNDUP((DAY(EOMONTH(BG$15,0)))/4,0))),
0)</f>
        <v/>
      </c>
      <c r="EA150" s="125">
        <f t="array" ref="EA150">
IFERROR(_xlfn.IFS(
$DH150="день_1",
$DR150*$BL150/($AX150-$AW150+1)*BH150*(DAY(EOMONTH(BH$15,0))),
$DH150="день_2",
$DR150/30*MAX(MIN($AX150,EOMONTH(BH$15,0))-MAX($AW150,BH$15)+1,),
$DH150="раб.день",
$DR150/30*(IFERROR(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$DR150*BH150,
$DH150="неделя",
$DR150*BH150/7*(ROUNDUP((DAY(EOMONTH(BH$15,0)))/4,0))),
0)</f>
        <v/>
      </c>
      <c r="EB150" s="125">
        <f t="array" ref="EB150">
IFERROR(_xlfn.IFS(
$DH150="день_1",
$DR150*$BL150/($AX150-$AW150+1)*BI150*(DAY(EOMONTH(BI$15,0))),
$DH150="день_2",
$DR150/30*MAX(MIN($AX150,EOMONTH(BI$15,0))-MAX($AW150,BI$15)+1,),
$DH150="раб.день",
$DR150/30*(IFERROR(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$DR150*BI150,
$DH150="неделя",
$DR150*BI150/7*(ROUNDUP((DAY(EOMONTH(BI$15,0)))/4,0))),
0)</f>
        <v/>
      </c>
      <c r="EC150" s="125">
        <f t="array" ref="EC150">
IFERROR(_xlfn.IFS(
$DH150="день_1",
$DR150*$BL150/($AX150-$AW150+1)*BJ150*(DAY(EOMONTH(BJ$15,0))),
$DH150="день_2",
$DR150/30*MAX(MIN($AX150,EOMONTH(BJ$15,0))-MAX($AW150,BJ$15)+1,),
$DH150="раб.день",
$DR150/30*(IFERROR(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$DR150*BJ150,
$DH150="неделя",
$DR150*BJ150/7*(ROUNDUP((DAY(EOMONTH(BJ$15,0)))/4,0))),
0)</f>
        <v/>
      </c>
      <c r="ED150" s="125">
        <f t="array" ref="ED150">
IFERROR(_xlfn.IFS(
$DH150="день_1",
$DR150*$BL150/($AX150-$AW150+1)*BK150*(DAY(EOMONTH(BK$15,0))),
$DH150="день_2",
$DR150/30*MAX(MIN($AX150,EOMONTH(BK$15,0))-MAX($AW150,BK$15)+1,),
$DH150="раб.день",
$DR150/30*(IFERROR(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$DR150*BK150,
$DH150="неделя",
$DR150*BK150/7*(ROUNDUP((DAY(EOMONTH(BK$15,0)))/4,0))),
0)</f>
        <v/>
      </c>
      <c r="EE150" s="125">
        <f>SUM($DS150,$DT150,$DU150,$DV150,$DW150,$DX150,$DY150,$DZ150,$EA150,$EB150,$EC150,$ED150)</f>
        <v/>
      </c>
      <c r="EF150" s="125">
        <f>IFERROR(ROUND($EE150*(1+$EP150),2),0)</f>
        <v/>
      </c>
      <c r="EG150" s="128" t="n">
        <v>1</v>
      </c>
      <c r="EH150" s="126" t="n">
        <v>0</v>
      </c>
      <c r="EI150" s="126">
        <f>ROUND(SUM($EH150:$EH150)*SUM($AB150:$AB150)*$EG150,2)</f>
        <v/>
      </c>
      <c r="EJ150" s="126">
        <f>ROUND($EI150*(1+$EP150),2)</f>
        <v/>
      </c>
      <c r="EK150" s="126" t="n">
        <v>0</v>
      </c>
      <c r="EL150" s="126">
        <f>ROUND(SUM($EK150:$EK150)*SUM($AB150:$AB150)*$EG150,2)</f>
        <v/>
      </c>
      <c r="EM150" s="126">
        <f>ROUND($EL150*(1+$EP150),2)</f>
        <v/>
      </c>
      <c r="EN150" s="126">
        <f>SUM($EE150,$EI150,$EL150)</f>
        <v/>
      </c>
      <c r="EO150" s="126">
        <f>SUM($EF150,$EJ150,$EM150)</f>
        <v/>
      </c>
      <c r="EP150" s="59" t="n"/>
      <c r="EQ150" s="59" t="n"/>
      <c r="ER150" s="60">
        <f t="array" ref="ER1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MATCH(ES150,
{"AMS";"RussOutdoor";"HD Outdoor";"Ingroup";"IQ";"Ledproduction";"LisChannel";"Logic";"Media-PPL";"NovikovTV | НовиковТВ";"SMA";"SOK";"КрокусТВ | CrocusTV | IndoorTV";"Сити";"ТЯК Москва"},
0)),"")</f>
        <v/>
      </c>
      <c r="ES150" s="60" t="n"/>
      <c r="ET150" s="60">
        <f t="array" ref="ET1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MATCH(ES150,
{"AMS";"RussOutdoor";"HD Outdoor";"Ingroup";"IQ";"Ledproduction";"LisChannel";"Logic";"Media-PPL";"NovikovTV | НовиковТВ";"SMA";"SOK";"КрокусТВ | CrocusTV | IndoorTV";"Сити";"ТЯК Москва"},
0)),"")</f>
        <v/>
      </c>
      <c r="EU150" s="60" t="n"/>
      <c r="EV150" s="60" t="n"/>
      <c r="EX150" s="110">
        <f t="array" ref="EX150">
($AR150/30
+N("ТРАФИК ПЛОЩАДКИ"))*
(IFERROR(
_xlfn.LET(
_xlpm.GPR,
HLOOKUP($L150,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IF($Q150="цифровой",_xlpm.GPR/$AG150,_xlpm.GPR/60)),
0)
+N("DWELL TIME"))*
(IF($AB150=0,0,IF($AB150=1,0.3,IF($AB150=2,0.5,IF($AB150&gt;2,1))))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_xlfn.IFS($AC150="да",1.2,$AC150="нет",1)*
_xlfn.IFS($AD150="да",1.2,$AD150="нет",1)*
IF(R150="статический",1,1.2)*
$X150*
INDEX(
{1.2;1;1.2;1.2;1;1.2;1.2;1.2;1.2;1.2;1.2;1;1.2;1.2;1.2;1.2;1;1;1.2;1.2;1.2;1;1;1;1;1.2;1.2;1.2;1.2;1;1;1;1;1.2;1.2;1.2;1.2;1.2;1.2;1.2;1.2;1;1;1.2;1;1;1;1;1.5;1;1;1.5;1.5;1.2},
MATCH($Q150,_xlpm.MI,0)))&gt;{0.02;0.04;0.06;0.1;0.2;0.4;0.6;0.8;1;2;4;6})),
{0;1;2;3;4;5;6;7;8;9;10;11;12},
0)))
+N("КОЭФФИЦИЕНТ КОНТАКТА"))))*
(_xlfn.IFS($X150&lt;0.1,$X150/1000,$X150&gt;25,5.2,AND($X150&gt;=0.1,$X150&lt;=25),(($X150*2+0.1)/10)*($X150/10)))*
IFERROR((_xlfn.LET(
_xlpm.MA,
{0;0.8;0.85;0.9;0.95;1},
_xlpm.MAA,
{0;1;2;3;4;5},
INDEX(_xlpm.MA,MATCH(SUMPRODUCT(--((IF(ROUND(_xlpm.MAA,1)&gt;5,5,ROUND($AB150,1)))&gt;{0;1;2;3;4;5})),_xlpm.MAA,0)))
+N("КОЭФФИЦИЕНТ КОЛ-ВО КОНСТРУКЦИЙ")),1)*
$AB150,0))*
(IF($Q150="цифровой",$AG150/15*$AI150,1)
+N("ДЛЯ ЦИФРЫ"))</f>
        <v/>
      </c>
      <c r="EY150" s="110">
        <f>IFERROR(EX150*AY150,0)</f>
        <v/>
      </c>
      <c r="EZ150" s="131">
        <f>IFERROR(DP150/EY150*1000,0)</f>
        <v/>
      </c>
      <c r="FA150" s="112">
        <f>IFERROR(FC150/FB150,0)</f>
        <v/>
      </c>
      <c r="FB150" s="112">
        <f>IFERROR((FC150/(EY150/FF150*#REF!))*0.825,0)</f>
        <v/>
      </c>
      <c r="FC150" s="112">
        <f>IFERROR(((EX150*30/AR150)*100)/30,0)</f>
        <v/>
      </c>
      <c r="FD150" s="112">
        <f>IFERROR(EY150/G150*100%,0)</f>
        <v/>
      </c>
      <c r="FE150" s="112">
        <f>IFERROR(FD150/FC150*100%,0)</f>
        <v/>
      </c>
      <c r="FF150" s="110">
        <f>IFERROR(AR150/30*AY150,0)</f>
        <v/>
      </c>
    </row>
    <row r="151" ht="12.75" customHeight="1">
      <c r="A151" s="59" t="n"/>
      <c r="B151" s="60" t="n"/>
      <c r="C151" s="60" t="n"/>
      <c r="D151" s="60">
        <f t="array" ref="D1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1" s="60">
        <f t="array" ref="E1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1" s="60" t="inlineStr"/>
      <c r="G151" s="60" t="n"/>
      <c r="H151" s="60">
        <f t="array" ref="H1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1" s="60" t="n"/>
      <c r="J151" s="60" t="n"/>
      <c r="K151" s="60" t="n"/>
      <c r="L151" s="60" t="n"/>
      <c r="M151" s="60" t="n"/>
      <c r="N151" s="60" t="n"/>
      <c r="O151" s="60" t="n"/>
      <c r="P151" s="60">
        <f t="array" ref="P151">
_xlfn.IFS(
ISNUMBER(MATCH($Q151,{"шелфбаннер","разделитель","монетница","чековая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ISNUMBER(MATCH($Q151,{"каталог","журнал"},)),
"Пресса",
$Q151="","")</f>
        <v/>
      </c>
      <c r="Q151" s="60" t="n"/>
      <c r="R151" s="60">
        <f t="array" ref="R151">
IFERROR(
_xlfn.IFS(
OR(ISNUMBER(MATCH($Q151,{"экспозиция","макет","стенд","автостенд","авто стенд","выставочное пространство","выставочные стенды","модульные выставочные стенды","3Д конструкция","3D конструкция"},)),P151="Экспонирование"),
"нестандартный",
ISNUMBER(MATCH($Q151,{"скроллер","призматрон"},)),
"динамический",
$P151="Видео",
"цифровой",
OR($P151="Пресса",$P151="Щит",$P151="POSm",$P151="Подвес",$P151="Брендирование/оклейка"),
"статический"),"")</f>
        <v/>
      </c>
      <c r="S151" s="59" t="n"/>
      <c r="T151" s="60" t="n"/>
      <c r="U151" s="60" t="n"/>
      <c r="V151" s="60">
        <f>
IF(P151="Видео",
"цифровой постер/ролик",
IF(ISNUMBER(MATCH(Q151,{"короб световой","короб световой | лайтбокс","короб световой | кристалайт","лайтбокс","лайт бокс","кристалайт","LB","lightbox"},)),
"бэклит",
IF(P151="Брендирование/оклейка",
"перфарированная пленка/самоклейка",
IF(P151="Экспонирование",
"под запрос",
IF(P151="Подвес",
"баннер/ткань",
"")))))</f>
        <v/>
      </c>
      <c r="W151" s="59" t="n"/>
      <c r="X151" s="59" t="n"/>
      <c r="Y151" s="59" t="n"/>
      <c r="Z151" s="61" t="n"/>
      <c r="AA151" s="61" t="n"/>
      <c r="AB151" s="61">
        <f>IF(BL151&gt;0,Z151,0)</f>
        <v/>
      </c>
      <c r="AC151" s="59" t="n"/>
      <c r="AD151" s="59" t="n"/>
      <c r="AE151" s="59" t="n"/>
      <c r="AF151" s="59" t="n"/>
      <c r="AG151" s="59" t="n"/>
      <c r="AH151" s="59" t="n"/>
      <c r="AI151" s="59" t="n"/>
      <c r="AJ151" s="59" t="n"/>
      <c r="AK151" s="59" t="n"/>
      <c r="AL151" s="62">
        <f>IFERROR(IF(OR(R151="статический",R151="динамический",R151="нестандартный",R151="",R151=""),"-",IF(AND(AH151="-",AI151="-"),"-",AK151*3600/AH151*AI151)),"-")</f>
        <v/>
      </c>
      <c r="AM151" s="62">
        <f>IFERROR(IF(OR(R151="статический",R151="динамический",R151="",R151="", R151="BTL",R151="нестандартный"),"-",AG151*AI151*AL151/60),"-")</f>
        <v/>
      </c>
      <c r="AN151" s="63">
        <f>IFERROR(IF(AH151="","-",AG151*AI151/AH151),"-")</f>
        <v/>
      </c>
      <c r="AO151" s="59">
        <f>IFERROR(IF(OR($R151="статический",$R151="динамический",$R151="",$R151="",$R151="BTL",$R151="нестандартный"),"-",$AL151*$AY151),"-")</f>
        <v/>
      </c>
      <c r="AP151" s="62">
        <f>IFERROR(IF(OR($R151="статический",$R151="динамический",$R151="",$R151="",$R151="BTL",$R151="нестандартный"),"-",$AM151*AY151),"-")</f>
        <v/>
      </c>
      <c r="AQ151" s="64" t="n"/>
      <c r="AR151" s="61" t="n"/>
      <c r="AS151" s="61" t="n"/>
      <c r="AT151" s="61" t="n"/>
      <c r="AU151" s="65" t="n"/>
      <c r="AV151" s="124">
        <f>IFERROR(DR151/AT151*1000,"n/a")</f>
        <v/>
      </c>
      <c r="AW151" s="67" t="n"/>
      <c r="AX151" s="67" t="n"/>
      <c r="AY151" s="43">
        <f>IFERROR(IF(OR($AW151="",$AX151=""),"",_xlfn.DAYS($AX151+1,$AW151)),"")</f>
        <v/>
      </c>
      <c r="AZ151" s="68">
        <f t="array" ref="AZ151">
_xlfn.LET(_xlpm.COEFF,
IF($AW151+$AX151=0,0,IF(MAX(MIN($AX151,EOMONTH(AZ$15,0))-MAX($AW151,AZ$15)+1,)&gt;0,1,0)),
_xlfn.IFS(
$ES151="LisChannel",
_xlpm.COEFF*
INDEX({1;1;1.2;1.2;1;1;1;1;1.2;1.2;1.2;1.2},
MATCH(MONTH(AZ$15),
{1,2,3,4,5,6,7,8,9,10,11,12})),
CONCATENATE($ES151," ",$L151)="RussOutdoor метро",
_xlpm.COEFF*
INDEX({0.8;0.9;1.1;1.1;1;1;1;1;1.1;1.1;1.1;1.1},
MATCH(MONTH(AZ$15),
{1,2,3,4,5,6,7,8,9,10,11,12})),
$ES151&lt;&gt;"LisChannel",
_xlpm.COEFF,
$ES151&lt;&gt;"RussOutdoor",
_xlpm.COEFF))</f>
        <v/>
      </c>
      <c r="BA151" s="68">
        <f t="array" ref="BA151">
_xlfn.LET(_xlpm.COEFF,
IF($AW151+$AX151=0,0,IF(MAX(MIN($AX151,EOMONTH(BA$15,0))-MAX($AW151,BA$15)+1,)&gt;0,1,0)),
_xlfn.IFS(
$ES151="LisChannel",
_xlpm.COEFF*
INDEX({1;1;1.2;1.2;1;1;1;1;1.2;1.2;1.2;1.2},
MATCH(MONTH(BA$15),
{1,2,3,4,5,6,7,8,9,10,11,12})),
CONCATENATE($ES151," ",$L151)="RussOutdoor метро",
_xlpm.COEFF*
INDEX({0.8;0.9;1.1;1.1;1;1;1;1;1.1;1.1;1.1;1.1},
MATCH(MONTH(BA$15),
{1,2,3,4,5,6,7,8,9,10,11,12})),
$ES151&lt;&gt;"LisChannel",
_xlpm.COEFF,
$ES151&lt;&gt;"RussOutdoor",
_xlpm.COEFF))</f>
        <v/>
      </c>
      <c r="BB151" s="68">
        <f t="array" ref="BB151">
_xlfn.LET(_xlpm.COEFF,
IF($AW151+$AX151=0,0,IF(MAX(MIN($AX151,EOMONTH(BB$15,0))-MAX($AW151,BB$15)+1,)&gt;0,1,0)),
_xlfn.IFS(
$ES151="LisChannel",
_xlpm.COEFF*
INDEX({1;1;1.2;1.2;1;1;1;1;1.2;1.2;1.2;1.2},
MATCH(MONTH(BB$15),
{1,2,3,4,5,6,7,8,9,10,11,12})),
CONCATENATE($ES151," ",$L151)="RussOutdoor метро",
_xlpm.COEFF*
INDEX({0.8;0.9;1.1;1.1;1;1;1;1;1.1;1.1;1.1;1.1},
MATCH(MONTH(BB$15),
{1,2,3,4,5,6,7,8,9,10,11,12})),
$ES151&lt;&gt;"LisChannel",
_xlpm.COEFF,
$ES151&lt;&gt;"RussOutdoor",
_xlpm.COEFF))</f>
        <v/>
      </c>
      <c r="BC151" s="68">
        <f t="array" ref="BC151">
_xlfn.LET(_xlpm.COEFF,
IF($AW151+$AX151=0,0,IF(MAX(MIN($AX151,EOMONTH(BC$15,0))-MAX($AW151,BC$15)+1,)&gt;0,1,0)),
_xlfn.IFS(
$ES151="LisChannel",
_xlpm.COEFF*
INDEX({1;1;1.2;1.2;1;1;1;1;1.2;1.2;1.2;1.2},
MATCH(MONTH(BC$15),
{1,2,3,4,5,6,7,8,9,10,11,12})),
CONCATENATE($ES151," ",$L151)="RussOutdoor метро",
_xlpm.COEFF*
INDEX({0.8;0.9;1.1;1.1;1;1;1;1;1.1;1.1;1.1;1.1},
MATCH(MONTH(BC$15),
{1,2,3,4,5,6,7,8,9,10,11,12})),
$ES151&lt;&gt;"LisChannel",
_xlpm.COEFF,
$ES151&lt;&gt;"RussOutdoor",
_xlpm.COEFF))</f>
        <v/>
      </c>
      <c r="BD151" s="68">
        <f t="array" ref="BD151">
_xlfn.LET(_xlpm.COEFF,
IF($AW151+$AX151=0,0,IF(MAX(MIN($AX151,EOMONTH(BD$15,0))-MAX($AW151,BD$15)+1,)&gt;0,1,0)),
_xlfn.IFS(
$ES151="LisChannel",
_xlpm.COEFF*
INDEX({1;1;1.2;1.2;1;1;1;1;1.2;1.2;1.2;1.2},
MATCH(MONTH(BD$15),
{1,2,3,4,5,6,7,8,9,10,11,12})),
CONCATENATE($ES151," ",$L151)="RussOutdoor метро",
_xlpm.COEFF*
INDEX({0.8;0.9;1.1;1.1;1;1;1;1;1.1;1.1;1.1;1.1},
MATCH(MONTH(BD$15),
{1,2,3,4,5,6,7,8,9,10,11,12})),
$ES151&lt;&gt;"LisChannel",
_xlpm.COEFF,
$ES151&lt;&gt;"RussOutdoor",
_xlpm.COEFF))</f>
        <v/>
      </c>
      <c r="BE151" s="68">
        <f t="array" ref="BE151">
_xlfn.LET(_xlpm.COEFF,
IF($AW151+$AX151=0,0,IF(MAX(MIN($AX151,EOMONTH(BE$15,0))-MAX($AW151,BE$15)+1,)&gt;0,1,0)),
_xlfn.IFS(
$ES151="LisChannel",
_xlpm.COEFF*
INDEX({1;1;1.2;1.2;1;1;1;1;1.2;1.2;1.2;1.2},
MATCH(MONTH(BE$15),
{1,2,3,4,5,6,7,8,9,10,11,12})),
CONCATENATE($ES151," ",$L151)="RussOutdoor метро",
_xlpm.COEFF*
INDEX({0.8;0.9;1.1;1.1;1;1;1;1;1.1;1.1;1.1;1.1},
MATCH(MONTH(BE$15),
{1,2,3,4,5,6,7,8,9,10,11,12})),
$ES151&lt;&gt;"LisChannel",
_xlpm.COEFF,
$ES151&lt;&gt;"RussOutdoor",
_xlpm.COEFF))</f>
        <v/>
      </c>
      <c r="BF151" s="68">
        <f t="array" ref="BF151">
_xlfn.LET(_xlpm.COEFF,
IF($AW151+$AX151=0,0,IF(MAX(MIN($AX151,EOMONTH(BF$15,0))-MAX($AW151,BF$15)+1,)&gt;0,1,0)),
_xlfn.IFS(
$ES151="LisChannel",
_xlpm.COEFF*
INDEX({1;1;1.2;1.2;1;1;1;1;1.2;1.2;1.2;1.2},
MATCH(MONTH(BF$15),
{1,2,3,4,5,6,7,8,9,10,11,12})),
CONCATENATE($ES151," ",$L151)="RussOutdoor метро",
_xlpm.COEFF*
INDEX({0.8;0.9;1.1;1.1;1;1;1;1;1.1;1.1;1.1;1.1},
MATCH(MONTH(BF$15),
{1,2,3,4,5,6,7,8,9,10,11,12})),
$ES151&lt;&gt;"LisChannel",
_xlpm.COEFF,
$ES151&lt;&gt;"RussOutdoor",
_xlpm.COEFF))</f>
        <v/>
      </c>
      <c r="BG151" s="68">
        <f t="array" ref="BG151">
_xlfn.LET(_xlpm.COEFF,
IF($AW151+$AX151=0,0,IF(MAX(MIN($AX151,EOMONTH(BG$15,0))-MAX($AW151,BG$15)+1,)&gt;0,1,0)),
_xlfn.IFS(
$ES151="LisChannel",
_xlpm.COEFF*
INDEX({1;1;1.2;1.2;1;1;1;1;1.2;1.2;1.2;1.2},
MATCH(MONTH(BG$15),
{1,2,3,4,5,6,7,8,9,10,11,12})),
CONCATENATE($ES151," ",$L151)="RussOutdoor метро",
_xlpm.COEFF*
INDEX({0.8;0.9;1.1;1.1;1;1;1;1;1.1;1.1;1.1;1.1},
MATCH(MONTH(BG$15),
{1,2,3,4,5,6,7,8,9,10,11,12})),
$ES151&lt;&gt;"LisChannel",
_xlpm.COEFF,
$ES151&lt;&gt;"RussOutdoor",
_xlpm.COEFF))</f>
        <v/>
      </c>
      <c r="BH151" s="68">
        <f t="array" ref="BH151">
_xlfn.LET(_xlpm.COEFF,
IF($AW151+$AX151=0,0,IF(MAX(MIN($AX151,EOMONTH(BH$15,0))-MAX($AW151,BH$15)+1,)&gt;0,1,0)),
_xlfn.IFS(
$ES151="LisChannel",
_xlpm.COEFF*
INDEX({1;1;1.2;1.2;1;1;1;1;1.2;1.2;1.2;1.2},
MATCH(MONTH(BH$15),
{1,2,3,4,5,6,7,8,9,10,11,12})),
CONCATENATE($ES151," ",$L151)="RussOutdoor метро",
_xlpm.COEFF*
INDEX({0.8;0.9;1.1;1.1;1;1;1;1;1.1;1.1;1.1;1.1},
MATCH(MONTH(BH$15),
{1,2,3,4,5,6,7,8,9,10,11,12})),
$ES151&lt;&gt;"LisChannel",
_xlpm.COEFF,
$ES151&lt;&gt;"RussOutdoor",
_xlpm.COEFF))</f>
        <v/>
      </c>
      <c r="BI151" s="68">
        <f t="array" ref="BI151">
_xlfn.LET(_xlpm.COEFF,
IF($AW151+$AX151=0,0,IF(MAX(MIN($AX151,EOMONTH(BI$15,0))-MAX($AW151,BI$15)+1,)&gt;0,1,0)),
_xlfn.IFS(
$ES151="LisChannel",
_xlpm.COEFF*
INDEX({1;1;1.2;1.2;1;1;1;1;1.2;1.2;1.2;1.2},
MATCH(MONTH(BI$15),
{1,2,3,4,5,6,7,8,9,10,11,12})),
CONCATENATE($ES151," ",$L151)="RussOutdoor метро",
_xlpm.COEFF*
INDEX({0.8;0.9;1.1;1.1;1;1;1;1;1.1;1.1;1.1;1.1},
MATCH(MONTH(BI$15),
{1,2,3,4,5,6,7,8,9,10,11,12})),
$ES151&lt;&gt;"LisChannel",
_xlpm.COEFF,
$ES151&lt;&gt;"RussOutdoor",
_xlpm.COEFF))</f>
        <v/>
      </c>
      <c r="BJ151" s="68">
        <f t="array" ref="BJ151">
_xlfn.LET(_xlpm.COEFF,
IF($AW151+$AX151=0,0,IF(MAX(MIN($AX151,EOMONTH(BJ$15,0))-MAX($AW151,BJ$15)+1,)&gt;0,1,0)),
_xlfn.IFS(
$ES151="LisChannel",
_xlpm.COEFF*
INDEX({1;1;1.2;1.2;1;1;1;1;1.2;1.2;1.2;1.2},
MATCH(MONTH(BJ$15),
{1,2,3,4,5,6,7,8,9,10,11,12})),
CONCATENATE($ES151," ",$L151)="RussOutdoor метро",
_xlpm.COEFF*
INDEX({0.8;0.9;1.1;1.1;1;1;1;1;1.1;1.1;1.1;1.1},
MATCH(MONTH(BJ$15),
{1,2,3,4,5,6,7,8,9,10,11,12})),
$ES151&lt;&gt;"LisChannel",
_xlpm.COEFF,
$ES151&lt;&gt;"RussOutdoor",
_xlpm.COEFF))</f>
        <v/>
      </c>
      <c r="BK151" s="68">
        <f t="array" ref="BK151">
_xlfn.LET(_xlpm.COEFF,
IF($AW151+$AX151=0,0,IF(MAX(MIN($AX151,EOMONTH(BK$15,0))-MAX($AW151,BK$15)+1,)&gt;0,1,0)),
_xlfn.IFS(
$ES151="LisChannel",
_xlpm.COEFF*
INDEX({1;1;1.2;1.2;1;1;1;1;1.2;1.2;1.2;1.2},
MATCH(MONTH(BK$15),
{1,2,3,4,5,6,7,8,9,10,11,12})),
CONCATENATE($ES151," ",$L151)="RussOutdoor метро",
_xlpm.COEFF*
INDEX({0.8;0.9;1.1;1.1;1;1;1;1;1.1;1.1;1.1;1.1},
MATCH(MONTH(BK$15),
{1,2,3,4,5,6,7,8,9,10,11,12})),
$ES151&lt;&gt;"LisChannel",
_xlpm.COEFF,
$ES151&lt;&gt;"RussOutdoor",
_xlpm.COEFF))</f>
        <v/>
      </c>
      <c r="BL151" s="62">
        <f>COUNTIFS($AZ151:$BK151,"&gt;0")</f>
        <v/>
      </c>
      <c r="BM151" s="65" t="n"/>
      <c r="BN151" s="125">
        <f>$DJ151</f>
        <v/>
      </c>
      <c r="BO151" s="63">
        <f>$DQ151</f>
        <v/>
      </c>
      <c r="BP151" s="125">
        <f>
IFERROR(
IF($BL151=0,0,
$BN151*(1-$BO151)),
0)</f>
        <v/>
      </c>
      <c r="BQ151" s="125">
        <f t="array" ref="BQ151">
IFERROR(
_xlfn.IFS(
$DH151="день_1",
$BP151*$BL151/($AX151-$AW151+1)*AZ151*(DAY(EOMONTH(AZ$15,0))),
$DH151="день_2",
$BP151/30*MAX(MIN($AX151,EOMONTH(AZ$15,0))-MAX($AW151,AZ$15)+1,),
$DH151="раб.день",
$BP151/30*(IFERROR(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$BP151*AZ151,
$DH151="неделя",
$BP151*AZ151/7*(ROUNDUP((DAY(EOMONTH(AZ$15,0)))/4,0))),
0)</f>
        <v/>
      </c>
      <c r="BR151" s="125">
        <f t="array" ref="BR151">
IFERROR(
_xlfn.IFS(
$DH151="день_1",
$BP151*$BL151/($AX151-$AW151+1)*BA151*(DAY(EOMONTH(BA$15,0))),
$DH151="день_2",
$BP151/30*MAX(MIN($AX151,EOMONTH(BA$15,0))-MAX($AW151,BA$15)+1,),
$DH151="раб.день",
$BP151/30*(IFERROR(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$BP151*BA151,
$DH151="неделя",
$BP151*BA151/7*(ROUNDUP((DAY(EOMONTH(BA$15,0)))/4,0))),
0)</f>
        <v/>
      </c>
      <c r="BS151" s="125">
        <f t="array" ref="BS151">
IFERROR(
_xlfn.IFS(
$DH151="день_1",
$BP151*$BL151/($AX151-$AW151+1)*BB151*(DAY(EOMONTH(BB$15,0))),
$DH151="день_2",
$BP151/30*MAX(MIN($AX151,EOMONTH(BB$15,0))-MAX($AW151,BB$15)+1,),
$DH151="раб.день",
$BP151/30*(IFERROR(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$BP151*BB151,
$DH151="неделя",
$BP151*BB151/7*(ROUNDUP((DAY(EOMONTH(BB$15,0)))/4,0))),
0)</f>
        <v/>
      </c>
      <c r="BT151" s="125">
        <f t="array" ref="BT151">
IFERROR(
_xlfn.IFS(
$DH151="день_1",
$BP151*$BL151/($AX151-$AW151+1)*BC151*(DAY(EOMONTH(BC$15,0))),
$DH151="день_2",
$BP151/30*MAX(MIN($AX151,EOMONTH(BC$15,0))-MAX($AW151,BC$15)+1,),
$DH151="раб.день",
$BP151/30*(IFERROR(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$BP151*BC151,
$DH151="неделя",
$BP151*BC151/7*(ROUNDUP((DAY(EOMONTH(BC$15,0)))/4,0))),
0)</f>
        <v/>
      </c>
      <c r="BU151" s="125">
        <f t="array" ref="BU151">
IFERROR(
_xlfn.IFS(
$DH151="день_1",
$BP151*$BL151/($AX151-$AW151+1)*BD151*(DAY(EOMONTH(BD$15,0))),
$DH151="день_2",
$BP151/30*MAX(MIN($AX151,EOMONTH(BD$15,0))-MAX($AW151,BD$15)+1,),
$DH151="раб.день",
$BP151/30*(IFERROR(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$BP151*BD151,
$DH151="неделя",
$BP151*BD151/7*(ROUNDUP((DAY(EOMONTH(BD$15,0)))/4,0))),
0)</f>
        <v/>
      </c>
      <c r="BV151" s="125">
        <f t="array" ref="BV151">
IFERROR(
_xlfn.IFS(
$DH151="день_1",
$BP151*$BL151/($AX151-$AW151+1)*BE151*(DAY(EOMONTH(BE$15,0))),
$DH151="день_2",
$BP151/30*MAX(MIN($AX151,EOMONTH(BE$15,0))-MAX($AW151,BE$15)+1,),
$DH151="раб.день",
$BP151/30*(IFERROR(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$BP151*BE151,
$DH151="неделя",
$BP151*BE151/7*(ROUNDUP((DAY(EOMONTH(BE$15,0)))/4,0))),
0)</f>
        <v/>
      </c>
      <c r="BW151" s="125">
        <f t="array" ref="BW151">
IFERROR(
_xlfn.IFS(
$DH151="день_1",
$BP151*$BL151/($AX151-$AW151+1)*BF151*(DAY(EOMONTH(BF$15,0))),
$DH151="день_2",
$BP151/30*MAX(MIN($AX151,EOMONTH(BF$15,0))-MAX($AW151,BF$15)+1,),
$DH151="раб.день",
$BP151/30*(IFERROR(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$BP151*BF151,
$DH151="неделя",
$BP151*BF151/7*(ROUNDUP((DAY(EOMONTH(BF$15,0)))/4,0))),
0)</f>
        <v/>
      </c>
      <c r="BX151" s="125">
        <f t="array" ref="BX151">
IFERROR(
_xlfn.IFS(
$DH151="день_1",
$BP151*$BL151/($AX151-$AW151+1)*BG151*(DAY(EOMONTH(BG$15,0))),
$DH151="день_2",
$BP151/30*MAX(MIN($AX151,EOMONTH(BG$15,0))-MAX($AW151,BG$15)+1,),
$DH151="раб.день",
$BP151/30*(IFERROR(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$BP151*BG151,
$DH151="неделя",
$BP151*BG151/7*(ROUNDUP((DAY(EOMONTH(BG$15,0)))/4,0))),
0)</f>
        <v/>
      </c>
      <c r="BY151" s="125">
        <f t="array" ref="BY151">
IFERROR(
_xlfn.IFS(
$DH151="день_1",
$BP151*$BL151/($AX151-$AW151+1)*BH151*(DAY(EOMONTH(BH$15,0))),
$DH151="день_2",
$BP151/30*MAX(MIN($AX151,EOMONTH(BH$15,0))-MAX($AW151,BH$15)+1,),
$DH151="раб.день",
$BP151/30*(IFERROR(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$BP151*BH151,
$DH151="неделя",
$BP151*BH151/7*(ROUNDUP((DAY(EOMONTH(BH$15,0)))/4,0))),
0)</f>
        <v/>
      </c>
      <c r="BZ151" s="125">
        <f t="array" ref="BZ151">
IFERROR(
_xlfn.IFS(
$DH151="день_1",
$BP151*$BL151/($AX151-$AW151+1)*BI151*(DAY(EOMONTH(BI$15,0))),
$DH151="день_2",
$BP151/30*MAX(MIN($AX151,EOMONTH(BI$15,0))-MAX($AW151,BI$15)+1,),
$DH151="раб.день",
$BP151/30*(IFERROR(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$BP151*BI151,
$DH151="неделя",
$BP151*BI151/7*(ROUNDUP((DAY(EOMONTH(BI$15,0)))/4,0))),
0)</f>
        <v/>
      </c>
      <c r="CA151" s="125">
        <f t="array" ref="CA151">
IFERROR(
_xlfn.IFS(
$DH151="день_1",
$BP151*$BL151/($AX151-$AW151+1)*BJ151*(DAY(EOMONTH(BJ$15,0))),
$DH151="день_2",
$BP151/30*MAX(MIN($AX151,EOMONTH(BJ$15,0))-MAX($AW151,BJ$15)+1,),
$DH151="раб.день",
$BP151/30*(IFERROR(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$BP151*BJ151,
$DH151="неделя",
$BP151*BJ151/7*(ROUNDUP((DAY(EOMONTH(BJ$15,0)))/4,0))),
0)</f>
        <v/>
      </c>
      <c r="CB151" s="125">
        <f t="array" ref="CB151">
IFERROR(
_xlfn.IFS(
$DH151="день_1",
$BP151*$BL151/($AX151-$AW151+1)*BK151*(DAY(EOMONTH(BK$15,0))),
$DH151="день_2",
$BP151/30*MAX(MIN($AX151,EOMONTH(BK$15,0))-MAX($AW151,BK$15)+1,),
$DH151="раб.день",
$BP151/30*(IFERROR(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$BP151*BK151,
$DH151="неделя",
$BP151*BK151/7*(ROUNDUP((DAY(EOMONTH(BK$15,0)))/4,0))),
0)</f>
        <v/>
      </c>
      <c r="CC151" s="125">
        <f>SUM($BQ151:$CB151)</f>
        <v/>
      </c>
      <c r="CD151" s="126">
        <f>SUM($EH151:$EH151)</f>
        <v/>
      </c>
      <c r="CE151" s="126">
        <f>$CD151*$AB151</f>
        <v/>
      </c>
      <c r="CF151" s="126">
        <f>SUM($EK151:$EK151)</f>
        <v/>
      </c>
      <c r="CG151" s="126">
        <f>$CF151*$AB151</f>
        <v/>
      </c>
      <c r="CH151" s="126">
        <f>SUM($CC151,$CE151,$CG151)</f>
        <v/>
      </c>
      <c r="CI151" s="126">
        <f>$CH151*(1+$CM151)</f>
        <v/>
      </c>
      <c r="CJ151" s="127" t="n">
        <v>0</v>
      </c>
      <c r="CK151" s="126">
        <f>SUM($CH151:$CH151)*(1+$CJ151)</f>
        <v/>
      </c>
      <c r="CL151" s="126">
        <f>SUM($CH151:$CH151)*(1+$CM151)</f>
        <v/>
      </c>
      <c r="CM151" s="59" t="n"/>
      <c r="CN151" s="59" t="n"/>
      <c r="CO151" s="72" t="n"/>
      <c r="CP151" s="59" t="n"/>
      <c r="CQ151" s="73" t="n"/>
      <c r="CR151" s="73" t="n"/>
      <c r="CS151" s="73" t="n"/>
      <c r="CT151" s="72" t="n"/>
      <c r="CU151" s="79" t="inlineStr">
        <is>
          <t> </t>
        </is>
      </c>
      <c r="CV151" s="60" t="n"/>
      <c r="CW151" s="60" t="n"/>
      <c r="CX151" s="60" t="n"/>
      <c r="CY151" s="127">
        <f>IFERROR(($CC151-$EE151)/($EE151/(1-$DQ151)),0)</f>
        <v/>
      </c>
      <c r="CZ151" s="127">
        <f>IFERROR(1-$EI151/($CE151),0)</f>
        <v/>
      </c>
      <c r="DA151" s="127">
        <f>IFERROR(1-$EL151/($CG151),0)</f>
        <v/>
      </c>
      <c r="DB151" s="126">
        <f>ROUND(IFERROR(($CI151/(1+$CM151)-$EN151),0),2)</f>
        <v/>
      </c>
      <c r="DC151" s="128" t="n"/>
      <c r="DD151" s="125" t="n"/>
      <c r="DE151" s="75" t="n">
        <v>0</v>
      </c>
      <c r="DF151" s="128" t="n"/>
      <c r="DG151" s="125">
        <f>IF($DC151=0,0,$DD151*($DC151*100%-$DE151*$DF151))*SUM($AB151:$AB151)</f>
        <v/>
      </c>
      <c r="DH151" s="129" t="inlineStr">
        <is>
          <t>месяц</t>
        </is>
      </c>
      <c r="DI151" s="130">
        <f t="array" ref="DI151">IFERROR(
IF($ES151="LisChannel",
(ROUND(((INDEX({174.625;153.888888888889;130.972222222222},MATCH($AI151,{2;3;4}),0))*$AG151*$AI151),2)),0),0)</f>
        <v/>
      </c>
      <c r="DJ151" s="130">
        <f>
_xlfn.LET(_xlpm.X,
IFERROR(
IF($ES151="НовиковТВ",
(_xlfn.LET(_xlpm.NTV,
_xlfn.LET(_xlpm.MIN,350000,
IF(SUMIFS($DI:$DI,$ES:$ES,"НовиковТВ")&lt;=_xlpm.MIN,
(SUMIFS($DI:$DI,$ES:$ES,"НовиковТВ")/(COUNTIFS($ES:$ES,"НовиковТВ")))*_xlpm.MIN/SUMIFS($DI:$DI,$ES:$ES,"НовиковТВ"),
DI151)),
_xlpm.NTV+$DG151/(1-(1-(_xlpm.NTV)*(1-$DL151)*(1-$DM151)*(1-$DN151)*(1-$DO151)*(1-$DP151)/_xlpm.NTV))))/(1+$EP151),
$DI151+$DG151/(1-(1-($DI151)*(1-$DL151)*(1-$DM151)*(1-$DN151)*(1-$DO151)*(1-$DP151)/$DI151))),
0),
_xlpm.X*(1+$CM151)*(1+$CW151)-_xlpm.X*(1+$CM151)+_xlpm.X)</f>
        <v/>
      </c>
      <c r="DK151" s="125" t="inlineStr">
        <is>
          <t>послед.</t>
        </is>
      </c>
      <c r="DL151" s="63" t="n">
        <v>0</v>
      </c>
      <c r="DM151" s="63" t="n">
        <v>0</v>
      </c>
      <c r="DN151" s="63" t="n">
        <v>0</v>
      </c>
      <c r="DO151" s="63" t="n">
        <v>0</v>
      </c>
      <c r="DP151" s="63" t="n">
        <v>0</v>
      </c>
      <c r="DQ151" s="63">
        <f t="array" ref="DQ151">IFERROR(_xlfn.IFS(
$DK151="послед.",1-(1-$DL151)*(1-$DM151)*(1-$DN151)*(1-$DO151)*(1-$DP151),
$DK151="сумм.",$DL151+$DM151+$DN151+$DO151+$DP151),
0)</f>
        <v/>
      </c>
      <c r="DR151" s="125">
        <f t="array" ref="DR151">
IFERROR(
_xlfn.IFS(
$BL151=0,
0,
$BL151&gt;0,
_xlfn.IFS($DK151="послед.",
$DJ151*(1-$DL151)*(1-$DM151)*(1-$DN151)*(1-$DO151)*(1-$DP151),
$DK151="сумм.",
$DJ151*(1-($DL151+$DM151+$DN151+$DO151+$DP151)))),0)</f>
        <v/>
      </c>
      <c r="DS151" s="125">
        <f t="array" ref="DS151">
IFERROR(_xlfn.IFS(
$DH151="день_1",
$DR151*$BL151/($AX151-$AW151+1)*AZ151*(DAY(EOMONTH(AZ$15,0))),
$DH151="день_2",
$DR151/30*MAX(MIN($AX151,EOMONTH(AZ$15,0))-MAX($AW151,AZ$15)+1,),
$DH151="раб.день",
$DR151/30*(IFERROR(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$DR151*AZ151,
$DH151="неделя",
$DR151*AZ151/7*(ROUNDUP((DAY(EOMONTH(AZ$15,0)))/4,0))),
0)</f>
        <v/>
      </c>
      <c r="DT151" s="125">
        <f t="array" ref="DT151">
IFERROR(_xlfn.IFS(
$DH151="день_1",
$DR151*$BL151/($AX151-$AW151+1)*BA151*(DAY(EOMONTH(BA$15,0))),
$DH151="день_2",
$DR151/30*MAX(MIN($AX151,EOMONTH(BA$15,0))-MAX($AW151,BA$15)+1,),
$DH151="раб.день",
$DR151/30*(IFERROR(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$DR151*BA151,
$DH151="неделя",
$DR151*BA151/7*(ROUNDUP((DAY(EOMONTH(BA$15,0)))/4,0))),
0)</f>
        <v/>
      </c>
      <c r="DU151" s="125">
        <f t="array" ref="DU151">
IFERROR(_xlfn.IFS(
$DH151="день_1",
$DR151*$BL151/($AX151-$AW151+1)*BB151*(DAY(EOMONTH(BB$15,0))),
$DH151="день_2",
$DR151/30*MAX(MIN($AX151,EOMONTH(BB$15,0))-MAX($AW151,BB$15)+1,),
$DH151="раб.день",
$DR151/30*(IFERROR(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$DR151*BB151,
$DH151="неделя",
$DR151*BB151/7*(ROUNDUP((DAY(EOMONTH(BB$15,0)))/4,0))),
0)</f>
        <v/>
      </c>
      <c r="DV151" s="125">
        <f t="array" ref="DV151">
IFERROR(_xlfn.IFS(
$DH151="день_1",
$DR151*$BL151/($AX151-$AW151+1)*BC151*(DAY(EOMONTH(BC$15,0))),
$DH151="день_2",
$DR151/30*MAX(MIN($AX151,EOMONTH(BC$15,0))-MAX($AW151,BC$15)+1,),
$DH151="раб.день",
$DR151/30*(IFERROR(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$DR151*BC151,
$DH151="неделя",
$DR151*BC151/7*(ROUNDUP((DAY(EOMONTH(BC$15,0)))/4,0))),
0)</f>
        <v/>
      </c>
      <c r="DW151" s="125">
        <f t="array" ref="DW151">
IFERROR(_xlfn.IFS(
$DH151="день_1",
$DR151*$BL151/($AX151-$AW151+1)*BD151*(DAY(EOMONTH(BD$15,0))),
$DH151="день_2",
$DR151/30*MAX(MIN($AX151,EOMONTH(BD$15,0))-MAX($AW151,BD$15)+1,),
$DH151="раб.день",
$DR151/30*(IFERROR(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$DR151*BD151,
$DH151="неделя",
$DR151*BD151/7*(ROUNDUP((DAY(EOMONTH(BD$15,0)))/4,0))),
0)</f>
        <v/>
      </c>
      <c r="DX151" s="125">
        <f t="array" ref="DX151">
IFERROR(_xlfn.IFS(
$DH151="день_1",
$DR151*$BL151/($AX151-$AW151+1)*BE151*(DAY(EOMONTH(BE$15,0))),
$DH151="день_2",
$DR151/30*MAX(MIN($AX151,EOMONTH(BE$15,0))-MAX($AW151,BE$15)+1,),
$DH151="раб.день",
$DR151/30*(IFERROR(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$DR151*BE151,
$DH151="неделя",
$DR151*BE151/7*(ROUNDUP((DAY(EOMONTH(BE$15,0)))/4,0))),
0)</f>
        <v/>
      </c>
      <c r="DY151" s="125">
        <f t="array" ref="DY151">
IFERROR(_xlfn.IFS(
$DH151="день_1",
$DR151*$BL151/($AX151-$AW151+1)*BF151*(DAY(EOMONTH(BF$15,0))),
$DH151="день_2",
$DR151/30*MAX(MIN($AX151,EOMONTH(BF$15,0))-MAX($AW151,BF$15)+1,),
$DH151="раб.день",
$DR151/30*(IFERROR(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$DR151*BF151,
$DH151="неделя",
$DR151*BF151/7*(ROUNDUP((DAY(EOMONTH(BF$15,0)))/4,0))),
0)</f>
        <v/>
      </c>
      <c r="DZ151" s="125">
        <f t="array" ref="DZ151">
IFERROR(_xlfn.IFS(
$DH151="день_1",
$DR151*$BL151/($AX151-$AW151+1)*BG151*(DAY(EOMONTH(BG$15,0))),
$DH151="день_2",
$DR151/30*MAX(MIN($AX151,EOMONTH(BG$15,0))-MAX($AW151,BG$15)+1,),
$DH151="раб.день",
$DR151/30*(IFERROR(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$DR151*BG151,
$DH151="неделя",
$DR151*BG151/7*(ROUNDUP((DAY(EOMONTH(BG$15,0)))/4,0))),
0)</f>
        <v/>
      </c>
      <c r="EA151" s="125">
        <f t="array" ref="EA151">
IFERROR(_xlfn.IFS(
$DH151="день_1",
$DR151*$BL151/($AX151-$AW151+1)*BH151*(DAY(EOMONTH(BH$15,0))),
$DH151="день_2",
$DR151/30*MAX(MIN($AX151,EOMONTH(BH$15,0))-MAX($AW151,BH$15)+1,),
$DH151="раб.день",
$DR151/30*(IFERROR(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$DR151*BH151,
$DH151="неделя",
$DR151*BH151/7*(ROUNDUP((DAY(EOMONTH(BH$15,0)))/4,0))),
0)</f>
        <v/>
      </c>
      <c r="EB151" s="125">
        <f t="array" ref="EB151">
IFERROR(_xlfn.IFS(
$DH151="день_1",
$DR151*$BL151/($AX151-$AW151+1)*BI151*(DAY(EOMONTH(BI$15,0))),
$DH151="день_2",
$DR151/30*MAX(MIN($AX151,EOMONTH(BI$15,0))-MAX($AW151,BI$15)+1,),
$DH151="раб.день",
$DR151/30*(IFERROR(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$DR151*BI151,
$DH151="неделя",
$DR151*BI151/7*(ROUNDUP((DAY(EOMONTH(BI$15,0)))/4,0))),
0)</f>
        <v/>
      </c>
      <c r="EC151" s="125">
        <f t="array" ref="EC151">
IFERROR(_xlfn.IFS(
$DH151="день_1",
$DR151*$BL151/($AX151-$AW151+1)*BJ151*(DAY(EOMONTH(BJ$15,0))),
$DH151="день_2",
$DR151/30*MAX(MIN($AX151,EOMONTH(BJ$15,0))-MAX($AW151,BJ$15)+1,),
$DH151="раб.день",
$DR151/30*(IFERROR(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$DR151*BJ151,
$DH151="неделя",
$DR151*BJ151/7*(ROUNDUP((DAY(EOMONTH(BJ$15,0)))/4,0))),
0)</f>
        <v/>
      </c>
      <c r="ED151" s="125">
        <f t="array" ref="ED151">
IFERROR(_xlfn.IFS(
$DH151="день_1",
$DR151*$BL151/($AX151-$AW151+1)*BK151*(DAY(EOMONTH(BK$15,0))),
$DH151="день_2",
$DR151/30*MAX(MIN($AX151,EOMONTH(BK$15,0))-MAX($AW151,BK$15)+1,),
$DH151="раб.день",
$DR151/30*(IFERROR(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$DR151*BK151,
$DH151="неделя",
$DR151*BK151/7*(ROUNDUP((DAY(EOMONTH(BK$15,0)))/4,0))),
0)</f>
        <v/>
      </c>
      <c r="EE151" s="125">
        <f>SUM($DS151,$DT151,$DU151,$DV151,$DW151,$DX151,$DY151,$DZ151,$EA151,$EB151,$EC151,$ED151)</f>
        <v/>
      </c>
      <c r="EF151" s="125">
        <f>IFERROR(ROUND($EE151*(1+$EP151),2),0)</f>
        <v/>
      </c>
      <c r="EG151" s="128" t="n">
        <v>1</v>
      </c>
      <c r="EH151" s="126" t="n">
        <v>0</v>
      </c>
      <c r="EI151" s="126">
        <f>ROUND(SUM($EH151:$EH151)*SUM($AB151:$AB151)*$EG151,2)</f>
        <v/>
      </c>
      <c r="EJ151" s="126">
        <f>ROUND($EI151*(1+$EP151),2)</f>
        <v/>
      </c>
      <c r="EK151" s="126" t="n">
        <v>0</v>
      </c>
      <c r="EL151" s="126">
        <f>ROUND(SUM($EK151:$EK151)*SUM($AB151:$AB151)*$EG151,2)</f>
        <v/>
      </c>
      <c r="EM151" s="126">
        <f>ROUND($EL151*(1+$EP151),2)</f>
        <v/>
      </c>
      <c r="EN151" s="126">
        <f>SUM($EE151,$EI151,$EL151)</f>
        <v/>
      </c>
      <c r="EO151" s="126">
        <f>SUM($EF151,$EJ151,$EM151)</f>
        <v/>
      </c>
      <c r="EP151" s="59" t="n"/>
      <c r="EQ151" s="59" t="n"/>
      <c r="ER151" s="60">
        <f t="array" ref="ER1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MATCH(ES151,
{"AMS";"RussOutdoor";"HD Outdoor";"Ingroup";"IQ";"Ledproduction";"LisChannel";"Logic";"Media-PPL";"NovikovTV | НовиковТВ";"SMA";"SOK";"КрокусТВ | CrocusTV | IndoorTV";"Сити";"ТЯК Москва"},
0)),"")</f>
        <v/>
      </c>
      <c r="ES151" s="60" t="n"/>
      <c r="ET151" s="60">
        <f t="array" ref="ET1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MATCH(ES151,
{"AMS";"RussOutdoor";"HD Outdoor";"Ingroup";"IQ";"Ledproduction";"LisChannel";"Logic";"Media-PPL";"NovikovTV | НовиковТВ";"SMA";"SOK";"КрокусТВ | CrocusTV | IndoorTV";"Сити";"ТЯК Москва"},
0)),"")</f>
        <v/>
      </c>
      <c r="EU151" s="60" t="n"/>
      <c r="EV151" s="60" t="n"/>
      <c r="EX151" s="110">
        <f t="array" ref="EX151">
($AR151/30
+N("ТРАФИК ПЛОЩАДКИ"))*
(IFERROR(
_xlfn.LET(
_xlpm.GPR,
HLOOKUP($L151,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IF($Q151="цифровой",_xlpm.GPR/$AG151,_xlpm.GPR/60)),
0)
+N("DWELL TIME"))*
(IF($AB151=0,0,IF($AB151=1,0.3,IF($AB151=2,0.5,IF($AB151&gt;2,1))))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_xlfn.IFS($AC151="да",1.2,$AC151="нет",1)*
_xlfn.IFS($AD151="да",1.2,$AD151="нет",1)*
IF(R151="статический",1,1.2)*
$X151*
INDEX(
{1.2;1;1.2;1.2;1;1.2;1.2;1.2;1.2;1.2;1.2;1;1.2;1.2;1.2;1.2;1;1;1.2;1.2;1.2;1;1;1;1;1.2;1.2;1.2;1.2;1;1;1;1;1.2;1.2;1.2;1.2;1.2;1.2;1.2;1.2;1;1;1.2;1;1;1;1;1.5;1;1;1.5;1.5;1.2},
MATCH($Q151,_xlpm.MI,0)))&gt;{0.02;0.04;0.06;0.1;0.2;0.4;0.6;0.8;1;2;4;6})),
{0;1;2;3;4;5;6;7;8;9;10;11;12},
0)))
+N("КОЭФФИЦИЕНТ КОНТАКТА"))))*
(_xlfn.IFS($X151&lt;0.1,$X151/1000,$X151&gt;25,5.2,AND($X151&gt;=0.1,$X151&lt;=25),(($X151*2+0.1)/10)*($X151/10)))*
IFERROR((_xlfn.LET(
_xlpm.MA,
{0;0.8;0.85;0.9;0.95;1},
_xlpm.MAA,
{0;1;2;3;4;5},
INDEX(_xlpm.MA,MATCH(SUMPRODUCT(--((IF(ROUND(_xlpm.MAA,1)&gt;5,5,ROUND($AB151,1)))&gt;{0;1;2;3;4;5})),_xlpm.MAA,0)))
+N("КОЭФФИЦИЕНТ КОЛ-ВО КОНСТРУКЦИЙ")),1)*
$AB151,0))*
(IF($Q151="цифровой",$AG151/15*$AI151,1)
+N("ДЛЯ ЦИФРЫ"))</f>
        <v/>
      </c>
      <c r="EY151" s="110">
        <f>IFERROR(EX151*AY151,0)</f>
        <v/>
      </c>
      <c r="EZ151" s="131">
        <f>IFERROR(DP151/EY151*1000,0)</f>
        <v/>
      </c>
      <c r="FA151" s="112">
        <f>IFERROR(FC151/FB151,0)</f>
        <v/>
      </c>
      <c r="FB151" s="112">
        <f>IFERROR((FC151/(EY151/FF151*#REF!))*0.825,0)</f>
        <v/>
      </c>
      <c r="FC151" s="112">
        <f>IFERROR(((EX151*30/AR151)*100)/30,0)</f>
        <v/>
      </c>
      <c r="FD151" s="112">
        <f>IFERROR(EY151/G151*100%,0)</f>
        <v/>
      </c>
      <c r="FE151" s="112">
        <f>IFERROR(FD151/FC151*100%,0)</f>
        <v/>
      </c>
      <c r="FF151" s="110">
        <f>IFERROR(AR151/30*AY151,0)</f>
        <v/>
      </c>
    </row>
    <row r="152" ht="12.75" customHeight="1">
      <c r="A152" s="59" t="n"/>
      <c r="B152" s="60" t="n"/>
      <c r="C152" s="60" t="n"/>
      <c r="D152" s="60">
        <f t="array" ref="D1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2" s="60">
        <f t="array" ref="E1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2" s="60" t="inlineStr"/>
      <c r="G152" s="60" t="n"/>
      <c r="H152" s="60">
        <f t="array" ref="H1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2" s="60" t="n"/>
      <c r="J152" s="60" t="n"/>
      <c r="K152" s="60" t="n"/>
      <c r="L152" s="60" t="n"/>
      <c r="M152" s="60" t="n"/>
      <c r="N152" s="60" t="n"/>
      <c r="O152" s="60" t="n"/>
      <c r="P152" s="60">
        <f t="array" ref="P152">
_xlfn.IFS(
ISNUMBER(MATCH($Q152,{"шелфбаннер","разделитель","монетница","чековая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ISNUMBER(MATCH($Q152,{"каталог","журнал"},)),
"Пресса",
$Q152="","")</f>
        <v/>
      </c>
      <c r="Q152" s="60" t="n"/>
      <c r="R152" s="60">
        <f t="array" ref="R152">
IFERROR(
_xlfn.IFS(
OR(ISNUMBER(MATCH($Q152,{"экспозиция","макет","стенд","автостенд","авто стенд","выставочное пространство","выставочные стенды","модульные выставочные стенды","3Д конструкция","3D конструкция"},)),P152="Экспонирование"),
"нестандартный",
ISNUMBER(MATCH($Q152,{"скроллер","призматрон"},)),
"динамический",
$P152="Видео",
"цифровой",
OR($P152="Пресса",$P152="Щит",$P152="POSm",$P152="Подвес",$P152="Брендирование/оклейка"),
"статический"),"")</f>
        <v/>
      </c>
      <c r="S152" s="59" t="n"/>
      <c r="T152" s="60" t="n"/>
      <c r="U152" s="60" t="n"/>
      <c r="V152" s="60">
        <f>
IF(P152="Видео",
"цифровой постер/ролик",
IF(ISNUMBER(MATCH(Q152,{"короб световой","короб световой | лайтбокс","короб световой | кристалайт","лайтбокс","лайт бокс","кристалайт","LB","lightbox"},)),
"бэклит",
IF(P152="Брендирование/оклейка",
"перфарированная пленка/самоклейка",
IF(P152="Экспонирование",
"под запрос",
IF(P152="Подвес",
"баннер/ткань",
"")))))</f>
        <v/>
      </c>
      <c r="W152" s="59" t="n"/>
      <c r="X152" s="59" t="n"/>
      <c r="Y152" s="59" t="n"/>
      <c r="Z152" s="61" t="n"/>
      <c r="AA152" s="61" t="n"/>
      <c r="AB152" s="61">
        <f>IF(BL152&gt;0,Z152,0)</f>
        <v/>
      </c>
      <c r="AC152" s="59" t="n"/>
      <c r="AD152" s="59" t="n"/>
      <c r="AE152" s="59" t="n"/>
      <c r="AF152" s="59" t="n"/>
      <c r="AG152" s="59" t="n"/>
      <c r="AH152" s="59" t="n"/>
      <c r="AI152" s="59" t="n"/>
      <c r="AJ152" s="59" t="n"/>
      <c r="AK152" s="59" t="n"/>
      <c r="AL152" s="62">
        <f>IFERROR(IF(OR(R152="статический",R152="динамический",R152="нестандартный",R152="",R152=""),"-",IF(AND(AH152="-",AI152="-"),"-",AK152*3600/AH152*AI152)),"-")</f>
        <v/>
      </c>
      <c r="AM152" s="62">
        <f>IFERROR(IF(OR(R152="статический",R152="динамический",R152="",R152="", R152="BTL",R152="нестандартный"),"-",AG152*AI152*AL152/60),"-")</f>
        <v/>
      </c>
      <c r="AN152" s="63">
        <f>IFERROR(IF(AH152="","-",AG152*AI152/AH152),"-")</f>
        <v/>
      </c>
      <c r="AO152" s="59">
        <f>IFERROR(IF(OR($R152="статический",$R152="динамический",$R152="",$R152="",$R152="BTL",$R152="нестандартный"),"-",$AL152*$AY152),"-")</f>
        <v/>
      </c>
      <c r="AP152" s="62">
        <f>IFERROR(IF(OR($R152="статический",$R152="динамический",$R152="",$R152="",$R152="BTL",$R152="нестандартный"),"-",$AM152*AY152),"-")</f>
        <v/>
      </c>
      <c r="AQ152" s="64" t="n"/>
      <c r="AR152" s="61" t="n"/>
      <c r="AS152" s="61" t="n"/>
      <c r="AT152" s="61" t="n"/>
      <c r="AU152" s="65" t="n"/>
      <c r="AV152" s="124">
        <f>IFERROR(DR152/AT152*1000,"n/a")</f>
        <v/>
      </c>
      <c r="AW152" s="67" t="n"/>
      <c r="AX152" s="67" t="n"/>
      <c r="AY152" s="43">
        <f>IFERROR(IF(OR($AW152="",$AX152=""),"",_xlfn.DAYS($AX152+1,$AW152)),"")</f>
        <v/>
      </c>
      <c r="AZ152" s="68">
        <f t="array" ref="AZ152">
_xlfn.LET(_xlpm.COEFF,
IF($AW152+$AX152=0,0,IF(MAX(MIN($AX152,EOMONTH(AZ$15,0))-MAX($AW152,AZ$15)+1,)&gt;0,1,0)),
_xlfn.IFS(
$ES152="LisChannel",
_xlpm.COEFF*
INDEX({1;1;1.2;1.2;1;1;1;1;1.2;1.2;1.2;1.2},
MATCH(MONTH(AZ$15),
{1,2,3,4,5,6,7,8,9,10,11,12})),
CONCATENATE($ES152," ",$L152)="RussOutdoor метро",
_xlpm.COEFF*
INDEX({0.8;0.9;1.1;1.1;1;1;1;1;1.1;1.1;1.1;1.1},
MATCH(MONTH(AZ$15),
{1,2,3,4,5,6,7,8,9,10,11,12})),
$ES152&lt;&gt;"LisChannel",
_xlpm.COEFF,
$ES152&lt;&gt;"RussOutdoor",
_xlpm.COEFF))</f>
        <v/>
      </c>
      <c r="BA152" s="68">
        <f t="array" ref="BA152">
_xlfn.LET(_xlpm.COEFF,
IF($AW152+$AX152=0,0,IF(MAX(MIN($AX152,EOMONTH(BA$15,0))-MAX($AW152,BA$15)+1,)&gt;0,1,0)),
_xlfn.IFS(
$ES152="LisChannel",
_xlpm.COEFF*
INDEX({1;1;1.2;1.2;1;1;1;1;1.2;1.2;1.2;1.2},
MATCH(MONTH(BA$15),
{1,2,3,4,5,6,7,8,9,10,11,12})),
CONCATENATE($ES152," ",$L152)="RussOutdoor метро",
_xlpm.COEFF*
INDEX({0.8;0.9;1.1;1.1;1;1;1;1;1.1;1.1;1.1;1.1},
MATCH(MONTH(BA$15),
{1,2,3,4,5,6,7,8,9,10,11,12})),
$ES152&lt;&gt;"LisChannel",
_xlpm.COEFF,
$ES152&lt;&gt;"RussOutdoor",
_xlpm.COEFF))</f>
        <v/>
      </c>
      <c r="BB152" s="68">
        <f t="array" ref="BB152">
_xlfn.LET(_xlpm.COEFF,
IF($AW152+$AX152=0,0,IF(MAX(MIN($AX152,EOMONTH(BB$15,0))-MAX($AW152,BB$15)+1,)&gt;0,1,0)),
_xlfn.IFS(
$ES152="LisChannel",
_xlpm.COEFF*
INDEX({1;1;1.2;1.2;1;1;1;1;1.2;1.2;1.2;1.2},
MATCH(MONTH(BB$15),
{1,2,3,4,5,6,7,8,9,10,11,12})),
CONCATENATE($ES152," ",$L152)="RussOutdoor метро",
_xlpm.COEFF*
INDEX({0.8;0.9;1.1;1.1;1;1;1;1;1.1;1.1;1.1;1.1},
MATCH(MONTH(BB$15),
{1,2,3,4,5,6,7,8,9,10,11,12})),
$ES152&lt;&gt;"LisChannel",
_xlpm.COEFF,
$ES152&lt;&gt;"RussOutdoor",
_xlpm.COEFF))</f>
        <v/>
      </c>
      <c r="BC152" s="68">
        <f t="array" ref="BC152">
_xlfn.LET(_xlpm.COEFF,
IF($AW152+$AX152=0,0,IF(MAX(MIN($AX152,EOMONTH(BC$15,0))-MAX($AW152,BC$15)+1,)&gt;0,1,0)),
_xlfn.IFS(
$ES152="LisChannel",
_xlpm.COEFF*
INDEX({1;1;1.2;1.2;1;1;1;1;1.2;1.2;1.2;1.2},
MATCH(MONTH(BC$15),
{1,2,3,4,5,6,7,8,9,10,11,12})),
CONCATENATE($ES152," ",$L152)="RussOutdoor метро",
_xlpm.COEFF*
INDEX({0.8;0.9;1.1;1.1;1;1;1;1;1.1;1.1;1.1;1.1},
MATCH(MONTH(BC$15),
{1,2,3,4,5,6,7,8,9,10,11,12})),
$ES152&lt;&gt;"LisChannel",
_xlpm.COEFF,
$ES152&lt;&gt;"RussOutdoor",
_xlpm.COEFF))</f>
        <v/>
      </c>
      <c r="BD152" s="68">
        <f t="array" ref="BD152">
_xlfn.LET(_xlpm.COEFF,
IF($AW152+$AX152=0,0,IF(MAX(MIN($AX152,EOMONTH(BD$15,0))-MAX($AW152,BD$15)+1,)&gt;0,1,0)),
_xlfn.IFS(
$ES152="LisChannel",
_xlpm.COEFF*
INDEX({1;1;1.2;1.2;1;1;1;1;1.2;1.2;1.2;1.2},
MATCH(MONTH(BD$15),
{1,2,3,4,5,6,7,8,9,10,11,12})),
CONCATENATE($ES152," ",$L152)="RussOutdoor метро",
_xlpm.COEFF*
INDEX({0.8;0.9;1.1;1.1;1;1;1;1;1.1;1.1;1.1;1.1},
MATCH(MONTH(BD$15),
{1,2,3,4,5,6,7,8,9,10,11,12})),
$ES152&lt;&gt;"LisChannel",
_xlpm.COEFF,
$ES152&lt;&gt;"RussOutdoor",
_xlpm.COEFF))</f>
        <v/>
      </c>
      <c r="BE152" s="68">
        <f t="array" ref="BE152">
_xlfn.LET(_xlpm.COEFF,
IF($AW152+$AX152=0,0,IF(MAX(MIN($AX152,EOMONTH(BE$15,0))-MAX($AW152,BE$15)+1,)&gt;0,1,0)),
_xlfn.IFS(
$ES152="LisChannel",
_xlpm.COEFF*
INDEX({1;1;1.2;1.2;1;1;1;1;1.2;1.2;1.2;1.2},
MATCH(MONTH(BE$15),
{1,2,3,4,5,6,7,8,9,10,11,12})),
CONCATENATE($ES152," ",$L152)="RussOutdoor метро",
_xlpm.COEFF*
INDEX({0.8;0.9;1.1;1.1;1;1;1;1;1.1;1.1;1.1;1.1},
MATCH(MONTH(BE$15),
{1,2,3,4,5,6,7,8,9,10,11,12})),
$ES152&lt;&gt;"LisChannel",
_xlpm.COEFF,
$ES152&lt;&gt;"RussOutdoor",
_xlpm.COEFF))</f>
        <v/>
      </c>
      <c r="BF152" s="68">
        <f t="array" ref="BF152">
_xlfn.LET(_xlpm.COEFF,
IF($AW152+$AX152=0,0,IF(MAX(MIN($AX152,EOMONTH(BF$15,0))-MAX($AW152,BF$15)+1,)&gt;0,1,0)),
_xlfn.IFS(
$ES152="LisChannel",
_xlpm.COEFF*
INDEX({1;1;1.2;1.2;1;1;1;1;1.2;1.2;1.2;1.2},
MATCH(MONTH(BF$15),
{1,2,3,4,5,6,7,8,9,10,11,12})),
CONCATENATE($ES152," ",$L152)="RussOutdoor метро",
_xlpm.COEFF*
INDEX({0.8;0.9;1.1;1.1;1;1;1;1;1.1;1.1;1.1;1.1},
MATCH(MONTH(BF$15),
{1,2,3,4,5,6,7,8,9,10,11,12})),
$ES152&lt;&gt;"LisChannel",
_xlpm.COEFF,
$ES152&lt;&gt;"RussOutdoor",
_xlpm.COEFF))</f>
        <v/>
      </c>
      <c r="BG152" s="68">
        <f t="array" ref="BG152">
_xlfn.LET(_xlpm.COEFF,
IF($AW152+$AX152=0,0,IF(MAX(MIN($AX152,EOMONTH(BG$15,0))-MAX($AW152,BG$15)+1,)&gt;0,1,0)),
_xlfn.IFS(
$ES152="LisChannel",
_xlpm.COEFF*
INDEX({1;1;1.2;1.2;1;1;1;1;1.2;1.2;1.2;1.2},
MATCH(MONTH(BG$15),
{1,2,3,4,5,6,7,8,9,10,11,12})),
CONCATENATE($ES152," ",$L152)="RussOutdoor метро",
_xlpm.COEFF*
INDEX({0.8;0.9;1.1;1.1;1;1;1;1;1.1;1.1;1.1;1.1},
MATCH(MONTH(BG$15),
{1,2,3,4,5,6,7,8,9,10,11,12})),
$ES152&lt;&gt;"LisChannel",
_xlpm.COEFF,
$ES152&lt;&gt;"RussOutdoor",
_xlpm.COEFF))</f>
        <v/>
      </c>
      <c r="BH152" s="68">
        <f t="array" ref="BH152">
_xlfn.LET(_xlpm.COEFF,
IF($AW152+$AX152=0,0,IF(MAX(MIN($AX152,EOMONTH(BH$15,0))-MAX($AW152,BH$15)+1,)&gt;0,1,0)),
_xlfn.IFS(
$ES152="LisChannel",
_xlpm.COEFF*
INDEX({1;1;1.2;1.2;1;1;1;1;1.2;1.2;1.2;1.2},
MATCH(MONTH(BH$15),
{1,2,3,4,5,6,7,8,9,10,11,12})),
CONCATENATE($ES152," ",$L152)="RussOutdoor метро",
_xlpm.COEFF*
INDEX({0.8;0.9;1.1;1.1;1;1;1;1;1.1;1.1;1.1;1.1},
MATCH(MONTH(BH$15),
{1,2,3,4,5,6,7,8,9,10,11,12})),
$ES152&lt;&gt;"LisChannel",
_xlpm.COEFF,
$ES152&lt;&gt;"RussOutdoor",
_xlpm.COEFF))</f>
        <v/>
      </c>
      <c r="BI152" s="68">
        <f t="array" ref="BI152">
_xlfn.LET(_xlpm.COEFF,
IF($AW152+$AX152=0,0,IF(MAX(MIN($AX152,EOMONTH(BI$15,0))-MAX($AW152,BI$15)+1,)&gt;0,1,0)),
_xlfn.IFS(
$ES152="LisChannel",
_xlpm.COEFF*
INDEX({1;1;1.2;1.2;1;1;1;1;1.2;1.2;1.2;1.2},
MATCH(MONTH(BI$15),
{1,2,3,4,5,6,7,8,9,10,11,12})),
CONCATENATE($ES152," ",$L152)="RussOutdoor метро",
_xlpm.COEFF*
INDEX({0.8;0.9;1.1;1.1;1;1;1;1;1.1;1.1;1.1;1.1},
MATCH(MONTH(BI$15),
{1,2,3,4,5,6,7,8,9,10,11,12})),
$ES152&lt;&gt;"LisChannel",
_xlpm.COEFF,
$ES152&lt;&gt;"RussOutdoor",
_xlpm.COEFF))</f>
        <v/>
      </c>
      <c r="BJ152" s="68">
        <f t="array" ref="BJ152">
_xlfn.LET(_xlpm.COEFF,
IF($AW152+$AX152=0,0,IF(MAX(MIN($AX152,EOMONTH(BJ$15,0))-MAX($AW152,BJ$15)+1,)&gt;0,1,0)),
_xlfn.IFS(
$ES152="LisChannel",
_xlpm.COEFF*
INDEX({1;1;1.2;1.2;1;1;1;1;1.2;1.2;1.2;1.2},
MATCH(MONTH(BJ$15),
{1,2,3,4,5,6,7,8,9,10,11,12})),
CONCATENATE($ES152," ",$L152)="RussOutdoor метро",
_xlpm.COEFF*
INDEX({0.8;0.9;1.1;1.1;1;1;1;1;1.1;1.1;1.1;1.1},
MATCH(MONTH(BJ$15),
{1,2,3,4,5,6,7,8,9,10,11,12})),
$ES152&lt;&gt;"LisChannel",
_xlpm.COEFF,
$ES152&lt;&gt;"RussOutdoor",
_xlpm.COEFF))</f>
        <v/>
      </c>
      <c r="BK152" s="68">
        <f t="array" ref="BK152">
_xlfn.LET(_xlpm.COEFF,
IF($AW152+$AX152=0,0,IF(MAX(MIN($AX152,EOMONTH(BK$15,0))-MAX($AW152,BK$15)+1,)&gt;0,1,0)),
_xlfn.IFS(
$ES152="LisChannel",
_xlpm.COEFF*
INDEX({1;1;1.2;1.2;1;1;1;1;1.2;1.2;1.2;1.2},
MATCH(MONTH(BK$15),
{1,2,3,4,5,6,7,8,9,10,11,12})),
CONCATENATE($ES152," ",$L152)="RussOutdoor метро",
_xlpm.COEFF*
INDEX({0.8;0.9;1.1;1.1;1;1;1;1;1.1;1.1;1.1;1.1},
MATCH(MONTH(BK$15),
{1,2,3,4,5,6,7,8,9,10,11,12})),
$ES152&lt;&gt;"LisChannel",
_xlpm.COEFF,
$ES152&lt;&gt;"RussOutdoor",
_xlpm.COEFF))</f>
        <v/>
      </c>
      <c r="BL152" s="62">
        <f>COUNTIFS($AZ152:$BK152,"&gt;0")</f>
        <v/>
      </c>
      <c r="BM152" s="65" t="n"/>
      <c r="BN152" s="125">
        <f>$DJ152</f>
        <v/>
      </c>
      <c r="BO152" s="63">
        <f>$DQ152</f>
        <v/>
      </c>
      <c r="BP152" s="125">
        <f>
IFERROR(
IF($BL152=0,0,
$BN152*(1-$BO152)),
0)</f>
        <v/>
      </c>
      <c r="BQ152" s="125">
        <f t="array" ref="BQ152">
IFERROR(
_xlfn.IFS(
$DH152="день_1",
$BP152*$BL152/($AX152-$AW152+1)*AZ152*(DAY(EOMONTH(AZ$15,0))),
$DH152="день_2",
$BP152/30*MAX(MIN($AX152,EOMONTH(AZ$15,0))-MAX($AW152,AZ$15)+1,),
$DH152="раб.день",
$BP152/30*(IFERROR(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$BP152*AZ152,
$DH152="неделя",
$BP152*AZ152/7*(ROUNDUP((DAY(EOMONTH(AZ$15,0)))/4,0))),
0)</f>
        <v/>
      </c>
      <c r="BR152" s="125">
        <f t="array" ref="BR152">
IFERROR(
_xlfn.IFS(
$DH152="день_1",
$BP152*$BL152/($AX152-$AW152+1)*BA152*(DAY(EOMONTH(BA$15,0))),
$DH152="день_2",
$BP152/30*MAX(MIN($AX152,EOMONTH(BA$15,0))-MAX($AW152,BA$15)+1,),
$DH152="раб.день",
$BP152/30*(IFERROR(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$BP152*BA152,
$DH152="неделя",
$BP152*BA152/7*(ROUNDUP((DAY(EOMONTH(BA$15,0)))/4,0))),
0)</f>
        <v/>
      </c>
      <c r="BS152" s="125">
        <f t="array" ref="BS152">
IFERROR(
_xlfn.IFS(
$DH152="день_1",
$BP152*$BL152/($AX152-$AW152+1)*BB152*(DAY(EOMONTH(BB$15,0))),
$DH152="день_2",
$BP152/30*MAX(MIN($AX152,EOMONTH(BB$15,0))-MAX($AW152,BB$15)+1,),
$DH152="раб.день",
$BP152/30*(IFERROR(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$BP152*BB152,
$DH152="неделя",
$BP152*BB152/7*(ROUNDUP((DAY(EOMONTH(BB$15,0)))/4,0))),
0)</f>
        <v/>
      </c>
      <c r="BT152" s="125">
        <f t="array" ref="BT152">
IFERROR(
_xlfn.IFS(
$DH152="день_1",
$BP152*$BL152/($AX152-$AW152+1)*BC152*(DAY(EOMONTH(BC$15,0))),
$DH152="день_2",
$BP152/30*MAX(MIN($AX152,EOMONTH(BC$15,0))-MAX($AW152,BC$15)+1,),
$DH152="раб.день",
$BP152/30*(IFERROR(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$BP152*BC152,
$DH152="неделя",
$BP152*BC152/7*(ROUNDUP((DAY(EOMONTH(BC$15,0)))/4,0))),
0)</f>
        <v/>
      </c>
      <c r="BU152" s="125">
        <f t="array" ref="BU152">
IFERROR(
_xlfn.IFS(
$DH152="день_1",
$BP152*$BL152/($AX152-$AW152+1)*BD152*(DAY(EOMONTH(BD$15,0))),
$DH152="день_2",
$BP152/30*MAX(MIN($AX152,EOMONTH(BD$15,0))-MAX($AW152,BD$15)+1,),
$DH152="раб.день",
$BP152/30*(IFERROR(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$BP152*BD152,
$DH152="неделя",
$BP152*BD152/7*(ROUNDUP((DAY(EOMONTH(BD$15,0)))/4,0))),
0)</f>
        <v/>
      </c>
      <c r="BV152" s="125">
        <f t="array" ref="BV152">
IFERROR(
_xlfn.IFS(
$DH152="день_1",
$BP152*$BL152/($AX152-$AW152+1)*BE152*(DAY(EOMONTH(BE$15,0))),
$DH152="день_2",
$BP152/30*MAX(MIN($AX152,EOMONTH(BE$15,0))-MAX($AW152,BE$15)+1,),
$DH152="раб.день",
$BP152/30*(IFERROR(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$BP152*BE152,
$DH152="неделя",
$BP152*BE152/7*(ROUNDUP((DAY(EOMONTH(BE$15,0)))/4,0))),
0)</f>
        <v/>
      </c>
      <c r="BW152" s="125">
        <f t="array" ref="BW152">
IFERROR(
_xlfn.IFS(
$DH152="день_1",
$BP152*$BL152/($AX152-$AW152+1)*BF152*(DAY(EOMONTH(BF$15,0))),
$DH152="день_2",
$BP152/30*MAX(MIN($AX152,EOMONTH(BF$15,0))-MAX($AW152,BF$15)+1,),
$DH152="раб.день",
$BP152/30*(IFERROR(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$BP152*BF152,
$DH152="неделя",
$BP152*BF152/7*(ROUNDUP((DAY(EOMONTH(BF$15,0)))/4,0))),
0)</f>
        <v/>
      </c>
      <c r="BX152" s="125">
        <f t="array" ref="BX152">
IFERROR(
_xlfn.IFS(
$DH152="день_1",
$BP152*$BL152/($AX152-$AW152+1)*BG152*(DAY(EOMONTH(BG$15,0))),
$DH152="день_2",
$BP152/30*MAX(MIN($AX152,EOMONTH(BG$15,0))-MAX($AW152,BG$15)+1,),
$DH152="раб.день",
$BP152/30*(IFERROR(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$BP152*BG152,
$DH152="неделя",
$BP152*BG152/7*(ROUNDUP((DAY(EOMONTH(BG$15,0)))/4,0))),
0)</f>
        <v/>
      </c>
      <c r="BY152" s="125">
        <f t="array" ref="BY152">
IFERROR(
_xlfn.IFS(
$DH152="день_1",
$BP152*$BL152/($AX152-$AW152+1)*BH152*(DAY(EOMONTH(BH$15,0))),
$DH152="день_2",
$BP152/30*MAX(MIN($AX152,EOMONTH(BH$15,0))-MAX($AW152,BH$15)+1,),
$DH152="раб.день",
$BP152/30*(IFERROR(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$BP152*BH152,
$DH152="неделя",
$BP152*BH152/7*(ROUNDUP((DAY(EOMONTH(BH$15,0)))/4,0))),
0)</f>
        <v/>
      </c>
      <c r="BZ152" s="125">
        <f t="array" ref="BZ152">
IFERROR(
_xlfn.IFS(
$DH152="день_1",
$BP152*$BL152/($AX152-$AW152+1)*BI152*(DAY(EOMONTH(BI$15,0))),
$DH152="день_2",
$BP152/30*MAX(MIN($AX152,EOMONTH(BI$15,0))-MAX($AW152,BI$15)+1,),
$DH152="раб.день",
$BP152/30*(IFERROR(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$BP152*BI152,
$DH152="неделя",
$BP152*BI152/7*(ROUNDUP((DAY(EOMONTH(BI$15,0)))/4,0))),
0)</f>
        <v/>
      </c>
      <c r="CA152" s="125">
        <f t="array" ref="CA152">
IFERROR(
_xlfn.IFS(
$DH152="день_1",
$BP152*$BL152/($AX152-$AW152+1)*BJ152*(DAY(EOMONTH(BJ$15,0))),
$DH152="день_2",
$BP152/30*MAX(MIN($AX152,EOMONTH(BJ$15,0))-MAX($AW152,BJ$15)+1,),
$DH152="раб.день",
$BP152/30*(IFERROR(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$BP152*BJ152,
$DH152="неделя",
$BP152*BJ152/7*(ROUNDUP((DAY(EOMONTH(BJ$15,0)))/4,0))),
0)</f>
        <v/>
      </c>
      <c r="CB152" s="125">
        <f t="array" ref="CB152">
IFERROR(
_xlfn.IFS(
$DH152="день_1",
$BP152*$BL152/($AX152-$AW152+1)*BK152*(DAY(EOMONTH(BK$15,0))),
$DH152="день_2",
$BP152/30*MAX(MIN($AX152,EOMONTH(BK$15,0))-MAX($AW152,BK$15)+1,),
$DH152="раб.день",
$BP152/30*(IFERROR(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$BP152*BK152,
$DH152="неделя",
$BP152*BK152/7*(ROUNDUP((DAY(EOMONTH(BK$15,0)))/4,0))),
0)</f>
        <v/>
      </c>
      <c r="CC152" s="125">
        <f>SUM($BQ152:$CB152)</f>
        <v/>
      </c>
      <c r="CD152" s="126">
        <f>SUM($EH152:$EH152)</f>
        <v/>
      </c>
      <c r="CE152" s="126">
        <f>$CD152*$AB152</f>
        <v/>
      </c>
      <c r="CF152" s="126">
        <f>SUM($EK152:$EK152)</f>
        <v/>
      </c>
      <c r="CG152" s="126">
        <f>$CF152*$AB152</f>
        <v/>
      </c>
      <c r="CH152" s="126">
        <f>SUM($CC152,$CE152,$CG152)</f>
        <v/>
      </c>
      <c r="CI152" s="126">
        <f>$CH152*(1+$CM152)</f>
        <v/>
      </c>
      <c r="CJ152" s="127" t="n">
        <v>0</v>
      </c>
      <c r="CK152" s="126">
        <f>SUM($CH152:$CH152)*(1+$CJ152)</f>
        <v/>
      </c>
      <c r="CL152" s="126">
        <f>SUM($CH152:$CH152)*(1+$CM152)</f>
        <v/>
      </c>
      <c r="CM152" s="59" t="n"/>
      <c r="CN152" s="59" t="n"/>
      <c r="CO152" s="72" t="n"/>
      <c r="CP152" s="59" t="n"/>
      <c r="CQ152" s="73" t="n"/>
      <c r="CR152" s="73" t="n"/>
      <c r="CS152" s="73" t="n"/>
      <c r="CT152" s="72" t="n"/>
      <c r="CU152" s="79" t="inlineStr">
        <is>
          <t> </t>
        </is>
      </c>
      <c r="CV152" s="60" t="n"/>
      <c r="CW152" s="60" t="n"/>
      <c r="CX152" s="60" t="n"/>
      <c r="CY152" s="127">
        <f>IFERROR(($CC152-$EE152)/($EE152/(1-$DQ152)),0)</f>
        <v/>
      </c>
      <c r="CZ152" s="127">
        <f>IFERROR(1-$EI152/($CE152),0)</f>
        <v/>
      </c>
      <c r="DA152" s="127">
        <f>IFERROR(1-$EL152/($CG152),0)</f>
        <v/>
      </c>
      <c r="DB152" s="126">
        <f>ROUND(IFERROR(($CI152/(1+$CM152)-$EN152),0),2)</f>
        <v/>
      </c>
      <c r="DC152" s="128" t="n"/>
      <c r="DD152" s="125" t="n"/>
      <c r="DE152" s="75" t="n">
        <v>0</v>
      </c>
      <c r="DF152" s="128" t="n"/>
      <c r="DG152" s="125">
        <f>IF($DC152=0,0,$DD152*($DC152*100%-$DE152*$DF152))*SUM($AB152:$AB152)</f>
        <v/>
      </c>
      <c r="DH152" s="129" t="inlineStr">
        <is>
          <t>месяц</t>
        </is>
      </c>
      <c r="DI152" s="130">
        <f t="array" ref="DI152">IFERROR(
IF($ES152="LisChannel",
(ROUND(((INDEX({174.625;153.888888888889;130.972222222222},MATCH($AI152,{2;3;4}),0))*$AG152*$AI152),2)),0),0)</f>
        <v/>
      </c>
      <c r="DJ152" s="130">
        <f>
_xlfn.LET(_xlpm.X,
IFERROR(
IF($ES152="НовиковТВ",
(_xlfn.LET(_xlpm.NTV,
_xlfn.LET(_xlpm.MIN,350000,
IF(SUMIFS($DI:$DI,$ES:$ES,"НовиковТВ")&lt;=_xlpm.MIN,
(SUMIFS($DI:$DI,$ES:$ES,"НовиковТВ")/(COUNTIFS($ES:$ES,"НовиковТВ")))*_xlpm.MIN/SUMIFS($DI:$DI,$ES:$ES,"НовиковТВ"),
DI152)),
_xlpm.NTV+$DG152/(1-(1-(_xlpm.NTV)*(1-$DL152)*(1-$DM152)*(1-$DN152)*(1-$DO152)*(1-$DP152)/_xlpm.NTV))))/(1+$EP152),
$DI152+$DG152/(1-(1-($DI152)*(1-$DL152)*(1-$DM152)*(1-$DN152)*(1-$DO152)*(1-$DP152)/$DI152))),
0),
_xlpm.X*(1+$CM152)*(1+$CW152)-_xlpm.X*(1+$CM152)+_xlpm.X)</f>
        <v/>
      </c>
      <c r="DK152" s="125" t="inlineStr">
        <is>
          <t>послед.</t>
        </is>
      </c>
      <c r="DL152" s="63" t="n">
        <v>0</v>
      </c>
      <c r="DM152" s="63" t="n">
        <v>0</v>
      </c>
      <c r="DN152" s="63" t="n">
        <v>0</v>
      </c>
      <c r="DO152" s="63" t="n">
        <v>0</v>
      </c>
      <c r="DP152" s="63" t="n">
        <v>0</v>
      </c>
      <c r="DQ152" s="63">
        <f t="array" ref="DQ152">IFERROR(_xlfn.IFS(
$DK152="послед.",1-(1-$DL152)*(1-$DM152)*(1-$DN152)*(1-$DO152)*(1-$DP152),
$DK152="сумм.",$DL152+$DM152+$DN152+$DO152+$DP152),
0)</f>
        <v/>
      </c>
      <c r="DR152" s="125">
        <f t="array" ref="DR152">
IFERROR(
_xlfn.IFS(
$BL152=0,
0,
$BL152&gt;0,
_xlfn.IFS($DK152="послед.",
$DJ152*(1-$DL152)*(1-$DM152)*(1-$DN152)*(1-$DO152)*(1-$DP152),
$DK152="сумм.",
$DJ152*(1-($DL152+$DM152+$DN152+$DO152+$DP152)))),0)</f>
        <v/>
      </c>
      <c r="DS152" s="125">
        <f t="array" ref="DS152">
IFERROR(_xlfn.IFS(
$DH152="день_1",
$DR152*$BL152/($AX152-$AW152+1)*AZ152*(DAY(EOMONTH(AZ$15,0))),
$DH152="день_2",
$DR152/30*MAX(MIN($AX152,EOMONTH(AZ$15,0))-MAX($AW152,AZ$15)+1,),
$DH152="раб.день",
$DR152/30*(IFERROR(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$DR152*AZ152,
$DH152="неделя",
$DR152*AZ152/7*(ROUNDUP((DAY(EOMONTH(AZ$15,0)))/4,0))),
0)</f>
        <v/>
      </c>
      <c r="DT152" s="125">
        <f t="array" ref="DT152">
IFERROR(_xlfn.IFS(
$DH152="день_1",
$DR152*$BL152/($AX152-$AW152+1)*BA152*(DAY(EOMONTH(BA$15,0))),
$DH152="день_2",
$DR152/30*MAX(MIN($AX152,EOMONTH(BA$15,0))-MAX($AW152,BA$15)+1,),
$DH152="раб.день",
$DR152/30*(IFERROR(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$DR152*BA152,
$DH152="неделя",
$DR152*BA152/7*(ROUNDUP((DAY(EOMONTH(BA$15,0)))/4,0))),
0)</f>
        <v/>
      </c>
      <c r="DU152" s="125">
        <f t="array" ref="DU152">
IFERROR(_xlfn.IFS(
$DH152="день_1",
$DR152*$BL152/($AX152-$AW152+1)*BB152*(DAY(EOMONTH(BB$15,0))),
$DH152="день_2",
$DR152/30*MAX(MIN($AX152,EOMONTH(BB$15,0))-MAX($AW152,BB$15)+1,),
$DH152="раб.день",
$DR152/30*(IFERROR(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$DR152*BB152,
$DH152="неделя",
$DR152*BB152/7*(ROUNDUP((DAY(EOMONTH(BB$15,0)))/4,0))),
0)</f>
        <v/>
      </c>
      <c r="DV152" s="125">
        <f t="array" ref="DV152">
IFERROR(_xlfn.IFS(
$DH152="день_1",
$DR152*$BL152/($AX152-$AW152+1)*BC152*(DAY(EOMONTH(BC$15,0))),
$DH152="день_2",
$DR152/30*MAX(MIN($AX152,EOMONTH(BC$15,0))-MAX($AW152,BC$15)+1,),
$DH152="раб.день",
$DR152/30*(IFERROR(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$DR152*BC152,
$DH152="неделя",
$DR152*BC152/7*(ROUNDUP((DAY(EOMONTH(BC$15,0)))/4,0))),
0)</f>
        <v/>
      </c>
      <c r="DW152" s="125">
        <f t="array" ref="DW152">
IFERROR(_xlfn.IFS(
$DH152="день_1",
$DR152*$BL152/($AX152-$AW152+1)*BD152*(DAY(EOMONTH(BD$15,0))),
$DH152="день_2",
$DR152/30*MAX(MIN($AX152,EOMONTH(BD$15,0))-MAX($AW152,BD$15)+1,),
$DH152="раб.день",
$DR152/30*(IFERROR(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$DR152*BD152,
$DH152="неделя",
$DR152*BD152/7*(ROUNDUP((DAY(EOMONTH(BD$15,0)))/4,0))),
0)</f>
        <v/>
      </c>
      <c r="DX152" s="125">
        <f t="array" ref="DX152">
IFERROR(_xlfn.IFS(
$DH152="день_1",
$DR152*$BL152/($AX152-$AW152+1)*BE152*(DAY(EOMONTH(BE$15,0))),
$DH152="день_2",
$DR152/30*MAX(MIN($AX152,EOMONTH(BE$15,0))-MAX($AW152,BE$15)+1,),
$DH152="раб.день",
$DR152/30*(IFERROR(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$DR152*BE152,
$DH152="неделя",
$DR152*BE152/7*(ROUNDUP((DAY(EOMONTH(BE$15,0)))/4,0))),
0)</f>
        <v/>
      </c>
      <c r="DY152" s="125">
        <f t="array" ref="DY152">
IFERROR(_xlfn.IFS(
$DH152="день_1",
$DR152*$BL152/($AX152-$AW152+1)*BF152*(DAY(EOMONTH(BF$15,0))),
$DH152="день_2",
$DR152/30*MAX(MIN($AX152,EOMONTH(BF$15,0))-MAX($AW152,BF$15)+1,),
$DH152="раб.день",
$DR152/30*(IFERROR(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$DR152*BF152,
$DH152="неделя",
$DR152*BF152/7*(ROUNDUP((DAY(EOMONTH(BF$15,0)))/4,0))),
0)</f>
        <v/>
      </c>
      <c r="DZ152" s="125">
        <f t="array" ref="DZ152">
IFERROR(_xlfn.IFS(
$DH152="день_1",
$DR152*$BL152/($AX152-$AW152+1)*BG152*(DAY(EOMONTH(BG$15,0))),
$DH152="день_2",
$DR152/30*MAX(MIN($AX152,EOMONTH(BG$15,0))-MAX($AW152,BG$15)+1,),
$DH152="раб.день",
$DR152/30*(IFERROR(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$DR152*BG152,
$DH152="неделя",
$DR152*BG152/7*(ROUNDUP((DAY(EOMONTH(BG$15,0)))/4,0))),
0)</f>
        <v/>
      </c>
      <c r="EA152" s="125">
        <f t="array" ref="EA152">
IFERROR(_xlfn.IFS(
$DH152="день_1",
$DR152*$BL152/($AX152-$AW152+1)*BH152*(DAY(EOMONTH(BH$15,0))),
$DH152="день_2",
$DR152/30*MAX(MIN($AX152,EOMONTH(BH$15,0))-MAX($AW152,BH$15)+1,),
$DH152="раб.день",
$DR152/30*(IFERROR(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$DR152*BH152,
$DH152="неделя",
$DR152*BH152/7*(ROUNDUP((DAY(EOMONTH(BH$15,0)))/4,0))),
0)</f>
        <v/>
      </c>
      <c r="EB152" s="125">
        <f t="array" ref="EB152">
IFERROR(_xlfn.IFS(
$DH152="день_1",
$DR152*$BL152/($AX152-$AW152+1)*BI152*(DAY(EOMONTH(BI$15,0))),
$DH152="день_2",
$DR152/30*MAX(MIN($AX152,EOMONTH(BI$15,0))-MAX($AW152,BI$15)+1,),
$DH152="раб.день",
$DR152/30*(IFERROR(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$DR152*BI152,
$DH152="неделя",
$DR152*BI152/7*(ROUNDUP((DAY(EOMONTH(BI$15,0)))/4,0))),
0)</f>
        <v/>
      </c>
      <c r="EC152" s="125">
        <f t="array" ref="EC152">
IFERROR(_xlfn.IFS(
$DH152="день_1",
$DR152*$BL152/($AX152-$AW152+1)*BJ152*(DAY(EOMONTH(BJ$15,0))),
$DH152="день_2",
$DR152/30*MAX(MIN($AX152,EOMONTH(BJ$15,0))-MAX($AW152,BJ$15)+1,),
$DH152="раб.день",
$DR152/30*(IFERROR(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$DR152*BJ152,
$DH152="неделя",
$DR152*BJ152/7*(ROUNDUP((DAY(EOMONTH(BJ$15,0)))/4,0))),
0)</f>
        <v/>
      </c>
      <c r="ED152" s="125">
        <f t="array" ref="ED152">
IFERROR(_xlfn.IFS(
$DH152="день_1",
$DR152*$BL152/($AX152-$AW152+1)*BK152*(DAY(EOMONTH(BK$15,0))),
$DH152="день_2",
$DR152/30*MAX(MIN($AX152,EOMONTH(BK$15,0))-MAX($AW152,BK$15)+1,),
$DH152="раб.день",
$DR152/30*(IFERROR(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$DR152*BK152,
$DH152="неделя",
$DR152*BK152/7*(ROUNDUP((DAY(EOMONTH(BK$15,0)))/4,0))),
0)</f>
        <v/>
      </c>
      <c r="EE152" s="125">
        <f>SUM($DS152,$DT152,$DU152,$DV152,$DW152,$DX152,$DY152,$DZ152,$EA152,$EB152,$EC152,$ED152)</f>
        <v/>
      </c>
      <c r="EF152" s="125">
        <f>IFERROR(ROUND($EE152*(1+$EP152),2),0)</f>
        <v/>
      </c>
      <c r="EG152" s="128" t="n">
        <v>1</v>
      </c>
      <c r="EH152" s="126" t="n">
        <v>0</v>
      </c>
      <c r="EI152" s="126">
        <f>ROUND(SUM($EH152:$EH152)*SUM($AB152:$AB152)*$EG152,2)</f>
        <v/>
      </c>
      <c r="EJ152" s="126">
        <f>ROUND($EI152*(1+$EP152),2)</f>
        <v/>
      </c>
      <c r="EK152" s="126" t="n">
        <v>0</v>
      </c>
      <c r="EL152" s="126">
        <f>ROUND(SUM($EK152:$EK152)*SUM($AB152:$AB152)*$EG152,2)</f>
        <v/>
      </c>
      <c r="EM152" s="126">
        <f>ROUND($EL152*(1+$EP152),2)</f>
        <v/>
      </c>
      <c r="EN152" s="126">
        <f>SUM($EE152,$EI152,$EL152)</f>
        <v/>
      </c>
      <c r="EO152" s="126">
        <f>SUM($EF152,$EJ152,$EM152)</f>
        <v/>
      </c>
      <c r="EP152" s="59" t="n"/>
      <c r="EQ152" s="59" t="n"/>
      <c r="ER152" s="60">
        <f t="array" ref="ER1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MATCH(ES152,
{"AMS";"RussOutdoor";"HD Outdoor";"Ingroup";"IQ";"Ledproduction";"LisChannel";"Logic";"Media-PPL";"NovikovTV | НовиковТВ";"SMA";"SOK";"КрокусТВ | CrocusTV | IndoorTV";"Сити";"ТЯК Москва"},
0)),"")</f>
        <v/>
      </c>
      <c r="ES152" s="60" t="n"/>
      <c r="ET152" s="60">
        <f t="array" ref="ET1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MATCH(ES152,
{"AMS";"RussOutdoor";"HD Outdoor";"Ingroup";"IQ";"Ledproduction";"LisChannel";"Logic";"Media-PPL";"NovikovTV | НовиковТВ";"SMA";"SOK";"КрокусТВ | CrocusTV | IndoorTV";"Сити";"ТЯК Москва"},
0)),"")</f>
        <v/>
      </c>
      <c r="EU152" s="60" t="n"/>
      <c r="EV152" s="60" t="n"/>
      <c r="EX152" s="110">
        <f t="array" ref="EX152">
($AR152/30
+N("ТРАФИК ПЛОЩАДКИ"))*
(IFERROR(
_xlfn.LET(
_xlpm.GPR,
HLOOKUP($L152,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IF($Q152="цифровой",_xlpm.GPR/$AG152,_xlpm.GPR/60)),
0)
+N("DWELL TIME"))*
(IF($AB152=0,0,IF($AB152=1,0.3,IF($AB152=2,0.5,IF($AB152&gt;2,1))))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_xlfn.IFS($AC152="да",1.2,$AC152="нет",1)*
_xlfn.IFS($AD152="да",1.2,$AD152="нет",1)*
IF(R152="статический",1,1.2)*
$X152*
INDEX(
{1.2;1;1.2;1.2;1;1.2;1.2;1.2;1.2;1.2;1.2;1;1.2;1.2;1.2;1.2;1;1;1.2;1.2;1.2;1;1;1;1;1.2;1.2;1.2;1.2;1;1;1;1;1.2;1.2;1.2;1.2;1.2;1.2;1.2;1.2;1;1;1.2;1;1;1;1;1.5;1;1;1.5;1.5;1.2},
MATCH($Q152,_xlpm.MI,0)))&gt;{0.02;0.04;0.06;0.1;0.2;0.4;0.6;0.8;1;2;4;6})),
{0;1;2;3;4;5;6;7;8;9;10;11;12},
0)))
+N("КОЭФФИЦИЕНТ КОНТАКТА"))))*
(_xlfn.IFS($X152&lt;0.1,$X152/1000,$X152&gt;25,5.2,AND($X152&gt;=0.1,$X152&lt;=25),(($X152*2+0.1)/10)*($X152/10)))*
IFERROR((_xlfn.LET(
_xlpm.MA,
{0;0.8;0.85;0.9;0.95;1},
_xlpm.MAA,
{0;1;2;3;4;5},
INDEX(_xlpm.MA,MATCH(SUMPRODUCT(--((IF(ROUND(_xlpm.MAA,1)&gt;5,5,ROUND($AB152,1)))&gt;{0;1;2;3;4;5})),_xlpm.MAA,0)))
+N("КОЭФФИЦИЕНТ КОЛ-ВО КОНСТРУКЦИЙ")),1)*
$AB152,0))*
(IF($Q152="цифровой",$AG152/15*$AI152,1)
+N("ДЛЯ ЦИФРЫ"))</f>
        <v/>
      </c>
      <c r="EY152" s="110">
        <f>IFERROR(EX152*AY152,0)</f>
        <v/>
      </c>
      <c r="EZ152" s="131">
        <f>IFERROR(DP152/EY152*1000,0)</f>
        <v/>
      </c>
      <c r="FA152" s="112">
        <f>IFERROR(FC152/FB152,0)</f>
        <v/>
      </c>
      <c r="FB152" s="112">
        <f>IFERROR((FC152/(EY152/FF152*#REF!))*0.825,0)</f>
        <v/>
      </c>
      <c r="FC152" s="112">
        <f>IFERROR(((EX152*30/AR152)*100)/30,0)</f>
        <v/>
      </c>
      <c r="FD152" s="112">
        <f>IFERROR(EY152/G152*100%,0)</f>
        <v/>
      </c>
      <c r="FE152" s="112">
        <f>IFERROR(FD152/FC152*100%,0)</f>
        <v/>
      </c>
      <c r="FF152" s="110">
        <f>IFERROR(AR152/30*AY152,0)</f>
        <v/>
      </c>
    </row>
    <row r="153" ht="12.75" customHeight="1">
      <c r="A153" s="59" t="n"/>
      <c r="B153" s="60" t="n"/>
      <c r="C153" s="60" t="n"/>
      <c r="D153" s="60">
        <f t="array" ref="D1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3" s="60">
        <f t="array" ref="E1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3" s="60" t="inlineStr"/>
      <c r="G153" s="60" t="n"/>
      <c r="H153" s="60">
        <f t="array" ref="H1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3" s="60" t="n"/>
      <c r="J153" s="60" t="n"/>
      <c r="K153" s="60" t="n"/>
      <c r="L153" s="60" t="n"/>
      <c r="M153" s="60" t="n"/>
      <c r="N153" s="60" t="n"/>
      <c r="O153" s="60" t="n"/>
      <c r="P153" s="60">
        <f t="array" ref="P153">
_xlfn.IFS(
ISNUMBER(MATCH($Q153,{"шелфбаннер","разделитель","монетница","чековая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ISNUMBER(MATCH($Q153,{"каталог","журнал"},)),
"Пресса",
$Q153="","")</f>
        <v/>
      </c>
      <c r="Q153" s="60" t="n"/>
      <c r="R153" s="60">
        <f t="array" ref="R153">
IFERROR(
_xlfn.IFS(
OR(ISNUMBER(MATCH($Q153,{"экспозиция","макет","стенд","автостенд","авто стенд","выставочное пространство","выставочные стенды","модульные выставочные стенды","3Д конструкция","3D конструкция"},)),P153="Экспонирование"),
"нестандартный",
ISNUMBER(MATCH($Q153,{"скроллер","призматрон"},)),
"динамический",
$P153="Видео",
"цифровой",
OR($P153="Пресса",$P153="Щит",$P153="POSm",$P153="Подвес",$P153="Брендирование/оклейка"),
"статический"),"")</f>
        <v/>
      </c>
      <c r="S153" s="59" t="n"/>
      <c r="T153" s="60" t="n"/>
      <c r="U153" s="60" t="n"/>
      <c r="V153" s="60">
        <f>
IF(P153="Видео",
"цифровой постер/ролик",
IF(ISNUMBER(MATCH(Q153,{"короб световой","короб световой | лайтбокс","короб световой | кристалайт","лайтбокс","лайт бокс","кристалайт","LB","lightbox"},)),
"бэклит",
IF(P153="Брендирование/оклейка",
"перфарированная пленка/самоклейка",
IF(P153="Экспонирование",
"под запрос",
IF(P153="Подвес",
"баннер/ткань",
"")))))</f>
        <v/>
      </c>
      <c r="W153" s="59" t="n"/>
      <c r="X153" s="59" t="n"/>
      <c r="Y153" s="59" t="n"/>
      <c r="Z153" s="61" t="n"/>
      <c r="AA153" s="61" t="n"/>
      <c r="AB153" s="61">
        <f>IF(BL153&gt;0,Z153,0)</f>
        <v/>
      </c>
      <c r="AC153" s="59" t="n"/>
      <c r="AD153" s="59" t="n"/>
      <c r="AE153" s="59" t="n"/>
      <c r="AF153" s="59" t="n"/>
      <c r="AG153" s="59" t="n"/>
      <c r="AH153" s="59" t="n"/>
      <c r="AI153" s="59" t="n"/>
      <c r="AJ153" s="59" t="n"/>
      <c r="AK153" s="59" t="n"/>
      <c r="AL153" s="62">
        <f>IFERROR(IF(OR(R153="статический",R153="динамический",R153="нестандартный",R153="",R153=""),"-",IF(AND(AH153="-",AI153="-"),"-",AK153*3600/AH153*AI153)),"-")</f>
        <v/>
      </c>
      <c r="AM153" s="62">
        <f>IFERROR(IF(OR(R153="статический",R153="динамический",R153="",R153="", R153="BTL",R153="нестандартный"),"-",AG153*AI153*AL153/60),"-")</f>
        <v/>
      </c>
      <c r="AN153" s="63">
        <f>IFERROR(IF(AH153="","-",AG153*AI153/AH153),"-")</f>
        <v/>
      </c>
      <c r="AO153" s="59">
        <f>IFERROR(IF(OR($R153="статический",$R153="динамический",$R153="",$R153="",$R153="BTL",$R153="нестандартный"),"-",$AL153*$AY153),"-")</f>
        <v/>
      </c>
      <c r="AP153" s="62">
        <f>IFERROR(IF(OR($R153="статический",$R153="динамический",$R153="",$R153="",$R153="BTL",$R153="нестандартный"),"-",$AM153*AY153),"-")</f>
        <v/>
      </c>
      <c r="AQ153" s="64" t="n"/>
      <c r="AR153" s="61" t="n"/>
      <c r="AS153" s="61" t="n"/>
      <c r="AT153" s="61" t="n"/>
      <c r="AU153" s="65" t="n"/>
      <c r="AV153" s="124">
        <f>IFERROR(DR153/AT153*1000,"n/a")</f>
        <v/>
      </c>
      <c r="AW153" s="67" t="n"/>
      <c r="AX153" s="67" t="n"/>
      <c r="AY153" s="43">
        <f>IFERROR(IF(OR($AW153="",$AX153=""),"",_xlfn.DAYS($AX153+1,$AW153)),"")</f>
        <v/>
      </c>
      <c r="AZ153" s="68">
        <f t="array" ref="AZ153">
_xlfn.LET(_xlpm.COEFF,
IF($AW153+$AX153=0,0,IF(MAX(MIN($AX153,EOMONTH(AZ$15,0))-MAX($AW153,AZ$15)+1,)&gt;0,1,0)),
_xlfn.IFS(
$ES153="LisChannel",
_xlpm.COEFF*
INDEX({1;1;1.2;1.2;1;1;1;1;1.2;1.2;1.2;1.2},
MATCH(MONTH(AZ$15),
{1,2,3,4,5,6,7,8,9,10,11,12})),
CONCATENATE($ES153," ",$L153)="RussOutdoor метро",
_xlpm.COEFF*
INDEX({0.8;0.9;1.1;1.1;1;1;1;1;1.1;1.1;1.1;1.1},
MATCH(MONTH(AZ$15),
{1,2,3,4,5,6,7,8,9,10,11,12})),
$ES153&lt;&gt;"LisChannel",
_xlpm.COEFF,
$ES153&lt;&gt;"RussOutdoor",
_xlpm.COEFF))</f>
        <v/>
      </c>
      <c r="BA153" s="68">
        <f t="array" ref="BA153">
_xlfn.LET(_xlpm.COEFF,
IF($AW153+$AX153=0,0,IF(MAX(MIN($AX153,EOMONTH(BA$15,0))-MAX($AW153,BA$15)+1,)&gt;0,1,0)),
_xlfn.IFS(
$ES153="LisChannel",
_xlpm.COEFF*
INDEX({1;1;1.2;1.2;1;1;1;1;1.2;1.2;1.2;1.2},
MATCH(MONTH(BA$15),
{1,2,3,4,5,6,7,8,9,10,11,12})),
CONCATENATE($ES153," ",$L153)="RussOutdoor метро",
_xlpm.COEFF*
INDEX({0.8;0.9;1.1;1.1;1;1;1;1;1.1;1.1;1.1;1.1},
MATCH(MONTH(BA$15),
{1,2,3,4,5,6,7,8,9,10,11,12})),
$ES153&lt;&gt;"LisChannel",
_xlpm.COEFF,
$ES153&lt;&gt;"RussOutdoor",
_xlpm.COEFF))</f>
        <v/>
      </c>
      <c r="BB153" s="68">
        <f t="array" ref="BB153">
_xlfn.LET(_xlpm.COEFF,
IF($AW153+$AX153=0,0,IF(MAX(MIN($AX153,EOMONTH(BB$15,0))-MAX($AW153,BB$15)+1,)&gt;0,1,0)),
_xlfn.IFS(
$ES153="LisChannel",
_xlpm.COEFF*
INDEX({1;1;1.2;1.2;1;1;1;1;1.2;1.2;1.2;1.2},
MATCH(MONTH(BB$15),
{1,2,3,4,5,6,7,8,9,10,11,12})),
CONCATENATE($ES153," ",$L153)="RussOutdoor метро",
_xlpm.COEFF*
INDEX({0.8;0.9;1.1;1.1;1;1;1;1;1.1;1.1;1.1;1.1},
MATCH(MONTH(BB$15),
{1,2,3,4,5,6,7,8,9,10,11,12})),
$ES153&lt;&gt;"LisChannel",
_xlpm.COEFF,
$ES153&lt;&gt;"RussOutdoor",
_xlpm.COEFF))</f>
        <v/>
      </c>
      <c r="BC153" s="68">
        <f t="array" ref="BC153">
_xlfn.LET(_xlpm.COEFF,
IF($AW153+$AX153=0,0,IF(MAX(MIN($AX153,EOMONTH(BC$15,0))-MAX($AW153,BC$15)+1,)&gt;0,1,0)),
_xlfn.IFS(
$ES153="LisChannel",
_xlpm.COEFF*
INDEX({1;1;1.2;1.2;1;1;1;1;1.2;1.2;1.2;1.2},
MATCH(MONTH(BC$15),
{1,2,3,4,5,6,7,8,9,10,11,12})),
CONCATENATE($ES153," ",$L153)="RussOutdoor метро",
_xlpm.COEFF*
INDEX({0.8;0.9;1.1;1.1;1;1;1;1;1.1;1.1;1.1;1.1},
MATCH(MONTH(BC$15),
{1,2,3,4,5,6,7,8,9,10,11,12})),
$ES153&lt;&gt;"LisChannel",
_xlpm.COEFF,
$ES153&lt;&gt;"RussOutdoor",
_xlpm.COEFF))</f>
        <v/>
      </c>
      <c r="BD153" s="68">
        <f t="array" ref="BD153">
_xlfn.LET(_xlpm.COEFF,
IF($AW153+$AX153=0,0,IF(MAX(MIN($AX153,EOMONTH(BD$15,0))-MAX($AW153,BD$15)+1,)&gt;0,1,0)),
_xlfn.IFS(
$ES153="LisChannel",
_xlpm.COEFF*
INDEX({1;1;1.2;1.2;1;1;1;1;1.2;1.2;1.2;1.2},
MATCH(MONTH(BD$15),
{1,2,3,4,5,6,7,8,9,10,11,12})),
CONCATENATE($ES153," ",$L153)="RussOutdoor метро",
_xlpm.COEFF*
INDEX({0.8;0.9;1.1;1.1;1;1;1;1;1.1;1.1;1.1;1.1},
MATCH(MONTH(BD$15),
{1,2,3,4,5,6,7,8,9,10,11,12})),
$ES153&lt;&gt;"LisChannel",
_xlpm.COEFF,
$ES153&lt;&gt;"RussOutdoor",
_xlpm.COEFF))</f>
        <v/>
      </c>
      <c r="BE153" s="68">
        <f t="array" ref="BE153">
_xlfn.LET(_xlpm.COEFF,
IF($AW153+$AX153=0,0,IF(MAX(MIN($AX153,EOMONTH(BE$15,0))-MAX($AW153,BE$15)+1,)&gt;0,1,0)),
_xlfn.IFS(
$ES153="LisChannel",
_xlpm.COEFF*
INDEX({1;1;1.2;1.2;1;1;1;1;1.2;1.2;1.2;1.2},
MATCH(MONTH(BE$15),
{1,2,3,4,5,6,7,8,9,10,11,12})),
CONCATENATE($ES153," ",$L153)="RussOutdoor метро",
_xlpm.COEFF*
INDEX({0.8;0.9;1.1;1.1;1;1;1;1;1.1;1.1;1.1;1.1},
MATCH(MONTH(BE$15),
{1,2,3,4,5,6,7,8,9,10,11,12})),
$ES153&lt;&gt;"LisChannel",
_xlpm.COEFF,
$ES153&lt;&gt;"RussOutdoor",
_xlpm.COEFF))</f>
        <v/>
      </c>
      <c r="BF153" s="68">
        <f t="array" ref="BF153">
_xlfn.LET(_xlpm.COEFF,
IF($AW153+$AX153=0,0,IF(MAX(MIN($AX153,EOMONTH(BF$15,0))-MAX($AW153,BF$15)+1,)&gt;0,1,0)),
_xlfn.IFS(
$ES153="LisChannel",
_xlpm.COEFF*
INDEX({1;1;1.2;1.2;1;1;1;1;1.2;1.2;1.2;1.2},
MATCH(MONTH(BF$15),
{1,2,3,4,5,6,7,8,9,10,11,12})),
CONCATENATE($ES153," ",$L153)="RussOutdoor метро",
_xlpm.COEFF*
INDEX({0.8;0.9;1.1;1.1;1;1;1;1;1.1;1.1;1.1;1.1},
MATCH(MONTH(BF$15),
{1,2,3,4,5,6,7,8,9,10,11,12})),
$ES153&lt;&gt;"LisChannel",
_xlpm.COEFF,
$ES153&lt;&gt;"RussOutdoor",
_xlpm.COEFF))</f>
        <v/>
      </c>
      <c r="BG153" s="68">
        <f t="array" ref="BG153">
_xlfn.LET(_xlpm.COEFF,
IF($AW153+$AX153=0,0,IF(MAX(MIN($AX153,EOMONTH(BG$15,0))-MAX($AW153,BG$15)+1,)&gt;0,1,0)),
_xlfn.IFS(
$ES153="LisChannel",
_xlpm.COEFF*
INDEX({1;1;1.2;1.2;1;1;1;1;1.2;1.2;1.2;1.2},
MATCH(MONTH(BG$15),
{1,2,3,4,5,6,7,8,9,10,11,12})),
CONCATENATE($ES153," ",$L153)="RussOutdoor метро",
_xlpm.COEFF*
INDEX({0.8;0.9;1.1;1.1;1;1;1;1;1.1;1.1;1.1;1.1},
MATCH(MONTH(BG$15),
{1,2,3,4,5,6,7,8,9,10,11,12})),
$ES153&lt;&gt;"LisChannel",
_xlpm.COEFF,
$ES153&lt;&gt;"RussOutdoor",
_xlpm.COEFF))</f>
        <v/>
      </c>
      <c r="BH153" s="68">
        <f t="array" ref="BH153">
_xlfn.LET(_xlpm.COEFF,
IF($AW153+$AX153=0,0,IF(MAX(MIN($AX153,EOMONTH(BH$15,0))-MAX($AW153,BH$15)+1,)&gt;0,1,0)),
_xlfn.IFS(
$ES153="LisChannel",
_xlpm.COEFF*
INDEX({1;1;1.2;1.2;1;1;1;1;1.2;1.2;1.2;1.2},
MATCH(MONTH(BH$15),
{1,2,3,4,5,6,7,8,9,10,11,12})),
CONCATENATE($ES153," ",$L153)="RussOutdoor метро",
_xlpm.COEFF*
INDEX({0.8;0.9;1.1;1.1;1;1;1;1;1.1;1.1;1.1;1.1},
MATCH(MONTH(BH$15),
{1,2,3,4,5,6,7,8,9,10,11,12})),
$ES153&lt;&gt;"LisChannel",
_xlpm.COEFF,
$ES153&lt;&gt;"RussOutdoor",
_xlpm.COEFF))</f>
        <v/>
      </c>
      <c r="BI153" s="68">
        <f t="array" ref="BI153">
_xlfn.LET(_xlpm.COEFF,
IF($AW153+$AX153=0,0,IF(MAX(MIN($AX153,EOMONTH(BI$15,0))-MAX($AW153,BI$15)+1,)&gt;0,1,0)),
_xlfn.IFS(
$ES153="LisChannel",
_xlpm.COEFF*
INDEX({1;1;1.2;1.2;1;1;1;1;1.2;1.2;1.2;1.2},
MATCH(MONTH(BI$15),
{1,2,3,4,5,6,7,8,9,10,11,12})),
CONCATENATE($ES153," ",$L153)="RussOutdoor метро",
_xlpm.COEFF*
INDEX({0.8;0.9;1.1;1.1;1;1;1;1;1.1;1.1;1.1;1.1},
MATCH(MONTH(BI$15),
{1,2,3,4,5,6,7,8,9,10,11,12})),
$ES153&lt;&gt;"LisChannel",
_xlpm.COEFF,
$ES153&lt;&gt;"RussOutdoor",
_xlpm.COEFF))</f>
        <v/>
      </c>
      <c r="BJ153" s="68">
        <f t="array" ref="BJ153">
_xlfn.LET(_xlpm.COEFF,
IF($AW153+$AX153=0,0,IF(MAX(MIN($AX153,EOMONTH(BJ$15,0))-MAX($AW153,BJ$15)+1,)&gt;0,1,0)),
_xlfn.IFS(
$ES153="LisChannel",
_xlpm.COEFF*
INDEX({1;1;1.2;1.2;1;1;1;1;1.2;1.2;1.2;1.2},
MATCH(MONTH(BJ$15),
{1,2,3,4,5,6,7,8,9,10,11,12})),
CONCATENATE($ES153," ",$L153)="RussOutdoor метро",
_xlpm.COEFF*
INDEX({0.8;0.9;1.1;1.1;1;1;1;1;1.1;1.1;1.1;1.1},
MATCH(MONTH(BJ$15),
{1,2,3,4,5,6,7,8,9,10,11,12})),
$ES153&lt;&gt;"LisChannel",
_xlpm.COEFF,
$ES153&lt;&gt;"RussOutdoor",
_xlpm.COEFF))</f>
        <v/>
      </c>
      <c r="BK153" s="68">
        <f t="array" ref="BK153">
_xlfn.LET(_xlpm.COEFF,
IF($AW153+$AX153=0,0,IF(MAX(MIN($AX153,EOMONTH(BK$15,0))-MAX($AW153,BK$15)+1,)&gt;0,1,0)),
_xlfn.IFS(
$ES153="LisChannel",
_xlpm.COEFF*
INDEX({1;1;1.2;1.2;1;1;1;1;1.2;1.2;1.2;1.2},
MATCH(MONTH(BK$15),
{1,2,3,4,5,6,7,8,9,10,11,12})),
CONCATENATE($ES153," ",$L153)="RussOutdoor метро",
_xlpm.COEFF*
INDEX({0.8;0.9;1.1;1.1;1;1;1;1;1.1;1.1;1.1;1.1},
MATCH(MONTH(BK$15),
{1,2,3,4,5,6,7,8,9,10,11,12})),
$ES153&lt;&gt;"LisChannel",
_xlpm.COEFF,
$ES153&lt;&gt;"RussOutdoor",
_xlpm.COEFF))</f>
        <v/>
      </c>
      <c r="BL153" s="62">
        <f>COUNTIFS($AZ153:$BK153,"&gt;0")</f>
        <v/>
      </c>
      <c r="BM153" s="65" t="n"/>
      <c r="BN153" s="125">
        <f>$DJ153</f>
        <v/>
      </c>
      <c r="BO153" s="63">
        <f>$DQ153</f>
        <v/>
      </c>
      <c r="BP153" s="125">
        <f>
IFERROR(
IF($BL153=0,0,
$BN153*(1-$BO153)),
0)</f>
        <v/>
      </c>
      <c r="BQ153" s="125">
        <f t="array" ref="BQ153">
IFERROR(
_xlfn.IFS(
$DH153="день_1",
$BP153*$BL153/($AX153-$AW153+1)*AZ153*(DAY(EOMONTH(AZ$15,0))),
$DH153="день_2",
$BP153/30*MAX(MIN($AX153,EOMONTH(AZ$15,0))-MAX($AW153,AZ$15)+1,),
$DH153="раб.день",
$BP153/30*(IFERROR(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$BP153*AZ153,
$DH153="неделя",
$BP153*AZ153/7*(ROUNDUP((DAY(EOMONTH(AZ$15,0)))/4,0))),
0)</f>
        <v/>
      </c>
      <c r="BR153" s="125">
        <f t="array" ref="BR153">
IFERROR(
_xlfn.IFS(
$DH153="день_1",
$BP153*$BL153/($AX153-$AW153+1)*BA153*(DAY(EOMONTH(BA$15,0))),
$DH153="день_2",
$BP153/30*MAX(MIN($AX153,EOMONTH(BA$15,0))-MAX($AW153,BA$15)+1,),
$DH153="раб.день",
$BP153/30*(IFERROR(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$BP153*BA153,
$DH153="неделя",
$BP153*BA153/7*(ROUNDUP((DAY(EOMONTH(BA$15,0)))/4,0))),
0)</f>
        <v/>
      </c>
      <c r="BS153" s="125">
        <f t="array" ref="BS153">
IFERROR(
_xlfn.IFS(
$DH153="день_1",
$BP153*$BL153/($AX153-$AW153+1)*BB153*(DAY(EOMONTH(BB$15,0))),
$DH153="день_2",
$BP153/30*MAX(MIN($AX153,EOMONTH(BB$15,0))-MAX($AW153,BB$15)+1,),
$DH153="раб.день",
$BP153/30*(IFERROR(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$BP153*BB153,
$DH153="неделя",
$BP153*BB153/7*(ROUNDUP((DAY(EOMONTH(BB$15,0)))/4,0))),
0)</f>
        <v/>
      </c>
      <c r="BT153" s="125">
        <f t="array" ref="BT153">
IFERROR(
_xlfn.IFS(
$DH153="день_1",
$BP153*$BL153/($AX153-$AW153+1)*BC153*(DAY(EOMONTH(BC$15,0))),
$DH153="день_2",
$BP153/30*MAX(MIN($AX153,EOMONTH(BC$15,0))-MAX($AW153,BC$15)+1,),
$DH153="раб.день",
$BP153/30*(IFERROR(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$BP153*BC153,
$DH153="неделя",
$BP153*BC153/7*(ROUNDUP((DAY(EOMONTH(BC$15,0)))/4,0))),
0)</f>
        <v/>
      </c>
      <c r="BU153" s="125">
        <f t="array" ref="BU153">
IFERROR(
_xlfn.IFS(
$DH153="день_1",
$BP153*$BL153/($AX153-$AW153+1)*BD153*(DAY(EOMONTH(BD$15,0))),
$DH153="день_2",
$BP153/30*MAX(MIN($AX153,EOMONTH(BD$15,0))-MAX($AW153,BD$15)+1,),
$DH153="раб.день",
$BP153/30*(IFERROR(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$BP153*BD153,
$DH153="неделя",
$BP153*BD153/7*(ROUNDUP((DAY(EOMONTH(BD$15,0)))/4,0))),
0)</f>
        <v/>
      </c>
      <c r="BV153" s="125">
        <f t="array" ref="BV153">
IFERROR(
_xlfn.IFS(
$DH153="день_1",
$BP153*$BL153/($AX153-$AW153+1)*BE153*(DAY(EOMONTH(BE$15,0))),
$DH153="день_2",
$BP153/30*MAX(MIN($AX153,EOMONTH(BE$15,0))-MAX($AW153,BE$15)+1,),
$DH153="раб.день",
$BP153/30*(IFERROR(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$BP153*BE153,
$DH153="неделя",
$BP153*BE153/7*(ROUNDUP((DAY(EOMONTH(BE$15,0)))/4,0))),
0)</f>
        <v/>
      </c>
      <c r="BW153" s="125">
        <f t="array" ref="BW153">
IFERROR(
_xlfn.IFS(
$DH153="день_1",
$BP153*$BL153/($AX153-$AW153+1)*BF153*(DAY(EOMONTH(BF$15,0))),
$DH153="день_2",
$BP153/30*MAX(MIN($AX153,EOMONTH(BF$15,0))-MAX($AW153,BF$15)+1,),
$DH153="раб.день",
$BP153/30*(IFERROR(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$BP153*BF153,
$DH153="неделя",
$BP153*BF153/7*(ROUNDUP((DAY(EOMONTH(BF$15,0)))/4,0))),
0)</f>
        <v/>
      </c>
      <c r="BX153" s="125">
        <f t="array" ref="BX153">
IFERROR(
_xlfn.IFS(
$DH153="день_1",
$BP153*$BL153/($AX153-$AW153+1)*BG153*(DAY(EOMONTH(BG$15,0))),
$DH153="день_2",
$BP153/30*MAX(MIN($AX153,EOMONTH(BG$15,0))-MAX($AW153,BG$15)+1,),
$DH153="раб.день",
$BP153/30*(IFERROR(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$BP153*BG153,
$DH153="неделя",
$BP153*BG153/7*(ROUNDUP((DAY(EOMONTH(BG$15,0)))/4,0))),
0)</f>
        <v/>
      </c>
      <c r="BY153" s="125">
        <f t="array" ref="BY153">
IFERROR(
_xlfn.IFS(
$DH153="день_1",
$BP153*$BL153/($AX153-$AW153+1)*BH153*(DAY(EOMONTH(BH$15,0))),
$DH153="день_2",
$BP153/30*MAX(MIN($AX153,EOMONTH(BH$15,0))-MAX($AW153,BH$15)+1,),
$DH153="раб.день",
$BP153/30*(IFERROR(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$BP153*BH153,
$DH153="неделя",
$BP153*BH153/7*(ROUNDUP((DAY(EOMONTH(BH$15,0)))/4,0))),
0)</f>
        <v/>
      </c>
      <c r="BZ153" s="125">
        <f t="array" ref="BZ153">
IFERROR(
_xlfn.IFS(
$DH153="день_1",
$BP153*$BL153/($AX153-$AW153+1)*BI153*(DAY(EOMONTH(BI$15,0))),
$DH153="день_2",
$BP153/30*MAX(MIN($AX153,EOMONTH(BI$15,0))-MAX($AW153,BI$15)+1,),
$DH153="раб.день",
$BP153/30*(IFERROR(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$BP153*BI153,
$DH153="неделя",
$BP153*BI153/7*(ROUNDUP((DAY(EOMONTH(BI$15,0)))/4,0))),
0)</f>
        <v/>
      </c>
      <c r="CA153" s="125">
        <f t="array" ref="CA153">
IFERROR(
_xlfn.IFS(
$DH153="день_1",
$BP153*$BL153/($AX153-$AW153+1)*BJ153*(DAY(EOMONTH(BJ$15,0))),
$DH153="день_2",
$BP153/30*MAX(MIN($AX153,EOMONTH(BJ$15,0))-MAX($AW153,BJ$15)+1,),
$DH153="раб.день",
$BP153/30*(IFERROR(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$BP153*BJ153,
$DH153="неделя",
$BP153*BJ153/7*(ROUNDUP((DAY(EOMONTH(BJ$15,0)))/4,0))),
0)</f>
        <v/>
      </c>
      <c r="CB153" s="125">
        <f t="array" ref="CB153">
IFERROR(
_xlfn.IFS(
$DH153="день_1",
$BP153*$BL153/($AX153-$AW153+1)*BK153*(DAY(EOMONTH(BK$15,0))),
$DH153="день_2",
$BP153/30*MAX(MIN($AX153,EOMONTH(BK$15,0))-MAX($AW153,BK$15)+1,),
$DH153="раб.день",
$BP153/30*(IFERROR(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$BP153*BK153,
$DH153="неделя",
$BP153*BK153/7*(ROUNDUP((DAY(EOMONTH(BK$15,0)))/4,0))),
0)</f>
        <v/>
      </c>
      <c r="CC153" s="125">
        <f>SUM($BQ153:$CB153)</f>
        <v/>
      </c>
      <c r="CD153" s="126">
        <f>SUM($EH153:$EH153)</f>
        <v/>
      </c>
      <c r="CE153" s="126">
        <f>$CD153*$AB153</f>
        <v/>
      </c>
      <c r="CF153" s="126">
        <f>SUM($EK153:$EK153)</f>
        <v/>
      </c>
      <c r="CG153" s="126">
        <f>$CF153*$AB153</f>
        <v/>
      </c>
      <c r="CH153" s="126">
        <f>SUM($CC153,$CE153,$CG153)</f>
        <v/>
      </c>
      <c r="CI153" s="126">
        <f>$CH153*(1+$CM153)</f>
        <v/>
      </c>
      <c r="CJ153" s="127" t="n">
        <v>0</v>
      </c>
      <c r="CK153" s="126">
        <f>SUM($CH153:$CH153)*(1+$CJ153)</f>
        <v/>
      </c>
      <c r="CL153" s="126">
        <f>SUM($CH153:$CH153)*(1+$CM153)</f>
        <v/>
      </c>
      <c r="CM153" s="59" t="n"/>
      <c r="CN153" s="59" t="n"/>
      <c r="CO153" s="72" t="n"/>
      <c r="CP153" s="59" t="n"/>
      <c r="CQ153" s="73" t="n"/>
      <c r="CR153" s="73" t="n"/>
      <c r="CS153" s="73" t="n"/>
      <c r="CT153" s="72" t="n"/>
      <c r="CU153" s="79" t="inlineStr">
        <is>
          <t> </t>
        </is>
      </c>
      <c r="CV153" s="60" t="n"/>
      <c r="CW153" s="60" t="n"/>
      <c r="CX153" s="60" t="n"/>
      <c r="CY153" s="127">
        <f>IFERROR(($CC153-$EE153)/($EE153/(1-$DQ153)),0)</f>
        <v/>
      </c>
      <c r="CZ153" s="127">
        <f>IFERROR(1-$EI153/($CE153),0)</f>
        <v/>
      </c>
      <c r="DA153" s="127">
        <f>IFERROR(1-$EL153/($CG153),0)</f>
        <v/>
      </c>
      <c r="DB153" s="126">
        <f>ROUND(IFERROR(($CI153/(1+$CM153)-$EN153),0),2)</f>
        <v/>
      </c>
      <c r="DC153" s="128" t="n"/>
      <c r="DD153" s="125" t="n"/>
      <c r="DE153" s="75" t="n">
        <v>0</v>
      </c>
      <c r="DF153" s="128" t="n"/>
      <c r="DG153" s="125">
        <f>IF($DC153=0,0,$DD153*($DC153*100%-$DE153*$DF153))*SUM($AB153:$AB153)</f>
        <v/>
      </c>
      <c r="DH153" s="129" t="inlineStr">
        <is>
          <t>месяц</t>
        </is>
      </c>
      <c r="DI153" s="130">
        <f t="array" ref="DI153">IFERROR(
IF($ES153="LisChannel",
(ROUND(((INDEX({174.625;153.888888888889;130.972222222222},MATCH($AI153,{2;3;4}),0))*$AG153*$AI153),2)),0),0)</f>
        <v/>
      </c>
      <c r="DJ153" s="130">
        <f>
_xlfn.LET(_xlpm.X,
IFERROR(
IF($ES153="НовиковТВ",
(_xlfn.LET(_xlpm.NTV,
_xlfn.LET(_xlpm.MIN,350000,
IF(SUMIFS($DI:$DI,$ES:$ES,"НовиковТВ")&lt;=_xlpm.MIN,
(SUMIFS($DI:$DI,$ES:$ES,"НовиковТВ")/(COUNTIFS($ES:$ES,"НовиковТВ")))*_xlpm.MIN/SUMIFS($DI:$DI,$ES:$ES,"НовиковТВ"),
DI153)),
_xlpm.NTV+$DG153/(1-(1-(_xlpm.NTV)*(1-$DL153)*(1-$DM153)*(1-$DN153)*(1-$DO153)*(1-$DP153)/_xlpm.NTV))))/(1+$EP153),
$DI153+$DG153/(1-(1-($DI153)*(1-$DL153)*(1-$DM153)*(1-$DN153)*(1-$DO153)*(1-$DP153)/$DI153))),
0),
_xlpm.X*(1+$CM153)*(1+$CW153)-_xlpm.X*(1+$CM153)+_xlpm.X)</f>
        <v/>
      </c>
      <c r="DK153" s="125" t="inlineStr">
        <is>
          <t>послед.</t>
        </is>
      </c>
      <c r="DL153" s="63" t="n">
        <v>0</v>
      </c>
      <c r="DM153" s="63" t="n">
        <v>0</v>
      </c>
      <c r="DN153" s="63" t="n">
        <v>0</v>
      </c>
      <c r="DO153" s="63" t="n">
        <v>0</v>
      </c>
      <c r="DP153" s="63" t="n">
        <v>0</v>
      </c>
      <c r="DQ153" s="63">
        <f t="array" ref="DQ153">IFERROR(_xlfn.IFS(
$DK153="послед.",1-(1-$DL153)*(1-$DM153)*(1-$DN153)*(1-$DO153)*(1-$DP153),
$DK153="сумм.",$DL153+$DM153+$DN153+$DO153+$DP153),
0)</f>
        <v/>
      </c>
      <c r="DR153" s="125">
        <f t="array" ref="DR153">
IFERROR(
_xlfn.IFS(
$BL153=0,
0,
$BL153&gt;0,
_xlfn.IFS($DK153="послед.",
$DJ153*(1-$DL153)*(1-$DM153)*(1-$DN153)*(1-$DO153)*(1-$DP153),
$DK153="сумм.",
$DJ153*(1-($DL153+$DM153+$DN153+$DO153+$DP153)))),0)</f>
        <v/>
      </c>
      <c r="DS153" s="125">
        <f t="array" ref="DS153">
IFERROR(_xlfn.IFS(
$DH153="день_1",
$DR153*$BL153/($AX153-$AW153+1)*AZ153*(DAY(EOMONTH(AZ$15,0))),
$DH153="день_2",
$DR153/30*MAX(MIN($AX153,EOMONTH(AZ$15,0))-MAX($AW153,AZ$15)+1,),
$DH153="раб.день",
$DR153/30*(IFERROR(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$DR153*AZ153,
$DH153="неделя",
$DR153*AZ153/7*(ROUNDUP((DAY(EOMONTH(AZ$15,0)))/4,0))),
0)</f>
        <v/>
      </c>
      <c r="DT153" s="125">
        <f t="array" ref="DT153">
IFERROR(_xlfn.IFS(
$DH153="день_1",
$DR153*$BL153/($AX153-$AW153+1)*BA153*(DAY(EOMONTH(BA$15,0))),
$DH153="день_2",
$DR153/30*MAX(MIN($AX153,EOMONTH(BA$15,0))-MAX($AW153,BA$15)+1,),
$DH153="раб.день",
$DR153/30*(IFERROR(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$DR153*BA153,
$DH153="неделя",
$DR153*BA153/7*(ROUNDUP((DAY(EOMONTH(BA$15,0)))/4,0))),
0)</f>
        <v/>
      </c>
      <c r="DU153" s="125">
        <f t="array" ref="DU153">
IFERROR(_xlfn.IFS(
$DH153="день_1",
$DR153*$BL153/($AX153-$AW153+1)*BB153*(DAY(EOMONTH(BB$15,0))),
$DH153="день_2",
$DR153/30*MAX(MIN($AX153,EOMONTH(BB$15,0))-MAX($AW153,BB$15)+1,),
$DH153="раб.день",
$DR153/30*(IFERROR(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$DR153*BB153,
$DH153="неделя",
$DR153*BB153/7*(ROUNDUP((DAY(EOMONTH(BB$15,0)))/4,0))),
0)</f>
        <v/>
      </c>
      <c r="DV153" s="125">
        <f t="array" ref="DV153">
IFERROR(_xlfn.IFS(
$DH153="день_1",
$DR153*$BL153/($AX153-$AW153+1)*BC153*(DAY(EOMONTH(BC$15,0))),
$DH153="день_2",
$DR153/30*MAX(MIN($AX153,EOMONTH(BC$15,0))-MAX($AW153,BC$15)+1,),
$DH153="раб.день",
$DR153/30*(IFERROR(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$DR153*BC153,
$DH153="неделя",
$DR153*BC153/7*(ROUNDUP((DAY(EOMONTH(BC$15,0)))/4,0))),
0)</f>
        <v/>
      </c>
      <c r="DW153" s="125">
        <f t="array" ref="DW153">
IFERROR(_xlfn.IFS(
$DH153="день_1",
$DR153*$BL153/($AX153-$AW153+1)*BD153*(DAY(EOMONTH(BD$15,0))),
$DH153="день_2",
$DR153/30*MAX(MIN($AX153,EOMONTH(BD$15,0))-MAX($AW153,BD$15)+1,),
$DH153="раб.день",
$DR153/30*(IFERROR(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$DR153*BD153,
$DH153="неделя",
$DR153*BD153/7*(ROUNDUP((DAY(EOMONTH(BD$15,0)))/4,0))),
0)</f>
        <v/>
      </c>
      <c r="DX153" s="125">
        <f t="array" ref="DX153">
IFERROR(_xlfn.IFS(
$DH153="день_1",
$DR153*$BL153/($AX153-$AW153+1)*BE153*(DAY(EOMONTH(BE$15,0))),
$DH153="день_2",
$DR153/30*MAX(MIN($AX153,EOMONTH(BE$15,0))-MAX($AW153,BE$15)+1,),
$DH153="раб.день",
$DR153/30*(IFERROR(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$DR153*BE153,
$DH153="неделя",
$DR153*BE153/7*(ROUNDUP((DAY(EOMONTH(BE$15,0)))/4,0))),
0)</f>
        <v/>
      </c>
      <c r="DY153" s="125">
        <f t="array" ref="DY153">
IFERROR(_xlfn.IFS(
$DH153="день_1",
$DR153*$BL153/($AX153-$AW153+1)*BF153*(DAY(EOMONTH(BF$15,0))),
$DH153="день_2",
$DR153/30*MAX(MIN($AX153,EOMONTH(BF$15,0))-MAX($AW153,BF$15)+1,),
$DH153="раб.день",
$DR153/30*(IFERROR(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$DR153*BF153,
$DH153="неделя",
$DR153*BF153/7*(ROUNDUP((DAY(EOMONTH(BF$15,0)))/4,0))),
0)</f>
        <v/>
      </c>
      <c r="DZ153" s="125">
        <f t="array" ref="DZ153">
IFERROR(_xlfn.IFS(
$DH153="день_1",
$DR153*$BL153/($AX153-$AW153+1)*BG153*(DAY(EOMONTH(BG$15,0))),
$DH153="день_2",
$DR153/30*MAX(MIN($AX153,EOMONTH(BG$15,0))-MAX($AW153,BG$15)+1,),
$DH153="раб.день",
$DR153/30*(IFERROR(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$DR153*BG153,
$DH153="неделя",
$DR153*BG153/7*(ROUNDUP((DAY(EOMONTH(BG$15,0)))/4,0))),
0)</f>
        <v/>
      </c>
      <c r="EA153" s="125">
        <f t="array" ref="EA153">
IFERROR(_xlfn.IFS(
$DH153="день_1",
$DR153*$BL153/($AX153-$AW153+1)*BH153*(DAY(EOMONTH(BH$15,0))),
$DH153="день_2",
$DR153/30*MAX(MIN($AX153,EOMONTH(BH$15,0))-MAX($AW153,BH$15)+1,),
$DH153="раб.день",
$DR153/30*(IFERROR(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$DR153*BH153,
$DH153="неделя",
$DR153*BH153/7*(ROUNDUP((DAY(EOMONTH(BH$15,0)))/4,0))),
0)</f>
        <v/>
      </c>
      <c r="EB153" s="125">
        <f t="array" ref="EB153">
IFERROR(_xlfn.IFS(
$DH153="день_1",
$DR153*$BL153/($AX153-$AW153+1)*BI153*(DAY(EOMONTH(BI$15,0))),
$DH153="день_2",
$DR153/30*MAX(MIN($AX153,EOMONTH(BI$15,0))-MAX($AW153,BI$15)+1,),
$DH153="раб.день",
$DR153/30*(IFERROR(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$DR153*BI153,
$DH153="неделя",
$DR153*BI153/7*(ROUNDUP((DAY(EOMONTH(BI$15,0)))/4,0))),
0)</f>
        <v/>
      </c>
      <c r="EC153" s="125">
        <f t="array" ref="EC153">
IFERROR(_xlfn.IFS(
$DH153="день_1",
$DR153*$BL153/($AX153-$AW153+1)*BJ153*(DAY(EOMONTH(BJ$15,0))),
$DH153="день_2",
$DR153/30*MAX(MIN($AX153,EOMONTH(BJ$15,0))-MAX($AW153,BJ$15)+1,),
$DH153="раб.день",
$DR153/30*(IFERROR(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$DR153*BJ153,
$DH153="неделя",
$DR153*BJ153/7*(ROUNDUP((DAY(EOMONTH(BJ$15,0)))/4,0))),
0)</f>
        <v/>
      </c>
      <c r="ED153" s="125">
        <f t="array" ref="ED153">
IFERROR(_xlfn.IFS(
$DH153="день_1",
$DR153*$BL153/($AX153-$AW153+1)*BK153*(DAY(EOMONTH(BK$15,0))),
$DH153="день_2",
$DR153/30*MAX(MIN($AX153,EOMONTH(BK$15,0))-MAX($AW153,BK$15)+1,),
$DH153="раб.день",
$DR153/30*(IFERROR(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$DR153*BK153,
$DH153="неделя",
$DR153*BK153/7*(ROUNDUP((DAY(EOMONTH(BK$15,0)))/4,0))),
0)</f>
        <v/>
      </c>
      <c r="EE153" s="125">
        <f>SUM($DS153,$DT153,$DU153,$DV153,$DW153,$DX153,$DY153,$DZ153,$EA153,$EB153,$EC153,$ED153)</f>
        <v/>
      </c>
      <c r="EF153" s="125">
        <f>IFERROR(ROUND($EE153*(1+$EP153),2),0)</f>
        <v/>
      </c>
      <c r="EG153" s="128" t="n">
        <v>1</v>
      </c>
      <c r="EH153" s="126" t="n">
        <v>0</v>
      </c>
      <c r="EI153" s="126">
        <f>ROUND(SUM($EH153:$EH153)*SUM($AB153:$AB153)*$EG153,2)</f>
        <v/>
      </c>
      <c r="EJ153" s="126">
        <f>ROUND($EI153*(1+$EP153),2)</f>
        <v/>
      </c>
      <c r="EK153" s="126" t="n">
        <v>0</v>
      </c>
      <c r="EL153" s="126">
        <f>ROUND(SUM($EK153:$EK153)*SUM($AB153:$AB153)*$EG153,2)</f>
        <v/>
      </c>
      <c r="EM153" s="126">
        <f>ROUND($EL153*(1+$EP153),2)</f>
        <v/>
      </c>
      <c r="EN153" s="126">
        <f>SUM($EE153,$EI153,$EL153)</f>
        <v/>
      </c>
      <c r="EO153" s="126">
        <f>SUM($EF153,$EJ153,$EM153)</f>
        <v/>
      </c>
      <c r="EP153" s="59" t="n"/>
      <c r="EQ153" s="59" t="n"/>
      <c r="ER153" s="60">
        <f t="array" ref="ER1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MATCH(ES153,
{"AMS";"RussOutdoor";"HD Outdoor";"Ingroup";"IQ";"Ledproduction";"LisChannel";"Logic";"Media-PPL";"NovikovTV | НовиковТВ";"SMA";"SOK";"КрокусТВ | CrocusTV | IndoorTV";"Сити";"ТЯК Москва"},
0)),"")</f>
        <v/>
      </c>
      <c r="ES153" s="60" t="n"/>
      <c r="ET153" s="60">
        <f t="array" ref="ET1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MATCH(ES153,
{"AMS";"RussOutdoor";"HD Outdoor";"Ingroup";"IQ";"Ledproduction";"LisChannel";"Logic";"Media-PPL";"NovikovTV | НовиковТВ";"SMA";"SOK";"КрокусТВ | CrocusTV | IndoorTV";"Сити";"ТЯК Москва"},
0)),"")</f>
        <v/>
      </c>
      <c r="EU153" s="60" t="n"/>
      <c r="EV153" s="60" t="n"/>
      <c r="EX153" s="110">
        <f t="array" ref="EX153">
($AR153/30
+N("ТРАФИК ПЛОЩАДКИ"))*
(IFERROR(
_xlfn.LET(
_xlpm.GPR,
HLOOKUP($L153,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IF($Q153="цифровой",_xlpm.GPR/$AG153,_xlpm.GPR/60)),
0)
+N("DWELL TIME"))*
(IF($AB153=0,0,IF($AB153=1,0.3,IF($AB153=2,0.5,IF($AB153&gt;2,1))))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_xlfn.IFS($AC153="да",1.2,$AC153="нет",1)*
_xlfn.IFS($AD153="да",1.2,$AD153="нет",1)*
IF(R153="статический",1,1.2)*
$X153*
INDEX(
{1.2;1;1.2;1.2;1;1.2;1.2;1.2;1.2;1.2;1.2;1;1.2;1.2;1.2;1.2;1;1;1.2;1.2;1.2;1;1;1;1;1.2;1.2;1.2;1.2;1;1;1;1;1.2;1.2;1.2;1.2;1.2;1.2;1.2;1.2;1;1;1.2;1;1;1;1;1.5;1;1;1.5;1.5;1.2},
MATCH($Q153,_xlpm.MI,0)))&gt;{0.02;0.04;0.06;0.1;0.2;0.4;0.6;0.8;1;2;4;6})),
{0;1;2;3;4;5;6;7;8;9;10;11;12},
0)))
+N("КОЭФФИЦИЕНТ КОНТАКТА"))))*
(_xlfn.IFS($X153&lt;0.1,$X153/1000,$X153&gt;25,5.2,AND($X153&gt;=0.1,$X153&lt;=25),(($X153*2+0.1)/10)*($X153/10)))*
IFERROR((_xlfn.LET(
_xlpm.MA,
{0;0.8;0.85;0.9;0.95;1},
_xlpm.MAA,
{0;1;2;3;4;5},
INDEX(_xlpm.MA,MATCH(SUMPRODUCT(--((IF(ROUND(_xlpm.MAA,1)&gt;5,5,ROUND($AB153,1)))&gt;{0;1;2;3;4;5})),_xlpm.MAA,0)))
+N("КОЭФФИЦИЕНТ КОЛ-ВО КОНСТРУКЦИЙ")),1)*
$AB153,0))*
(IF($Q153="цифровой",$AG153/15*$AI153,1)
+N("ДЛЯ ЦИФРЫ"))</f>
        <v/>
      </c>
      <c r="EY153" s="110">
        <f>IFERROR(EX153*AY153,0)</f>
        <v/>
      </c>
      <c r="EZ153" s="131">
        <f>IFERROR(DP153/EY153*1000,0)</f>
        <v/>
      </c>
      <c r="FA153" s="112">
        <f>IFERROR(FC153/FB153,0)</f>
        <v/>
      </c>
      <c r="FB153" s="112">
        <f>IFERROR((FC153/(EY153/FF153*#REF!))*0.825,0)</f>
        <v/>
      </c>
      <c r="FC153" s="112">
        <f>IFERROR(((EX153*30/AR153)*100)/30,0)</f>
        <v/>
      </c>
      <c r="FD153" s="112">
        <f>IFERROR(EY153/G153*100%,0)</f>
        <v/>
      </c>
      <c r="FE153" s="112">
        <f>IFERROR(FD153/FC153*100%,0)</f>
        <v/>
      </c>
      <c r="FF153" s="110">
        <f>IFERROR(AR153/30*AY153,0)</f>
        <v/>
      </c>
    </row>
    <row r="154" ht="12.75" customHeight="1">
      <c r="A154" s="59" t="n"/>
      <c r="B154" s="60" t="n"/>
      <c r="C154" s="60" t="n"/>
      <c r="D154" s="60">
        <f t="array" ref="D1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4" s="60">
        <f t="array" ref="E1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4" s="60" t="inlineStr"/>
      <c r="G154" s="60" t="n"/>
      <c r="H154" s="60">
        <f t="array" ref="H1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4" s="60" t="n"/>
      <c r="J154" s="60" t="n"/>
      <c r="K154" s="60" t="n"/>
      <c r="L154" s="60" t="n"/>
      <c r="M154" s="60" t="n"/>
      <c r="N154" s="60" t="n"/>
      <c r="O154" s="60" t="n"/>
      <c r="P154" s="60">
        <f t="array" ref="P154">
_xlfn.IFS(
ISNUMBER(MATCH($Q154,{"шелфбаннер","разделитель","монетница","чековая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ISNUMBER(MATCH($Q154,{"каталог","журнал"},)),
"Пресса",
$Q154="","")</f>
        <v/>
      </c>
      <c r="Q154" s="60" t="n"/>
      <c r="R154" s="60">
        <f t="array" ref="R154">
IFERROR(
_xlfn.IFS(
OR(ISNUMBER(MATCH($Q154,{"экспозиция","макет","стенд","автостенд","авто стенд","выставочное пространство","выставочные стенды","модульные выставочные стенды","3Д конструкция","3D конструкция"},)),P154="Экспонирование"),
"нестандартный",
ISNUMBER(MATCH($Q154,{"скроллер","призматрон"},)),
"динамический",
$P154="Видео",
"цифровой",
OR($P154="Пресса",$P154="Щит",$P154="POSm",$P154="Подвес",$P154="Брендирование/оклейка"),
"статический"),"")</f>
        <v/>
      </c>
      <c r="S154" s="59" t="n"/>
      <c r="T154" s="60" t="n"/>
      <c r="U154" s="60" t="n"/>
      <c r="V154" s="60">
        <f>
IF(P154="Видео",
"цифровой постер/ролик",
IF(ISNUMBER(MATCH(Q154,{"короб световой","короб световой | лайтбокс","короб световой | кристалайт","лайтбокс","лайт бокс","кристалайт","LB","lightbox"},)),
"бэклит",
IF(P154="Брендирование/оклейка",
"перфарированная пленка/самоклейка",
IF(P154="Экспонирование",
"под запрос",
IF(P154="Подвес",
"баннер/ткань",
"")))))</f>
        <v/>
      </c>
      <c r="W154" s="59" t="n"/>
      <c r="X154" s="59" t="n"/>
      <c r="Y154" s="59" t="n"/>
      <c r="Z154" s="61" t="n"/>
      <c r="AA154" s="61" t="n"/>
      <c r="AB154" s="61">
        <f>IF(BL154&gt;0,Z154,0)</f>
        <v/>
      </c>
      <c r="AC154" s="59" t="n"/>
      <c r="AD154" s="59" t="n"/>
      <c r="AE154" s="59" t="n"/>
      <c r="AF154" s="59" t="n"/>
      <c r="AG154" s="59" t="n"/>
      <c r="AH154" s="59" t="n"/>
      <c r="AI154" s="59" t="n"/>
      <c r="AJ154" s="59" t="n"/>
      <c r="AK154" s="59" t="n"/>
      <c r="AL154" s="62">
        <f>IFERROR(IF(OR(R154="статический",R154="динамический",R154="нестандартный",R154="",R154=""),"-",IF(AND(AH154="-",AI154="-"),"-",AK154*3600/AH154*AI154)),"-")</f>
        <v/>
      </c>
      <c r="AM154" s="62">
        <f>IFERROR(IF(OR(R154="статический",R154="динамический",R154="",R154="", R154="BTL",R154="нестандартный"),"-",AG154*AI154*AL154/60),"-")</f>
        <v/>
      </c>
      <c r="AN154" s="63">
        <f>IFERROR(IF(AH154="","-",AG154*AI154/AH154),"-")</f>
        <v/>
      </c>
      <c r="AO154" s="59">
        <f>IFERROR(IF(OR($R154="статический",$R154="динамический",$R154="",$R154="",$R154="BTL",$R154="нестандартный"),"-",$AL154*$AY154),"-")</f>
        <v/>
      </c>
      <c r="AP154" s="62">
        <f>IFERROR(IF(OR($R154="статический",$R154="динамический",$R154="",$R154="",$R154="BTL",$R154="нестандартный"),"-",$AM154*AY154),"-")</f>
        <v/>
      </c>
      <c r="AQ154" s="64" t="n"/>
      <c r="AR154" s="61" t="n"/>
      <c r="AS154" s="61" t="n"/>
      <c r="AT154" s="61" t="n"/>
      <c r="AU154" s="65" t="n"/>
      <c r="AV154" s="124">
        <f>IFERROR(DR154/AT154*1000,"n/a")</f>
        <v/>
      </c>
      <c r="AW154" s="67" t="n"/>
      <c r="AX154" s="67" t="n"/>
      <c r="AY154" s="43">
        <f>IFERROR(IF(OR($AW154="",$AX154=""),"",_xlfn.DAYS($AX154+1,$AW154)),"")</f>
        <v/>
      </c>
      <c r="AZ154" s="68">
        <f t="array" ref="AZ154">
_xlfn.LET(_xlpm.COEFF,
IF($AW154+$AX154=0,0,IF(MAX(MIN($AX154,EOMONTH(AZ$15,0))-MAX($AW154,AZ$15)+1,)&gt;0,1,0)),
_xlfn.IFS(
$ES154="LisChannel",
_xlpm.COEFF*
INDEX({1;1;1.2;1.2;1;1;1;1;1.2;1.2;1.2;1.2},
MATCH(MONTH(AZ$15),
{1,2,3,4,5,6,7,8,9,10,11,12})),
CONCATENATE($ES154," ",$L154)="RussOutdoor метро",
_xlpm.COEFF*
INDEX({0.8;0.9;1.1;1.1;1;1;1;1;1.1;1.1;1.1;1.1},
MATCH(MONTH(AZ$15),
{1,2,3,4,5,6,7,8,9,10,11,12})),
$ES154&lt;&gt;"LisChannel",
_xlpm.COEFF,
$ES154&lt;&gt;"RussOutdoor",
_xlpm.COEFF))</f>
        <v/>
      </c>
      <c r="BA154" s="68">
        <f t="array" ref="BA154">
_xlfn.LET(_xlpm.COEFF,
IF($AW154+$AX154=0,0,IF(MAX(MIN($AX154,EOMONTH(BA$15,0))-MAX($AW154,BA$15)+1,)&gt;0,1,0)),
_xlfn.IFS(
$ES154="LisChannel",
_xlpm.COEFF*
INDEX({1;1;1.2;1.2;1;1;1;1;1.2;1.2;1.2;1.2},
MATCH(MONTH(BA$15),
{1,2,3,4,5,6,7,8,9,10,11,12})),
CONCATENATE($ES154," ",$L154)="RussOutdoor метро",
_xlpm.COEFF*
INDEX({0.8;0.9;1.1;1.1;1;1;1;1;1.1;1.1;1.1;1.1},
MATCH(MONTH(BA$15),
{1,2,3,4,5,6,7,8,9,10,11,12})),
$ES154&lt;&gt;"LisChannel",
_xlpm.COEFF,
$ES154&lt;&gt;"RussOutdoor",
_xlpm.COEFF))</f>
        <v/>
      </c>
      <c r="BB154" s="68">
        <f t="array" ref="BB154">
_xlfn.LET(_xlpm.COEFF,
IF($AW154+$AX154=0,0,IF(MAX(MIN($AX154,EOMONTH(BB$15,0))-MAX($AW154,BB$15)+1,)&gt;0,1,0)),
_xlfn.IFS(
$ES154="LisChannel",
_xlpm.COEFF*
INDEX({1;1;1.2;1.2;1;1;1;1;1.2;1.2;1.2;1.2},
MATCH(MONTH(BB$15),
{1,2,3,4,5,6,7,8,9,10,11,12})),
CONCATENATE($ES154," ",$L154)="RussOutdoor метро",
_xlpm.COEFF*
INDEX({0.8;0.9;1.1;1.1;1;1;1;1;1.1;1.1;1.1;1.1},
MATCH(MONTH(BB$15),
{1,2,3,4,5,6,7,8,9,10,11,12})),
$ES154&lt;&gt;"LisChannel",
_xlpm.COEFF,
$ES154&lt;&gt;"RussOutdoor",
_xlpm.COEFF))</f>
        <v/>
      </c>
      <c r="BC154" s="68">
        <f t="array" ref="BC154">
_xlfn.LET(_xlpm.COEFF,
IF($AW154+$AX154=0,0,IF(MAX(MIN($AX154,EOMONTH(BC$15,0))-MAX($AW154,BC$15)+1,)&gt;0,1,0)),
_xlfn.IFS(
$ES154="LisChannel",
_xlpm.COEFF*
INDEX({1;1;1.2;1.2;1;1;1;1;1.2;1.2;1.2;1.2},
MATCH(MONTH(BC$15),
{1,2,3,4,5,6,7,8,9,10,11,12})),
CONCATENATE($ES154," ",$L154)="RussOutdoor метро",
_xlpm.COEFF*
INDEX({0.8;0.9;1.1;1.1;1;1;1;1;1.1;1.1;1.1;1.1},
MATCH(MONTH(BC$15),
{1,2,3,4,5,6,7,8,9,10,11,12})),
$ES154&lt;&gt;"LisChannel",
_xlpm.COEFF,
$ES154&lt;&gt;"RussOutdoor",
_xlpm.COEFF))</f>
        <v/>
      </c>
      <c r="BD154" s="68">
        <f t="array" ref="BD154">
_xlfn.LET(_xlpm.COEFF,
IF($AW154+$AX154=0,0,IF(MAX(MIN($AX154,EOMONTH(BD$15,0))-MAX($AW154,BD$15)+1,)&gt;0,1,0)),
_xlfn.IFS(
$ES154="LisChannel",
_xlpm.COEFF*
INDEX({1;1;1.2;1.2;1;1;1;1;1.2;1.2;1.2;1.2},
MATCH(MONTH(BD$15),
{1,2,3,4,5,6,7,8,9,10,11,12})),
CONCATENATE($ES154," ",$L154)="RussOutdoor метро",
_xlpm.COEFF*
INDEX({0.8;0.9;1.1;1.1;1;1;1;1;1.1;1.1;1.1;1.1},
MATCH(MONTH(BD$15),
{1,2,3,4,5,6,7,8,9,10,11,12})),
$ES154&lt;&gt;"LisChannel",
_xlpm.COEFF,
$ES154&lt;&gt;"RussOutdoor",
_xlpm.COEFF))</f>
        <v/>
      </c>
      <c r="BE154" s="68">
        <f t="array" ref="BE154">
_xlfn.LET(_xlpm.COEFF,
IF($AW154+$AX154=0,0,IF(MAX(MIN($AX154,EOMONTH(BE$15,0))-MAX($AW154,BE$15)+1,)&gt;0,1,0)),
_xlfn.IFS(
$ES154="LisChannel",
_xlpm.COEFF*
INDEX({1;1;1.2;1.2;1;1;1;1;1.2;1.2;1.2;1.2},
MATCH(MONTH(BE$15),
{1,2,3,4,5,6,7,8,9,10,11,12})),
CONCATENATE($ES154," ",$L154)="RussOutdoor метро",
_xlpm.COEFF*
INDEX({0.8;0.9;1.1;1.1;1;1;1;1;1.1;1.1;1.1;1.1},
MATCH(MONTH(BE$15),
{1,2,3,4,5,6,7,8,9,10,11,12})),
$ES154&lt;&gt;"LisChannel",
_xlpm.COEFF,
$ES154&lt;&gt;"RussOutdoor",
_xlpm.COEFF))</f>
        <v/>
      </c>
      <c r="BF154" s="68">
        <f t="array" ref="BF154">
_xlfn.LET(_xlpm.COEFF,
IF($AW154+$AX154=0,0,IF(MAX(MIN($AX154,EOMONTH(BF$15,0))-MAX($AW154,BF$15)+1,)&gt;0,1,0)),
_xlfn.IFS(
$ES154="LisChannel",
_xlpm.COEFF*
INDEX({1;1;1.2;1.2;1;1;1;1;1.2;1.2;1.2;1.2},
MATCH(MONTH(BF$15),
{1,2,3,4,5,6,7,8,9,10,11,12})),
CONCATENATE($ES154," ",$L154)="RussOutdoor метро",
_xlpm.COEFF*
INDEX({0.8;0.9;1.1;1.1;1;1;1;1;1.1;1.1;1.1;1.1},
MATCH(MONTH(BF$15),
{1,2,3,4,5,6,7,8,9,10,11,12})),
$ES154&lt;&gt;"LisChannel",
_xlpm.COEFF,
$ES154&lt;&gt;"RussOutdoor",
_xlpm.COEFF))</f>
        <v/>
      </c>
      <c r="BG154" s="68">
        <f t="array" ref="BG154">
_xlfn.LET(_xlpm.COEFF,
IF($AW154+$AX154=0,0,IF(MAX(MIN($AX154,EOMONTH(BG$15,0))-MAX($AW154,BG$15)+1,)&gt;0,1,0)),
_xlfn.IFS(
$ES154="LisChannel",
_xlpm.COEFF*
INDEX({1;1;1.2;1.2;1;1;1;1;1.2;1.2;1.2;1.2},
MATCH(MONTH(BG$15),
{1,2,3,4,5,6,7,8,9,10,11,12})),
CONCATENATE($ES154," ",$L154)="RussOutdoor метро",
_xlpm.COEFF*
INDEX({0.8;0.9;1.1;1.1;1;1;1;1;1.1;1.1;1.1;1.1},
MATCH(MONTH(BG$15),
{1,2,3,4,5,6,7,8,9,10,11,12})),
$ES154&lt;&gt;"LisChannel",
_xlpm.COEFF,
$ES154&lt;&gt;"RussOutdoor",
_xlpm.COEFF))</f>
        <v/>
      </c>
      <c r="BH154" s="68">
        <f t="array" ref="BH154">
_xlfn.LET(_xlpm.COEFF,
IF($AW154+$AX154=0,0,IF(MAX(MIN($AX154,EOMONTH(BH$15,0))-MAX($AW154,BH$15)+1,)&gt;0,1,0)),
_xlfn.IFS(
$ES154="LisChannel",
_xlpm.COEFF*
INDEX({1;1;1.2;1.2;1;1;1;1;1.2;1.2;1.2;1.2},
MATCH(MONTH(BH$15),
{1,2,3,4,5,6,7,8,9,10,11,12})),
CONCATENATE($ES154," ",$L154)="RussOutdoor метро",
_xlpm.COEFF*
INDEX({0.8;0.9;1.1;1.1;1;1;1;1;1.1;1.1;1.1;1.1},
MATCH(MONTH(BH$15),
{1,2,3,4,5,6,7,8,9,10,11,12})),
$ES154&lt;&gt;"LisChannel",
_xlpm.COEFF,
$ES154&lt;&gt;"RussOutdoor",
_xlpm.COEFF))</f>
        <v/>
      </c>
      <c r="BI154" s="68">
        <f t="array" ref="BI154">
_xlfn.LET(_xlpm.COEFF,
IF($AW154+$AX154=0,0,IF(MAX(MIN($AX154,EOMONTH(BI$15,0))-MAX($AW154,BI$15)+1,)&gt;0,1,0)),
_xlfn.IFS(
$ES154="LisChannel",
_xlpm.COEFF*
INDEX({1;1;1.2;1.2;1;1;1;1;1.2;1.2;1.2;1.2},
MATCH(MONTH(BI$15),
{1,2,3,4,5,6,7,8,9,10,11,12})),
CONCATENATE($ES154," ",$L154)="RussOutdoor метро",
_xlpm.COEFF*
INDEX({0.8;0.9;1.1;1.1;1;1;1;1;1.1;1.1;1.1;1.1},
MATCH(MONTH(BI$15),
{1,2,3,4,5,6,7,8,9,10,11,12})),
$ES154&lt;&gt;"LisChannel",
_xlpm.COEFF,
$ES154&lt;&gt;"RussOutdoor",
_xlpm.COEFF))</f>
        <v/>
      </c>
      <c r="BJ154" s="68">
        <f t="array" ref="BJ154">
_xlfn.LET(_xlpm.COEFF,
IF($AW154+$AX154=0,0,IF(MAX(MIN($AX154,EOMONTH(BJ$15,0))-MAX($AW154,BJ$15)+1,)&gt;0,1,0)),
_xlfn.IFS(
$ES154="LisChannel",
_xlpm.COEFF*
INDEX({1;1;1.2;1.2;1;1;1;1;1.2;1.2;1.2;1.2},
MATCH(MONTH(BJ$15),
{1,2,3,4,5,6,7,8,9,10,11,12})),
CONCATENATE($ES154," ",$L154)="RussOutdoor метро",
_xlpm.COEFF*
INDEX({0.8;0.9;1.1;1.1;1;1;1;1;1.1;1.1;1.1;1.1},
MATCH(MONTH(BJ$15),
{1,2,3,4,5,6,7,8,9,10,11,12})),
$ES154&lt;&gt;"LisChannel",
_xlpm.COEFF,
$ES154&lt;&gt;"RussOutdoor",
_xlpm.COEFF))</f>
        <v/>
      </c>
      <c r="BK154" s="68">
        <f t="array" ref="BK154">
_xlfn.LET(_xlpm.COEFF,
IF($AW154+$AX154=0,0,IF(MAX(MIN($AX154,EOMONTH(BK$15,0))-MAX($AW154,BK$15)+1,)&gt;0,1,0)),
_xlfn.IFS(
$ES154="LisChannel",
_xlpm.COEFF*
INDEX({1;1;1.2;1.2;1;1;1;1;1.2;1.2;1.2;1.2},
MATCH(MONTH(BK$15),
{1,2,3,4,5,6,7,8,9,10,11,12})),
CONCATENATE($ES154," ",$L154)="RussOutdoor метро",
_xlpm.COEFF*
INDEX({0.8;0.9;1.1;1.1;1;1;1;1;1.1;1.1;1.1;1.1},
MATCH(MONTH(BK$15),
{1,2,3,4,5,6,7,8,9,10,11,12})),
$ES154&lt;&gt;"LisChannel",
_xlpm.COEFF,
$ES154&lt;&gt;"RussOutdoor",
_xlpm.COEFF))</f>
        <v/>
      </c>
      <c r="BL154" s="62">
        <f>COUNTIFS($AZ154:$BK154,"&gt;0")</f>
        <v/>
      </c>
      <c r="BM154" s="65" t="n"/>
      <c r="BN154" s="125">
        <f>$DJ154</f>
        <v/>
      </c>
      <c r="BO154" s="63">
        <f>$DQ154</f>
        <v/>
      </c>
      <c r="BP154" s="125">
        <f>
IFERROR(
IF($BL154=0,0,
$BN154*(1-$BO154)),
0)</f>
        <v/>
      </c>
      <c r="BQ154" s="125">
        <f t="array" ref="BQ154">
IFERROR(
_xlfn.IFS(
$DH154="день_1",
$BP154*$BL154/($AX154-$AW154+1)*AZ154*(DAY(EOMONTH(AZ$15,0))),
$DH154="день_2",
$BP154/30*MAX(MIN($AX154,EOMONTH(AZ$15,0))-MAX($AW154,AZ$15)+1,),
$DH154="раб.день",
$BP154/30*(IFERROR(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$BP154*AZ154,
$DH154="неделя",
$BP154*AZ154/7*(ROUNDUP((DAY(EOMONTH(AZ$15,0)))/4,0))),
0)</f>
        <v/>
      </c>
      <c r="BR154" s="125">
        <f t="array" ref="BR154">
IFERROR(
_xlfn.IFS(
$DH154="день_1",
$BP154*$BL154/($AX154-$AW154+1)*BA154*(DAY(EOMONTH(BA$15,0))),
$DH154="день_2",
$BP154/30*MAX(MIN($AX154,EOMONTH(BA$15,0))-MAX($AW154,BA$15)+1,),
$DH154="раб.день",
$BP154/30*(IFERROR(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$BP154*BA154,
$DH154="неделя",
$BP154*BA154/7*(ROUNDUP((DAY(EOMONTH(BA$15,0)))/4,0))),
0)</f>
        <v/>
      </c>
      <c r="BS154" s="125">
        <f t="array" ref="BS154">
IFERROR(
_xlfn.IFS(
$DH154="день_1",
$BP154*$BL154/($AX154-$AW154+1)*BB154*(DAY(EOMONTH(BB$15,0))),
$DH154="день_2",
$BP154/30*MAX(MIN($AX154,EOMONTH(BB$15,0))-MAX($AW154,BB$15)+1,),
$DH154="раб.день",
$BP154/30*(IFERROR(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$BP154*BB154,
$DH154="неделя",
$BP154*BB154/7*(ROUNDUP((DAY(EOMONTH(BB$15,0)))/4,0))),
0)</f>
        <v/>
      </c>
      <c r="BT154" s="125">
        <f t="array" ref="BT154">
IFERROR(
_xlfn.IFS(
$DH154="день_1",
$BP154*$BL154/($AX154-$AW154+1)*BC154*(DAY(EOMONTH(BC$15,0))),
$DH154="день_2",
$BP154/30*MAX(MIN($AX154,EOMONTH(BC$15,0))-MAX($AW154,BC$15)+1,),
$DH154="раб.день",
$BP154/30*(IFERROR(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$BP154*BC154,
$DH154="неделя",
$BP154*BC154/7*(ROUNDUP((DAY(EOMONTH(BC$15,0)))/4,0))),
0)</f>
        <v/>
      </c>
      <c r="BU154" s="125">
        <f t="array" ref="BU154">
IFERROR(
_xlfn.IFS(
$DH154="день_1",
$BP154*$BL154/($AX154-$AW154+1)*BD154*(DAY(EOMONTH(BD$15,0))),
$DH154="день_2",
$BP154/30*MAX(MIN($AX154,EOMONTH(BD$15,0))-MAX($AW154,BD$15)+1,),
$DH154="раб.день",
$BP154/30*(IFERROR(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$BP154*BD154,
$DH154="неделя",
$BP154*BD154/7*(ROUNDUP((DAY(EOMONTH(BD$15,0)))/4,0))),
0)</f>
        <v/>
      </c>
      <c r="BV154" s="125">
        <f t="array" ref="BV154">
IFERROR(
_xlfn.IFS(
$DH154="день_1",
$BP154*$BL154/($AX154-$AW154+1)*BE154*(DAY(EOMONTH(BE$15,0))),
$DH154="день_2",
$BP154/30*MAX(MIN($AX154,EOMONTH(BE$15,0))-MAX($AW154,BE$15)+1,),
$DH154="раб.день",
$BP154/30*(IFERROR(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$BP154*BE154,
$DH154="неделя",
$BP154*BE154/7*(ROUNDUP((DAY(EOMONTH(BE$15,0)))/4,0))),
0)</f>
        <v/>
      </c>
      <c r="BW154" s="125">
        <f t="array" ref="BW154">
IFERROR(
_xlfn.IFS(
$DH154="день_1",
$BP154*$BL154/($AX154-$AW154+1)*BF154*(DAY(EOMONTH(BF$15,0))),
$DH154="день_2",
$BP154/30*MAX(MIN($AX154,EOMONTH(BF$15,0))-MAX($AW154,BF$15)+1,),
$DH154="раб.день",
$BP154/30*(IFERROR(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$BP154*BF154,
$DH154="неделя",
$BP154*BF154/7*(ROUNDUP((DAY(EOMONTH(BF$15,0)))/4,0))),
0)</f>
        <v/>
      </c>
      <c r="BX154" s="125">
        <f t="array" ref="BX154">
IFERROR(
_xlfn.IFS(
$DH154="день_1",
$BP154*$BL154/($AX154-$AW154+1)*BG154*(DAY(EOMONTH(BG$15,0))),
$DH154="день_2",
$BP154/30*MAX(MIN($AX154,EOMONTH(BG$15,0))-MAX($AW154,BG$15)+1,),
$DH154="раб.день",
$BP154/30*(IFERROR(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$BP154*BG154,
$DH154="неделя",
$BP154*BG154/7*(ROUNDUP((DAY(EOMONTH(BG$15,0)))/4,0))),
0)</f>
        <v/>
      </c>
      <c r="BY154" s="125">
        <f t="array" ref="BY154">
IFERROR(
_xlfn.IFS(
$DH154="день_1",
$BP154*$BL154/($AX154-$AW154+1)*BH154*(DAY(EOMONTH(BH$15,0))),
$DH154="день_2",
$BP154/30*MAX(MIN($AX154,EOMONTH(BH$15,0))-MAX($AW154,BH$15)+1,),
$DH154="раб.день",
$BP154/30*(IFERROR(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$BP154*BH154,
$DH154="неделя",
$BP154*BH154/7*(ROUNDUP((DAY(EOMONTH(BH$15,0)))/4,0))),
0)</f>
        <v/>
      </c>
      <c r="BZ154" s="125">
        <f t="array" ref="BZ154">
IFERROR(
_xlfn.IFS(
$DH154="день_1",
$BP154*$BL154/($AX154-$AW154+1)*BI154*(DAY(EOMONTH(BI$15,0))),
$DH154="день_2",
$BP154/30*MAX(MIN($AX154,EOMONTH(BI$15,0))-MAX($AW154,BI$15)+1,),
$DH154="раб.день",
$BP154/30*(IFERROR(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$BP154*BI154,
$DH154="неделя",
$BP154*BI154/7*(ROUNDUP((DAY(EOMONTH(BI$15,0)))/4,0))),
0)</f>
        <v/>
      </c>
      <c r="CA154" s="125">
        <f t="array" ref="CA154">
IFERROR(
_xlfn.IFS(
$DH154="день_1",
$BP154*$BL154/($AX154-$AW154+1)*BJ154*(DAY(EOMONTH(BJ$15,0))),
$DH154="день_2",
$BP154/30*MAX(MIN($AX154,EOMONTH(BJ$15,0))-MAX($AW154,BJ$15)+1,),
$DH154="раб.день",
$BP154/30*(IFERROR(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$BP154*BJ154,
$DH154="неделя",
$BP154*BJ154/7*(ROUNDUP((DAY(EOMONTH(BJ$15,0)))/4,0))),
0)</f>
        <v/>
      </c>
      <c r="CB154" s="125">
        <f t="array" ref="CB154">
IFERROR(
_xlfn.IFS(
$DH154="день_1",
$BP154*$BL154/($AX154-$AW154+1)*BK154*(DAY(EOMONTH(BK$15,0))),
$DH154="день_2",
$BP154/30*MAX(MIN($AX154,EOMONTH(BK$15,0))-MAX($AW154,BK$15)+1,),
$DH154="раб.день",
$BP154/30*(IFERROR(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$BP154*BK154,
$DH154="неделя",
$BP154*BK154/7*(ROUNDUP((DAY(EOMONTH(BK$15,0)))/4,0))),
0)</f>
        <v/>
      </c>
      <c r="CC154" s="125">
        <f>SUM($BQ154:$CB154)</f>
        <v/>
      </c>
      <c r="CD154" s="126">
        <f>SUM($EH154:$EH154)</f>
        <v/>
      </c>
      <c r="CE154" s="126">
        <f>$CD154*$AB154</f>
        <v/>
      </c>
      <c r="CF154" s="126">
        <f>SUM($EK154:$EK154)</f>
        <v/>
      </c>
      <c r="CG154" s="126">
        <f>$CF154*$AB154</f>
        <v/>
      </c>
      <c r="CH154" s="126">
        <f>SUM($CC154,$CE154,$CG154)</f>
        <v/>
      </c>
      <c r="CI154" s="126">
        <f>$CH154*(1+$CM154)</f>
        <v/>
      </c>
      <c r="CJ154" s="127" t="n">
        <v>0</v>
      </c>
      <c r="CK154" s="126">
        <f>SUM($CH154:$CH154)*(1+$CJ154)</f>
        <v/>
      </c>
      <c r="CL154" s="126">
        <f>SUM($CH154:$CH154)*(1+$CM154)</f>
        <v/>
      </c>
      <c r="CM154" s="59" t="n"/>
      <c r="CN154" s="59" t="n"/>
      <c r="CO154" s="72" t="n"/>
      <c r="CP154" s="59" t="n"/>
      <c r="CQ154" s="73" t="n"/>
      <c r="CR154" s="73" t="n"/>
      <c r="CS154" s="73" t="n"/>
      <c r="CT154" s="72" t="n"/>
      <c r="CU154" s="79" t="inlineStr">
        <is>
          <t> </t>
        </is>
      </c>
      <c r="CV154" s="60" t="n"/>
      <c r="CW154" s="60" t="n"/>
      <c r="CX154" s="60" t="n"/>
      <c r="CY154" s="127">
        <f>IFERROR(($CC154-$EE154)/($EE154/(1-$DQ154)),0)</f>
        <v/>
      </c>
      <c r="CZ154" s="127">
        <f>IFERROR(1-$EI154/($CE154),0)</f>
        <v/>
      </c>
      <c r="DA154" s="127">
        <f>IFERROR(1-$EL154/($CG154),0)</f>
        <v/>
      </c>
      <c r="DB154" s="126">
        <f>ROUND(IFERROR(($CI154/(1+$CM154)-$EN154),0),2)</f>
        <v/>
      </c>
      <c r="DC154" s="128" t="n"/>
      <c r="DD154" s="125" t="n"/>
      <c r="DE154" s="75" t="n">
        <v>0</v>
      </c>
      <c r="DF154" s="128" t="n"/>
      <c r="DG154" s="125">
        <f>IF($DC154=0,0,$DD154*($DC154*100%-$DE154*$DF154))*SUM($AB154:$AB154)</f>
        <v/>
      </c>
      <c r="DH154" s="129" t="inlineStr">
        <is>
          <t>месяц</t>
        </is>
      </c>
      <c r="DI154" s="130">
        <f t="array" ref="DI154">IFERROR(
IF($ES154="LisChannel",
(ROUND(((INDEX({174.625;153.888888888889;130.972222222222},MATCH($AI154,{2;3;4}),0))*$AG154*$AI154),2)),0),0)</f>
        <v/>
      </c>
      <c r="DJ154" s="130">
        <f>
_xlfn.LET(_xlpm.X,
IFERROR(
IF($ES154="НовиковТВ",
(_xlfn.LET(_xlpm.NTV,
_xlfn.LET(_xlpm.MIN,350000,
IF(SUMIFS($DI:$DI,$ES:$ES,"НовиковТВ")&lt;=_xlpm.MIN,
(SUMIFS($DI:$DI,$ES:$ES,"НовиковТВ")/(COUNTIFS($ES:$ES,"НовиковТВ")))*_xlpm.MIN/SUMIFS($DI:$DI,$ES:$ES,"НовиковТВ"),
DI154)),
_xlpm.NTV+$DG154/(1-(1-(_xlpm.NTV)*(1-$DL154)*(1-$DM154)*(1-$DN154)*(1-$DO154)*(1-$DP154)/_xlpm.NTV))))/(1+$EP154),
$DI154+$DG154/(1-(1-($DI154)*(1-$DL154)*(1-$DM154)*(1-$DN154)*(1-$DO154)*(1-$DP154)/$DI154))),
0),
_xlpm.X*(1+$CM154)*(1+$CW154)-_xlpm.X*(1+$CM154)+_xlpm.X)</f>
        <v/>
      </c>
      <c r="DK154" s="125" t="inlineStr">
        <is>
          <t>послед.</t>
        </is>
      </c>
      <c r="DL154" s="63" t="n">
        <v>0</v>
      </c>
      <c r="DM154" s="63" t="n">
        <v>0</v>
      </c>
      <c r="DN154" s="63" t="n">
        <v>0</v>
      </c>
      <c r="DO154" s="63" t="n">
        <v>0</v>
      </c>
      <c r="DP154" s="63" t="n">
        <v>0</v>
      </c>
      <c r="DQ154" s="63">
        <f t="array" ref="DQ154">IFERROR(_xlfn.IFS(
$DK154="послед.",1-(1-$DL154)*(1-$DM154)*(1-$DN154)*(1-$DO154)*(1-$DP154),
$DK154="сумм.",$DL154+$DM154+$DN154+$DO154+$DP154),
0)</f>
        <v/>
      </c>
      <c r="DR154" s="125">
        <f t="array" ref="DR154">
IFERROR(
_xlfn.IFS(
$BL154=0,
0,
$BL154&gt;0,
_xlfn.IFS($DK154="послед.",
$DJ154*(1-$DL154)*(1-$DM154)*(1-$DN154)*(1-$DO154)*(1-$DP154),
$DK154="сумм.",
$DJ154*(1-($DL154+$DM154+$DN154+$DO154+$DP154)))),0)</f>
        <v/>
      </c>
      <c r="DS154" s="125">
        <f t="array" ref="DS154">
IFERROR(_xlfn.IFS(
$DH154="день_1",
$DR154*$BL154/($AX154-$AW154+1)*AZ154*(DAY(EOMONTH(AZ$15,0))),
$DH154="день_2",
$DR154/30*MAX(MIN($AX154,EOMONTH(AZ$15,0))-MAX($AW154,AZ$15)+1,),
$DH154="раб.день",
$DR154/30*(IFERROR(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$DR154*AZ154,
$DH154="неделя",
$DR154*AZ154/7*(ROUNDUP((DAY(EOMONTH(AZ$15,0)))/4,0))),
0)</f>
        <v/>
      </c>
      <c r="DT154" s="125">
        <f t="array" ref="DT154">
IFERROR(_xlfn.IFS(
$DH154="день_1",
$DR154*$BL154/($AX154-$AW154+1)*BA154*(DAY(EOMONTH(BA$15,0))),
$DH154="день_2",
$DR154/30*MAX(MIN($AX154,EOMONTH(BA$15,0))-MAX($AW154,BA$15)+1,),
$DH154="раб.день",
$DR154/30*(IFERROR(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$DR154*BA154,
$DH154="неделя",
$DR154*BA154/7*(ROUNDUP((DAY(EOMONTH(BA$15,0)))/4,0))),
0)</f>
        <v/>
      </c>
      <c r="DU154" s="125">
        <f t="array" ref="DU154">
IFERROR(_xlfn.IFS(
$DH154="день_1",
$DR154*$BL154/($AX154-$AW154+1)*BB154*(DAY(EOMONTH(BB$15,0))),
$DH154="день_2",
$DR154/30*MAX(MIN($AX154,EOMONTH(BB$15,0))-MAX($AW154,BB$15)+1,),
$DH154="раб.день",
$DR154/30*(IFERROR(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$DR154*BB154,
$DH154="неделя",
$DR154*BB154/7*(ROUNDUP((DAY(EOMONTH(BB$15,0)))/4,0))),
0)</f>
        <v/>
      </c>
      <c r="DV154" s="125">
        <f t="array" ref="DV154">
IFERROR(_xlfn.IFS(
$DH154="день_1",
$DR154*$BL154/($AX154-$AW154+1)*BC154*(DAY(EOMONTH(BC$15,0))),
$DH154="день_2",
$DR154/30*MAX(MIN($AX154,EOMONTH(BC$15,0))-MAX($AW154,BC$15)+1,),
$DH154="раб.день",
$DR154/30*(IFERROR(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$DR154*BC154,
$DH154="неделя",
$DR154*BC154/7*(ROUNDUP((DAY(EOMONTH(BC$15,0)))/4,0))),
0)</f>
        <v/>
      </c>
      <c r="DW154" s="125">
        <f t="array" ref="DW154">
IFERROR(_xlfn.IFS(
$DH154="день_1",
$DR154*$BL154/($AX154-$AW154+1)*BD154*(DAY(EOMONTH(BD$15,0))),
$DH154="день_2",
$DR154/30*MAX(MIN($AX154,EOMONTH(BD$15,0))-MAX($AW154,BD$15)+1,),
$DH154="раб.день",
$DR154/30*(IFERROR(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$DR154*BD154,
$DH154="неделя",
$DR154*BD154/7*(ROUNDUP((DAY(EOMONTH(BD$15,0)))/4,0))),
0)</f>
        <v/>
      </c>
      <c r="DX154" s="125">
        <f t="array" ref="DX154">
IFERROR(_xlfn.IFS(
$DH154="день_1",
$DR154*$BL154/($AX154-$AW154+1)*BE154*(DAY(EOMONTH(BE$15,0))),
$DH154="день_2",
$DR154/30*MAX(MIN($AX154,EOMONTH(BE$15,0))-MAX($AW154,BE$15)+1,),
$DH154="раб.день",
$DR154/30*(IFERROR(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$DR154*BE154,
$DH154="неделя",
$DR154*BE154/7*(ROUNDUP((DAY(EOMONTH(BE$15,0)))/4,0))),
0)</f>
        <v/>
      </c>
      <c r="DY154" s="125">
        <f t="array" ref="DY154">
IFERROR(_xlfn.IFS(
$DH154="день_1",
$DR154*$BL154/($AX154-$AW154+1)*BF154*(DAY(EOMONTH(BF$15,0))),
$DH154="день_2",
$DR154/30*MAX(MIN($AX154,EOMONTH(BF$15,0))-MAX($AW154,BF$15)+1,),
$DH154="раб.день",
$DR154/30*(IFERROR(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$DR154*BF154,
$DH154="неделя",
$DR154*BF154/7*(ROUNDUP((DAY(EOMONTH(BF$15,0)))/4,0))),
0)</f>
        <v/>
      </c>
      <c r="DZ154" s="125">
        <f t="array" ref="DZ154">
IFERROR(_xlfn.IFS(
$DH154="день_1",
$DR154*$BL154/($AX154-$AW154+1)*BG154*(DAY(EOMONTH(BG$15,0))),
$DH154="день_2",
$DR154/30*MAX(MIN($AX154,EOMONTH(BG$15,0))-MAX($AW154,BG$15)+1,),
$DH154="раб.день",
$DR154/30*(IFERROR(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$DR154*BG154,
$DH154="неделя",
$DR154*BG154/7*(ROUNDUP((DAY(EOMONTH(BG$15,0)))/4,0))),
0)</f>
        <v/>
      </c>
      <c r="EA154" s="125">
        <f t="array" ref="EA154">
IFERROR(_xlfn.IFS(
$DH154="день_1",
$DR154*$BL154/($AX154-$AW154+1)*BH154*(DAY(EOMONTH(BH$15,0))),
$DH154="день_2",
$DR154/30*MAX(MIN($AX154,EOMONTH(BH$15,0))-MAX($AW154,BH$15)+1,),
$DH154="раб.день",
$DR154/30*(IFERROR(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$DR154*BH154,
$DH154="неделя",
$DR154*BH154/7*(ROUNDUP((DAY(EOMONTH(BH$15,0)))/4,0))),
0)</f>
        <v/>
      </c>
      <c r="EB154" s="125">
        <f t="array" ref="EB154">
IFERROR(_xlfn.IFS(
$DH154="день_1",
$DR154*$BL154/($AX154-$AW154+1)*BI154*(DAY(EOMONTH(BI$15,0))),
$DH154="день_2",
$DR154/30*MAX(MIN($AX154,EOMONTH(BI$15,0))-MAX($AW154,BI$15)+1,),
$DH154="раб.день",
$DR154/30*(IFERROR(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$DR154*BI154,
$DH154="неделя",
$DR154*BI154/7*(ROUNDUP((DAY(EOMONTH(BI$15,0)))/4,0))),
0)</f>
        <v/>
      </c>
      <c r="EC154" s="125">
        <f t="array" ref="EC154">
IFERROR(_xlfn.IFS(
$DH154="день_1",
$DR154*$BL154/($AX154-$AW154+1)*BJ154*(DAY(EOMONTH(BJ$15,0))),
$DH154="день_2",
$DR154/30*MAX(MIN($AX154,EOMONTH(BJ$15,0))-MAX($AW154,BJ$15)+1,),
$DH154="раб.день",
$DR154/30*(IFERROR(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$DR154*BJ154,
$DH154="неделя",
$DR154*BJ154/7*(ROUNDUP((DAY(EOMONTH(BJ$15,0)))/4,0))),
0)</f>
        <v/>
      </c>
      <c r="ED154" s="125">
        <f t="array" ref="ED154">
IFERROR(_xlfn.IFS(
$DH154="день_1",
$DR154*$BL154/($AX154-$AW154+1)*BK154*(DAY(EOMONTH(BK$15,0))),
$DH154="день_2",
$DR154/30*MAX(MIN($AX154,EOMONTH(BK$15,0))-MAX($AW154,BK$15)+1,),
$DH154="раб.день",
$DR154/30*(IFERROR(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$DR154*BK154,
$DH154="неделя",
$DR154*BK154/7*(ROUNDUP((DAY(EOMONTH(BK$15,0)))/4,0))),
0)</f>
        <v/>
      </c>
      <c r="EE154" s="125">
        <f>SUM($DS154,$DT154,$DU154,$DV154,$DW154,$DX154,$DY154,$DZ154,$EA154,$EB154,$EC154,$ED154)</f>
        <v/>
      </c>
      <c r="EF154" s="125">
        <f>IFERROR(ROUND($EE154*(1+$EP154),2),0)</f>
        <v/>
      </c>
      <c r="EG154" s="128" t="n">
        <v>1</v>
      </c>
      <c r="EH154" s="126" t="n">
        <v>0</v>
      </c>
      <c r="EI154" s="126">
        <f>ROUND(SUM($EH154:$EH154)*SUM($AB154:$AB154)*$EG154,2)</f>
        <v/>
      </c>
      <c r="EJ154" s="126">
        <f>ROUND($EI154*(1+$EP154),2)</f>
        <v/>
      </c>
      <c r="EK154" s="126" t="n">
        <v>0</v>
      </c>
      <c r="EL154" s="126">
        <f>ROUND(SUM($EK154:$EK154)*SUM($AB154:$AB154)*$EG154,2)</f>
        <v/>
      </c>
      <c r="EM154" s="126">
        <f>ROUND($EL154*(1+$EP154),2)</f>
        <v/>
      </c>
      <c r="EN154" s="126">
        <f>SUM($EE154,$EI154,$EL154)</f>
        <v/>
      </c>
      <c r="EO154" s="126">
        <f>SUM($EF154,$EJ154,$EM154)</f>
        <v/>
      </c>
      <c r="EP154" s="59" t="n"/>
      <c r="EQ154" s="59" t="n"/>
      <c r="ER154" s="60">
        <f t="array" ref="ER1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MATCH(ES154,
{"AMS";"RussOutdoor";"HD Outdoor";"Ingroup";"IQ";"Ledproduction";"LisChannel";"Logic";"Media-PPL";"NovikovTV | НовиковТВ";"SMA";"SOK";"КрокусТВ | CrocusTV | IndoorTV";"Сити";"ТЯК Москва"},
0)),"")</f>
        <v/>
      </c>
      <c r="ES154" s="60" t="n"/>
      <c r="ET154" s="60">
        <f t="array" ref="ET1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MATCH(ES154,
{"AMS";"RussOutdoor";"HD Outdoor";"Ingroup";"IQ";"Ledproduction";"LisChannel";"Logic";"Media-PPL";"NovikovTV | НовиковТВ";"SMA";"SOK";"КрокусТВ | CrocusTV | IndoorTV";"Сити";"ТЯК Москва"},
0)),"")</f>
        <v/>
      </c>
      <c r="EU154" s="60" t="n"/>
      <c r="EV154" s="60" t="n"/>
      <c r="EX154" s="110">
        <f t="array" ref="EX154">
($AR154/30
+N("ТРАФИК ПЛОЩАДКИ"))*
(IFERROR(
_xlfn.LET(
_xlpm.GPR,
HLOOKUP($L154,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IF($Q154="цифровой",_xlpm.GPR/$AG154,_xlpm.GPR/60)),
0)
+N("DWELL TIME"))*
(IF($AB154=0,0,IF($AB154=1,0.3,IF($AB154=2,0.5,IF($AB154&gt;2,1))))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_xlfn.IFS($AC154="да",1.2,$AC154="нет",1)*
_xlfn.IFS($AD154="да",1.2,$AD154="нет",1)*
IF(R154="статический",1,1.2)*
$X154*
INDEX(
{1.2;1;1.2;1.2;1;1.2;1.2;1.2;1.2;1.2;1.2;1;1.2;1.2;1.2;1.2;1;1;1.2;1.2;1.2;1;1;1;1;1.2;1.2;1.2;1.2;1;1;1;1;1.2;1.2;1.2;1.2;1.2;1.2;1.2;1.2;1;1;1.2;1;1;1;1;1.5;1;1;1.5;1.5;1.2},
MATCH($Q154,_xlpm.MI,0)))&gt;{0.02;0.04;0.06;0.1;0.2;0.4;0.6;0.8;1;2;4;6})),
{0;1;2;3;4;5;6;7;8;9;10;11;12},
0)))
+N("КОЭФФИЦИЕНТ КОНТАКТА"))))*
(_xlfn.IFS($X154&lt;0.1,$X154/1000,$X154&gt;25,5.2,AND($X154&gt;=0.1,$X154&lt;=25),(($X154*2+0.1)/10)*($X154/10)))*
IFERROR((_xlfn.LET(
_xlpm.MA,
{0;0.8;0.85;0.9;0.95;1},
_xlpm.MAA,
{0;1;2;3;4;5},
INDEX(_xlpm.MA,MATCH(SUMPRODUCT(--((IF(ROUND(_xlpm.MAA,1)&gt;5,5,ROUND($AB154,1)))&gt;{0;1;2;3;4;5})),_xlpm.MAA,0)))
+N("КОЭФФИЦИЕНТ КОЛ-ВО КОНСТРУКЦИЙ")),1)*
$AB154,0))*
(IF($Q154="цифровой",$AG154/15*$AI154,1)
+N("ДЛЯ ЦИФРЫ"))</f>
        <v/>
      </c>
      <c r="EY154" s="110">
        <f>IFERROR(EX154*AY154,0)</f>
        <v/>
      </c>
      <c r="EZ154" s="131">
        <f>IFERROR(DP154/EY154*1000,0)</f>
        <v/>
      </c>
      <c r="FA154" s="112">
        <f>IFERROR(FC154/FB154,0)</f>
        <v/>
      </c>
      <c r="FB154" s="112">
        <f>IFERROR((FC154/(EY154/FF154*#REF!))*0.825,0)</f>
        <v/>
      </c>
      <c r="FC154" s="112">
        <f>IFERROR(((EX154*30/AR154)*100)/30,0)</f>
        <v/>
      </c>
      <c r="FD154" s="112">
        <f>IFERROR(EY154/G154*100%,0)</f>
        <v/>
      </c>
      <c r="FE154" s="112">
        <f>IFERROR(FD154/FC154*100%,0)</f>
        <v/>
      </c>
      <c r="FF154" s="110">
        <f>IFERROR(AR154/30*AY154,0)</f>
        <v/>
      </c>
    </row>
    <row r="155" ht="12.75" customHeight="1">
      <c r="A155" s="59" t="n"/>
      <c r="B155" s="60" t="n"/>
      <c r="C155" s="60" t="n"/>
      <c r="D155" s="60">
        <f t="array" ref="D1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5" s="60">
        <f t="array" ref="E1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5" s="60" t="inlineStr"/>
      <c r="G155" s="60" t="n"/>
      <c r="H155" s="60">
        <f t="array" ref="H1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5" s="60" t="n"/>
      <c r="J155" s="60" t="n"/>
      <c r="K155" s="60" t="n"/>
      <c r="L155" s="60" t="n"/>
      <c r="M155" s="60" t="n"/>
      <c r="N155" s="60" t="n"/>
      <c r="O155" s="60" t="n"/>
      <c r="P155" s="60">
        <f t="array" ref="P155">
_xlfn.IFS(
ISNUMBER(MATCH($Q155,{"шелфбаннер","разделитель","монетница","чековая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ISNUMBER(MATCH($Q155,{"каталог","журнал"},)),
"Пресса",
$Q155="","")</f>
        <v/>
      </c>
      <c r="Q155" s="60" t="n"/>
      <c r="R155" s="60">
        <f t="array" ref="R155">
IFERROR(
_xlfn.IFS(
OR(ISNUMBER(MATCH($Q155,{"экспозиция","макет","стенд","автостенд","авто стенд","выставочное пространство","выставочные стенды","модульные выставочные стенды","3Д конструкция","3D конструкция"},)),P155="Экспонирование"),
"нестандартный",
ISNUMBER(MATCH($Q155,{"скроллер","призматрон"},)),
"динамический",
$P155="Видео",
"цифровой",
OR($P155="Пресса",$P155="Щит",$P155="POSm",$P155="Подвес",$P155="Брендирование/оклейка"),
"статический"),"")</f>
        <v/>
      </c>
      <c r="S155" s="59" t="n"/>
      <c r="T155" s="60" t="n"/>
      <c r="U155" s="60" t="n"/>
      <c r="V155" s="60">
        <f>
IF(P155="Видео",
"цифровой постер/ролик",
IF(ISNUMBER(MATCH(Q155,{"короб световой","короб световой | лайтбокс","короб световой | кристалайт","лайтбокс","лайт бокс","кристалайт","LB","lightbox"},)),
"бэклит",
IF(P155="Брендирование/оклейка",
"перфарированная пленка/самоклейка",
IF(P155="Экспонирование",
"под запрос",
IF(P155="Подвес",
"баннер/ткань",
"")))))</f>
        <v/>
      </c>
      <c r="W155" s="59" t="n"/>
      <c r="X155" s="59" t="n"/>
      <c r="Y155" s="59" t="n"/>
      <c r="Z155" s="61" t="n"/>
      <c r="AA155" s="61" t="n"/>
      <c r="AB155" s="61">
        <f>IF(BL155&gt;0,Z155,0)</f>
        <v/>
      </c>
      <c r="AC155" s="59" t="n"/>
      <c r="AD155" s="59" t="n"/>
      <c r="AE155" s="59" t="n"/>
      <c r="AF155" s="59" t="n"/>
      <c r="AG155" s="59" t="n"/>
      <c r="AH155" s="59" t="n"/>
      <c r="AI155" s="59" t="n"/>
      <c r="AJ155" s="59" t="n"/>
      <c r="AK155" s="59" t="n"/>
      <c r="AL155" s="62">
        <f>IFERROR(IF(OR(R155="статический",R155="динамический",R155="нестандартный",R155="",R155=""),"-",IF(AND(AH155="-",AI155="-"),"-",AK155*3600/AH155*AI155)),"-")</f>
        <v/>
      </c>
      <c r="AM155" s="62">
        <f>IFERROR(IF(OR(R155="статический",R155="динамический",R155="",R155="", R155="BTL",R155="нестандартный"),"-",AG155*AI155*AL155/60),"-")</f>
        <v/>
      </c>
      <c r="AN155" s="63">
        <f>IFERROR(IF(AH155="","-",AG155*AI155/AH155),"-")</f>
        <v/>
      </c>
      <c r="AO155" s="59">
        <f>IFERROR(IF(OR($R155="статический",$R155="динамический",$R155="",$R155="",$R155="BTL",$R155="нестандартный"),"-",$AL155*$AY155),"-")</f>
        <v/>
      </c>
      <c r="AP155" s="62">
        <f>IFERROR(IF(OR($R155="статический",$R155="динамический",$R155="",$R155="",$R155="BTL",$R155="нестандартный"),"-",$AM155*AY155),"-")</f>
        <v/>
      </c>
      <c r="AQ155" s="64" t="n"/>
      <c r="AR155" s="61" t="n"/>
      <c r="AS155" s="61" t="n"/>
      <c r="AT155" s="61" t="n"/>
      <c r="AU155" s="65" t="n"/>
      <c r="AV155" s="124">
        <f>IFERROR(DR155/AT155*1000,"n/a")</f>
        <v/>
      </c>
      <c r="AW155" s="67" t="n"/>
      <c r="AX155" s="67" t="n"/>
      <c r="AY155" s="43">
        <f>IFERROR(IF(OR($AW155="",$AX155=""),"",_xlfn.DAYS($AX155+1,$AW155)),"")</f>
        <v/>
      </c>
      <c r="AZ155" s="68">
        <f t="array" ref="AZ155">
_xlfn.LET(_xlpm.COEFF,
IF($AW155+$AX155=0,0,IF(MAX(MIN($AX155,EOMONTH(AZ$15,0))-MAX($AW155,AZ$15)+1,)&gt;0,1,0)),
_xlfn.IFS(
$ES155="LisChannel",
_xlpm.COEFF*
INDEX({1;1;1.2;1.2;1;1;1;1;1.2;1.2;1.2;1.2},
MATCH(MONTH(AZ$15),
{1,2,3,4,5,6,7,8,9,10,11,12})),
CONCATENATE($ES155," ",$L155)="RussOutdoor метро",
_xlpm.COEFF*
INDEX({0.8;0.9;1.1;1.1;1;1;1;1;1.1;1.1;1.1;1.1},
MATCH(MONTH(AZ$15),
{1,2,3,4,5,6,7,8,9,10,11,12})),
$ES155&lt;&gt;"LisChannel",
_xlpm.COEFF,
$ES155&lt;&gt;"RussOutdoor",
_xlpm.COEFF))</f>
        <v/>
      </c>
      <c r="BA155" s="68">
        <f t="array" ref="BA155">
_xlfn.LET(_xlpm.COEFF,
IF($AW155+$AX155=0,0,IF(MAX(MIN($AX155,EOMONTH(BA$15,0))-MAX($AW155,BA$15)+1,)&gt;0,1,0)),
_xlfn.IFS(
$ES155="LisChannel",
_xlpm.COEFF*
INDEX({1;1;1.2;1.2;1;1;1;1;1.2;1.2;1.2;1.2},
MATCH(MONTH(BA$15),
{1,2,3,4,5,6,7,8,9,10,11,12})),
CONCATENATE($ES155," ",$L155)="RussOutdoor метро",
_xlpm.COEFF*
INDEX({0.8;0.9;1.1;1.1;1;1;1;1;1.1;1.1;1.1;1.1},
MATCH(MONTH(BA$15),
{1,2,3,4,5,6,7,8,9,10,11,12})),
$ES155&lt;&gt;"LisChannel",
_xlpm.COEFF,
$ES155&lt;&gt;"RussOutdoor",
_xlpm.COEFF))</f>
        <v/>
      </c>
      <c r="BB155" s="68">
        <f t="array" ref="BB155">
_xlfn.LET(_xlpm.COEFF,
IF($AW155+$AX155=0,0,IF(MAX(MIN($AX155,EOMONTH(BB$15,0))-MAX($AW155,BB$15)+1,)&gt;0,1,0)),
_xlfn.IFS(
$ES155="LisChannel",
_xlpm.COEFF*
INDEX({1;1;1.2;1.2;1;1;1;1;1.2;1.2;1.2;1.2},
MATCH(MONTH(BB$15),
{1,2,3,4,5,6,7,8,9,10,11,12})),
CONCATENATE($ES155," ",$L155)="RussOutdoor метро",
_xlpm.COEFF*
INDEX({0.8;0.9;1.1;1.1;1;1;1;1;1.1;1.1;1.1;1.1},
MATCH(MONTH(BB$15),
{1,2,3,4,5,6,7,8,9,10,11,12})),
$ES155&lt;&gt;"LisChannel",
_xlpm.COEFF,
$ES155&lt;&gt;"RussOutdoor",
_xlpm.COEFF))</f>
        <v/>
      </c>
      <c r="BC155" s="68">
        <f t="array" ref="BC155">
_xlfn.LET(_xlpm.COEFF,
IF($AW155+$AX155=0,0,IF(MAX(MIN($AX155,EOMONTH(BC$15,0))-MAX($AW155,BC$15)+1,)&gt;0,1,0)),
_xlfn.IFS(
$ES155="LisChannel",
_xlpm.COEFF*
INDEX({1;1;1.2;1.2;1;1;1;1;1.2;1.2;1.2;1.2},
MATCH(MONTH(BC$15),
{1,2,3,4,5,6,7,8,9,10,11,12})),
CONCATENATE($ES155," ",$L155)="RussOutdoor метро",
_xlpm.COEFF*
INDEX({0.8;0.9;1.1;1.1;1;1;1;1;1.1;1.1;1.1;1.1},
MATCH(MONTH(BC$15),
{1,2,3,4,5,6,7,8,9,10,11,12})),
$ES155&lt;&gt;"LisChannel",
_xlpm.COEFF,
$ES155&lt;&gt;"RussOutdoor",
_xlpm.COEFF))</f>
        <v/>
      </c>
      <c r="BD155" s="68">
        <f t="array" ref="BD155">
_xlfn.LET(_xlpm.COEFF,
IF($AW155+$AX155=0,0,IF(MAX(MIN($AX155,EOMONTH(BD$15,0))-MAX($AW155,BD$15)+1,)&gt;0,1,0)),
_xlfn.IFS(
$ES155="LisChannel",
_xlpm.COEFF*
INDEX({1;1;1.2;1.2;1;1;1;1;1.2;1.2;1.2;1.2},
MATCH(MONTH(BD$15),
{1,2,3,4,5,6,7,8,9,10,11,12})),
CONCATENATE($ES155," ",$L155)="RussOutdoor метро",
_xlpm.COEFF*
INDEX({0.8;0.9;1.1;1.1;1;1;1;1;1.1;1.1;1.1;1.1},
MATCH(MONTH(BD$15),
{1,2,3,4,5,6,7,8,9,10,11,12})),
$ES155&lt;&gt;"LisChannel",
_xlpm.COEFF,
$ES155&lt;&gt;"RussOutdoor",
_xlpm.COEFF))</f>
        <v/>
      </c>
      <c r="BE155" s="68">
        <f t="array" ref="BE155">
_xlfn.LET(_xlpm.COEFF,
IF($AW155+$AX155=0,0,IF(MAX(MIN($AX155,EOMONTH(BE$15,0))-MAX($AW155,BE$15)+1,)&gt;0,1,0)),
_xlfn.IFS(
$ES155="LisChannel",
_xlpm.COEFF*
INDEX({1;1;1.2;1.2;1;1;1;1;1.2;1.2;1.2;1.2},
MATCH(MONTH(BE$15),
{1,2,3,4,5,6,7,8,9,10,11,12})),
CONCATENATE($ES155," ",$L155)="RussOutdoor метро",
_xlpm.COEFF*
INDEX({0.8;0.9;1.1;1.1;1;1;1;1;1.1;1.1;1.1;1.1},
MATCH(MONTH(BE$15),
{1,2,3,4,5,6,7,8,9,10,11,12})),
$ES155&lt;&gt;"LisChannel",
_xlpm.COEFF,
$ES155&lt;&gt;"RussOutdoor",
_xlpm.COEFF))</f>
        <v/>
      </c>
      <c r="BF155" s="68">
        <f t="array" ref="BF155">
_xlfn.LET(_xlpm.COEFF,
IF($AW155+$AX155=0,0,IF(MAX(MIN($AX155,EOMONTH(BF$15,0))-MAX($AW155,BF$15)+1,)&gt;0,1,0)),
_xlfn.IFS(
$ES155="LisChannel",
_xlpm.COEFF*
INDEX({1;1;1.2;1.2;1;1;1;1;1.2;1.2;1.2;1.2},
MATCH(MONTH(BF$15),
{1,2,3,4,5,6,7,8,9,10,11,12})),
CONCATENATE($ES155," ",$L155)="RussOutdoor метро",
_xlpm.COEFF*
INDEX({0.8;0.9;1.1;1.1;1;1;1;1;1.1;1.1;1.1;1.1},
MATCH(MONTH(BF$15),
{1,2,3,4,5,6,7,8,9,10,11,12})),
$ES155&lt;&gt;"LisChannel",
_xlpm.COEFF,
$ES155&lt;&gt;"RussOutdoor",
_xlpm.COEFF))</f>
        <v/>
      </c>
      <c r="BG155" s="68">
        <f t="array" ref="BG155">
_xlfn.LET(_xlpm.COEFF,
IF($AW155+$AX155=0,0,IF(MAX(MIN($AX155,EOMONTH(BG$15,0))-MAX($AW155,BG$15)+1,)&gt;0,1,0)),
_xlfn.IFS(
$ES155="LisChannel",
_xlpm.COEFF*
INDEX({1;1;1.2;1.2;1;1;1;1;1.2;1.2;1.2;1.2},
MATCH(MONTH(BG$15),
{1,2,3,4,5,6,7,8,9,10,11,12})),
CONCATENATE($ES155," ",$L155)="RussOutdoor метро",
_xlpm.COEFF*
INDEX({0.8;0.9;1.1;1.1;1;1;1;1;1.1;1.1;1.1;1.1},
MATCH(MONTH(BG$15),
{1,2,3,4,5,6,7,8,9,10,11,12})),
$ES155&lt;&gt;"LisChannel",
_xlpm.COEFF,
$ES155&lt;&gt;"RussOutdoor",
_xlpm.COEFF))</f>
        <v/>
      </c>
      <c r="BH155" s="68">
        <f t="array" ref="BH155">
_xlfn.LET(_xlpm.COEFF,
IF($AW155+$AX155=0,0,IF(MAX(MIN($AX155,EOMONTH(BH$15,0))-MAX($AW155,BH$15)+1,)&gt;0,1,0)),
_xlfn.IFS(
$ES155="LisChannel",
_xlpm.COEFF*
INDEX({1;1;1.2;1.2;1;1;1;1;1.2;1.2;1.2;1.2},
MATCH(MONTH(BH$15),
{1,2,3,4,5,6,7,8,9,10,11,12})),
CONCATENATE($ES155," ",$L155)="RussOutdoor метро",
_xlpm.COEFF*
INDEX({0.8;0.9;1.1;1.1;1;1;1;1;1.1;1.1;1.1;1.1},
MATCH(MONTH(BH$15),
{1,2,3,4,5,6,7,8,9,10,11,12})),
$ES155&lt;&gt;"LisChannel",
_xlpm.COEFF,
$ES155&lt;&gt;"RussOutdoor",
_xlpm.COEFF))</f>
        <v/>
      </c>
      <c r="BI155" s="68">
        <f t="array" ref="BI155">
_xlfn.LET(_xlpm.COEFF,
IF($AW155+$AX155=0,0,IF(MAX(MIN($AX155,EOMONTH(BI$15,0))-MAX($AW155,BI$15)+1,)&gt;0,1,0)),
_xlfn.IFS(
$ES155="LisChannel",
_xlpm.COEFF*
INDEX({1;1;1.2;1.2;1;1;1;1;1.2;1.2;1.2;1.2},
MATCH(MONTH(BI$15),
{1,2,3,4,5,6,7,8,9,10,11,12})),
CONCATENATE($ES155," ",$L155)="RussOutdoor метро",
_xlpm.COEFF*
INDEX({0.8;0.9;1.1;1.1;1;1;1;1;1.1;1.1;1.1;1.1},
MATCH(MONTH(BI$15),
{1,2,3,4,5,6,7,8,9,10,11,12})),
$ES155&lt;&gt;"LisChannel",
_xlpm.COEFF,
$ES155&lt;&gt;"RussOutdoor",
_xlpm.COEFF))</f>
        <v/>
      </c>
      <c r="BJ155" s="68">
        <f t="array" ref="BJ155">
_xlfn.LET(_xlpm.COEFF,
IF($AW155+$AX155=0,0,IF(MAX(MIN($AX155,EOMONTH(BJ$15,0))-MAX($AW155,BJ$15)+1,)&gt;0,1,0)),
_xlfn.IFS(
$ES155="LisChannel",
_xlpm.COEFF*
INDEX({1;1;1.2;1.2;1;1;1;1;1.2;1.2;1.2;1.2},
MATCH(MONTH(BJ$15),
{1,2,3,4,5,6,7,8,9,10,11,12})),
CONCATENATE($ES155," ",$L155)="RussOutdoor метро",
_xlpm.COEFF*
INDEX({0.8;0.9;1.1;1.1;1;1;1;1;1.1;1.1;1.1;1.1},
MATCH(MONTH(BJ$15),
{1,2,3,4,5,6,7,8,9,10,11,12})),
$ES155&lt;&gt;"LisChannel",
_xlpm.COEFF,
$ES155&lt;&gt;"RussOutdoor",
_xlpm.COEFF))</f>
        <v/>
      </c>
      <c r="BK155" s="68">
        <f t="array" ref="BK155">
_xlfn.LET(_xlpm.COEFF,
IF($AW155+$AX155=0,0,IF(MAX(MIN($AX155,EOMONTH(BK$15,0))-MAX($AW155,BK$15)+1,)&gt;0,1,0)),
_xlfn.IFS(
$ES155="LisChannel",
_xlpm.COEFF*
INDEX({1;1;1.2;1.2;1;1;1;1;1.2;1.2;1.2;1.2},
MATCH(MONTH(BK$15),
{1,2,3,4,5,6,7,8,9,10,11,12})),
CONCATENATE($ES155," ",$L155)="RussOutdoor метро",
_xlpm.COEFF*
INDEX({0.8;0.9;1.1;1.1;1;1;1;1;1.1;1.1;1.1;1.1},
MATCH(MONTH(BK$15),
{1,2,3,4,5,6,7,8,9,10,11,12})),
$ES155&lt;&gt;"LisChannel",
_xlpm.COEFF,
$ES155&lt;&gt;"RussOutdoor",
_xlpm.COEFF))</f>
        <v/>
      </c>
      <c r="BL155" s="62">
        <f>COUNTIFS($AZ155:$BK155,"&gt;0")</f>
        <v/>
      </c>
      <c r="BM155" s="65" t="n"/>
      <c r="BN155" s="125">
        <f>$DJ155</f>
        <v/>
      </c>
      <c r="BO155" s="63">
        <f>$DQ155</f>
        <v/>
      </c>
      <c r="BP155" s="125">
        <f>
IFERROR(
IF($BL155=0,0,
$BN155*(1-$BO155)),
0)</f>
        <v/>
      </c>
      <c r="BQ155" s="125">
        <f t="array" ref="BQ155">
IFERROR(
_xlfn.IFS(
$DH155="день_1",
$BP155*$BL155/($AX155-$AW155+1)*AZ155*(DAY(EOMONTH(AZ$15,0))),
$DH155="день_2",
$BP155/30*MAX(MIN($AX155,EOMONTH(AZ$15,0))-MAX($AW155,AZ$15)+1,),
$DH155="раб.день",
$BP155/30*(IFERROR(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$BP155*AZ155,
$DH155="неделя",
$BP155*AZ155/7*(ROUNDUP((DAY(EOMONTH(AZ$15,0)))/4,0))),
0)</f>
        <v/>
      </c>
      <c r="BR155" s="125">
        <f t="array" ref="BR155">
IFERROR(
_xlfn.IFS(
$DH155="день_1",
$BP155*$BL155/($AX155-$AW155+1)*BA155*(DAY(EOMONTH(BA$15,0))),
$DH155="день_2",
$BP155/30*MAX(MIN($AX155,EOMONTH(BA$15,0))-MAX($AW155,BA$15)+1,),
$DH155="раб.день",
$BP155/30*(IFERROR(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$BP155*BA155,
$DH155="неделя",
$BP155*BA155/7*(ROUNDUP((DAY(EOMONTH(BA$15,0)))/4,0))),
0)</f>
        <v/>
      </c>
      <c r="BS155" s="125">
        <f t="array" ref="BS155">
IFERROR(
_xlfn.IFS(
$DH155="день_1",
$BP155*$BL155/($AX155-$AW155+1)*BB155*(DAY(EOMONTH(BB$15,0))),
$DH155="день_2",
$BP155/30*MAX(MIN($AX155,EOMONTH(BB$15,0))-MAX($AW155,BB$15)+1,),
$DH155="раб.день",
$BP155/30*(IFERROR(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$BP155*BB155,
$DH155="неделя",
$BP155*BB155/7*(ROUNDUP((DAY(EOMONTH(BB$15,0)))/4,0))),
0)</f>
        <v/>
      </c>
      <c r="BT155" s="125">
        <f t="array" ref="BT155">
IFERROR(
_xlfn.IFS(
$DH155="день_1",
$BP155*$BL155/($AX155-$AW155+1)*BC155*(DAY(EOMONTH(BC$15,0))),
$DH155="день_2",
$BP155/30*MAX(MIN($AX155,EOMONTH(BC$15,0))-MAX($AW155,BC$15)+1,),
$DH155="раб.день",
$BP155/30*(IFERROR(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$BP155*BC155,
$DH155="неделя",
$BP155*BC155/7*(ROUNDUP((DAY(EOMONTH(BC$15,0)))/4,0))),
0)</f>
        <v/>
      </c>
      <c r="BU155" s="125">
        <f t="array" ref="BU155">
IFERROR(
_xlfn.IFS(
$DH155="день_1",
$BP155*$BL155/($AX155-$AW155+1)*BD155*(DAY(EOMONTH(BD$15,0))),
$DH155="день_2",
$BP155/30*MAX(MIN($AX155,EOMONTH(BD$15,0))-MAX($AW155,BD$15)+1,),
$DH155="раб.день",
$BP155/30*(IFERROR(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$BP155*BD155,
$DH155="неделя",
$BP155*BD155/7*(ROUNDUP((DAY(EOMONTH(BD$15,0)))/4,0))),
0)</f>
        <v/>
      </c>
      <c r="BV155" s="125">
        <f t="array" ref="BV155">
IFERROR(
_xlfn.IFS(
$DH155="день_1",
$BP155*$BL155/($AX155-$AW155+1)*BE155*(DAY(EOMONTH(BE$15,0))),
$DH155="день_2",
$BP155/30*MAX(MIN($AX155,EOMONTH(BE$15,0))-MAX($AW155,BE$15)+1,),
$DH155="раб.день",
$BP155/30*(IFERROR(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$BP155*BE155,
$DH155="неделя",
$BP155*BE155/7*(ROUNDUP((DAY(EOMONTH(BE$15,0)))/4,0))),
0)</f>
        <v/>
      </c>
      <c r="BW155" s="125">
        <f t="array" ref="BW155">
IFERROR(
_xlfn.IFS(
$DH155="день_1",
$BP155*$BL155/($AX155-$AW155+1)*BF155*(DAY(EOMONTH(BF$15,0))),
$DH155="день_2",
$BP155/30*MAX(MIN($AX155,EOMONTH(BF$15,0))-MAX($AW155,BF$15)+1,),
$DH155="раб.день",
$BP155/30*(IFERROR(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$BP155*BF155,
$DH155="неделя",
$BP155*BF155/7*(ROUNDUP((DAY(EOMONTH(BF$15,0)))/4,0))),
0)</f>
        <v/>
      </c>
      <c r="BX155" s="125">
        <f t="array" ref="BX155">
IFERROR(
_xlfn.IFS(
$DH155="день_1",
$BP155*$BL155/($AX155-$AW155+1)*BG155*(DAY(EOMONTH(BG$15,0))),
$DH155="день_2",
$BP155/30*MAX(MIN($AX155,EOMONTH(BG$15,0))-MAX($AW155,BG$15)+1,),
$DH155="раб.день",
$BP155/30*(IFERROR(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$BP155*BG155,
$DH155="неделя",
$BP155*BG155/7*(ROUNDUP((DAY(EOMONTH(BG$15,0)))/4,0))),
0)</f>
        <v/>
      </c>
      <c r="BY155" s="125">
        <f t="array" ref="BY155">
IFERROR(
_xlfn.IFS(
$DH155="день_1",
$BP155*$BL155/($AX155-$AW155+1)*BH155*(DAY(EOMONTH(BH$15,0))),
$DH155="день_2",
$BP155/30*MAX(MIN($AX155,EOMONTH(BH$15,0))-MAX($AW155,BH$15)+1,),
$DH155="раб.день",
$BP155/30*(IFERROR(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$BP155*BH155,
$DH155="неделя",
$BP155*BH155/7*(ROUNDUP((DAY(EOMONTH(BH$15,0)))/4,0))),
0)</f>
        <v/>
      </c>
      <c r="BZ155" s="125">
        <f t="array" ref="BZ155">
IFERROR(
_xlfn.IFS(
$DH155="день_1",
$BP155*$BL155/($AX155-$AW155+1)*BI155*(DAY(EOMONTH(BI$15,0))),
$DH155="день_2",
$BP155/30*MAX(MIN($AX155,EOMONTH(BI$15,0))-MAX($AW155,BI$15)+1,),
$DH155="раб.день",
$BP155/30*(IFERROR(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$BP155*BI155,
$DH155="неделя",
$BP155*BI155/7*(ROUNDUP((DAY(EOMONTH(BI$15,0)))/4,0))),
0)</f>
        <v/>
      </c>
      <c r="CA155" s="125">
        <f t="array" ref="CA155">
IFERROR(
_xlfn.IFS(
$DH155="день_1",
$BP155*$BL155/($AX155-$AW155+1)*BJ155*(DAY(EOMONTH(BJ$15,0))),
$DH155="день_2",
$BP155/30*MAX(MIN($AX155,EOMONTH(BJ$15,0))-MAX($AW155,BJ$15)+1,),
$DH155="раб.день",
$BP155/30*(IFERROR(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$BP155*BJ155,
$DH155="неделя",
$BP155*BJ155/7*(ROUNDUP((DAY(EOMONTH(BJ$15,0)))/4,0))),
0)</f>
        <v/>
      </c>
      <c r="CB155" s="125">
        <f t="array" ref="CB155">
IFERROR(
_xlfn.IFS(
$DH155="день_1",
$BP155*$BL155/($AX155-$AW155+1)*BK155*(DAY(EOMONTH(BK$15,0))),
$DH155="день_2",
$BP155/30*MAX(MIN($AX155,EOMONTH(BK$15,0))-MAX($AW155,BK$15)+1,),
$DH155="раб.день",
$BP155/30*(IFERROR(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$BP155*BK155,
$DH155="неделя",
$BP155*BK155/7*(ROUNDUP((DAY(EOMONTH(BK$15,0)))/4,0))),
0)</f>
        <v/>
      </c>
      <c r="CC155" s="125">
        <f>SUM($BQ155:$CB155)</f>
        <v/>
      </c>
      <c r="CD155" s="126">
        <f>SUM($EH155:$EH155)</f>
        <v/>
      </c>
      <c r="CE155" s="126">
        <f>$CD155*$AB155</f>
        <v/>
      </c>
      <c r="CF155" s="126">
        <f>SUM($EK155:$EK155)</f>
        <v/>
      </c>
      <c r="CG155" s="126">
        <f>$CF155*$AB155</f>
        <v/>
      </c>
      <c r="CH155" s="126">
        <f>SUM($CC155,$CE155,$CG155)</f>
        <v/>
      </c>
      <c r="CI155" s="126">
        <f>$CH155*(1+$CM155)</f>
        <v/>
      </c>
      <c r="CJ155" s="127" t="n">
        <v>0</v>
      </c>
      <c r="CK155" s="126">
        <f>SUM($CH155:$CH155)*(1+$CJ155)</f>
        <v/>
      </c>
      <c r="CL155" s="126">
        <f>SUM($CH155:$CH155)*(1+$CM155)</f>
        <v/>
      </c>
      <c r="CM155" s="59" t="n"/>
      <c r="CN155" s="59" t="n"/>
      <c r="CO155" s="72" t="n"/>
      <c r="CP155" s="59" t="n"/>
      <c r="CQ155" s="73" t="n"/>
      <c r="CR155" s="73" t="n"/>
      <c r="CS155" s="73" t="n"/>
      <c r="CT155" s="72" t="n"/>
      <c r="CU155" s="79" t="inlineStr">
        <is>
          <t> </t>
        </is>
      </c>
      <c r="CV155" s="60" t="n"/>
      <c r="CW155" s="60" t="n"/>
      <c r="CX155" s="60" t="n"/>
      <c r="CY155" s="127">
        <f>IFERROR(($CC155-$EE155)/($EE155/(1-$DQ155)),0)</f>
        <v/>
      </c>
      <c r="CZ155" s="127">
        <f>IFERROR(1-$EI155/($CE155),0)</f>
        <v/>
      </c>
      <c r="DA155" s="127">
        <f>IFERROR(1-$EL155/($CG155),0)</f>
        <v/>
      </c>
      <c r="DB155" s="126">
        <f>ROUND(IFERROR(($CI155/(1+$CM155)-$EN155),0),2)</f>
        <v/>
      </c>
      <c r="DC155" s="128" t="n"/>
      <c r="DD155" s="125" t="n"/>
      <c r="DE155" s="75" t="n">
        <v>0</v>
      </c>
      <c r="DF155" s="128" t="n"/>
      <c r="DG155" s="125">
        <f>IF($DC155=0,0,$DD155*($DC155*100%-$DE155*$DF155))*SUM($AB155:$AB155)</f>
        <v/>
      </c>
      <c r="DH155" s="129" t="inlineStr">
        <is>
          <t>месяц</t>
        </is>
      </c>
      <c r="DI155" s="130">
        <f t="array" ref="DI155">IFERROR(
IF($ES155="LisChannel",
(ROUND(((INDEX({174.625;153.888888888889;130.972222222222},MATCH($AI155,{2;3;4}),0))*$AG155*$AI155),2)),0),0)</f>
        <v/>
      </c>
      <c r="DJ155" s="130">
        <f>
_xlfn.LET(_xlpm.X,
IFERROR(
IF($ES155="НовиковТВ",
(_xlfn.LET(_xlpm.NTV,
_xlfn.LET(_xlpm.MIN,350000,
IF(SUMIFS($DI:$DI,$ES:$ES,"НовиковТВ")&lt;=_xlpm.MIN,
(SUMIFS($DI:$DI,$ES:$ES,"НовиковТВ")/(COUNTIFS($ES:$ES,"НовиковТВ")))*_xlpm.MIN/SUMIFS($DI:$DI,$ES:$ES,"НовиковТВ"),
DI155)),
_xlpm.NTV+$DG155/(1-(1-(_xlpm.NTV)*(1-$DL155)*(1-$DM155)*(1-$DN155)*(1-$DO155)*(1-$DP155)/_xlpm.NTV))))/(1+$EP155),
$DI155+$DG155/(1-(1-($DI155)*(1-$DL155)*(1-$DM155)*(1-$DN155)*(1-$DO155)*(1-$DP155)/$DI155))),
0),
_xlpm.X*(1+$CM155)*(1+$CW155)-_xlpm.X*(1+$CM155)+_xlpm.X)</f>
        <v/>
      </c>
      <c r="DK155" s="125" t="inlineStr">
        <is>
          <t>послед.</t>
        </is>
      </c>
      <c r="DL155" s="63" t="n">
        <v>0</v>
      </c>
      <c r="DM155" s="63" t="n">
        <v>0</v>
      </c>
      <c r="DN155" s="63" t="n">
        <v>0</v>
      </c>
      <c r="DO155" s="63" t="n">
        <v>0</v>
      </c>
      <c r="DP155" s="63" t="n">
        <v>0</v>
      </c>
      <c r="DQ155" s="63">
        <f t="array" ref="DQ155">IFERROR(_xlfn.IFS(
$DK155="послед.",1-(1-$DL155)*(1-$DM155)*(1-$DN155)*(1-$DO155)*(1-$DP155),
$DK155="сумм.",$DL155+$DM155+$DN155+$DO155+$DP155),
0)</f>
        <v/>
      </c>
      <c r="DR155" s="125">
        <f t="array" ref="DR155">
IFERROR(
_xlfn.IFS(
$BL155=0,
0,
$BL155&gt;0,
_xlfn.IFS($DK155="послед.",
$DJ155*(1-$DL155)*(1-$DM155)*(1-$DN155)*(1-$DO155)*(1-$DP155),
$DK155="сумм.",
$DJ155*(1-($DL155+$DM155+$DN155+$DO155+$DP155)))),0)</f>
        <v/>
      </c>
      <c r="DS155" s="125">
        <f t="array" ref="DS155">
IFERROR(_xlfn.IFS(
$DH155="день_1",
$DR155*$BL155/($AX155-$AW155+1)*AZ155*(DAY(EOMONTH(AZ$15,0))),
$DH155="день_2",
$DR155/30*MAX(MIN($AX155,EOMONTH(AZ$15,0))-MAX($AW155,AZ$15)+1,),
$DH155="раб.день",
$DR155/30*(IFERROR(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$DR155*AZ155,
$DH155="неделя",
$DR155*AZ155/7*(ROUNDUP((DAY(EOMONTH(AZ$15,0)))/4,0))),
0)</f>
        <v/>
      </c>
      <c r="DT155" s="125">
        <f t="array" ref="DT155">
IFERROR(_xlfn.IFS(
$DH155="день_1",
$DR155*$BL155/($AX155-$AW155+1)*BA155*(DAY(EOMONTH(BA$15,0))),
$DH155="день_2",
$DR155/30*MAX(MIN($AX155,EOMONTH(BA$15,0))-MAX($AW155,BA$15)+1,),
$DH155="раб.день",
$DR155/30*(IFERROR(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$DR155*BA155,
$DH155="неделя",
$DR155*BA155/7*(ROUNDUP((DAY(EOMONTH(BA$15,0)))/4,0))),
0)</f>
        <v/>
      </c>
      <c r="DU155" s="125">
        <f t="array" ref="DU155">
IFERROR(_xlfn.IFS(
$DH155="день_1",
$DR155*$BL155/($AX155-$AW155+1)*BB155*(DAY(EOMONTH(BB$15,0))),
$DH155="день_2",
$DR155/30*MAX(MIN($AX155,EOMONTH(BB$15,0))-MAX($AW155,BB$15)+1,),
$DH155="раб.день",
$DR155/30*(IFERROR(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$DR155*BB155,
$DH155="неделя",
$DR155*BB155/7*(ROUNDUP((DAY(EOMONTH(BB$15,0)))/4,0))),
0)</f>
        <v/>
      </c>
      <c r="DV155" s="125">
        <f t="array" ref="DV155">
IFERROR(_xlfn.IFS(
$DH155="день_1",
$DR155*$BL155/($AX155-$AW155+1)*BC155*(DAY(EOMONTH(BC$15,0))),
$DH155="день_2",
$DR155/30*MAX(MIN($AX155,EOMONTH(BC$15,0))-MAX($AW155,BC$15)+1,),
$DH155="раб.день",
$DR155/30*(IFERROR(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$DR155*BC155,
$DH155="неделя",
$DR155*BC155/7*(ROUNDUP((DAY(EOMONTH(BC$15,0)))/4,0))),
0)</f>
        <v/>
      </c>
      <c r="DW155" s="125">
        <f t="array" ref="DW155">
IFERROR(_xlfn.IFS(
$DH155="день_1",
$DR155*$BL155/($AX155-$AW155+1)*BD155*(DAY(EOMONTH(BD$15,0))),
$DH155="день_2",
$DR155/30*MAX(MIN($AX155,EOMONTH(BD$15,0))-MAX($AW155,BD$15)+1,),
$DH155="раб.день",
$DR155/30*(IFERROR(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$DR155*BD155,
$DH155="неделя",
$DR155*BD155/7*(ROUNDUP((DAY(EOMONTH(BD$15,0)))/4,0))),
0)</f>
        <v/>
      </c>
      <c r="DX155" s="125">
        <f t="array" ref="DX155">
IFERROR(_xlfn.IFS(
$DH155="день_1",
$DR155*$BL155/($AX155-$AW155+1)*BE155*(DAY(EOMONTH(BE$15,0))),
$DH155="день_2",
$DR155/30*MAX(MIN($AX155,EOMONTH(BE$15,0))-MAX($AW155,BE$15)+1,),
$DH155="раб.день",
$DR155/30*(IFERROR(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$DR155*BE155,
$DH155="неделя",
$DR155*BE155/7*(ROUNDUP((DAY(EOMONTH(BE$15,0)))/4,0))),
0)</f>
        <v/>
      </c>
      <c r="DY155" s="125">
        <f t="array" ref="DY155">
IFERROR(_xlfn.IFS(
$DH155="день_1",
$DR155*$BL155/($AX155-$AW155+1)*BF155*(DAY(EOMONTH(BF$15,0))),
$DH155="день_2",
$DR155/30*MAX(MIN($AX155,EOMONTH(BF$15,0))-MAX($AW155,BF$15)+1,),
$DH155="раб.день",
$DR155/30*(IFERROR(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$DR155*BF155,
$DH155="неделя",
$DR155*BF155/7*(ROUNDUP((DAY(EOMONTH(BF$15,0)))/4,0))),
0)</f>
        <v/>
      </c>
      <c r="DZ155" s="125">
        <f t="array" ref="DZ155">
IFERROR(_xlfn.IFS(
$DH155="день_1",
$DR155*$BL155/($AX155-$AW155+1)*BG155*(DAY(EOMONTH(BG$15,0))),
$DH155="день_2",
$DR155/30*MAX(MIN($AX155,EOMONTH(BG$15,0))-MAX($AW155,BG$15)+1,),
$DH155="раб.день",
$DR155/30*(IFERROR(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$DR155*BG155,
$DH155="неделя",
$DR155*BG155/7*(ROUNDUP((DAY(EOMONTH(BG$15,0)))/4,0))),
0)</f>
        <v/>
      </c>
      <c r="EA155" s="125">
        <f t="array" ref="EA155">
IFERROR(_xlfn.IFS(
$DH155="день_1",
$DR155*$BL155/($AX155-$AW155+1)*BH155*(DAY(EOMONTH(BH$15,0))),
$DH155="день_2",
$DR155/30*MAX(MIN($AX155,EOMONTH(BH$15,0))-MAX($AW155,BH$15)+1,),
$DH155="раб.день",
$DR155/30*(IFERROR(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$DR155*BH155,
$DH155="неделя",
$DR155*BH155/7*(ROUNDUP((DAY(EOMONTH(BH$15,0)))/4,0))),
0)</f>
        <v/>
      </c>
      <c r="EB155" s="125">
        <f t="array" ref="EB155">
IFERROR(_xlfn.IFS(
$DH155="день_1",
$DR155*$BL155/($AX155-$AW155+1)*BI155*(DAY(EOMONTH(BI$15,0))),
$DH155="день_2",
$DR155/30*MAX(MIN($AX155,EOMONTH(BI$15,0))-MAX($AW155,BI$15)+1,),
$DH155="раб.день",
$DR155/30*(IFERROR(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$DR155*BI155,
$DH155="неделя",
$DR155*BI155/7*(ROUNDUP((DAY(EOMONTH(BI$15,0)))/4,0))),
0)</f>
        <v/>
      </c>
      <c r="EC155" s="125">
        <f t="array" ref="EC155">
IFERROR(_xlfn.IFS(
$DH155="день_1",
$DR155*$BL155/($AX155-$AW155+1)*BJ155*(DAY(EOMONTH(BJ$15,0))),
$DH155="день_2",
$DR155/30*MAX(MIN($AX155,EOMONTH(BJ$15,0))-MAX($AW155,BJ$15)+1,),
$DH155="раб.день",
$DR155/30*(IFERROR(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$DR155*BJ155,
$DH155="неделя",
$DR155*BJ155/7*(ROUNDUP((DAY(EOMONTH(BJ$15,0)))/4,0))),
0)</f>
        <v/>
      </c>
      <c r="ED155" s="125">
        <f t="array" ref="ED155">
IFERROR(_xlfn.IFS(
$DH155="день_1",
$DR155*$BL155/($AX155-$AW155+1)*BK155*(DAY(EOMONTH(BK$15,0))),
$DH155="день_2",
$DR155/30*MAX(MIN($AX155,EOMONTH(BK$15,0))-MAX($AW155,BK$15)+1,),
$DH155="раб.день",
$DR155/30*(IFERROR(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$DR155*BK155,
$DH155="неделя",
$DR155*BK155/7*(ROUNDUP((DAY(EOMONTH(BK$15,0)))/4,0))),
0)</f>
        <v/>
      </c>
      <c r="EE155" s="125">
        <f>SUM($DS155,$DT155,$DU155,$DV155,$DW155,$DX155,$DY155,$DZ155,$EA155,$EB155,$EC155,$ED155)</f>
        <v/>
      </c>
      <c r="EF155" s="125">
        <f>IFERROR(ROUND($EE155*(1+$EP155),2),0)</f>
        <v/>
      </c>
      <c r="EG155" s="128" t="n">
        <v>1</v>
      </c>
      <c r="EH155" s="126" t="n">
        <v>0</v>
      </c>
      <c r="EI155" s="126">
        <f>ROUND(SUM($EH155:$EH155)*SUM($AB155:$AB155)*$EG155,2)</f>
        <v/>
      </c>
      <c r="EJ155" s="126">
        <f>ROUND($EI155*(1+$EP155),2)</f>
        <v/>
      </c>
      <c r="EK155" s="126" t="n">
        <v>0</v>
      </c>
      <c r="EL155" s="126">
        <f>ROUND(SUM($EK155:$EK155)*SUM($AB155:$AB155)*$EG155,2)</f>
        <v/>
      </c>
      <c r="EM155" s="126">
        <f>ROUND($EL155*(1+$EP155),2)</f>
        <v/>
      </c>
      <c r="EN155" s="126">
        <f>SUM($EE155,$EI155,$EL155)</f>
        <v/>
      </c>
      <c r="EO155" s="126">
        <f>SUM($EF155,$EJ155,$EM155)</f>
        <v/>
      </c>
      <c r="EP155" s="59" t="n"/>
      <c r="EQ155" s="59" t="n"/>
      <c r="ER155" s="60">
        <f t="array" ref="ER1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MATCH(ES155,
{"AMS";"RussOutdoor";"HD Outdoor";"Ingroup";"IQ";"Ledproduction";"LisChannel";"Logic";"Media-PPL";"NovikovTV | НовиковТВ";"SMA";"SOK";"КрокусТВ | CrocusTV | IndoorTV";"Сити";"ТЯК Москва"},
0)),"")</f>
        <v/>
      </c>
      <c r="ES155" s="60" t="n"/>
      <c r="ET155" s="60">
        <f t="array" ref="ET1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MATCH(ES155,
{"AMS";"RussOutdoor";"HD Outdoor";"Ingroup";"IQ";"Ledproduction";"LisChannel";"Logic";"Media-PPL";"NovikovTV | НовиковТВ";"SMA";"SOK";"КрокусТВ | CrocusTV | IndoorTV";"Сити";"ТЯК Москва"},
0)),"")</f>
        <v/>
      </c>
      <c r="EU155" s="60" t="n"/>
      <c r="EV155" s="60" t="n"/>
      <c r="EX155" s="110">
        <f t="array" ref="EX155">
($AR155/30
+N("ТРАФИК ПЛОЩАДКИ"))*
(IFERROR(
_xlfn.LET(
_xlpm.GPR,
HLOOKUP($L155,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IF($Q155="цифровой",_xlpm.GPR/$AG155,_xlpm.GPR/60)),
0)
+N("DWELL TIME"))*
(IF($AB155=0,0,IF($AB155=1,0.3,IF($AB155=2,0.5,IF($AB155&gt;2,1))))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_xlfn.IFS($AC155="да",1.2,$AC155="нет",1)*
_xlfn.IFS($AD155="да",1.2,$AD155="нет",1)*
IF(R155="статический",1,1.2)*
$X155*
INDEX(
{1.2;1;1.2;1.2;1;1.2;1.2;1.2;1.2;1.2;1.2;1;1.2;1.2;1.2;1.2;1;1;1.2;1.2;1.2;1;1;1;1;1.2;1.2;1.2;1.2;1;1;1;1;1.2;1.2;1.2;1.2;1.2;1.2;1.2;1.2;1;1;1.2;1;1;1;1;1.5;1;1;1.5;1.5;1.2},
MATCH($Q155,_xlpm.MI,0)))&gt;{0.02;0.04;0.06;0.1;0.2;0.4;0.6;0.8;1;2;4;6})),
{0;1;2;3;4;5;6;7;8;9;10;11;12},
0)))
+N("КОЭФФИЦИЕНТ КОНТАКТА"))))*
(_xlfn.IFS($X155&lt;0.1,$X155/1000,$X155&gt;25,5.2,AND($X155&gt;=0.1,$X155&lt;=25),(($X155*2+0.1)/10)*($X155/10)))*
IFERROR((_xlfn.LET(
_xlpm.MA,
{0;0.8;0.85;0.9;0.95;1},
_xlpm.MAA,
{0;1;2;3;4;5},
INDEX(_xlpm.MA,MATCH(SUMPRODUCT(--((IF(ROUND(_xlpm.MAA,1)&gt;5,5,ROUND($AB155,1)))&gt;{0;1;2;3;4;5})),_xlpm.MAA,0)))
+N("КОЭФФИЦИЕНТ КОЛ-ВО КОНСТРУКЦИЙ")),1)*
$AB155,0))*
(IF($Q155="цифровой",$AG155/15*$AI155,1)
+N("ДЛЯ ЦИФРЫ"))</f>
        <v/>
      </c>
      <c r="EY155" s="110">
        <f>IFERROR(EX155*AY155,0)</f>
        <v/>
      </c>
      <c r="EZ155" s="131">
        <f>IFERROR(DP155/EY155*1000,0)</f>
        <v/>
      </c>
      <c r="FA155" s="112">
        <f>IFERROR(FC155/FB155,0)</f>
        <v/>
      </c>
      <c r="FB155" s="112">
        <f>IFERROR((FC155/(EY155/FF155*#REF!))*0.825,0)</f>
        <v/>
      </c>
      <c r="FC155" s="112">
        <f>IFERROR(((EX155*30/AR155)*100)/30,0)</f>
        <v/>
      </c>
      <c r="FD155" s="112">
        <f>IFERROR(EY155/G155*100%,0)</f>
        <v/>
      </c>
      <c r="FE155" s="112">
        <f>IFERROR(FD155/FC155*100%,0)</f>
        <v/>
      </c>
      <c r="FF155" s="110">
        <f>IFERROR(AR155/30*AY155,0)</f>
        <v/>
      </c>
    </row>
    <row r="156" ht="12.75" customHeight="1">
      <c r="A156" s="59" t="n"/>
      <c r="B156" s="60" t="n"/>
      <c r="C156" s="60" t="n"/>
      <c r="D156" s="60">
        <f t="array" ref="D1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6" s="60">
        <f t="array" ref="E1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6" s="60" t="inlineStr"/>
      <c r="G156" s="60" t="n"/>
      <c r="H156" s="60">
        <f t="array" ref="H1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6" s="60" t="n"/>
      <c r="J156" s="60" t="n"/>
      <c r="K156" s="60" t="n"/>
      <c r="L156" s="60" t="n"/>
      <c r="M156" s="60" t="n"/>
      <c r="N156" s="60" t="n"/>
      <c r="O156" s="60" t="n"/>
      <c r="P156" s="60">
        <f t="array" ref="P156">
_xlfn.IFS(
ISNUMBER(MATCH($Q156,{"шелфбаннер","разделитель","монетница","чековая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ISNUMBER(MATCH($Q156,{"каталог","журнал"},)),
"Пресса",
$Q156="","")</f>
        <v/>
      </c>
      <c r="Q156" s="60" t="n"/>
      <c r="R156" s="60">
        <f t="array" ref="R156">
IFERROR(
_xlfn.IFS(
OR(ISNUMBER(MATCH($Q156,{"экспозиция","макет","стенд","автостенд","авто стенд","выставочное пространство","выставочные стенды","модульные выставочные стенды","3Д конструкция","3D конструкция"},)),P156="Экспонирование"),
"нестандартный",
ISNUMBER(MATCH($Q156,{"скроллер","призматрон"},)),
"динамический",
$P156="Видео",
"цифровой",
OR($P156="Пресса",$P156="Щит",$P156="POSm",$P156="Подвес",$P156="Брендирование/оклейка"),
"статический"),"")</f>
        <v/>
      </c>
      <c r="S156" s="59" t="n"/>
      <c r="T156" s="60" t="n"/>
      <c r="U156" s="60" t="n"/>
      <c r="V156" s="60">
        <f>
IF(P156="Видео",
"цифровой постер/ролик",
IF(ISNUMBER(MATCH(Q156,{"короб световой","короб световой | лайтбокс","короб световой | кристалайт","лайтбокс","лайт бокс","кристалайт","LB","lightbox"},)),
"бэклит",
IF(P156="Брендирование/оклейка",
"перфарированная пленка/самоклейка",
IF(P156="Экспонирование",
"под запрос",
IF(P156="Подвес",
"баннер/ткань",
"")))))</f>
        <v/>
      </c>
      <c r="W156" s="59" t="n"/>
      <c r="X156" s="59" t="n"/>
      <c r="Y156" s="59" t="n"/>
      <c r="Z156" s="61" t="n"/>
      <c r="AA156" s="61" t="n"/>
      <c r="AB156" s="61">
        <f>IF(BL156&gt;0,Z156,0)</f>
        <v/>
      </c>
      <c r="AC156" s="59" t="n"/>
      <c r="AD156" s="59" t="n"/>
      <c r="AE156" s="59" t="n"/>
      <c r="AF156" s="59" t="n"/>
      <c r="AG156" s="59" t="n"/>
      <c r="AH156" s="59" t="n"/>
      <c r="AI156" s="59" t="n"/>
      <c r="AJ156" s="59" t="n"/>
      <c r="AK156" s="59" t="n"/>
      <c r="AL156" s="62">
        <f>IFERROR(IF(OR(R156="статический",R156="динамический",R156="нестандартный",R156="",R156=""),"-",IF(AND(AH156="-",AI156="-"),"-",AK156*3600/AH156*AI156)),"-")</f>
        <v/>
      </c>
      <c r="AM156" s="62">
        <f>IFERROR(IF(OR(R156="статический",R156="динамический",R156="",R156="", R156="BTL",R156="нестандартный"),"-",AG156*AI156*AL156/60),"-")</f>
        <v/>
      </c>
      <c r="AN156" s="63">
        <f>IFERROR(IF(AH156="","-",AG156*AI156/AH156),"-")</f>
        <v/>
      </c>
      <c r="AO156" s="59">
        <f>IFERROR(IF(OR($R156="статический",$R156="динамический",$R156="",$R156="",$R156="BTL",$R156="нестандартный"),"-",$AL156*$AY156),"-")</f>
        <v/>
      </c>
      <c r="AP156" s="62">
        <f>IFERROR(IF(OR($R156="статический",$R156="динамический",$R156="",$R156="",$R156="BTL",$R156="нестандартный"),"-",$AM156*AY156),"-")</f>
        <v/>
      </c>
      <c r="AQ156" s="64" t="n"/>
      <c r="AR156" s="61" t="n"/>
      <c r="AS156" s="61" t="n"/>
      <c r="AT156" s="61" t="n"/>
      <c r="AU156" s="65" t="n"/>
      <c r="AV156" s="124">
        <f>IFERROR(DR156/AT156*1000,"n/a")</f>
        <v/>
      </c>
      <c r="AW156" s="67" t="n"/>
      <c r="AX156" s="67" t="n"/>
      <c r="AY156" s="43">
        <f>IFERROR(IF(OR($AW156="",$AX156=""),"",_xlfn.DAYS($AX156+1,$AW156)),"")</f>
        <v/>
      </c>
      <c r="AZ156" s="68">
        <f t="array" ref="AZ156">
_xlfn.LET(_xlpm.COEFF,
IF($AW156+$AX156=0,0,IF(MAX(MIN($AX156,EOMONTH(AZ$15,0))-MAX($AW156,AZ$15)+1,)&gt;0,1,0)),
_xlfn.IFS(
$ES156="LisChannel",
_xlpm.COEFF*
INDEX({1;1;1.2;1.2;1;1;1;1;1.2;1.2;1.2;1.2},
MATCH(MONTH(AZ$15),
{1,2,3,4,5,6,7,8,9,10,11,12})),
CONCATENATE($ES156," ",$L156)="RussOutdoor метро",
_xlpm.COEFF*
INDEX({0.8;0.9;1.1;1.1;1;1;1;1;1.1;1.1;1.1;1.1},
MATCH(MONTH(AZ$15),
{1,2,3,4,5,6,7,8,9,10,11,12})),
$ES156&lt;&gt;"LisChannel",
_xlpm.COEFF,
$ES156&lt;&gt;"RussOutdoor",
_xlpm.COEFF))</f>
        <v/>
      </c>
      <c r="BA156" s="68">
        <f t="array" ref="BA156">
_xlfn.LET(_xlpm.COEFF,
IF($AW156+$AX156=0,0,IF(MAX(MIN($AX156,EOMONTH(BA$15,0))-MAX($AW156,BA$15)+1,)&gt;0,1,0)),
_xlfn.IFS(
$ES156="LisChannel",
_xlpm.COEFF*
INDEX({1;1;1.2;1.2;1;1;1;1;1.2;1.2;1.2;1.2},
MATCH(MONTH(BA$15),
{1,2,3,4,5,6,7,8,9,10,11,12})),
CONCATENATE($ES156," ",$L156)="RussOutdoor метро",
_xlpm.COEFF*
INDEX({0.8;0.9;1.1;1.1;1;1;1;1;1.1;1.1;1.1;1.1},
MATCH(MONTH(BA$15),
{1,2,3,4,5,6,7,8,9,10,11,12})),
$ES156&lt;&gt;"LisChannel",
_xlpm.COEFF,
$ES156&lt;&gt;"RussOutdoor",
_xlpm.COEFF))</f>
        <v/>
      </c>
      <c r="BB156" s="68">
        <f t="array" ref="BB156">
_xlfn.LET(_xlpm.COEFF,
IF($AW156+$AX156=0,0,IF(MAX(MIN($AX156,EOMONTH(BB$15,0))-MAX($AW156,BB$15)+1,)&gt;0,1,0)),
_xlfn.IFS(
$ES156="LisChannel",
_xlpm.COEFF*
INDEX({1;1;1.2;1.2;1;1;1;1;1.2;1.2;1.2;1.2},
MATCH(MONTH(BB$15),
{1,2,3,4,5,6,7,8,9,10,11,12})),
CONCATENATE($ES156," ",$L156)="RussOutdoor метро",
_xlpm.COEFF*
INDEX({0.8;0.9;1.1;1.1;1;1;1;1;1.1;1.1;1.1;1.1},
MATCH(MONTH(BB$15),
{1,2,3,4,5,6,7,8,9,10,11,12})),
$ES156&lt;&gt;"LisChannel",
_xlpm.COEFF,
$ES156&lt;&gt;"RussOutdoor",
_xlpm.COEFF))</f>
        <v/>
      </c>
      <c r="BC156" s="68">
        <f t="array" ref="BC156">
_xlfn.LET(_xlpm.COEFF,
IF($AW156+$AX156=0,0,IF(MAX(MIN($AX156,EOMONTH(BC$15,0))-MAX($AW156,BC$15)+1,)&gt;0,1,0)),
_xlfn.IFS(
$ES156="LisChannel",
_xlpm.COEFF*
INDEX({1;1;1.2;1.2;1;1;1;1;1.2;1.2;1.2;1.2},
MATCH(MONTH(BC$15),
{1,2,3,4,5,6,7,8,9,10,11,12})),
CONCATENATE($ES156," ",$L156)="RussOutdoor метро",
_xlpm.COEFF*
INDEX({0.8;0.9;1.1;1.1;1;1;1;1;1.1;1.1;1.1;1.1},
MATCH(MONTH(BC$15),
{1,2,3,4,5,6,7,8,9,10,11,12})),
$ES156&lt;&gt;"LisChannel",
_xlpm.COEFF,
$ES156&lt;&gt;"RussOutdoor",
_xlpm.COEFF))</f>
        <v/>
      </c>
      <c r="BD156" s="68">
        <f t="array" ref="BD156">
_xlfn.LET(_xlpm.COEFF,
IF($AW156+$AX156=0,0,IF(MAX(MIN($AX156,EOMONTH(BD$15,0))-MAX($AW156,BD$15)+1,)&gt;0,1,0)),
_xlfn.IFS(
$ES156="LisChannel",
_xlpm.COEFF*
INDEX({1;1;1.2;1.2;1;1;1;1;1.2;1.2;1.2;1.2},
MATCH(MONTH(BD$15),
{1,2,3,4,5,6,7,8,9,10,11,12})),
CONCATENATE($ES156," ",$L156)="RussOutdoor метро",
_xlpm.COEFF*
INDEX({0.8;0.9;1.1;1.1;1;1;1;1;1.1;1.1;1.1;1.1},
MATCH(MONTH(BD$15),
{1,2,3,4,5,6,7,8,9,10,11,12})),
$ES156&lt;&gt;"LisChannel",
_xlpm.COEFF,
$ES156&lt;&gt;"RussOutdoor",
_xlpm.COEFF))</f>
        <v/>
      </c>
      <c r="BE156" s="68">
        <f t="array" ref="BE156">
_xlfn.LET(_xlpm.COEFF,
IF($AW156+$AX156=0,0,IF(MAX(MIN($AX156,EOMONTH(BE$15,0))-MAX($AW156,BE$15)+1,)&gt;0,1,0)),
_xlfn.IFS(
$ES156="LisChannel",
_xlpm.COEFF*
INDEX({1;1;1.2;1.2;1;1;1;1;1.2;1.2;1.2;1.2},
MATCH(MONTH(BE$15),
{1,2,3,4,5,6,7,8,9,10,11,12})),
CONCATENATE($ES156," ",$L156)="RussOutdoor метро",
_xlpm.COEFF*
INDEX({0.8;0.9;1.1;1.1;1;1;1;1;1.1;1.1;1.1;1.1},
MATCH(MONTH(BE$15),
{1,2,3,4,5,6,7,8,9,10,11,12})),
$ES156&lt;&gt;"LisChannel",
_xlpm.COEFF,
$ES156&lt;&gt;"RussOutdoor",
_xlpm.COEFF))</f>
        <v/>
      </c>
      <c r="BF156" s="68">
        <f t="array" ref="BF156">
_xlfn.LET(_xlpm.COEFF,
IF($AW156+$AX156=0,0,IF(MAX(MIN($AX156,EOMONTH(BF$15,0))-MAX($AW156,BF$15)+1,)&gt;0,1,0)),
_xlfn.IFS(
$ES156="LisChannel",
_xlpm.COEFF*
INDEX({1;1;1.2;1.2;1;1;1;1;1.2;1.2;1.2;1.2},
MATCH(MONTH(BF$15),
{1,2,3,4,5,6,7,8,9,10,11,12})),
CONCATENATE($ES156," ",$L156)="RussOutdoor метро",
_xlpm.COEFF*
INDEX({0.8;0.9;1.1;1.1;1;1;1;1;1.1;1.1;1.1;1.1},
MATCH(MONTH(BF$15),
{1,2,3,4,5,6,7,8,9,10,11,12})),
$ES156&lt;&gt;"LisChannel",
_xlpm.COEFF,
$ES156&lt;&gt;"RussOutdoor",
_xlpm.COEFF))</f>
        <v/>
      </c>
      <c r="BG156" s="68">
        <f t="array" ref="BG156">
_xlfn.LET(_xlpm.COEFF,
IF($AW156+$AX156=0,0,IF(MAX(MIN($AX156,EOMONTH(BG$15,0))-MAX($AW156,BG$15)+1,)&gt;0,1,0)),
_xlfn.IFS(
$ES156="LisChannel",
_xlpm.COEFF*
INDEX({1;1;1.2;1.2;1;1;1;1;1.2;1.2;1.2;1.2},
MATCH(MONTH(BG$15),
{1,2,3,4,5,6,7,8,9,10,11,12})),
CONCATENATE($ES156," ",$L156)="RussOutdoor метро",
_xlpm.COEFF*
INDEX({0.8;0.9;1.1;1.1;1;1;1;1;1.1;1.1;1.1;1.1},
MATCH(MONTH(BG$15),
{1,2,3,4,5,6,7,8,9,10,11,12})),
$ES156&lt;&gt;"LisChannel",
_xlpm.COEFF,
$ES156&lt;&gt;"RussOutdoor",
_xlpm.COEFF))</f>
        <v/>
      </c>
      <c r="BH156" s="68">
        <f t="array" ref="BH156">
_xlfn.LET(_xlpm.COEFF,
IF($AW156+$AX156=0,0,IF(MAX(MIN($AX156,EOMONTH(BH$15,0))-MAX($AW156,BH$15)+1,)&gt;0,1,0)),
_xlfn.IFS(
$ES156="LisChannel",
_xlpm.COEFF*
INDEX({1;1;1.2;1.2;1;1;1;1;1.2;1.2;1.2;1.2},
MATCH(MONTH(BH$15),
{1,2,3,4,5,6,7,8,9,10,11,12})),
CONCATENATE($ES156," ",$L156)="RussOutdoor метро",
_xlpm.COEFF*
INDEX({0.8;0.9;1.1;1.1;1;1;1;1;1.1;1.1;1.1;1.1},
MATCH(MONTH(BH$15),
{1,2,3,4,5,6,7,8,9,10,11,12})),
$ES156&lt;&gt;"LisChannel",
_xlpm.COEFF,
$ES156&lt;&gt;"RussOutdoor",
_xlpm.COEFF))</f>
        <v/>
      </c>
      <c r="BI156" s="68">
        <f t="array" ref="BI156">
_xlfn.LET(_xlpm.COEFF,
IF($AW156+$AX156=0,0,IF(MAX(MIN($AX156,EOMONTH(BI$15,0))-MAX($AW156,BI$15)+1,)&gt;0,1,0)),
_xlfn.IFS(
$ES156="LisChannel",
_xlpm.COEFF*
INDEX({1;1;1.2;1.2;1;1;1;1;1.2;1.2;1.2;1.2},
MATCH(MONTH(BI$15),
{1,2,3,4,5,6,7,8,9,10,11,12})),
CONCATENATE($ES156," ",$L156)="RussOutdoor метро",
_xlpm.COEFF*
INDEX({0.8;0.9;1.1;1.1;1;1;1;1;1.1;1.1;1.1;1.1},
MATCH(MONTH(BI$15),
{1,2,3,4,5,6,7,8,9,10,11,12})),
$ES156&lt;&gt;"LisChannel",
_xlpm.COEFF,
$ES156&lt;&gt;"RussOutdoor",
_xlpm.COEFF))</f>
        <v/>
      </c>
      <c r="BJ156" s="68">
        <f t="array" ref="BJ156">
_xlfn.LET(_xlpm.COEFF,
IF($AW156+$AX156=0,0,IF(MAX(MIN($AX156,EOMONTH(BJ$15,0))-MAX($AW156,BJ$15)+1,)&gt;0,1,0)),
_xlfn.IFS(
$ES156="LisChannel",
_xlpm.COEFF*
INDEX({1;1;1.2;1.2;1;1;1;1;1.2;1.2;1.2;1.2},
MATCH(MONTH(BJ$15),
{1,2,3,4,5,6,7,8,9,10,11,12})),
CONCATENATE($ES156," ",$L156)="RussOutdoor метро",
_xlpm.COEFF*
INDEX({0.8;0.9;1.1;1.1;1;1;1;1;1.1;1.1;1.1;1.1},
MATCH(MONTH(BJ$15),
{1,2,3,4,5,6,7,8,9,10,11,12})),
$ES156&lt;&gt;"LisChannel",
_xlpm.COEFF,
$ES156&lt;&gt;"RussOutdoor",
_xlpm.COEFF))</f>
        <v/>
      </c>
      <c r="BK156" s="68">
        <f t="array" ref="BK156">
_xlfn.LET(_xlpm.COEFF,
IF($AW156+$AX156=0,0,IF(MAX(MIN($AX156,EOMONTH(BK$15,0))-MAX($AW156,BK$15)+1,)&gt;0,1,0)),
_xlfn.IFS(
$ES156="LisChannel",
_xlpm.COEFF*
INDEX({1;1;1.2;1.2;1;1;1;1;1.2;1.2;1.2;1.2},
MATCH(MONTH(BK$15),
{1,2,3,4,5,6,7,8,9,10,11,12})),
CONCATENATE($ES156," ",$L156)="RussOutdoor метро",
_xlpm.COEFF*
INDEX({0.8;0.9;1.1;1.1;1;1;1;1;1.1;1.1;1.1;1.1},
MATCH(MONTH(BK$15),
{1,2,3,4,5,6,7,8,9,10,11,12})),
$ES156&lt;&gt;"LisChannel",
_xlpm.COEFF,
$ES156&lt;&gt;"RussOutdoor",
_xlpm.COEFF))</f>
        <v/>
      </c>
      <c r="BL156" s="62">
        <f>COUNTIFS($AZ156:$BK156,"&gt;0")</f>
        <v/>
      </c>
      <c r="BM156" s="65" t="n"/>
      <c r="BN156" s="125">
        <f>$DJ156</f>
        <v/>
      </c>
      <c r="BO156" s="63">
        <f>$DQ156</f>
        <v/>
      </c>
      <c r="BP156" s="125">
        <f>
IFERROR(
IF($BL156=0,0,
$BN156*(1-$BO156)),
0)</f>
        <v/>
      </c>
      <c r="BQ156" s="125">
        <f t="array" ref="BQ156">
IFERROR(
_xlfn.IFS(
$DH156="день_1",
$BP156*$BL156/($AX156-$AW156+1)*AZ156*(DAY(EOMONTH(AZ$15,0))),
$DH156="день_2",
$BP156/30*MAX(MIN($AX156,EOMONTH(AZ$15,0))-MAX($AW156,AZ$15)+1,),
$DH156="раб.день",
$BP156/30*(IFERROR(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$BP156*AZ156,
$DH156="неделя",
$BP156*AZ156/7*(ROUNDUP((DAY(EOMONTH(AZ$15,0)))/4,0))),
0)</f>
        <v/>
      </c>
      <c r="BR156" s="125">
        <f t="array" ref="BR156">
IFERROR(
_xlfn.IFS(
$DH156="день_1",
$BP156*$BL156/($AX156-$AW156+1)*BA156*(DAY(EOMONTH(BA$15,0))),
$DH156="день_2",
$BP156/30*MAX(MIN($AX156,EOMONTH(BA$15,0))-MAX($AW156,BA$15)+1,),
$DH156="раб.день",
$BP156/30*(IFERROR(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$BP156*BA156,
$DH156="неделя",
$BP156*BA156/7*(ROUNDUP((DAY(EOMONTH(BA$15,0)))/4,0))),
0)</f>
        <v/>
      </c>
      <c r="BS156" s="125">
        <f t="array" ref="BS156">
IFERROR(
_xlfn.IFS(
$DH156="день_1",
$BP156*$BL156/($AX156-$AW156+1)*BB156*(DAY(EOMONTH(BB$15,0))),
$DH156="день_2",
$BP156/30*MAX(MIN($AX156,EOMONTH(BB$15,0))-MAX($AW156,BB$15)+1,),
$DH156="раб.день",
$BP156/30*(IFERROR(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$BP156*BB156,
$DH156="неделя",
$BP156*BB156/7*(ROUNDUP((DAY(EOMONTH(BB$15,0)))/4,0))),
0)</f>
        <v/>
      </c>
      <c r="BT156" s="125">
        <f t="array" ref="BT156">
IFERROR(
_xlfn.IFS(
$DH156="день_1",
$BP156*$BL156/($AX156-$AW156+1)*BC156*(DAY(EOMONTH(BC$15,0))),
$DH156="день_2",
$BP156/30*MAX(MIN($AX156,EOMONTH(BC$15,0))-MAX($AW156,BC$15)+1,),
$DH156="раб.день",
$BP156/30*(IFERROR(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$BP156*BC156,
$DH156="неделя",
$BP156*BC156/7*(ROUNDUP((DAY(EOMONTH(BC$15,0)))/4,0))),
0)</f>
        <v/>
      </c>
      <c r="BU156" s="125">
        <f t="array" ref="BU156">
IFERROR(
_xlfn.IFS(
$DH156="день_1",
$BP156*$BL156/($AX156-$AW156+1)*BD156*(DAY(EOMONTH(BD$15,0))),
$DH156="день_2",
$BP156/30*MAX(MIN($AX156,EOMONTH(BD$15,0))-MAX($AW156,BD$15)+1,),
$DH156="раб.день",
$BP156/30*(IFERROR(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$BP156*BD156,
$DH156="неделя",
$BP156*BD156/7*(ROUNDUP((DAY(EOMONTH(BD$15,0)))/4,0))),
0)</f>
        <v/>
      </c>
      <c r="BV156" s="125">
        <f t="array" ref="BV156">
IFERROR(
_xlfn.IFS(
$DH156="день_1",
$BP156*$BL156/($AX156-$AW156+1)*BE156*(DAY(EOMONTH(BE$15,0))),
$DH156="день_2",
$BP156/30*MAX(MIN($AX156,EOMONTH(BE$15,0))-MAX($AW156,BE$15)+1,),
$DH156="раб.день",
$BP156/30*(IFERROR(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$BP156*BE156,
$DH156="неделя",
$BP156*BE156/7*(ROUNDUP((DAY(EOMONTH(BE$15,0)))/4,0))),
0)</f>
        <v/>
      </c>
      <c r="BW156" s="125">
        <f t="array" ref="BW156">
IFERROR(
_xlfn.IFS(
$DH156="день_1",
$BP156*$BL156/($AX156-$AW156+1)*BF156*(DAY(EOMONTH(BF$15,0))),
$DH156="день_2",
$BP156/30*MAX(MIN($AX156,EOMONTH(BF$15,0))-MAX($AW156,BF$15)+1,),
$DH156="раб.день",
$BP156/30*(IFERROR(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$BP156*BF156,
$DH156="неделя",
$BP156*BF156/7*(ROUNDUP((DAY(EOMONTH(BF$15,0)))/4,0))),
0)</f>
        <v/>
      </c>
      <c r="BX156" s="125">
        <f t="array" ref="BX156">
IFERROR(
_xlfn.IFS(
$DH156="день_1",
$BP156*$BL156/($AX156-$AW156+1)*BG156*(DAY(EOMONTH(BG$15,0))),
$DH156="день_2",
$BP156/30*MAX(MIN($AX156,EOMONTH(BG$15,0))-MAX($AW156,BG$15)+1,),
$DH156="раб.день",
$BP156/30*(IFERROR(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$BP156*BG156,
$DH156="неделя",
$BP156*BG156/7*(ROUNDUP((DAY(EOMONTH(BG$15,0)))/4,0))),
0)</f>
        <v/>
      </c>
      <c r="BY156" s="125">
        <f t="array" ref="BY156">
IFERROR(
_xlfn.IFS(
$DH156="день_1",
$BP156*$BL156/($AX156-$AW156+1)*BH156*(DAY(EOMONTH(BH$15,0))),
$DH156="день_2",
$BP156/30*MAX(MIN($AX156,EOMONTH(BH$15,0))-MAX($AW156,BH$15)+1,),
$DH156="раб.день",
$BP156/30*(IFERROR(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$BP156*BH156,
$DH156="неделя",
$BP156*BH156/7*(ROUNDUP((DAY(EOMONTH(BH$15,0)))/4,0))),
0)</f>
        <v/>
      </c>
      <c r="BZ156" s="125">
        <f t="array" ref="BZ156">
IFERROR(
_xlfn.IFS(
$DH156="день_1",
$BP156*$BL156/($AX156-$AW156+1)*BI156*(DAY(EOMONTH(BI$15,0))),
$DH156="день_2",
$BP156/30*MAX(MIN($AX156,EOMONTH(BI$15,0))-MAX($AW156,BI$15)+1,),
$DH156="раб.день",
$BP156/30*(IFERROR(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$BP156*BI156,
$DH156="неделя",
$BP156*BI156/7*(ROUNDUP((DAY(EOMONTH(BI$15,0)))/4,0))),
0)</f>
        <v/>
      </c>
      <c r="CA156" s="125">
        <f t="array" ref="CA156">
IFERROR(
_xlfn.IFS(
$DH156="день_1",
$BP156*$BL156/($AX156-$AW156+1)*BJ156*(DAY(EOMONTH(BJ$15,0))),
$DH156="день_2",
$BP156/30*MAX(MIN($AX156,EOMONTH(BJ$15,0))-MAX($AW156,BJ$15)+1,),
$DH156="раб.день",
$BP156/30*(IFERROR(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$BP156*BJ156,
$DH156="неделя",
$BP156*BJ156/7*(ROUNDUP((DAY(EOMONTH(BJ$15,0)))/4,0))),
0)</f>
        <v/>
      </c>
      <c r="CB156" s="125">
        <f t="array" ref="CB156">
IFERROR(
_xlfn.IFS(
$DH156="день_1",
$BP156*$BL156/($AX156-$AW156+1)*BK156*(DAY(EOMONTH(BK$15,0))),
$DH156="день_2",
$BP156/30*MAX(MIN($AX156,EOMONTH(BK$15,0))-MAX($AW156,BK$15)+1,),
$DH156="раб.день",
$BP156/30*(IFERROR(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$BP156*BK156,
$DH156="неделя",
$BP156*BK156/7*(ROUNDUP((DAY(EOMONTH(BK$15,0)))/4,0))),
0)</f>
        <v/>
      </c>
      <c r="CC156" s="125">
        <f>SUM($BQ156:$CB156)</f>
        <v/>
      </c>
      <c r="CD156" s="126">
        <f>SUM($EH156:$EH156)</f>
        <v/>
      </c>
      <c r="CE156" s="126">
        <f>$CD156*$AB156</f>
        <v/>
      </c>
      <c r="CF156" s="126">
        <f>SUM($EK156:$EK156)</f>
        <v/>
      </c>
      <c r="CG156" s="126">
        <f>$CF156*$AB156</f>
        <v/>
      </c>
      <c r="CH156" s="126">
        <f>SUM($CC156,$CE156,$CG156)</f>
        <v/>
      </c>
      <c r="CI156" s="126">
        <f>$CH156*(1+$CM156)</f>
        <v/>
      </c>
      <c r="CJ156" s="127" t="n">
        <v>0</v>
      </c>
      <c r="CK156" s="126">
        <f>SUM($CH156:$CH156)*(1+$CJ156)</f>
        <v/>
      </c>
      <c r="CL156" s="126">
        <f>SUM($CH156:$CH156)*(1+$CM156)</f>
        <v/>
      </c>
      <c r="CM156" s="59" t="n"/>
      <c r="CN156" s="59" t="n"/>
      <c r="CO156" s="72" t="n"/>
      <c r="CP156" s="59" t="n"/>
      <c r="CQ156" s="73" t="n"/>
      <c r="CR156" s="73" t="n"/>
      <c r="CS156" s="73" t="n"/>
      <c r="CT156" s="72" t="n"/>
      <c r="CU156" s="79" t="inlineStr">
        <is>
          <t> </t>
        </is>
      </c>
      <c r="CV156" s="60" t="n"/>
      <c r="CW156" s="60" t="n"/>
      <c r="CX156" s="60" t="n"/>
      <c r="CY156" s="127">
        <f>IFERROR(($CC156-$EE156)/($EE156/(1-$DQ156)),0)</f>
        <v/>
      </c>
      <c r="CZ156" s="127">
        <f>IFERROR(1-$EI156/($CE156),0)</f>
        <v/>
      </c>
      <c r="DA156" s="127">
        <f>IFERROR(1-$EL156/($CG156),0)</f>
        <v/>
      </c>
      <c r="DB156" s="126">
        <f>ROUND(IFERROR(($CI156/(1+$CM156)-$EN156),0),2)</f>
        <v/>
      </c>
      <c r="DC156" s="128" t="n"/>
      <c r="DD156" s="125" t="n"/>
      <c r="DE156" s="75" t="n">
        <v>0</v>
      </c>
      <c r="DF156" s="128" t="n"/>
      <c r="DG156" s="125">
        <f>IF($DC156=0,0,$DD156*($DC156*100%-$DE156*$DF156))*SUM($AB156:$AB156)</f>
        <v/>
      </c>
      <c r="DH156" s="129" t="inlineStr">
        <is>
          <t>месяц</t>
        </is>
      </c>
      <c r="DI156" s="130">
        <f t="array" ref="DI156">IFERROR(
IF($ES156="LisChannel",
(ROUND(((INDEX({174.625;153.888888888889;130.972222222222},MATCH($AI156,{2;3;4}),0))*$AG156*$AI156),2)),0),0)</f>
        <v/>
      </c>
      <c r="DJ156" s="130">
        <f>
_xlfn.LET(_xlpm.X,
IFERROR(
IF($ES156="НовиковТВ",
(_xlfn.LET(_xlpm.NTV,
_xlfn.LET(_xlpm.MIN,350000,
IF(SUMIFS($DI:$DI,$ES:$ES,"НовиковТВ")&lt;=_xlpm.MIN,
(SUMIFS($DI:$DI,$ES:$ES,"НовиковТВ")/(COUNTIFS($ES:$ES,"НовиковТВ")))*_xlpm.MIN/SUMIFS($DI:$DI,$ES:$ES,"НовиковТВ"),
DI156)),
_xlpm.NTV+$DG156/(1-(1-(_xlpm.NTV)*(1-$DL156)*(1-$DM156)*(1-$DN156)*(1-$DO156)*(1-$DP156)/_xlpm.NTV))))/(1+$EP156),
$DI156+$DG156/(1-(1-($DI156)*(1-$DL156)*(1-$DM156)*(1-$DN156)*(1-$DO156)*(1-$DP156)/$DI156))),
0),
_xlpm.X*(1+$CM156)*(1+$CW156)-_xlpm.X*(1+$CM156)+_xlpm.X)</f>
        <v/>
      </c>
      <c r="DK156" s="125" t="inlineStr">
        <is>
          <t>послед.</t>
        </is>
      </c>
      <c r="DL156" s="63" t="n">
        <v>0</v>
      </c>
      <c r="DM156" s="63" t="n">
        <v>0</v>
      </c>
      <c r="DN156" s="63" t="n">
        <v>0</v>
      </c>
      <c r="DO156" s="63" t="n">
        <v>0</v>
      </c>
      <c r="DP156" s="63" t="n">
        <v>0</v>
      </c>
      <c r="DQ156" s="63">
        <f t="array" ref="DQ156">IFERROR(_xlfn.IFS(
$DK156="послед.",1-(1-$DL156)*(1-$DM156)*(1-$DN156)*(1-$DO156)*(1-$DP156),
$DK156="сумм.",$DL156+$DM156+$DN156+$DO156+$DP156),
0)</f>
        <v/>
      </c>
      <c r="DR156" s="125">
        <f t="array" ref="DR156">
IFERROR(
_xlfn.IFS(
$BL156=0,
0,
$BL156&gt;0,
_xlfn.IFS($DK156="послед.",
$DJ156*(1-$DL156)*(1-$DM156)*(1-$DN156)*(1-$DO156)*(1-$DP156),
$DK156="сумм.",
$DJ156*(1-($DL156+$DM156+$DN156+$DO156+$DP156)))),0)</f>
        <v/>
      </c>
      <c r="DS156" s="125">
        <f t="array" ref="DS156">
IFERROR(_xlfn.IFS(
$DH156="день_1",
$DR156*$BL156/($AX156-$AW156+1)*AZ156*(DAY(EOMONTH(AZ$15,0))),
$DH156="день_2",
$DR156/30*MAX(MIN($AX156,EOMONTH(AZ$15,0))-MAX($AW156,AZ$15)+1,),
$DH156="раб.день",
$DR156/30*(IFERROR(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$DR156*AZ156,
$DH156="неделя",
$DR156*AZ156/7*(ROUNDUP((DAY(EOMONTH(AZ$15,0)))/4,0))),
0)</f>
        <v/>
      </c>
      <c r="DT156" s="125">
        <f t="array" ref="DT156">
IFERROR(_xlfn.IFS(
$DH156="день_1",
$DR156*$BL156/($AX156-$AW156+1)*BA156*(DAY(EOMONTH(BA$15,0))),
$DH156="день_2",
$DR156/30*MAX(MIN($AX156,EOMONTH(BA$15,0))-MAX($AW156,BA$15)+1,),
$DH156="раб.день",
$DR156/30*(IFERROR(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$DR156*BA156,
$DH156="неделя",
$DR156*BA156/7*(ROUNDUP((DAY(EOMONTH(BA$15,0)))/4,0))),
0)</f>
        <v/>
      </c>
      <c r="DU156" s="125">
        <f t="array" ref="DU156">
IFERROR(_xlfn.IFS(
$DH156="день_1",
$DR156*$BL156/($AX156-$AW156+1)*BB156*(DAY(EOMONTH(BB$15,0))),
$DH156="день_2",
$DR156/30*MAX(MIN($AX156,EOMONTH(BB$15,0))-MAX($AW156,BB$15)+1,),
$DH156="раб.день",
$DR156/30*(IFERROR(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$DR156*BB156,
$DH156="неделя",
$DR156*BB156/7*(ROUNDUP((DAY(EOMONTH(BB$15,0)))/4,0))),
0)</f>
        <v/>
      </c>
      <c r="DV156" s="125">
        <f t="array" ref="DV156">
IFERROR(_xlfn.IFS(
$DH156="день_1",
$DR156*$BL156/($AX156-$AW156+1)*BC156*(DAY(EOMONTH(BC$15,0))),
$DH156="день_2",
$DR156/30*MAX(MIN($AX156,EOMONTH(BC$15,0))-MAX($AW156,BC$15)+1,),
$DH156="раб.день",
$DR156/30*(IFERROR(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$DR156*BC156,
$DH156="неделя",
$DR156*BC156/7*(ROUNDUP((DAY(EOMONTH(BC$15,0)))/4,0))),
0)</f>
        <v/>
      </c>
      <c r="DW156" s="125">
        <f t="array" ref="DW156">
IFERROR(_xlfn.IFS(
$DH156="день_1",
$DR156*$BL156/($AX156-$AW156+1)*BD156*(DAY(EOMONTH(BD$15,0))),
$DH156="день_2",
$DR156/30*MAX(MIN($AX156,EOMONTH(BD$15,0))-MAX($AW156,BD$15)+1,),
$DH156="раб.день",
$DR156/30*(IFERROR(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$DR156*BD156,
$DH156="неделя",
$DR156*BD156/7*(ROUNDUP((DAY(EOMONTH(BD$15,0)))/4,0))),
0)</f>
        <v/>
      </c>
      <c r="DX156" s="125">
        <f t="array" ref="DX156">
IFERROR(_xlfn.IFS(
$DH156="день_1",
$DR156*$BL156/($AX156-$AW156+1)*BE156*(DAY(EOMONTH(BE$15,0))),
$DH156="день_2",
$DR156/30*MAX(MIN($AX156,EOMONTH(BE$15,0))-MAX($AW156,BE$15)+1,),
$DH156="раб.день",
$DR156/30*(IFERROR(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$DR156*BE156,
$DH156="неделя",
$DR156*BE156/7*(ROUNDUP((DAY(EOMONTH(BE$15,0)))/4,0))),
0)</f>
        <v/>
      </c>
      <c r="DY156" s="125">
        <f t="array" ref="DY156">
IFERROR(_xlfn.IFS(
$DH156="день_1",
$DR156*$BL156/($AX156-$AW156+1)*BF156*(DAY(EOMONTH(BF$15,0))),
$DH156="день_2",
$DR156/30*MAX(MIN($AX156,EOMONTH(BF$15,0))-MAX($AW156,BF$15)+1,),
$DH156="раб.день",
$DR156/30*(IFERROR(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$DR156*BF156,
$DH156="неделя",
$DR156*BF156/7*(ROUNDUP((DAY(EOMONTH(BF$15,0)))/4,0))),
0)</f>
        <v/>
      </c>
      <c r="DZ156" s="125">
        <f t="array" ref="DZ156">
IFERROR(_xlfn.IFS(
$DH156="день_1",
$DR156*$BL156/($AX156-$AW156+1)*BG156*(DAY(EOMONTH(BG$15,0))),
$DH156="день_2",
$DR156/30*MAX(MIN($AX156,EOMONTH(BG$15,0))-MAX($AW156,BG$15)+1,),
$DH156="раб.день",
$DR156/30*(IFERROR(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$DR156*BG156,
$DH156="неделя",
$DR156*BG156/7*(ROUNDUP((DAY(EOMONTH(BG$15,0)))/4,0))),
0)</f>
        <v/>
      </c>
      <c r="EA156" s="125">
        <f t="array" ref="EA156">
IFERROR(_xlfn.IFS(
$DH156="день_1",
$DR156*$BL156/($AX156-$AW156+1)*BH156*(DAY(EOMONTH(BH$15,0))),
$DH156="день_2",
$DR156/30*MAX(MIN($AX156,EOMONTH(BH$15,0))-MAX($AW156,BH$15)+1,),
$DH156="раб.день",
$DR156/30*(IFERROR(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$DR156*BH156,
$DH156="неделя",
$DR156*BH156/7*(ROUNDUP((DAY(EOMONTH(BH$15,0)))/4,0))),
0)</f>
        <v/>
      </c>
      <c r="EB156" s="125">
        <f t="array" ref="EB156">
IFERROR(_xlfn.IFS(
$DH156="день_1",
$DR156*$BL156/($AX156-$AW156+1)*BI156*(DAY(EOMONTH(BI$15,0))),
$DH156="день_2",
$DR156/30*MAX(MIN($AX156,EOMONTH(BI$15,0))-MAX($AW156,BI$15)+1,),
$DH156="раб.день",
$DR156/30*(IFERROR(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$DR156*BI156,
$DH156="неделя",
$DR156*BI156/7*(ROUNDUP((DAY(EOMONTH(BI$15,0)))/4,0))),
0)</f>
        <v/>
      </c>
      <c r="EC156" s="125">
        <f t="array" ref="EC156">
IFERROR(_xlfn.IFS(
$DH156="день_1",
$DR156*$BL156/($AX156-$AW156+1)*BJ156*(DAY(EOMONTH(BJ$15,0))),
$DH156="день_2",
$DR156/30*MAX(MIN($AX156,EOMONTH(BJ$15,0))-MAX($AW156,BJ$15)+1,),
$DH156="раб.день",
$DR156/30*(IFERROR(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$DR156*BJ156,
$DH156="неделя",
$DR156*BJ156/7*(ROUNDUP((DAY(EOMONTH(BJ$15,0)))/4,0))),
0)</f>
        <v/>
      </c>
      <c r="ED156" s="125">
        <f t="array" ref="ED156">
IFERROR(_xlfn.IFS(
$DH156="день_1",
$DR156*$BL156/($AX156-$AW156+1)*BK156*(DAY(EOMONTH(BK$15,0))),
$DH156="день_2",
$DR156/30*MAX(MIN($AX156,EOMONTH(BK$15,0))-MAX($AW156,BK$15)+1,),
$DH156="раб.день",
$DR156/30*(IFERROR(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$DR156*BK156,
$DH156="неделя",
$DR156*BK156/7*(ROUNDUP((DAY(EOMONTH(BK$15,0)))/4,0))),
0)</f>
        <v/>
      </c>
      <c r="EE156" s="125">
        <f>SUM($DS156,$DT156,$DU156,$DV156,$DW156,$DX156,$DY156,$DZ156,$EA156,$EB156,$EC156,$ED156)</f>
        <v/>
      </c>
      <c r="EF156" s="125">
        <f>IFERROR(ROUND($EE156*(1+$EP156),2),0)</f>
        <v/>
      </c>
      <c r="EG156" s="128" t="n">
        <v>1</v>
      </c>
      <c r="EH156" s="126" t="n">
        <v>0</v>
      </c>
      <c r="EI156" s="126">
        <f>ROUND(SUM($EH156:$EH156)*SUM($AB156:$AB156)*$EG156,2)</f>
        <v/>
      </c>
      <c r="EJ156" s="126">
        <f>ROUND($EI156*(1+$EP156),2)</f>
        <v/>
      </c>
      <c r="EK156" s="126" t="n">
        <v>0</v>
      </c>
      <c r="EL156" s="126">
        <f>ROUND(SUM($EK156:$EK156)*SUM($AB156:$AB156)*$EG156,2)</f>
        <v/>
      </c>
      <c r="EM156" s="126">
        <f>ROUND($EL156*(1+$EP156),2)</f>
        <v/>
      </c>
      <c r="EN156" s="126">
        <f>SUM($EE156,$EI156,$EL156)</f>
        <v/>
      </c>
      <c r="EO156" s="126">
        <f>SUM($EF156,$EJ156,$EM156)</f>
        <v/>
      </c>
      <c r="EP156" s="59" t="n"/>
      <c r="EQ156" s="59" t="n"/>
      <c r="ER156" s="60">
        <f t="array" ref="ER1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MATCH(ES156,
{"AMS";"RussOutdoor";"HD Outdoor";"Ingroup";"IQ";"Ledproduction";"LisChannel";"Logic";"Media-PPL";"NovikovTV | НовиковТВ";"SMA";"SOK";"КрокусТВ | CrocusTV | IndoorTV";"Сити";"ТЯК Москва"},
0)),"")</f>
        <v/>
      </c>
      <c r="ES156" s="60" t="n"/>
      <c r="ET156" s="60">
        <f t="array" ref="ET1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MATCH(ES156,
{"AMS";"RussOutdoor";"HD Outdoor";"Ingroup";"IQ";"Ledproduction";"LisChannel";"Logic";"Media-PPL";"NovikovTV | НовиковТВ";"SMA";"SOK";"КрокусТВ | CrocusTV | IndoorTV";"Сити";"ТЯК Москва"},
0)),"")</f>
        <v/>
      </c>
      <c r="EU156" s="60" t="n"/>
      <c r="EV156" s="60" t="n"/>
      <c r="EX156" s="110">
        <f t="array" ref="EX156">
($AR156/30
+N("ТРАФИК ПЛОЩАДКИ"))*
(IFERROR(
_xlfn.LET(
_xlpm.GPR,
HLOOKUP($L156,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IF($Q156="цифровой",_xlpm.GPR/$AG156,_xlpm.GPR/60)),
0)
+N("DWELL TIME"))*
(IF($AB156=0,0,IF($AB156=1,0.3,IF($AB156=2,0.5,IF($AB156&gt;2,1))))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_xlfn.IFS($AC156="да",1.2,$AC156="нет",1)*
_xlfn.IFS($AD156="да",1.2,$AD156="нет",1)*
IF(R156="статический",1,1.2)*
$X156*
INDEX(
{1.2;1;1.2;1.2;1;1.2;1.2;1.2;1.2;1.2;1.2;1;1.2;1.2;1.2;1.2;1;1;1.2;1.2;1.2;1;1;1;1;1.2;1.2;1.2;1.2;1;1;1;1;1.2;1.2;1.2;1.2;1.2;1.2;1.2;1.2;1;1;1.2;1;1;1;1;1.5;1;1;1.5;1.5;1.2},
MATCH($Q156,_xlpm.MI,0)))&gt;{0.02;0.04;0.06;0.1;0.2;0.4;0.6;0.8;1;2;4;6})),
{0;1;2;3;4;5;6;7;8;9;10;11;12},
0)))
+N("КОЭФФИЦИЕНТ КОНТАКТА"))))*
(_xlfn.IFS($X156&lt;0.1,$X156/1000,$X156&gt;25,5.2,AND($X156&gt;=0.1,$X156&lt;=25),(($X156*2+0.1)/10)*($X156/10)))*
IFERROR((_xlfn.LET(
_xlpm.MA,
{0;0.8;0.85;0.9;0.95;1},
_xlpm.MAA,
{0;1;2;3;4;5},
INDEX(_xlpm.MA,MATCH(SUMPRODUCT(--((IF(ROUND(_xlpm.MAA,1)&gt;5,5,ROUND($AB156,1)))&gt;{0;1;2;3;4;5})),_xlpm.MAA,0)))
+N("КОЭФФИЦИЕНТ КОЛ-ВО КОНСТРУКЦИЙ")),1)*
$AB156,0))*
(IF($Q156="цифровой",$AG156/15*$AI156,1)
+N("ДЛЯ ЦИФРЫ"))</f>
        <v/>
      </c>
      <c r="EY156" s="110">
        <f>IFERROR(EX156*AY156,0)</f>
        <v/>
      </c>
      <c r="EZ156" s="131">
        <f>IFERROR(DP156/EY156*1000,0)</f>
        <v/>
      </c>
      <c r="FA156" s="112">
        <f>IFERROR(FC156/FB156,0)</f>
        <v/>
      </c>
      <c r="FB156" s="112">
        <f>IFERROR((FC156/(EY156/FF156*#REF!))*0.825,0)</f>
        <v/>
      </c>
      <c r="FC156" s="112">
        <f>IFERROR(((EX156*30/AR156)*100)/30,0)</f>
        <v/>
      </c>
      <c r="FD156" s="112">
        <f>IFERROR(EY156/G156*100%,0)</f>
        <v/>
      </c>
      <c r="FE156" s="112">
        <f>IFERROR(FD156/FC156*100%,0)</f>
        <v/>
      </c>
      <c r="FF156" s="110">
        <f>IFERROR(AR156/30*AY156,0)</f>
        <v/>
      </c>
    </row>
    <row r="157" ht="12.75" customHeight="1">
      <c r="A157" s="59" t="n"/>
      <c r="B157" s="60" t="n"/>
      <c r="C157" s="60" t="n"/>
      <c r="D157" s="60">
        <f t="array" ref="D1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7" s="60">
        <f t="array" ref="E1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7" s="60" t="inlineStr"/>
      <c r="G157" s="60" t="n"/>
      <c r="H157" s="60">
        <f t="array" ref="H1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7" s="60" t="n"/>
      <c r="J157" s="60" t="n"/>
      <c r="K157" s="60" t="n"/>
      <c r="L157" s="60" t="n"/>
      <c r="M157" s="60" t="n"/>
      <c r="N157" s="60" t="n"/>
      <c r="O157" s="60" t="n"/>
      <c r="P157" s="60">
        <f t="array" ref="P157">
_xlfn.IFS(
ISNUMBER(MATCH($Q157,{"шелфбаннер","разделитель","монетница","чековая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ISNUMBER(MATCH($Q157,{"каталог","журнал"},)),
"Пресса",
$Q157="","")</f>
        <v/>
      </c>
      <c r="Q157" s="60" t="n"/>
      <c r="R157" s="60">
        <f t="array" ref="R157">
IFERROR(
_xlfn.IFS(
OR(ISNUMBER(MATCH($Q157,{"экспозиция","макет","стенд","автостенд","авто стенд","выставочное пространство","выставочные стенды","модульные выставочные стенды","3Д конструкция","3D конструкция"},)),P157="Экспонирование"),
"нестандартный",
ISNUMBER(MATCH($Q157,{"скроллер","призматрон"},)),
"динамический",
$P157="Видео",
"цифровой",
OR($P157="Пресса",$P157="Щит",$P157="POSm",$P157="Подвес",$P157="Брендирование/оклейка"),
"статический"),"")</f>
        <v/>
      </c>
      <c r="S157" s="59" t="n"/>
      <c r="T157" s="60" t="n"/>
      <c r="U157" s="60" t="n"/>
      <c r="V157" s="60">
        <f>
IF(P157="Видео",
"цифровой постер/ролик",
IF(ISNUMBER(MATCH(Q157,{"короб световой","короб световой | лайтбокс","короб световой | кристалайт","лайтбокс","лайт бокс","кристалайт","LB","lightbox"},)),
"бэклит",
IF(P157="Брендирование/оклейка",
"перфарированная пленка/самоклейка",
IF(P157="Экспонирование",
"под запрос",
IF(P157="Подвес",
"баннер/ткань",
"")))))</f>
        <v/>
      </c>
      <c r="W157" s="59" t="n"/>
      <c r="X157" s="59" t="n"/>
      <c r="Y157" s="59" t="n"/>
      <c r="Z157" s="61" t="n"/>
      <c r="AA157" s="61" t="n"/>
      <c r="AB157" s="61">
        <f>IF(BL157&gt;0,Z157,0)</f>
        <v/>
      </c>
      <c r="AC157" s="59" t="n"/>
      <c r="AD157" s="59" t="n"/>
      <c r="AE157" s="59" t="n"/>
      <c r="AF157" s="59" t="n"/>
      <c r="AG157" s="59" t="n"/>
      <c r="AH157" s="59" t="n"/>
      <c r="AI157" s="59" t="n"/>
      <c r="AJ157" s="59" t="n"/>
      <c r="AK157" s="59" t="n"/>
      <c r="AL157" s="62">
        <f>IFERROR(IF(OR(R157="статический",R157="динамический",R157="нестандартный",R157="",R157=""),"-",IF(AND(AH157="-",AI157="-"),"-",AK157*3600/AH157*AI157)),"-")</f>
        <v/>
      </c>
      <c r="AM157" s="62">
        <f>IFERROR(IF(OR(R157="статический",R157="динамический",R157="",R157="", R157="BTL",R157="нестандартный"),"-",AG157*AI157*AL157/60),"-")</f>
        <v/>
      </c>
      <c r="AN157" s="63">
        <f>IFERROR(IF(AH157="","-",AG157*AI157/AH157),"-")</f>
        <v/>
      </c>
      <c r="AO157" s="59">
        <f>IFERROR(IF(OR($R157="статический",$R157="динамический",$R157="",$R157="",$R157="BTL",$R157="нестандартный"),"-",$AL157*$AY157),"-")</f>
        <v/>
      </c>
      <c r="AP157" s="62">
        <f>IFERROR(IF(OR($R157="статический",$R157="динамический",$R157="",$R157="",$R157="BTL",$R157="нестандартный"),"-",$AM157*AY157),"-")</f>
        <v/>
      </c>
      <c r="AQ157" s="64" t="n"/>
      <c r="AR157" s="61" t="n"/>
      <c r="AS157" s="61" t="n"/>
      <c r="AT157" s="61" t="n"/>
      <c r="AU157" s="65" t="n"/>
      <c r="AV157" s="124">
        <f>IFERROR(DR157/AT157*1000,"n/a")</f>
        <v/>
      </c>
      <c r="AW157" s="67" t="n"/>
      <c r="AX157" s="67" t="n"/>
      <c r="AY157" s="43">
        <f>IFERROR(IF(OR($AW157="",$AX157=""),"",_xlfn.DAYS($AX157+1,$AW157)),"")</f>
        <v/>
      </c>
      <c r="AZ157" s="68">
        <f t="array" ref="AZ157">
_xlfn.LET(_xlpm.COEFF,
IF($AW157+$AX157=0,0,IF(MAX(MIN($AX157,EOMONTH(AZ$15,0))-MAX($AW157,AZ$15)+1,)&gt;0,1,0)),
_xlfn.IFS(
$ES157="LisChannel",
_xlpm.COEFF*
INDEX({1;1;1.2;1.2;1;1;1;1;1.2;1.2;1.2;1.2},
MATCH(MONTH(AZ$15),
{1,2,3,4,5,6,7,8,9,10,11,12})),
CONCATENATE($ES157," ",$L157)="RussOutdoor метро",
_xlpm.COEFF*
INDEX({0.8;0.9;1.1;1.1;1;1;1;1;1.1;1.1;1.1;1.1},
MATCH(MONTH(AZ$15),
{1,2,3,4,5,6,7,8,9,10,11,12})),
$ES157&lt;&gt;"LisChannel",
_xlpm.COEFF,
$ES157&lt;&gt;"RussOutdoor",
_xlpm.COEFF))</f>
        <v/>
      </c>
      <c r="BA157" s="68">
        <f t="array" ref="BA157">
_xlfn.LET(_xlpm.COEFF,
IF($AW157+$AX157=0,0,IF(MAX(MIN($AX157,EOMONTH(BA$15,0))-MAX($AW157,BA$15)+1,)&gt;0,1,0)),
_xlfn.IFS(
$ES157="LisChannel",
_xlpm.COEFF*
INDEX({1;1;1.2;1.2;1;1;1;1;1.2;1.2;1.2;1.2},
MATCH(MONTH(BA$15),
{1,2,3,4,5,6,7,8,9,10,11,12})),
CONCATENATE($ES157," ",$L157)="RussOutdoor метро",
_xlpm.COEFF*
INDEX({0.8;0.9;1.1;1.1;1;1;1;1;1.1;1.1;1.1;1.1},
MATCH(MONTH(BA$15),
{1,2,3,4,5,6,7,8,9,10,11,12})),
$ES157&lt;&gt;"LisChannel",
_xlpm.COEFF,
$ES157&lt;&gt;"RussOutdoor",
_xlpm.COEFF))</f>
        <v/>
      </c>
      <c r="BB157" s="68">
        <f t="array" ref="BB157">
_xlfn.LET(_xlpm.COEFF,
IF($AW157+$AX157=0,0,IF(MAX(MIN($AX157,EOMONTH(BB$15,0))-MAX($AW157,BB$15)+1,)&gt;0,1,0)),
_xlfn.IFS(
$ES157="LisChannel",
_xlpm.COEFF*
INDEX({1;1;1.2;1.2;1;1;1;1;1.2;1.2;1.2;1.2},
MATCH(MONTH(BB$15),
{1,2,3,4,5,6,7,8,9,10,11,12})),
CONCATENATE($ES157," ",$L157)="RussOutdoor метро",
_xlpm.COEFF*
INDEX({0.8;0.9;1.1;1.1;1;1;1;1;1.1;1.1;1.1;1.1},
MATCH(MONTH(BB$15),
{1,2,3,4,5,6,7,8,9,10,11,12})),
$ES157&lt;&gt;"LisChannel",
_xlpm.COEFF,
$ES157&lt;&gt;"RussOutdoor",
_xlpm.COEFF))</f>
        <v/>
      </c>
      <c r="BC157" s="68">
        <f t="array" ref="BC157">
_xlfn.LET(_xlpm.COEFF,
IF($AW157+$AX157=0,0,IF(MAX(MIN($AX157,EOMONTH(BC$15,0))-MAX($AW157,BC$15)+1,)&gt;0,1,0)),
_xlfn.IFS(
$ES157="LisChannel",
_xlpm.COEFF*
INDEX({1;1;1.2;1.2;1;1;1;1;1.2;1.2;1.2;1.2},
MATCH(MONTH(BC$15),
{1,2,3,4,5,6,7,8,9,10,11,12})),
CONCATENATE($ES157," ",$L157)="RussOutdoor метро",
_xlpm.COEFF*
INDEX({0.8;0.9;1.1;1.1;1;1;1;1;1.1;1.1;1.1;1.1},
MATCH(MONTH(BC$15),
{1,2,3,4,5,6,7,8,9,10,11,12})),
$ES157&lt;&gt;"LisChannel",
_xlpm.COEFF,
$ES157&lt;&gt;"RussOutdoor",
_xlpm.COEFF))</f>
        <v/>
      </c>
      <c r="BD157" s="68">
        <f t="array" ref="BD157">
_xlfn.LET(_xlpm.COEFF,
IF($AW157+$AX157=0,0,IF(MAX(MIN($AX157,EOMONTH(BD$15,0))-MAX($AW157,BD$15)+1,)&gt;0,1,0)),
_xlfn.IFS(
$ES157="LisChannel",
_xlpm.COEFF*
INDEX({1;1;1.2;1.2;1;1;1;1;1.2;1.2;1.2;1.2},
MATCH(MONTH(BD$15),
{1,2,3,4,5,6,7,8,9,10,11,12})),
CONCATENATE($ES157," ",$L157)="RussOutdoor метро",
_xlpm.COEFF*
INDEX({0.8;0.9;1.1;1.1;1;1;1;1;1.1;1.1;1.1;1.1},
MATCH(MONTH(BD$15),
{1,2,3,4,5,6,7,8,9,10,11,12})),
$ES157&lt;&gt;"LisChannel",
_xlpm.COEFF,
$ES157&lt;&gt;"RussOutdoor",
_xlpm.COEFF))</f>
        <v/>
      </c>
      <c r="BE157" s="68">
        <f t="array" ref="BE157">
_xlfn.LET(_xlpm.COEFF,
IF($AW157+$AX157=0,0,IF(MAX(MIN($AX157,EOMONTH(BE$15,0))-MAX($AW157,BE$15)+1,)&gt;0,1,0)),
_xlfn.IFS(
$ES157="LisChannel",
_xlpm.COEFF*
INDEX({1;1;1.2;1.2;1;1;1;1;1.2;1.2;1.2;1.2},
MATCH(MONTH(BE$15),
{1,2,3,4,5,6,7,8,9,10,11,12})),
CONCATENATE($ES157," ",$L157)="RussOutdoor метро",
_xlpm.COEFF*
INDEX({0.8;0.9;1.1;1.1;1;1;1;1;1.1;1.1;1.1;1.1},
MATCH(MONTH(BE$15),
{1,2,3,4,5,6,7,8,9,10,11,12})),
$ES157&lt;&gt;"LisChannel",
_xlpm.COEFF,
$ES157&lt;&gt;"RussOutdoor",
_xlpm.COEFF))</f>
        <v/>
      </c>
      <c r="BF157" s="68">
        <f t="array" ref="BF157">
_xlfn.LET(_xlpm.COEFF,
IF($AW157+$AX157=0,0,IF(MAX(MIN($AX157,EOMONTH(BF$15,0))-MAX($AW157,BF$15)+1,)&gt;0,1,0)),
_xlfn.IFS(
$ES157="LisChannel",
_xlpm.COEFF*
INDEX({1;1;1.2;1.2;1;1;1;1;1.2;1.2;1.2;1.2},
MATCH(MONTH(BF$15),
{1,2,3,4,5,6,7,8,9,10,11,12})),
CONCATENATE($ES157," ",$L157)="RussOutdoor метро",
_xlpm.COEFF*
INDEX({0.8;0.9;1.1;1.1;1;1;1;1;1.1;1.1;1.1;1.1},
MATCH(MONTH(BF$15),
{1,2,3,4,5,6,7,8,9,10,11,12})),
$ES157&lt;&gt;"LisChannel",
_xlpm.COEFF,
$ES157&lt;&gt;"RussOutdoor",
_xlpm.COEFF))</f>
        <v/>
      </c>
      <c r="BG157" s="68">
        <f t="array" ref="BG157">
_xlfn.LET(_xlpm.COEFF,
IF($AW157+$AX157=0,0,IF(MAX(MIN($AX157,EOMONTH(BG$15,0))-MAX($AW157,BG$15)+1,)&gt;0,1,0)),
_xlfn.IFS(
$ES157="LisChannel",
_xlpm.COEFF*
INDEX({1;1;1.2;1.2;1;1;1;1;1.2;1.2;1.2;1.2},
MATCH(MONTH(BG$15),
{1,2,3,4,5,6,7,8,9,10,11,12})),
CONCATENATE($ES157," ",$L157)="RussOutdoor метро",
_xlpm.COEFF*
INDEX({0.8;0.9;1.1;1.1;1;1;1;1;1.1;1.1;1.1;1.1},
MATCH(MONTH(BG$15),
{1,2,3,4,5,6,7,8,9,10,11,12})),
$ES157&lt;&gt;"LisChannel",
_xlpm.COEFF,
$ES157&lt;&gt;"RussOutdoor",
_xlpm.COEFF))</f>
        <v/>
      </c>
      <c r="BH157" s="68">
        <f t="array" ref="BH157">
_xlfn.LET(_xlpm.COEFF,
IF($AW157+$AX157=0,0,IF(MAX(MIN($AX157,EOMONTH(BH$15,0))-MAX($AW157,BH$15)+1,)&gt;0,1,0)),
_xlfn.IFS(
$ES157="LisChannel",
_xlpm.COEFF*
INDEX({1;1;1.2;1.2;1;1;1;1;1.2;1.2;1.2;1.2},
MATCH(MONTH(BH$15),
{1,2,3,4,5,6,7,8,9,10,11,12})),
CONCATENATE($ES157," ",$L157)="RussOutdoor метро",
_xlpm.COEFF*
INDEX({0.8;0.9;1.1;1.1;1;1;1;1;1.1;1.1;1.1;1.1},
MATCH(MONTH(BH$15),
{1,2,3,4,5,6,7,8,9,10,11,12})),
$ES157&lt;&gt;"LisChannel",
_xlpm.COEFF,
$ES157&lt;&gt;"RussOutdoor",
_xlpm.COEFF))</f>
        <v/>
      </c>
      <c r="BI157" s="68">
        <f t="array" ref="BI157">
_xlfn.LET(_xlpm.COEFF,
IF($AW157+$AX157=0,0,IF(MAX(MIN($AX157,EOMONTH(BI$15,0))-MAX($AW157,BI$15)+1,)&gt;0,1,0)),
_xlfn.IFS(
$ES157="LisChannel",
_xlpm.COEFF*
INDEX({1;1;1.2;1.2;1;1;1;1;1.2;1.2;1.2;1.2},
MATCH(MONTH(BI$15),
{1,2,3,4,5,6,7,8,9,10,11,12})),
CONCATENATE($ES157," ",$L157)="RussOutdoor метро",
_xlpm.COEFF*
INDEX({0.8;0.9;1.1;1.1;1;1;1;1;1.1;1.1;1.1;1.1},
MATCH(MONTH(BI$15),
{1,2,3,4,5,6,7,8,9,10,11,12})),
$ES157&lt;&gt;"LisChannel",
_xlpm.COEFF,
$ES157&lt;&gt;"RussOutdoor",
_xlpm.COEFF))</f>
        <v/>
      </c>
      <c r="BJ157" s="68">
        <f t="array" ref="BJ157">
_xlfn.LET(_xlpm.COEFF,
IF($AW157+$AX157=0,0,IF(MAX(MIN($AX157,EOMONTH(BJ$15,0))-MAX($AW157,BJ$15)+1,)&gt;0,1,0)),
_xlfn.IFS(
$ES157="LisChannel",
_xlpm.COEFF*
INDEX({1;1;1.2;1.2;1;1;1;1;1.2;1.2;1.2;1.2},
MATCH(MONTH(BJ$15),
{1,2,3,4,5,6,7,8,9,10,11,12})),
CONCATENATE($ES157," ",$L157)="RussOutdoor метро",
_xlpm.COEFF*
INDEX({0.8;0.9;1.1;1.1;1;1;1;1;1.1;1.1;1.1;1.1},
MATCH(MONTH(BJ$15),
{1,2,3,4,5,6,7,8,9,10,11,12})),
$ES157&lt;&gt;"LisChannel",
_xlpm.COEFF,
$ES157&lt;&gt;"RussOutdoor",
_xlpm.COEFF))</f>
        <v/>
      </c>
      <c r="BK157" s="68">
        <f t="array" ref="BK157">
_xlfn.LET(_xlpm.COEFF,
IF($AW157+$AX157=0,0,IF(MAX(MIN($AX157,EOMONTH(BK$15,0))-MAX($AW157,BK$15)+1,)&gt;0,1,0)),
_xlfn.IFS(
$ES157="LisChannel",
_xlpm.COEFF*
INDEX({1;1;1.2;1.2;1;1;1;1;1.2;1.2;1.2;1.2},
MATCH(MONTH(BK$15),
{1,2,3,4,5,6,7,8,9,10,11,12})),
CONCATENATE($ES157," ",$L157)="RussOutdoor метро",
_xlpm.COEFF*
INDEX({0.8;0.9;1.1;1.1;1;1;1;1;1.1;1.1;1.1;1.1},
MATCH(MONTH(BK$15),
{1,2,3,4,5,6,7,8,9,10,11,12})),
$ES157&lt;&gt;"LisChannel",
_xlpm.COEFF,
$ES157&lt;&gt;"RussOutdoor",
_xlpm.COEFF))</f>
        <v/>
      </c>
      <c r="BL157" s="62">
        <f>COUNTIFS($AZ157:$BK157,"&gt;0")</f>
        <v/>
      </c>
      <c r="BM157" s="65" t="n"/>
      <c r="BN157" s="125">
        <f>$DJ157</f>
        <v/>
      </c>
      <c r="BO157" s="63">
        <f>$DQ157</f>
        <v/>
      </c>
      <c r="BP157" s="125">
        <f>
IFERROR(
IF($BL157=0,0,
$BN157*(1-$BO157)),
0)</f>
        <v/>
      </c>
      <c r="BQ157" s="125">
        <f t="array" ref="BQ157">
IFERROR(
_xlfn.IFS(
$DH157="день_1",
$BP157*$BL157/($AX157-$AW157+1)*AZ157*(DAY(EOMONTH(AZ$15,0))),
$DH157="день_2",
$BP157/30*MAX(MIN($AX157,EOMONTH(AZ$15,0))-MAX($AW157,AZ$15)+1,),
$DH157="раб.день",
$BP157/30*(IFERROR(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$BP157*AZ157,
$DH157="неделя",
$BP157*AZ157/7*(ROUNDUP((DAY(EOMONTH(AZ$15,0)))/4,0))),
0)</f>
        <v/>
      </c>
      <c r="BR157" s="125">
        <f t="array" ref="BR157">
IFERROR(
_xlfn.IFS(
$DH157="день_1",
$BP157*$BL157/($AX157-$AW157+1)*BA157*(DAY(EOMONTH(BA$15,0))),
$DH157="день_2",
$BP157/30*MAX(MIN($AX157,EOMONTH(BA$15,0))-MAX($AW157,BA$15)+1,),
$DH157="раб.день",
$BP157/30*(IFERROR(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$BP157*BA157,
$DH157="неделя",
$BP157*BA157/7*(ROUNDUP((DAY(EOMONTH(BA$15,0)))/4,0))),
0)</f>
        <v/>
      </c>
      <c r="BS157" s="125">
        <f t="array" ref="BS157">
IFERROR(
_xlfn.IFS(
$DH157="день_1",
$BP157*$BL157/($AX157-$AW157+1)*BB157*(DAY(EOMONTH(BB$15,0))),
$DH157="день_2",
$BP157/30*MAX(MIN($AX157,EOMONTH(BB$15,0))-MAX($AW157,BB$15)+1,),
$DH157="раб.день",
$BP157/30*(IFERROR(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$BP157*BB157,
$DH157="неделя",
$BP157*BB157/7*(ROUNDUP((DAY(EOMONTH(BB$15,0)))/4,0))),
0)</f>
        <v/>
      </c>
      <c r="BT157" s="125">
        <f t="array" ref="BT157">
IFERROR(
_xlfn.IFS(
$DH157="день_1",
$BP157*$BL157/($AX157-$AW157+1)*BC157*(DAY(EOMONTH(BC$15,0))),
$DH157="день_2",
$BP157/30*MAX(MIN($AX157,EOMONTH(BC$15,0))-MAX($AW157,BC$15)+1,),
$DH157="раб.день",
$BP157/30*(IFERROR(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$BP157*BC157,
$DH157="неделя",
$BP157*BC157/7*(ROUNDUP((DAY(EOMONTH(BC$15,0)))/4,0))),
0)</f>
        <v/>
      </c>
      <c r="BU157" s="125">
        <f t="array" ref="BU157">
IFERROR(
_xlfn.IFS(
$DH157="день_1",
$BP157*$BL157/($AX157-$AW157+1)*BD157*(DAY(EOMONTH(BD$15,0))),
$DH157="день_2",
$BP157/30*MAX(MIN($AX157,EOMONTH(BD$15,0))-MAX($AW157,BD$15)+1,),
$DH157="раб.день",
$BP157/30*(IFERROR(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$BP157*BD157,
$DH157="неделя",
$BP157*BD157/7*(ROUNDUP((DAY(EOMONTH(BD$15,0)))/4,0))),
0)</f>
        <v/>
      </c>
      <c r="BV157" s="125">
        <f t="array" ref="BV157">
IFERROR(
_xlfn.IFS(
$DH157="день_1",
$BP157*$BL157/($AX157-$AW157+1)*BE157*(DAY(EOMONTH(BE$15,0))),
$DH157="день_2",
$BP157/30*MAX(MIN($AX157,EOMONTH(BE$15,0))-MAX($AW157,BE$15)+1,),
$DH157="раб.день",
$BP157/30*(IFERROR(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$BP157*BE157,
$DH157="неделя",
$BP157*BE157/7*(ROUNDUP((DAY(EOMONTH(BE$15,0)))/4,0))),
0)</f>
        <v/>
      </c>
      <c r="BW157" s="125">
        <f t="array" ref="BW157">
IFERROR(
_xlfn.IFS(
$DH157="день_1",
$BP157*$BL157/($AX157-$AW157+1)*BF157*(DAY(EOMONTH(BF$15,0))),
$DH157="день_2",
$BP157/30*MAX(MIN($AX157,EOMONTH(BF$15,0))-MAX($AW157,BF$15)+1,),
$DH157="раб.день",
$BP157/30*(IFERROR(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$BP157*BF157,
$DH157="неделя",
$BP157*BF157/7*(ROUNDUP((DAY(EOMONTH(BF$15,0)))/4,0))),
0)</f>
        <v/>
      </c>
      <c r="BX157" s="125">
        <f t="array" ref="BX157">
IFERROR(
_xlfn.IFS(
$DH157="день_1",
$BP157*$BL157/($AX157-$AW157+1)*BG157*(DAY(EOMONTH(BG$15,0))),
$DH157="день_2",
$BP157/30*MAX(MIN($AX157,EOMONTH(BG$15,0))-MAX($AW157,BG$15)+1,),
$DH157="раб.день",
$BP157/30*(IFERROR(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$BP157*BG157,
$DH157="неделя",
$BP157*BG157/7*(ROUNDUP((DAY(EOMONTH(BG$15,0)))/4,0))),
0)</f>
        <v/>
      </c>
      <c r="BY157" s="125">
        <f t="array" ref="BY157">
IFERROR(
_xlfn.IFS(
$DH157="день_1",
$BP157*$BL157/($AX157-$AW157+1)*BH157*(DAY(EOMONTH(BH$15,0))),
$DH157="день_2",
$BP157/30*MAX(MIN($AX157,EOMONTH(BH$15,0))-MAX($AW157,BH$15)+1,),
$DH157="раб.день",
$BP157/30*(IFERROR(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$BP157*BH157,
$DH157="неделя",
$BP157*BH157/7*(ROUNDUP((DAY(EOMONTH(BH$15,0)))/4,0))),
0)</f>
        <v/>
      </c>
      <c r="BZ157" s="125">
        <f t="array" ref="BZ157">
IFERROR(
_xlfn.IFS(
$DH157="день_1",
$BP157*$BL157/($AX157-$AW157+1)*BI157*(DAY(EOMONTH(BI$15,0))),
$DH157="день_2",
$BP157/30*MAX(MIN($AX157,EOMONTH(BI$15,0))-MAX($AW157,BI$15)+1,),
$DH157="раб.день",
$BP157/30*(IFERROR(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$BP157*BI157,
$DH157="неделя",
$BP157*BI157/7*(ROUNDUP((DAY(EOMONTH(BI$15,0)))/4,0))),
0)</f>
        <v/>
      </c>
      <c r="CA157" s="125">
        <f t="array" ref="CA157">
IFERROR(
_xlfn.IFS(
$DH157="день_1",
$BP157*$BL157/($AX157-$AW157+1)*BJ157*(DAY(EOMONTH(BJ$15,0))),
$DH157="день_2",
$BP157/30*MAX(MIN($AX157,EOMONTH(BJ$15,0))-MAX($AW157,BJ$15)+1,),
$DH157="раб.день",
$BP157/30*(IFERROR(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$BP157*BJ157,
$DH157="неделя",
$BP157*BJ157/7*(ROUNDUP((DAY(EOMONTH(BJ$15,0)))/4,0))),
0)</f>
        <v/>
      </c>
      <c r="CB157" s="125">
        <f t="array" ref="CB157">
IFERROR(
_xlfn.IFS(
$DH157="день_1",
$BP157*$BL157/($AX157-$AW157+1)*BK157*(DAY(EOMONTH(BK$15,0))),
$DH157="день_2",
$BP157/30*MAX(MIN($AX157,EOMONTH(BK$15,0))-MAX($AW157,BK$15)+1,),
$DH157="раб.день",
$BP157/30*(IFERROR(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$BP157*BK157,
$DH157="неделя",
$BP157*BK157/7*(ROUNDUP((DAY(EOMONTH(BK$15,0)))/4,0))),
0)</f>
        <v/>
      </c>
      <c r="CC157" s="125">
        <f>SUM($BQ157:$CB157)</f>
        <v/>
      </c>
      <c r="CD157" s="126">
        <f>SUM($EH157:$EH157)</f>
        <v/>
      </c>
      <c r="CE157" s="126">
        <f>$CD157*$AB157</f>
        <v/>
      </c>
      <c r="CF157" s="126">
        <f>SUM($EK157:$EK157)</f>
        <v/>
      </c>
      <c r="CG157" s="126">
        <f>$CF157*$AB157</f>
        <v/>
      </c>
      <c r="CH157" s="126">
        <f>SUM($CC157,$CE157,$CG157)</f>
        <v/>
      </c>
      <c r="CI157" s="126">
        <f>$CH157*(1+$CM157)</f>
        <v/>
      </c>
      <c r="CJ157" s="127" t="n">
        <v>0</v>
      </c>
      <c r="CK157" s="126">
        <f>SUM($CH157:$CH157)*(1+$CJ157)</f>
        <v/>
      </c>
      <c r="CL157" s="126">
        <f>SUM($CH157:$CH157)*(1+$CM157)</f>
        <v/>
      </c>
      <c r="CM157" s="59" t="n"/>
      <c r="CN157" s="59" t="n"/>
      <c r="CO157" s="72" t="n"/>
      <c r="CP157" s="59" t="n"/>
      <c r="CQ157" s="73" t="n"/>
      <c r="CR157" s="73" t="n"/>
      <c r="CS157" s="73" t="n"/>
      <c r="CT157" s="72" t="n"/>
      <c r="CU157" s="79" t="inlineStr">
        <is>
          <t> </t>
        </is>
      </c>
      <c r="CV157" s="60" t="n"/>
      <c r="CW157" s="60" t="n"/>
      <c r="CX157" s="60" t="n"/>
      <c r="CY157" s="127">
        <f>IFERROR(($CC157-$EE157)/($EE157/(1-$DQ157)),0)</f>
        <v/>
      </c>
      <c r="CZ157" s="127">
        <f>IFERROR(1-$EI157/($CE157),0)</f>
        <v/>
      </c>
      <c r="DA157" s="127">
        <f>IFERROR(1-$EL157/($CG157),0)</f>
        <v/>
      </c>
      <c r="DB157" s="126">
        <f>ROUND(IFERROR(($CI157/(1+$CM157)-$EN157),0),2)</f>
        <v/>
      </c>
      <c r="DC157" s="128" t="n"/>
      <c r="DD157" s="125" t="n"/>
      <c r="DE157" s="75" t="n">
        <v>0</v>
      </c>
      <c r="DF157" s="128" t="n"/>
      <c r="DG157" s="125">
        <f>IF($DC157=0,0,$DD157*($DC157*100%-$DE157*$DF157))*SUM($AB157:$AB157)</f>
        <v/>
      </c>
      <c r="DH157" s="129" t="inlineStr">
        <is>
          <t>месяц</t>
        </is>
      </c>
      <c r="DI157" s="130">
        <f t="array" ref="DI157">IFERROR(
IF($ES157="LisChannel",
(ROUND(((INDEX({174.625;153.888888888889;130.972222222222},MATCH($AI157,{2;3;4}),0))*$AG157*$AI157),2)),0),0)</f>
        <v/>
      </c>
      <c r="DJ157" s="130">
        <f>
_xlfn.LET(_xlpm.X,
IFERROR(
IF($ES157="НовиковТВ",
(_xlfn.LET(_xlpm.NTV,
_xlfn.LET(_xlpm.MIN,350000,
IF(SUMIFS($DI:$DI,$ES:$ES,"НовиковТВ")&lt;=_xlpm.MIN,
(SUMIFS($DI:$DI,$ES:$ES,"НовиковТВ")/(COUNTIFS($ES:$ES,"НовиковТВ")))*_xlpm.MIN/SUMIFS($DI:$DI,$ES:$ES,"НовиковТВ"),
DI157)),
_xlpm.NTV+$DG157/(1-(1-(_xlpm.NTV)*(1-$DL157)*(1-$DM157)*(1-$DN157)*(1-$DO157)*(1-$DP157)/_xlpm.NTV))))/(1+$EP157),
$DI157+$DG157/(1-(1-($DI157)*(1-$DL157)*(1-$DM157)*(1-$DN157)*(1-$DO157)*(1-$DP157)/$DI157))),
0),
_xlpm.X*(1+$CM157)*(1+$CW157)-_xlpm.X*(1+$CM157)+_xlpm.X)</f>
        <v/>
      </c>
      <c r="DK157" s="125" t="inlineStr">
        <is>
          <t>послед.</t>
        </is>
      </c>
      <c r="DL157" s="63" t="n">
        <v>0</v>
      </c>
      <c r="DM157" s="63" t="n">
        <v>0</v>
      </c>
      <c r="DN157" s="63" t="n">
        <v>0</v>
      </c>
      <c r="DO157" s="63" t="n">
        <v>0</v>
      </c>
      <c r="DP157" s="63" t="n">
        <v>0</v>
      </c>
      <c r="DQ157" s="63">
        <f t="array" ref="DQ157">IFERROR(_xlfn.IFS(
$DK157="послед.",1-(1-$DL157)*(1-$DM157)*(1-$DN157)*(1-$DO157)*(1-$DP157),
$DK157="сумм.",$DL157+$DM157+$DN157+$DO157+$DP157),
0)</f>
        <v/>
      </c>
      <c r="DR157" s="125">
        <f t="array" ref="DR157">
IFERROR(
_xlfn.IFS(
$BL157=0,
0,
$BL157&gt;0,
_xlfn.IFS($DK157="послед.",
$DJ157*(1-$DL157)*(1-$DM157)*(1-$DN157)*(1-$DO157)*(1-$DP157),
$DK157="сумм.",
$DJ157*(1-($DL157+$DM157+$DN157+$DO157+$DP157)))),0)</f>
        <v/>
      </c>
      <c r="DS157" s="125">
        <f t="array" ref="DS157">
IFERROR(_xlfn.IFS(
$DH157="день_1",
$DR157*$BL157/($AX157-$AW157+1)*AZ157*(DAY(EOMONTH(AZ$15,0))),
$DH157="день_2",
$DR157/30*MAX(MIN($AX157,EOMONTH(AZ$15,0))-MAX($AW157,AZ$15)+1,),
$DH157="раб.день",
$DR157/30*(IFERROR(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$DR157*AZ157,
$DH157="неделя",
$DR157*AZ157/7*(ROUNDUP((DAY(EOMONTH(AZ$15,0)))/4,0))),
0)</f>
        <v/>
      </c>
      <c r="DT157" s="125">
        <f t="array" ref="DT157">
IFERROR(_xlfn.IFS(
$DH157="день_1",
$DR157*$BL157/($AX157-$AW157+1)*BA157*(DAY(EOMONTH(BA$15,0))),
$DH157="день_2",
$DR157/30*MAX(MIN($AX157,EOMONTH(BA$15,0))-MAX($AW157,BA$15)+1,),
$DH157="раб.день",
$DR157/30*(IFERROR(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$DR157*BA157,
$DH157="неделя",
$DR157*BA157/7*(ROUNDUP((DAY(EOMONTH(BA$15,0)))/4,0))),
0)</f>
        <v/>
      </c>
      <c r="DU157" s="125">
        <f t="array" ref="DU157">
IFERROR(_xlfn.IFS(
$DH157="день_1",
$DR157*$BL157/($AX157-$AW157+1)*BB157*(DAY(EOMONTH(BB$15,0))),
$DH157="день_2",
$DR157/30*MAX(MIN($AX157,EOMONTH(BB$15,0))-MAX($AW157,BB$15)+1,),
$DH157="раб.день",
$DR157/30*(IFERROR(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$DR157*BB157,
$DH157="неделя",
$DR157*BB157/7*(ROUNDUP((DAY(EOMONTH(BB$15,0)))/4,0))),
0)</f>
        <v/>
      </c>
      <c r="DV157" s="125">
        <f t="array" ref="DV157">
IFERROR(_xlfn.IFS(
$DH157="день_1",
$DR157*$BL157/($AX157-$AW157+1)*BC157*(DAY(EOMONTH(BC$15,0))),
$DH157="день_2",
$DR157/30*MAX(MIN($AX157,EOMONTH(BC$15,0))-MAX($AW157,BC$15)+1,),
$DH157="раб.день",
$DR157/30*(IFERROR(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$DR157*BC157,
$DH157="неделя",
$DR157*BC157/7*(ROUNDUP((DAY(EOMONTH(BC$15,0)))/4,0))),
0)</f>
        <v/>
      </c>
      <c r="DW157" s="125">
        <f t="array" ref="DW157">
IFERROR(_xlfn.IFS(
$DH157="день_1",
$DR157*$BL157/($AX157-$AW157+1)*BD157*(DAY(EOMONTH(BD$15,0))),
$DH157="день_2",
$DR157/30*MAX(MIN($AX157,EOMONTH(BD$15,0))-MAX($AW157,BD$15)+1,),
$DH157="раб.день",
$DR157/30*(IFERROR(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$DR157*BD157,
$DH157="неделя",
$DR157*BD157/7*(ROUNDUP((DAY(EOMONTH(BD$15,0)))/4,0))),
0)</f>
        <v/>
      </c>
      <c r="DX157" s="125">
        <f t="array" ref="DX157">
IFERROR(_xlfn.IFS(
$DH157="день_1",
$DR157*$BL157/($AX157-$AW157+1)*BE157*(DAY(EOMONTH(BE$15,0))),
$DH157="день_2",
$DR157/30*MAX(MIN($AX157,EOMONTH(BE$15,0))-MAX($AW157,BE$15)+1,),
$DH157="раб.день",
$DR157/30*(IFERROR(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$DR157*BE157,
$DH157="неделя",
$DR157*BE157/7*(ROUNDUP((DAY(EOMONTH(BE$15,0)))/4,0))),
0)</f>
        <v/>
      </c>
      <c r="DY157" s="125">
        <f t="array" ref="DY157">
IFERROR(_xlfn.IFS(
$DH157="день_1",
$DR157*$BL157/($AX157-$AW157+1)*BF157*(DAY(EOMONTH(BF$15,0))),
$DH157="день_2",
$DR157/30*MAX(MIN($AX157,EOMONTH(BF$15,0))-MAX($AW157,BF$15)+1,),
$DH157="раб.день",
$DR157/30*(IFERROR(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$DR157*BF157,
$DH157="неделя",
$DR157*BF157/7*(ROUNDUP((DAY(EOMONTH(BF$15,0)))/4,0))),
0)</f>
        <v/>
      </c>
      <c r="DZ157" s="125">
        <f t="array" ref="DZ157">
IFERROR(_xlfn.IFS(
$DH157="день_1",
$DR157*$BL157/($AX157-$AW157+1)*BG157*(DAY(EOMONTH(BG$15,0))),
$DH157="день_2",
$DR157/30*MAX(MIN($AX157,EOMONTH(BG$15,0))-MAX($AW157,BG$15)+1,),
$DH157="раб.день",
$DR157/30*(IFERROR(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$DR157*BG157,
$DH157="неделя",
$DR157*BG157/7*(ROUNDUP((DAY(EOMONTH(BG$15,0)))/4,0))),
0)</f>
        <v/>
      </c>
      <c r="EA157" s="125">
        <f t="array" ref="EA157">
IFERROR(_xlfn.IFS(
$DH157="день_1",
$DR157*$BL157/($AX157-$AW157+1)*BH157*(DAY(EOMONTH(BH$15,0))),
$DH157="день_2",
$DR157/30*MAX(MIN($AX157,EOMONTH(BH$15,0))-MAX($AW157,BH$15)+1,),
$DH157="раб.день",
$DR157/30*(IFERROR(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$DR157*BH157,
$DH157="неделя",
$DR157*BH157/7*(ROUNDUP((DAY(EOMONTH(BH$15,0)))/4,0))),
0)</f>
        <v/>
      </c>
      <c r="EB157" s="125">
        <f t="array" ref="EB157">
IFERROR(_xlfn.IFS(
$DH157="день_1",
$DR157*$BL157/($AX157-$AW157+1)*BI157*(DAY(EOMONTH(BI$15,0))),
$DH157="день_2",
$DR157/30*MAX(MIN($AX157,EOMONTH(BI$15,0))-MAX($AW157,BI$15)+1,),
$DH157="раб.день",
$DR157/30*(IFERROR(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$DR157*BI157,
$DH157="неделя",
$DR157*BI157/7*(ROUNDUP((DAY(EOMONTH(BI$15,0)))/4,0))),
0)</f>
        <v/>
      </c>
      <c r="EC157" s="125">
        <f t="array" ref="EC157">
IFERROR(_xlfn.IFS(
$DH157="день_1",
$DR157*$BL157/($AX157-$AW157+1)*BJ157*(DAY(EOMONTH(BJ$15,0))),
$DH157="день_2",
$DR157/30*MAX(MIN($AX157,EOMONTH(BJ$15,0))-MAX($AW157,BJ$15)+1,),
$DH157="раб.день",
$DR157/30*(IFERROR(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$DR157*BJ157,
$DH157="неделя",
$DR157*BJ157/7*(ROUNDUP((DAY(EOMONTH(BJ$15,0)))/4,0))),
0)</f>
        <v/>
      </c>
      <c r="ED157" s="125">
        <f t="array" ref="ED157">
IFERROR(_xlfn.IFS(
$DH157="день_1",
$DR157*$BL157/($AX157-$AW157+1)*BK157*(DAY(EOMONTH(BK$15,0))),
$DH157="день_2",
$DR157/30*MAX(MIN($AX157,EOMONTH(BK$15,0))-MAX($AW157,BK$15)+1,),
$DH157="раб.день",
$DR157/30*(IFERROR(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$DR157*BK157,
$DH157="неделя",
$DR157*BK157/7*(ROUNDUP((DAY(EOMONTH(BK$15,0)))/4,0))),
0)</f>
        <v/>
      </c>
      <c r="EE157" s="125">
        <f>SUM($DS157,$DT157,$DU157,$DV157,$DW157,$DX157,$DY157,$DZ157,$EA157,$EB157,$EC157,$ED157)</f>
        <v/>
      </c>
      <c r="EF157" s="125">
        <f>IFERROR(ROUND($EE157*(1+$EP157),2),0)</f>
        <v/>
      </c>
      <c r="EG157" s="128" t="n">
        <v>1</v>
      </c>
      <c r="EH157" s="126" t="n">
        <v>0</v>
      </c>
      <c r="EI157" s="126">
        <f>ROUND(SUM($EH157:$EH157)*SUM($AB157:$AB157)*$EG157,2)</f>
        <v/>
      </c>
      <c r="EJ157" s="126">
        <f>ROUND($EI157*(1+$EP157),2)</f>
        <v/>
      </c>
      <c r="EK157" s="126" t="n">
        <v>0</v>
      </c>
      <c r="EL157" s="126">
        <f>ROUND(SUM($EK157:$EK157)*SUM($AB157:$AB157)*$EG157,2)</f>
        <v/>
      </c>
      <c r="EM157" s="126">
        <f>ROUND($EL157*(1+$EP157),2)</f>
        <v/>
      </c>
      <c r="EN157" s="126">
        <f>SUM($EE157,$EI157,$EL157)</f>
        <v/>
      </c>
      <c r="EO157" s="126">
        <f>SUM($EF157,$EJ157,$EM157)</f>
        <v/>
      </c>
      <c r="EP157" s="59" t="n"/>
      <c r="EQ157" s="59" t="n"/>
      <c r="ER157" s="60">
        <f t="array" ref="ER1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MATCH(ES157,
{"AMS";"RussOutdoor";"HD Outdoor";"Ingroup";"IQ";"Ledproduction";"LisChannel";"Logic";"Media-PPL";"NovikovTV | НовиковТВ";"SMA";"SOK";"КрокусТВ | CrocusTV | IndoorTV";"Сити";"ТЯК Москва"},
0)),"")</f>
        <v/>
      </c>
      <c r="ES157" s="60" t="n"/>
      <c r="ET157" s="60">
        <f t="array" ref="ET1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MATCH(ES157,
{"AMS";"RussOutdoor";"HD Outdoor";"Ingroup";"IQ";"Ledproduction";"LisChannel";"Logic";"Media-PPL";"NovikovTV | НовиковТВ";"SMA";"SOK";"КрокусТВ | CrocusTV | IndoorTV";"Сити";"ТЯК Москва"},
0)),"")</f>
        <v/>
      </c>
      <c r="EU157" s="60" t="n"/>
      <c r="EV157" s="60" t="n"/>
      <c r="EX157" s="110">
        <f t="array" ref="EX157">
($AR157/30
+N("ТРАФИК ПЛОЩАДКИ"))*
(IFERROR(
_xlfn.LET(
_xlpm.GPR,
HLOOKUP($L157,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IF($Q157="цифровой",_xlpm.GPR/$AG157,_xlpm.GPR/60)),
0)
+N("DWELL TIME"))*
(IF($AB157=0,0,IF($AB157=1,0.3,IF($AB157=2,0.5,IF($AB157&gt;2,1))))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_xlfn.IFS($AC157="да",1.2,$AC157="нет",1)*
_xlfn.IFS($AD157="да",1.2,$AD157="нет",1)*
IF(R157="статический",1,1.2)*
$X157*
INDEX(
{1.2;1;1.2;1.2;1;1.2;1.2;1.2;1.2;1.2;1.2;1;1.2;1.2;1.2;1.2;1;1;1.2;1.2;1.2;1;1;1;1;1.2;1.2;1.2;1.2;1;1;1;1;1.2;1.2;1.2;1.2;1.2;1.2;1.2;1.2;1;1;1.2;1;1;1;1;1.5;1;1;1.5;1.5;1.2},
MATCH($Q157,_xlpm.MI,0)))&gt;{0.02;0.04;0.06;0.1;0.2;0.4;0.6;0.8;1;2;4;6})),
{0;1;2;3;4;5;6;7;8;9;10;11;12},
0)))
+N("КОЭФФИЦИЕНТ КОНТАКТА"))))*
(_xlfn.IFS($X157&lt;0.1,$X157/1000,$X157&gt;25,5.2,AND($X157&gt;=0.1,$X157&lt;=25),(($X157*2+0.1)/10)*($X157/10)))*
IFERROR((_xlfn.LET(
_xlpm.MA,
{0;0.8;0.85;0.9;0.95;1},
_xlpm.MAA,
{0;1;2;3;4;5},
INDEX(_xlpm.MA,MATCH(SUMPRODUCT(--((IF(ROUND(_xlpm.MAA,1)&gt;5,5,ROUND($AB157,1)))&gt;{0;1;2;3;4;5})),_xlpm.MAA,0)))
+N("КОЭФФИЦИЕНТ КОЛ-ВО КОНСТРУКЦИЙ")),1)*
$AB157,0))*
(IF($Q157="цифровой",$AG157/15*$AI157,1)
+N("ДЛЯ ЦИФРЫ"))</f>
        <v/>
      </c>
      <c r="EY157" s="110">
        <f>IFERROR(EX157*AY157,0)</f>
        <v/>
      </c>
      <c r="EZ157" s="131">
        <f>IFERROR(DP157/EY157*1000,0)</f>
        <v/>
      </c>
      <c r="FA157" s="112">
        <f>IFERROR(FC157/FB157,0)</f>
        <v/>
      </c>
      <c r="FB157" s="112">
        <f>IFERROR((FC157/(EY157/FF157*#REF!))*0.825,0)</f>
        <v/>
      </c>
      <c r="FC157" s="112">
        <f>IFERROR(((EX157*30/AR157)*100)/30,0)</f>
        <v/>
      </c>
      <c r="FD157" s="112">
        <f>IFERROR(EY157/G157*100%,0)</f>
        <v/>
      </c>
      <c r="FE157" s="112">
        <f>IFERROR(FD157/FC157*100%,0)</f>
        <v/>
      </c>
      <c r="FF157" s="110">
        <f>IFERROR(AR157/30*AY157,0)</f>
        <v/>
      </c>
    </row>
    <row r="158" ht="12.75" customHeight="1">
      <c r="A158" s="59" t="n"/>
      <c r="B158" s="60" t="n"/>
      <c r="C158" s="60" t="n"/>
      <c r="D158" s="60">
        <f t="array" ref="D1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8" s="60">
        <f t="array" ref="E1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8" s="60" t="inlineStr"/>
      <c r="G158" s="60" t="n"/>
      <c r="H158" s="60">
        <f t="array" ref="H1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8" s="60" t="n"/>
      <c r="J158" s="60" t="n"/>
      <c r="K158" s="60" t="n"/>
      <c r="L158" s="60" t="n"/>
      <c r="M158" s="60" t="n"/>
      <c r="N158" s="60" t="n"/>
      <c r="O158" s="60" t="n"/>
      <c r="P158" s="60">
        <f t="array" ref="P158">
_xlfn.IFS(
ISNUMBER(MATCH($Q158,{"шелфбаннер","разделитель","монетница","чековая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ISNUMBER(MATCH($Q158,{"каталог","журнал"},)),
"Пресса",
$Q158="","")</f>
        <v/>
      </c>
      <c r="Q158" s="60" t="n"/>
      <c r="R158" s="60">
        <f t="array" ref="R158">
IFERROR(
_xlfn.IFS(
OR(ISNUMBER(MATCH($Q158,{"экспозиция","макет","стенд","автостенд","авто стенд","выставочное пространство","выставочные стенды","модульные выставочные стенды","3Д конструкция","3D конструкция"},)),P158="Экспонирование"),
"нестандартный",
ISNUMBER(MATCH($Q158,{"скроллер","призматрон"},)),
"динамический",
$P158="Видео",
"цифровой",
OR($P158="Пресса",$P158="Щит",$P158="POSm",$P158="Подвес",$P158="Брендирование/оклейка"),
"статический"),"")</f>
        <v/>
      </c>
      <c r="S158" s="59" t="n"/>
      <c r="T158" s="60" t="n"/>
      <c r="U158" s="60" t="n"/>
      <c r="V158" s="60">
        <f>
IF(P158="Видео",
"цифровой постер/ролик",
IF(ISNUMBER(MATCH(Q158,{"короб световой","короб световой | лайтбокс","короб световой | кристалайт","лайтбокс","лайт бокс","кристалайт","LB","lightbox"},)),
"бэклит",
IF(P158="Брендирование/оклейка",
"перфарированная пленка/самоклейка",
IF(P158="Экспонирование",
"под запрос",
IF(P158="Подвес",
"баннер/ткань",
"")))))</f>
        <v/>
      </c>
      <c r="W158" s="59" t="n"/>
      <c r="X158" s="59" t="n"/>
      <c r="Y158" s="59" t="n"/>
      <c r="Z158" s="61" t="n"/>
      <c r="AA158" s="61" t="n"/>
      <c r="AB158" s="61">
        <f>IF(BL158&gt;0,Z158,0)</f>
        <v/>
      </c>
      <c r="AC158" s="59" t="n"/>
      <c r="AD158" s="59" t="n"/>
      <c r="AE158" s="59" t="n"/>
      <c r="AF158" s="59" t="n"/>
      <c r="AG158" s="59" t="n"/>
      <c r="AH158" s="59" t="n"/>
      <c r="AI158" s="59" t="n"/>
      <c r="AJ158" s="59" t="n"/>
      <c r="AK158" s="59" t="n"/>
      <c r="AL158" s="62">
        <f>IFERROR(IF(OR(R158="статический",R158="динамический",R158="нестандартный",R158="",R158=""),"-",IF(AND(AH158="-",AI158="-"),"-",AK158*3600/AH158*AI158)),"-")</f>
        <v/>
      </c>
      <c r="AM158" s="62">
        <f>IFERROR(IF(OR(R158="статический",R158="динамический",R158="",R158="", R158="BTL",R158="нестандартный"),"-",AG158*AI158*AL158/60),"-")</f>
        <v/>
      </c>
      <c r="AN158" s="63">
        <f>IFERROR(IF(AH158="","-",AG158*AI158/AH158),"-")</f>
        <v/>
      </c>
      <c r="AO158" s="59">
        <f>IFERROR(IF(OR($R158="статический",$R158="динамический",$R158="",$R158="",$R158="BTL",$R158="нестандартный"),"-",$AL158*$AY158),"-")</f>
        <v/>
      </c>
      <c r="AP158" s="62">
        <f>IFERROR(IF(OR($R158="статический",$R158="динамический",$R158="",$R158="",$R158="BTL",$R158="нестандартный"),"-",$AM158*AY158),"-")</f>
        <v/>
      </c>
      <c r="AQ158" s="64" t="n"/>
      <c r="AR158" s="61" t="n"/>
      <c r="AS158" s="61" t="n"/>
      <c r="AT158" s="61" t="n"/>
      <c r="AU158" s="65" t="n"/>
      <c r="AV158" s="124">
        <f>IFERROR(DR158/AT158*1000,"n/a")</f>
        <v/>
      </c>
      <c r="AW158" s="67" t="n"/>
      <c r="AX158" s="67" t="n"/>
      <c r="AY158" s="43">
        <f>IFERROR(IF(OR($AW158="",$AX158=""),"",_xlfn.DAYS($AX158+1,$AW158)),"")</f>
        <v/>
      </c>
      <c r="AZ158" s="68">
        <f t="array" ref="AZ158">
_xlfn.LET(_xlpm.COEFF,
IF($AW158+$AX158=0,0,IF(MAX(MIN($AX158,EOMONTH(AZ$15,0))-MAX($AW158,AZ$15)+1,)&gt;0,1,0)),
_xlfn.IFS(
$ES158="LisChannel",
_xlpm.COEFF*
INDEX({1;1;1.2;1.2;1;1;1;1;1.2;1.2;1.2;1.2},
MATCH(MONTH(AZ$15),
{1,2,3,4,5,6,7,8,9,10,11,12})),
CONCATENATE($ES158," ",$L158)="RussOutdoor метро",
_xlpm.COEFF*
INDEX({0.8;0.9;1.1;1.1;1;1;1;1;1.1;1.1;1.1;1.1},
MATCH(MONTH(AZ$15),
{1,2,3,4,5,6,7,8,9,10,11,12})),
$ES158&lt;&gt;"LisChannel",
_xlpm.COEFF,
$ES158&lt;&gt;"RussOutdoor",
_xlpm.COEFF))</f>
        <v/>
      </c>
      <c r="BA158" s="68">
        <f t="array" ref="BA158">
_xlfn.LET(_xlpm.COEFF,
IF($AW158+$AX158=0,0,IF(MAX(MIN($AX158,EOMONTH(BA$15,0))-MAX($AW158,BA$15)+1,)&gt;0,1,0)),
_xlfn.IFS(
$ES158="LisChannel",
_xlpm.COEFF*
INDEX({1;1;1.2;1.2;1;1;1;1;1.2;1.2;1.2;1.2},
MATCH(MONTH(BA$15),
{1,2,3,4,5,6,7,8,9,10,11,12})),
CONCATENATE($ES158," ",$L158)="RussOutdoor метро",
_xlpm.COEFF*
INDEX({0.8;0.9;1.1;1.1;1;1;1;1;1.1;1.1;1.1;1.1},
MATCH(MONTH(BA$15),
{1,2,3,4,5,6,7,8,9,10,11,12})),
$ES158&lt;&gt;"LisChannel",
_xlpm.COEFF,
$ES158&lt;&gt;"RussOutdoor",
_xlpm.COEFF))</f>
        <v/>
      </c>
      <c r="BB158" s="68">
        <f t="array" ref="BB158">
_xlfn.LET(_xlpm.COEFF,
IF($AW158+$AX158=0,0,IF(MAX(MIN($AX158,EOMONTH(BB$15,0))-MAX($AW158,BB$15)+1,)&gt;0,1,0)),
_xlfn.IFS(
$ES158="LisChannel",
_xlpm.COEFF*
INDEX({1;1;1.2;1.2;1;1;1;1;1.2;1.2;1.2;1.2},
MATCH(MONTH(BB$15),
{1,2,3,4,5,6,7,8,9,10,11,12})),
CONCATENATE($ES158," ",$L158)="RussOutdoor метро",
_xlpm.COEFF*
INDEX({0.8;0.9;1.1;1.1;1;1;1;1;1.1;1.1;1.1;1.1},
MATCH(MONTH(BB$15),
{1,2,3,4,5,6,7,8,9,10,11,12})),
$ES158&lt;&gt;"LisChannel",
_xlpm.COEFF,
$ES158&lt;&gt;"RussOutdoor",
_xlpm.COEFF))</f>
        <v/>
      </c>
      <c r="BC158" s="68">
        <f t="array" ref="BC158">
_xlfn.LET(_xlpm.COEFF,
IF($AW158+$AX158=0,0,IF(MAX(MIN($AX158,EOMONTH(BC$15,0))-MAX($AW158,BC$15)+1,)&gt;0,1,0)),
_xlfn.IFS(
$ES158="LisChannel",
_xlpm.COEFF*
INDEX({1;1;1.2;1.2;1;1;1;1;1.2;1.2;1.2;1.2},
MATCH(MONTH(BC$15),
{1,2,3,4,5,6,7,8,9,10,11,12})),
CONCATENATE($ES158," ",$L158)="RussOutdoor метро",
_xlpm.COEFF*
INDEX({0.8;0.9;1.1;1.1;1;1;1;1;1.1;1.1;1.1;1.1},
MATCH(MONTH(BC$15),
{1,2,3,4,5,6,7,8,9,10,11,12})),
$ES158&lt;&gt;"LisChannel",
_xlpm.COEFF,
$ES158&lt;&gt;"RussOutdoor",
_xlpm.COEFF))</f>
        <v/>
      </c>
      <c r="BD158" s="68">
        <f t="array" ref="BD158">
_xlfn.LET(_xlpm.COEFF,
IF($AW158+$AX158=0,0,IF(MAX(MIN($AX158,EOMONTH(BD$15,0))-MAX($AW158,BD$15)+1,)&gt;0,1,0)),
_xlfn.IFS(
$ES158="LisChannel",
_xlpm.COEFF*
INDEX({1;1;1.2;1.2;1;1;1;1;1.2;1.2;1.2;1.2},
MATCH(MONTH(BD$15),
{1,2,3,4,5,6,7,8,9,10,11,12})),
CONCATENATE($ES158," ",$L158)="RussOutdoor метро",
_xlpm.COEFF*
INDEX({0.8;0.9;1.1;1.1;1;1;1;1;1.1;1.1;1.1;1.1},
MATCH(MONTH(BD$15),
{1,2,3,4,5,6,7,8,9,10,11,12})),
$ES158&lt;&gt;"LisChannel",
_xlpm.COEFF,
$ES158&lt;&gt;"RussOutdoor",
_xlpm.COEFF))</f>
        <v/>
      </c>
      <c r="BE158" s="68">
        <f t="array" ref="BE158">
_xlfn.LET(_xlpm.COEFF,
IF($AW158+$AX158=0,0,IF(MAX(MIN($AX158,EOMONTH(BE$15,0))-MAX($AW158,BE$15)+1,)&gt;0,1,0)),
_xlfn.IFS(
$ES158="LisChannel",
_xlpm.COEFF*
INDEX({1;1;1.2;1.2;1;1;1;1;1.2;1.2;1.2;1.2},
MATCH(MONTH(BE$15),
{1,2,3,4,5,6,7,8,9,10,11,12})),
CONCATENATE($ES158," ",$L158)="RussOutdoor метро",
_xlpm.COEFF*
INDEX({0.8;0.9;1.1;1.1;1;1;1;1;1.1;1.1;1.1;1.1},
MATCH(MONTH(BE$15),
{1,2,3,4,5,6,7,8,9,10,11,12})),
$ES158&lt;&gt;"LisChannel",
_xlpm.COEFF,
$ES158&lt;&gt;"RussOutdoor",
_xlpm.COEFF))</f>
        <v/>
      </c>
      <c r="BF158" s="68">
        <f t="array" ref="BF158">
_xlfn.LET(_xlpm.COEFF,
IF($AW158+$AX158=0,0,IF(MAX(MIN($AX158,EOMONTH(BF$15,0))-MAX($AW158,BF$15)+1,)&gt;0,1,0)),
_xlfn.IFS(
$ES158="LisChannel",
_xlpm.COEFF*
INDEX({1;1;1.2;1.2;1;1;1;1;1.2;1.2;1.2;1.2},
MATCH(MONTH(BF$15),
{1,2,3,4,5,6,7,8,9,10,11,12})),
CONCATENATE($ES158," ",$L158)="RussOutdoor метро",
_xlpm.COEFF*
INDEX({0.8;0.9;1.1;1.1;1;1;1;1;1.1;1.1;1.1;1.1},
MATCH(MONTH(BF$15),
{1,2,3,4,5,6,7,8,9,10,11,12})),
$ES158&lt;&gt;"LisChannel",
_xlpm.COEFF,
$ES158&lt;&gt;"RussOutdoor",
_xlpm.COEFF))</f>
        <v/>
      </c>
      <c r="BG158" s="68">
        <f t="array" ref="BG158">
_xlfn.LET(_xlpm.COEFF,
IF($AW158+$AX158=0,0,IF(MAX(MIN($AX158,EOMONTH(BG$15,0))-MAX($AW158,BG$15)+1,)&gt;0,1,0)),
_xlfn.IFS(
$ES158="LisChannel",
_xlpm.COEFF*
INDEX({1;1;1.2;1.2;1;1;1;1;1.2;1.2;1.2;1.2},
MATCH(MONTH(BG$15),
{1,2,3,4,5,6,7,8,9,10,11,12})),
CONCATENATE($ES158," ",$L158)="RussOutdoor метро",
_xlpm.COEFF*
INDEX({0.8;0.9;1.1;1.1;1;1;1;1;1.1;1.1;1.1;1.1},
MATCH(MONTH(BG$15),
{1,2,3,4,5,6,7,8,9,10,11,12})),
$ES158&lt;&gt;"LisChannel",
_xlpm.COEFF,
$ES158&lt;&gt;"RussOutdoor",
_xlpm.COEFF))</f>
        <v/>
      </c>
      <c r="BH158" s="68">
        <f t="array" ref="BH158">
_xlfn.LET(_xlpm.COEFF,
IF($AW158+$AX158=0,0,IF(MAX(MIN($AX158,EOMONTH(BH$15,0))-MAX($AW158,BH$15)+1,)&gt;0,1,0)),
_xlfn.IFS(
$ES158="LisChannel",
_xlpm.COEFF*
INDEX({1;1;1.2;1.2;1;1;1;1;1.2;1.2;1.2;1.2},
MATCH(MONTH(BH$15),
{1,2,3,4,5,6,7,8,9,10,11,12})),
CONCATENATE($ES158," ",$L158)="RussOutdoor метро",
_xlpm.COEFF*
INDEX({0.8;0.9;1.1;1.1;1;1;1;1;1.1;1.1;1.1;1.1},
MATCH(MONTH(BH$15),
{1,2,3,4,5,6,7,8,9,10,11,12})),
$ES158&lt;&gt;"LisChannel",
_xlpm.COEFF,
$ES158&lt;&gt;"RussOutdoor",
_xlpm.COEFF))</f>
        <v/>
      </c>
      <c r="BI158" s="68">
        <f t="array" ref="BI158">
_xlfn.LET(_xlpm.COEFF,
IF($AW158+$AX158=0,0,IF(MAX(MIN($AX158,EOMONTH(BI$15,0))-MAX($AW158,BI$15)+1,)&gt;0,1,0)),
_xlfn.IFS(
$ES158="LisChannel",
_xlpm.COEFF*
INDEX({1;1;1.2;1.2;1;1;1;1;1.2;1.2;1.2;1.2},
MATCH(MONTH(BI$15),
{1,2,3,4,5,6,7,8,9,10,11,12})),
CONCATENATE($ES158," ",$L158)="RussOutdoor метро",
_xlpm.COEFF*
INDEX({0.8;0.9;1.1;1.1;1;1;1;1;1.1;1.1;1.1;1.1},
MATCH(MONTH(BI$15),
{1,2,3,4,5,6,7,8,9,10,11,12})),
$ES158&lt;&gt;"LisChannel",
_xlpm.COEFF,
$ES158&lt;&gt;"RussOutdoor",
_xlpm.COEFF))</f>
        <v/>
      </c>
      <c r="BJ158" s="68">
        <f t="array" ref="BJ158">
_xlfn.LET(_xlpm.COEFF,
IF($AW158+$AX158=0,0,IF(MAX(MIN($AX158,EOMONTH(BJ$15,0))-MAX($AW158,BJ$15)+1,)&gt;0,1,0)),
_xlfn.IFS(
$ES158="LisChannel",
_xlpm.COEFF*
INDEX({1;1;1.2;1.2;1;1;1;1;1.2;1.2;1.2;1.2},
MATCH(MONTH(BJ$15),
{1,2,3,4,5,6,7,8,9,10,11,12})),
CONCATENATE($ES158," ",$L158)="RussOutdoor метро",
_xlpm.COEFF*
INDEX({0.8;0.9;1.1;1.1;1;1;1;1;1.1;1.1;1.1;1.1},
MATCH(MONTH(BJ$15),
{1,2,3,4,5,6,7,8,9,10,11,12})),
$ES158&lt;&gt;"LisChannel",
_xlpm.COEFF,
$ES158&lt;&gt;"RussOutdoor",
_xlpm.COEFF))</f>
        <v/>
      </c>
      <c r="BK158" s="68">
        <f t="array" ref="BK158">
_xlfn.LET(_xlpm.COEFF,
IF($AW158+$AX158=0,0,IF(MAX(MIN($AX158,EOMONTH(BK$15,0))-MAX($AW158,BK$15)+1,)&gt;0,1,0)),
_xlfn.IFS(
$ES158="LisChannel",
_xlpm.COEFF*
INDEX({1;1;1.2;1.2;1;1;1;1;1.2;1.2;1.2;1.2},
MATCH(MONTH(BK$15),
{1,2,3,4,5,6,7,8,9,10,11,12})),
CONCATENATE($ES158," ",$L158)="RussOutdoor метро",
_xlpm.COEFF*
INDEX({0.8;0.9;1.1;1.1;1;1;1;1;1.1;1.1;1.1;1.1},
MATCH(MONTH(BK$15),
{1,2,3,4,5,6,7,8,9,10,11,12})),
$ES158&lt;&gt;"LisChannel",
_xlpm.COEFF,
$ES158&lt;&gt;"RussOutdoor",
_xlpm.COEFF))</f>
        <v/>
      </c>
      <c r="BL158" s="62">
        <f>COUNTIFS($AZ158:$BK158,"&gt;0")</f>
        <v/>
      </c>
      <c r="BM158" s="65" t="n"/>
      <c r="BN158" s="125">
        <f>$DJ158</f>
        <v/>
      </c>
      <c r="BO158" s="63">
        <f>$DQ158</f>
        <v/>
      </c>
      <c r="BP158" s="125">
        <f>
IFERROR(
IF($BL158=0,0,
$BN158*(1-$BO158)),
0)</f>
        <v/>
      </c>
      <c r="BQ158" s="125">
        <f t="array" ref="BQ158">
IFERROR(
_xlfn.IFS(
$DH158="день_1",
$BP158*$BL158/($AX158-$AW158+1)*AZ158*(DAY(EOMONTH(AZ$15,0))),
$DH158="день_2",
$BP158/30*MAX(MIN($AX158,EOMONTH(AZ$15,0))-MAX($AW158,AZ$15)+1,),
$DH158="раб.день",
$BP158/30*(IFERROR(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$BP158*AZ158,
$DH158="неделя",
$BP158*AZ158/7*(ROUNDUP((DAY(EOMONTH(AZ$15,0)))/4,0))),
0)</f>
        <v/>
      </c>
      <c r="BR158" s="125">
        <f t="array" ref="BR158">
IFERROR(
_xlfn.IFS(
$DH158="день_1",
$BP158*$BL158/($AX158-$AW158+1)*BA158*(DAY(EOMONTH(BA$15,0))),
$DH158="день_2",
$BP158/30*MAX(MIN($AX158,EOMONTH(BA$15,0))-MAX($AW158,BA$15)+1,),
$DH158="раб.день",
$BP158/30*(IFERROR(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$BP158*BA158,
$DH158="неделя",
$BP158*BA158/7*(ROUNDUP((DAY(EOMONTH(BA$15,0)))/4,0))),
0)</f>
        <v/>
      </c>
      <c r="BS158" s="125">
        <f t="array" ref="BS158">
IFERROR(
_xlfn.IFS(
$DH158="день_1",
$BP158*$BL158/($AX158-$AW158+1)*BB158*(DAY(EOMONTH(BB$15,0))),
$DH158="день_2",
$BP158/30*MAX(MIN($AX158,EOMONTH(BB$15,0))-MAX($AW158,BB$15)+1,),
$DH158="раб.день",
$BP158/30*(IFERROR(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$BP158*BB158,
$DH158="неделя",
$BP158*BB158/7*(ROUNDUP((DAY(EOMONTH(BB$15,0)))/4,0))),
0)</f>
        <v/>
      </c>
      <c r="BT158" s="125">
        <f t="array" ref="BT158">
IFERROR(
_xlfn.IFS(
$DH158="день_1",
$BP158*$BL158/($AX158-$AW158+1)*BC158*(DAY(EOMONTH(BC$15,0))),
$DH158="день_2",
$BP158/30*MAX(MIN($AX158,EOMONTH(BC$15,0))-MAX($AW158,BC$15)+1,),
$DH158="раб.день",
$BP158/30*(IFERROR(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$BP158*BC158,
$DH158="неделя",
$BP158*BC158/7*(ROUNDUP((DAY(EOMONTH(BC$15,0)))/4,0))),
0)</f>
        <v/>
      </c>
      <c r="BU158" s="125">
        <f t="array" ref="BU158">
IFERROR(
_xlfn.IFS(
$DH158="день_1",
$BP158*$BL158/($AX158-$AW158+1)*BD158*(DAY(EOMONTH(BD$15,0))),
$DH158="день_2",
$BP158/30*MAX(MIN($AX158,EOMONTH(BD$15,0))-MAX($AW158,BD$15)+1,),
$DH158="раб.день",
$BP158/30*(IFERROR(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$BP158*BD158,
$DH158="неделя",
$BP158*BD158/7*(ROUNDUP((DAY(EOMONTH(BD$15,0)))/4,0))),
0)</f>
        <v/>
      </c>
      <c r="BV158" s="125">
        <f t="array" ref="BV158">
IFERROR(
_xlfn.IFS(
$DH158="день_1",
$BP158*$BL158/($AX158-$AW158+1)*BE158*(DAY(EOMONTH(BE$15,0))),
$DH158="день_2",
$BP158/30*MAX(MIN($AX158,EOMONTH(BE$15,0))-MAX($AW158,BE$15)+1,),
$DH158="раб.день",
$BP158/30*(IFERROR(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$BP158*BE158,
$DH158="неделя",
$BP158*BE158/7*(ROUNDUP((DAY(EOMONTH(BE$15,0)))/4,0))),
0)</f>
        <v/>
      </c>
      <c r="BW158" s="125">
        <f t="array" ref="BW158">
IFERROR(
_xlfn.IFS(
$DH158="день_1",
$BP158*$BL158/($AX158-$AW158+1)*BF158*(DAY(EOMONTH(BF$15,0))),
$DH158="день_2",
$BP158/30*MAX(MIN($AX158,EOMONTH(BF$15,0))-MAX($AW158,BF$15)+1,),
$DH158="раб.день",
$BP158/30*(IFERROR(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$BP158*BF158,
$DH158="неделя",
$BP158*BF158/7*(ROUNDUP((DAY(EOMONTH(BF$15,0)))/4,0))),
0)</f>
        <v/>
      </c>
      <c r="BX158" s="125">
        <f t="array" ref="BX158">
IFERROR(
_xlfn.IFS(
$DH158="день_1",
$BP158*$BL158/($AX158-$AW158+1)*BG158*(DAY(EOMONTH(BG$15,0))),
$DH158="день_2",
$BP158/30*MAX(MIN($AX158,EOMONTH(BG$15,0))-MAX($AW158,BG$15)+1,),
$DH158="раб.день",
$BP158/30*(IFERROR(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$BP158*BG158,
$DH158="неделя",
$BP158*BG158/7*(ROUNDUP((DAY(EOMONTH(BG$15,0)))/4,0))),
0)</f>
        <v/>
      </c>
      <c r="BY158" s="125">
        <f t="array" ref="BY158">
IFERROR(
_xlfn.IFS(
$DH158="день_1",
$BP158*$BL158/($AX158-$AW158+1)*BH158*(DAY(EOMONTH(BH$15,0))),
$DH158="день_2",
$BP158/30*MAX(MIN($AX158,EOMONTH(BH$15,0))-MAX($AW158,BH$15)+1,),
$DH158="раб.день",
$BP158/30*(IFERROR(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$BP158*BH158,
$DH158="неделя",
$BP158*BH158/7*(ROUNDUP((DAY(EOMONTH(BH$15,0)))/4,0))),
0)</f>
        <v/>
      </c>
      <c r="BZ158" s="125">
        <f t="array" ref="BZ158">
IFERROR(
_xlfn.IFS(
$DH158="день_1",
$BP158*$BL158/($AX158-$AW158+1)*BI158*(DAY(EOMONTH(BI$15,0))),
$DH158="день_2",
$BP158/30*MAX(MIN($AX158,EOMONTH(BI$15,0))-MAX($AW158,BI$15)+1,),
$DH158="раб.день",
$BP158/30*(IFERROR(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$BP158*BI158,
$DH158="неделя",
$BP158*BI158/7*(ROUNDUP((DAY(EOMONTH(BI$15,0)))/4,0))),
0)</f>
        <v/>
      </c>
      <c r="CA158" s="125">
        <f t="array" ref="CA158">
IFERROR(
_xlfn.IFS(
$DH158="день_1",
$BP158*$BL158/($AX158-$AW158+1)*BJ158*(DAY(EOMONTH(BJ$15,0))),
$DH158="день_2",
$BP158/30*MAX(MIN($AX158,EOMONTH(BJ$15,0))-MAX($AW158,BJ$15)+1,),
$DH158="раб.день",
$BP158/30*(IFERROR(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$BP158*BJ158,
$DH158="неделя",
$BP158*BJ158/7*(ROUNDUP((DAY(EOMONTH(BJ$15,0)))/4,0))),
0)</f>
        <v/>
      </c>
      <c r="CB158" s="125">
        <f t="array" ref="CB158">
IFERROR(
_xlfn.IFS(
$DH158="день_1",
$BP158*$BL158/($AX158-$AW158+1)*BK158*(DAY(EOMONTH(BK$15,0))),
$DH158="день_2",
$BP158/30*MAX(MIN($AX158,EOMONTH(BK$15,0))-MAX($AW158,BK$15)+1,),
$DH158="раб.день",
$BP158/30*(IFERROR(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$BP158*BK158,
$DH158="неделя",
$BP158*BK158/7*(ROUNDUP((DAY(EOMONTH(BK$15,0)))/4,0))),
0)</f>
        <v/>
      </c>
      <c r="CC158" s="125">
        <f>SUM($BQ158:$CB158)</f>
        <v/>
      </c>
      <c r="CD158" s="126">
        <f>SUM($EH158:$EH158)</f>
        <v/>
      </c>
      <c r="CE158" s="126">
        <f>$CD158*$AB158</f>
        <v/>
      </c>
      <c r="CF158" s="126">
        <f>SUM($EK158:$EK158)</f>
        <v/>
      </c>
      <c r="CG158" s="126">
        <f>$CF158*$AB158</f>
        <v/>
      </c>
      <c r="CH158" s="126">
        <f>SUM($CC158,$CE158,$CG158)</f>
        <v/>
      </c>
      <c r="CI158" s="126">
        <f>$CH158*(1+$CM158)</f>
        <v/>
      </c>
      <c r="CJ158" s="127" t="n">
        <v>0</v>
      </c>
      <c r="CK158" s="126">
        <f>SUM($CH158:$CH158)*(1+$CJ158)</f>
        <v/>
      </c>
      <c r="CL158" s="126">
        <f>SUM($CH158:$CH158)*(1+$CM158)</f>
        <v/>
      </c>
      <c r="CM158" s="59" t="n"/>
      <c r="CN158" s="59" t="n"/>
      <c r="CO158" s="72" t="n"/>
      <c r="CP158" s="59" t="n"/>
      <c r="CQ158" s="73" t="n"/>
      <c r="CR158" s="73" t="n"/>
      <c r="CS158" s="73" t="n"/>
      <c r="CT158" s="72" t="n"/>
      <c r="CU158" s="79" t="inlineStr">
        <is>
          <t> </t>
        </is>
      </c>
      <c r="CV158" s="60" t="n"/>
      <c r="CW158" s="60" t="n"/>
      <c r="CX158" s="60" t="n"/>
      <c r="CY158" s="127">
        <f>IFERROR(($CC158-$EE158)/($EE158/(1-$DQ158)),0)</f>
        <v/>
      </c>
      <c r="CZ158" s="127">
        <f>IFERROR(1-$EI158/($CE158),0)</f>
        <v/>
      </c>
      <c r="DA158" s="127">
        <f>IFERROR(1-$EL158/($CG158),0)</f>
        <v/>
      </c>
      <c r="DB158" s="126">
        <f>ROUND(IFERROR(($CI158/(1+$CM158)-$EN158),0),2)</f>
        <v/>
      </c>
      <c r="DC158" s="128" t="n"/>
      <c r="DD158" s="125" t="n"/>
      <c r="DE158" s="75" t="n">
        <v>0</v>
      </c>
      <c r="DF158" s="128" t="n"/>
      <c r="DG158" s="125">
        <f>IF($DC158=0,0,$DD158*($DC158*100%-$DE158*$DF158))*SUM($AB158:$AB158)</f>
        <v/>
      </c>
      <c r="DH158" s="129" t="inlineStr">
        <is>
          <t>месяц</t>
        </is>
      </c>
      <c r="DI158" s="130">
        <f t="array" ref="DI158">IFERROR(
IF($ES158="LisChannel",
(ROUND(((INDEX({174.625;153.888888888889;130.972222222222},MATCH($AI158,{2;3;4}),0))*$AG158*$AI158),2)),0),0)</f>
        <v/>
      </c>
      <c r="DJ158" s="130">
        <f>
_xlfn.LET(_xlpm.X,
IFERROR(
IF($ES158="НовиковТВ",
(_xlfn.LET(_xlpm.NTV,
_xlfn.LET(_xlpm.MIN,350000,
IF(SUMIFS($DI:$DI,$ES:$ES,"НовиковТВ")&lt;=_xlpm.MIN,
(SUMIFS($DI:$DI,$ES:$ES,"НовиковТВ")/(COUNTIFS($ES:$ES,"НовиковТВ")))*_xlpm.MIN/SUMIFS($DI:$DI,$ES:$ES,"НовиковТВ"),
DI158)),
_xlpm.NTV+$DG158/(1-(1-(_xlpm.NTV)*(1-$DL158)*(1-$DM158)*(1-$DN158)*(1-$DO158)*(1-$DP158)/_xlpm.NTV))))/(1+$EP158),
$DI158+$DG158/(1-(1-($DI158)*(1-$DL158)*(1-$DM158)*(1-$DN158)*(1-$DO158)*(1-$DP158)/$DI158))),
0),
_xlpm.X*(1+$CM158)*(1+$CW158)-_xlpm.X*(1+$CM158)+_xlpm.X)</f>
        <v/>
      </c>
      <c r="DK158" s="125" t="inlineStr">
        <is>
          <t>послед.</t>
        </is>
      </c>
      <c r="DL158" s="63" t="n">
        <v>0</v>
      </c>
      <c r="DM158" s="63" t="n">
        <v>0</v>
      </c>
      <c r="DN158" s="63" t="n">
        <v>0</v>
      </c>
      <c r="DO158" s="63" t="n">
        <v>0</v>
      </c>
      <c r="DP158" s="63" t="n">
        <v>0</v>
      </c>
      <c r="DQ158" s="63">
        <f t="array" ref="DQ158">IFERROR(_xlfn.IFS(
$DK158="послед.",1-(1-$DL158)*(1-$DM158)*(1-$DN158)*(1-$DO158)*(1-$DP158),
$DK158="сумм.",$DL158+$DM158+$DN158+$DO158+$DP158),
0)</f>
        <v/>
      </c>
      <c r="DR158" s="125">
        <f t="array" ref="DR158">
IFERROR(
_xlfn.IFS(
$BL158=0,
0,
$BL158&gt;0,
_xlfn.IFS($DK158="послед.",
$DJ158*(1-$DL158)*(1-$DM158)*(1-$DN158)*(1-$DO158)*(1-$DP158),
$DK158="сумм.",
$DJ158*(1-($DL158+$DM158+$DN158+$DO158+$DP158)))),0)</f>
        <v/>
      </c>
      <c r="DS158" s="125">
        <f t="array" ref="DS158">
IFERROR(_xlfn.IFS(
$DH158="день_1",
$DR158*$BL158/($AX158-$AW158+1)*AZ158*(DAY(EOMONTH(AZ$15,0))),
$DH158="день_2",
$DR158/30*MAX(MIN($AX158,EOMONTH(AZ$15,0))-MAX($AW158,AZ$15)+1,),
$DH158="раб.день",
$DR158/30*(IFERROR(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$DR158*AZ158,
$DH158="неделя",
$DR158*AZ158/7*(ROUNDUP((DAY(EOMONTH(AZ$15,0)))/4,0))),
0)</f>
        <v/>
      </c>
      <c r="DT158" s="125">
        <f t="array" ref="DT158">
IFERROR(_xlfn.IFS(
$DH158="день_1",
$DR158*$BL158/($AX158-$AW158+1)*BA158*(DAY(EOMONTH(BA$15,0))),
$DH158="день_2",
$DR158/30*MAX(MIN($AX158,EOMONTH(BA$15,0))-MAX($AW158,BA$15)+1,),
$DH158="раб.день",
$DR158/30*(IFERROR(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$DR158*BA158,
$DH158="неделя",
$DR158*BA158/7*(ROUNDUP((DAY(EOMONTH(BA$15,0)))/4,0))),
0)</f>
        <v/>
      </c>
      <c r="DU158" s="125">
        <f t="array" ref="DU158">
IFERROR(_xlfn.IFS(
$DH158="день_1",
$DR158*$BL158/($AX158-$AW158+1)*BB158*(DAY(EOMONTH(BB$15,0))),
$DH158="день_2",
$DR158/30*MAX(MIN($AX158,EOMONTH(BB$15,0))-MAX($AW158,BB$15)+1,),
$DH158="раб.день",
$DR158/30*(IFERROR(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$DR158*BB158,
$DH158="неделя",
$DR158*BB158/7*(ROUNDUP((DAY(EOMONTH(BB$15,0)))/4,0))),
0)</f>
        <v/>
      </c>
      <c r="DV158" s="125">
        <f t="array" ref="DV158">
IFERROR(_xlfn.IFS(
$DH158="день_1",
$DR158*$BL158/($AX158-$AW158+1)*BC158*(DAY(EOMONTH(BC$15,0))),
$DH158="день_2",
$DR158/30*MAX(MIN($AX158,EOMONTH(BC$15,0))-MAX($AW158,BC$15)+1,),
$DH158="раб.день",
$DR158/30*(IFERROR(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$DR158*BC158,
$DH158="неделя",
$DR158*BC158/7*(ROUNDUP((DAY(EOMONTH(BC$15,0)))/4,0))),
0)</f>
        <v/>
      </c>
      <c r="DW158" s="125">
        <f t="array" ref="DW158">
IFERROR(_xlfn.IFS(
$DH158="день_1",
$DR158*$BL158/($AX158-$AW158+1)*BD158*(DAY(EOMONTH(BD$15,0))),
$DH158="день_2",
$DR158/30*MAX(MIN($AX158,EOMONTH(BD$15,0))-MAX($AW158,BD$15)+1,),
$DH158="раб.день",
$DR158/30*(IFERROR(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$DR158*BD158,
$DH158="неделя",
$DR158*BD158/7*(ROUNDUP((DAY(EOMONTH(BD$15,0)))/4,0))),
0)</f>
        <v/>
      </c>
      <c r="DX158" s="125">
        <f t="array" ref="DX158">
IFERROR(_xlfn.IFS(
$DH158="день_1",
$DR158*$BL158/($AX158-$AW158+1)*BE158*(DAY(EOMONTH(BE$15,0))),
$DH158="день_2",
$DR158/30*MAX(MIN($AX158,EOMONTH(BE$15,0))-MAX($AW158,BE$15)+1,),
$DH158="раб.день",
$DR158/30*(IFERROR(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$DR158*BE158,
$DH158="неделя",
$DR158*BE158/7*(ROUNDUP((DAY(EOMONTH(BE$15,0)))/4,0))),
0)</f>
        <v/>
      </c>
      <c r="DY158" s="125">
        <f t="array" ref="DY158">
IFERROR(_xlfn.IFS(
$DH158="день_1",
$DR158*$BL158/($AX158-$AW158+1)*BF158*(DAY(EOMONTH(BF$15,0))),
$DH158="день_2",
$DR158/30*MAX(MIN($AX158,EOMONTH(BF$15,0))-MAX($AW158,BF$15)+1,),
$DH158="раб.день",
$DR158/30*(IFERROR(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$DR158*BF158,
$DH158="неделя",
$DR158*BF158/7*(ROUNDUP((DAY(EOMONTH(BF$15,0)))/4,0))),
0)</f>
        <v/>
      </c>
      <c r="DZ158" s="125">
        <f t="array" ref="DZ158">
IFERROR(_xlfn.IFS(
$DH158="день_1",
$DR158*$BL158/($AX158-$AW158+1)*BG158*(DAY(EOMONTH(BG$15,0))),
$DH158="день_2",
$DR158/30*MAX(MIN($AX158,EOMONTH(BG$15,0))-MAX($AW158,BG$15)+1,),
$DH158="раб.день",
$DR158/30*(IFERROR(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$DR158*BG158,
$DH158="неделя",
$DR158*BG158/7*(ROUNDUP((DAY(EOMONTH(BG$15,0)))/4,0))),
0)</f>
        <v/>
      </c>
      <c r="EA158" s="125">
        <f t="array" ref="EA158">
IFERROR(_xlfn.IFS(
$DH158="день_1",
$DR158*$BL158/($AX158-$AW158+1)*BH158*(DAY(EOMONTH(BH$15,0))),
$DH158="день_2",
$DR158/30*MAX(MIN($AX158,EOMONTH(BH$15,0))-MAX($AW158,BH$15)+1,),
$DH158="раб.день",
$DR158/30*(IFERROR(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$DR158*BH158,
$DH158="неделя",
$DR158*BH158/7*(ROUNDUP((DAY(EOMONTH(BH$15,0)))/4,0))),
0)</f>
        <v/>
      </c>
      <c r="EB158" s="125">
        <f t="array" ref="EB158">
IFERROR(_xlfn.IFS(
$DH158="день_1",
$DR158*$BL158/($AX158-$AW158+1)*BI158*(DAY(EOMONTH(BI$15,0))),
$DH158="день_2",
$DR158/30*MAX(MIN($AX158,EOMONTH(BI$15,0))-MAX($AW158,BI$15)+1,),
$DH158="раб.день",
$DR158/30*(IFERROR(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$DR158*BI158,
$DH158="неделя",
$DR158*BI158/7*(ROUNDUP((DAY(EOMONTH(BI$15,0)))/4,0))),
0)</f>
        <v/>
      </c>
      <c r="EC158" s="125">
        <f t="array" ref="EC158">
IFERROR(_xlfn.IFS(
$DH158="день_1",
$DR158*$BL158/($AX158-$AW158+1)*BJ158*(DAY(EOMONTH(BJ$15,0))),
$DH158="день_2",
$DR158/30*MAX(MIN($AX158,EOMONTH(BJ$15,0))-MAX($AW158,BJ$15)+1,),
$DH158="раб.день",
$DR158/30*(IFERROR(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$DR158*BJ158,
$DH158="неделя",
$DR158*BJ158/7*(ROUNDUP((DAY(EOMONTH(BJ$15,0)))/4,0))),
0)</f>
        <v/>
      </c>
      <c r="ED158" s="125">
        <f t="array" ref="ED158">
IFERROR(_xlfn.IFS(
$DH158="день_1",
$DR158*$BL158/($AX158-$AW158+1)*BK158*(DAY(EOMONTH(BK$15,0))),
$DH158="день_2",
$DR158/30*MAX(MIN($AX158,EOMONTH(BK$15,0))-MAX($AW158,BK$15)+1,),
$DH158="раб.день",
$DR158/30*(IFERROR(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$DR158*BK158,
$DH158="неделя",
$DR158*BK158/7*(ROUNDUP((DAY(EOMONTH(BK$15,0)))/4,0))),
0)</f>
        <v/>
      </c>
      <c r="EE158" s="125">
        <f>SUM($DS158,$DT158,$DU158,$DV158,$DW158,$DX158,$DY158,$DZ158,$EA158,$EB158,$EC158,$ED158)</f>
        <v/>
      </c>
      <c r="EF158" s="125">
        <f>IFERROR(ROUND($EE158*(1+$EP158),2),0)</f>
        <v/>
      </c>
      <c r="EG158" s="128" t="n">
        <v>1</v>
      </c>
      <c r="EH158" s="126" t="n">
        <v>0</v>
      </c>
      <c r="EI158" s="126">
        <f>ROUND(SUM($EH158:$EH158)*SUM($AB158:$AB158)*$EG158,2)</f>
        <v/>
      </c>
      <c r="EJ158" s="126">
        <f>ROUND($EI158*(1+$EP158),2)</f>
        <v/>
      </c>
      <c r="EK158" s="126" t="n">
        <v>0</v>
      </c>
      <c r="EL158" s="126">
        <f>ROUND(SUM($EK158:$EK158)*SUM($AB158:$AB158)*$EG158,2)</f>
        <v/>
      </c>
      <c r="EM158" s="126">
        <f>ROUND($EL158*(1+$EP158),2)</f>
        <v/>
      </c>
      <c r="EN158" s="126">
        <f>SUM($EE158,$EI158,$EL158)</f>
        <v/>
      </c>
      <c r="EO158" s="126">
        <f>SUM($EF158,$EJ158,$EM158)</f>
        <v/>
      </c>
      <c r="EP158" s="59" t="n"/>
      <c r="EQ158" s="59" t="n"/>
      <c r="ER158" s="60">
        <f t="array" ref="ER1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MATCH(ES158,
{"AMS";"RussOutdoor";"HD Outdoor";"Ingroup";"IQ";"Ledproduction";"LisChannel";"Logic";"Media-PPL";"NovikovTV | НовиковТВ";"SMA";"SOK";"КрокусТВ | CrocusTV | IndoorTV";"Сити";"ТЯК Москва"},
0)),"")</f>
        <v/>
      </c>
      <c r="ES158" s="60" t="n"/>
      <c r="ET158" s="60">
        <f t="array" ref="ET1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MATCH(ES158,
{"AMS";"RussOutdoor";"HD Outdoor";"Ingroup";"IQ";"Ledproduction";"LisChannel";"Logic";"Media-PPL";"NovikovTV | НовиковТВ";"SMA";"SOK";"КрокусТВ | CrocusTV | IndoorTV";"Сити";"ТЯК Москва"},
0)),"")</f>
        <v/>
      </c>
      <c r="EU158" s="60" t="n"/>
      <c r="EV158" s="60" t="n"/>
      <c r="EX158" s="110">
        <f t="array" ref="EX158">
($AR158/30
+N("ТРАФИК ПЛОЩАДКИ"))*
(IFERROR(
_xlfn.LET(
_xlpm.GPR,
HLOOKUP($L158,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IF($Q158="цифровой",_xlpm.GPR/$AG158,_xlpm.GPR/60)),
0)
+N("DWELL TIME"))*
(IF($AB158=0,0,IF($AB158=1,0.3,IF($AB158=2,0.5,IF($AB158&gt;2,1))))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_xlfn.IFS($AC158="да",1.2,$AC158="нет",1)*
_xlfn.IFS($AD158="да",1.2,$AD158="нет",1)*
IF(R158="статический",1,1.2)*
$X158*
INDEX(
{1.2;1;1.2;1.2;1;1.2;1.2;1.2;1.2;1.2;1.2;1;1.2;1.2;1.2;1.2;1;1;1.2;1.2;1.2;1;1;1;1;1.2;1.2;1.2;1.2;1;1;1;1;1.2;1.2;1.2;1.2;1.2;1.2;1.2;1.2;1;1;1.2;1;1;1;1;1.5;1;1;1.5;1.5;1.2},
MATCH($Q158,_xlpm.MI,0)))&gt;{0.02;0.04;0.06;0.1;0.2;0.4;0.6;0.8;1;2;4;6})),
{0;1;2;3;4;5;6;7;8;9;10;11;12},
0)))
+N("КОЭФФИЦИЕНТ КОНТАКТА"))))*
(_xlfn.IFS($X158&lt;0.1,$X158/1000,$X158&gt;25,5.2,AND($X158&gt;=0.1,$X158&lt;=25),(($X158*2+0.1)/10)*($X158/10)))*
IFERROR((_xlfn.LET(
_xlpm.MA,
{0;0.8;0.85;0.9;0.95;1},
_xlpm.MAA,
{0;1;2;3;4;5},
INDEX(_xlpm.MA,MATCH(SUMPRODUCT(--((IF(ROUND(_xlpm.MAA,1)&gt;5,5,ROUND($AB158,1)))&gt;{0;1;2;3;4;5})),_xlpm.MAA,0)))
+N("КОЭФФИЦИЕНТ КОЛ-ВО КОНСТРУКЦИЙ")),1)*
$AB158,0))*
(IF($Q158="цифровой",$AG158/15*$AI158,1)
+N("ДЛЯ ЦИФРЫ"))</f>
        <v/>
      </c>
      <c r="EY158" s="110">
        <f>IFERROR(EX158*AY158,0)</f>
        <v/>
      </c>
      <c r="EZ158" s="131">
        <f>IFERROR(DP158/EY158*1000,0)</f>
        <v/>
      </c>
      <c r="FA158" s="112">
        <f>IFERROR(FC158/FB158,0)</f>
        <v/>
      </c>
      <c r="FB158" s="112">
        <f>IFERROR((FC158/(EY158/FF158*#REF!))*0.825,0)</f>
        <v/>
      </c>
      <c r="FC158" s="112">
        <f>IFERROR(((EX158*30/AR158)*100)/30,0)</f>
        <v/>
      </c>
      <c r="FD158" s="112">
        <f>IFERROR(EY158/G158*100%,0)</f>
        <v/>
      </c>
      <c r="FE158" s="112">
        <f>IFERROR(FD158/FC158*100%,0)</f>
        <v/>
      </c>
      <c r="FF158" s="110">
        <f>IFERROR(AR158/30*AY158,0)</f>
        <v/>
      </c>
    </row>
    <row r="159" ht="12.75" customHeight="1">
      <c r="A159" s="59" t="n"/>
      <c r="B159" s="60" t="n"/>
      <c r="C159" s="60" t="n"/>
      <c r="D159" s="60">
        <f t="array" ref="D1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9" s="60">
        <f t="array" ref="E1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9" s="60" t="inlineStr"/>
      <c r="G159" s="60" t="n"/>
      <c r="H159" s="60">
        <f t="array" ref="H1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9" s="60" t="n"/>
      <c r="J159" s="60" t="n"/>
      <c r="K159" s="60" t="n"/>
      <c r="L159" s="60" t="n"/>
      <c r="M159" s="60" t="n"/>
      <c r="N159" s="60" t="n"/>
      <c r="O159" s="60" t="n"/>
      <c r="P159" s="60">
        <f t="array" ref="P159">
_xlfn.IFS(
ISNUMBER(MATCH($Q159,{"шелфбаннер","разделитель","монетница","чековая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ISNUMBER(MATCH($Q159,{"каталог","журнал"},)),
"Пресса",
$Q159="","")</f>
        <v/>
      </c>
      <c r="Q159" s="60" t="n"/>
      <c r="R159" s="60">
        <f t="array" ref="R159">
IFERROR(
_xlfn.IFS(
OR(ISNUMBER(MATCH($Q159,{"экспозиция","макет","стенд","автостенд","авто стенд","выставочное пространство","выставочные стенды","модульные выставочные стенды","3Д конструкция","3D конструкция"},)),P159="Экспонирование"),
"нестандартный",
ISNUMBER(MATCH($Q159,{"скроллер","призматрон"},)),
"динамический",
$P159="Видео",
"цифровой",
OR($P159="Пресса",$P159="Щит",$P159="POSm",$P159="Подвес",$P159="Брендирование/оклейка"),
"статический"),"")</f>
        <v/>
      </c>
      <c r="S159" s="59" t="n"/>
      <c r="T159" s="60" t="n"/>
      <c r="U159" s="60" t="n"/>
      <c r="V159" s="60">
        <f>
IF(P159="Видео",
"цифровой постер/ролик",
IF(ISNUMBER(MATCH(Q159,{"короб световой","короб световой | лайтбокс","короб световой | кристалайт","лайтбокс","лайт бокс","кристалайт","LB","lightbox"},)),
"бэклит",
IF(P159="Брендирование/оклейка",
"перфарированная пленка/самоклейка",
IF(P159="Экспонирование",
"под запрос",
IF(P159="Подвес",
"баннер/ткань",
"")))))</f>
        <v/>
      </c>
      <c r="W159" s="59" t="n"/>
      <c r="X159" s="59" t="n"/>
      <c r="Y159" s="59" t="n"/>
      <c r="Z159" s="61" t="n"/>
      <c r="AA159" s="61" t="n"/>
      <c r="AB159" s="61">
        <f>IF(BL159&gt;0,Z159,0)</f>
        <v/>
      </c>
      <c r="AC159" s="59" t="n"/>
      <c r="AD159" s="59" t="n"/>
      <c r="AE159" s="59" t="n"/>
      <c r="AF159" s="59" t="n"/>
      <c r="AG159" s="59" t="n"/>
      <c r="AH159" s="59" t="n"/>
      <c r="AI159" s="59" t="n"/>
      <c r="AJ159" s="59" t="n"/>
      <c r="AK159" s="59" t="n"/>
      <c r="AL159" s="62">
        <f>IFERROR(IF(OR(R159="статический",R159="динамический",R159="нестандартный",R159="",R159=""),"-",IF(AND(AH159="-",AI159="-"),"-",AK159*3600/AH159*AI159)),"-")</f>
        <v/>
      </c>
      <c r="AM159" s="62">
        <f>IFERROR(IF(OR(R159="статический",R159="динамический",R159="",R159="", R159="BTL",R159="нестандартный"),"-",AG159*AI159*AL159/60),"-")</f>
        <v/>
      </c>
      <c r="AN159" s="63">
        <f>IFERROR(IF(AH159="","-",AG159*AI159/AH159),"-")</f>
        <v/>
      </c>
      <c r="AO159" s="59">
        <f>IFERROR(IF(OR($R159="статический",$R159="динамический",$R159="",$R159="",$R159="BTL",$R159="нестандартный"),"-",$AL159*$AY159),"-")</f>
        <v/>
      </c>
      <c r="AP159" s="62">
        <f>IFERROR(IF(OR($R159="статический",$R159="динамический",$R159="",$R159="",$R159="BTL",$R159="нестандартный"),"-",$AM159*AY159),"-")</f>
        <v/>
      </c>
      <c r="AQ159" s="64" t="n"/>
      <c r="AR159" s="61" t="n"/>
      <c r="AS159" s="61" t="n"/>
      <c r="AT159" s="61" t="n"/>
      <c r="AU159" s="65" t="n"/>
      <c r="AV159" s="124">
        <f>IFERROR(DR159/AT159*1000,"n/a")</f>
        <v/>
      </c>
      <c r="AW159" s="67" t="n"/>
      <c r="AX159" s="67" t="n"/>
      <c r="AY159" s="43">
        <f>IFERROR(IF(OR($AW159="",$AX159=""),"",_xlfn.DAYS($AX159+1,$AW159)),"")</f>
        <v/>
      </c>
      <c r="AZ159" s="68">
        <f t="array" ref="AZ159">
_xlfn.LET(_xlpm.COEFF,
IF($AW159+$AX159=0,0,IF(MAX(MIN($AX159,EOMONTH(AZ$15,0))-MAX($AW159,AZ$15)+1,)&gt;0,1,0)),
_xlfn.IFS(
$ES159="LisChannel",
_xlpm.COEFF*
INDEX({1;1;1.2;1.2;1;1;1;1;1.2;1.2;1.2;1.2},
MATCH(MONTH(AZ$15),
{1,2,3,4,5,6,7,8,9,10,11,12})),
CONCATENATE($ES159," ",$L159)="RussOutdoor метро",
_xlpm.COEFF*
INDEX({0.8;0.9;1.1;1.1;1;1;1;1;1.1;1.1;1.1;1.1},
MATCH(MONTH(AZ$15),
{1,2,3,4,5,6,7,8,9,10,11,12})),
$ES159&lt;&gt;"LisChannel",
_xlpm.COEFF,
$ES159&lt;&gt;"RussOutdoor",
_xlpm.COEFF))</f>
        <v/>
      </c>
      <c r="BA159" s="68">
        <f t="array" ref="BA159">
_xlfn.LET(_xlpm.COEFF,
IF($AW159+$AX159=0,0,IF(MAX(MIN($AX159,EOMONTH(BA$15,0))-MAX($AW159,BA$15)+1,)&gt;0,1,0)),
_xlfn.IFS(
$ES159="LisChannel",
_xlpm.COEFF*
INDEX({1;1;1.2;1.2;1;1;1;1;1.2;1.2;1.2;1.2},
MATCH(MONTH(BA$15),
{1,2,3,4,5,6,7,8,9,10,11,12})),
CONCATENATE($ES159," ",$L159)="RussOutdoor метро",
_xlpm.COEFF*
INDEX({0.8;0.9;1.1;1.1;1;1;1;1;1.1;1.1;1.1;1.1},
MATCH(MONTH(BA$15),
{1,2,3,4,5,6,7,8,9,10,11,12})),
$ES159&lt;&gt;"LisChannel",
_xlpm.COEFF,
$ES159&lt;&gt;"RussOutdoor",
_xlpm.COEFF))</f>
        <v/>
      </c>
      <c r="BB159" s="68">
        <f t="array" ref="BB159">
_xlfn.LET(_xlpm.COEFF,
IF($AW159+$AX159=0,0,IF(MAX(MIN($AX159,EOMONTH(BB$15,0))-MAX($AW159,BB$15)+1,)&gt;0,1,0)),
_xlfn.IFS(
$ES159="LisChannel",
_xlpm.COEFF*
INDEX({1;1;1.2;1.2;1;1;1;1;1.2;1.2;1.2;1.2},
MATCH(MONTH(BB$15),
{1,2,3,4,5,6,7,8,9,10,11,12})),
CONCATENATE($ES159," ",$L159)="RussOutdoor метро",
_xlpm.COEFF*
INDEX({0.8;0.9;1.1;1.1;1;1;1;1;1.1;1.1;1.1;1.1},
MATCH(MONTH(BB$15),
{1,2,3,4,5,6,7,8,9,10,11,12})),
$ES159&lt;&gt;"LisChannel",
_xlpm.COEFF,
$ES159&lt;&gt;"RussOutdoor",
_xlpm.COEFF))</f>
        <v/>
      </c>
      <c r="BC159" s="68">
        <f t="array" ref="BC159">
_xlfn.LET(_xlpm.COEFF,
IF($AW159+$AX159=0,0,IF(MAX(MIN($AX159,EOMONTH(BC$15,0))-MAX($AW159,BC$15)+1,)&gt;0,1,0)),
_xlfn.IFS(
$ES159="LisChannel",
_xlpm.COEFF*
INDEX({1;1;1.2;1.2;1;1;1;1;1.2;1.2;1.2;1.2},
MATCH(MONTH(BC$15),
{1,2,3,4,5,6,7,8,9,10,11,12})),
CONCATENATE($ES159," ",$L159)="RussOutdoor метро",
_xlpm.COEFF*
INDEX({0.8;0.9;1.1;1.1;1;1;1;1;1.1;1.1;1.1;1.1},
MATCH(MONTH(BC$15),
{1,2,3,4,5,6,7,8,9,10,11,12})),
$ES159&lt;&gt;"LisChannel",
_xlpm.COEFF,
$ES159&lt;&gt;"RussOutdoor",
_xlpm.COEFF))</f>
        <v/>
      </c>
      <c r="BD159" s="68">
        <f t="array" ref="BD159">
_xlfn.LET(_xlpm.COEFF,
IF($AW159+$AX159=0,0,IF(MAX(MIN($AX159,EOMONTH(BD$15,0))-MAX($AW159,BD$15)+1,)&gt;0,1,0)),
_xlfn.IFS(
$ES159="LisChannel",
_xlpm.COEFF*
INDEX({1;1;1.2;1.2;1;1;1;1;1.2;1.2;1.2;1.2},
MATCH(MONTH(BD$15),
{1,2,3,4,5,6,7,8,9,10,11,12})),
CONCATENATE($ES159," ",$L159)="RussOutdoor метро",
_xlpm.COEFF*
INDEX({0.8;0.9;1.1;1.1;1;1;1;1;1.1;1.1;1.1;1.1},
MATCH(MONTH(BD$15),
{1,2,3,4,5,6,7,8,9,10,11,12})),
$ES159&lt;&gt;"LisChannel",
_xlpm.COEFF,
$ES159&lt;&gt;"RussOutdoor",
_xlpm.COEFF))</f>
        <v/>
      </c>
      <c r="BE159" s="68">
        <f t="array" ref="BE159">
_xlfn.LET(_xlpm.COEFF,
IF($AW159+$AX159=0,0,IF(MAX(MIN($AX159,EOMONTH(BE$15,0))-MAX($AW159,BE$15)+1,)&gt;0,1,0)),
_xlfn.IFS(
$ES159="LisChannel",
_xlpm.COEFF*
INDEX({1;1;1.2;1.2;1;1;1;1;1.2;1.2;1.2;1.2},
MATCH(MONTH(BE$15),
{1,2,3,4,5,6,7,8,9,10,11,12})),
CONCATENATE($ES159," ",$L159)="RussOutdoor метро",
_xlpm.COEFF*
INDEX({0.8;0.9;1.1;1.1;1;1;1;1;1.1;1.1;1.1;1.1},
MATCH(MONTH(BE$15),
{1,2,3,4,5,6,7,8,9,10,11,12})),
$ES159&lt;&gt;"LisChannel",
_xlpm.COEFF,
$ES159&lt;&gt;"RussOutdoor",
_xlpm.COEFF))</f>
        <v/>
      </c>
      <c r="BF159" s="68">
        <f t="array" ref="BF159">
_xlfn.LET(_xlpm.COEFF,
IF($AW159+$AX159=0,0,IF(MAX(MIN($AX159,EOMONTH(BF$15,0))-MAX($AW159,BF$15)+1,)&gt;0,1,0)),
_xlfn.IFS(
$ES159="LisChannel",
_xlpm.COEFF*
INDEX({1;1;1.2;1.2;1;1;1;1;1.2;1.2;1.2;1.2},
MATCH(MONTH(BF$15),
{1,2,3,4,5,6,7,8,9,10,11,12})),
CONCATENATE($ES159," ",$L159)="RussOutdoor метро",
_xlpm.COEFF*
INDEX({0.8;0.9;1.1;1.1;1;1;1;1;1.1;1.1;1.1;1.1},
MATCH(MONTH(BF$15),
{1,2,3,4,5,6,7,8,9,10,11,12})),
$ES159&lt;&gt;"LisChannel",
_xlpm.COEFF,
$ES159&lt;&gt;"RussOutdoor",
_xlpm.COEFF))</f>
        <v/>
      </c>
      <c r="BG159" s="68">
        <f t="array" ref="BG159">
_xlfn.LET(_xlpm.COEFF,
IF($AW159+$AX159=0,0,IF(MAX(MIN($AX159,EOMONTH(BG$15,0))-MAX($AW159,BG$15)+1,)&gt;0,1,0)),
_xlfn.IFS(
$ES159="LisChannel",
_xlpm.COEFF*
INDEX({1;1;1.2;1.2;1;1;1;1;1.2;1.2;1.2;1.2},
MATCH(MONTH(BG$15),
{1,2,3,4,5,6,7,8,9,10,11,12})),
CONCATENATE($ES159," ",$L159)="RussOutdoor метро",
_xlpm.COEFF*
INDEX({0.8;0.9;1.1;1.1;1;1;1;1;1.1;1.1;1.1;1.1},
MATCH(MONTH(BG$15),
{1,2,3,4,5,6,7,8,9,10,11,12})),
$ES159&lt;&gt;"LisChannel",
_xlpm.COEFF,
$ES159&lt;&gt;"RussOutdoor",
_xlpm.COEFF))</f>
        <v/>
      </c>
      <c r="BH159" s="68">
        <f t="array" ref="BH159">
_xlfn.LET(_xlpm.COEFF,
IF($AW159+$AX159=0,0,IF(MAX(MIN($AX159,EOMONTH(BH$15,0))-MAX($AW159,BH$15)+1,)&gt;0,1,0)),
_xlfn.IFS(
$ES159="LisChannel",
_xlpm.COEFF*
INDEX({1;1;1.2;1.2;1;1;1;1;1.2;1.2;1.2;1.2},
MATCH(MONTH(BH$15),
{1,2,3,4,5,6,7,8,9,10,11,12})),
CONCATENATE($ES159," ",$L159)="RussOutdoor метро",
_xlpm.COEFF*
INDEX({0.8;0.9;1.1;1.1;1;1;1;1;1.1;1.1;1.1;1.1},
MATCH(MONTH(BH$15),
{1,2,3,4,5,6,7,8,9,10,11,12})),
$ES159&lt;&gt;"LisChannel",
_xlpm.COEFF,
$ES159&lt;&gt;"RussOutdoor",
_xlpm.COEFF))</f>
        <v/>
      </c>
      <c r="BI159" s="68">
        <f t="array" ref="BI159">
_xlfn.LET(_xlpm.COEFF,
IF($AW159+$AX159=0,0,IF(MAX(MIN($AX159,EOMONTH(BI$15,0))-MAX($AW159,BI$15)+1,)&gt;0,1,0)),
_xlfn.IFS(
$ES159="LisChannel",
_xlpm.COEFF*
INDEX({1;1;1.2;1.2;1;1;1;1;1.2;1.2;1.2;1.2},
MATCH(MONTH(BI$15),
{1,2,3,4,5,6,7,8,9,10,11,12})),
CONCATENATE($ES159," ",$L159)="RussOutdoor метро",
_xlpm.COEFF*
INDEX({0.8;0.9;1.1;1.1;1;1;1;1;1.1;1.1;1.1;1.1},
MATCH(MONTH(BI$15),
{1,2,3,4,5,6,7,8,9,10,11,12})),
$ES159&lt;&gt;"LisChannel",
_xlpm.COEFF,
$ES159&lt;&gt;"RussOutdoor",
_xlpm.COEFF))</f>
        <v/>
      </c>
      <c r="BJ159" s="68">
        <f t="array" ref="BJ159">
_xlfn.LET(_xlpm.COEFF,
IF($AW159+$AX159=0,0,IF(MAX(MIN($AX159,EOMONTH(BJ$15,0))-MAX($AW159,BJ$15)+1,)&gt;0,1,0)),
_xlfn.IFS(
$ES159="LisChannel",
_xlpm.COEFF*
INDEX({1;1;1.2;1.2;1;1;1;1;1.2;1.2;1.2;1.2},
MATCH(MONTH(BJ$15),
{1,2,3,4,5,6,7,8,9,10,11,12})),
CONCATENATE($ES159," ",$L159)="RussOutdoor метро",
_xlpm.COEFF*
INDEX({0.8;0.9;1.1;1.1;1;1;1;1;1.1;1.1;1.1;1.1},
MATCH(MONTH(BJ$15),
{1,2,3,4,5,6,7,8,9,10,11,12})),
$ES159&lt;&gt;"LisChannel",
_xlpm.COEFF,
$ES159&lt;&gt;"RussOutdoor",
_xlpm.COEFF))</f>
        <v/>
      </c>
      <c r="BK159" s="68">
        <f t="array" ref="BK159">
_xlfn.LET(_xlpm.COEFF,
IF($AW159+$AX159=0,0,IF(MAX(MIN($AX159,EOMONTH(BK$15,0))-MAX($AW159,BK$15)+1,)&gt;0,1,0)),
_xlfn.IFS(
$ES159="LisChannel",
_xlpm.COEFF*
INDEX({1;1;1.2;1.2;1;1;1;1;1.2;1.2;1.2;1.2},
MATCH(MONTH(BK$15),
{1,2,3,4,5,6,7,8,9,10,11,12})),
CONCATENATE($ES159," ",$L159)="RussOutdoor метро",
_xlpm.COEFF*
INDEX({0.8;0.9;1.1;1.1;1;1;1;1;1.1;1.1;1.1;1.1},
MATCH(MONTH(BK$15),
{1,2,3,4,5,6,7,8,9,10,11,12})),
$ES159&lt;&gt;"LisChannel",
_xlpm.COEFF,
$ES159&lt;&gt;"RussOutdoor",
_xlpm.COEFF))</f>
        <v/>
      </c>
      <c r="BL159" s="62">
        <f>COUNTIFS($AZ159:$BK159,"&gt;0")</f>
        <v/>
      </c>
      <c r="BM159" s="65" t="n"/>
      <c r="BN159" s="125">
        <f>$DJ159</f>
        <v/>
      </c>
      <c r="BO159" s="63">
        <f>$DQ159</f>
        <v/>
      </c>
      <c r="BP159" s="125">
        <f>
IFERROR(
IF($BL159=0,0,
$BN159*(1-$BO159)),
0)</f>
        <v/>
      </c>
      <c r="BQ159" s="125">
        <f t="array" ref="BQ159">
IFERROR(
_xlfn.IFS(
$DH159="день_1",
$BP159*$BL159/($AX159-$AW159+1)*AZ159*(DAY(EOMONTH(AZ$15,0))),
$DH159="день_2",
$BP159/30*MAX(MIN($AX159,EOMONTH(AZ$15,0))-MAX($AW159,AZ$15)+1,),
$DH159="раб.день",
$BP159/30*(IFERROR(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$BP159*AZ159,
$DH159="неделя",
$BP159*AZ159/7*(ROUNDUP((DAY(EOMONTH(AZ$15,0)))/4,0))),
0)</f>
        <v/>
      </c>
      <c r="BR159" s="125">
        <f t="array" ref="BR159">
IFERROR(
_xlfn.IFS(
$DH159="день_1",
$BP159*$BL159/($AX159-$AW159+1)*BA159*(DAY(EOMONTH(BA$15,0))),
$DH159="день_2",
$BP159/30*MAX(MIN($AX159,EOMONTH(BA$15,0))-MAX($AW159,BA$15)+1,),
$DH159="раб.день",
$BP159/30*(IFERROR(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$BP159*BA159,
$DH159="неделя",
$BP159*BA159/7*(ROUNDUP((DAY(EOMONTH(BA$15,0)))/4,0))),
0)</f>
        <v/>
      </c>
      <c r="BS159" s="125">
        <f t="array" ref="BS159">
IFERROR(
_xlfn.IFS(
$DH159="день_1",
$BP159*$BL159/($AX159-$AW159+1)*BB159*(DAY(EOMONTH(BB$15,0))),
$DH159="день_2",
$BP159/30*MAX(MIN($AX159,EOMONTH(BB$15,0))-MAX($AW159,BB$15)+1,),
$DH159="раб.день",
$BP159/30*(IFERROR(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$BP159*BB159,
$DH159="неделя",
$BP159*BB159/7*(ROUNDUP((DAY(EOMONTH(BB$15,0)))/4,0))),
0)</f>
        <v/>
      </c>
      <c r="BT159" s="125">
        <f t="array" ref="BT159">
IFERROR(
_xlfn.IFS(
$DH159="день_1",
$BP159*$BL159/($AX159-$AW159+1)*BC159*(DAY(EOMONTH(BC$15,0))),
$DH159="день_2",
$BP159/30*MAX(MIN($AX159,EOMONTH(BC$15,0))-MAX($AW159,BC$15)+1,),
$DH159="раб.день",
$BP159/30*(IFERROR(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$BP159*BC159,
$DH159="неделя",
$BP159*BC159/7*(ROUNDUP((DAY(EOMONTH(BC$15,0)))/4,0))),
0)</f>
        <v/>
      </c>
      <c r="BU159" s="125">
        <f t="array" ref="BU159">
IFERROR(
_xlfn.IFS(
$DH159="день_1",
$BP159*$BL159/($AX159-$AW159+1)*BD159*(DAY(EOMONTH(BD$15,0))),
$DH159="день_2",
$BP159/30*MAX(MIN($AX159,EOMONTH(BD$15,0))-MAX($AW159,BD$15)+1,),
$DH159="раб.день",
$BP159/30*(IFERROR(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$BP159*BD159,
$DH159="неделя",
$BP159*BD159/7*(ROUNDUP((DAY(EOMONTH(BD$15,0)))/4,0))),
0)</f>
        <v/>
      </c>
      <c r="BV159" s="125">
        <f t="array" ref="BV159">
IFERROR(
_xlfn.IFS(
$DH159="день_1",
$BP159*$BL159/($AX159-$AW159+1)*BE159*(DAY(EOMONTH(BE$15,0))),
$DH159="день_2",
$BP159/30*MAX(MIN($AX159,EOMONTH(BE$15,0))-MAX($AW159,BE$15)+1,),
$DH159="раб.день",
$BP159/30*(IFERROR(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$BP159*BE159,
$DH159="неделя",
$BP159*BE159/7*(ROUNDUP((DAY(EOMONTH(BE$15,0)))/4,0))),
0)</f>
        <v/>
      </c>
      <c r="BW159" s="125">
        <f t="array" ref="BW159">
IFERROR(
_xlfn.IFS(
$DH159="день_1",
$BP159*$BL159/($AX159-$AW159+1)*BF159*(DAY(EOMONTH(BF$15,0))),
$DH159="день_2",
$BP159/30*MAX(MIN($AX159,EOMONTH(BF$15,0))-MAX($AW159,BF$15)+1,),
$DH159="раб.день",
$BP159/30*(IFERROR(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$BP159*BF159,
$DH159="неделя",
$BP159*BF159/7*(ROUNDUP((DAY(EOMONTH(BF$15,0)))/4,0))),
0)</f>
        <v/>
      </c>
      <c r="BX159" s="125">
        <f t="array" ref="BX159">
IFERROR(
_xlfn.IFS(
$DH159="день_1",
$BP159*$BL159/($AX159-$AW159+1)*BG159*(DAY(EOMONTH(BG$15,0))),
$DH159="день_2",
$BP159/30*MAX(MIN($AX159,EOMONTH(BG$15,0))-MAX($AW159,BG$15)+1,),
$DH159="раб.день",
$BP159/30*(IFERROR(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$BP159*BG159,
$DH159="неделя",
$BP159*BG159/7*(ROUNDUP((DAY(EOMONTH(BG$15,0)))/4,0))),
0)</f>
        <v/>
      </c>
      <c r="BY159" s="125">
        <f t="array" ref="BY159">
IFERROR(
_xlfn.IFS(
$DH159="день_1",
$BP159*$BL159/($AX159-$AW159+1)*BH159*(DAY(EOMONTH(BH$15,0))),
$DH159="день_2",
$BP159/30*MAX(MIN($AX159,EOMONTH(BH$15,0))-MAX($AW159,BH$15)+1,),
$DH159="раб.день",
$BP159/30*(IFERROR(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$BP159*BH159,
$DH159="неделя",
$BP159*BH159/7*(ROUNDUP((DAY(EOMONTH(BH$15,0)))/4,0))),
0)</f>
        <v/>
      </c>
      <c r="BZ159" s="125">
        <f t="array" ref="BZ159">
IFERROR(
_xlfn.IFS(
$DH159="день_1",
$BP159*$BL159/($AX159-$AW159+1)*BI159*(DAY(EOMONTH(BI$15,0))),
$DH159="день_2",
$BP159/30*MAX(MIN($AX159,EOMONTH(BI$15,0))-MAX($AW159,BI$15)+1,),
$DH159="раб.день",
$BP159/30*(IFERROR(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$BP159*BI159,
$DH159="неделя",
$BP159*BI159/7*(ROUNDUP((DAY(EOMONTH(BI$15,0)))/4,0))),
0)</f>
        <v/>
      </c>
      <c r="CA159" s="125">
        <f t="array" ref="CA159">
IFERROR(
_xlfn.IFS(
$DH159="день_1",
$BP159*$BL159/($AX159-$AW159+1)*BJ159*(DAY(EOMONTH(BJ$15,0))),
$DH159="день_2",
$BP159/30*MAX(MIN($AX159,EOMONTH(BJ$15,0))-MAX($AW159,BJ$15)+1,),
$DH159="раб.день",
$BP159/30*(IFERROR(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$BP159*BJ159,
$DH159="неделя",
$BP159*BJ159/7*(ROUNDUP((DAY(EOMONTH(BJ$15,0)))/4,0))),
0)</f>
        <v/>
      </c>
      <c r="CB159" s="125">
        <f t="array" ref="CB159">
IFERROR(
_xlfn.IFS(
$DH159="день_1",
$BP159*$BL159/($AX159-$AW159+1)*BK159*(DAY(EOMONTH(BK$15,0))),
$DH159="день_2",
$BP159/30*MAX(MIN($AX159,EOMONTH(BK$15,0))-MAX($AW159,BK$15)+1,),
$DH159="раб.день",
$BP159/30*(IFERROR(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$BP159*BK159,
$DH159="неделя",
$BP159*BK159/7*(ROUNDUP((DAY(EOMONTH(BK$15,0)))/4,0))),
0)</f>
        <v/>
      </c>
      <c r="CC159" s="125">
        <f>SUM($BQ159:$CB159)</f>
        <v/>
      </c>
      <c r="CD159" s="126">
        <f>SUM($EH159:$EH159)</f>
        <v/>
      </c>
      <c r="CE159" s="126">
        <f>$CD159*$AB159</f>
        <v/>
      </c>
      <c r="CF159" s="126">
        <f>SUM($EK159:$EK159)</f>
        <v/>
      </c>
      <c r="CG159" s="126">
        <f>$CF159*$AB159</f>
        <v/>
      </c>
      <c r="CH159" s="126">
        <f>SUM($CC159,$CE159,$CG159)</f>
        <v/>
      </c>
      <c r="CI159" s="126">
        <f>$CH159*(1+$CM159)</f>
        <v/>
      </c>
      <c r="CJ159" s="127" t="n">
        <v>0</v>
      </c>
      <c r="CK159" s="126">
        <f>SUM($CH159:$CH159)*(1+$CJ159)</f>
        <v/>
      </c>
      <c r="CL159" s="126">
        <f>SUM($CH159:$CH159)*(1+$CM159)</f>
        <v/>
      </c>
      <c r="CM159" s="59" t="n"/>
      <c r="CN159" s="59" t="n"/>
      <c r="CO159" s="72" t="n"/>
      <c r="CP159" s="59" t="n"/>
      <c r="CQ159" s="73" t="n"/>
      <c r="CR159" s="73" t="n"/>
      <c r="CS159" s="73" t="n"/>
      <c r="CT159" s="72" t="n"/>
      <c r="CU159" s="79" t="inlineStr">
        <is>
          <t> </t>
        </is>
      </c>
      <c r="CV159" s="60" t="n"/>
      <c r="CW159" s="60" t="n"/>
      <c r="CX159" s="60" t="n"/>
      <c r="CY159" s="127">
        <f>IFERROR(($CC159-$EE159)/($EE159/(1-$DQ159)),0)</f>
        <v/>
      </c>
      <c r="CZ159" s="127">
        <f>IFERROR(1-$EI159/($CE159),0)</f>
        <v/>
      </c>
      <c r="DA159" s="127">
        <f>IFERROR(1-$EL159/($CG159),0)</f>
        <v/>
      </c>
      <c r="DB159" s="126">
        <f>ROUND(IFERROR(($CI159/(1+$CM159)-$EN159),0),2)</f>
        <v/>
      </c>
      <c r="DC159" s="128" t="n"/>
      <c r="DD159" s="125" t="n"/>
      <c r="DE159" s="75" t="n">
        <v>0</v>
      </c>
      <c r="DF159" s="128" t="n"/>
      <c r="DG159" s="125">
        <f>IF($DC159=0,0,$DD159*($DC159*100%-$DE159*$DF159))*SUM($AB159:$AB159)</f>
        <v/>
      </c>
      <c r="DH159" s="129" t="inlineStr">
        <is>
          <t>месяц</t>
        </is>
      </c>
      <c r="DI159" s="130">
        <f t="array" ref="DI159">IFERROR(
IF($ES159="LisChannel",
(ROUND(((INDEX({174.625;153.888888888889;130.972222222222},MATCH($AI159,{2;3;4}),0))*$AG159*$AI159),2)),0),0)</f>
        <v/>
      </c>
      <c r="DJ159" s="130">
        <f>
_xlfn.LET(_xlpm.X,
IFERROR(
IF($ES159="НовиковТВ",
(_xlfn.LET(_xlpm.NTV,
_xlfn.LET(_xlpm.MIN,350000,
IF(SUMIFS($DI:$DI,$ES:$ES,"НовиковТВ")&lt;=_xlpm.MIN,
(SUMIFS($DI:$DI,$ES:$ES,"НовиковТВ")/(COUNTIFS($ES:$ES,"НовиковТВ")))*_xlpm.MIN/SUMIFS($DI:$DI,$ES:$ES,"НовиковТВ"),
DI159)),
_xlpm.NTV+$DG159/(1-(1-(_xlpm.NTV)*(1-$DL159)*(1-$DM159)*(1-$DN159)*(1-$DO159)*(1-$DP159)/_xlpm.NTV))))/(1+$EP159),
$DI159+$DG159/(1-(1-($DI159)*(1-$DL159)*(1-$DM159)*(1-$DN159)*(1-$DO159)*(1-$DP159)/$DI159))),
0),
_xlpm.X*(1+$CM159)*(1+$CW159)-_xlpm.X*(1+$CM159)+_xlpm.X)</f>
        <v/>
      </c>
      <c r="DK159" s="125" t="inlineStr">
        <is>
          <t>послед.</t>
        </is>
      </c>
      <c r="DL159" s="63" t="n">
        <v>0</v>
      </c>
      <c r="DM159" s="63" t="n">
        <v>0</v>
      </c>
      <c r="DN159" s="63" t="n">
        <v>0</v>
      </c>
      <c r="DO159" s="63" t="n">
        <v>0</v>
      </c>
      <c r="DP159" s="63" t="n">
        <v>0</v>
      </c>
      <c r="DQ159" s="63">
        <f t="array" ref="DQ159">IFERROR(_xlfn.IFS(
$DK159="послед.",1-(1-$DL159)*(1-$DM159)*(1-$DN159)*(1-$DO159)*(1-$DP159),
$DK159="сумм.",$DL159+$DM159+$DN159+$DO159+$DP159),
0)</f>
        <v/>
      </c>
      <c r="DR159" s="125">
        <f t="array" ref="DR159">
IFERROR(
_xlfn.IFS(
$BL159=0,
0,
$BL159&gt;0,
_xlfn.IFS($DK159="послед.",
$DJ159*(1-$DL159)*(1-$DM159)*(1-$DN159)*(1-$DO159)*(1-$DP159),
$DK159="сумм.",
$DJ159*(1-($DL159+$DM159+$DN159+$DO159+$DP159)))),0)</f>
        <v/>
      </c>
      <c r="DS159" s="125">
        <f t="array" ref="DS159">
IFERROR(_xlfn.IFS(
$DH159="день_1",
$DR159*$BL159/($AX159-$AW159+1)*AZ159*(DAY(EOMONTH(AZ$15,0))),
$DH159="день_2",
$DR159/30*MAX(MIN($AX159,EOMONTH(AZ$15,0))-MAX($AW159,AZ$15)+1,),
$DH159="раб.день",
$DR159/30*(IFERROR(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$DR159*AZ159,
$DH159="неделя",
$DR159*AZ159/7*(ROUNDUP((DAY(EOMONTH(AZ$15,0)))/4,0))),
0)</f>
        <v/>
      </c>
      <c r="DT159" s="125">
        <f t="array" ref="DT159">
IFERROR(_xlfn.IFS(
$DH159="день_1",
$DR159*$BL159/($AX159-$AW159+1)*BA159*(DAY(EOMONTH(BA$15,0))),
$DH159="день_2",
$DR159/30*MAX(MIN($AX159,EOMONTH(BA$15,0))-MAX($AW159,BA$15)+1,),
$DH159="раб.день",
$DR159/30*(IFERROR(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$DR159*BA159,
$DH159="неделя",
$DR159*BA159/7*(ROUNDUP((DAY(EOMONTH(BA$15,0)))/4,0))),
0)</f>
        <v/>
      </c>
      <c r="DU159" s="125">
        <f t="array" ref="DU159">
IFERROR(_xlfn.IFS(
$DH159="день_1",
$DR159*$BL159/($AX159-$AW159+1)*BB159*(DAY(EOMONTH(BB$15,0))),
$DH159="день_2",
$DR159/30*MAX(MIN($AX159,EOMONTH(BB$15,0))-MAX($AW159,BB$15)+1,),
$DH159="раб.день",
$DR159/30*(IFERROR(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$DR159*BB159,
$DH159="неделя",
$DR159*BB159/7*(ROUNDUP((DAY(EOMONTH(BB$15,0)))/4,0))),
0)</f>
        <v/>
      </c>
      <c r="DV159" s="125">
        <f t="array" ref="DV159">
IFERROR(_xlfn.IFS(
$DH159="день_1",
$DR159*$BL159/($AX159-$AW159+1)*BC159*(DAY(EOMONTH(BC$15,0))),
$DH159="день_2",
$DR159/30*MAX(MIN($AX159,EOMONTH(BC$15,0))-MAX($AW159,BC$15)+1,),
$DH159="раб.день",
$DR159/30*(IFERROR(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$DR159*BC159,
$DH159="неделя",
$DR159*BC159/7*(ROUNDUP((DAY(EOMONTH(BC$15,0)))/4,0))),
0)</f>
        <v/>
      </c>
      <c r="DW159" s="125">
        <f t="array" ref="DW159">
IFERROR(_xlfn.IFS(
$DH159="день_1",
$DR159*$BL159/($AX159-$AW159+1)*BD159*(DAY(EOMONTH(BD$15,0))),
$DH159="день_2",
$DR159/30*MAX(MIN($AX159,EOMONTH(BD$15,0))-MAX($AW159,BD$15)+1,),
$DH159="раб.день",
$DR159/30*(IFERROR(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$DR159*BD159,
$DH159="неделя",
$DR159*BD159/7*(ROUNDUP((DAY(EOMONTH(BD$15,0)))/4,0))),
0)</f>
        <v/>
      </c>
      <c r="DX159" s="125">
        <f t="array" ref="DX159">
IFERROR(_xlfn.IFS(
$DH159="день_1",
$DR159*$BL159/($AX159-$AW159+1)*BE159*(DAY(EOMONTH(BE$15,0))),
$DH159="день_2",
$DR159/30*MAX(MIN($AX159,EOMONTH(BE$15,0))-MAX($AW159,BE$15)+1,),
$DH159="раб.день",
$DR159/30*(IFERROR(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$DR159*BE159,
$DH159="неделя",
$DR159*BE159/7*(ROUNDUP((DAY(EOMONTH(BE$15,0)))/4,0))),
0)</f>
        <v/>
      </c>
      <c r="DY159" s="125">
        <f t="array" ref="DY159">
IFERROR(_xlfn.IFS(
$DH159="день_1",
$DR159*$BL159/($AX159-$AW159+1)*BF159*(DAY(EOMONTH(BF$15,0))),
$DH159="день_2",
$DR159/30*MAX(MIN($AX159,EOMONTH(BF$15,0))-MAX($AW159,BF$15)+1,),
$DH159="раб.день",
$DR159/30*(IFERROR(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$DR159*BF159,
$DH159="неделя",
$DR159*BF159/7*(ROUNDUP((DAY(EOMONTH(BF$15,0)))/4,0))),
0)</f>
        <v/>
      </c>
      <c r="DZ159" s="125">
        <f t="array" ref="DZ159">
IFERROR(_xlfn.IFS(
$DH159="день_1",
$DR159*$BL159/($AX159-$AW159+1)*BG159*(DAY(EOMONTH(BG$15,0))),
$DH159="день_2",
$DR159/30*MAX(MIN($AX159,EOMONTH(BG$15,0))-MAX($AW159,BG$15)+1,),
$DH159="раб.день",
$DR159/30*(IFERROR(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$DR159*BG159,
$DH159="неделя",
$DR159*BG159/7*(ROUNDUP((DAY(EOMONTH(BG$15,0)))/4,0))),
0)</f>
        <v/>
      </c>
      <c r="EA159" s="125">
        <f t="array" ref="EA159">
IFERROR(_xlfn.IFS(
$DH159="день_1",
$DR159*$BL159/($AX159-$AW159+1)*BH159*(DAY(EOMONTH(BH$15,0))),
$DH159="день_2",
$DR159/30*MAX(MIN($AX159,EOMONTH(BH$15,0))-MAX($AW159,BH$15)+1,),
$DH159="раб.день",
$DR159/30*(IFERROR(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$DR159*BH159,
$DH159="неделя",
$DR159*BH159/7*(ROUNDUP((DAY(EOMONTH(BH$15,0)))/4,0))),
0)</f>
        <v/>
      </c>
      <c r="EB159" s="125">
        <f t="array" ref="EB159">
IFERROR(_xlfn.IFS(
$DH159="день_1",
$DR159*$BL159/($AX159-$AW159+1)*BI159*(DAY(EOMONTH(BI$15,0))),
$DH159="день_2",
$DR159/30*MAX(MIN($AX159,EOMONTH(BI$15,0))-MAX($AW159,BI$15)+1,),
$DH159="раб.день",
$DR159/30*(IFERROR(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$DR159*BI159,
$DH159="неделя",
$DR159*BI159/7*(ROUNDUP((DAY(EOMONTH(BI$15,0)))/4,0))),
0)</f>
        <v/>
      </c>
      <c r="EC159" s="125">
        <f t="array" ref="EC159">
IFERROR(_xlfn.IFS(
$DH159="день_1",
$DR159*$BL159/($AX159-$AW159+1)*BJ159*(DAY(EOMONTH(BJ$15,0))),
$DH159="день_2",
$DR159/30*MAX(MIN($AX159,EOMONTH(BJ$15,0))-MAX($AW159,BJ$15)+1,),
$DH159="раб.день",
$DR159/30*(IFERROR(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$DR159*BJ159,
$DH159="неделя",
$DR159*BJ159/7*(ROUNDUP((DAY(EOMONTH(BJ$15,0)))/4,0))),
0)</f>
        <v/>
      </c>
      <c r="ED159" s="125">
        <f t="array" ref="ED159">
IFERROR(_xlfn.IFS(
$DH159="день_1",
$DR159*$BL159/($AX159-$AW159+1)*BK159*(DAY(EOMONTH(BK$15,0))),
$DH159="день_2",
$DR159/30*MAX(MIN($AX159,EOMONTH(BK$15,0))-MAX($AW159,BK$15)+1,),
$DH159="раб.день",
$DR159/30*(IFERROR(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$DR159*BK159,
$DH159="неделя",
$DR159*BK159/7*(ROUNDUP((DAY(EOMONTH(BK$15,0)))/4,0))),
0)</f>
        <v/>
      </c>
      <c r="EE159" s="125">
        <f>SUM($DS159,$DT159,$DU159,$DV159,$DW159,$DX159,$DY159,$DZ159,$EA159,$EB159,$EC159,$ED159)</f>
        <v/>
      </c>
      <c r="EF159" s="125">
        <f>IFERROR(ROUND($EE159*(1+$EP159),2),0)</f>
        <v/>
      </c>
      <c r="EG159" s="128" t="n">
        <v>1</v>
      </c>
      <c r="EH159" s="126" t="n">
        <v>0</v>
      </c>
      <c r="EI159" s="126">
        <f>ROUND(SUM($EH159:$EH159)*SUM($AB159:$AB159)*$EG159,2)</f>
        <v/>
      </c>
      <c r="EJ159" s="126">
        <f>ROUND($EI159*(1+$EP159),2)</f>
        <v/>
      </c>
      <c r="EK159" s="126" t="n">
        <v>0</v>
      </c>
      <c r="EL159" s="126">
        <f>ROUND(SUM($EK159:$EK159)*SUM($AB159:$AB159)*$EG159,2)</f>
        <v/>
      </c>
      <c r="EM159" s="126">
        <f>ROUND($EL159*(1+$EP159),2)</f>
        <v/>
      </c>
      <c r="EN159" s="126">
        <f>SUM($EE159,$EI159,$EL159)</f>
        <v/>
      </c>
      <c r="EO159" s="126">
        <f>SUM($EF159,$EJ159,$EM159)</f>
        <v/>
      </c>
      <c r="EP159" s="59" t="n"/>
      <c r="EQ159" s="59" t="n"/>
      <c r="ER159" s="60">
        <f t="array" ref="ER1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MATCH(ES159,
{"AMS";"RussOutdoor";"HD Outdoor";"Ingroup";"IQ";"Ledproduction";"LisChannel";"Logic";"Media-PPL";"NovikovTV | НовиковТВ";"SMA";"SOK";"КрокусТВ | CrocusTV | IndoorTV";"Сити";"ТЯК Москва"},
0)),"")</f>
        <v/>
      </c>
      <c r="ES159" s="60" t="n"/>
      <c r="ET159" s="60">
        <f t="array" ref="ET1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MATCH(ES159,
{"AMS";"RussOutdoor";"HD Outdoor";"Ingroup";"IQ";"Ledproduction";"LisChannel";"Logic";"Media-PPL";"NovikovTV | НовиковТВ";"SMA";"SOK";"КрокусТВ | CrocusTV | IndoorTV";"Сити";"ТЯК Москва"},
0)),"")</f>
        <v/>
      </c>
      <c r="EU159" s="60" t="n"/>
      <c r="EV159" s="60" t="n"/>
      <c r="EX159" s="110">
        <f t="array" ref="EX159">
($AR159/30
+N("ТРАФИК ПЛОЩАДКИ"))*
(IFERROR(
_xlfn.LET(
_xlpm.GPR,
HLOOKUP($L159,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IF($Q159="цифровой",_xlpm.GPR/$AG159,_xlpm.GPR/60)),
0)
+N("DWELL TIME"))*
(IF($AB159=0,0,IF($AB159=1,0.3,IF($AB159=2,0.5,IF($AB159&gt;2,1))))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_xlfn.IFS($AC159="да",1.2,$AC159="нет",1)*
_xlfn.IFS($AD159="да",1.2,$AD159="нет",1)*
IF(R159="статический",1,1.2)*
$X159*
INDEX(
{1.2;1;1.2;1.2;1;1.2;1.2;1.2;1.2;1.2;1.2;1;1.2;1.2;1.2;1.2;1;1;1.2;1.2;1.2;1;1;1;1;1.2;1.2;1.2;1.2;1;1;1;1;1.2;1.2;1.2;1.2;1.2;1.2;1.2;1.2;1;1;1.2;1;1;1;1;1.5;1;1;1.5;1.5;1.2},
MATCH($Q159,_xlpm.MI,0)))&gt;{0.02;0.04;0.06;0.1;0.2;0.4;0.6;0.8;1;2;4;6})),
{0;1;2;3;4;5;6;7;8;9;10;11;12},
0)))
+N("КОЭФФИЦИЕНТ КОНТАКТА"))))*
(_xlfn.IFS($X159&lt;0.1,$X159/1000,$X159&gt;25,5.2,AND($X159&gt;=0.1,$X159&lt;=25),(($X159*2+0.1)/10)*($X159/10)))*
IFERROR((_xlfn.LET(
_xlpm.MA,
{0;0.8;0.85;0.9;0.95;1},
_xlpm.MAA,
{0;1;2;3;4;5},
INDEX(_xlpm.MA,MATCH(SUMPRODUCT(--((IF(ROUND(_xlpm.MAA,1)&gt;5,5,ROUND($AB159,1)))&gt;{0;1;2;3;4;5})),_xlpm.MAA,0)))
+N("КОЭФФИЦИЕНТ КОЛ-ВО КОНСТРУКЦИЙ")),1)*
$AB159,0))*
(IF($Q159="цифровой",$AG159/15*$AI159,1)
+N("ДЛЯ ЦИФРЫ"))</f>
        <v/>
      </c>
      <c r="EY159" s="110">
        <f>IFERROR(EX159*AY159,0)</f>
        <v/>
      </c>
      <c r="EZ159" s="131">
        <f>IFERROR(DP159/EY159*1000,0)</f>
        <v/>
      </c>
      <c r="FA159" s="112">
        <f>IFERROR(FC159/FB159,0)</f>
        <v/>
      </c>
      <c r="FB159" s="112">
        <f>IFERROR((FC159/(EY159/FF159*#REF!))*0.825,0)</f>
        <v/>
      </c>
      <c r="FC159" s="112">
        <f>IFERROR(((EX159*30/AR159)*100)/30,0)</f>
        <v/>
      </c>
      <c r="FD159" s="112">
        <f>IFERROR(EY159/G159*100%,0)</f>
        <v/>
      </c>
      <c r="FE159" s="112">
        <f>IFERROR(FD159/FC159*100%,0)</f>
        <v/>
      </c>
      <c r="FF159" s="110">
        <f>IFERROR(AR159/30*AY159,0)</f>
        <v/>
      </c>
    </row>
    <row r="160" ht="12.75" customHeight="1">
      <c r="A160" s="59" t="n"/>
      <c r="B160" s="60" t="n"/>
      <c r="C160" s="60" t="n"/>
      <c r="D160" s="60">
        <f t="array" ref="D1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0" s="60">
        <f t="array" ref="E1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0" s="60" t="inlineStr"/>
      <c r="G160" s="60" t="n"/>
      <c r="H160" s="60">
        <f t="array" ref="H1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0" s="60" t="n"/>
      <c r="J160" s="60" t="n"/>
      <c r="K160" s="60" t="n"/>
      <c r="L160" s="60" t="n"/>
      <c r="M160" s="60" t="n"/>
      <c r="N160" s="60" t="n"/>
      <c r="O160" s="60" t="n"/>
      <c r="P160" s="60">
        <f t="array" ref="P160">
_xlfn.IFS(
ISNUMBER(MATCH($Q160,{"шелфбаннер","разделитель","монетница","чековая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ISNUMBER(MATCH($Q160,{"каталог","журнал"},)),
"Пресса",
$Q160="","")</f>
        <v/>
      </c>
      <c r="Q160" s="60" t="n"/>
      <c r="R160" s="60">
        <f t="array" ref="R160">
IFERROR(
_xlfn.IFS(
OR(ISNUMBER(MATCH($Q160,{"экспозиция","макет","стенд","автостенд","авто стенд","выставочное пространство","выставочные стенды","модульные выставочные стенды","3Д конструкция","3D конструкция"},)),P160="Экспонирование"),
"нестандартный",
ISNUMBER(MATCH($Q160,{"скроллер","призматрон"},)),
"динамический",
$P160="Видео",
"цифровой",
OR($P160="Пресса",$P160="Щит",$P160="POSm",$P160="Подвес",$P160="Брендирование/оклейка"),
"статический"),"")</f>
        <v/>
      </c>
      <c r="S160" s="59" t="n"/>
      <c r="T160" s="60" t="n"/>
      <c r="U160" s="60" t="n"/>
      <c r="V160" s="60">
        <f>
IF(P160="Видео",
"цифровой постер/ролик",
IF(ISNUMBER(MATCH(Q160,{"короб световой","короб световой | лайтбокс","короб световой | кристалайт","лайтбокс","лайт бокс","кристалайт","LB","lightbox"},)),
"бэклит",
IF(P160="Брендирование/оклейка",
"перфарированная пленка/самоклейка",
IF(P160="Экспонирование",
"под запрос",
IF(P160="Подвес",
"баннер/ткань",
"")))))</f>
        <v/>
      </c>
      <c r="W160" s="59" t="n"/>
      <c r="X160" s="59" t="n"/>
      <c r="Y160" s="59" t="n"/>
      <c r="Z160" s="61" t="n"/>
      <c r="AA160" s="61" t="n"/>
      <c r="AB160" s="61">
        <f>IF(BL160&gt;0,Z160,0)</f>
        <v/>
      </c>
      <c r="AC160" s="59" t="n"/>
      <c r="AD160" s="59" t="n"/>
      <c r="AE160" s="59" t="n"/>
      <c r="AF160" s="59" t="n"/>
      <c r="AG160" s="59" t="n"/>
      <c r="AH160" s="59" t="n"/>
      <c r="AI160" s="59" t="n"/>
      <c r="AJ160" s="59" t="n"/>
      <c r="AK160" s="59" t="n"/>
      <c r="AL160" s="62">
        <f>IFERROR(IF(OR(R160="статический",R160="динамический",R160="нестандартный",R160="",R160=""),"-",IF(AND(AH160="-",AI160="-"),"-",AK160*3600/AH160*AI160)),"-")</f>
        <v/>
      </c>
      <c r="AM160" s="62">
        <f>IFERROR(IF(OR(R160="статический",R160="динамический",R160="",R160="", R160="BTL",R160="нестандартный"),"-",AG160*AI160*AL160/60),"-")</f>
        <v/>
      </c>
      <c r="AN160" s="63">
        <f>IFERROR(IF(AH160="","-",AG160*AI160/AH160),"-")</f>
        <v/>
      </c>
      <c r="AO160" s="59">
        <f>IFERROR(IF(OR($R160="статический",$R160="динамический",$R160="",$R160="",$R160="BTL",$R160="нестандартный"),"-",$AL160*$AY160),"-")</f>
        <v/>
      </c>
      <c r="AP160" s="62">
        <f>IFERROR(IF(OR($R160="статический",$R160="динамический",$R160="",$R160="",$R160="BTL",$R160="нестандартный"),"-",$AM160*AY160),"-")</f>
        <v/>
      </c>
      <c r="AQ160" s="64" t="n"/>
      <c r="AR160" s="61" t="n"/>
      <c r="AS160" s="61" t="n"/>
      <c r="AT160" s="61" t="n"/>
      <c r="AU160" s="65" t="n"/>
      <c r="AV160" s="124">
        <f>IFERROR(DR160/AT160*1000,"n/a")</f>
        <v/>
      </c>
      <c r="AW160" s="67" t="n"/>
      <c r="AX160" s="67" t="n"/>
      <c r="AY160" s="43">
        <f>IFERROR(IF(OR($AW160="",$AX160=""),"",_xlfn.DAYS($AX160+1,$AW160)),"")</f>
        <v/>
      </c>
      <c r="AZ160" s="68">
        <f t="array" ref="AZ160">
_xlfn.LET(_xlpm.COEFF,
IF($AW160+$AX160=0,0,IF(MAX(MIN($AX160,EOMONTH(AZ$15,0))-MAX($AW160,AZ$15)+1,)&gt;0,1,0)),
_xlfn.IFS(
$ES160="LisChannel",
_xlpm.COEFF*
INDEX({1;1;1.2;1.2;1;1;1;1;1.2;1.2;1.2;1.2},
MATCH(MONTH(AZ$15),
{1,2,3,4,5,6,7,8,9,10,11,12})),
CONCATENATE($ES160," ",$L160)="RussOutdoor метро",
_xlpm.COEFF*
INDEX({0.8;0.9;1.1;1.1;1;1;1;1;1.1;1.1;1.1;1.1},
MATCH(MONTH(AZ$15),
{1,2,3,4,5,6,7,8,9,10,11,12})),
$ES160&lt;&gt;"LisChannel",
_xlpm.COEFF,
$ES160&lt;&gt;"RussOutdoor",
_xlpm.COEFF))</f>
        <v/>
      </c>
      <c r="BA160" s="68">
        <f t="array" ref="BA160">
_xlfn.LET(_xlpm.COEFF,
IF($AW160+$AX160=0,0,IF(MAX(MIN($AX160,EOMONTH(BA$15,0))-MAX($AW160,BA$15)+1,)&gt;0,1,0)),
_xlfn.IFS(
$ES160="LisChannel",
_xlpm.COEFF*
INDEX({1;1;1.2;1.2;1;1;1;1;1.2;1.2;1.2;1.2},
MATCH(MONTH(BA$15),
{1,2,3,4,5,6,7,8,9,10,11,12})),
CONCATENATE($ES160," ",$L160)="RussOutdoor метро",
_xlpm.COEFF*
INDEX({0.8;0.9;1.1;1.1;1;1;1;1;1.1;1.1;1.1;1.1},
MATCH(MONTH(BA$15),
{1,2,3,4,5,6,7,8,9,10,11,12})),
$ES160&lt;&gt;"LisChannel",
_xlpm.COEFF,
$ES160&lt;&gt;"RussOutdoor",
_xlpm.COEFF))</f>
        <v/>
      </c>
      <c r="BB160" s="68">
        <f t="array" ref="BB160">
_xlfn.LET(_xlpm.COEFF,
IF($AW160+$AX160=0,0,IF(MAX(MIN($AX160,EOMONTH(BB$15,0))-MAX($AW160,BB$15)+1,)&gt;0,1,0)),
_xlfn.IFS(
$ES160="LisChannel",
_xlpm.COEFF*
INDEX({1;1;1.2;1.2;1;1;1;1;1.2;1.2;1.2;1.2},
MATCH(MONTH(BB$15),
{1,2,3,4,5,6,7,8,9,10,11,12})),
CONCATENATE($ES160," ",$L160)="RussOutdoor метро",
_xlpm.COEFF*
INDEX({0.8;0.9;1.1;1.1;1;1;1;1;1.1;1.1;1.1;1.1},
MATCH(MONTH(BB$15),
{1,2,3,4,5,6,7,8,9,10,11,12})),
$ES160&lt;&gt;"LisChannel",
_xlpm.COEFF,
$ES160&lt;&gt;"RussOutdoor",
_xlpm.COEFF))</f>
        <v/>
      </c>
      <c r="BC160" s="68">
        <f t="array" ref="BC160">
_xlfn.LET(_xlpm.COEFF,
IF($AW160+$AX160=0,0,IF(MAX(MIN($AX160,EOMONTH(BC$15,0))-MAX($AW160,BC$15)+1,)&gt;0,1,0)),
_xlfn.IFS(
$ES160="LisChannel",
_xlpm.COEFF*
INDEX({1;1;1.2;1.2;1;1;1;1;1.2;1.2;1.2;1.2},
MATCH(MONTH(BC$15),
{1,2,3,4,5,6,7,8,9,10,11,12})),
CONCATENATE($ES160," ",$L160)="RussOutdoor метро",
_xlpm.COEFF*
INDEX({0.8;0.9;1.1;1.1;1;1;1;1;1.1;1.1;1.1;1.1},
MATCH(MONTH(BC$15),
{1,2,3,4,5,6,7,8,9,10,11,12})),
$ES160&lt;&gt;"LisChannel",
_xlpm.COEFF,
$ES160&lt;&gt;"RussOutdoor",
_xlpm.COEFF))</f>
        <v/>
      </c>
      <c r="BD160" s="68">
        <f t="array" ref="BD160">
_xlfn.LET(_xlpm.COEFF,
IF($AW160+$AX160=0,0,IF(MAX(MIN($AX160,EOMONTH(BD$15,0))-MAX($AW160,BD$15)+1,)&gt;0,1,0)),
_xlfn.IFS(
$ES160="LisChannel",
_xlpm.COEFF*
INDEX({1;1;1.2;1.2;1;1;1;1;1.2;1.2;1.2;1.2},
MATCH(MONTH(BD$15),
{1,2,3,4,5,6,7,8,9,10,11,12})),
CONCATENATE($ES160," ",$L160)="RussOutdoor метро",
_xlpm.COEFF*
INDEX({0.8;0.9;1.1;1.1;1;1;1;1;1.1;1.1;1.1;1.1},
MATCH(MONTH(BD$15),
{1,2,3,4,5,6,7,8,9,10,11,12})),
$ES160&lt;&gt;"LisChannel",
_xlpm.COEFF,
$ES160&lt;&gt;"RussOutdoor",
_xlpm.COEFF))</f>
        <v/>
      </c>
      <c r="BE160" s="68">
        <f t="array" ref="BE160">
_xlfn.LET(_xlpm.COEFF,
IF($AW160+$AX160=0,0,IF(MAX(MIN($AX160,EOMONTH(BE$15,0))-MAX($AW160,BE$15)+1,)&gt;0,1,0)),
_xlfn.IFS(
$ES160="LisChannel",
_xlpm.COEFF*
INDEX({1;1;1.2;1.2;1;1;1;1;1.2;1.2;1.2;1.2},
MATCH(MONTH(BE$15),
{1,2,3,4,5,6,7,8,9,10,11,12})),
CONCATENATE($ES160," ",$L160)="RussOutdoor метро",
_xlpm.COEFF*
INDEX({0.8;0.9;1.1;1.1;1;1;1;1;1.1;1.1;1.1;1.1},
MATCH(MONTH(BE$15),
{1,2,3,4,5,6,7,8,9,10,11,12})),
$ES160&lt;&gt;"LisChannel",
_xlpm.COEFF,
$ES160&lt;&gt;"RussOutdoor",
_xlpm.COEFF))</f>
        <v/>
      </c>
      <c r="BF160" s="68">
        <f t="array" ref="BF160">
_xlfn.LET(_xlpm.COEFF,
IF($AW160+$AX160=0,0,IF(MAX(MIN($AX160,EOMONTH(BF$15,0))-MAX($AW160,BF$15)+1,)&gt;0,1,0)),
_xlfn.IFS(
$ES160="LisChannel",
_xlpm.COEFF*
INDEX({1;1;1.2;1.2;1;1;1;1;1.2;1.2;1.2;1.2},
MATCH(MONTH(BF$15),
{1,2,3,4,5,6,7,8,9,10,11,12})),
CONCATENATE($ES160," ",$L160)="RussOutdoor метро",
_xlpm.COEFF*
INDEX({0.8;0.9;1.1;1.1;1;1;1;1;1.1;1.1;1.1;1.1},
MATCH(MONTH(BF$15),
{1,2,3,4,5,6,7,8,9,10,11,12})),
$ES160&lt;&gt;"LisChannel",
_xlpm.COEFF,
$ES160&lt;&gt;"RussOutdoor",
_xlpm.COEFF))</f>
        <v/>
      </c>
      <c r="BG160" s="68">
        <f t="array" ref="BG160">
_xlfn.LET(_xlpm.COEFF,
IF($AW160+$AX160=0,0,IF(MAX(MIN($AX160,EOMONTH(BG$15,0))-MAX($AW160,BG$15)+1,)&gt;0,1,0)),
_xlfn.IFS(
$ES160="LisChannel",
_xlpm.COEFF*
INDEX({1;1;1.2;1.2;1;1;1;1;1.2;1.2;1.2;1.2},
MATCH(MONTH(BG$15),
{1,2,3,4,5,6,7,8,9,10,11,12})),
CONCATENATE($ES160," ",$L160)="RussOutdoor метро",
_xlpm.COEFF*
INDEX({0.8;0.9;1.1;1.1;1;1;1;1;1.1;1.1;1.1;1.1},
MATCH(MONTH(BG$15),
{1,2,3,4,5,6,7,8,9,10,11,12})),
$ES160&lt;&gt;"LisChannel",
_xlpm.COEFF,
$ES160&lt;&gt;"RussOutdoor",
_xlpm.COEFF))</f>
        <v/>
      </c>
      <c r="BH160" s="68">
        <f t="array" ref="BH160">
_xlfn.LET(_xlpm.COEFF,
IF($AW160+$AX160=0,0,IF(MAX(MIN($AX160,EOMONTH(BH$15,0))-MAX($AW160,BH$15)+1,)&gt;0,1,0)),
_xlfn.IFS(
$ES160="LisChannel",
_xlpm.COEFF*
INDEX({1;1;1.2;1.2;1;1;1;1;1.2;1.2;1.2;1.2},
MATCH(MONTH(BH$15),
{1,2,3,4,5,6,7,8,9,10,11,12})),
CONCATENATE($ES160," ",$L160)="RussOutdoor метро",
_xlpm.COEFF*
INDEX({0.8;0.9;1.1;1.1;1;1;1;1;1.1;1.1;1.1;1.1},
MATCH(MONTH(BH$15),
{1,2,3,4,5,6,7,8,9,10,11,12})),
$ES160&lt;&gt;"LisChannel",
_xlpm.COEFF,
$ES160&lt;&gt;"RussOutdoor",
_xlpm.COEFF))</f>
        <v/>
      </c>
      <c r="BI160" s="68">
        <f t="array" ref="BI160">
_xlfn.LET(_xlpm.COEFF,
IF($AW160+$AX160=0,0,IF(MAX(MIN($AX160,EOMONTH(BI$15,0))-MAX($AW160,BI$15)+1,)&gt;0,1,0)),
_xlfn.IFS(
$ES160="LisChannel",
_xlpm.COEFF*
INDEX({1;1;1.2;1.2;1;1;1;1;1.2;1.2;1.2;1.2},
MATCH(MONTH(BI$15),
{1,2,3,4,5,6,7,8,9,10,11,12})),
CONCATENATE($ES160," ",$L160)="RussOutdoor метро",
_xlpm.COEFF*
INDEX({0.8;0.9;1.1;1.1;1;1;1;1;1.1;1.1;1.1;1.1},
MATCH(MONTH(BI$15),
{1,2,3,4,5,6,7,8,9,10,11,12})),
$ES160&lt;&gt;"LisChannel",
_xlpm.COEFF,
$ES160&lt;&gt;"RussOutdoor",
_xlpm.COEFF))</f>
        <v/>
      </c>
      <c r="BJ160" s="68">
        <f t="array" ref="BJ160">
_xlfn.LET(_xlpm.COEFF,
IF($AW160+$AX160=0,0,IF(MAX(MIN($AX160,EOMONTH(BJ$15,0))-MAX($AW160,BJ$15)+1,)&gt;0,1,0)),
_xlfn.IFS(
$ES160="LisChannel",
_xlpm.COEFF*
INDEX({1;1;1.2;1.2;1;1;1;1;1.2;1.2;1.2;1.2},
MATCH(MONTH(BJ$15),
{1,2,3,4,5,6,7,8,9,10,11,12})),
CONCATENATE($ES160," ",$L160)="RussOutdoor метро",
_xlpm.COEFF*
INDEX({0.8;0.9;1.1;1.1;1;1;1;1;1.1;1.1;1.1;1.1},
MATCH(MONTH(BJ$15),
{1,2,3,4,5,6,7,8,9,10,11,12})),
$ES160&lt;&gt;"LisChannel",
_xlpm.COEFF,
$ES160&lt;&gt;"RussOutdoor",
_xlpm.COEFF))</f>
        <v/>
      </c>
      <c r="BK160" s="68">
        <f t="array" ref="BK160">
_xlfn.LET(_xlpm.COEFF,
IF($AW160+$AX160=0,0,IF(MAX(MIN($AX160,EOMONTH(BK$15,0))-MAX($AW160,BK$15)+1,)&gt;0,1,0)),
_xlfn.IFS(
$ES160="LisChannel",
_xlpm.COEFF*
INDEX({1;1;1.2;1.2;1;1;1;1;1.2;1.2;1.2;1.2},
MATCH(MONTH(BK$15),
{1,2,3,4,5,6,7,8,9,10,11,12})),
CONCATENATE($ES160," ",$L160)="RussOutdoor метро",
_xlpm.COEFF*
INDEX({0.8;0.9;1.1;1.1;1;1;1;1;1.1;1.1;1.1;1.1},
MATCH(MONTH(BK$15),
{1,2,3,4,5,6,7,8,9,10,11,12})),
$ES160&lt;&gt;"LisChannel",
_xlpm.COEFF,
$ES160&lt;&gt;"RussOutdoor",
_xlpm.COEFF))</f>
        <v/>
      </c>
      <c r="BL160" s="62">
        <f>COUNTIFS($AZ160:$BK160,"&gt;0")</f>
        <v/>
      </c>
      <c r="BM160" s="65" t="n"/>
      <c r="BN160" s="125">
        <f>$DJ160</f>
        <v/>
      </c>
      <c r="BO160" s="63">
        <f>$DQ160</f>
        <v/>
      </c>
      <c r="BP160" s="125">
        <f>
IFERROR(
IF($BL160=0,0,
$BN160*(1-$BO160)),
0)</f>
        <v/>
      </c>
      <c r="BQ160" s="125">
        <f t="array" ref="BQ160">
IFERROR(
_xlfn.IFS(
$DH160="день_1",
$BP160*$BL160/($AX160-$AW160+1)*AZ160*(DAY(EOMONTH(AZ$15,0))),
$DH160="день_2",
$BP160/30*MAX(MIN($AX160,EOMONTH(AZ$15,0))-MAX($AW160,AZ$15)+1,),
$DH160="раб.день",
$BP160/30*(IFERROR(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$BP160*AZ160,
$DH160="неделя",
$BP160*AZ160/7*(ROUNDUP((DAY(EOMONTH(AZ$15,0)))/4,0))),
0)</f>
        <v/>
      </c>
      <c r="BR160" s="125">
        <f t="array" ref="BR160">
IFERROR(
_xlfn.IFS(
$DH160="день_1",
$BP160*$BL160/($AX160-$AW160+1)*BA160*(DAY(EOMONTH(BA$15,0))),
$DH160="день_2",
$BP160/30*MAX(MIN($AX160,EOMONTH(BA$15,0))-MAX($AW160,BA$15)+1,),
$DH160="раб.день",
$BP160/30*(IFERROR(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$BP160*BA160,
$DH160="неделя",
$BP160*BA160/7*(ROUNDUP((DAY(EOMONTH(BA$15,0)))/4,0))),
0)</f>
        <v/>
      </c>
      <c r="BS160" s="125">
        <f t="array" ref="BS160">
IFERROR(
_xlfn.IFS(
$DH160="день_1",
$BP160*$BL160/($AX160-$AW160+1)*BB160*(DAY(EOMONTH(BB$15,0))),
$DH160="день_2",
$BP160/30*MAX(MIN($AX160,EOMONTH(BB$15,0))-MAX($AW160,BB$15)+1,),
$DH160="раб.день",
$BP160/30*(IFERROR(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$BP160*BB160,
$DH160="неделя",
$BP160*BB160/7*(ROUNDUP((DAY(EOMONTH(BB$15,0)))/4,0))),
0)</f>
        <v/>
      </c>
      <c r="BT160" s="125">
        <f t="array" ref="BT160">
IFERROR(
_xlfn.IFS(
$DH160="день_1",
$BP160*$BL160/($AX160-$AW160+1)*BC160*(DAY(EOMONTH(BC$15,0))),
$DH160="день_2",
$BP160/30*MAX(MIN($AX160,EOMONTH(BC$15,0))-MAX($AW160,BC$15)+1,),
$DH160="раб.день",
$BP160/30*(IFERROR(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$BP160*BC160,
$DH160="неделя",
$BP160*BC160/7*(ROUNDUP((DAY(EOMONTH(BC$15,0)))/4,0))),
0)</f>
        <v/>
      </c>
      <c r="BU160" s="125">
        <f t="array" ref="BU160">
IFERROR(
_xlfn.IFS(
$DH160="день_1",
$BP160*$BL160/($AX160-$AW160+1)*BD160*(DAY(EOMONTH(BD$15,0))),
$DH160="день_2",
$BP160/30*MAX(MIN($AX160,EOMONTH(BD$15,0))-MAX($AW160,BD$15)+1,),
$DH160="раб.день",
$BP160/30*(IFERROR(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$BP160*BD160,
$DH160="неделя",
$BP160*BD160/7*(ROUNDUP((DAY(EOMONTH(BD$15,0)))/4,0))),
0)</f>
        <v/>
      </c>
      <c r="BV160" s="125">
        <f t="array" ref="BV160">
IFERROR(
_xlfn.IFS(
$DH160="день_1",
$BP160*$BL160/($AX160-$AW160+1)*BE160*(DAY(EOMONTH(BE$15,0))),
$DH160="день_2",
$BP160/30*MAX(MIN($AX160,EOMONTH(BE$15,0))-MAX($AW160,BE$15)+1,),
$DH160="раб.день",
$BP160/30*(IFERROR(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$BP160*BE160,
$DH160="неделя",
$BP160*BE160/7*(ROUNDUP((DAY(EOMONTH(BE$15,0)))/4,0))),
0)</f>
        <v/>
      </c>
      <c r="BW160" s="125">
        <f t="array" ref="BW160">
IFERROR(
_xlfn.IFS(
$DH160="день_1",
$BP160*$BL160/($AX160-$AW160+1)*BF160*(DAY(EOMONTH(BF$15,0))),
$DH160="день_2",
$BP160/30*MAX(MIN($AX160,EOMONTH(BF$15,0))-MAX($AW160,BF$15)+1,),
$DH160="раб.день",
$BP160/30*(IFERROR(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$BP160*BF160,
$DH160="неделя",
$BP160*BF160/7*(ROUNDUP((DAY(EOMONTH(BF$15,0)))/4,0))),
0)</f>
        <v/>
      </c>
      <c r="BX160" s="125">
        <f t="array" ref="BX160">
IFERROR(
_xlfn.IFS(
$DH160="день_1",
$BP160*$BL160/($AX160-$AW160+1)*BG160*(DAY(EOMONTH(BG$15,0))),
$DH160="день_2",
$BP160/30*MAX(MIN($AX160,EOMONTH(BG$15,0))-MAX($AW160,BG$15)+1,),
$DH160="раб.день",
$BP160/30*(IFERROR(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$BP160*BG160,
$DH160="неделя",
$BP160*BG160/7*(ROUNDUP((DAY(EOMONTH(BG$15,0)))/4,0))),
0)</f>
        <v/>
      </c>
      <c r="BY160" s="125">
        <f t="array" ref="BY160">
IFERROR(
_xlfn.IFS(
$DH160="день_1",
$BP160*$BL160/($AX160-$AW160+1)*BH160*(DAY(EOMONTH(BH$15,0))),
$DH160="день_2",
$BP160/30*MAX(MIN($AX160,EOMONTH(BH$15,0))-MAX($AW160,BH$15)+1,),
$DH160="раб.день",
$BP160/30*(IFERROR(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$BP160*BH160,
$DH160="неделя",
$BP160*BH160/7*(ROUNDUP((DAY(EOMONTH(BH$15,0)))/4,0))),
0)</f>
        <v/>
      </c>
      <c r="BZ160" s="125">
        <f t="array" ref="BZ160">
IFERROR(
_xlfn.IFS(
$DH160="день_1",
$BP160*$BL160/($AX160-$AW160+1)*BI160*(DAY(EOMONTH(BI$15,0))),
$DH160="день_2",
$BP160/30*MAX(MIN($AX160,EOMONTH(BI$15,0))-MAX($AW160,BI$15)+1,),
$DH160="раб.день",
$BP160/30*(IFERROR(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$BP160*BI160,
$DH160="неделя",
$BP160*BI160/7*(ROUNDUP((DAY(EOMONTH(BI$15,0)))/4,0))),
0)</f>
        <v/>
      </c>
      <c r="CA160" s="125">
        <f t="array" ref="CA160">
IFERROR(
_xlfn.IFS(
$DH160="день_1",
$BP160*$BL160/($AX160-$AW160+1)*BJ160*(DAY(EOMONTH(BJ$15,0))),
$DH160="день_2",
$BP160/30*MAX(MIN($AX160,EOMONTH(BJ$15,0))-MAX($AW160,BJ$15)+1,),
$DH160="раб.день",
$BP160/30*(IFERROR(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$BP160*BJ160,
$DH160="неделя",
$BP160*BJ160/7*(ROUNDUP((DAY(EOMONTH(BJ$15,0)))/4,0))),
0)</f>
        <v/>
      </c>
      <c r="CB160" s="125">
        <f t="array" ref="CB160">
IFERROR(
_xlfn.IFS(
$DH160="день_1",
$BP160*$BL160/($AX160-$AW160+1)*BK160*(DAY(EOMONTH(BK$15,0))),
$DH160="день_2",
$BP160/30*MAX(MIN($AX160,EOMONTH(BK$15,0))-MAX($AW160,BK$15)+1,),
$DH160="раб.день",
$BP160/30*(IFERROR(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$BP160*BK160,
$DH160="неделя",
$BP160*BK160/7*(ROUNDUP((DAY(EOMONTH(BK$15,0)))/4,0))),
0)</f>
        <v/>
      </c>
      <c r="CC160" s="125">
        <f>SUM($BQ160:$CB160)</f>
        <v/>
      </c>
      <c r="CD160" s="126">
        <f>SUM($EH160:$EH160)</f>
        <v/>
      </c>
      <c r="CE160" s="126">
        <f>$CD160*$AB160</f>
        <v/>
      </c>
      <c r="CF160" s="126">
        <f>SUM($EK160:$EK160)</f>
        <v/>
      </c>
      <c r="CG160" s="126">
        <f>$CF160*$AB160</f>
        <v/>
      </c>
      <c r="CH160" s="126">
        <f>SUM($CC160,$CE160,$CG160)</f>
        <v/>
      </c>
      <c r="CI160" s="126">
        <f>$CH160*(1+$CM160)</f>
        <v/>
      </c>
      <c r="CJ160" s="127" t="n">
        <v>0</v>
      </c>
      <c r="CK160" s="126">
        <f>SUM($CH160:$CH160)*(1+$CJ160)</f>
        <v/>
      </c>
      <c r="CL160" s="126">
        <f>SUM($CH160:$CH160)*(1+$CM160)</f>
        <v/>
      </c>
      <c r="CM160" s="59" t="n"/>
      <c r="CN160" s="59" t="n"/>
      <c r="CO160" s="72" t="n"/>
      <c r="CP160" s="59" t="n"/>
      <c r="CQ160" s="73" t="n"/>
      <c r="CR160" s="73" t="n"/>
      <c r="CS160" s="73" t="n"/>
      <c r="CT160" s="72" t="n"/>
      <c r="CU160" s="79" t="inlineStr">
        <is>
          <t> </t>
        </is>
      </c>
      <c r="CV160" s="60" t="n"/>
      <c r="CW160" s="60" t="n"/>
      <c r="CX160" s="60" t="n"/>
      <c r="CY160" s="127">
        <f>IFERROR(($CC160-$EE160)/($EE160/(1-$DQ160)),0)</f>
        <v/>
      </c>
      <c r="CZ160" s="127">
        <f>IFERROR(1-$EI160/($CE160),0)</f>
        <v/>
      </c>
      <c r="DA160" s="127">
        <f>IFERROR(1-$EL160/($CG160),0)</f>
        <v/>
      </c>
      <c r="DB160" s="126">
        <f>ROUND(IFERROR(($CI160/(1+$CM160)-$EN160),0),2)</f>
        <v/>
      </c>
      <c r="DC160" s="128" t="n"/>
      <c r="DD160" s="125" t="n"/>
      <c r="DE160" s="75" t="n">
        <v>0</v>
      </c>
      <c r="DF160" s="128" t="n"/>
      <c r="DG160" s="125">
        <f>IF($DC160=0,0,$DD160*($DC160*100%-$DE160*$DF160))*SUM($AB160:$AB160)</f>
        <v/>
      </c>
      <c r="DH160" s="129" t="inlineStr">
        <is>
          <t>месяц</t>
        </is>
      </c>
      <c r="DI160" s="130">
        <f t="array" ref="DI160">IFERROR(
IF($ES160="LisChannel",
(ROUND(((INDEX({174.625;153.888888888889;130.972222222222},MATCH($AI160,{2;3;4}),0))*$AG160*$AI160),2)),0),0)</f>
        <v/>
      </c>
      <c r="DJ160" s="130">
        <f>
_xlfn.LET(_xlpm.X,
IFERROR(
IF($ES160="НовиковТВ",
(_xlfn.LET(_xlpm.NTV,
_xlfn.LET(_xlpm.MIN,350000,
IF(SUMIFS($DI:$DI,$ES:$ES,"НовиковТВ")&lt;=_xlpm.MIN,
(SUMIFS($DI:$DI,$ES:$ES,"НовиковТВ")/(COUNTIFS($ES:$ES,"НовиковТВ")))*_xlpm.MIN/SUMIFS($DI:$DI,$ES:$ES,"НовиковТВ"),
DI160)),
_xlpm.NTV+$DG160/(1-(1-(_xlpm.NTV)*(1-$DL160)*(1-$DM160)*(1-$DN160)*(1-$DO160)*(1-$DP160)/_xlpm.NTV))))/(1+$EP160),
$DI160+$DG160/(1-(1-($DI160)*(1-$DL160)*(1-$DM160)*(1-$DN160)*(1-$DO160)*(1-$DP160)/$DI160))),
0),
_xlpm.X*(1+$CM160)*(1+$CW160)-_xlpm.X*(1+$CM160)+_xlpm.X)</f>
        <v/>
      </c>
      <c r="DK160" s="125" t="inlineStr">
        <is>
          <t>послед.</t>
        </is>
      </c>
      <c r="DL160" s="63" t="n">
        <v>0</v>
      </c>
      <c r="DM160" s="63" t="n">
        <v>0</v>
      </c>
      <c r="DN160" s="63" t="n">
        <v>0</v>
      </c>
      <c r="DO160" s="63" t="n">
        <v>0</v>
      </c>
      <c r="DP160" s="63" t="n">
        <v>0</v>
      </c>
      <c r="DQ160" s="63">
        <f t="array" ref="DQ160">IFERROR(_xlfn.IFS(
$DK160="послед.",1-(1-$DL160)*(1-$DM160)*(1-$DN160)*(1-$DO160)*(1-$DP160),
$DK160="сумм.",$DL160+$DM160+$DN160+$DO160+$DP160),
0)</f>
        <v/>
      </c>
      <c r="DR160" s="125">
        <f t="array" ref="DR160">
IFERROR(
_xlfn.IFS(
$BL160=0,
0,
$BL160&gt;0,
_xlfn.IFS($DK160="послед.",
$DJ160*(1-$DL160)*(1-$DM160)*(1-$DN160)*(1-$DO160)*(1-$DP160),
$DK160="сумм.",
$DJ160*(1-($DL160+$DM160+$DN160+$DO160+$DP160)))),0)</f>
        <v/>
      </c>
      <c r="DS160" s="125">
        <f t="array" ref="DS160">
IFERROR(_xlfn.IFS(
$DH160="день_1",
$DR160*$BL160/($AX160-$AW160+1)*AZ160*(DAY(EOMONTH(AZ$15,0))),
$DH160="день_2",
$DR160/30*MAX(MIN($AX160,EOMONTH(AZ$15,0))-MAX($AW160,AZ$15)+1,),
$DH160="раб.день",
$DR160/30*(IFERROR(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$DR160*AZ160,
$DH160="неделя",
$DR160*AZ160/7*(ROUNDUP((DAY(EOMONTH(AZ$15,0)))/4,0))),
0)</f>
        <v/>
      </c>
      <c r="DT160" s="125">
        <f t="array" ref="DT160">
IFERROR(_xlfn.IFS(
$DH160="день_1",
$DR160*$BL160/($AX160-$AW160+1)*BA160*(DAY(EOMONTH(BA$15,0))),
$DH160="день_2",
$DR160/30*MAX(MIN($AX160,EOMONTH(BA$15,0))-MAX($AW160,BA$15)+1,),
$DH160="раб.день",
$DR160/30*(IFERROR(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$DR160*BA160,
$DH160="неделя",
$DR160*BA160/7*(ROUNDUP((DAY(EOMONTH(BA$15,0)))/4,0))),
0)</f>
        <v/>
      </c>
      <c r="DU160" s="125">
        <f t="array" ref="DU160">
IFERROR(_xlfn.IFS(
$DH160="день_1",
$DR160*$BL160/($AX160-$AW160+1)*BB160*(DAY(EOMONTH(BB$15,0))),
$DH160="день_2",
$DR160/30*MAX(MIN($AX160,EOMONTH(BB$15,0))-MAX($AW160,BB$15)+1,),
$DH160="раб.день",
$DR160/30*(IFERROR(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$DR160*BB160,
$DH160="неделя",
$DR160*BB160/7*(ROUNDUP((DAY(EOMONTH(BB$15,0)))/4,0))),
0)</f>
        <v/>
      </c>
      <c r="DV160" s="125">
        <f t="array" ref="DV160">
IFERROR(_xlfn.IFS(
$DH160="день_1",
$DR160*$BL160/($AX160-$AW160+1)*BC160*(DAY(EOMONTH(BC$15,0))),
$DH160="день_2",
$DR160/30*MAX(MIN($AX160,EOMONTH(BC$15,0))-MAX($AW160,BC$15)+1,),
$DH160="раб.день",
$DR160/30*(IFERROR(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$DR160*BC160,
$DH160="неделя",
$DR160*BC160/7*(ROUNDUP((DAY(EOMONTH(BC$15,0)))/4,0))),
0)</f>
        <v/>
      </c>
      <c r="DW160" s="125">
        <f t="array" ref="DW160">
IFERROR(_xlfn.IFS(
$DH160="день_1",
$DR160*$BL160/($AX160-$AW160+1)*BD160*(DAY(EOMONTH(BD$15,0))),
$DH160="день_2",
$DR160/30*MAX(MIN($AX160,EOMONTH(BD$15,0))-MAX($AW160,BD$15)+1,),
$DH160="раб.день",
$DR160/30*(IFERROR(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$DR160*BD160,
$DH160="неделя",
$DR160*BD160/7*(ROUNDUP((DAY(EOMONTH(BD$15,0)))/4,0))),
0)</f>
        <v/>
      </c>
      <c r="DX160" s="125">
        <f t="array" ref="DX160">
IFERROR(_xlfn.IFS(
$DH160="день_1",
$DR160*$BL160/($AX160-$AW160+1)*BE160*(DAY(EOMONTH(BE$15,0))),
$DH160="день_2",
$DR160/30*MAX(MIN($AX160,EOMONTH(BE$15,0))-MAX($AW160,BE$15)+1,),
$DH160="раб.день",
$DR160/30*(IFERROR(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$DR160*BE160,
$DH160="неделя",
$DR160*BE160/7*(ROUNDUP((DAY(EOMONTH(BE$15,0)))/4,0))),
0)</f>
        <v/>
      </c>
      <c r="DY160" s="125">
        <f t="array" ref="DY160">
IFERROR(_xlfn.IFS(
$DH160="день_1",
$DR160*$BL160/($AX160-$AW160+1)*BF160*(DAY(EOMONTH(BF$15,0))),
$DH160="день_2",
$DR160/30*MAX(MIN($AX160,EOMONTH(BF$15,0))-MAX($AW160,BF$15)+1,),
$DH160="раб.день",
$DR160/30*(IFERROR(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$DR160*BF160,
$DH160="неделя",
$DR160*BF160/7*(ROUNDUP((DAY(EOMONTH(BF$15,0)))/4,0))),
0)</f>
        <v/>
      </c>
      <c r="DZ160" s="125">
        <f t="array" ref="DZ160">
IFERROR(_xlfn.IFS(
$DH160="день_1",
$DR160*$BL160/($AX160-$AW160+1)*BG160*(DAY(EOMONTH(BG$15,0))),
$DH160="день_2",
$DR160/30*MAX(MIN($AX160,EOMONTH(BG$15,0))-MAX($AW160,BG$15)+1,),
$DH160="раб.день",
$DR160/30*(IFERROR(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$DR160*BG160,
$DH160="неделя",
$DR160*BG160/7*(ROUNDUP((DAY(EOMONTH(BG$15,0)))/4,0))),
0)</f>
        <v/>
      </c>
      <c r="EA160" s="125">
        <f t="array" ref="EA160">
IFERROR(_xlfn.IFS(
$DH160="день_1",
$DR160*$BL160/($AX160-$AW160+1)*BH160*(DAY(EOMONTH(BH$15,0))),
$DH160="день_2",
$DR160/30*MAX(MIN($AX160,EOMONTH(BH$15,0))-MAX($AW160,BH$15)+1,),
$DH160="раб.день",
$DR160/30*(IFERROR(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$DR160*BH160,
$DH160="неделя",
$DR160*BH160/7*(ROUNDUP((DAY(EOMONTH(BH$15,0)))/4,0))),
0)</f>
        <v/>
      </c>
      <c r="EB160" s="125">
        <f t="array" ref="EB160">
IFERROR(_xlfn.IFS(
$DH160="день_1",
$DR160*$BL160/($AX160-$AW160+1)*BI160*(DAY(EOMONTH(BI$15,0))),
$DH160="день_2",
$DR160/30*MAX(MIN($AX160,EOMONTH(BI$15,0))-MAX($AW160,BI$15)+1,),
$DH160="раб.день",
$DR160/30*(IFERROR(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$DR160*BI160,
$DH160="неделя",
$DR160*BI160/7*(ROUNDUP((DAY(EOMONTH(BI$15,0)))/4,0))),
0)</f>
        <v/>
      </c>
      <c r="EC160" s="125">
        <f t="array" ref="EC160">
IFERROR(_xlfn.IFS(
$DH160="день_1",
$DR160*$BL160/($AX160-$AW160+1)*BJ160*(DAY(EOMONTH(BJ$15,0))),
$DH160="день_2",
$DR160/30*MAX(MIN($AX160,EOMONTH(BJ$15,0))-MAX($AW160,BJ$15)+1,),
$DH160="раб.день",
$DR160/30*(IFERROR(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$DR160*BJ160,
$DH160="неделя",
$DR160*BJ160/7*(ROUNDUP((DAY(EOMONTH(BJ$15,0)))/4,0))),
0)</f>
        <v/>
      </c>
      <c r="ED160" s="125">
        <f t="array" ref="ED160">
IFERROR(_xlfn.IFS(
$DH160="день_1",
$DR160*$BL160/($AX160-$AW160+1)*BK160*(DAY(EOMONTH(BK$15,0))),
$DH160="день_2",
$DR160/30*MAX(MIN($AX160,EOMONTH(BK$15,0))-MAX($AW160,BK$15)+1,),
$DH160="раб.день",
$DR160/30*(IFERROR(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$DR160*BK160,
$DH160="неделя",
$DR160*BK160/7*(ROUNDUP((DAY(EOMONTH(BK$15,0)))/4,0))),
0)</f>
        <v/>
      </c>
      <c r="EE160" s="125">
        <f>SUM($DS160,$DT160,$DU160,$DV160,$DW160,$DX160,$DY160,$DZ160,$EA160,$EB160,$EC160,$ED160)</f>
        <v/>
      </c>
      <c r="EF160" s="125">
        <f>IFERROR(ROUND($EE160*(1+$EP160),2),0)</f>
        <v/>
      </c>
      <c r="EG160" s="128" t="n">
        <v>1</v>
      </c>
      <c r="EH160" s="126" t="n">
        <v>0</v>
      </c>
      <c r="EI160" s="126">
        <f>ROUND(SUM($EH160:$EH160)*SUM($AB160:$AB160)*$EG160,2)</f>
        <v/>
      </c>
      <c r="EJ160" s="126">
        <f>ROUND($EI160*(1+$EP160),2)</f>
        <v/>
      </c>
      <c r="EK160" s="126" t="n">
        <v>0</v>
      </c>
      <c r="EL160" s="126">
        <f>ROUND(SUM($EK160:$EK160)*SUM($AB160:$AB160)*$EG160,2)</f>
        <v/>
      </c>
      <c r="EM160" s="126">
        <f>ROUND($EL160*(1+$EP160),2)</f>
        <v/>
      </c>
      <c r="EN160" s="126">
        <f>SUM($EE160,$EI160,$EL160)</f>
        <v/>
      </c>
      <c r="EO160" s="126">
        <f>SUM($EF160,$EJ160,$EM160)</f>
        <v/>
      </c>
      <c r="EP160" s="59" t="n"/>
      <c r="EQ160" s="59" t="n"/>
      <c r="ER160" s="60">
        <f t="array" ref="ER1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MATCH(ES160,
{"AMS";"RussOutdoor";"HD Outdoor";"Ingroup";"IQ";"Ledproduction";"LisChannel";"Logic";"Media-PPL";"NovikovTV | НовиковТВ";"SMA";"SOK";"КрокусТВ | CrocusTV | IndoorTV";"Сити";"ТЯК Москва"},
0)),"")</f>
        <v/>
      </c>
      <c r="ES160" s="60" t="n"/>
      <c r="ET160" s="60">
        <f t="array" ref="ET1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MATCH(ES160,
{"AMS";"RussOutdoor";"HD Outdoor";"Ingroup";"IQ";"Ledproduction";"LisChannel";"Logic";"Media-PPL";"NovikovTV | НовиковТВ";"SMA";"SOK";"КрокусТВ | CrocusTV | IndoorTV";"Сити";"ТЯК Москва"},
0)),"")</f>
        <v/>
      </c>
      <c r="EU160" s="60" t="n"/>
      <c r="EV160" s="60" t="n"/>
      <c r="EX160" s="110">
        <f t="array" ref="EX160">
($AR160/30
+N("ТРАФИК ПЛОЩАДКИ"))*
(IFERROR(
_xlfn.LET(
_xlpm.GPR,
HLOOKUP($L160,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IF($Q160="цифровой",_xlpm.GPR/$AG160,_xlpm.GPR/60)),
0)
+N("DWELL TIME"))*
(IF($AB160=0,0,IF($AB160=1,0.3,IF($AB160=2,0.5,IF($AB160&gt;2,1))))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_xlfn.IFS($AC160="да",1.2,$AC160="нет",1)*
_xlfn.IFS($AD160="да",1.2,$AD160="нет",1)*
IF(R160="статический",1,1.2)*
$X160*
INDEX(
{1.2;1;1.2;1.2;1;1.2;1.2;1.2;1.2;1.2;1.2;1;1.2;1.2;1.2;1.2;1;1;1.2;1.2;1.2;1;1;1;1;1.2;1.2;1.2;1.2;1;1;1;1;1.2;1.2;1.2;1.2;1.2;1.2;1.2;1.2;1;1;1.2;1;1;1;1;1.5;1;1;1.5;1.5;1.2},
MATCH($Q160,_xlpm.MI,0)))&gt;{0.02;0.04;0.06;0.1;0.2;0.4;0.6;0.8;1;2;4;6})),
{0;1;2;3;4;5;6;7;8;9;10;11;12},
0)))
+N("КОЭФФИЦИЕНТ КОНТАКТА"))))*
(_xlfn.IFS($X160&lt;0.1,$X160/1000,$X160&gt;25,5.2,AND($X160&gt;=0.1,$X160&lt;=25),(($X160*2+0.1)/10)*($X160/10)))*
IFERROR((_xlfn.LET(
_xlpm.MA,
{0;0.8;0.85;0.9;0.95;1},
_xlpm.MAA,
{0;1;2;3;4;5},
INDEX(_xlpm.MA,MATCH(SUMPRODUCT(--((IF(ROUND(_xlpm.MAA,1)&gt;5,5,ROUND($AB160,1)))&gt;{0;1;2;3;4;5})),_xlpm.MAA,0)))
+N("КОЭФФИЦИЕНТ КОЛ-ВО КОНСТРУКЦИЙ")),1)*
$AB160,0))*
(IF($Q160="цифровой",$AG160/15*$AI160,1)
+N("ДЛЯ ЦИФРЫ"))</f>
        <v/>
      </c>
      <c r="EY160" s="110">
        <f>IFERROR(EX160*AY160,0)</f>
        <v/>
      </c>
      <c r="EZ160" s="131">
        <f>IFERROR(DP160/EY160*1000,0)</f>
        <v/>
      </c>
      <c r="FA160" s="112">
        <f>IFERROR(FC160/FB160,0)</f>
        <v/>
      </c>
      <c r="FB160" s="112">
        <f>IFERROR((FC160/(EY160/FF160*#REF!))*0.825,0)</f>
        <v/>
      </c>
      <c r="FC160" s="112">
        <f>IFERROR(((EX160*30/AR160)*100)/30,0)</f>
        <v/>
      </c>
      <c r="FD160" s="112">
        <f>IFERROR(EY160/G160*100%,0)</f>
        <v/>
      </c>
      <c r="FE160" s="112">
        <f>IFERROR(FD160/FC160*100%,0)</f>
        <v/>
      </c>
      <c r="FF160" s="110">
        <f>IFERROR(AR160/30*AY160,0)</f>
        <v/>
      </c>
    </row>
    <row r="161" ht="12.75" customHeight="1">
      <c r="A161" s="59" t="n"/>
      <c r="B161" s="60" t="n"/>
      <c r="C161" s="60" t="n"/>
      <c r="D161" s="60">
        <f t="array" ref="D1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1" s="60">
        <f t="array" ref="E1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1" s="60" t="inlineStr"/>
      <c r="G161" s="60" t="n"/>
      <c r="H161" s="60">
        <f t="array" ref="H1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1" s="60" t="n"/>
      <c r="J161" s="60" t="n"/>
      <c r="K161" s="60" t="n"/>
      <c r="L161" s="60" t="n"/>
      <c r="M161" s="60" t="n"/>
      <c r="N161" s="60" t="n"/>
      <c r="O161" s="60" t="n"/>
      <c r="P161" s="60">
        <f t="array" ref="P161">
_xlfn.IFS(
ISNUMBER(MATCH($Q161,{"шелфбаннер","разделитель","монетница","чековая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ISNUMBER(MATCH($Q161,{"каталог","журнал"},)),
"Пресса",
$Q161="","")</f>
        <v/>
      </c>
      <c r="Q161" s="60" t="n"/>
      <c r="R161" s="60">
        <f t="array" ref="R161">
IFERROR(
_xlfn.IFS(
OR(ISNUMBER(MATCH($Q161,{"экспозиция","макет","стенд","автостенд","авто стенд","выставочное пространство","выставочные стенды","модульные выставочные стенды","3Д конструкция","3D конструкция"},)),P161="Экспонирование"),
"нестандартный",
ISNUMBER(MATCH($Q161,{"скроллер","призматрон"},)),
"динамический",
$P161="Видео",
"цифровой",
OR($P161="Пресса",$P161="Щит",$P161="POSm",$P161="Подвес",$P161="Брендирование/оклейка"),
"статический"),"")</f>
        <v/>
      </c>
      <c r="S161" s="59" t="n"/>
      <c r="T161" s="60" t="n"/>
      <c r="U161" s="60" t="n"/>
      <c r="V161" s="60">
        <f>
IF(P161="Видео",
"цифровой постер/ролик",
IF(ISNUMBER(MATCH(Q161,{"короб световой","короб световой | лайтбокс","короб световой | кристалайт","лайтбокс","лайт бокс","кристалайт","LB","lightbox"},)),
"бэклит",
IF(P161="Брендирование/оклейка",
"перфарированная пленка/самоклейка",
IF(P161="Экспонирование",
"под запрос",
IF(P161="Подвес",
"баннер/ткань",
"")))))</f>
        <v/>
      </c>
      <c r="W161" s="59" t="n"/>
      <c r="X161" s="59" t="n"/>
      <c r="Y161" s="59" t="n"/>
      <c r="Z161" s="61" t="n"/>
      <c r="AA161" s="61" t="n"/>
      <c r="AB161" s="61">
        <f>IF(BL161&gt;0,Z161,0)</f>
        <v/>
      </c>
      <c r="AC161" s="59" t="n"/>
      <c r="AD161" s="59" t="n"/>
      <c r="AE161" s="59" t="n"/>
      <c r="AF161" s="59" t="n"/>
      <c r="AG161" s="59" t="n"/>
      <c r="AH161" s="59" t="n"/>
      <c r="AI161" s="59" t="n"/>
      <c r="AJ161" s="59" t="n"/>
      <c r="AK161" s="59" t="n"/>
      <c r="AL161" s="62">
        <f>IFERROR(IF(OR(R161="статический",R161="динамический",R161="нестандартный",R161="",R161=""),"-",IF(AND(AH161="-",AI161="-"),"-",AK161*3600/AH161*AI161)),"-")</f>
        <v/>
      </c>
      <c r="AM161" s="62">
        <f>IFERROR(IF(OR(R161="статический",R161="динамический",R161="",R161="", R161="BTL",R161="нестандартный"),"-",AG161*AI161*AL161/60),"-")</f>
        <v/>
      </c>
      <c r="AN161" s="63">
        <f>IFERROR(IF(AH161="","-",AG161*AI161/AH161),"-")</f>
        <v/>
      </c>
      <c r="AO161" s="59">
        <f>IFERROR(IF(OR($R161="статический",$R161="динамический",$R161="",$R161="",$R161="BTL",$R161="нестандартный"),"-",$AL161*$AY161),"-")</f>
        <v/>
      </c>
      <c r="AP161" s="62">
        <f>IFERROR(IF(OR($R161="статический",$R161="динамический",$R161="",$R161="",$R161="BTL",$R161="нестандартный"),"-",$AM161*AY161),"-")</f>
        <v/>
      </c>
      <c r="AQ161" s="64" t="n"/>
      <c r="AR161" s="61" t="n"/>
      <c r="AS161" s="61" t="n"/>
      <c r="AT161" s="61" t="n"/>
      <c r="AU161" s="65" t="n"/>
      <c r="AV161" s="124">
        <f>IFERROR(DR161/AT161*1000,"n/a")</f>
        <v/>
      </c>
      <c r="AW161" s="67" t="n"/>
      <c r="AX161" s="67" t="n"/>
      <c r="AY161" s="43">
        <f>IFERROR(IF(OR($AW161="",$AX161=""),"",_xlfn.DAYS($AX161+1,$AW161)),"")</f>
        <v/>
      </c>
      <c r="AZ161" s="68">
        <f t="array" ref="AZ161">
_xlfn.LET(_xlpm.COEFF,
IF($AW161+$AX161=0,0,IF(MAX(MIN($AX161,EOMONTH(AZ$15,0))-MAX($AW161,AZ$15)+1,)&gt;0,1,0)),
_xlfn.IFS(
$ES161="LisChannel",
_xlpm.COEFF*
INDEX({1;1;1.2;1.2;1;1;1;1;1.2;1.2;1.2;1.2},
MATCH(MONTH(AZ$15),
{1,2,3,4,5,6,7,8,9,10,11,12})),
CONCATENATE($ES161," ",$L161)="RussOutdoor метро",
_xlpm.COEFF*
INDEX({0.8;0.9;1.1;1.1;1;1;1;1;1.1;1.1;1.1;1.1},
MATCH(MONTH(AZ$15),
{1,2,3,4,5,6,7,8,9,10,11,12})),
$ES161&lt;&gt;"LisChannel",
_xlpm.COEFF,
$ES161&lt;&gt;"RussOutdoor",
_xlpm.COEFF))</f>
        <v/>
      </c>
      <c r="BA161" s="68">
        <f t="array" ref="BA161">
_xlfn.LET(_xlpm.COEFF,
IF($AW161+$AX161=0,0,IF(MAX(MIN($AX161,EOMONTH(BA$15,0))-MAX($AW161,BA$15)+1,)&gt;0,1,0)),
_xlfn.IFS(
$ES161="LisChannel",
_xlpm.COEFF*
INDEX({1;1;1.2;1.2;1;1;1;1;1.2;1.2;1.2;1.2},
MATCH(MONTH(BA$15),
{1,2,3,4,5,6,7,8,9,10,11,12})),
CONCATENATE($ES161," ",$L161)="RussOutdoor метро",
_xlpm.COEFF*
INDEX({0.8;0.9;1.1;1.1;1;1;1;1;1.1;1.1;1.1;1.1},
MATCH(MONTH(BA$15),
{1,2,3,4,5,6,7,8,9,10,11,12})),
$ES161&lt;&gt;"LisChannel",
_xlpm.COEFF,
$ES161&lt;&gt;"RussOutdoor",
_xlpm.COEFF))</f>
        <v/>
      </c>
      <c r="BB161" s="68">
        <f t="array" ref="BB161">
_xlfn.LET(_xlpm.COEFF,
IF($AW161+$AX161=0,0,IF(MAX(MIN($AX161,EOMONTH(BB$15,0))-MAX($AW161,BB$15)+1,)&gt;0,1,0)),
_xlfn.IFS(
$ES161="LisChannel",
_xlpm.COEFF*
INDEX({1;1;1.2;1.2;1;1;1;1;1.2;1.2;1.2;1.2},
MATCH(MONTH(BB$15),
{1,2,3,4,5,6,7,8,9,10,11,12})),
CONCATENATE($ES161," ",$L161)="RussOutdoor метро",
_xlpm.COEFF*
INDEX({0.8;0.9;1.1;1.1;1;1;1;1;1.1;1.1;1.1;1.1},
MATCH(MONTH(BB$15),
{1,2,3,4,5,6,7,8,9,10,11,12})),
$ES161&lt;&gt;"LisChannel",
_xlpm.COEFF,
$ES161&lt;&gt;"RussOutdoor",
_xlpm.COEFF))</f>
        <v/>
      </c>
      <c r="BC161" s="68">
        <f t="array" ref="BC161">
_xlfn.LET(_xlpm.COEFF,
IF($AW161+$AX161=0,0,IF(MAX(MIN($AX161,EOMONTH(BC$15,0))-MAX($AW161,BC$15)+1,)&gt;0,1,0)),
_xlfn.IFS(
$ES161="LisChannel",
_xlpm.COEFF*
INDEX({1;1;1.2;1.2;1;1;1;1;1.2;1.2;1.2;1.2},
MATCH(MONTH(BC$15),
{1,2,3,4,5,6,7,8,9,10,11,12})),
CONCATENATE($ES161," ",$L161)="RussOutdoor метро",
_xlpm.COEFF*
INDEX({0.8;0.9;1.1;1.1;1;1;1;1;1.1;1.1;1.1;1.1},
MATCH(MONTH(BC$15),
{1,2,3,4,5,6,7,8,9,10,11,12})),
$ES161&lt;&gt;"LisChannel",
_xlpm.COEFF,
$ES161&lt;&gt;"RussOutdoor",
_xlpm.COEFF))</f>
        <v/>
      </c>
      <c r="BD161" s="68">
        <f t="array" ref="BD161">
_xlfn.LET(_xlpm.COEFF,
IF($AW161+$AX161=0,0,IF(MAX(MIN($AX161,EOMONTH(BD$15,0))-MAX($AW161,BD$15)+1,)&gt;0,1,0)),
_xlfn.IFS(
$ES161="LisChannel",
_xlpm.COEFF*
INDEX({1;1;1.2;1.2;1;1;1;1;1.2;1.2;1.2;1.2},
MATCH(MONTH(BD$15),
{1,2,3,4,5,6,7,8,9,10,11,12})),
CONCATENATE($ES161," ",$L161)="RussOutdoor метро",
_xlpm.COEFF*
INDEX({0.8;0.9;1.1;1.1;1;1;1;1;1.1;1.1;1.1;1.1},
MATCH(MONTH(BD$15),
{1,2,3,4,5,6,7,8,9,10,11,12})),
$ES161&lt;&gt;"LisChannel",
_xlpm.COEFF,
$ES161&lt;&gt;"RussOutdoor",
_xlpm.COEFF))</f>
        <v/>
      </c>
      <c r="BE161" s="68">
        <f t="array" ref="BE161">
_xlfn.LET(_xlpm.COEFF,
IF($AW161+$AX161=0,0,IF(MAX(MIN($AX161,EOMONTH(BE$15,0))-MAX($AW161,BE$15)+1,)&gt;0,1,0)),
_xlfn.IFS(
$ES161="LisChannel",
_xlpm.COEFF*
INDEX({1;1;1.2;1.2;1;1;1;1;1.2;1.2;1.2;1.2},
MATCH(MONTH(BE$15),
{1,2,3,4,5,6,7,8,9,10,11,12})),
CONCATENATE($ES161," ",$L161)="RussOutdoor метро",
_xlpm.COEFF*
INDEX({0.8;0.9;1.1;1.1;1;1;1;1;1.1;1.1;1.1;1.1},
MATCH(MONTH(BE$15),
{1,2,3,4,5,6,7,8,9,10,11,12})),
$ES161&lt;&gt;"LisChannel",
_xlpm.COEFF,
$ES161&lt;&gt;"RussOutdoor",
_xlpm.COEFF))</f>
        <v/>
      </c>
      <c r="BF161" s="68">
        <f t="array" ref="BF161">
_xlfn.LET(_xlpm.COEFF,
IF($AW161+$AX161=0,0,IF(MAX(MIN($AX161,EOMONTH(BF$15,0))-MAX($AW161,BF$15)+1,)&gt;0,1,0)),
_xlfn.IFS(
$ES161="LisChannel",
_xlpm.COEFF*
INDEX({1;1;1.2;1.2;1;1;1;1;1.2;1.2;1.2;1.2},
MATCH(MONTH(BF$15),
{1,2,3,4,5,6,7,8,9,10,11,12})),
CONCATENATE($ES161," ",$L161)="RussOutdoor метро",
_xlpm.COEFF*
INDEX({0.8;0.9;1.1;1.1;1;1;1;1;1.1;1.1;1.1;1.1},
MATCH(MONTH(BF$15),
{1,2,3,4,5,6,7,8,9,10,11,12})),
$ES161&lt;&gt;"LisChannel",
_xlpm.COEFF,
$ES161&lt;&gt;"RussOutdoor",
_xlpm.COEFF))</f>
        <v/>
      </c>
      <c r="BG161" s="68">
        <f t="array" ref="BG161">
_xlfn.LET(_xlpm.COEFF,
IF($AW161+$AX161=0,0,IF(MAX(MIN($AX161,EOMONTH(BG$15,0))-MAX($AW161,BG$15)+1,)&gt;0,1,0)),
_xlfn.IFS(
$ES161="LisChannel",
_xlpm.COEFF*
INDEX({1;1;1.2;1.2;1;1;1;1;1.2;1.2;1.2;1.2},
MATCH(MONTH(BG$15),
{1,2,3,4,5,6,7,8,9,10,11,12})),
CONCATENATE($ES161," ",$L161)="RussOutdoor метро",
_xlpm.COEFF*
INDEX({0.8;0.9;1.1;1.1;1;1;1;1;1.1;1.1;1.1;1.1},
MATCH(MONTH(BG$15),
{1,2,3,4,5,6,7,8,9,10,11,12})),
$ES161&lt;&gt;"LisChannel",
_xlpm.COEFF,
$ES161&lt;&gt;"RussOutdoor",
_xlpm.COEFF))</f>
        <v/>
      </c>
      <c r="BH161" s="68">
        <f t="array" ref="BH161">
_xlfn.LET(_xlpm.COEFF,
IF($AW161+$AX161=0,0,IF(MAX(MIN($AX161,EOMONTH(BH$15,0))-MAX($AW161,BH$15)+1,)&gt;0,1,0)),
_xlfn.IFS(
$ES161="LisChannel",
_xlpm.COEFF*
INDEX({1;1;1.2;1.2;1;1;1;1;1.2;1.2;1.2;1.2},
MATCH(MONTH(BH$15),
{1,2,3,4,5,6,7,8,9,10,11,12})),
CONCATENATE($ES161," ",$L161)="RussOutdoor метро",
_xlpm.COEFF*
INDEX({0.8;0.9;1.1;1.1;1;1;1;1;1.1;1.1;1.1;1.1},
MATCH(MONTH(BH$15),
{1,2,3,4,5,6,7,8,9,10,11,12})),
$ES161&lt;&gt;"LisChannel",
_xlpm.COEFF,
$ES161&lt;&gt;"RussOutdoor",
_xlpm.COEFF))</f>
        <v/>
      </c>
      <c r="BI161" s="68">
        <f t="array" ref="BI161">
_xlfn.LET(_xlpm.COEFF,
IF($AW161+$AX161=0,0,IF(MAX(MIN($AX161,EOMONTH(BI$15,0))-MAX($AW161,BI$15)+1,)&gt;0,1,0)),
_xlfn.IFS(
$ES161="LisChannel",
_xlpm.COEFF*
INDEX({1;1;1.2;1.2;1;1;1;1;1.2;1.2;1.2;1.2},
MATCH(MONTH(BI$15),
{1,2,3,4,5,6,7,8,9,10,11,12})),
CONCATENATE($ES161," ",$L161)="RussOutdoor метро",
_xlpm.COEFF*
INDEX({0.8;0.9;1.1;1.1;1;1;1;1;1.1;1.1;1.1;1.1},
MATCH(MONTH(BI$15),
{1,2,3,4,5,6,7,8,9,10,11,12})),
$ES161&lt;&gt;"LisChannel",
_xlpm.COEFF,
$ES161&lt;&gt;"RussOutdoor",
_xlpm.COEFF))</f>
        <v/>
      </c>
      <c r="BJ161" s="68">
        <f t="array" ref="BJ161">
_xlfn.LET(_xlpm.COEFF,
IF($AW161+$AX161=0,0,IF(MAX(MIN($AX161,EOMONTH(BJ$15,0))-MAX($AW161,BJ$15)+1,)&gt;0,1,0)),
_xlfn.IFS(
$ES161="LisChannel",
_xlpm.COEFF*
INDEX({1;1;1.2;1.2;1;1;1;1;1.2;1.2;1.2;1.2},
MATCH(MONTH(BJ$15),
{1,2,3,4,5,6,7,8,9,10,11,12})),
CONCATENATE($ES161," ",$L161)="RussOutdoor метро",
_xlpm.COEFF*
INDEX({0.8;0.9;1.1;1.1;1;1;1;1;1.1;1.1;1.1;1.1},
MATCH(MONTH(BJ$15),
{1,2,3,4,5,6,7,8,9,10,11,12})),
$ES161&lt;&gt;"LisChannel",
_xlpm.COEFF,
$ES161&lt;&gt;"RussOutdoor",
_xlpm.COEFF))</f>
        <v/>
      </c>
      <c r="BK161" s="68">
        <f t="array" ref="BK161">
_xlfn.LET(_xlpm.COEFF,
IF($AW161+$AX161=0,0,IF(MAX(MIN($AX161,EOMONTH(BK$15,0))-MAX($AW161,BK$15)+1,)&gt;0,1,0)),
_xlfn.IFS(
$ES161="LisChannel",
_xlpm.COEFF*
INDEX({1;1;1.2;1.2;1;1;1;1;1.2;1.2;1.2;1.2},
MATCH(MONTH(BK$15),
{1,2,3,4,5,6,7,8,9,10,11,12})),
CONCATENATE($ES161," ",$L161)="RussOutdoor метро",
_xlpm.COEFF*
INDEX({0.8;0.9;1.1;1.1;1;1;1;1;1.1;1.1;1.1;1.1},
MATCH(MONTH(BK$15),
{1,2,3,4,5,6,7,8,9,10,11,12})),
$ES161&lt;&gt;"LisChannel",
_xlpm.COEFF,
$ES161&lt;&gt;"RussOutdoor",
_xlpm.COEFF))</f>
        <v/>
      </c>
      <c r="BL161" s="62">
        <f>COUNTIFS($AZ161:$BK161,"&gt;0")</f>
        <v/>
      </c>
      <c r="BM161" s="65" t="n"/>
      <c r="BN161" s="125">
        <f>$DJ161</f>
        <v/>
      </c>
      <c r="BO161" s="63">
        <f>$DQ161</f>
        <v/>
      </c>
      <c r="BP161" s="125">
        <f>
IFERROR(
IF($BL161=0,0,
$BN161*(1-$BO161)),
0)</f>
        <v/>
      </c>
      <c r="BQ161" s="125">
        <f t="array" ref="BQ161">
IFERROR(
_xlfn.IFS(
$DH161="день_1",
$BP161*$BL161/($AX161-$AW161+1)*AZ161*(DAY(EOMONTH(AZ$15,0))),
$DH161="день_2",
$BP161/30*MAX(MIN($AX161,EOMONTH(AZ$15,0))-MAX($AW161,AZ$15)+1,),
$DH161="раб.день",
$BP161/30*(IFERROR(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$BP161*AZ161,
$DH161="неделя",
$BP161*AZ161/7*(ROUNDUP((DAY(EOMONTH(AZ$15,0)))/4,0))),
0)</f>
        <v/>
      </c>
      <c r="BR161" s="125">
        <f t="array" ref="BR161">
IFERROR(
_xlfn.IFS(
$DH161="день_1",
$BP161*$BL161/($AX161-$AW161+1)*BA161*(DAY(EOMONTH(BA$15,0))),
$DH161="день_2",
$BP161/30*MAX(MIN($AX161,EOMONTH(BA$15,0))-MAX($AW161,BA$15)+1,),
$DH161="раб.день",
$BP161/30*(IFERROR(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$BP161*BA161,
$DH161="неделя",
$BP161*BA161/7*(ROUNDUP((DAY(EOMONTH(BA$15,0)))/4,0))),
0)</f>
        <v/>
      </c>
      <c r="BS161" s="125">
        <f t="array" ref="BS161">
IFERROR(
_xlfn.IFS(
$DH161="день_1",
$BP161*$BL161/($AX161-$AW161+1)*BB161*(DAY(EOMONTH(BB$15,0))),
$DH161="день_2",
$BP161/30*MAX(MIN($AX161,EOMONTH(BB$15,0))-MAX($AW161,BB$15)+1,),
$DH161="раб.день",
$BP161/30*(IFERROR(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$BP161*BB161,
$DH161="неделя",
$BP161*BB161/7*(ROUNDUP((DAY(EOMONTH(BB$15,0)))/4,0))),
0)</f>
        <v/>
      </c>
      <c r="BT161" s="125">
        <f t="array" ref="BT161">
IFERROR(
_xlfn.IFS(
$DH161="день_1",
$BP161*$BL161/($AX161-$AW161+1)*BC161*(DAY(EOMONTH(BC$15,0))),
$DH161="день_2",
$BP161/30*MAX(MIN($AX161,EOMONTH(BC$15,0))-MAX($AW161,BC$15)+1,),
$DH161="раб.день",
$BP161/30*(IFERROR(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$BP161*BC161,
$DH161="неделя",
$BP161*BC161/7*(ROUNDUP((DAY(EOMONTH(BC$15,0)))/4,0))),
0)</f>
        <v/>
      </c>
      <c r="BU161" s="125">
        <f t="array" ref="BU161">
IFERROR(
_xlfn.IFS(
$DH161="день_1",
$BP161*$BL161/($AX161-$AW161+1)*BD161*(DAY(EOMONTH(BD$15,0))),
$DH161="день_2",
$BP161/30*MAX(MIN($AX161,EOMONTH(BD$15,0))-MAX($AW161,BD$15)+1,),
$DH161="раб.день",
$BP161/30*(IFERROR(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$BP161*BD161,
$DH161="неделя",
$BP161*BD161/7*(ROUNDUP((DAY(EOMONTH(BD$15,0)))/4,0))),
0)</f>
        <v/>
      </c>
      <c r="BV161" s="125">
        <f t="array" ref="BV161">
IFERROR(
_xlfn.IFS(
$DH161="день_1",
$BP161*$BL161/($AX161-$AW161+1)*BE161*(DAY(EOMONTH(BE$15,0))),
$DH161="день_2",
$BP161/30*MAX(MIN($AX161,EOMONTH(BE$15,0))-MAX($AW161,BE$15)+1,),
$DH161="раб.день",
$BP161/30*(IFERROR(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$BP161*BE161,
$DH161="неделя",
$BP161*BE161/7*(ROUNDUP((DAY(EOMONTH(BE$15,0)))/4,0))),
0)</f>
        <v/>
      </c>
      <c r="BW161" s="125">
        <f t="array" ref="BW161">
IFERROR(
_xlfn.IFS(
$DH161="день_1",
$BP161*$BL161/($AX161-$AW161+1)*BF161*(DAY(EOMONTH(BF$15,0))),
$DH161="день_2",
$BP161/30*MAX(MIN($AX161,EOMONTH(BF$15,0))-MAX($AW161,BF$15)+1,),
$DH161="раб.день",
$BP161/30*(IFERROR(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$BP161*BF161,
$DH161="неделя",
$BP161*BF161/7*(ROUNDUP((DAY(EOMONTH(BF$15,0)))/4,0))),
0)</f>
        <v/>
      </c>
      <c r="BX161" s="125">
        <f t="array" ref="BX161">
IFERROR(
_xlfn.IFS(
$DH161="день_1",
$BP161*$BL161/($AX161-$AW161+1)*BG161*(DAY(EOMONTH(BG$15,0))),
$DH161="день_2",
$BP161/30*MAX(MIN($AX161,EOMONTH(BG$15,0))-MAX($AW161,BG$15)+1,),
$DH161="раб.день",
$BP161/30*(IFERROR(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$BP161*BG161,
$DH161="неделя",
$BP161*BG161/7*(ROUNDUP((DAY(EOMONTH(BG$15,0)))/4,0))),
0)</f>
        <v/>
      </c>
      <c r="BY161" s="125">
        <f t="array" ref="BY161">
IFERROR(
_xlfn.IFS(
$DH161="день_1",
$BP161*$BL161/($AX161-$AW161+1)*BH161*(DAY(EOMONTH(BH$15,0))),
$DH161="день_2",
$BP161/30*MAX(MIN($AX161,EOMONTH(BH$15,0))-MAX($AW161,BH$15)+1,),
$DH161="раб.день",
$BP161/30*(IFERROR(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$BP161*BH161,
$DH161="неделя",
$BP161*BH161/7*(ROUNDUP((DAY(EOMONTH(BH$15,0)))/4,0))),
0)</f>
        <v/>
      </c>
      <c r="BZ161" s="125">
        <f t="array" ref="BZ161">
IFERROR(
_xlfn.IFS(
$DH161="день_1",
$BP161*$BL161/($AX161-$AW161+1)*BI161*(DAY(EOMONTH(BI$15,0))),
$DH161="день_2",
$BP161/30*MAX(MIN($AX161,EOMONTH(BI$15,0))-MAX($AW161,BI$15)+1,),
$DH161="раб.день",
$BP161/30*(IFERROR(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$BP161*BI161,
$DH161="неделя",
$BP161*BI161/7*(ROUNDUP((DAY(EOMONTH(BI$15,0)))/4,0))),
0)</f>
        <v/>
      </c>
      <c r="CA161" s="125">
        <f t="array" ref="CA161">
IFERROR(
_xlfn.IFS(
$DH161="день_1",
$BP161*$BL161/($AX161-$AW161+1)*BJ161*(DAY(EOMONTH(BJ$15,0))),
$DH161="день_2",
$BP161/30*MAX(MIN($AX161,EOMONTH(BJ$15,0))-MAX($AW161,BJ$15)+1,),
$DH161="раб.день",
$BP161/30*(IFERROR(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$BP161*BJ161,
$DH161="неделя",
$BP161*BJ161/7*(ROUNDUP((DAY(EOMONTH(BJ$15,0)))/4,0))),
0)</f>
        <v/>
      </c>
      <c r="CB161" s="125">
        <f t="array" ref="CB161">
IFERROR(
_xlfn.IFS(
$DH161="день_1",
$BP161*$BL161/($AX161-$AW161+1)*BK161*(DAY(EOMONTH(BK$15,0))),
$DH161="день_2",
$BP161/30*MAX(MIN($AX161,EOMONTH(BK$15,0))-MAX($AW161,BK$15)+1,),
$DH161="раб.день",
$BP161/30*(IFERROR(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$BP161*BK161,
$DH161="неделя",
$BP161*BK161/7*(ROUNDUP((DAY(EOMONTH(BK$15,0)))/4,0))),
0)</f>
        <v/>
      </c>
      <c r="CC161" s="125">
        <f>SUM($BQ161:$CB161)</f>
        <v/>
      </c>
      <c r="CD161" s="126">
        <f>SUM($EH161:$EH161)</f>
        <v/>
      </c>
      <c r="CE161" s="126">
        <f>$CD161*$AB161</f>
        <v/>
      </c>
      <c r="CF161" s="126">
        <f>SUM($EK161:$EK161)</f>
        <v/>
      </c>
      <c r="CG161" s="126">
        <f>$CF161*$AB161</f>
        <v/>
      </c>
      <c r="CH161" s="126">
        <f>SUM($CC161,$CE161,$CG161)</f>
        <v/>
      </c>
      <c r="CI161" s="126">
        <f>$CH161*(1+$CM161)</f>
        <v/>
      </c>
      <c r="CJ161" s="127" t="n">
        <v>0</v>
      </c>
      <c r="CK161" s="126">
        <f>SUM($CH161:$CH161)*(1+$CJ161)</f>
        <v/>
      </c>
      <c r="CL161" s="126">
        <f>SUM($CH161:$CH161)*(1+$CM161)</f>
        <v/>
      </c>
      <c r="CM161" s="59" t="n"/>
      <c r="CN161" s="59" t="n"/>
      <c r="CO161" s="72" t="n"/>
      <c r="CP161" s="59" t="n"/>
      <c r="CQ161" s="73" t="n"/>
      <c r="CR161" s="73" t="n"/>
      <c r="CS161" s="73" t="n"/>
      <c r="CT161" s="72" t="n"/>
      <c r="CU161" s="79" t="inlineStr">
        <is>
          <t> </t>
        </is>
      </c>
      <c r="CV161" s="60" t="n"/>
      <c r="CW161" s="60" t="n"/>
      <c r="CX161" s="60" t="n"/>
      <c r="CY161" s="127">
        <f>IFERROR(($CC161-$EE161)/($EE161/(1-$DQ161)),0)</f>
        <v/>
      </c>
      <c r="CZ161" s="127">
        <f>IFERROR(1-$EI161/($CE161),0)</f>
        <v/>
      </c>
      <c r="DA161" s="127">
        <f>IFERROR(1-$EL161/($CG161),0)</f>
        <v/>
      </c>
      <c r="DB161" s="126">
        <f>ROUND(IFERROR(($CI161/(1+$CM161)-$EN161),0),2)</f>
        <v/>
      </c>
      <c r="DC161" s="128" t="n"/>
      <c r="DD161" s="125" t="n"/>
      <c r="DE161" s="75" t="n">
        <v>0</v>
      </c>
      <c r="DF161" s="128" t="n"/>
      <c r="DG161" s="125">
        <f>IF($DC161=0,0,$DD161*($DC161*100%-$DE161*$DF161))*SUM($AB161:$AB161)</f>
        <v/>
      </c>
      <c r="DH161" s="129" t="inlineStr">
        <is>
          <t>месяц</t>
        </is>
      </c>
      <c r="DI161" s="130">
        <f t="array" ref="DI161">IFERROR(
IF($ES161="LisChannel",
(ROUND(((INDEX({174.625;153.888888888889;130.972222222222},MATCH($AI161,{2;3;4}),0))*$AG161*$AI161),2)),0),0)</f>
        <v/>
      </c>
      <c r="DJ161" s="130">
        <f>
_xlfn.LET(_xlpm.X,
IFERROR(
IF($ES161="НовиковТВ",
(_xlfn.LET(_xlpm.NTV,
_xlfn.LET(_xlpm.MIN,350000,
IF(SUMIFS($DI:$DI,$ES:$ES,"НовиковТВ")&lt;=_xlpm.MIN,
(SUMIFS($DI:$DI,$ES:$ES,"НовиковТВ")/(COUNTIFS($ES:$ES,"НовиковТВ")))*_xlpm.MIN/SUMIFS($DI:$DI,$ES:$ES,"НовиковТВ"),
DI161)),
_xlpm.NTV+$DG161/(1-(1-(_xlpm.NTV)*(1-$DL161)*(1-$DM161)*(1-$DN161)*(1-$DO161)*(1-$DP161)/_xlpm.NTV))))/(1+$EP161),
$DI161+$DG161/(1-(1-($DI161)*(1-$DL161)*(1-$DM161)*(1-$DN161)*(1-$DO161)*(1-$DP161)/$DI161))),
0),
_xlpm.X*(1+$CM161)*(1+$CW161)-_xlpm.X*(1+$CM161)+_xlpm.X)</f>
        <v/>
      </c>
      <c r="DK161" s="125" t="inlineStr">
        <is>
          <t>послед.</t>
        </is>
      </c>
      <c r="DL161" s="63" t="n">
        <v>0</v>
      </c>
      <c r="DM161" s="63" t="n">
        <v>0</v>
      </c>
      <c r="DN161" s="63" t="n">
        <v>0</v>
      </c>
      <c r="DO161" s="63" t="n">
        <v>0</v>
      </c>
      <c r="DP161" s="63" t="n">
        <v>0</v>
      </c>
      <c r="DQ161" s="63">
        <f t="array" ref="DQ161">IFERROR(_xlfn.IFS(
$DK161="послед.",1-(1-$DL161)*(1-$DM161)*(1-$DN161)*(1-$DO161)*(1-$DP161),
$DK161="сумм.",$DL161+$DM161+$DN161+$DO161+$DP161),
0)</f>
        <v/>
      </c>
      <c r="DR161" s="125">
        <f t="array" ref="DR161">
IFERROR(
_xlfn.IFS(
$BL161=0,
0,
$BL161&gt;0,
_xlfn.IFS($DK161="послед.",
$DJ161*(1-$DL161)*(1-$DM161)*(1-$DN161)*(1-$DO161)*(1-$DP161),
$DK161="сумм.",
$DJ161*(1-($DL161+$DM161+$DN161+$DO161+$DP161)))),0)</f>
        <v/>
      </c>
      <c r="DS161" s="125">
        <f t="array" ref="DS161">
IFERROR(_xlfn.IFS(
$DH161="день_1",
$DR161*$BL161/($AX161-$AW161+1)*AZ161*(DAY(EOMONTH(AZ$15,0))),
$DH161="день_2",
$DR161/30*MAX(MIN($AX161,EOMONTH(AZ$15,0))-MAX($AW161,AZ$15)+1,),
$DH161="раб.день",
$DR161/30*(IFERROR(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$DR161*AZ161,
$DH161="неделя",
$DR161*AZ161/7*(ROUNDUP((DAY(EOMONTH(AZ$15,0)))/4,0))),
0)</f>
        <v/>
      </c>
      <c r="DT161" s="125">
        <f t="array" ref="DT161">
IFERROR(_xlfn.IFS(
$DH161="день_1",
$DR161*$BL161/($AX161-$AW161+1)*BA161*(DAY(EOMONTH(BA$15,0))),
$DH161="день_2",
$DR161/30*MAX(MIN($AX161,EOMONTH(BA$15,0))-MAX($AW161,BA$15)+1,),
$DH161="раб.день",
$DR161/30*(IFERROR(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$DR161*BA161,
$DH161="неделя",
$DR161*BA161/7*(ROUNDUP((DAY(EOMONTH(BA$15,0)))/4,0))),
0)</f>
        <v/>
      </c>
      <c r="DU161" s="125">
        <f t="array" ref="DU161">
IFERROR(_xlfn.IFS(
$DH161="день_1",
$DR161*$BL161/($AX161-$AW161+1)*BB161*(DAY(EOMONTH(BB$15,0))),
$DH161="день_2",
$DR161/30*MAX(MIN($AX161,EOMONTH(BB$15,0))-MAX($AW161,BB$15)+1,),
$DH161="раб.день",
$DR161/30*(IFERROR(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$DR161*BB161,
$DH161="неделя",
$DR161*BB161/7*(ROUNDUP((DAY(EOMONTH(BB$15,0)))/4,0))),
0)</f>
        <v/>
      </c>
      <c r="DV161" s="125">
        <f t="array" ref="DV161">
IFERROR(_xlfn.IFS(
$DH161="день_1",
$DR161*$BL161/($AX161-$AW161+1)*BC161*(DAY(EOMONTH(BC$15,0))),
$DH161="день_2",
$DR161/30*MAX(MIN($AX161,EOMONTH(BC$15,0))-MAX($AW161,BC$15)+1,),
$DH161="раб.день",
$DR161/30*(IFERROR(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$DR161*BC161,
$DH161="неделя",
$DR161*BC161/7*(ROUNDUP((DAY(EOMONTH(BC$15,0)))/4,0))),
0)</f>
        <v/>
      </c>
      <c r="DW161" s="125">
        <f t="array" ref="DW161">
IFERROR(_xlfn.IFS(
$DH161="день_1",
$DR161*$BL161/($AX161-$AW161+1)*BD161*(DAY(EOMONTH(BD$15,0))),
$DH161="день_2",
$DR161/30*MAX(MIN($AX161,EOMONTH(BD$15,0))-MAX($AW161,BD$15)+1,),
$DH161="раб.день",
$DR161/30*(IFERROR(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$DR161*BD161,
$DH161="неделя",
$DR161*BD161/7*(ROUNDUP((DAY(EOMONTH(BD$15,0)))/4,0))),
0)</f>
        <v/>
      </c>
      <c r="DX161" s="125">
        <f t="array" ref="DX161">
IFERROR(_xlfn.IFS(
$DH161="день_1",
$DR161*$BL161/($AX161-$AW161+1)*BE161*(DAY(EOMONTH(BE$15,0))),
$DH161="день_2",
$DR161/30*MAX(MIN($AX161,EOMONTH(BE$15,0))-MAX($AW161,BE$15)+1,),
$DH161="раб.день",
$DR161/30*(IFERROR(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$DR161*BE161,
$DH161="неделя",
$DR161*BE161/7*(ROUNDUP((DAY(EOMONTH(BE$15,0)))/4,0))),
0)</f>
        <v/>
      </c>
      <c r="DY161" s="125">
        <f t="array" ref="DY161">
IFERROR(_xlfn.IFS(
$DH161="день_1",
$DR161*$BL161/($AX161-$AW161+1)*BF161*(DAY(EOMONTH(BF$15,0))),
$DH161="день_2",
$DR161/30*MAX(MIN($AX161,EOMONTH(BF$15,0))-MAX($AW161,BF$15)+1,),
$DH161="раб.день",
$DR161/30*(IFERROR(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$DR161*BF161,
$DH161="неделя",
$DR161*BF161/7*(ROUNDUP((DAY(EOMONTH(BF$15,0)))/4,0))),
0)</f>
        <v/>
      </c>
      <c r="DZ161" s="125">
        <f t="array" ref="DZ161">
IFERROR(_xlfn.IFS(
$DH161="день_1",
$DR161*$BL161/($AX161-$AW161+1)*BG161*(DAY(EOMONTH(BG$15,0))),
$DH161="день_2",
$DR161/30*MAX(MIN($AX161,EOMONTH(BG$15,0))-MAX($AW161,BG$15)+1,),
$DH161="раб.день",
$DR161/30*(IFERROR(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$DR161*BG161,
$DH161="неделя",
$DR161*BG161/7*(ROUNDUP((DAY(EOMONTH(BG$15,0)))/4,0))),
0)</f>
        <v/>
      </c>
      <c r="EA161" s="125">
        <f t="array" ref="EA161">
IFERROR(_xlfn.IFS(
$DH161="день_1",
$DR161*$BL161/($AX161-$AW161+1)*BH161*(DAY(EOMONTH(BH$15,0))),
$DH161="день_2",
$DR161/30*MAX(MIN($AX161,EOMONTH(BH$15,0))-MAX($AW161,BH$15)+1,),
$DH161="раб.день",
$DR161/30*(IFERROR(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$DR161*BH161,
$DH161="неделя",
$DR161*BH161/7*(ROUNDUP((DAY(EOMONTH(BH$15,0)))/4,0))),
0)</f>
        <v/>
      </c>
      <c r="EB161" s="125">
        <f t="array" ref="EB161">
IFERROR(_xlfn.IFS(
$DH161="день_1",
$DR161*$BL161/($AX161-$AW161+1)*BI161*(DAY(EOMONTH(BI$15,0))),
$DH161="день_2",
$DR161/30*MAX(MIN($AX161,EOMONTH(BI$15,0))-MAX($AW161,BI$15)+1,),
$DH161="раб.день",
$DR161/30*(IFERROR(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$DR161*BI161,
$DH161="неделя",
$DR161*BI161/7*(ROUNDUP((DAY(EOMONTH(BI$15,0)))/4,0))),
0)</f>
        <v/>
      </c>
      <c r="EC161" s="125">
        <f t="array" ref="EC161">
IFERROR(_xlfn.IFS(
$DH161="день_1",
$DR161*$BL161/($AX161-$AW161+1)*BJ161*(DAY(EOMONTH(BJ$15,0))),
$DH161="день_2",
$DR161/30*MAX(MIN($AX161,EOMONTH(BJ$15,0))-MAX($AW161,BJ$15)+1,),
$DH161="раб.день",
$DR161/30*(IFERROR(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$DR161*BJ161,
$DH161="неделя",
$DR161*BJ161/7*(ROUNDUP((DAY(EOMONTH(BJ$15,0)))/4,0))),
0)</f>
        <v/>
      </c>
      <c r="ED161" s="125">
        <f t="array" ref="ED161">
IFERROR(_xlfn.IFS(
$DH161="день_1",
$DR161*$BL161/($AX161-$AW161+1)*BK161*(DAY(EOMONTH(BK$15,0))),
$DH161="день_2",
$DR161/30*MAX(MIN($AX161,EOMONTH(BK$15,0))-MAX($AW161,BK$15)+1,),
$DH161="раб.день",
$DR161/30*(IFERROR(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$DR161*BK161,
$DH161="неделя",
$DR161*BK161/7*(ROUNDUP((DAY(EOMONTH(BK$15,0)))/4,0))),
0)</f>
        <v/>
      </c>
      <c r="EE161" s="125">
        <f>SUM($DS161,$DT161,$DU161,$DV161,$DW161,$DX161,$DY161,$DZ161,$EA161,$EB161,$EC161,$ED161)</f>
        <v/>
      </c>
      <c r="EF161" s="125">
        <f>IFERROR(ROUND($EE161*(1+$EP161),2),0)</f>
        <v/>
      </c>
      <c r="EG161" s="128" t="n">
        <v>1</v>
      </c>
      <c r="EH161" s="126" t="n">
        <v>0</v>
      </c>
      <c r="EI161" s="126">
        <f>ROUND(SUM($EH161:$EH161)*SUM($AB161:$AB161)*$EG161,2)</f>
        <v/>
      </c>
      <c r="EJ161" s="126">
        <f>ROUND($EI161*(1+$EP161),2)</f>
        <v/>
      </c>
      <c r="EK161" s="126" t="n">
        <v>0</v>
      </c>
      <c r="EL161" s="126">
        <f>ROUND(SUM($EK161:$EK161)*SUM($AB161:$AB161)*$EG161,2)</f>
        <v/>
      </c>
      <c r="EM161" s="126">
        <f>ROUND($EL161*(1+$EP161),2)</f>
        <v/>
      </c>
      <c r="EN161" s="126">
        <f>SUM($EE161,$EI161,$EL161)</f>
        <v/>
      </c>
      <c r="EO161" s="126">
        <f>SUM($EF161,$EJ161,$EM161)</f>
        <v/>
      </c>
      <c r="EP161" s="59" t="n"/>
      <c r="EQ161" s="59" t="n"/>
      <c r="ER161" s="60">
        <f t="array" ref="ER1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MATCH(ES161,
{"AMS";"RussOutdoor";"HD Outdoor";"Ingroup";"IQ";"Ledproduction";"LisChannel";"Logic";"Media-PPL";"NovikovTV | НовиковТВ";"SMA";"SOK";"КрокусТВ | CrocusTV | IndoorTV";"Сити";"ТЯК Москва"},
0)),"")</f>
        <v/>
      </c>
      <c r="ES161" s="60" t="n"/>
      <c r="ET161" s="60">
        <f t="array" ref="ET1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MATCH(ES161,
{"AMS";"RussOutdoor";"HD Outdoor";"Ingroup";"IQ";"Ledproduction";"LisChannel";"Logic";"Media-PPL";"NovikovTV | НовиковТВ";"SMA";"SOK";"КрокусТВ | CrocusTV | IndoorTV";"Сити";"ТЯК Москва"},
0)),"")</f>
        <v/>
      </c>
      <c r="EU161" s="60" t="n"/>
      <c r="EV161" s="60" t="n"/>
      <c r="EX161" s="110">
        <f t="array" ref="EX161">
($AR161/30
+N("ТРАФИК ПЛОЩАДКИ"))*
(IFERROR(
_xlfn.LET(
_xlpm.GPR,
HLOOKUP($L161,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IF($Q161="цифровой",_xlpm.GPR/$AG161,_xlpm.GPR/60)),
0)
+N("DWELL TIME"))*
(IF($AB161=0,0,IF($AB161=1,0.3,IF($AB161=2,0.5,IF($AB161&gt;2,1))))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_xlfn.IFS($AC161="да",1.2,$AC161="нет",1)*
_xlfn.IFS($AD161="да",1.2,$AD161="нет",1)*
IF(R161="статический",1,1.2)*
$X161*
INDEX(
{1.2;1;1.2;1.2;1;1.2;1.2;1.2;1.2;1.2;1.2;1;1.2;1.2;1.2;1.2;1;1;1.2;1.2;1.2;1;1;1;1;1.2;1.2;1.2;1.2;1;1;1;1;1.2;1.2;1.2;1.2;1.2;1.2;1.2;1.2;1;1;1.2;1;1;1;1;1.5;1;1;1.5;1.5;1.2},
MATCH($Q161,_xlpm.MI,0)))&gt;{0.02;0.04;0.06;0.1;0.2;0.4;0.6;0.8;1;2;4;6})),
{0;1;2;3;4;5;6;7;8;9;10;11;12},
0)))
+N("КОЭФФИЦИЕНТ КОНТАКТА"))))*
(_xlfn.IFS($X161&lt;0.1,$X161/1000,$X161&gt;25,5.2,AND($X161&gt;=0.1,$X161&lt;=25),(($X161*2+0.1)/10)*($X161/10)))*
IFERROR((_xlfn.LET(
_xlpm.MA,
{0;0.8;0.85;0.9;0.95;1},
_xlpm.MAA,
{0;1;2;3;4;5},
INDEX(_xlpm.MA,MATCH(SUMPRODUCT(--((IF(ROUND(_xlpm.MAA,1)&gt;5,5,ROUND($AB161,1)))&gt;{0;1;2;3;4;5})),_xlpm.MAA,0)))
+N("КОЭФФИЦИЕНТ КОЛ-ВО КОНСТРУКЦИЙ")),1)*
$AB161,0))*
(IF($Q161="цифровой",$AG161/15*$AI161,1)
+N("ДЛЯ ЦИФРЫ"))</f>
        <v/>
      </c>
      <c r="EY161" s="110">
        <f>IFERROR(EX161*AY161,0)</f>
        <v/>
      </c>
      <c r="EZ161" s="131">
        <f>IFERROR(DP161/EY161*1000,0)</f>
        <v/>
      </c>
      <c r="FA161" s="112">
        <f>IFERROR(FC161/FB161,0)</f>
        <v/>
      </c>
      <c r="FB161" s="112">
        <f>IFERROR((FC161/(EY161/FF161*#REF!))*0.825,0)</f>
        <v/>
      </c>
      <c r="FC161" s="112">
        <f>IFERROR(((EX161*30/AR161)*100)/30,0)</f>
        <v/>
      </c>
      <c r="FD161" s="112">
        <f>IFERROR(EY161/G161*100%,0)</f>
        <v/>
      </c>
      <c r="FE161" s="112">
        <f>IFERROR(FD161/FC161*100%,0)</f>
        <v/>
      </c>
      <c r="FF161" s="110">
        <f>IFERROR(AR161/30*AY161,0)</f>
        <v/>
      </c>
    </row>
    <row r="162" ht="12.75" customHeight="1">
      <c r="A162" s="59" t="n"/>
      <c r="B162" s="60" t="n"/>
      <c r="C162" s="60" t="n"/>
      <c r="D162" s="60">
        <f t="array" ref="D1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2" s="60">
        <f t="array" ref="E1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2" s="60" t="inlineStr"/>
      <c r="G162" s="60" t="n"/>
      <c r="H162" s="60">
        <f t="array" ref="H1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2" s="60" t="n"/>
      <c r="J162" s="60" t="n"/>
      <c r="K162" s="60" t="n"/>
      <c r="L162" s="60" t="n"/>
      <c r="M162" s="60" t="n"/>
      <c r="N162" s="60" t="n"/>
      <c r="O162" s="60" t="n"/>
      <c r="P162" s="60">
        <f t="array" ref="P162">
_xlfn.IFS(
ISNUMBER(MATCH($Q162,{"шелфбаннер","разделитель","монетница","чековая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ISNUMBER(MATCH($Q162,{"каталог","журнал"},)),
"Пресса",
$Q162="","")</f>
        <v/>
      </c>
      <c r="Q162" s="60" t="n"/>
      <c r="R162" s="60">
        <f t="array" ref="R162">
IFERROR(
_xlfn.IFS(
OR(ISNUMBER(MATCH($Q162,{"экспозиция","макет","стенд","автостенд","авто стенд","выставочное пространство","выставочные стенды","модульные выставочные стенды","3Д конструкция","3D конструкция"},)),P162="Экспонирование"),
"нестандартный",
ISNUMBER(MATCH($Q162,{"скроллер","призматрон"},)),
"динамический",
$P162="Видео",
"цифровой",
OR($P162="Пресса",$P162="Щит",$P162="POSm",$P162="Подвес",$P162="Брендирование/оклейка"),
"статический"),"")</f>
        <v/>
      </c>
      <c r="S162" s="59" t="n"/>
      <c r="T162" s="60" t="n"/>
      <c r="U162" s="60" t="n"/>
      <c r="V162" s="60">
        <f>
IF(P162="Видео",
"цифровой постер/ролик",
IF(ISNUMBER(MATCH(Q162,{"короб световой","короб световой | лайтбокс","короб световой | кристалайт","лайтбокс","лайт бокс","кристалайт","LB","lightbox"},)),
"бэклит",
IF(P162="Брендирование/оклейка",
"перфарированная пленка/самоклейка",
IF(P162="Экспонирование",
"под запрос",
IF(P162="Подвес",
"баннер/ткань",
"")))))</f>
        <v/>
      </c>
      <c r="W162" s="59" t="n"/>
      <c r="X162" s="59" t="n"/>
      <c r="Y162" s="59" t="n"/>
      <c r="Z162" s="61" t="n"/>
      <c r="AA162" s="61" t="n"/>
      <c r="AB162" s="61">
        <f>IF(BL162&gt;0,Z162,0)</f>
        <v/>
      </c>
      <c r="AC162" s="59" t="n"/>
      <c r="AD162" s="59" t="n"/>
      <c r="AE162" s="59" t="n"/>
      <c r="AF162" s="59" t="n"/>
      <c r="AG162" s="59" t="n"/>
      <c r="AH162" s="59" t="n"/>
      <c r="AI162" s="59" t="n"/>
      <c r="AJ162" s="59" t="n"/>
      <c r="AK162" s="59" t="n"/>
      <c r="AL162" s="62">
        <f>IFERROR(IF(OR(R162="статический",R162="динамический",R162="нестандартный",R162="",R162=""),"-",IF(AND(AH162="-",AI162="-"),"-",AK162*3600/AH162*AI162)),"-")</f>
        <v/>
      </c>
      <c r="AM162" s="62">
        <f>IFERROR(IF(OR(R162="статический",R162="динамический",R162="",R162="", R162="BTL",R162="нестандартный"),"-",AG162*AI162*AL162/60),"-")</f>
        <v/>
      </c>
      <c r="AN162" s="63">
        <f>IFERROR(IF(AH162="","-",AG162*AI162/AH162),"-")</f>
        <v/>
      </c>
      <c r="AO162" s="59">
        <f>IFERROR(IF(OR($R162="статический",$R162="динамический",$R162="",$R162="",$R162="BTL",$R162="нестандартный"),"-",$AL162*$AY162),"-")</f>
        <v/>
      </c>
      <c r="AP162" s="62">
        <f>IFERROR(IF(OR($R162="статический",$R162="динамический",$R162="",$R162="",$R162="BTL",$R162="нестандартный"),"-",$AM162*AY162),"-")</f>
        <v/>
      </c>
      <c r="AQ162" s="64" t="n"/>
      <c r="AR162" s="61" t="n"/>
      <c r="AS162" s="61" t="n"/>
      <c r="AT162" s="61" t="n"/>
      <c r="AU162" s="65" t="n"/>
      <c r="AV162" s="124">
        <f>IFERROR(DR162/AT162*1000,"n/a")</f>
        <v/>
      </c>
      <c r="AW162" s="67" t="n"/>
      <c r="AX162" s="67" t="n"/>
      <c r="AY162" s="43">
        <f>IFERROR(IF(OR($AW162="",$AX162=""),"",_xlfn.DAYS($AX162+1,$AW162)),"")</f>
        <v/>
      </c>
      <c r="AZ162" s="68">
        <f t="array" ref="AZ162">
_xlfn.LET(_xlpm.COEFF,
IF($AW162+$AX162=0,0,IF(MAX(MIN($AX162,EOMONTH(AZ$15,0))-MAX($AW162,AZ$15)+1,)&gt;0,1,0)),
_xlfn.IFS(
$ES162="LisChannel",
_xlpm.COEFF*
INDEX({1;1;1.2;1.2;1;1;1;1;1.2;1.2;1.2;1.2},
MATCH(MONTH(AZ$15),
{1,2,3,4,5,6,7,8,9,10,11,12})),
CONCATENATE($ES162," ",$L162)="RussOutdoor метро",
_xlpm.COEFF*
INDEX({0.8;0.9;1.1;1.1;1;1;1;1;1.1;1.1;1.1;1.1},
MATCH(MONTH(AZ$15),
{1,2,3,4,5,6,7,8,9,10,11,12})),
$ES162&lt;&gt;"LisChannel",
_xlpm.COEFF,
$ES162&lt;&gt;"RussOutdoor",
_xlpm.COEFF))</f>
        <v/>
      </c>
      <c r="BA162" s="68">
        <f t="array" ref="BA162">
_xlfn.LET(_xlpm.COEFF,
IF($AW162+$AX162=0,0,IF(MAX(MIN($AX162,EOMONTH(BA$15,0))-MAX($AW162,BA$15)+1,)&gt;0,1,0)),
_xlfn.IFS(
$ES162="LisChannel",
_xlpm.COEFF*
INDEX({1;1;1.2;1.2;1;1;1;1;1.2;1.2;1.2;1.2},
MATCH(MONTH(BA$15),
{1,2,3,4,5,6,7,8,9,10,11,12})),
CONCATENATE($ES162," ",$L162)="RussOutdoor метро",
_xlpm.COEFF*
INDEX({0.8;0.9;1.1;1.1;1;1;1;1;1.1;1.1;1.1;1.1},
MATCH(MONTH(BA$15),
{1,2,3,4,5,6,7,8,9,10,11,12})),
$ES162&lt;&gt;"LisChannel",
_xlpm.COEFF,
$ES162&lt;&gt;"RussOutdoor",
_xlpm.COEFF))</f>
        <v/>
      </c>
      <c r="BB162" s="68">
        <f t="array" ref="BB162">
_xlfn.LET(_xlpm.COEFF,
IF($AW162+$AX162=0,0,IF(MAX(MIN($AX162,EOMONTH(BB$15,0))-MAX($AW162,BB$15)+1,)&gt;0,1,0)),
_xlfn.IFS(
$ES162="LisChannel",
_xlpm.COEFF*
INDEX({1;1;1.2;1.2;1;1;1;1;1.2;1.2;1.2;1.2},
MATCH(MONTH(BB$15),
{1,2,3,4,5,6,7,8,9,10,11,12})),
CONCATENATE($ES162," ",$L162)="RussOutdoor метро",
_xlpm.COEFF*
INDEX({0.8;0.9;1.1;1.1;1;1;1;1;1.1;1.1;1.1;1.1},
MATCH(MONTH(BB$15),
{1,2,3,4,5,6,7,8,9,10,11,12})),
$ES162&lt;&gt;"LisChannel",
_xlpm.COEFF,
$ES162&lt;&gt;"RussOutdoor",
_xlpm.COEFF))</f>
        <v/>
      </c>
      <c r="BC162" s="68">
        <f t="array" ref="BC162">
_xlfn.LET(_xlpm.COEFF,
IF($AW162+$AX162=0,0,IF(MAX(MIN($AX162,EOMONTH(BC$15,0))-MAX($AW162,BC$15)+1,)&gt;0,1,0)),
_xlfn.IFS(
$ES162="LisChannel",
_xlpm.COEFF*
INDEX({1;1;1.2;1.2;1;1;1;1;1.2;1.2;1.2;1.2},
MATCH(MONTH(BC$15),
{1,2,3,4,5,6,7,8,9,10,11,12})),
CONCATENATE($ES162," ",$L162)="RussOutdoor метро",
_xlpm.COEFF*
INDEX({0.8;0.9;1.1;1.1;1;1;1;1;1.1;1.1;1.1;1.1},
MATCH(MONTH(BC$15),
{1,2,3,4,5,6,7,8,9,10,11,12})),
$ES162&lt;&gt;"LisChannel",
_xlpm.COEFF,
$ES162&lt;&gt;"RussOutdoor",
_xlpm.COEFF))</f>
        <v/>
      </c>
      <c r="BD162" s="68">
        <f t="array" ref="BD162">
_xlfn.LET(_xlpm.COEFF,
IF($AW162+$AX162=0,0,IF(MAX(MIN($AX162,EOMONTH(BD$15,0))-MAX($AW162,BD$15)+1,)&gt;0,1,0)),
_xlfn.IFS(
$ES162="LisChannel",
_xlpm.COEFF*
INDEX({1;1;1.2;1.2;1;1;1;1;1.2;1.2;1.2;1.2},
MATCH(MONTH(BD$15),
{1,2,3,4,5,6,7,8,9,10,11,12})),
CONCATENATE($ES162," ",$L162)="RussOutdoor метро",
_xlpm.COEFF*
INDEX({0.8;0.9;1.1;1.1;1;1;1;1;1.1;1.1;1.1;1.1},
MATCH(MONTH(BD$15),
{1,2,3,4,5,6,7,8,9,10,11,12})),
$ES162&lt;&gt;"LisChannel",
_xlpm.COEFF,
$ES162&lt;&gt;"RussOutdoor",
_xlpm.COEFF))</f>
        <v/>
      </c>
      <c r="BE162" s="68">
        <f t="array" ref="BE162">
_xlfn.LET(_xlpm.COEFF,
IF($AW162+$AX162=0,0,IF(MAX(MIN($AX162,EOMONTH(BE$15,0))-MAX($AW162,BE$15)+1,)&gt;0,1,0)),
_xlfn.IFS(
$ES162="LisChannel",
_xlpm.COEFF*
INDEX({1;1;1.2;1.2;1;1;1;1;1.2;1.2;1.2;1.2},
MATCH(MONTH(BE$15),
{1,2,3,4,5,6,7,8,9,10,11,12})),
CONCATENATE($ES162," ",$L162)="RussOutdoor метро",
_xlpm.COEFF*
INDEX({0.8;0.9;1.1;1.1;1;1;1;1;1.1;1.1;1.1;1.1},
MATCH(MONTH(BE$15),
{1,2,3,4,5,6,7,8,9,10,11,12})),
$ES162&lt;&gt;"LisChannel",
_xlpm.COEFF,
$ES162&lt;&gt;"RussOutdoor",
_xlpm.COEFF))</f>
        <v/>
      </c>
      <c r="BF162" s="68">
        <f t="array" ref="BF162">
_xlfn.LET(_xlpm.COEFF,
IF($AW162+$AX162=0,0,IF(MAX(MIN($AX162,EOMONTH(BF$15,0))-MAX($AW162,BF$15)+1,)&gt;0,1,0)),
_xlfn.IFS(
$ES162="LisChannel",
_xlpm.COEFF*
INDEX({1;1;1.2;1.2;1;1;1;1;1.2;1.2;1.2;1.2},
MATCH(MONTH(BF$15),
{1,2,3,4,5,6,7,8,9,10,11,12})),
CONCATENATE($ES162," ",$L162)="RussOutdoor метро",
_xlpm.COEFF*
INDEX({0.8;0.9;1.1;1.1;1;1;1;1;1.1;1.1;1.1;1.1},
MATCH(MONTH(BF$15),
{1,2,3,4,5,6,7,8,9,10,11,12})),
$ES162&lt;&gt;"LisChannel",
_xlpm.COEFF,
$ES162&lt;&gt;"RussOutdoor",
_xlpm.COEFF))</f>
        <v/>
      </c>
      <c r="BG162" s="68">
        <f t="array" ref="BG162">
_xlfn.LET(_xlpm.COEFF,
IF($AW162+$AX162=0,0,IF(MAX(MIN($AX162,EOMONTH(BG$15,0))-MAX($AW162,BG$15)+1,)&gt;0,1,0)),
_xlfn.IFS(
$ES162="LisChannel",
_xlpm.COEFF*
INDEX({1;1;1.2;1.2;1;1;1;1;1.2;1.2;1.2;1.2},
MATCH(MONTH(BG$15),
{1,2,3,4,5,6,7,8,9,10,11,12})),
CONCATENATE($ES162," ",$L162)="RussOutdoor метро",
_xlpm.COEFF*
INDEX({0.8;0.9;1.1;1.1;1;1;1;1;1.1;1.1;1.1;1.1},
MATCH(MONTH(BG$15),
{1,2,3,4,5,6,7,8,9,10,11,12})),
$ES162&lt;&gt;"LisChannel",
_xlpm.COEFF,
$ES162&lt;&gt;"RussOutdoor",
_xlpm.COEFF))</f>
        <v/>
      </c>
      <c r="BH162" s="68">
        <f t="array" ref="BH162">
_xlfn.LET(_xlpm.COEFF,
IF($AW162+$AX162=0,0,IF(MAX(MIN($AX162,EOMONTH(BH$15,0))-MAX($AW162,BH$15)+1,)&gt;0,1,0)),
_xlfn.IFS(
$ES162="LisChannel",
_xlpm.COEFF*
INDEX({1;1;1.2;1.2;1;1;1;1;1.2;1.2;1.2;1.2},
MATCH(MONTH(BH$15),
{1,2,3,4,5,6,7,8,9,10,11,12})),
CONCATENATE($ES162," ",$L162)="RussOutdoor метро",
_xlpm.COEFF*
INDEX({0.8;0.9;1.1;1.1;1;1;1;1;1.1;1.1;1.1;1.1},
MATCH(MONTH(BH$15),
{1,2,3,4,5,6,7,8,9,10,11,12})),
$ES162&lt;&gt;"LisChannel",
_xlpm.COEFF,
$ES162&lt;&gt;"RussOutdoor",
_xlpm.COEFF))</f>
        <v/>
      </c>
      <c r="BI162" s="68">
        <f t="array" ref="BI162">
_xlfn.LET(_xlpm.COEFF,
IF($AW162+$AX162=0,0,IF(MAX(MIN($AX162,EOMONTH(BI$15,0))-MAX($AW162,BI$15)+1,)&gt;0,1,0)),
_xlfn.IFS(
$ES162="LisChannel",
_xlpm.COEFF*
INDEX({1;1;1.2;1.2;1;1;1;1;1.2;1.2;1.2;1.2},
MATCH(MONTH(BI$15),
{1,2,3,4,5,6,7,8,9,10,11,12})),
CONCATENATE($ES162," ",$L162)="RussOutdoor метро",
_xlpm.COEFF*
INDEX({0.8;0.9;1.1;1.1;1;1;1;1;1.1;1.1;1.1;1.1},
MATCH(MONTH(BI$15),
{1,2,3,4,5,6,7,8,9,10,11,12})),
$ES162&lt;&gt;"LisChannel",
_xlpm.COEFF,
$ES162&lt;&gt;"RussOutdoor",
_xlpm.COEFF))</f>
        <v/>
      </c>
      <c r="BJ162" s="68">
        <f t="array" ref="BJ162">
_xlfn.LET(_xlpm.COEFF,
IF($AW162+$AX162=0,0,IF(MAX(MIN($AX162,EOMONTH(BJ$15,0))-MAX($AW162,BJ$15)+1,)&gt;0,1,0)),
_xlfn.IFS(
$ES162="LisChannel",
_xlpm.COEFF*
INDEX({1;1;1.2;1.2;1;1;1;1;1.2;1.2;1.2;1.2},
MATCH(MONTH(BJ$15),
{1,2,3,4,5,6,7,8,9,10,11,12})),
CONCATENATE($ES162," ",$L162)="RussOutdoor метро",
_xlpm.COEFF*
INDEX({0.8;0.9;1.1;1.1;1;1;1;1;1.1;1.1;1.1;1.1},
MATCH(MONTH(BJ$15),
{1,2,3,4,5,6,7,8,9,10,11,12})),
$ES162&lt;&gt;"LisChannel",
_xlpm.COEFF,
$ES162&lt;&gt;"RussOutdoor",
_xlpm.COEFF))</f>
        <v/>
      </c>
      <c r="BK162" s="68">
        <f t="array" ref="BK162">
_xlfn.LET(_xlpm.COEFF,
IF($AW162+$AX162=0,0,IF(MAX(MIN($AX162,EOMONTH(BK$15,0))-MAX($AW162,BK$15)+1,)&gt;0,1,0)),
_xlfn.IFS(
$ES162="LisChannel",
_xlpm.COEFF*
INDEX({1;1;1.2;1.2;1;1;1;1;1.2;1.2;1.2;1.2},
MATCH(MONTH(BK$15),
{1,2,3,4,5,6,7,8,9,10,11,12})),
CONCATENATE($ES162," ",$L162)="RussOutdoor метро",
_xlpm.COEFF*
INDEX({0.8;0.9;1.1;1.1;1;1;1;1;1.1;1.1;1.1;1.1},
MATCH(MONTH(BK$15),
{1,2,3,4,5,6,7,8,9,10,11,12})),
$ES162&lt;&gt;"LisChannel",
_xlpm.COEFF,
$ES162&lt;&gt;"RussOutdoor",
_xlpm.COEFF))</f>
        <v/>
      </c>
      <c r="BL162" s="62">
        <f>COUNTIFS($AZ162:$BK162,"&gt;0")</f>
        <v/>
      </c>
      <c r="BM162" s="65" t="n"/>
      <c r="BN162" s="125">
        <f>$DJ162</f>
        <v/>
      </c>
      <c r="BO162" s="63">
        <f>$DQ162</f>
        <v/>
      </c>
      <c r="BP162" s="125">
        <f>
IFERROR(
IF($BL162=0,0,
$BN162*(1-$BO162)),
0)</f>
        <v/>
      </c>
      <c r="BQ162" s="125">
        <f t="array" ref="BQ162">
IFERROR(
_xlfn.IFS(
$DH162="день_1",
$BP162*$BL162/($AX162-$AW162+1)*AZ162*(DAY(EOMONTH(AZ$15,0))),
$DH162="день_2",
$BP162/30*MAX(MIN($AX162,EOMONTH(AZ$15,0))-MAX($AW162,AZ$15)+1,),
$DH162="раб.день",
$BP162/30*(IFERROR(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$BP162*AZ162,
$DH162="неделя",
$BP162*AZ162/7*(ROUNDUP((DAY(EOMONTH(AZ$15,0)))/4,0))),
0)</f>
        <v/>
      </c>
      <c r="BR162" s="125">
        <f t="array" ref="BR162">
IFERROR(
_xlfn.IFS(
$DH162="день_1",
$BP162*$BL162/($AX162-$AW162+1)*BA162*(DAY(EOMONTH(BA$15,0))),
$DH162="день_2",
$BP162/30*MAX(MIN($AX162,EOMONTH(BA$15,0))-MAX($AW162,BA$15)+1,),
$DH162="раб.день",
$BP162/30*(IFERROR(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$BP162*BA162,
$DH162="неделя",
$BP162*BA162/7*(ROUNDUP((DAY(EOMONTH(BA$15,0)))/4,0))),
0)</f>
        <v/>
      </c>
      <c r="BS162" s="125">
        <f t="array" ref="BS162">
IFERROR(
_xlfn.IFS(
$DH162="день_1",
$BP162*$BL162/($AX162-$AW162+1)*BB162*(DAY(EOMONTH(BB$15,0))),
$DH162="день_2",
$BP162/30*MAX(MIN($AX162,EOMONTH(BB$15,0))-MAX($AW162,BB$15)+1,),
$DH162="раб.день",
$BP162/30*(IFERROR(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$BP162*BB162,
$DH162="неделя",
$BP162*BB162/7*(ROUNDUP((DAY(EOMONTH(BB$15,0)))/4,0))),
0)</f>
        <v/>
      </c>
      <c r="BT162" s="125">
        <f t="array" ref="BT162">
IFERROR(
_xlfn.IFS(
$DH162="день_1",
$BP162*$BL162/($AX162-$AW162+1)*BC162*(DAY(EOMONTH(BC$15,0))),
$DH162="день_2",
$BP162/30*MAX(MIN($AX162,EOMONTH(BC$15,0))-MAX($AW162,BC$15)+1,),
$DH162="раб.день",
$BP162/30*(IFERROR(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$BP162*BC162,
$DH162="неделя",
$BP162*BC162/7*(ROUNDUP((DAY(EOMONTH(BC$15,0)))/4,0))),
0)</f>
        <v/>
      </c>
      <c r="BU162" s="125">
        <f t="array" ref="BU162">
IFERROR(
_xlfn.IFS(
$DH162="день_1",
$BP162*$BL162/($AX162-$AW162+1)*BD162*(DAY(EOMONTH(BD$15,0))),
$DH162="день_2",
$BP162/30*MAX(MIN($AX162,EOMONTH(BD$15,0))-MAX($AW162,BD$15)+1,),
$DH162="раб.день",
$BP162/30*(IFERROR(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$BP162*BD162,
$DH162="неделя",
$BP162*BD162/7*(ROUNDUP((DAY(EOMONTH(BD$15,0)))/4,0))),
0)</f>
        <v/>
      </c>
      <c r="BV162" s="125">
        <f t="array" ref="BV162">
IFERROR(
_xlfn.IFS(
$DH162="день_1",
$BP162*$BL162/($AX162-$AW162+1)*BE162*(DAY(EOMONTH(BE$15,0))),
$DH162="день_2",
$BP162/30*MAX(MIN($AX162,EOMONTH(BE$15,0))-MAX($AW162,BE$15)+1,),
$DH162="раб.день",
$BP162/30*(IFERROR(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$BP162*BE162,
$DH162="неделя",
$BP162*BE162/7*(ROUNDUP((DAY(EOMONTH(BE$15,0)))/4,0))),
0)</f>
        <v/>
      </c>
      <c r="BW162" s="125">
        <f t="array" ref="BW162">
IFERROR(
_xlfn.IFS(
$DH162="день_1",
$BP162*$BL162/($AX162-$AW162+1)*BF162*(DAY(EOMONTH(BF$15,0))),
$DH162="день_2",
$BP162/30*MAX(MIN($AX162,EOMONTH(BF$15,0))-MAX($AW162,BF$15)+1,),
$DH162="раб.день",
$BP162/30*(IFERROR(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$BP162*BF162,
$DH162="неделя",
$BP162*BF162/7*(ROUNDUP((DAY(EOMONTH(BF$15,0)))/4,0))),
0)</f>
        <v/>
      </c>
      <c r="BX162" s="125">
        <f t="array" ref="BX162">
IFERROR(
_xlfn.IFS(
$DH162="день_1",
$BP162*$BL162/($AX162-$AW162+1)*BG162*(DAY(EOMONTH(BG$15,0))),
$DH162="день_2",
$BP162/30*MAX(MIN($AX162,EOMONTH(BG$15,0))-MAX($AW162,BG$15)+1,),
$DH162="раб.день",
$BP162/30*(IFERROR(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$BP162*BG162,
$DH162="неделя",
$BP162*BG162/7*(ROUNDUP((DAY(EOMONTH(BG$15,0)))/4,0))),
0)</f>
        <v/>
      </c>
      <c r="BY162" s="125">
        <f t="array" ref="BY162">
IFERROR(
_xlfn.IFS(
$DH162="день_1",
$BP162*$BL162/($AX162-$AW162+1)*BH162*(DAY(EOMONTH(BH$15,0))),
$DH162="день_2",
$BP162/30*MAX(MIN($AX162,EOMONTH(BH$15,0))-MAX($AW162,BH$15)+1,),
$DH162="раб.день",
$BP162/30*(IFERROR(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$BP162*BH162,
$DH162="неделя",
$BP162*BH162/7*(ROUNDUP((DAY(EOMONTH(BH$15,0)))/4,0))),
0)</f>
        <v/>
      </c>
      <c r="BZ162" s="125">
        <f t="array" ref="BZ162">
IFERROR(
_xlfn.IFS(
$DH162="день_1",
$BP162*$BL162/($AX162-$AW162+1)*BI162*(DAY(EOMONTH(BI$15,0))),
$DH162="день_2",
$BP162/30*MAX(MIN($AX162,EOMONTH(BI$15,0))-MAX($AW162,BI$15)+1,),
$DH162="раб.день",
$BP162/30*(IFERROR(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$BP162*BI162,
$DH162="неделя",
$BP162*BI162/7*(ROUNDUP((DAY(EOMONTH(BI$15,0)))/4,0))),
0)</f>
        <v/>
      </c>
      <c r="CA162" s="125">
        <f t="array" ref="CA162">
IFERROR(
_xlfn.IFS(
$DH162="день_1",
$BP162*$BL162/($AX162-$AW162+1)*BJ162*(DAY(EOMONTH(BJ$15,0))),
$DH162="день_2",
$BP162/30*MAX(MIN($AX162,EOMONTH(BJ$15,0))-MAX($AW162,BJ$15)+1,),
$DH162="раб.день",
$BP162/30*(IFERROR(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$BP162*BJ162,
$DH162="неделя",
$BP162*BJ162/7*(ROUNDUP((DAY(EOMONTH(BJ$15,0)))/4,0))),
0)</f>
        <v/>
      </c>
      <c r="CB162" s="125">
        <f t="array" ref="CB162">
IFERROR(
_xlfn.IFS(
$DH162="день_1",
$BP162*$BL162/($AX162-$AW162+1)*BK162*(DAY(EOMONTH(BK$15,0))),
$DH162="день_2",
$BP162/30*MAX(MIN($AX162,EOMONTH(BK$15,0))-MAX($AW162,BK$15)+1,),
$DH162="раб.день",
$BP162/30*(IFERROR(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$BP162*BK162,
$DH162="неделя",
$BP162*BK162/7*(ROUNDUP((DAY(EOMONTH(BK$15,0)))/4,0))),
0)</f>
        <v/>
      </c>
      <c r="CC162" s="125">
        <f>SUM($BQ162:$CB162)</f>
        <v/>
      </c>
      <c r="CD162" s="126">
        <f>SUM($EH162:$EH162)</f>
        <v/>
      </c>
      <c r="CE162" s="126">
        <f>$CD162*$AB162</f>
        <v/>
      </c>
      <c r="CF162" s="126">
        <f>SUM($EK162:$EK162)</f>
        <v/>
      </c>
      <c r="CG162" s="126">
        <f>$CF162*$AB162</f>
        <v/>
      </c>
      <c r="CH162" s="126">
        <f>SUM($CC162,$CE162,$CG162)</f>
        <v/>
      </c>
      <c r="CI162" s="126">
        <f>$CH162*(1+$CM162)</f>
        <v/>
      </c>
      <c r="CJ162" s="127" t="n">
        <v>0</v>
      </c>
      <c r="CK162" s="126">
        <f>SUM($CH162:$CH162)*(1+$CJ162)</f>
        <v/>
      </c>
      <c r="CL162" s="126">
        <f>SUM($CH162:$CH162)*(1+$CM162)</f>
        <v/>
      </c>
      <c r="CM162" s="59" t="n"/>
      <c r="CN162" s="59" t="n"/>
      <c r="CO162" s="72" t="n"/>
      <c r="CP162" s="59" t="n"/>
      <c r="CQ162" s="73" t="n"/>
      <c r="CR162" s="73" t="n"/>
      <c r="CS162" s="73" t="n"/>
      <c r="CT162" s="72" t="n"/>
      <c r="CU162" s="79" t="inlineStr">
        <is>
          <t> </t>
        </is>
      </c>
      <c r="CV162" s="60" t="n"/>
      <c r="CW162" s="60" t="n"/>
      <c r="CX162" s="60" t="n"/>
      <c r="CY162" s="127">
        <f>IFERROR(($CC162-$EE162)/($EE162/(1-$DQ162)),0)</f>
        <v/>
      </c>
      <c r="CZ162" s="127">
        <f>IFERROR(1-$EI162/($CE162),0)</f>
        <v/>
      </c>
      <c r="DA162" s="127">
        <f>IFERROR(1-$EL162/($CG162),0)</f>
        <v/>
      </c>
      <c r="DB162" s="126">
        <f>ROUND(IFERROR(($CI162/(1+$CM162)-$EN162),0),2)</f>
        <v/>
      </c>
      <c r="DC162" s="128" t="n"/>
      <c r="DD162" s="125" t="n"/>
      <c r="DE162" s="75" t="n">
        <v>0</v>
      </c>
      <c r="DF162" s="128" t="n"/>
      <c r="DG162" s="125">
        <f>IF($DC162=0,0,$DD162*($DC162*100%-$DE162*$DF162))*SUM($AB162:$AB162)</f>
        <v/>
      </c>
      <c r="DH162" s="129" t="inlineStr">
        <is>
          <t>месяц</t>
        </is>
      </c>
      <c r="DI162" s="130">
        <f t="array" ref="DI162">IFERROR(
IF($ES162="LisChannel",
(ROUND(((INDEX({174.625;153.888888888889;130.972222222222},MATCH($AI162,{2;3;4}),0))*$AG162*$AI162),2)),0),0)</f>
        <v/>
      </c>
      <c r="DJ162" s="130">
        <f>
_xlfn.LET(_xlpm.X,
IFERROR(
IF($ES162="НовиковТВ",
(_xlfn.LET(_xlpm.NTV,
_xlfn.LET(_xlpm.MIN,350000,
IF(SUMIFS($DI:$DI,$ES:$ES,"НовиковТВ")&lt;=_xlpm.MIN,
(SUMIFS($DI:$DI,$ES:$ES,"НовиковТВ")/(COUNTIFS($ES:$ES,"НовиковТВ")))*_xlpm.MIN/SUMIFS($DI:$DI,$ES:$ES,"НовиковТВ"),
DI162)),
_xlpm.NTV+$DG162/(1-(1-(_xlpm.NTV)*(1-$DL162)*(1-$DM162)*(1-$DN162)*(1-$DO162)*(1-$DP162)/_xlpm.NTV))))/(1+$EP162),
$DI162+$DG162/(1-(1-($DI162)*(1-$DL162)*(1-$DM162)*(1-$DN162)*(1-$DO162)*(1-$DP162)/$DI162))),
0),
_xlpm.X*(1+$CM162)*(1+$CW162)-_xlpm.X*(1+$CM162)+_xlpm.X)</f>
        <v/>
      </c>
      <c r="DK162" s="125" t="inlineStr">
        <is>
          <t>послед.</t>
        </is>
      </c>
      <c r="DL162" s="63" t="n">
        <v>0</v>
      </c>
      <c r="DM162" s="63" t="n">
        <v>0</v>
      </c>
      <c r="DN162" s="63" t="n">
        <v>0</v>
      </c>
      <c r="DO162" s="63" t="n">
        <v>0</v>
      </c>
      <c r="DP162" s="63" t="n">
        <v>0</v>
      </c>
      <c r="DQ162" s="63">
        <f t="array" ref="DQ162">IFERROR(_xlfn.IFS(
$DK162="послед.",1-(1-$DL162)*(1-$DM162)*(1-$DN162)*(1-$DO162)*(1-$DP162),
$DK162="сумм.",$DL162+$DM162+$DN162+$DO162+$DP162),
0)</f>
        <v/>
      </c>
      <c r="DR162" s="125">
        <f t="array" ref="DR162">
IFERROR(
_xlfn.IFS(
$BL162=0,
0,
$BL162&gt;0,
_xlfn.IFS($DK162="послед.",
$DJ162*(1-$DL162)*(1-$DM162)*(1-$DN162)*(1-$DO162)*(1-$DP162),
$DK162="сумм.",
$DJ162*(1-($DL162+$DM162+$DN162+$DO162+$DP162)))),0)</f>
        <v/>
      </c>
      <c r="DS162" s="125">
        <f t="array" ref="DS162">
IFERROR(_xlfn.IFS(
$DH162="день_1",
$DR162*$BL162/($AX162-$AW162+1)*AZ162*(DAY(EOMONTH(AZ$15,0))),
$DH162="день_2",
$DR162/30*MAX(MIN($AX162,EOMONTH(AZ$15,0))-MAX($AW162,AZ$15)+1,),
$DH162="раб.день",
$DR162/30*(IFERROR(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$DR162*AZ162,
$DH162="неделя",
$DR162*AZ162/7*(ROUNDUP((DAY(EOMONTH(AZ$15,0)))/4,0))),
0)</f>
        <v/>
      </c>
      <c r="DT162" s="125">
        <f t="array" ref="DT162">
IFERROR(_xlfn.IFS(
$DH162="день_1",
$DR162*$BL162/($AX162-$AW162+1)*BA162*(DAY(EOMONTH(BA$15,0))),
$DH162="день_2",
$DR162/30*MAX(MIN($AX162,EOMONTH(BA$15,0))-MAX($AW162,BA$15)+1,),
$DH162="раб.день",
$DR162/30*(IFERROR(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$DR162*BA162,
$DH162="неделя",
$DR162*BA162/7*(ROUNDUP((DAY(EOMONTH(BA$15,0)))/4,0))),
0)</f>
        <v/>
      </c>
      <c r="DU162" s="125">
        <f t="array" ref="DU162">
IFERROR(_xlfn.IFS(
$DH162="день_1",
$DR162*$BL162/($AX162-$AW162+1)*BB162*(DAY(EOMONTH(BB$15,0))),
$DH162="день_2",
$DR162/30*MAX(MIN($AX162,EOMONTH(BB$15,0))-MAX($AW162,BB$15)+1,),
$DH162="раб.день",
$DR162/30*(IFERROR(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$DR162*BB162,
$DH162="неделя",
$DR162*BB162/7*(ROUNDUP((DAY(EOMONTH(BB$15,0)))/4,0))),
0)</f>
        <v/>
      </c>
      <c r="DV162" s="125">
        <f t="array" ref="DV162">
IFERROR(_xlfn.IFS(
$DH162="день_1",
$DR162*$BL162/($AX162-$AW162+1)*BC162*(DAY(EOMONTH(BC$15,0))),
$DH162="день_2",
$DR162/30*MAX(MIN($AX162,EOMONTH(BC$15,0))-MAX($AW162,BC$15)+1,),
$DH162="раб.день",
$DR162/30*(IFERROR(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$DR162*BC162,
$DH162="неделя",
$DR162*BC162/7*(ROUNDUP((DAY(EOMONTH(BC$15,0)))/4,0))),
0)</f>
        <v/>
      </c>
      <c r="DW162" s="125">
        <f t="array" ref="DW162">
IFERROR(_xlfn.IFS(
$DH162="день_1",
$DR162*$BL162/($AX162-$AW162+1)*BD162*(DAY(EOMONTH(BD$15,0))),
$DH162="день_2",
$DR162/30*MAX(MIN($AX162,EOMONTH(BD$15,0))-MAX($AW162,BD$15)+1,),
$DH162="раб.день",
$DR162/30*(IFERROR(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$DR162*BD162,
$DH162="неделя",
$DR162*BD162/7*(ROUNDUP((DAY(EOMONTH(BD$15,0)))/4,0))),
0)</f>
        <v/>
      </c>
      <c r="DX162" s="125">
        <f t="array" ref="DX162">
IFERROR(_xlfn.IFS(
$DH162="день_1",
$DR162*$BL162/($AX162-$AW162+1)*BE162*(DAY(EOMONTH(BE$15,0))),
$DH162="день_2",
$DR162/30*MAX(MIN($AX162,EOMONTH(BE$15,0))-MAX($AW162,BE$15)+1,),
$DH162="раб.день",
$DR162/30*(IFERROR(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$DR162*BE162,
$DH162="неделя",
$DR162*BE162/7*(ROUNDUP((DAY(EOMONTH(BE$15,0)))/4,0))),
0)</f>
        <v/>
      </c>
      <c r="DY162" s="125">
        <f t="array" ref="DY162">
IFERROR(_xlfn.IFS(
$DH162="день_1",
$DR162*$BL162/($AX162-$AW162+1)*BF162*(DAY(EOMONTH(BF$15,0))),
$DH162="день_2",
$DR162/30*MAX(MIN($AX162,EOMONTH(BF$15,0))-MAX($AW162,BF$15)+1,),
$DH162="раб.день",
$DR162/30*(IFERROR(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$DR162*BF162,
$DH162="неделя",
$DR162*BF162/7*(ROUNDUP((DAY(EOMONTH(BF$15,0)))/4,0))),
0)</f>
        <v/>
      </c>
      <c r="DZ162" s="125">
        <f t="array" ref="DZ162">
IFERROR(_xlfn.IFS(
$DH162="день_1",
$DR162*$BL162/($AX162-$AW162+1)*BG162*(DAY(EOMONTH(BG$15,0))),
$DH162="день_2",
$DR162/30*MAX(MIN($AX162,EOMONTH(BG$15,0))-MAX($AW162,BG$15)+1,),
$DH162="раб.день",
$DR162/30*(IFERROR(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$DR162*BG162,
$DH162="неделя",
$DR162*BG162/7*(ROUNDUP((DAY(EOMONTH(BG$15,0)))/4,0))),
0)</f>
        <v/>
      </c>
      <c r="EA162" s="125">
        <f t="array" ref="EA162">
IFERROR(_xlfn.IFS(
$DH162="день_1",
$DR162*$BL162/($AX162-$AW162+1)*BH162*(DAY(EOMONTH(BH$15,0))),
$DH162="день_2",
$DR162/30*MAX(MIN($AX162,EOMONTH(BH$15,0))-MAX($AW162,BH$15)+1,),
$DH162="раб.день",
$DR162/30*(IFERROR(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$DR162*BH162,
$DH162="неделя",
$DR162*BH162/7*(ROUNDUP((DAY(EOMONTH(BH$15,0)))/4,0))),
0)</f>
        <v/>
      </c>
      <c r="EB162" s="125">
        <f t="array" ref="EB162">
IFERROR(_xlfn.IFS(
$DH162="день_1",
$DR162*$BL162/($AX162-$AW162+1)*BI162*(DAY(EOMONTH(BI$15,0))),
$DH162="день_2",
$DR162/30*MAX(MIN($AX162,EOMONTH(BI$15,0))-MAX($AW162,BI$15)+1,),
$DH162="раб.день",
$DR162/30*(IFERROR(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$DR162*BI162,
$DH162="неделя",
$DR162*BI162/7*(ROUNDUP((DAY(EOMONTH(BI$15,0)))/4,0))),
0)</f>
        <v/>
      </c>
      <c r="EC162" s="125">
        <f t="array" ref="EC162">
IFERROR(_xlfn.IFS(
$DH162="день_1",
$DR162*$BL162/($AX162-$AW162+1)*BJ162*(DAY(EOMONTH(BJ$15,0))),
$DH162="день_2",
$DR162/30*MAX(MIN($AX162,EOMONTH(BJ$15,0))-MAX($AW162,BJ$15)+1,),
$DH162="раб.день",
$DR162/30*(IFERROR(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$DR162*BJ162,
$DH162="неделя",
$DR162*BJ162/7*(ROUNDUP((DAY(EOMONTH(BJ$15,0)))/4,0))),
0)</f>
        <v/>
      </c>
      <c r="ED162" s="125">
        <f t="array" ref="ED162">
IFERROR(_xlfn.IFS(
$DH162="день_1",
$DR162*$BL162/($AX162-$AW162+1)*BK162*(DAY(EOMONTH(BK$15,0))),
$DH162="день_2",
$DR162/30*MAX(MIN($AX162,EOMONTH(BK$15,0))-MAX($AW162,BK$15)+1,),
$DH162="раб.день",
$DR162/30*(IFERROR(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$DR162*BK162,
$DH162="неделя",
$DR162*BK162/7*(ROUNDUP((DAY(EOMONTH(BK$15,0)))/4,0))),
0)</f>
        <v/>
      </c>
      <c r="EE162" s="125">
        <f>SUM($DS162,$DT162,$DU162,$DV162,$DW162,$DX162,$DY162,$DZ162,$EA162,$EB162,$EC162,$ED162)</f>
        <v/>
      </c>
      <c r="EF162" s="125">
        <f>IFERROR(ROUND($EE162*(1+$EP162),2),0)</f>
        <v/>
      </c>
      <c r="EG162" s="128" t="n">
        <v>1</v>
      </c>
      <c r="EH162" s="126" t="n">
        <v>0</v>
      </c>
      <c r="EI162" s="126">
        <f>ROUND(SUM($EH162:$EH162)*SUM($AB162:$AB162)*$EG162,2)</f>
        <v/>
      </c>
      <c r="EJ162" s="126">
        <f>ROUND($EI162*(1+$EP162),2)</f>
        <v/>
      </c>
      <c r="EK162" s="126" t="n">
        <v>0</v>
      </c>
      <c r="EL162" s="126">
        <f>ROUND(SUM($EK162:$EK162)*SUM($AB162:$AB162)*$EG162,2)</f>
        <v/>
      </c>
      <c r="EM162" s="126">
        <f>ROUND($EL162*(1+$EP162),2)</f>
        <v/>
      </c>
      <c r="EN162" s="126">
        <f>SUM($EE162,$EI162,$EL162)</f>
        <v/>
      </c>
      <c r="EO162" s="126">
        <f>SUM($EF162,$EJ162,$EM162)</f>
        <v/>
      </c>
      <c r="EP162" s="59" t="n"/>
      <c r="EQ162" s="59" t="n"/>
      <c r="ER162" s="60">
        <f t="array" ref="ER1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MATCH(ES162,
{"AMS";"RussOutdoor";"HD Outdoor";"Ingroup";"IQ";"Ledproduction";"LisChannel";"Logic";"Media-PPL";"NovikovTV | НовиковТВ";"SMA";"SOK";"КрокусТВ | CrocusTV | IndoorTV";"Сити";"ТЯК Москва"},
0)),"")</f>
        <v/>
      </c>
      <c r="ES162" s="60" t="n"/>
      <c r="ET162" s="60">
        <f t="array" ref="ET1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MATCH(ES162,
{"AMS";"RussOutdoor";"HD Outdoor";"Ingroup";"IQ";"Ledproduction";"LisChannel";"Logic";"Media-PPL";"NovikovTV | НовиковТВ";"SMA";"SOK";"КрокусТВ | CrocusTV | IndoorTV";"Сити";"ТЯК Москва"},
0)),"")</f>
        <v/>
      </c>
      <c r="EU162" s="60" t="n"/>
      <c r="EV162" s="60" t="n"/>
      <c r="EX162" s="110">
        <f t="array" ref="EX162">
($AR162/30
+N("ТРАФИК ПЛОЩАДКИ"))*
(IFERROR(
_xlfn.LET(
_xlpm.GPR,
HLOOKUP($L162,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IF($Q162="цифровой",_xlpm.GPR/$AG162,_xlpm.GPR/60)),
0)
+N("DWELL TIME"))*
(IF($AB162=0,0,IF($AB162=1,0.3,IF($AB162=2,0.5,IF($AB162&gt;2,1))))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_xlfn.IFS($AC162="да",1.2,$AC162="нет",1)*
_xlfn.IFS($AD162="да",1.2,$AD162="нет",1)*
IF(R162="статический",1,1.2)*
$X162*
INDEX(
{1.2;1;1.2;1.2;1;1.2;1.2;1.2;1.2;1.2;1.2;1;1.2;1.2;1.2;1.2;1;1;1.2;1.2;1.2;1;1;1;1;1.2;1.2;1.2;1.2;1;1;1;1;1.2;1.2;1.2;1.2;1.2;1.2;1.2;1.2;1;1;1.2;1;1;1;1;1.5;1;1;1.5;1.5;1.2},
MATCH($Q162,_xlpm.MI,0)))&gt;{0.02;0.04;0.06;0.1;0.2;0.4;0.6;0.8;1;2;4;6})),
{0;1;2;3;4;5;6;7;8;9;10;11;12},
0)))
+N("КОЭФФИЦИЕНТ КОНТАКТА"))))*
(_xlfn.IFS($X162&lt;0.1,$X162/1000,$X162&gt;25,5.2,AND($X162&gt;=0.1,$X162&lt;=25),(($X162*2+0.1)/10)*($X162/10)))*
IFERROR((_xlfn.LET(
_xlpm.MA,
{0;0.8;0.85;0.9;0.95;1},
_xlpm.MAA,
{0;1;2;3;4;5},
INDEX(_xlpm.MA,MATCH(SUMPRODUCT(--((IF(ROUND(_xlpm.MAA,1)&gt;5,5,ROUND($AB162,1)))&gt;{0;1;2;3;4;5})),_xlpm.MAA,0)))
+N("КОЭФФИЦИЕНТ КОЛ-ВО КОНСТРУКЦИЙ")),1)*
$AB162,0))*
(IF($Q162="цифровой",$AG162/15*$AI162,1)
+N("ДЛЯ ЦИФРЫ"))</f>
        <v/>
      </c>
      <c r="EY162" s="110">
        <f>IFERROR(EX162*AY162,0)</f>
        <v/>
      </c>
      <c r="EZ162" s="131">
        <f>IFERROR(DP162/EY162*1000,0)</f>
        <v/>
      </c>
      <c r="FA162" s="112">
        <f>IFERROR(FC162/FB162,0)</f>
        <v/>
      </c>
      <c r="FB162" s="112">
        <f>IFERROR((FC162/(EY162/FF162*#REF!))*0.825,0)</f>
        <v/>
      </c>
      <c r="FC162" s="112">
        <f>IFERROR(((EX162*30/AR162)*100)/30,0)</f>
        <v/>
      </c>
      <c r="FD162" s="112">
        <f>IFERROR(EY162/G162*100%,0)</f>
        <v/>
      </c>
      <c r="FE162" s="112">
        <f>IFERROR(FD162/FC162*100%,0)</f>
        <v/>
      </c>
      <c r="FF162" s="110">
        <f>IFERROR(AR162/30*AY162,0)</f>
        <v/>
      </c>
    </row>
    <row r="163" ht="12.75" customHeight="1">
      <c r="A163" s="59" t="n"/>
      <c r="B163" s="60" t="n"/>
      <c r="C163" s="60" t="n"/>
      <c r="D163" s="60">
        <f t="array" ref="D1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3" s="60">
        <f t="array" ref="E1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3" s="60" t="inlineStr"/>
      <c r="G163" s="60" t="n"/>
      <c r="H163" s="60">
        <f t="array" ref="H1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3" s="60" t="n"/>
      <c r="J163" s="60" t="n"/>
      <c r="K163" s="60" t="n"/>
      <c r="L163" s="60" t="n"/>
      <c r="M163" s="60" t="n"/>
      <c r="N163" s="60" t="n"/>
      <c r="O163" s="60" t="n"/>
      <c r="P163" s="60">
        <f t="array" ref="P163">
_xlfn.IFS(
ISNUMBER(MATCH($Q163,{"шелфбаннер","разделитель","монетница","чековая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ISNUMBER(MATCH($Q163,{"каталог","журнал"},)),
"Пресса",
$Q163="","")</f>
        <v/>
      </c>
      <c r="Q163" s="60" t="n"/>
      <c r="R163" s="60">
        <f t="array" ref="R163">
IFERROR(
_xlfn.IFS(
OR(ISNUMBER(MATCH($Q163,{"экспозиция","макет","стенд","автостенд","авто стенд","выставочное пространство","выставочные стенды","модульные выставочные стенды","3Д конструкция","3D конструкция"},)),P163="Экспонирование"),
"нестандартный",
ISNUMBER(MATCH($Q163,{"скроллер","призматрон"},)),
"динамический",
$P163="Видео",
"цифровой",
OR($P163="Пресса",$P163="Щит",$P163="POSm",$P163="Подвес",$P163="Брендирование/оклейка"),
"статический"),"")</f>
        <v/>
      </c>
      <c r="S163" s="59" t="n"/>
      <c r="T163" s="60" t="n"/>
      <c r="U163" s="60" t="n"/>
      <c r="V163" s="60">
        <f>
IF(P163="Видео",
"цифровой постер/ролик",
IF(ISNUMBER(MATCH(Q163,{"короб световой","короб световой | лайтбокс","короб световой | кристалайт","лайтбокс","лайт бокс","кристалайт","LB","lightbox"},)),
"бэклит",
IF(P163="Брендирование/оклейка",
"перфарированная пленка/самоклейка",
IF(P163="Экспонирование",
"под запрос",
IF(P163="Подвес",
"баннер/ткань",
"")))))</f>
        <v/>
      </c>
      <c r="W163" s="59" t="n"/>
      <c r="X163" s="59" t="n"/>
      <c r="Y163" s="59" t="n"/>
      <c r="Z163" s="61" t="n"/>
      <c r="AA163" s="61" t="n"/>
      <c r="AB163" s="61">
        <f>IF(BL163&gt;0,Z163,0)</f>
        <v/>
      </c>
      <c r="AC163" s="59" t="n"/>
      <c r="AD163" s="59" t="n"/>
      <c r="AE163" s="59" t="n"/>
      <c r="AF163" s="59" t="n"/>
      <c r="AG163" s="59" t="n"/>
      <c r="AH163" s="59" t="n"/>
      <c r="AI163" s="59" t="n"/>
      <c r="AJ163" s="59" t="n"/>
      <c r="AK163" s="59" t="n"/>
      <c r="AL163" s="62">
        <f>IFERROR(IF(OR(R163="статический",R163="динамический",R163="нестандартный",R163="",R163=""),"-",IF(AND(AH163="-",AI163="-"),"-",AK163*3600/AH163*AI163)),"-")</f>
        <v/>
      </c>
      <c r="AM163" s="62">
        <f>IFERROR(IF(OR(R163="статический",R163="динамический",R163="",R163="", R163="BTL",R163="нестандартный"),"-",AG163*AI163*AL163/60),"-")</f>
        <v/>
      </c>
      <c r="AN163" s="63">
        <f>IFERROR(IF(AH163="","-",AG163*AI163/AH163),"-")</f>
        <v/>
      </c>
      <c r="AO163" s="59">
        <f>IFERROR(IF(OR($R163="статический",$R163="динамический",$R163="",$R163="",$R163="BTL",$R163="нестандартный"),"-",$AL163*$AY163),"-")</f>
        <v/>
      </c>
      <c r="AP163" s="62">
        <f>IFERROR(IF(OR($R163="статический",$R163="динамический",$R163="",$R163="",$R163="BTL",$R163="нестандартный"),"-",$AM163*AY163),"-")</f>
        <v/>
      </c>
      <c r="AQ163" s="64" t="n"/>
      <c r="AR163" s="61" t="n"/>
      <c r="AS163" s="61" t="n"/>
      <c r="AT163" s="61" t="n"/>
      <c r="AU163" s="65" t="n"/>
      <c r="AV163" s="124">
        <f>IFERROR(DR163/AT163*1000,"n/a")</f>
        <v/>
      </c>
      <c r="AW163" s="67" t="n"/>
      <c r="AX163" s="67" t="n"/>
      <c r="AY163" s="43">
        <f>IFERROR(IF(OR($AW163="",$AX163=""),"",_xlfn.DAYS($AX163+1,$AW163)),"")</f>
        <v/>
      </c>
      <c r="AZ163" s="68">
        <f t="array" ref="AZ163">
_xlfn.LET(_xlpm.COEFF,
IF($AW163+$AX163=0,0,IF(MAX(MIN($AX163,EOMONTH(AZ$15,0))-MAX($AW163,AZ$15)+1,)&gt;0,1,0)),
_xlfn.IFS(
$ES163="LisChannel",
_xlpm.COEFF*
INDEX({1;1;1.2;1.2;1;1;1;1;1.2;1.2;1.2;1.2},
MATCH(MONTH(AZ$15),
{1,2,3,4,5,6,7,8,9,10,11,12})),
CONCATENATE($ES163," ",$L163)="RussOutdoor метро",
_xlpm.COEFF*
INDEX({0.8;0.9;1.1;1.1;1;1;1;1;1.1;1.1;1.1;1.1},
MATCH(MONTH(AZ$15),
{1,2,3,4,5,6,7,8,9,10,11,12})),
$ES163&lt;&gt;"LisChannel",
_xlpm.COEFF,
$ES163&lt;&gt;"RussOutdoor",
_xlpm.COEFF))</f>
        <v/>
      </c>
      <c r="BA163" s="68">
        <f t="array" ref="BA163">
_xlfn.LET(_xlpm.COEFF,
IF($AW163+$AX163=0,0,IF(MAX(MIN($AX163,EOMONTH(BA$15,0))-MAX($AW163,BA$15)+1,)&gt;0,1,0)),
_xlfn.IFS(
$ES163="LisChannel",
_xlpm.COEFF*
INDEX({1;1;1.2;1.2;1;1;1;1;1.2;1.2;1.2;1.2},
MATCH(MONTH(BA$15),
{1,2,3,4,5,6,7,8,9,10,11,12})),
CONCATENATE($ES163," ",$L163)="RussOutdoor метро",
_xlpm.COEFF*
INDEX({0.8;0.9;1.1;1.1;1;1;1;1;1.1;1.1;1.1;1.1},
MATCH(MONTH(BA$15),
{1,2,3,4,5,6,7,8,9,10,11,12})),
$ES163&lt;&gt;"LisChannel",
_xlpm.COEFF,
$ES163&lt;&gt;"RussOutdoor",
_xlpm.COEFF))</f>
        <v/>
      </c>
      <c r="BB163" s="68">
        <f t="array" ref="BB163">
_xlfn.LET(_xlpm.COEFF,
IF($AW163+$AX163=0,0,IF(MAX(MIN($AX163,EOMONTH(BB$15,0))-MAX($AW163,BB$15)+1,)&gt;0,1,0)),
_xlfn.IFS(
$ES163="LisChannel",
_xlpm.COEFF*
INDEX({1;1;1.2;1.2;1;1;1;1;1.2;1.2;1.2;1.2},
MATCH(MONTH(BB$15),
{1,2,3,4,5,6,7,8,9,10,11,12})),
CONCATENATE($ES163," ",$L163)="RussOutdoor метро",
_xlpm.COEFF*
INDEX({0.8;0.9;1.1;1.1;1;1;1;1;1.1;1.1;1.1;1.1},
MATCH(MONTH(BB$15),
{1,2,3,4,5,6,7,8,9,10,11,12})),
$ES163&lt;&gt;"LisChannel",
_xlpm.COEFF,
$ES163&lt;&gt;"RussOutdoor",
_xlpm.COEFF))</f>
        <v/>
      </c>
      <c r="BC163" s="68">
        <f t="array" ref="BC163">
_xlfn.LET(_xlpm.COEFF,
IF($AW163+$AX163=0,0,IF(MAX(MIN($AX163,EOMONTH(BC$15,0))-MAX($AW163,BC$15)+1,)&gt;0,1,0)),
_xlfn.IFS(
$ES163="LisChannel",
_xlpm.COEFF*
INDEX({1;1;1.2;1.2;1;1;1;1;1.2;1.2;1.2;1.2},
MATCH(MONTH(BC$15),
{1,2,3,4,5,6,7,8,9,10,11,12})),
CONCATENATE($ES163," ",$L163)="RussOutdoor метро",
_xlpm.COEFF*
INDEX({0.8;0.9;1.1;1.1;1;1;1;1;1.1;1.1;1.1;1.1},
MATCH(MONTH(BC$15),
{1,2,3,4,5,6,7,8,9,10,11,12})),
$ES163&lt;&gt;"LisChannel",
_xlpm.COEFF,
$ES163&lt;&gt;"RussOutdoor",
_xlpm.COEFF))</f>
        <v/>
      </c>
      <c r="BD163" s="68">
        <f t="array" ref="BD163">
_xlfn.LET(_xlpm.COEFF,
IF($AW163+$AX163=0,0,IF(MAX(MIN($AX163,EOMONTH(BD$15,0))-MAX($AW163,BD$15)+1,)&gt;0,1,0)),
_xlfn.IFS(
$ES163="LisChannel",
_xlpm.COEFF*
INDEX({1;1;1.2;1.2;1;1;1;1;1.2;1.2;1.2;1.2},
MATCH(MONTH(BD$15),
{1,2,3,4,5,6,7,8,9,10,11,12})),
CONCATENATE($ES163," ",$L163)="RussOutdoor метро",
_xlpm.COEFF*
INDEX({0.8;0.9;1.1;1.1;1;1;1;1;1.1;1.1;1.1;1.1},
MATCH(MONTH(BD$15),
{1,2,3,4,5,6,7,8,9,10,11,12})),
$ES163&lt;&gt;"LisChannel",
_xlpm.COEFF,
$ES163&lt;&gt;"RussOutdoor",
_xlpm.COEFF))</f>
        <v/>
      </c>
      <c r="BE163" s="68">
        <f t="array" ref="BE163">
_xlfn.LET(_xlpm.COEFF,
IF($AW163+$AX163=0,0,IF(MAX(MIN($AX163,EOMONTH(BE$15,0))-MAX($AW163,BE$15)+1,)&gt;0,1,0)),
_xlfn.IFS(
$ES163="LisChannel",
_xlpm.COEFF*
INDEX({1;1;1.2;1.2;1;1;1;1;1.2;1.2;1.2;1.2},
MATCH(MONTH(BE$15),
{1,2,3,4,5,6,7,8,9,10,11,12})),
CONCATENATE($ES163," ",$L163)="RussOutdoor метро",
_xlpm.COEFF*
INDEX({0.8;0.9;1.1;1.1;1;1;1;1;1.1;1.1;1.1;1.1},
MATCH(MONTH(BE$15),
{1,2,3,4,5,6,7,8,9,10,11,12})),
$ES163&lt;&gt;"LisChannel",
_xlpm.COEFF,
$ES163&lt;&gt;"RussOutdoor",
_xlpm.COEFF))</f>
        <v/>
      </c>
      <c r="BF163" s="68">
        <f t="array" ref="BF163">
_xlfn.LET(_xlpm.COEFF,
IF($AW163+$AX163=0,0,IF(MAX(MIN($AX163,EOMONTH(BF$15,0))-MAX($AW163,BF$15)+1,)&gt;0,1,0)),
_xlfn.IFS(
$ES163="LisChannel",
_xlpm.COEFF*
INDEX({1;1;1.2;1.2;1;1;1;1;1.2;1.2;1.2;1.2},
MATCH(MONTH(BF$15),
{1,2,3,4,5,6,7,8,9,10,11,12})),
CONCATENATE($ES163," ",$L163)="RussOutdoor метро",
_xlpm.COEFF*
INDEX({0.8;0.9;1.1;1.1;1;1;1;1;1.1;1.1;1.1;1.1},
MATCH(MONTH(BF$15),
{1,2,3,4,5,6,7,8,9,10,11,12})),
$ES163&lt;&gt;"LisChannel",
_xlpm.COEFF,
$ES163&lt;&gt;"RussOutdoor",
_xlpm.COEFF))</f>
        <v/>
      </c>
      <c r="BG163" s="68">
        <f t="array" ref="BG163">
_xlfn.LET(_xlpm.COEFF,
IF($AW163+$AX163=0,0,IF(MAX(MIN($AX163,EOMONTH(BG$15,0))-MAX($AW163,BG$15)+1,)&gt;0,1,0)),
_xlfn.IFS(
$ES163="LisChannel",
_xlpm.COEFF*
INDEX({1;1;1.2;1.2;1;1;1;1;1.2;1.2;1.2;1.2},
MATCH(MONTH(BG$15),
{1,2,3,4,5,6,7,8,9,10,11,12})),
CONCATENATE($ES163," ",$L163)="RussOutdoor метро",
_xlpm.COEFF*
INDEX({0.8;0.9;1.1;1.1;1;1;1;1;1.1;1.1;1.1;1.1},
MATCH(MONTH(BG$15),
{1,2,3,4,5,6,7,8,9,10,11,12})),
$ES163&lt;&gt;"LisChannel",
_xlpm.COEFF,
$ES163&lt;&gt;"RussOutdoor",
_xlpm.COEFF))</f>
        <v/>
      </c>
      <c r="BH163" s="68">
        <f t="array" ref="BH163">
_xlfn.LET(_xlpm.COEFF,
IF($AW163+$AX163=0,0,IF(MAX(MIN($AX163,EOMONTH(BH$15,0))-MAX($AW163,BH$15)+1,)&gt;0,1,0)),
_xlfn.IFS(
$ES163="LisChannel",
_xlpm.COEFF*
INDEX({1;1;1.2;1.2;1;1;1;1;1.2;1.2;1.2;1.2},
MATCH(MONTH(BH$15),
{1,2,3,4,5,6,7,8,9,10,11,12})),
CONCATENATE($ES163," ",$L163)="RussOutdoor метро",
_xlpm.COEFF*
INDEX({0.8;0.9;1.1;1.1;1;1;1;1;1.1;1.1;1.1;1.1},
MATCH(MONTH(BH$15),
{1,2,3,4,5,6,7,8,9,10,11,12})),
$ES163&lt;&gt;"LisChannel",
_xlpm.COEFF,
$ES163&lt;&gt;"RussOutdoor",
_xlpm.COEFF))</f>
        <v/>
      </c>
      <c r="BI163" s="68">
        <f t="array" ref="BI163">
_xlfn.LET(_xlpm.COEFF,
IF($AW163+$AX163=0,0,IF(MAX(MIN($AX163,EOMONTH(BI$15,0))-MAX($AW163,BI$15)+1,)&gt;0,1,0)),
_xlfn.IFS(
$ES163="LisChannel",
_xlpm.COEFF*
INDEX({1;1;1.2;1.2;1;1;1;1;1.2;1.2;1.2;1.2},
MATCH(MONTH(BI$15),
{1,2,3,4,5,6,7,8,9,10,11,12})),
CONCATENATE($ES163," ",$L163)="RussOutdoor метро",
_xlpm.COEFF*
INDEX({0.8;0.9;1.1;1.1;1;1;1;1;1.1;1.1;1.1;1.1},
MATCH(MONTH(BI$15),
{1,2,3,4,5,6,7,8,9,10,11,12})),
$ES163&lt;&gt;"LisChannel",
_xlpm.COEFF,
$ES163&lt;&gt;"RussOutdoor",
_xlpm.COEFF))</f>
        <v/>
      </c>
      <c r="BJ163" s="68">
        <f t="array" ref="BJ163">
_xlfn.LET(_xlpm.COEFF,
IF($AW163+$AX163=0,0,IF(MAX(MIN($AX163,EOMONTH(BJ$15,0))-MAX($AW163,BJ$15)+1,)&gt;0,1,0)),
_xlfn.IFS(
$ES163="LisChannel",
_xlpm.COEFF*
INDEX({1;1;1.2;1.2;1;1;1;1;1.2;1.2;1.2;1.2},
MATCH(MONTH(BJ$15),
{1,2,3,4,5,6,7,8,9,10,11,12})),
CONCATENATE($ES163," ",$L163)="RussOutdoor метро",
_xlpm.COEFF*
INDEX({0.8;0.9;1.1;1.1;1;1;1;1;1.1;1.1;1.1;1.1},
MATCH(MONTH(BJ$15),
{1,2,3,4,5,6,7,8,9,10,11,12})),
$ES163&lt;&gt;"LisChannel",
_xlpm.COEFF,
$ES163&lt;&gt;"RussOutdoor",
_xlpm.COEFF))</f>
        <v/>
      </c>
      <c r="BK163" s="68">
        <f t="array" ref="BK163">
_xlfn.LET(_xlpm.COEFF,
IF($AW163+$AX163=0,0,IF(MAX(MIN($AX163,EOMONTH(BK$15,0))-MAX($AW163,BK$15)+1,)&gt;0,1,0)),
_xlfn.IFS(
$ES163="LisChannel",
_xlpm.COEFF*
INDEX({1;1;1.2;1.2;1;1;1;1;1.2;1.2;1.2;1.2},
MATCH(MONTH(BK$15),
{1,2,3,4,5,6,7,8,9,10,11,12})),
CONCATENATE($ES163," ",$L163)="RussOutdoor метро",
_xlpm.COEFF*
INDEX({0.8;0.9;1.1;1.1;1;1;1;1;1.1;1.1;1.1;1.1},
MATCH(MONTH(BK$15),
{1,2,3,4,5,6,7,8,9,10,11,12})),
$ES163&lt;&gt;"LisChannel",
_xlpm.COEFF,
$ES163&lt;&gt;"RussOutdoor",
_xlpm.COEFF))</f>
        <v/>
      </c>
      <c r="BL163" s="62">
        <f>COUNTIFS($AZ163:$BK163,"&gt;0")</f>
        <v/>
      </c>
      <c r="BM163" s="65" t="n"/>
      <c r="BN163" s="125">
        <f>$DJ163</f>
        <v/>
      </c>
      <c r="BO163" s="63">
        <f>$DQ163</f>
        <v/>
      </c>
      <c r="BP163" s="125">
        <f>
IFERROR(
IF($BL163=0,0,
$BN163*(1-$BO163)),
0)</f>
        <v/>
      </c>
      <c r="BQ163" s="125">
        <f t="array" ref="BQ163">
IFERROR(
_xlfn.IFS(
$DH163="день_1",
$BP163*$BL163/($AX163-$AW163+1)*AZ163*(DAY(EOMONTH(AZ$15,0))),
$DH163="день_2",
$BP163/30*MAX(MIN($AX163,EOMONTH(AZ$15,0))-MAX($AW163,AZ$15)+1,),
$DH163="раб.день",
$BP163/30*(IFERROR(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$BP163*AZ163,
$DH163="неделя",
$BP163*AZ163/7*(ROUNDUP((DAY(EOMONTH(AZ$15,0)))/4,0))),
0)</f>
        <v/>
      </c>
      <c r="BR163" s="125">
        <f t="array" ref="BR163">
IFERROR(
_xlfn.IFS(
$DH163="день_1",
$BP163*$BL163/($AX163-$AW163+1)*BA163*(DAY(EOMONTH(BA$15,0))),
$DH163="день_2",
$BP163/30*MAX(MIN($AX163,EOMONTH(BA$15,0))-MAX($AW163,BA$15)+1,),
$DH163="раб.день",
$BP163/30*(IFERROR(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$BP163*BA163,
$DH163="неделя",
$BP163*BA163/7*(ROUNDUP((DAY(EOMONTH(BA$15,0)))/4,0))),
0)</f>
        <v/>
      </c>
      <c r="BS163" s="125">
        <f t="array" ref="BS163">
IFERROR(
_xlfn.IFS(
$DH163="день_1",
$BP163*$BL163/($AX163-$AW163+1)*BB163*(DAY(EOMONTH(BB$15,0))),
$DH163="день_2",
$BP163/30*MAX(MIN($AX163,EOMONTH(BB$15,0))-MAX($AW163,BB$15)+1,),
$DH163="раб.день",
$BP163/30*(IFERROR(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$BP163*BB163,
$DH163="неделя",
$BP163*BB163/7*(ROUNDUP((DAY(EOMONTH(BB$15,0)))/4,0))),
0)</f>
        <v/>
      </c>
      <c r="BT163" s="125">
        <f t="array" ref="BT163">
IFERROR(
_xlfn.IFS(
$DH163="день_1",
$BP163*$BL163/($AX163-$AW163+1)*BC163*(DAY(EOMONTH(BC$15,0))),
$DH163="день_2",
$BP163/30*MAX(MIN($AX163,EOMONTH(BC$15,0))-MAX($AW163,BC$15)+1,),
$DH163="раб.день",
$BP163/30*(IFERROR(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$BP163*BC163,
$DH163="неделя",
$BP163*BC163/7*(ROUNDUP((DAY(EOMONTH(BC$15,0)))/4,0))),
0)</f>
        <v/>
      </c>
      <c r="BU163" s="125">
        <f t="array" ref="BU163">
IFERROR(
_xlfn.IFS(
$DH163="день_1",
$BP163*$BL163/($AX163-$AW163+1)*BD163*(DAY(EOMONTH(BD$15,0))),
$DH163="день_2",
$BP163/30*MAX(MIN($AX163,EOMONTH(BD$15,0))-MAX($AW163,BD$15)+1,),
$DH163="раб.день",
$BP163/30*(IFERROR(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$BP163*BD163,
$DH163="неделя",
$BP163*BD163/7*(ROUNDUP((DAY(EOMONTH(BD$15,0)))/4,0))),
0)</f>
        <v/>
      </c>
      <c r="BV163" s="125">
        <f t="array" ref="BV163">
IFERROR(
_xlfn.IFS(
$DH163="день_1",
$BP163*$BL163/($AX163-$AW163+1)*BE163*(DAY(EOMONTH(BE$15,0))),
$DH163="день_2",
$BP163/30*MAX(MIN($AX163,EOMONTH(BE$15,0))-MAX($AW163,BE$15)+1,),
$DH163="раб.день",
$BP163/30*(IFERROR(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$BP163*BE163,
$DH163="неделя",
$BP163*BE163/7*(ROUNDUP((DAY(EOMONTH(BE$15,0)))/4,0))),
0)</f>
        <v/>
      </c>
      <c r="BW163" s="125">
        <f t="array" ref="BW163">
IFERROR(
_xlfn.IFS(
$DH163="день_1",
$BP163*$BL163/($AX163-$AW163+1)*BF163*(DAY(EOMONTH(BF$15,0))),
$DH163="день_2",
$BP163/30*MAX(MIN($AX163,EOMONTH(BF$15,0))-MAX($AW163,BF$15)+1,),
$DH163="раб.день",
$BP163/30*(IFERROR(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$BP163*BF163,
$DH163="неделя",
$BP163*BF163/7*(ROUNDUP((DAY(EOMONTH(BF$15,0)))/4,0))),
0)</f>
        <v/>
      </c>
      <c r="BX163" s="125">
        <f t="array" ref="BX163">
IFERROR(
_xlfn.IFS(
$DH163="день_1",
$BP163*$BL163/($AX163-$AW163+1)*BG163*(DAY(EOMONTH(BG$15,0))),
$DH163="день_2",
$BP163/30*MAX(MIN($AX163,EOMONTH(BG$15,0))-MAX($AW163,BG$15)+1,),
$DH163="раб.день",
$BP163/30*(IFERROR(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$BP163*BG163,
$DH163="неделя",
$BP163*BG163/7*(ROUNDUP((DAY(EOMONTH(BG$15,0)))/4,0))),
0)</f>
        <v/>
      </c>
      <c r="BY163" s="125">
        <f t="array" ref="BY163">
IFERROR(
_xlfn.IFS(
$DH163="день_1",
$BP163*$BL163/($AX163-$AW163+1)*BH163*(DAY(EOMONTH(BH$15,0))),
$DH163="день_2",
$BP163/30*MAX(MIN($AX163,EOMONTH(BH$15,0))-MAX($AW163,BH$15)+1,),
$DH163="раб.день",
$BP163/30*(IFERROR(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$BP163*BH163,
$DH163="неделя",
$BP163*BH163/7*(ROUNDUP((DAY(EOMONTH(BH$15,0)))/4,0))),
0)</f>
        <v/>
      </c>
      <c r="BZ163" s="125">
        <f t="array" ref="BZ163">
IFERROR(
_xlfn.IFS(
$DH163="день_1",
$BP163*$BL163/($AX163-$AW163+1)*BI163*(DAY(EOMONTH(BI$15,0))),
$DH163="день_2",
$BP163/30*MAX(MIN($AX163,EOMONTH(BI$15,0))-MAX($AW163,BI$15)+1,),
$DH163="раб.день",
$BP163/30*(IFERROR(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$BP163*BI163,
$DH163="неделя",
$BP163*BI163/7*(ROUNDUP((DAY(EOMONTH(BI$15,0)))/4,0))),
0)</f>
        <v/>
      </c>
      <c r="CA163" s="125">
        <f t="array" ref="CA163">
IFERROR(
_xlfn.IFS(
$DH163="день_1",
$BP163*$BL163/($AX163-$AW163+1)*BJ163*(DAY(EOMONTH(BJ$15,0))),
$DH163="день_2",
$BP163/30*MAX(MIN($AX163,EOMONTH(BJ$15,0))-MAX($AW163,BJ$15)+1,),
$DH163="раб.день",
$BP163/30*(IFERROR(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$BP163*BJ163,
$DH163="неделя",
$BP163*BJ163/7*(ROUNDUP((DAY(EOMONTH(BJ$15,0)))/4,0))),
0)</f>
        <v/>
      </c>
      <c r="CB163" s="125">
        <f t="array" ref="CB163">
IFERROR(
_xlfn.IFS(
$DH163="день_1",
$BP163*$BL163/($AX163-$AW163+1)*BK163*(DAY(EOMONTH(BK$15,0))),
$DH163="день_2",
$BP163/30*MAX(MIN($AX163,EOMONTH(BK$15,0))-MAX($AW163,BK$15)+1,),
$DH163="раб.день",
$BP163/30*(IFERROR(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$BP163*BK163,
$DH163="неделя",
$BP163*BK163/7*(ROUNDUP((DAY(EOMONTH(BK$15,0)))/4,0))),
0)</f>
        <v/>
      </c>
      <c r="CC163" s="125">
        <f>SUM($BQ163:$CB163)</f>
        <v/>
      </c>
      <c r="CD163" s="126">
        <f>SUM($EH163:$EH163)</f>
        <v/>
      </c>
      <c r="CE163" s="126">
        <f>$CD163*$AB163</f>
        <v/>
      </c>
      <c r="CF163" s="126">
        <f>SUM($EK163:$EK163)</f>
        <v/>
      </c>
      <c r="CG163" s="126">
        <f>$CF163*$AB163</f>
        <v/>
      </c>
      <c r="CH163" s="126">
        <f>SUM($CC163,$CE163,$CG163)</f>
        <v/>
      </c>
      <c r="CI163" s="126">
        <f>$CH163*(1+$CM163)</f>
        <v/>
      </c>
      <c r="CJ163" s="127" t="n">
        <v>0</v>
      </c>
      <c r="CK163" s="126">
        <f>SUM($CH163:$CH163)*(1+$CJ163)</f>
        <v/>
      </c>
      <c r="CL163" s="126">
        <f>SUM($CH163:$CH163)*(1+$CM163)</f>
        <v/>
      </c>
      <c r="CM163" s="59" t="n"/>
      <c r="CN163" s="59" t="n"/>
      <c r="CO163" s="72" t="n"/>
      <c r="CP163" s="59" t="n"/>
      <c r="CQ163" s="73" t="n"/>
      <c r="CR163" s="73" t="n"/>
      <c r="CS163" s="73" t="n"/>
      <c r="CT163" s="72" t="n"/>
      <c r="CU163" s="79" t="inlineStr">
        <is>
          <t> </t>
        </is>
      </c>
      <c r="CV163" s="60" t="n"/>
      <c r="CW163" s="60" t="n"/>
      <c r="CX163" s="60" t="n"/>
      <c r="CY163" s="127">
        <f>IFERROR(($CC163-$EE163)/($EE163/(1-$DQ163)),0)</f>
        <v/>
      </c>
      <c r="CZ163" s="127">
        <f>IFERROR(1-$EI163/($CE163),0)</f>
        <v/>
      </c>
      <c r="DA163" s="127">
        <f>IFERROR(1-$EL163/($CG163),0)</f>
        <v/>
      </c>
      <c r="DB163" s="126">
        <f>ROUND(IFERROR(($CI163/(1+$CM163)-$EN163),0),2)</f>
        <v/>
      </c>
      <c r="DC163" s="128" t="n"/>
      <c r="DD163" s="125" t="n"/>
      <c r="DE163" s="75" t="n">
        <v>0</v>
      </c>
      <c r="DF163" s="128" t="n"/>
      <c r="DG163" s="125">
        <f>IF($DC163=0,0,$DD163*($DC163*100%-$DE163*$DF163))*SUM($AB163:$AB163)</f>
        <v/>
      </c>
      <c r="DH163" s="129" t="inlineStr">
        <is>
          <t>месяц</t>
        </is>
      </c>
      <c r="DI163" s="130">
        <f t="array" ref="DI163">IFERROR(
IF($ES163="LisChannel",
(ROUND(((INDEX({174.625;153.888888888889;130.972222222222},MATCH($AI163,{2;3;4}),0))*$AG163*$AI163),2)),0),0)</f>
        <v/>
      </c>
      <c r="DJ163" s="130">
        <f>
_xlfn.LET(_xlpm.X,
IFERROR(
IF($ES163="НовиковТВ",
(_xlfn.LET(_xlpm.NTV,
_xlfn.LET(_xlpm.MIN,350000,
IF(SUMIFS($DI:$DI,$ES:$ES,"НовиковТВ")&lt;=_xlpm.MIN,
(SUMIFS($DI:$DI,$ES:$ES,"НовиковТВ")/(COUNTIFS($ES:$ES,"НовиковТВ")))*_xlpm.MIN/SUMIFS($DI:$DI,$ES:$ES,"НовиковТВ"),
DI163)),
_xlpm.NTV+$DG163/(1-(1-(_xlpm.NTV)*(1-$DL163)*(1-$DM163)*(1-$DN163)*(1-$DO163)*(1-$DP163)/_xlpm.NTV))))/(1+$EP163),
$DI163+$DG163/(1-(1-($DI163)*(1-$DL163)*(1-$DM163)*(1-$DN163)*(1-$DO163)*(1-$DP163)/$DI163))),
0),
_xlpm.X*(1+$CM163)*(1+$CW163)-_xlpm.X*(1+$CM163)+_xlpm.X)</f>
        <v/>
      </c>
      <c r="DK163" s="125" t="inlineStr">
        <is>
          <t>послед.</t>
        </is>
      </c>
      <c r="DL163" s="63" t="n">
        <v>0</v>
      </c>
      <c r="DM163" s="63" t="n">
        <v>0</v>
      </c>
      <c r="DN163" s="63" t="n">
        <v>0</v>
      </c>
      <c r="DO163" s="63" t="n">
        <v>0</v>
      </c>
      <c r="DP163" s="63" t="n">
        <v>0</v>
      </c>
      <c r="DQ163" s="63">
        <f t="array" ref="DQ163">IFERROR(_xlfn.IFS(
$DK163="послед.",1-(1-$DL163)*(1-$DM163)*(1-$DN163)*(1-$DO163)*(1-$DP163),
$DK163="сумм.",$DL163+$DM163+$DN163+$DO163+$DP163),
0)</f>
        <v/>
      </c>
      <c r="DR163" s="125">
        <f t="array" ref="DR163">
IFERROR(
_xlfn.IFS(
$BL163=0,
0,
$BL163&gt;0,
_xlfn.IFS($DK163="послед.",
$DJ163*(1-$DL163)*(1-$DM163)*(1-$DN163)*(1-$DO163)*(1-$DP163),
$DK163="сумм.",
$DJ163*(1-($DL163+$DM163+$DN163+$DO163+$DP163)))),0)</f>
        <v/>
      </c>
      <c r="DS163" s="125">
        <f t="array" ref="DS163">
IFERROR(_xlfn.IFS(
$DH163="день_1",
$DR163*$BL163/($AX163-$AW163+1)*AZ163*(DAY(EOMONTH(AZ$15,0))),
$DH163="день_2",
$DR163/30*MAX(MIN($AX163,EOMONTH(AZ$15,0))-MAX($AW163,AZ$15)+1,),
$DH163="раб.день",
$DR163/30*(IFERROR(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$DR163*AZ163,
$DH163="неделя",
$DR163*AZ163/7*(ROUNDUP((DAY(EOMONTH(AZ$15,0)))/4,0))),
0)</f>
        <v/>
      </c>
      <c r="DT163" s="125">
        <f t="array" ref="DT163">
IFERROR(_xlfn.IFS(
$DH163="день_1",
$DR163*$BL163/($AX163-$AW163+1)*BA163*(DAY(EOMONTH(BA$15,0))),
$DH163="день_2",
$DR163/30*MAX(MIN($AX163,EOMONTH(BA$15,0))-MAX($AW163,BA$15)+1,),
$DH163="раб.день",
$DR163/30*(IFERROR(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$DR163*BA163,
$DH163="неделя",
$DR163*BA163/7*(ROUNDUP((DAY(EOMONTH(BA$15,0)))/4,0))),
0)</f>
        <v/>
      </c>
      <c r="DU163" s="125">
        <f t="array" ref="DU163">
IFERROR(_xlfn.IFS(
$DH163="день_1",
$DR163*$BL163/($AX163-$AW163+1)*BB163*(DAY(EOMONTH(BB$15,0))),
$DH163="день_2",
$DR163/30*MAX(MIN($AX163,EOMONTH(BB$15,0))-MAX($AW163,BB$15)+1,),
$DH163="раб.день",
$DR163/30*(IFERROR(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$DR163*BB163,
$DH163="неделя",
$DR163*BB163/7*(ROUNDUP((DAY(EOMONTH(BB$15,0)))/4,0))),
0)</f>
        <v/>
      </c>
      <c r="DV163" s="125">
        <f t="array" ref="DV163">
IFERROR(_xlfn.IFS(
$DH163="день_1",
$DR163*$BL163/($AX163-$AW163+1)*BC163*(DAY(EOMONTH(BC$15,0))),
$DH163="день_2",
$DR163/30*MAX(MIN($AX163,EOMONTH(BC$15,0))-MAX($AW163,BC$15)+1,),
$DH163="раб.день",
$DR163/30*(IFERROR(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$DR163*BC163,
$DH163="неделя",
$DR163*BC163/7*(ROUNDUP((DAY(EOMONTH(BC$15,0)))/4,0))),
0)</f>
        <v/>
      </c>
      <c r="DW163" s="125">
        <f t="array" ref="DW163">
IFERROR(_xlfn.IFS(
$DH163="день_1",
$DR163*$BL163/($AX163-$AW163+1)*BD163*(DAY(EOMONTH(BD$15,0))),
$DH163="день_2",
$DR163/30*MAX(MIN($AX163,EOMONTH(BD$15,0))-MAX($AW163,BD$15)+1,),
$DH163="раб.день",
$DR163/30*(IFERROR(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$DR163*BD163,
$DH163="неделя",
$DR163*BD163/7*(ROUNDUP((DAY(EOMONTH(BD$15,0)))/4,0))),
0)</f>
        <v/>
      </c>
      <c r="DX163" s="125">
        <f t="array" ref="DX163">
IFERROR(_xlfn.IFS(
$DH163="день_1",
$DR163*$BL163/($AX163-$AW163+1)*BE163*(DAY(EOMONTH(BE$15,0))),
$DH163="день_2",
$DR163/30*MAX(MIN($AX163,EOMONTH(BE$15,0))-MAX($AW163,BE$15)+1,),
$DH163="раб.день",
$DR163/30*(IFERROR(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$DR163*BE163,
$DH163="неделя",
$DR163*BE163/7*(ROUNDUP((DAY(EOMONTH(BE$15,0)))/4,0))),
0)</f>
        <v/>
      </c>
      <c r="DY163" s="125">
        <f t="array" ref="DY163">
IFERROR(_xlfn.IFS(
$DH163="день_1",
$DR163*$BL163/($AX163-$AW163+1)*BF163*(DAY(EOMONTH(BF$15,0))),
$DH163="день_2",
$DR163/30*MAX(MIN($AX163,EOMONTH(BF$15,0))-MAX($AW163,BF$15)+1,),
$DH163="раб.день",
$DR163/30*(IFERROR(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$DR163*BF163,
$DH163="неделя",
$DR163*BF163/7*(ROUNDUP((DAY(EOMONTH(BF$15,0)))/4,0))),
0)</f>
        <v/>
      </c>
      <c r="DZ163" s="125">
        <f t="array" ref="DZ163">
IFERROR(_xlfn.IFS(
$DH163="день_1",
$DR163*$BL163/($AX163-$AW163+1)*BG163*(DAY(EOMONTH(BG$15,0))),
$DH163="день_2",
$DR163/30*MAX(MIN($AX163,EOMONTH(BG$15,0))-MAX($AW163,BG$15)+1,),
$DH163="раб.день",
$DR163/30*(IFERROR(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$DR163*BG163,
$DH163="неделя",
$DR163*BG163/7*(ROUNDUP((DAY(EOMONTH(BG$15,0)))/4,0))),
0)</f>
        <v/>
      </c>
      <c r="EA163" s="125">
        <f t="array" ref="EA163">
IFERROR(_xlfn.IFS(
$DH163="день_1",
$DR163*$BL163/($AX163-$AW163+1)*BH163*(DAY(EOMONTH(BH$15,0))),
$DH163="день_2",
$DR163/30*MAX(MIN($AX163,EOMONTH(BH$15,0))-MAX($AW163,BH$15)+1,),
$DH163="раб.день",
$DR163/30*(IFERROR(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$DR163*BH163,
$DH163="неделя",
$DR163*BH163/7*(ROUNDUP((DAY(EOMONTH(BH$15,0)))/4,0))),
0)</f>
        <v/>
      </c>
      <c r="EB163" s="125">
        <f t="array" ref="EB163">
IFERROR(_xlfn.IFS(
$DH163="день_1",
$DR163*$BL163/($AX163-$AW163+1)*BI163*(DAY(EOMONTH(BI$15,0))),
$DH163="день_2",
$DR163/30*MAX(MIN($AX163,EOMONTH(BI$15,0))-MAX($AW163,BI$15)+1,),
$DH163="раб.день",
$DR163/30*(IFERROR(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$DR163*BI163,
$DH163="неделя",
$DR163*BI163/7*(ROUNDUP((DAY(EOMONTH(BI$15,0)))/4,0))),
0)</f>
        <v/>
      </c>
      <c r="EC163" s="125">
        <f t="array" ref="EC163">
IFERROR(_xlfn.IFS(
$DH163="день_1",
$DR163*$BL163/($AX163-$AW163+1)*BJ163*(DAY(EOMONTH(BJ$15,0))),
$DH163="день_2",
$DR163/30*MAX(MIN($AX163,EOMONTH(BJ$15,0))-MAX($AW163,BJ$15)+1,),
$DH163="раб.день",
$DR163/30*(IFERROR(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$DR163*BJ163,
$DH163="неделя",
$DR163*BJ163/7*(ROUNDUP((DAY(EOMONTH(BJ$15,0)))/4,0))),
0)</f>
        <v/>
      </c>
      <c r="ED163" s="125">
        <f t="array" ref="ED163">
IFERROR(_xlfn.IFS(
$DH163="день_1",
$DR163*$BL163/($AX163-$AW163+1)*BK163*(DAY(EOMONTH(BK$15,0))),
$DH163="день_2",
$DR163/30*MAX(MIN($AX163,EOMONTH(BK$15,0))-MAX($AW163,BK$15)+1,),
$DH163="раб.день",
$DR163/30*(IFERROR(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$DR163*BK163,
$DH163="неделя",
$DR163*BK163/7*(ROUNDUP((DAY(EOMONTH(BK$15,0)))/4,0))),
0)</f>
        <v/>
      </c>
      <c r="EE163" s="125">
        <f>SUM($DS163,$DT163,$DU163,$DV163,$DW163,$DX163,$DY163,$DZ163,$EA163,$EB163,$EC163,$ED163)</f>
        <v/>
      </c>
      <c r="EF163" s="125">
        <f>IFERROR(ROUND($EE163*(1+$EP163),2),0)</f>
        <v/>
      </c>
      <c r="EG163" s="128" t="n">
        <v>1</v>
      </c>
      <c r="EH163" s="126" t="n">
        <v>0</v>
      </c>
      <c r="EI163" s="126">
        <f>ROUND(SUM($EH163:$EH163)*SUM($AB163:$AB163)*$EG163,2)</f>
        <v/>
      </c>
      <c r="EJ163" s="126">
        <f>ROUND($EI163*(1+$EP163),2)</f>
        <v/>
      </c>
      <c r="EK163" s="126" t="n">
        <v>0</v>
      </c>
      <c r="EL163" s="126">
        <f>ROUND(SUM($EK163:$EK163)*SUM($AB163:$AB163)*$EG163,2)</f>
        <v/>
      </c>
      <c r="EM163" s="126">
        <f>ROUND($EL163*(1+$EP163),2)</f>
        <v/>
      </c>
      <c r="EN163" s="126">
        <f>SUM($EE163,$EI163,$EL163)</f>
        <v/>
      </c>
      <c r="EO163" s="126">
        <f>SUM($EF163,$EJ163,$EM163)</f>
        <v/>
      </c>
      <c r="EP163" s="59" t="n"/>
      <c r="EQ163" s="59" t="n"/>
      <c r="ER163" s="60">
        <f t="array" ref="ER1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MATCH(ES163,
{"AMS";"RussOutdoor";"HD Outdoor";"Ingroup";"IQ";"Ledproduction";"LisChannel";"Logic";"Media-PPL";"NovikovTV | НовиковТВ";"SMA";"SOK";"КрокусТВ | CrocusTV | IndoorTV";"Сити";"ТЯК Москва"},
0)),"")</f>
        <v/>
      </c>
      <c r="ES163" s="60" t="n"/>
      <c r="ET163" s="60">
        <f t="array" ref="ET1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MATCH(ES163,
{"AMS";"RussOutdoor";"HD Outdoor";"Ingroup";"IQ";"Ledproduction";"LisChannel";"Logic";"Media-PPL";"NovikovTV | НовиковТВ";"SMA";"SOK";"КрокусТВ | CrocusTV | IndoorTV";"Сити";"ТЯК Москва"},
0)),"")</f>
        <v/>
      </c>
      <c r="EU163" s="60" t="n"/>
      <c r="EV163" s="60" t="n"/>
      <c r="EX163" s="110">
        <f t="array" ref="EX163">
($AR163/30
+N("ТРАФИК ПЛОЩАДКИ"))*
(IFERROR(
_xlfn.LET(
_xlpm.GPR,
HLOOKUP($L163,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IF($Q163="цифровой",_xlpm.GPR/$AG163,_xlpm.GPR/60)),
0)
+N("DWELL TIME"))*
(IF($AB163=0,0,IF($AB163=1,0.3,IF($AB163=2,0.5,IF($AB163&gt;2,1))))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_xlfn.IFS($AC163="да",1.2,$AC163="нет",1)*
_xlfn.IFS($AD163="да",1.2,$AD163="нет",1)*
IF(R163="статический",1,1.2)*
$X163*
INDEX(
{1.2;1;1.2;1.2;1;1.2;1.2;1.2;1.2;1.2;1.2;1;1.2;1.2;1.2;1.2;1;1;1.2;1.2;1.2;1;1;1;1;1.2;1.2;1.2;1.2;1;1;1;1;1.2;1.2;1.2;1.2;1.2;1.2;1.2;1.2;1;1;1.2;1;1;1;1;1.5;1;1;1.5;1.5;1.2},
MATCH($Q163,_xlpm.MI,0)))&gt;{0.02;0.04;0.06;0.1;0.2;0.4;0.6;0.8;1;2;4;6})),
{0;1;2;3;4;5;6;7;8;9;10;11;12},
0)))
+N("КОЭФФИЦИЕНТ КОНТАКТА"))))*
(_xlfn.IFS($X163&lt;0.1,$X163/1000,$X163&gt;25,5.2,AND($X163&gt;=0.1,$X163&lt;=25),(($X163*2+0.1)/10)*($X163/10)))*
IFERROR((_xlfn.LET(
_xlpm.MA,
{0;0.8;0.85;0.9;0.95;1},
_xlpm.MAA,
{0;1;2;3;4;5},
INDEX(_xlpm.MA,MATCH(SUMPRODUCT(--((IF(ROUND(_xlpm.MAA,1)&gt;5,5,ROUND($AB163,1)))&gt;{0;1;2;3;4;5})),_xlpm.MAA,0)))
+N("КОЭФФИЦИЕНТ КОЛ-ВО КОНСТРУКЦИЙ")),1)*
$AB163,0))*
(IF($Q163="цифровой",$AG163/15*$AI163,1)
+N("ДЛЯ ЦИФРЫ"))</f>
        <v/>
      </c>
      <c r="EY163" s="110">
        <f>IFERROR(EX163*AY163,0)</f>
        <v/>
      </c>
      <c r="EZ163" s="131">
        <f>IFERROR(DP163/EY163*1000,0)</f>
        <v/>
      </c>
      <c r="FA163" s="112">
        <f>IFERROR(FC163/FB163,0)</f>
        <v/>
      </c>
      <c r="FB163" s="112">
        <f>IFERROR((FC163/(EY163/FF163*#REF!))*0.825,0)</f>
        <v/>
      </c>
      <c r="FC163" s="112">
        <f>IFERROR(((EX163*30/AR163)*100)/30,0)</f>
        <v/>
      </c>
      <c r="FD163" s="112">
        <f>IFERROR(EY163/G163*100%,0)</f>
        <v/>
      </c>
      <c r="FE163" s="112">
        <f>IFERROR(FD163/FC163*100%,0)</f>
        <v/>
      </c>
      <c r="FF163" s="110">
        <f>IFERROR(AR163/30*AY163,0)</f>
        <v/>
      </c>
    </row>
    <row r="164" ht="12.75" customHeight="1">
      <c r="A164" s="59" t="n"/>
      <c r="B164" s="60" t="n"/>
      <c r="C164" s="60" t="n"/>
      <c r="D164" s="60">
        <f t="array" ref="D1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4" s="60">
        <f t="array" ref="E1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4" s="60" t="inlineStr"/>
      <c r="G164" s="60" t="n"/>
      <c r="H164" s="60">
        <f t="array" ref="H1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4" s="60" t="n"/>
      <c r="J164" s="60" t="n"/>
      <c r="K164" s="60" t="n"/>
      <c r="L164" s="60" t="n"/>
      <c r="M164" s="60" t="n"/>
      <c r="N164" s="60" t="n"/>
      <c r="O164" s="60" t="n"/>
      <c r="P164" s="60">
        <f t="array" ref="P164">
_xlfn.IFS(
ISNUMBER(MATCH($Q164,{"шелфбаннер","разделитель","монетница","чековая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ISNUMBER(MATCH($Q164,{"каталог","журнал"},)),
"Пресса",
$Q164="","")</f>
        <v/>
      </c>
      <c r="Q164" s="60" t="n"/>
      <c r="R164" s="60">
        <f t="array" ref="R164">
IFERROR(
_xlfn.IFS(
OR(ISNUMBER(MATCH($Q164,{"экспозиция","макет","стенд","автостенд","авто стенд","выставочное пространство","выставочные стенды","модульные выставочные стенды","3Д конструкция","3D конструкция"},)),P164="Экспонирование"),
"нестандартный",
ISNUMBER(MATCH($Q164,{"скроллер","призматрон"},)),
"динамический",
$P164="Видео",
"цифровой",
OR($P164="Пресса",$P164="Щит",$P164="POSm",$P164="Подвес",$P164="Брендирование/оклейка"),
"статический"),"")</f>
        <v/>
      </c>
      <c r="S164" s="59" t="n"/>
      <c r="T164" s="60" t="n"/>
      <c r="U164" s="60" t="n"/>
      <c r="V164" s="60">
        <f>
IF(P164="Видео",
"цифровой постер/ролик",
IF(ISNUMBER(MATCH(Q164,{"короб световой","короб световой | лайтбокс","короб световой | кристалайт","лайтбокс","лайт бокс","кристалайт","LB","lightbox"},)),
"бэклит",
IF(P164="Брендирование/оклейка",
"перфарированная пленка/самоклейка",
IF(P164="Экспонирование",
"под запрос",
IF(P164="Подвес",
"баннер/ткань",
"")))))</f>
        <v/>
      </c>
      <c r="W164" s="59" t="n"/>
      <c r="X164" s="59" t="n"/>
      <c r="Y164" s="59" t="n"/>
      <c r="Z164" s="61" t="n"/>
      <c r="AA164" s="61" t="n"/>
      <c r="AB164" s="61">
        <f>IF(BL164&gt;0,Z164,0)</f>
        <v/>
      </c>
      <c r="AC164" s="59" t="n"/>
      <c r="AD164" s="59" t="n"/>
      <c r="AE164" s="59" t="n"/>
      <c r="AF164" s="59" t="n"/>
      <c r="AG164" s="59" t="n"/>
      <c r="AH164" s="59" t="n"/>
      <c r="AI164" s="59" t="n"/>
      <c r="AJ164" s="59" t="n"/>
      <c r="AK164" s="59" t="n"/>
      <c r="AL164" s="62">
        <f>IFERROR(IF(OR(R164="статический",R164="динамический",R164="нестандартный",R164="",R164=""),"-",IF(AND(AH164="-",AI164="-"),"-",AK164*3600/AH164*AI164)),"-")</f>
        <v/>
      </c>
      <c r="AM164" s="62">
        <f>IFERROR(IF(OR(R164="статический",R164="динамический",R164="",R164="", R164="BTL",R164="нестандартный"),"-",AG164*AI164*AL164/60),"-")</f>
        <v/>
      </c>
      <c r="AN164" s="63">
        <f>IFERROR(IF(AH164="","-",AG164*AI164/AH164),"-")</f>
        <v/>
      </c>
      <c r="AO164" s="59">
        <f>IFERROR(IF(OR($R164="статический",$R164="динамический",$R164="",$R164="",$R164="BTL",$R164="нестандартный"),"-",$AL164*$AY164),"-")</f>
        <v/>
      </c>
      <c r="AP164" s="62">
        <f>IFERROR(IF(OR($R164="статический",$R164="динамический",$R164="",$R164="",$R164="BTL",$R164="нестандартный"),"-",$AM164*AY164),"-")</f>
        <v/>
      </c>
      <c r="AQ164" s="64" t="n"/>
      <c r="AR164" s="61" t="n"/>
      <c r="AS164" s="61" t="n"/>
      <c r="AT164" s="61" t="n"/>
      <c r="AU164" s="65" t="n"/>
      <c r="AV164" s="124">
        <f>IFERROR(DR164/AT164*1000,"n/a")</f>
        <v/>
      </c>
      <c r="AW164" s="67" t="n"/>
      <c r="AX164" s="67" t="n"/>
      <c r="AY164" s="43">
        <f>IFERROR(IF(OR($AW164="",$AX164=""),"",_xlfn.DAYS($AX164+1,$AW164)),"")</f>
        <v/>
      </c>
      <c r="AZ164" s="68">
        <f t="array" ref="AZ164">
_xlfn.LET(_xlpm.COEFF,
IF($AW164+$AX164=0,0,IF(MAX(MIN($AX164,EOMONTH(AZ$15,0))-MAX($AW164,AZ$15)+1,)&gt;0,1,0)),
_xlfn.IFS(
$ES164="LisChannel",
_xlpm.COEFF*
INDEX({1;1;1.2;1.2;1;1;1;1;1.2;1.2;1.2;1.2},
MATCH(MONTH(AZ$15),
{1,2,3,4,5,6,7,8,9,10,11,12})),
CONCATENATE($ES164," ",$L164)="RussOutdoor метро",
_xlpm.COEFF*
INDEX({0.8;0.9;1.1;1.1;1;1;1;1;1.1;1.1;1.1;1.1},
MATCH(MONTH(AZ$15),
{1,2,3,4,5,6,7,8,9,10,11,12})),
$ES164&lt;&gt;"LisChannel",
_xlpm.COEFF,
$ES164&lt;&gt;"RussOutdoor",
_xlpm.COEFF))</f>
        <v/>
      </c>
      <c r="BA164" s="68">
        <f t="array" ref="BA164">
_xlfn.LET(_xlpm.COEFF,
IF($AW164+$AX164=0,0,IF(MAX(MIN($AX164,EOMONTH(BA$15,0))-MAX($AW164,BA$15)+1,)&gt;0,1,0)),
_xlfn.IFS(
$ES164="LisChannel",
_xlpm.COEFF*
INDEX({1;1;1.2;1.2;1;1;1;1;1.2;1.2;1.2;1.2},
MATCH(MONTH(BA$15),
{1,2,3,4,5,6,7,8,9,10,11,12})),
CONCATENATE($ES164," ",$L164)="RussOutdoor метро",
_xlpm.COEFF*
INDEX({0.8;0.9;1.1;1.1;1;1;1;1;1.1;1.1;1.1;1.1},
MATCH(MONTH(BA$15),
{1,2,3,4,5,6,7,8,9,10,11,12})),
$ES164&lt;&gt;"LisChannel",
_xlpm.COEFF,
$ES164&lt;&gt;"RussOutdoor",
_xlpm.COEFF))</f>
        <v/>
      </c>
      <c r="BB164" s="68">
        <f t="array" ref="BB164">
_xlfn.LET(_xlpm.COEFF,
IF($AW164+$AX164=0,0,IF(MAX(MIN($AX164,EOMONTH(BB$15,0))-MAX($AW164,BB$15)+1,)&gt;0,1,0)),
_xlfn.IFS(
$ES164="LisChannel",
_xlpm.COEFF*
INDEX({1;1;1.2;1.2;1;1;1;1;1.2;1.2;1.2;1.2},
MATCH(MONTH(BB$15),
{1,2,3,4,5,6,7,8,9,10,11,12})),
CONCATENATE($ES164," ",$L164)="RussOutdoor метро",
_xlpm.COEFF*
INDEX({0.8;0.9;1.1;1.1;1;1;1;1;1.1;1.1;1.1;1.1},
MATCH(MONTH(BB$15),
{1,2,3,4,5,6,7,8,9,10,11,12})),
$ES164&lt;&gt;"LisChannel",
_xlpm.COEFF,
$ES164&lt;&gt;"RussOutdoor",
_xlpm.COEFF))</f>
        <v/>
      </c>
      <c r="BC164" s="68">
        <f t="array" ref="BC164">
_xlfn.LET(_xlpm.COEFF,
IF($AW164+$AX164=0,0,IF(MAX(MIN($AX164,EOMONTH(BC$15,0))-MAX($AW164,BC$15)+1,)&gt;0,1,0)),
_xlfn.IFS(
$ES164="LisChannel",
_xlpm.COEFF*
INDEX({1;1;1.2;1.2;1;1;1;1;1.2;1.2;1.2;1.2},
MATCH(MONTH(BC$15),
{1,2,3,4,5,6,7,8,9,10,11,12})),
CONCATENATE($ES164," ",$L164)="RussOutdoor метро",
_xlpm.COEFF*
INDEX({0.8;0.9;1.1;1.1;1;1;1;1;1.1;1.1;1.1;1.1},
MATCH(MONTH(BC$15),
{1,2,3,4,5,6,7,8,9,10,11,12})),
$ES164&lt;&gt;"LisChannel",
_xlpm.COEFF,
$ES164&lt;&gt;"RussOutdoor",
_xlpm.COEFF))</f>
        <v/>
      </c>
      <c r="BD164" s="68">
        <f t="array" ref="BD164">
_xlfn.LET(_xlpm.COEFF,
IF($AW164+$AX164=0,0,IF(MAX(MIN($AX164,EOMONTH(BD$15,0))-MAX($AW164,BD$15)+1,)&gt;0,1,0)),
_xlfn.IFS(
$ES164="LisChannel",
_xlpm.COEFF*
INDEX({1;1;1.2;1.2;1;1;1;1;1.2;1.2;1.2;1.2},
MATCH(MONTH(BD$15),
{1,2,3,4,5,6,7,8,9,10,11,12})),
CONCATENATE($ES164," ",$L164)="RussOutdoor метро",
_xlpm.COEFF*
INDEX({0.8;0.9;1.1;1.1;1;1;1;1;1.1;1.1;1.1;1.1},
MATCH(MONTH(BD$15),
{1,2,3,4,5,6,7,8,9,10,11,12})),
$ES164&lt;&gt;"LisChannel",
_xlpm.COEFF,
$ES164&lt;&gt;"RussOutdoor",
_xlpm.COEFF))</f>
        <v/>
      </c>
      <c r="BE164" s="68">
        <f t="array" ref="BE164">
_xlfn.LET(_xlpm.COEFF,
IF($AW164+$AX164=0,0,IF(MAX(MIN($AX164,EOMONTH(BE$15,0))-MAX($AW164,BE$15)+1,)&gt;0,1,0)),
_xlfn.IFS(
$ES164="LisChannel",
_xlpm.COEFF*
INDEX({1;1;1.2;1.2;1;1;1;1;1.2;1.2;1.2;1.2},
MATCH(MONTH(BE$15),
{1,2,3,4,5,6,7,8,9,10,11,12})),
CONCATENATE($ES164," ",$L164)="RussOutdoor метро",
_xlpm.COEFF*
INDEX({0.8;0.9;1.1;1.1;1;1;1;1;1.1;1.1;1.1;1.1},
MATCH(MONTH(BE$15),
{1,2,3,4,5,6,7,8,9,10,11,12})),
$ES164&lt;&gt;"LisChannel",
_xlpm.COEFF,
$ES164&lt;&gt;"RussOutdoor",
_xlpm.COEFF))</f>
        <v/>
      </c>
      <c r="BF164" s="68">
        <f t="array" ref="BF164">
_xlfn.LET(_xlpm.COEFF,
IF($AW164+$AX164=0,0,IF(MAX(MIN($AX164,EOMONTH(BF$15,0))-MAX($AW164,BF$15)+1,)&gt;0,1,0)),
_xlfn.IFS(
$ES164="LisChannel",
_xlpm.COEFF*
INDEX({1;1;1.2;1.2;1;1;1;1;1.2;1.2;1.2;1.2},
MATCH(MONTH(BF$15),
{1,2,3,4,5,6,7,8,9,10,11,12})),
CONCATENATE($ES164," ",$L164)="RussOutdoor метро",
_xlpm.COEFF*
INDEX({0.8;0.9;1.1;1.1;1;1;1;1;1.1;1.1;1.1;1.1},
MATCH(MONTH(BF$15),
{1,2,3,4,5,6,7,8,9,10,11,12})),
$ES164&lt;&gt;"LisChannel",
_xlpm.COEFF,
$ES164&lt;&gt;"RussOutdoor",
_xlpm.COEFF))</f>
        <v/>
      </c>
      <c r="BG164" s="68">
        <f t="array" ref="BG164">
_xlfn.LET(_xlpm.COEFF,
IF($AW164+$AX164=0,0,IF(MAX(MIN($AX164,EOMONTH(BG$15,0))-MAX($AW164,BG$15)+1,)&gt;0,1,0)),
_xlfn.IFS(
$ES164="LisChannel",
_xlpm.COEFF*
INDEX({1;1;1.2;1.2;1;1;1;1;1.2;1.2;1.2;1.2},
MATCH(MONTH(BG$15),
{1,2,3,4,5,6,7,8,9,10,11,12})),
CONCATENATE($ES164," ",$L164)="RussOutdoor метро",
_xlpm.COEFF*
INDEX({0.8;0.9;1.1;1.1;1;1;1;1;1.1;1.1;1.1;1.1},
MATCH(MONTH(BG$15),
{1,2,3,4,5,6,7,8,9,10,11,12})),
$ES164&lt;&gt;"LisChannel",
_xlpm.COEFF,
$ES164&lt;&gt;"RussOutdoor",
_xlpm.COEFF))</f>
        <v/>
      </c>
      <c r="BH164" s="68">
        <f t="array" ref="BH164">
_xlfn.LET(_xlpm.COEFF,
IF($AW164+$AX164=0,0,IF(MAX(MIN($AX164,EOMONTH(BH$15,0))-MAX($AW164,BH$15)+1,)&gt;0,1,0)),
_xlfn.IFS(
$ES164="LisChannel",
_xlpm.COEFF*
INDEX({1;1;1.2;1.2;1;1;1;1;1.2;1.2;1.2;1.2},
MATCH(MONTH(BH$15),
{1,2,3,4,5,6,7,8,9,10,11,12})),
CONCATENATE($ES164," ",$L164)="RussOutdoor метро",
_xlpm.COEFF*
INDEX({0.8;0.9;1.1;1.1;1;1;1;1;1.1;1.1;1.1;1.1},
MATCH(MONTH(BH$15),
{1,2,3,4,5,6,7,8,9,10,11,12})),
$ES164&lt;&gt;"LisChannel",
_xlpm.COEFF,
$ES164&lt;&gt;"RussOutdoor",
_xlpm.COEFF))</f>
        <v/>
      </c>
      <c r="BI164" s="68">
        <f t="array" ref="BI164">
_xlfn.LET(_xlpm.COEFF,
IF($AW164+$AX164=0,0,IF(MAX(MIN($AX164,EOMONTH(BI$15,0))-MAX($AW164,BI$15)+1,)&gt;0,1,0)),
_xlfn.IFS(
$ES164="LisChannel",
_xlpm.COEFF*
INDEX({1;1;1.2;1.2;1;1;1;1;1.2;1.2;1.2;1.2},
MATCH(MONTH(BI$15),
{1,2,3,4,5,6,7,8,9,10,11,12})),
CONCATENATE($ES164," ",$L164)="RussOutdoor метро",
_xlpm.COEFF*
INDEX({0.8;0.9;1.1;1.1;1;1;1;1;1.1;1.1;1.1;1.1},
MATCH(MONTH(BI$15),
{1,2,3,4,5,6,7,8,9,10,11,12})),
$ES164&lt;&gt;"LisChannel",
_xlpm.COEFF,
$ES164&lt;&gt;"RussOutdoor",
_xlpm.COEFF))</f>
        <v/>
      </c>
      <c r="BJ164" s="68">
        <f t="array" ref="BJ164">
_xlfn.LET(_xlpm.COEFF,
IF($AW164+$AX164=0,0,IF(MAX(MIN($AX164,EOMONTH(BJ$15,0))-MAX($AW164,BJ$15)+1,)&gt;0,1,0)),
_xlfn.IFS(
$ES164="LisChannel",
_xlpm.COEFF*
INDEX({1;1;1.2;1.2;1;1;1;1;1.2;1.2;1.2;1.2},
MATCH(MONTH(BJ$15),
{1,2,3,4,5,6,7,8,9,10,11,12})),
CONCATENATE($ES164," ",$L164)="RussOutdoor метро",
_xlpm.COEFF*
INDEX({0.8;0.9;1.1;1.1;1;1;1;1;1.1;1.1;1.1;1.1},
MATCH(MONTH(BJ$15),
{1,2,3,4,5,6,7,8,9,10,11,12})),
$ES164&lt;&gt;"LisChannel",
_xlpm.COEFF,
$ES164&lt;&gt;"RussOutdoor",
_xlpm.COEFF))</f>
        <v/>
      </c>
      <c r="BK164" s="68">
        <f t="array" ref="BK164">
_xlfn.LET(_xlpm.COEFF,
IF($AW164+$AX164=0,0,IF(MAX(MIN($AX164,EOMONTH(BK$15,0))-MAX($AW164,BK$15)+1,)&gt;0,1,0)),
_xlfn.IFS(
$ES164="LisChannel",
_xlpm.COEFF*
INDEX({1;1;1.2;1.2;1;1;1;1;1.2;1.2;1.2;1.2},
MATCH(MONTH(BK$15),
{1,2,3,4,5,6,7,8,9,10,11,12})),
CONCATENATE($ES164," ",$L164)="RussOutdoor метро",
_xlpm.COEFF*
INDEX({0.8;0.9;1.1;1.1;1;1;1;1;1.1;1.1;1.1;1.1},
MATCH(MONTH(BK$15),
{1,2,3,4,5,6,7,8,9,10,11,12})),
$ES164&lt;&gt;"LisChannel",
_xlpm.COEFF,
$ES164&lt;&gt;"RussOutdoor",
_xlpm.COEFF))</f>
        <v/>
      </c>
      <c r="BL164" s="62">
        <f>COUNTIFS($AZ164:$BK164,"&gt;0")</f>
        <v/>
      </c>
      <c r="BM164" s="65" t="n"/>
      <c r="BN164" s="125">
        <f>$DJ164</f>
        <v/>
      </c>
      <c r="BO164" s="63">
        <f>$DQ164</f>
        <v/>
      </c>
      <c r="BP164" s="125">
        <f>
IFERROR(
IF($BL164=0,0,
$BN164*(1-$BO164)),
0)</f>
        <v/>
      </c>
      <c r="BQ164" s="125">
        <f t="array" ref="BQ164">
IFERROR(
_xlfn.IFS(
$DH164="день_1",
$BP164*$BL164/($AX164-$AW164+1)*AZ164*(DAY(EOMONTH(AZ$15,0))),
$DH164="день_2",
$BP164/30*MAX(MIN($AX164,EOMONTH(AZ$15,0))-MAX($AW164,AZ$15)+1,),
$DH164="раб.день",
$BP164/30*(IFERROR(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$BP164*AZ164,
$DH164="неделя",
$BP164*AZ164/7*(ROUNDUP((DAY(EOMONTH(AZ$15,0)))/4,0))),
0)</f>
        <v/>
      </c>
      <c r="BR164" s="125">
        <f t="array" ref="BR164">
IFERROR(
_xlfn.IFS(
$DH164="день_1",
$BP164*$BL164/($AX164-$AW164+1)*BA164*(DAY(EOMONTH(BA$15,0))),
$DH164="день_2",
$BP164/30*MAX(MIN($AX164,EOMONTH(BA$15,0))-MAX($AW164,BA$15)+1,),
$DH164="раб.день",
$BP164/30*(IFERROR(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$BP164*BA164,
$DH164="неделя",
$BP164*BA164/7*(ROUNDUP((DAY(EOMONTH(BA$15,0)))/4,0))),
0)</f>
        <v/>
      </c>
      <c r="BS164" s="125">
        <f t="array" ref="BS164">
IFERROR(
_xlfn.IFS(
$DH164="день_1",
$BP164*$BL164/($AX164-$AW164+1)*BB164*(DAY(EOMONTH(BB$15,0))),
$DH164="день_2",
$BP164/30*MAX(MIN($AX164,EOMONTH(BB$15,0))-MAX($AW164,BB$15)+1,),
$DH164="раб.день",
$BP164/30*(IFERROR(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$BP164*BB164,
$DH164="неделя",
$BP164*BB164/7*(ROUNDUP((DAY(EOMONTH(BB$15,0)))/4,0))),
0)</f>
        <v/>
      </c>
      <c r="BT164" s="125">
        <f t="array" ref="BT164">
IFERROR(
_xlfn.IFS(
$DH164="день_1",
$BP164*$BL164/($AX164-$AW164+1)*BC164*(DAY(EOMONTH(BC$15,0))),
$DH164="день_2",
$BP164/30*MAX(MIN($AX164,EOMONTH(BC$15,0))-MAX($AW164,BC$15)+1,),
$DH164="раб.день",
$BP164/30*(IFERROR(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$BP164*BC164,
$DH164="неделя",
$BP164*BC164/7*(ROUNDUP((DAY(EOMONTH(BC$15,0)))/4,0))),
0)</f>
        <v/>
      </c>
      <c r="BU164" s="125">
        <f t="array" ref="BU164">
IFERROR(
_xlfn.IFS(
$DH164="день_1",
$BP164*$BL164/($AX164-$AW164+1)*BD164*(DAY(EOMONTH(BD$15,0))),
$DH164="день_2",
$BP164/30*MAX(MIN($AX164,EOMONTH(BD$15,0))-MAX($AW164,BD$15)+1,),
$DH164="раб.день",
$BP164/30*(IFERROR(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$BP164*BD164,
$DH164="неделя",
$BP164*BD164/7*(ROUNDUP((DAY(EOMONTH(BD$15,0)))/4,0))),
0)</f>
        <v/>
      </c>
      <c r="BV164" s="125">
        <f t="array" ref="BV164">
IFERROR(
_xlfn.IFS(
$DH164="день_1",
$BP164*$BL164/($AX164-$AW164+1)*BE164*(DAY(EOMONTH(BE$15,0))),
$DH164="день_2",
$BP164/30*MAX(MIN($AX164,EOMONTH(BE$15,0))-MAX($AW164,BE$15)+1,),
$DH164="раб.день",
$BP164/30*(IFERROR(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$BP164*BE164,
$DH164="неделя",
$BP164*BE164/7*(ROUNDUP((DAY(EOMONTH(BE$15,0)))/4,0))),
0)</f>
        <v/>
      </c>
      <c r="BW164" s="125">
        <f t="array" ref="BW164">
IFERROR(
_xlfn.IFS(
$DH164="день_1",
$BP164*$BL164/($AX164-$AW164+1)*BF164*(DAY(EOMONTH(BF$15,0))),
$DH164="день_2",
$BP164/30*MAX(MIN($AX164,EOMONTH(BF$15,0))-MAX($AW164,BF$15)+1,),
$DH164="раб.день",
$BP164/30*(IFERROR(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$BP164*BF164,
$DH164="неделя",
$BP164*BF164/7*(ROUNDUP((DAY(EOMONTH(BF$15,0)))/4,0))),
0)</f>
        <v/>
      </c>
      <c r="BX164" s="125">
        <f t="array" ref="BX164">
IFERROR(
_xlfn.IFS(
$DH164="день_1",
$BP164*$BL164/($AX164-$AW164+1)*BG164*(DAY(EOMONTH(BG$15,0))),
$DH164="день_2",
$BP164/30*MAX(MIN($AX164,EOMONTH(BG$15,0))-MAX($AW164,BG$15)+1,),
$DH164="раб.день",
$BP164/30*(IFERROR(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$BP164*BG164,
$DH164="неделя",
$BP164*BG164/7*(ROUNDUP((DAY(EOMONTH(BG$15,0)))/4,0))),
0)</f>
        <v/>
      </c>
      <c r="BY164" s="125">
        <f t="array" ref="BY164">
IFERROR(
_xlfn.IFS(
$DH164="день_1",
$BP164*$BL164/($AX164-$AW164+1)*BH164*(DAY(EOMONTH(BH$15,0))),
$DH164="день_2",
$BP164/30*MAX(MIN($AX164,EOMONTH(BH$15,0))-MAX($AW164,BH$15)+1,),
$DH164="раб.день",
$BP164/30*(IFERROR(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$BP164*BH164,
$DH164="неделя",
$BP164*BH164/7*(ROUNDUP((DAY(EOMONTH(BH$15,0)))/4,0))),
0)</f>
        <v/>
      </c>
      <c r="BZ164" s="125">
        <f t="array" ref="BZ164">
IFERROR(
_xlfn.IFS(
$DH164="день_1",
$BP164*$BL164/($AX164-$AW164+1)*BI164*(DAY(EOMONTH(BI$15,0))),
$DH164="день_2",
$BP164/30*MAX(MIN($AX164,EOMONTH(BI$15,0))-MAX($AW164,BI$15)+1,),
$DH164="раб.день",
$BP164/30*(IFERROR(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$BP164*BI164,
$DH164="неделя",
$BP164*BI164/7*(ROUNDUP((DAY(EOMONTH(BI$15,0)))/4,0))),
0)</f>
        <v/>
      </c>
      <c r="CA164" s="125">
        <f t="array" ref="CA164">
IFERROR(
_xlfn.IFS(
$DH164="день_1",
$BP164*$BL164/($AX164-$AW164+1)*BJ164*(DAY(EOMONTH(BJ$15,0))),
$DH164="день_2",
$BP164/30*MAX(MIN($AX164,EOMONTH(BJ$15,0))-MAX($AW164,BJ$15)+1,),
$DH164="раб.день",
$BP164/30*(IFERROR(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$BP164*BJ164,
$DH164="неделя",
$BP164*BJ164/7*(ROUNDUP((DAY(EOMONTH(BJ$15,0)))/4,0))),
0)</f>
        <v/>
      </c>
      <c r="CB164" s="125">
        <f t="array" ref="CB164">
IFERROR(
_xlfn.IFS(
$DH164="день_1",
$BP164*$BL164/($AX164-$AW164+1)*BK164*(DAY(EOMONTH(BK$15,0))),
$DH164="день_2",
$BP164/30*MAX(MIN($AX164,EOMONTH(BK$15,0))-MAX($AW164,BK$15)+1,),
$DH164="раб.день",
$BP164/30*(IFERROR(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$BP164*BK164,
$DH164="неделя",
$BP164*BK164/7*(ROUNDUP((DAY(EOMONTH(BK$15,0)))/4,0))),
0)</f>
        <v/>
      </c>
      <c r="CC164" s="125">
        <f>SUM($BQ164:$CB164)</f>
        <v/>
      </c>
      <c r="CD164" s="126">
        <f>SUM($EH164:$EH164)</f>
        <v/>
      </c>
      <c r="CE164" s="126">
        <f>$CD164*$AB164</f>
        <v/>
      </c>
      <c r="CF164" s="126">
        <f>SUM($EK164:$EK164)</f>
        <v/>
      </c>
      <c r="CG164" s="126">
        <f>$CF164*$AB164</f>
        <v/>
      </c>
      <c r="CH164" s="126">
        <f>SUM($CC164,$CE164,$CG164)</f>
        <v/>
      </c>
      <c r="CI164" s="126">
        <f>$CH164*(1+$CM164)</f>
        <v/>
      </c>
      <c r="CJ164" s="127" t="n">
        <v>0</v>
      </c>
      <c r="CK164" s="126">
        <f>SUM($CH164:$CH164)*(1+$CJ164)</f>
        <v/>
      </c>
      <c r="CL164" s="126">
        <f>SUM($CH164:$CH164)*(1+$CM164)</f>
        <v/>
      </c>
      <c r="CM164" s="59" t="n"/>
      <c r="CN164" s="59" t="n"/>
      <c r="CO164" s="72" t="n"/>
      <c r="CP164" s="59" t="n"/>
      <c r="CQ164" s="73" t="n"/>
      <c r="CR164" s="73" t="n"/>
      <c r="CS164" s="73" t="n"/>
      <c r="CT164" s="72" t="n"/>
      <c r="CU164" s="79" t="inlineStr">
        <is>
          <t> </t>
        </is>
      </c>
      <c r="CV164" s="60" t="n"/>
      <c r="CW164" s="60" t="n"/>
      <c r="CX164" s="60" t="n"/>
      <c r="CY164" s="127">
        <f>IFERROR(($CC164-$EE164)/($EE164/(1-$DQ164)),0)</f>
        <v/>
      </c>
      <c r="CZ164" s="127">
        <f>IFERROR(1-$EI164/($CE164),0)</f>
        <v/>
      </c>
      <c r="DA164" s="127">
        <f>IFERROR(1-$EL164/($CG164),0)</f>
        <v/>
      </c>
      <c r="DB164" s="126">
        <f>ROUND(IFERROR(($CI164/(1+$CM164)-$EN164),0),2)</f>
        <v/>
      </c>
      <c r="DC164" s="128" t="n"/>
      <c r="DD164" s="125" t="n"/>
      <c r="DE164" s="75" t="n">
        <v>0</v>
      </c>
      <c r="DF164" s="128" t="n"/>
      <c r="DG164" s="125">
        <f>IF($DC164=0,0,$DD164*($DC164*100%-$DE164*$DF164))*SUM($AB164:$AB164)</f>
        <v/>
      </c>
      <c r="DH164" s="129" t="inlineStr">
        <is>
          <t>месяц</t>
        </is>
      </c>
      <c r="DI164" s="130">
        <f t="array" ref="DI164">IFERROR(
IF($ES164="LisChannel",
(ROUND(((INDEX({174.625;153.888888888889;130.972222222222},MATCH($AI164,{2;3;4}),0))*$AG164*$AI164),2)),0),0)</f>
        <v/>
      </c>
      <c r="DJ164" s="130">
        <f>
_xlfn.LET(_xlpm.X,
IFERROR(
IF($ES164="НовиковТВ",
(_xlfn.LET(_xlpm.NTV,
_xlfn.LET(_xlpm.MIN,350000,
IF(SUMIFS($DI:$DI,$ES:$ES,"НовиковТВ")&lt;=_xlpm.MIN,
(SUMIFS($DI:$DI,$ES:$ES,"НовиковТВ")/(COUNTIFS($ES:$ES,"НовиковТВ")))*_xlpm.MIN/SUMIFS($DI:$DI,$ES:$ES,"НовиковТВ"),
DI164)),
_xlpm.NTV+$DG164/(1-(1-(_xlpm.NTV)*(1-$DL164)*(1-$DM164)*(1-$DN164)*(1-$DO164)*(1-$DP164)/_xlpm.NTV))))/(1+$EP164),
$DI164+$DG164/(1-(1-($DI164)*(1-$DL164)*(1-$DM164)*(1-$DN164)*(1-$DO164)*(1-$DP164)/$DI164))),
0),
_xlpm.X*(1+$CM164)*(1+$CW164)-_xlpm.X*(1+$CM164)+_xlpm.X)</f>
        <v/>
      </c>
      <c r="DK164" s="125" t="inlineStr">
        <is>
          <t>послед.</t>
        </is>
      </c>
      <c r="DL164" s="63" t="n">
        <v>0</v>
      </c>
      <c r="DM164" s="63" t="n">
        <v>0</v>
      </c>
      <c r="DN164" s="63" t="n">
        <v>0</v>
      </c>
      <c r="DO164" s="63" t="n">
        <v>0</v>
      </c>
      <c r="DP164" s="63" t="n">
        <v>0</v>
      </c>
      <c r="DQ164" s="63">
        <f t="array" ref="DQ164">IFERROR(_xlfn.IFS(
$DK164="послед.",1-(1-$DL164)*(1-$DM164)*(1-$DN164)*(1-$DO164)*(1-$DP164),
$DK164="сумм.",$DL164+$DM164+$DN164+$DO164+$DP164),
0)</f>
        <v/>
      </c>
      <c r="DR164" s="125">
        <f t="array" ref="DR164">
IFERROR(
_xlfn.IFS(
$BL164=0,
0,
$BL164&gt;0,
_xlfn.IFS($DK164="послед.",
$DJ164*(1-$DL164)*(1-$DM164)*(1-$DN164)*(1-$DO164)*(1-$DP164),
$DK164="сумм.",
$DJ164*(1-($DL164+$DM164+$DN164+$DO164+$DP164)))),0)</f>
        <v/>
      </c>
      <c r="DS164" s="125">
        <f t="array" ref="DS164">
IFERROR(_xlfn.IFS(
$DH164="день_1",
$DR164*$BL164/($AX164-$AW164+1)*AZ164*(DAY(EOMONTH(AZ$15,0))),
$DH164="день_2",
$DR164/30*MAX(MIN($AX164,EOMONTH(AZ$15,0))-MAX($AW164,AZ$15)+1,),
$DH164="раб.день",
$DR164/30*(IFERROR(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$DR164*AZ164,
$DH164="неделя",
$DR164*AZ164/7*(ROUNDUP((DAY(EOMONTH(AZ$15,0)))/4,0))),
0)</f>
        <v/>
      </c>
      <c r="DT164" s="125">
        <f t="array" ref="DT164">
IFERROR(_xlfn.IFS(
$DH164="день_1",
$DR164*$BL164/($AX164-$AW164+1)*BA164*(DAY(EOMONTH(BA$15,0))),
$DH164="день_2",
$DR164/30*MAX(MIN($AX164,EOMONTH(BA$15,0))-MAX($AW164,BA$15)+1,),
$DH164="раб.день",
$DR164/30*(IFERROR(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$DR164*BA164,
$DH164="неделя",
$DR164*BA164/7*(ROUNDUP((DAY(EOMONTH(BA$15,0)))/4,0))),
0)</f>
        <v/>
      </c>
      <c r="DU164" s="125">
        <f t="array" ref="DU164">
IFERROR(_xlfn.IFS(
$DH164="день_1",
$DR164*$BL164/($AX164-$AW164+1)*BB164*(DAY(EOMONTH(BB$15,0))),
$DH164="день_2",
$DR164/30*MAX(MIN($AX164,EOMONTH(BB$15,0))-MAX($AW164,BB$15)+1,),
$DH164="раб.день",
$DR164/30*(IFERROR(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$DR164*BB164,
$DH164="неделя",
$DR164*BB164/7*(ROUNDUP((DAY(EOMONTH(BB$15,0)))/4,0))),
0)</f>
        <v/>
      </c>
      <c r="DV164" s="125">
        <f t="array" ref="DV164">
IFERROR(_xlfn.IFS(
$DH164="день_1",
$DR164*$BL164/($AX164-$AW164+1)*BC164*(DAY(EOMONTH(BC$15,0))),
$DH164="день_2",
$DR164/30*MAX(MIN($AX164,EOMONTH(BC$15,0))-MAX($AW164,BC$15)+1,),
$DH164="раб.день",
$DR164/30*(IFERROR(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$DR164*BC164,
$DH164="неделя",
$DR164*BC164/7*(ROUNDUP((DAY(EOMONTH(BC$15,0)))/4,0))),
0)</f>
        <v/>
      </c>
      <c r="DW164" s="125">
        <f t="array" ref="DW164">
IFERROR(_xlfn.IFS(
$DH164="день_1",
$DR164*$BL164/($AX164-$AW164+1)*BD164*(DAY(EOMONTH(BD$15,0))),
$DH164="день_2",
$DR164/30*MAX(MIN($AX164,EOMONTH(BD$15,0))-MAX($AW164,BD$15)+1,),
$DH164="раб.день",
$DR164/30*(IFERROR(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$DR164*BD164,
$DH164="неделя",
$DR164*BD164/7*(ROUNDUP((DAY(EOMONTH(BD$15,0)))/4,0))),
0)</f>
        <v/>
      </c>
      <c r="DX164" s="125">
        <f t="array" ref="DX164">
IFERROR(_xlfn.IFS(
$DH164="день_1",
$DR164*$BL164/($AX164-$AW164+1)*BE164*(DAY(EOMONTH(BE$15,0))),
$DH164="день_2",
$DR164/30*MAX(MIN($AX164,EOMONTH(BE$15,0))-MAX($AW164,BE$15)+1,),
$DH164="раб.день",
$DR164/30*(IFERROR(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$DR164*BE164,
$DH164="неделя",
$DR164*BE164/7*(ROUNDUP((DAY(EOMONTH(BE$15,0)))/4,0))),
0)</f>
        <v/>
      </c>
      <c r="DY164" s="125">
        <f t="array" ref="DY164">
IFERROR(_xlfn.IFS(
$DH164="день_1",
$DR164*$BL164/($AX164-$AW164+1)*BF164*(DAY(EOMONTH(BF$15,0))),
$DH164="день_2",
$DR164/30*MAX(MIN($AX164,EOMONTH(BF$15,0))-MAX($AW164,BF$15)+1,),
$DH164="раб.день",
$DR164/30*(IFERROR(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$DR164*BF164,
$DH164="неделя",
$DR164*BF164/7*(ROUNDUP((DAY(EOMONTH(BF$15,0)))/4,0))),
0)</f>
        <v/>
      </c>
      <c r="DZ164" s="125">
        <f t="array" ref="DZ164">
IFERROR(_xlfn.IFS(
$DH164="день_1",
$DR164*$BL164/($AX164-$AW164+1)*BG164*(DAY(EOMONTH(BG$15,0))),
$DH164="день_2",
$DR164/30*MAX(MIN($AX164,EOMONTH(BG$15,0))-MAX($AW164,BG$15)+1,),
$DH164="раб.день",
$DR164/30*(IFERROR(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$DR164*BG164,
$DH164="неделя",
$DR164*BG164/7*(ROUNDUP((DAY(EOMONTH(BG$15,0)))/4,0))),
0)</f>
        <v/>
      </c>
      <c r="EA164" s="125">
        <f t="array" ref="EA164">
IFERROR(_xlfn.IFS(
$DH164="день_1",
$DR164*$BL164/($AX164-$AW164+1)*BH164*(DAY(EOMONTH(BH$15,0))),
$DH164="день_2",
$DR164/30*MAX(MIN($AX164,EOMONTH(BH$15,0))-MAX($AW164,BH$15)+1,),
$DH164="раб.день",
$DR164/30*(IFERROR(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$DR164*BH164,
$DH164="неделя",
$DR164*BH164/7*(ROUNDUP((DAY(EOMONTH(BH$15,0)))/4,0))),
0)</f>
        <v/>
      </c>
      <c r="EB164" s="125">
        <f t="array" ref="EB164">
IFERROR(_xlfn.IFS(
$DH164="день_1",
$DR164*$BL164/($AX164-$AW164+1)*BI164*(DAY(EOMONTH(BI$15,0))),
$DH164="день_2",
$DR164/30*MAX(MIN($AX164,EOMONTH(BI$15,0))-MAX($AW164,BI$15)+1,),
$DH164="раб.день",
$DR164/30*(IFERROR(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$DR164*BI164,
$DH164="неделя",
$DR164*BI164/7*(ROUNDUP((DAY(EOMONTH(BI$15,0)))/4,0))),
0)</f>
        <v/>
      </c>
      <c r="EC164" s="125">
        <f t="array" ref="EC164">
IFERROR(_xlfn.IFS(
$DH164="день_1",
$DR164*$BL164/($AX164-$AW164+1)*BJ164*(DAY(EOMONTH(BJ$15,0))),
$DH164="день_2",
$DR164/30*MAX(MIN($AX164,EOMONTH(BJ$15,0))-MAX($AW164,BJ$15)+1,),
$DH164="раб.день",
$DR164/30*(IFERROR(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$DR164*BJ164,
$DH164="неделя",
$DR164*BJ164/7*(ROUNDUP((DAY(EOMONTH(BJ$15,0)))/4,0))),
0)</f>
        <v/>
      </c>
      <c r="ED164" s="125">
        <f t="array" ref="ED164">
IFERROR(_xlfn.IFS(
$DH164="день_1",
$DR164*$BL164/($AX164-$AW164+1)*BK164*(DAY(EOMONTH(BK$15,0))),
$DH164="день_2",
$DR164/30*MAX(MIN($AX164,EOMONTH(BK$15,0))-MAX($AW164,BK$15)+1,),
$DH164="раб.день",
$DR164/30*(IFERROR(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$DR164*BK164,
$DH164="неделя",
$DR164*BK164/7*(ROUNDUP((DAY(EOMONTH(BK$15,0)))/4,0))),
0)</f>
        <v/>
      </c>
      <c r="EE164" s="125">
        <f>SUM($DS164,$DT164,$DU164,$DV164,$DW164,$DX164,$DY164,$DZ164,$EA164,$EB164,$EC164,$ED164)</f>
        <v/>
      </c>
      <c r="EF164" s="125">
        <f>IFERROR(ROUND($EE164*(1+$EP164),2),0)</f>
        <v/>
      </c>
      <c r="EG164" s="128" t="n">
        <v>1</v>
      </c>
      <c r="EH164" s="126" t="n">
        <v>0</v>
      </c>
      <c r="EI164" s="126">
        <f>ROUND(SUM($EH164:$EH164)*SUM($AB164:$AB164)*$EG164,2)</f>
        <v/>
      </c>
      <c r="EJ164" s="126">
        <f>ROUND($EI164*(1+$EP164),2)</f>
        <v/>
      </c>
      <c r="EK164" s="126" t="n">
        <v>0</v>
      </c>
      <c r="EL164" s="126">
        <f>ROUND(SUM($EK164:$EK164)*SUM($AB164:$AB164)*$EG164,2)</f>
        <v/>
      </c>
      <c r="EM164" s="126">
        <f>ROUND($EL164*(1+$EP164),2)</f>
        <v/>
      </c>
      <c r="EN164" s="126">
        <f>SUM($EE164,$EI164,$EL164)</f>
        <v/>
      </c>
      <c r="EO164" s="126">
        <f>SUM($EF164,$EJ164,$EM164)</f>
        <v/>
      </c>
      <c r="EP164" s="59" t="n"/>
      <c r="EQ164" s="59" t="n"/>
      <c r="ER164" s="60">
        <f t="array" ref="ER1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MATCH(ES164,
{"AMS";"RussOutdoor";"HD Outdoor";"Ingroup";"IQ";"Ledproduction";"LisChannel";"Logic";"Media-PPL";"NovikovTV | НовиковТВ";"SMA";"SOK";"КрокусТВ | CrocusTV | IndoorTV";"Сити";"ТЯК Москва"},
0)),"")</f>
        <v/>
      </c>
      <c r="ES164" s="60" t="n"/>
      <c r="ET164" s="60">
        <f t="array" ref="ET1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MATCH(ES164,
{"AMS";"RussOutdoor";"HD Outdoor";"Ingroup";"IQ";"Ledproduction";"LisChannel";"Logic";"Media-PPL";"NovikovTV | НовиковТВ";"SMA";"SOK";"КрокусТВ | CrocusTV | IndoorTV";"Сити";"ТЯК Москва"},
0)),"")</f>
        <v/>
      </c>
      <c r="EU164" s="60" t="n"/>
      <c r="EV164" s="60" t="n"/>
      <c r="EX164" s="110">
        <f t="array" ref="EX164">
($AR164/30
+N("ТРАФИК ПЛОЩАДКИ"))*
(IFERROR(
_xlfn.LET(
_xlpm.GPR,
HLOOKUP($L164,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IF($Q164="цифровой",_xlpm.GPR/$AG164,_xlpm.GPR/60)),
0)
+N("DWELL TIME"))*
(IF($AB164=0,0,IF($AB164=1,0.3,IF($AB164=2,0.5,IF($AB164&gt;2,1))))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_xlfn.IFS($AC164="да",1.2,$AC164="нет",1)*
_xlfn.IFS($AD164="да",1.2,$AD164="нет",1)*
IF(R164="статический",1,1.2)*
$X164*
INDEX(
{1.2;1;1.2;1.2;1;1.2;1.2;1.2;1.2;1.2;1.2;1;1.2;1.2;1.2;1.2;1;1;1.2;1.2;1.2;1;1;1;1;1.2;1.2;1.2;1.2;1;1;1;1;1.2;1.2;1.2;1.2;1.2;1.2;1.2;1.2;1;1;1.2;1;1;1;1;1.5;1;1;1.5;1.5;1.2},
MATCH($Q164,_xlpm.MI,0)))&gt;{0.02;0.04;0.06;0.1;0.2;0.4;0.6;0.8;1;2;4;6})),
{0;1;2;3;4;5;6;7;8;9;10;11;12},
0)))
+N("КОЭФФИЦИЕНТ КОНТАКТА"))))*
(_xlfn.IFS($X164&lt;0.1,$X164/1000,$X164&gt;25,5.2,AND($X164&gt;=0.1,$X164&lt;=25),(($X164*2+0.1)/10)*($X164/10)))*
IFERROR((_xlfn.LET(
_xlpm.MA,
{0;0.8;0.85;0.9;0.95;1},
_xlpm.MAA,
{0;1;2;3;4;5},
INDEX(_xlpm.MA,MATCH(SUMPRODUCT(--((IF(ROUND(_xlpm.MAA,1)&gt;5,5,ROUND($AB164,1)))&gt;{0;1;2;3;4;5})),_xlpm.MAA,0)))
+N("КОЭФФИЦИЕНТ КОЛ-ВО КОНСТРУКЦИЙ")),1)*
$AB164,0))*
(IF($Q164="цифровой",$AG164/15*$AI164,1)
+N("ДЛЯ ЦИФРЫ"))</f>
        <v/>
      </c>
      <c r="EY164" s="110">
        <f>IFERROR(EX164*AY164,0)</f>
        <v/>
      </c>
      <c r="EZ164" s="131">
        <f>IFERROR(DP164/EY164*1000,0)</f>
        <v/>
      </c>
      <c r="FA164" s="112">
        <f>IFERROR(FC164/FB164,0)</f>
        <v/>
      </c>
      <c r="FB164" s="112">
        <f>IFERROR((FC164/(EY164/FF164*#REF!))*0.825,0)</f>
        <v/>
      </c>
      <c r="FC164" s="112">
        <f>IFERROR(((EX164*30/AR164)*100)/30,0)</f>
        <v/>
      </c>
      <c r="FD164" s="112">
        <f>IFERROR(EY164/G164*100%,0)</f>
        <v/>
      </c>
      <c r="FE164" s="112">
        <f>IFERROR(FD164/FC164*100%,0)</f>
        <v/>
      </c>
      <c r="FF164" s="110">
        <f>IFERROR(AR164/30*AY164,0)</f>
        <v/>
      </c>
    </row>
    <row r="165" ht="12.75" customHeight="1">
      <c r="A165" s="59" t="n"/>
      <c r="B165" s="60" t="n"/>
      <c r="C165" s="60" t="n"/>
      <c r="D165" s="60">
        <f t="array" ref="D1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5" s="60">
        <f t="array" ref="E1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5" s="60" t="inlineStr"/>
      <c r="G165" s="60" t="n"/>
      <c r="H165" s="60">
        <f t="array" ref="H1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5" s="60" t="n"/>
      <c r="J165" s="60" t="n"/>
      <c r="K165" s="60" t="n"/>
      <c r="L165" s="60" t="n"/>
      <c r="M165" s="60" t="n"/>
      <c r="N165" s="60" t="n"/>
      <c r="O165" s="60" t="n"/>
      <c r="P165" s="60">
        <f t="array" ref="P165">
_xlfn.IFS(
ISNUMBER(MATCH($Q165,{"шелфбаннер","разделитель","монетница","чековая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ISNUMBER(MATCH($Q165,{"каталог","журнал"},)),
"Пресса",
$Q165="","")</f>
        <v/>
      </c>
      <c r="Q165" s="60" t="n"/>
      <c r="R165" s="60">
        <f t="array" ref="R165">
IFERROR(
_xlfn.IFS(
OR(ISNUMBER(MATCH($Q165,{"экспозиция","макет","стенд","автостенд","авто стенд","выставочное пространство","выставочные стенды","модульные выставочные стенды","3Д конструкция","3D конструкция"},)),P165="Экспонирование"),
"нестандартный",
ISNUMBER(MATCH($Q165,{"скроллер","призматрон"},)),
"динамический",
$P165="Видео",
"цифровой",
OR($P165="Пресса",$P165="Щит",$P165="POSm",$P165="Подвес",$P165="Брендирование/оклейка"),
"статический"),"")</f>
        <v/>
      </c>
      <c r="S165" s="59" t="n"/>
      <c r="T165" s="60" t="n"/>
      <c r="U165" s="60" t="n"/>
      <c r="V165" s="60">
        <f>
IF(P165="Видео",
"цифровой постер/ролик",
IF(ISNUMBER(MATCH(Q165,{"короб световой","короб световой | лайтбокс","короб световой | кристалайт","лайтбокс","лайт бокс","кристалайт","LB","lightbox"},)),
"бэклит",
IF(P165="Брендирование/оклейка",
"перфарированная пленка/самоклейка",
IF(P165="Экспонирование",
"под запрос",
IF(P165="Подвес",
"баннер/ткань",
"")))))</f>
        <v/>
      </c>
      <c r="W165" s="59" t="n"/>
      <c r="X165" s="59" t="n"/>
      <c r="Y165" s="59" t="n"/>
      <c r="Z165" s="61" t="n"/>
      <c r="AA165" s="61" t="n"/>
      <c r="AB165" s="61">
        <f>IF(BL165&gt;0,Z165,0)</f>
        <v/>
      </c>
      <c r="AC165" s="59" t="n"/>
      <c r="AD165" s="59" t="n"/>
      <c r="AE165" s="59" t="n"/>
      <c r="AF165" s="59" t="n"/>
      <c r="AG165" s="59" t="n"/>
      <c r="AH165" s="59" t="n"/>
      <c r="AI165" s="59" t="n"/>
      <c r="AJ165" s="59" t="n"/>
      <c r="AK165" s="59" t="n"/>
      <c r="AL165" s="62">
        <f>IFERROR(IF(OR(R165="статический",R165="динамический",R165="нестандартный",R165="",R165=""),"-",IF(AND(AH165="-",AI165="-"),"-",AK165*3600/AH165*AI165)),"-")</f>
        <v/>
      </c>
      <c r="AM165" s="62">
        <f>IFERROR(IF(OR(R165="статический",R165="динамический",R165="",R165="", R165="BTL",R165="нестандартный"),"-",AG165*AI165*AL165/60),"-")</f>
        <v/>
      </c>
      <c r="AN165" s="63">
        <f>IFERROR(IF(AH165="","-",AG165*AI165/AH165),"-")</f>
        <v/>
      </c>
      <c r="AO165" s="59">
        <f>IFERROR(IF(OR($R165="статический",$R165="динамический",$R165="",$R165="",$R165="BTL",$R165="нестандартный"),"-",$AL165*$AY165),"-")</f>
        <v/>
      </c>
      <c r="AP165" s="62">
        <f>IFERROR(IF(OR($R165="статический",$R165="динамический",$R165="",$R165="",$R165="BTL",$R165="нестандартный"),"-",$AM165*AY165),"-")</f>
        <v/>
      </c>
      <c r="AQ165" s="64" t="n"/>
      <c r="AR165" s="61" t="n"/>
      <c r="AS165" s="61" t="n"/>
      <c r="AT165" s="61" t="n"/>
      <c r="AU165" s="65" t="n"/>
      <c r="AV165" s="124">
        <f>IFERROR(DR165/AT165*1000,"n/a")</f>
        <v/>
      </c>
      <c r="AW165" s="67" t="n"/>
      <c r="AX165" s="67" t="n"/>
      <c r="AY165" s="43">
        <f>IFERROR(IF(OR($AW165="",$AX165=""),"",_xlfn.DAYS($AX165+1,$AW165)),"")</f>
        <v/>
      </c>
      <c r="AZ165" s="68">
        <f t="array" ref="AZ165">
_xlfn.LET(_xlpm.COEFF,
IF($AW165+$AX165=0,0,IF(MAX(MIN($AX165,EOMONTH(AZ$15,0))-MAX($AW165,AZ$15)+1,)&gt;0,1,0)),
_xlfn.IFS(
$ES165="LisChannel",
_xlpm.COEFF*
INDEX({1;1;1.2;1.2;1;1;1;1;1.2;1.2;1.2;1.2},
MATCH(MONTH(AZ$15),
{1,2,3,4,5,6,7,8,9,10,11,12})),
CONCATENATE($ES165," ",$L165)="RussOutdoor метро",
_xlpm.COEFF*
INDEX({0.8;0.9;1.1;1.1;1;1;1;1;1.1;1.1;1.1;1.1},
MATCH(MONTH(AZ$15),
{1,2,3,4,5,6,7,8,9,10,11,12})),
$ES165&lt;&gt;"LisChannel",
_xlpm.COEFF,
$ES165&lt;&gt;"RussOutdoor",
_xlpm.COEFF))</f>
        <v/>
      </c>
      <c r="BA165" s="68">
        <f t="array" ref="BA165">
_xlfn.LET(_xlpm.COEFF,
IF($AW165+$AX165=0,0,IF(MAX(MIN($AX165,EOMONTH(BA$15,0))-MAX($AW165,BA$15)+1,)&gt;0,1,0)),
_xlfn.IFS(
$ES165="LisChannel",
_xlpm.COEFF*
INDEX({1;1;1.2;1.2;1;1;1;1;1.2;1.2;1.2;1.2},
MATCH(MONTH(BA$15),
{1,2,3,4,5,6,7,8,9,10,11,12})),
CONCATENATE($ES165," ",$L165)="RussOutdoor метро",
_xlpm.COEFF*
INDEX({0.8;0.9;1.1;1.1;1;1;1;1;1.1;1.1;1.1;1.1},
MATCH(MONTH(BA$15),
{1,2,3,4,5,6,7,8,9,10,11,12})),
$ES165&lt;&gt;"LisChannel",
_xlpm.COEFF,
$ES165&lt;&gt;"RussOutdoor",
_xlpm.COEFF))</f>
        <v/>
      </c>
      <c r="BB165" s="68">
        <f t="array" ref="BB165">
_xlfn.LET(_xlpm.COEFF,
IF($AW165+$AX165=0,0,IF(MAX(MIN($AX165,EOMONTH(BB$15,0))-MAX($AW165,BB$15)+1,)&gt;0,1,0)),
_xlfn.IFS(
$ES165="LisChannel",
_xlpm.COEFF*
INDEX({1;1;1.2;1.2;1;1;1;1;1.2;1.2;1.2;1.2},
MATCH(MONTH(BB$15),
{1,2,3,4,5,6,7,8,9,10,11,12})),
CONCATENATE($ES165," ",$L165)="RussOutdoor метро",
_xlpm.COEFF*
INDEX({0.8;0.9;1.1;1.1;1;1;1;1;1.1;1.1;1.1;1.1},
MATCH(MONTH(BB$15),
{1,2,3,4,5,6,7,8,9,10,11,12})),
$ES165&lt;&gt;"LisChannel",
_xlpm.COEFF,
$ES165&lt;&gt;"RussOutdoor",
_xlpm.COEFF))</f>
        <v/>
      </c>
      <c r="BC165" s="68">
        <f t="array" ref="BC165">
_xlfn.LET(_xlpm.COEFF,
IF($AW165+$AX165=0,0,IF(MAX(MIN($AX165,EOMONTH(BC$15,0))-MAX($AW165,BC$15)+1,)&gt;0,1,0)),
_xlfn.IFS(
$ES165="LisChannel",
_xlpm.COEFF*
INDEX({1;1;1.2;1.2;1;1;1;1;1.2;1.2;1.2;1.2},
MATCH(MONTH(BC$15),
{1,2,3,4,5,6,7,8,9,10,11,12})),
CONCATENATE($ES165," ",$L165)="RussOutdoor метро",
_xlpm.COEFF*
INDEX({0.8;0.9;1.1;1.1;1;1;1;1;1.1;1.1;1.1;1.1},
MATCH(MONTH(BC$15),
{1,2,3,4,5,6,7,8,9,10,11,12})),
$ES165&lt;&gt;"LisChannel",
_xlpm.COEFF,
$ES165&lt;&gt;"RussOutdoor",
_xlpm.COEFF))</f>
        <v/>
      </c>
      <c r="BD165" s="68">
        <f t="array" ref="BD165">
_xlfn.LET(_xlpm.COEFF,
IF($AW165+$AX165=0,0,IF(MAX(MIN($AX165,EOMONTH(BD$15,0))-MAX($AW165,BD$15)+1,)&gt;0,1,0)),
_xlfn.IFS(
$ES165="LisChannel",
_xlpm.COEFF*
INDEX({1;1;1.2;1.2;1;1;1;1;1.2;1.2;1.2;1.2},
MATCH(MONTH(BD$15),
{1,2,3,4,5,6,7,8,9,10,11,12})),
CONCATENATE($ES165," ",$L165)="RussOutdoor метро",
_xlpm.COEFF*
INDEX({0.8;0.9;1.1;1.1;1;1;1;1;1.1;1.1;1.1;1.1},
MATCH(MONTH(BD$15),
{1,2,3,4,5,6,7,8,9,10,11,12})),
$ES165&lt;&gt;"LisChannel",
_xlpm.COEFF,
$ES165&lt;&gt;"RussOutdoor",
_xlpm.COEFF))</f>
        <v/>
      </c>
      <c r="BE165" s="68">
        <f t="array" ref="BE165">
_xlfn.LET(_xlpm.COEFF,
IF($AW165+$AX165=0,0,IF(MAX(MIN($AX165,EOMONTH(BE$15,0))-MAX($AW165,BE$15)+1,)&gt;0,1,0)),
_xlfn.IFS(
$ES165="LisChannel",
_xlpm.COEFF*
INDEX({1;1;1.2;1.2;1;1;1;1;1.2;1.2;1.2;1.2},
MATCH(MONTH(BE$15),
{1,2,3,4,5,6,7,8,9,10,11,12})),
CONCATENATE($ES165," ",$L165)="RussOutdoor метро",
_xlpm.COEFF*
INDEX({0.8;0.9;1.1;1.1;1;1;1;1;1.1;1.1;1.1;1.1},
MATCH(MONTH(BE$15),
{1,2,3,4,5,6,7,8,9,10,11,12})),
$ES165&lt;&gt;"LisChannel",
_xlpm.COEFF,
$ES165&lt;&gt;"RussOutdoor",
_xlpm.COEFF))</f>
        <v/>
      </c>
      <c r="BF165" s="68">
        <f t="array" ref="BF165">
_xlfn.LET(_xlpm.COEFF,
IF($AW165+$AX165=0,0,IF(MAX(MIN($AX165,EOMONTH(BF$15,0))-MAX($AW165,BF$15)+1,)&gt;0,1,0)),
_xlfn.IFS(
$ES165="LisChannel",
_xlpm.COEFF*
INDEX({1;1;1.2;1.2;1;1;1;1;1.2;1.2;1.2;1.2},
MATCH(MONTH(BF$15),
{1,2,3,4,5,6,7,8,9,10,11,12})),
CONCATENATE($ES165," ",$L165)="RussOutdoor метро",
_xlpm.COEFF*
INDEX({0.8;0.9;1.1;1.1;1;1;1;1;1.1;1.1;1.1;1.1},
MATCH(MONTH(BF$15),
{1,2,3,4,5,6,7,8,9,10,11,12})),
$ES165&lt;&gt;"LisChannel",
_xlpm.COEFF,
$ES165&lt;&gt;"RussOutdoor",
_xlpm.COEFF))</f>
        <v/>
      </c>
      <c r="BG165" s="68">
        <f t="array" ref="BG165">
_xlfn.LET(_xlpm.COEFF,
IF($AW165+$AX165=0,0,IF(MAX(MIN($AX165,EOMONTH(BG$15,0))-MAX($AW165,BG$15)+1,)&gt;0,1,0)),
_xlfn.IFS(
$ES165="LisChannel",
_xlpm.COEFF*
INDEX({1;1;1.2;1.2;1;1;1;1;1.2;1.2;1.2;1.2},
MATCH(MONTH(BG$15),
{1,2,3,4,5,6,7,8,9,10,11,12})),
CONCATENATE($ES165," ",$L165)="RussOutdoor метро",
_xlpm.COEFF*
INDEX({0.8;0.9;1.1;1.1;1;1;1;1;1.1;1.1;1.1;1.1},
MATCH(MONTH(BG$15),
{1,2,3,4,5,6,7,8,9,10,11,12})),
$ES165&lt;&gt;"LisChannel",
_xlpm.COEFF,
$ES165&lt;&gt;"RussOutdoor",
_xlpm.COEFF))</f>
        <v/>
      </c>
      <c r="BH165" s="68">
        <f t="array" ref="BH165">
_xlfn.LET(_xlpm.COEFF,
IF($AW165+$AX165=0,0,IF(MAX(MIN($AX165,EOMONTH(BH$15,0))-MAX($AW165,BH$15)+1,)&gt;0,1,0)),
_xlfn.IFS(
$ES165="LisChannel",
_xlpm.COEFF*
INDEX({1;1;1.2;1.2;1;1;1;1;1.2;1.2;1.2;1.2},
MATCH(MONTH(BH$15),
{1,2,3,4,5,6,7,8,9,10,11,12})),
CONCATENATE($ES165," ",$L165)="RussOutdoor метро",
_xlpm.COEFF*
INDEX({0.8;0.9;1.1;1.1;1;1;1;1;1.1;1.1;1.1;1.1},
MATCH(MONTH(BH$15),
{1,2,3,4,5,6,7,8,9,10,11,12})),
$ES165&lt;&gt;"LisChannel",
_xlpm.COEFF,
$ES165&lt;&gt;"RussOutdoor",
_xlpm.COEFF))</f>
        <v/>
      </c>
      <c r="BI165" s="68">
        <f t="array" ref="BI165">
_xlfn.LET(_xlpm.COEFF,
IF($AW165+$AX165=0,0,IF(MAX(MIN($AX165,EOMONTH(BI$15,0))-MAX($AW165,BI$15)+1,)&gt;0,1,0)),
_xlfn.IFS(
$ES165="LisChannel",
_xlpm.COEFF*
INDEX({1;1;1.2;1.2;1;1;1;1;1.2;1.2;1.2;1.2},
MATCH(MONTH(BI$15),
{1,2,3,4,5,6,7,8,9,10,11,12})),
CONCATENATE($ES165," ",$L165)="RussOutdoor метро",
_xlpm.COEFF*
INDEX({0.8;0.9;1.1;1.1;1;1;1;1;1.1;1.1;1.1;1.1},
MATCH(MONTH(BI$15),
{1,2,3,4,5,6,7,8,9,10,11,12})),
$ES165&lt;&gt;"LisChannel",
_xlpm.COEFF,
$ES165&lt;&gt;"RussOutdoor",
_xlpm.COEFF))</f>
        <v/>
      </c>
      <c r="BJ165" s="68">
        <f t="array" ref="BJ165">
_xlfn.LET(_xlpm.COEFF,
IF($AW165+$AX165=0,0,IF(MAX(MIN($AX165,EOMONTH(BJ$15,0))-MAX($AW165,BJ$15)+1,)&gt;0,1,0)),
_xlfn.IFS(
$ES165="LisChannel",
_xlpm.COEFF*
INDEX({1;1;1.2;1.2;1;1;1;1;1.2;1.2;1.2;1.2},
MATCH(MONTH(BJ$15),
{1,2,3,4,5,6,7,8,9,10,11,12})),
CONCATENATE($ES165," ",$L165)="RussOutdoor метро",
_xlpm.COEFF*
INDEX({0.8;0.9;1.1;1.1;1;1;1;1;1.1;1.1;1.1;1.1},
MATCH(MONTH(BJ$15),
{1,2,3,4,5,6,7,8,9,10,11,12})),
$ES165&lt;&gt;"LisChannel",
_xlpm.COEFF,
$ES165&lt;&gt;"RussOutdoor",
_xlpm.COEFF))</f>
        <v/>
      </c>
      <c r="BK165" s="68">
        <f t="array" ref="BK165">
_xlfn.LET(_xlpm.COEFF,
IF($AW165+$AX165=0,0,IF(MAX(MIN($AX165,EOMONTH(BK$15,0))-MAX($AW165,BK$15)+1,)&gt;0,1,0)),
_xlfn.IFS(
$ES165="LisChannel",
_xlpm.COEFF*
INDEX({1;1;1.2;1.2;1;1;1;1;1.2;1.2;1.2;1.2},
MATCH(MONTH(BK$15),
{1,2,3,4,5,6,7,8,9,10,11,12})),
CONCATENATE($ES165," ",$L165)="RussOutdoor метро",
_xlpm.COEFF*
INDEX({0.8;0.9;1.1;1.1;1;1;1;1;1.1;1.1;1.1;1.1},
MATCH(MONTH(BK$15),
{1,2,3,4,5,6,7,8,9,10,11,12})),
$ES165&lt;&gt;"LisChannel",
_xlpm.COEFF,
$ES165&lt;&gt;"RussOutdoor",
_xlpm.COEFF))</f>
        <v/>
      </c>
      <c r="BL165" s="62">
        <f>COUNTIFS($AZ165:$BK165,"&gt;0")</f>
        <v/>
      </c>
      <c r="BM165" s="65" t="n"/>
      <c r="BN165" s="125">
        <f>$DJ165</f>
        <v/>
      </c>
      <c r="BO165" s="63">
        <f>$DQ165</f>
        <v/>
      </c>
      <c r="BP165" s="125">
        <f>
IFERROR(
IF($BL165=0,0,
$BN165*(1-$BO165)),
0)</f>
        <v/>
      </c>
      <c r="BQ165" s="125">
        <f t="array" ref="BQ165">
IFERROR(
_xlfn.IFS(
$DH165="день_1",
$BP165*$BL165/($AX165-$AW165+1)*AZ165*(DAY(EOMONTH(AZ$15,0))),
$DH165="день_2",
$BP165/30*MAX(MIN($AX165,EOMONTH(AZ$15,0))-MAX($AW165,AZ$15)+1,),
$DH165="раб.день",
$BP165/30*(IFERROR(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$BP165*AZ165,
$DH165="неделя",
$BP165*AZ165/7*(ROUNDUP((DAY(EOMONTH(AZ$15,0)))/4,0))),
0)</f>
        <v/>
      </c>
      <c r="BR165" s="125">
        <f t="array" ref="BR165">
IFERROR(
_xlfn.IFS(
$DH165="день_1",
$BP165*$BL165/($AX165-$AW165+1)*BA165*(DAY(EOMONTH(BA$15,0))),
$DH165="день_2",
$BP165/30*MAX(MIN($AX165,EOMONTH(BA$15,0))-MAX($AW165,BA$15)+1,),
$DH165="раб.день",
$BP165/30*(IFERROR(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$BP165*BA165,
$DH165="неделя",
$BP165*BA165/7*(ROUNDUP((DAY(EOMONTH(BA$15,0)))/4,0))),
0)</f>
        <v/>
      </c>
      <c r="BS165" s="125">
        <f t="array" ref="BS165">
IFERROR(
_xlfn.IFS(
$DH165="день_1",
$BP165*$BL165/($AX165-$AW165+1)*BB165*(DAY(EOMONTH(BB$15,0))),
$DH165="день_2",
$BP165/30*MAX(MIN($AX165,EOMONTH(BB$15,0))-MAX($AW165,BB$15)+1,),
$DH165="раб.день",
$BP165/30*(IFERROR(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$BP165*BB165,
$DH165="неделя",
$BP165*BB165/7*(ROUNDUP((DAY(EOMONTH(BB$15,0)))/4,0))),
0)</f>
        <v/>
      </c>
      <c r="BT165" s="125">
        <f t="array" ref="BT165">
IFERROR(
_xlfn.IFS(
$DH165="день_1",
$BP165*$BL165/($AX165-$AW165+1)*BC165*(DAY(EOMONTH(BC$15,0))),
$DH165="день_2",
$BP165/30*MAX(MIN($AX165,EOMONTH(BC$15,0))-MAX($AW165,BC$15)+1,),
$DH165="раб.день",
$BP165/30*(IFERROR(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$BP165*BC165,
$DH165="неделя",
$BP165*BC165/7*(ROUNDUP((DAY(EOMONTH(BC$15,0)))/4,0))),
0)</f>
        <v/>
      </c>
      <c r="BU165" s="125">
        <f t="array" ref="BU165">
IFERROR(
_xlfn.IFS(
$DH165="день_1",
$BP165*$BL165/($AX165-$AW165+1)*BD165*(DAY(EOMONTH(BD$15,0))),
$DH165="день_2",
$BP165/30*MAX(MIN($AX165,EOMONTH(BD$15,0))-MAX($AW165,BD$15)+1,),
$DH165="раб.день",
$BP165/30*(IFERROR(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$BP165*BD165,
$DH165="неделя",
$BP165*BD165/7*(ROUNDUP((DAY(EOMONTH(BD$15,0)))/4,0))),
0)</f>
        <v/>
      </c>
      <c r="BV165" s="125">
        <f t="array" ref="BV165">
IFERROR(
_xlfn.IFS(
$DH165="день_1",
$BP165*$BL165/($AX165-$AW165+1)*BE165*(DAY(EOMONTH(BE$15,0))),
$DH165="день_2",
$BP165/30*MAX(MIN($AX165,EOMONTH(BE$15,0))-MAX($AW165,BE$15)+1,),
$DH165="раб.день",
$BP165/30*(IFERROR(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$BP165*BE165,
$DH165="неделя",
$BP165*BE165/7*(ROUNDUP((DAY(EOMONTH(BE$15,0)))/4,0))),
0)</f>
        <v/>
      </c>
      <c r="BW165" s="125">
        <f t="array" ref="BW165">
IFERROR(
_xlfn.IFS(
$DH165="день_1",
$BP165*$BL165/($AX165-$AW165+1)*BF165*(DAY(EOMONTH(BF$15,0))),
$DH165="день_2",
$BP165/30*MAX(MIN($AX165,EOMONTH(BF$15,0))-MAX($AW165,BF$15)+1,),
$DH165="раб.день",
$BP165/30*(IFERROR(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$BP165*BF165,
$DH165="неделя",
$BP165*BF165/7*(ROUNDUP((DAY(EOMONTH(BF$15,0)))/4,0))),
0)</f>
        <v/>
      </c>
      <c r="BX165" s="125">
        <f t="array" ref="BX165">
IFERROR(
_xlfn.IFS(
$DH165="день_1",
$BP165*$BL165/($AX165-$AW165+1)*BG165*(DAY(EOMONTH(BG$15,0))),
$DH165="день_2",
$BP165/30*MAX(MIN($AX165,EOMONTH(BG$15,0))-MAX($AW165,BG$15)+1,),
$DH165="раб.день",
$BP165/30*(IFERROR(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$BP165*BG165,
$DH165="неделя",
$BP165*BG165/7*(ROUNDUP((DAY(EOMONTH(BG$15,0)))/4,0))),
0)</f>
        <v/>
      </c>
      <c r="BY165" s="125">
        <f t="array" ref="BY165">
IFERROR(
_xlfn.IFS(
$DH165="день_1",
$BP165*$BL165/($AX165-$AW165+1)*BH165*(DAY(EOMONTH(BH$15,0))),
$DH165="день_2",
$BP165/30*MAX(MIN($AX165,EOMONTH(BH$15,0))-MAX($AW165,BH$15)+1,),
$DH165="раб.день",
$BP165/30*(IFERROR(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$BP165*BH165,
$DH165="неделя",
$BP165*BH165/7*(ROUNDUP((DAY(EOMONTH(BH$15,0)))/4,0))),
0)</f>
        <v/>
      </c>
      <c r="BZ165" s="125">
        <f t="array" ref="BZ165">
IFERROR(
_xlfn.IFS(
$DH165="день_1",
$BP165*$BL165/($AX165-$AW165+1)*BI165*(DAY(EOMONTH(BI$15,0))),
$DH165="день_2",
$BP165/30*MAX(MIN($AX165,EOMONTH(BI$15,0))-MAX($AW165,BI$15)+1,),
$DH165="раб.день",
$BP165/30*(IFERROR(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$BP165*BI165,
$DH165="неделя",
$BP165*BI165/7*(ROUNDUP((DAY(EOMONTH(BI$15,0)))/4,0))),
0)</f>
        <v/>
      </c>
      <c r="CA165" s="125">
        <f t="array" ref="CA165">
IFERROR(
_xlfn.IFS(
$DH165="день_1",
$BP165*$BL165/($AX165-$AW165+1)*BJ165*(DAY(EOMONTH(BJ$15,0))),
$DH165="день_2",
$BP165/30*MAX(MIN($AX165,EOMONTH(BJ$15,0))-MAX($AW165,BJ$15)+1,),
$DH165="раб.день",
$BP165/30*(IFERROR(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$BP165*BJ165,
$DH165="неделя",
$BP165*BJ165/7*(ROUNDUP((DAY(EOMONTH(BJ$15,0)))/4,0))),
0)</f>
        <v/>
      </c>
      <c r="CB165" s="125">
        <f t="array" ref="CB165">
IFERROR(
_xlfn.IFS(
$DH165="день_1",
$BP165*$BL165/($AX165-$AW165+1)*BK165*(DAY(EOMONTH(BK$15,0))),
$DH165="день_2",
$BP165/30*MAX(MIN($AX165,EOMONTH(BK$15,0))-MAX($AW165,BK$15)+1,),
$DH165="раб.день",
$BP165/30*(IFERROR(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$BP165*BK165,
$DH165="неделя",
$BP165*BK165/7*(ROUNDUP((DAY(EOMONTH(BK$15,0)))/4,0))),
0)</f>
        <v/>
      </c>
      <c r="CC165" s="125">
        <f>SUM($BQ165:$CB165)</f>
        <v/>
      </c>
      <c r="CD165" s="126">
        <f>SUM($EH165:$EH165)</f>
        <v/>
      </c>
      <c r="CE165" s="126">
        <f>$CD165*$AB165</f>
        <v/>
      </c>
      <c r="CF165" s="126">
        <f>SUM($EK165:$EK165)</f>
        <v/>
      </c>
      <c r="CG165" s="126">
        <f>$CF165*$AB165</f>
        <v/>
      </c>
      <c r="CH165" s="126">
        <f>SUM($CC165,$CE165,$CG165)</f>
        <v/>
      </c>
      <c r="CI165" s="126">
        <f>$CH165*(1+$CM165)</f>
        <v/>
      </c>
      <c r="CJ165" s="127" t="n">
        <v>0</v>
      </c>
      <c r="CK165" s="126">
        <f>SUM($CH165:$CH165)*(1+$CJ165)</f>
        <v/>
      </c>
      <c r="CL165" s="126">
        <f>SUM($CH165:$CH165)*(1+$CM165)</f>
        <v/>
      </c>
      <c r="CM165" s="59" t="n"/>
      <c r="CN165" s="59" t="n"/>
      <c r="CO165" s="72" t="n"/>
      <c r="CP165" s="59" t="n"/>
      <c r="CQ165" s="73" t="n"/>
      <c r="CR165" s="73" t="n"/>
      <c r="CS165" s="73" t="n"/>
      <c r="CT165" s="72" t="n"/>
      <c r="CU165" s="79" t="inlineStr">
        <is>
          <t> </t>
        </is>
      </c>
      <c r="CV165" s="60" t="n"/>
      <c r="CW165" s="60" t="n"/>
      <c r="CX165" s="60" t="n"/>
      <c r="CY165" s="127">
        <f>IFERROR(($CC165-$EE165)/($EE165/(1-$DQ165)),0)</f>
        <v/>
      </c>
      <c r="CZ165" s="127">
        <f>IFERROR(1-$EI165/($CE165),0)</f>
        <v/>
      </c>
      <c r="DA165" s="127">
        <f>IFERROR(1-$EL165/($CG165),0)</f>
        <v/>
      </c>
      <c r="DB165" s="126">
        <f>ROUND(IFERROR(($CI165/(1+$CM165)-$EN165),0),2)</f>
        <v/>
      </c>
      <c r="DC165" s="128" t="n"/>
      <c r="DD165" s="125" t="n"/>
      <c r="DE165" s="75" t="n">
        <v>0</v>
      </c>
      <c r="DF165" s="128" t="n"/>
      <c r="DG165" s="125">
        <f>IF($DC165=0,0,$DD165*($DC165*100%-$DE165*$DF165))*SUM($AB165:$AB165)</f>
        <v/>
      </c>
      <c r="DH165" s="129" t="inlineStr">
        <is>
          <t>месяц</t>
        </is>
      </c>
      <c r="DI165" s="130">
        <f t="array" ref="DI165">IFERROR(
IF($ES165="LisChannel",
(ROUND(((INDEX({174.625;153.888888888889;130.972222222222},MATCH($AI165,{2;3;4}),0))*$AG165*$AI165),2)),0),0)</f>
        <v/>
      </c>
      <c r="DJ165" s="130">
        <f>
_xlfn.LET(_xlpm.X,
IFERROR(
IF($ES165="НовиковТВ",
(_xlfn.LET(_xlpm.NTV,
_xlfn.LET(_xlpm.MIN,350000,
IF(SUMIFS($DI:$DI,$ES:$ES,"НовиковТВ")&lt;=_xlpm.MIN,
(SUMIFS($DI:$DI,$ES:$ES,"НовиковТВ")/(COUNTIFS($ES:$ES,"НовиковТВ")))*_xlpm.MIN/SUMIFS($DI:$DI,$ES:$ES,"НовиковТВ"),
DI165)),
_xlpm.NTV+$DG165/(1-(1-(_xlpm.NTV)*(1-$DL165)*(1-$DM165)*(1-$DN165)*(1-$DO165)*(1-$DP165)/_xlpm.NTV))))/(1+$EP165),
$DI165+$DG165/(1-(1-($DI165)*(1-$DL165)*(1-$DM165)*(1-$DN165)*(1-$DO165)*(1-$DP165)/$DI165))),
0),
_xlpm.X*(1+$CM165)*(1+$CW165)-_xlpm.X*(1+$CM165)+_xlpm.X)</f>
        <v/>
      </c>
      <c r="DK165" s="125" t="inlineStr">
        <is>
          <t>послед.</t>
        </is>
      </c>
      <c r="DL165" s="63" t="n">
        <v>0</v>
      </c>
      <c r="DM165" s="63" t="n">
        <v>0</v>
      </c>
      <c r="DN165" s="63" t="n">
        <v>0</v>
      </c>
      <c r="DO165" s="63" t="n">
        <v>0</v>
      </c>
      <c r="DP165" s="63" t="n">
        <v>0</v>
      </c>
      <c r="DQ165" s="63">
        <f t="array" ref="DQ165">IFERROR(_xlfn.IFS(
$DK165="послед.",1-(1-$DL165)*(1-$DM165)*(1-$DN165)*(1-$DO165)*(1-$DP165),
$DK165="сумм.",$DL165+$DM165+$DN165+$DO165+$DP165),
0)</f>
        <v/>
      </c>
      <c r="DR165" s="125">
        <f t="array" ref="DR165">
IFERROR(
_xlfn.IFS(
$BL165=0,
0,
$BL165&gt;0,
_xlfn.IFS($DK165="послед.",
$DJ165*(1-$DL165)*(1-$DM165)*(1-$DN165)*(1-$DO165)*(1-$DP165),
$DK165="сумм.",
$DJ165*(1-($DL165+$DM165+$DN165+$DO165+$DP165)))),0)</f>
        <v/>
      </c>
      <c r="DS165" s="125">
        <f t="array" ref="DS165">
IFERROR(_xlfn.IFS(
$DH165="день_1",
$DR165*$BL165/($AX165-$AW165+1)*AZ165*(DAY(EOMONTH(AZ$15,0))),
$DH165="день_2",
$DR165/30*MAX(MIN($AX165,EOMONTH(AZ$15,0))-MAX($AW165,AZ$15)+1,),
$DH165="раб.день",
$DR165/30*(IFERROR(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$DR165*AZ165,
$DH165="неделя",
$DR165*AZ165/7*(ROUNDUP((DAY(EOMONTH(AZ$15,0)))/4,0))),
0)</f>
        <v/>
      </c>
      <c r="DT165" s="125">
        <f t="array" ref="DT165">
IFERROR(_xlfn.IFS(
$DH165="день_1",
$DR165*$BL165/($AX165-$AW165+1)*BA165*(DAY(EOMONTH(BA$15,0))),
$DH165="день_2",
$DR165/30*MAX(MIN($AX165,EOMONTH(BA$15,0))-MAX($AW165,BA$15)+1,),
$DH165="раб.день",
$DR165/30*(IFERROR(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$DR165*BA165,
$DH165="неделя",
$DR165*BA165/7*(ROUNDUP((DAY(EOMONTH(BA$15,0)))/4,0))),
0)</f>
        <v/>
      </c>
      <c r="DU165" s="125">
        <f t="array" ref="DU165">
IFERROR(_xlfn.IFS(
$DH165="день_1",
$DR165*$BL165/($AX165-$AW165+1)*BB165*(DAY(EOMONTH(BB$15,0))),
$DH165="день_2",
$DR165/30*MAX(MIN($AX165,EOMONTH(BB$15,0))-MAX($AW165,BB$15)+1,),
$DH165="раб.день",
$DR165/30*(IFERROR(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$DR165*BB165,
$DH165="неделя",
$DR165*BB165/7*(ROUNDUP((DAY(EOMONTH(BB$15,0)))/4,0))),
0)</f>
        <v/>
      </c>
      <c r="DV165" s="125">
        <f t="array" ref="DV165">
IFERROR(_xlfn.IFS(
$DH165="день_1",
$DR165*$BL165/($AX165-$AW165+1)*BC165*(DAY(EOMONTH(BC$15,0))),
$DH165="день_2",
$DR165/30*MAX(MIN($AX165,EOMONTH(BC$15,0))-MAX($AW165,BC$15)+1,),
$DH165="раб.день",
$DR165/30*(IFERROR(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$DR165*BC165,
$DH165="неделя",
$DR165*BC165/7*(ROUNDUP((DAY(EOMONTH(BC$15,0)))/4,0))),
0)</f>
        <v/>
      </c>
      <c r="DW165" s="125">
        <f t="array" ref="DW165">
IFERROR(_xlfn.IFS(
$DH165="день_1",
$DR165*$BL165/($AX165-$AW165+1)*BD165*(DAY(EOMONTH(BD$15,0))),
$DH165="день_2",
$DR165/30*MAX(MIN($AX165,EOMONTH(BD$15,0))-MAX($AW165,BD$15)+1,),
$DH165="раб.день",
$DR165/30*(IFERROR(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$DR165*BD165,
$DH165="неделя",
$DR165*BD165/7*(ROUNDUP((DAY(EOMONTH(BD$15,0)))/4,0))),
0)</f>
        <v/>
      </c>
      <c r="DX165" s="125">
        <f t="array" ref="DX165">
IFERROR(_xlfn.IFS(
$DH165="день_1",
$DR165*$BL165/($AX165-$AW165+1)*BE165*(DAY(EOMONTH(BE$15,0))),
$DH165="день_2",
$DR165/30*MAX(MIN($AX165,EOMONTH(BE$15,0))-MAX($AW165,BE$15)+1,),
$DH165="раб.день",
$DR165/30*(IFERROR(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$DR165*BE165,
$DH165="неделя",
$DR165*BE165/7*(ROUNDUP((DAY(EOMONTH(BE$15,0)))/4,0))),
0)</f>
        <v/>
      </c>
      <c r="DY165" s="125">
        <f t="array" ref="DY165">
IFERROR(_xlfn.IFS(
$DH165="день_1",
$DR165*$BL165/($AX165-$AW165+1)*BF165*(DAY(EOMONTH(BF$15,0))),
$DH165="день_2",
$DR165/30*MAX(MIN($AX165,EOMONTH(BF$15,0))-MAX($AW165,BF$15)+1,),
$DH165="раб.день",
$DR165/30*(IFERROR(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$DR165*BF165,
$DH165="неделя",
$DR165*BF165/7*(ROUNDUP((DAY(EOMONTH(BF$15,0)))/4,0))),
0)</f>
        <v/>
      </c>
      <c r="DZ165" s="125">
        <f t="array" ref="DZ165">
IFERROR(_xlfn.IFS(
$DH165="день_1",
$DR165*$BL165/($AX165-$AW165+1)*BG165*(DAY(EOMONTH(BG$15,0))),
$DH165="день_2",
$DR165/30*MAX(MIN($AX165,EOMONTH(BG$15,0))-MAX($AW165,BG$15)+1,),
$DH165="раб.день",
$DR165/30*(IFERROR(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$DR165*BG165,
$DH165="неделя",
$DR165*BG165/7*(ROUNDUP((DAY(EOMONTH(BG$15,0)))/4,0))),
0)</f>
        <v/>
      </c>
      <c r="EA165" s="125">
        <f t="array" ref="EA165">
IFERROR(_xlfn.IFS(
$DH165="день_1",
$DR165*$BL165/($AX165-$AW165+1)*BH165*(DAY(EOMONTH(BH$15,0))),
$DH165="день_2",
$DR165/30*MAX(MIN($AX165,EOMONTH(BH$15,0))-MAX($AW165,BH$15)+1,),
$DH165="раб.день",
$DR165/30*(IFERROR(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$DR165*BH165,
$DH165="неделя",
$DR165*BH165/7*(ROUNDUP((DAY(EOMONTH(BH$15,0)))/4,0))),
0)</f>
        <v/>
      </c>
      <c r="EB165" s="125">
        <f t="array" ref="EB165">
IFERROR(_xlfn.IFS(
$DH165="день_1",
$DR165*$BL165/($AX165-$AW165+1)*BI165*(DAY(EOMONTH(BI$15,0))),
$DH165="день_2",
$DR165/30*MAX(MIN($AX165,EOMONTH(BI$15,0))-MAX($AW165,BI$15)+1,),
$DH165="раб.день",
$DR165/30*(IFERROR(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$DR165*BI165,
$DH165="неделя",
$DR165*BI165/7*(ROUNDUP((DAY(EOMONTH(BI$15,0)))/4,0))),
0)</f>
        <v/>
      </c>
      <c r="EC165" s="125">
        <f t="array" ref="EC165">
IFERROR(_xlfn.IFS(
$DH165="день_1",
$DR165*$BL165/($AX165-$AW165+1)*BJ165*(DAY(EOMONTH(BJ$15,0))),
$DH165="день_2",
$DR165/30*MAX(MIN($AX165,EOMONTH(BJ$15,0))-MAX($AW165,BJ$15)+1,),
$DH165="раб.день",
$DR165/30*(IFERROR(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$DR165*BJ165,
$DH165="неделя",
$DR165*BJ165/7*(ROUNDUP((DAY(EOMONTH(BJ$15,0)))/4,0))),
0)</f>
        <v/>
      </c>
      <c r="ED165" s="125">
        <f t="array" ref="ED165">
IFERROR(_xlfn.IFS(
$DH165="день_1",
$DR165*$BL165/($AX165-$AW165+1)*BK165*(DAY(EOMONTH(BK$15,0))),
$DH165="день_2",
$DR165/30*MAX(MIN($AX165,EOMONTH(BK$15,0))-MAX($AW165,BK$15)+1,),
$DH165="раб.день",
$DR165/30*(IFERROR(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$DR165*BK165,
$DH165="неделя",
$DR165*BK165/7*(ROUNDUP((DAY(EOMONTH(BK$15,0)))/4,0))),
0)</f>
        <v/>
      </c>
      <c r="EE165" s="125">
        <f>SUM($DS165,$DT165,$DU165,$DV165,$DW165,$DX165,$DY165,$DZ165,$EA165,$EB165,$EC165,$ED165)</f>
        <v/>
      </c>
      <c r="EF165" s="125">
        <f>IFERROR(ROUND($EE165*(1+$EP165),2),0)</f>
        <v/>
      </c>
      <c r="EG165" s="128" t="n">
        <v>1</v>
      </c>
      <c r="EH165" s="126" t="n">
        <v>0</v>
      </c>
      <c r="EI165" s="126">
        <f>ROUND(SUM($EH165:$EH165)*SUM($AB165:$AB165)*$EG165,2)</f>
        <v/>
      </c>
      <c r="EJ165" s="126">
        <f>ROUND($EI165*(1+$EP165),2)</f>
        <v/>
      </c>
      <c r="EK165" s="126" t="n">
        <v>0</v>
      </c>
      <c r="EL165" s="126">
        <f>ROUND(SUM($EK165:$EK165)*SUM($AB165:$AB165)*$EG165,2)</f>
        <v/>
      </c>
      <c r="EM165" s="126">
        <f>ROUND($EL165*(1+$EP165),2)</f>
        <v/>
      </c>
      <c r="EN165" s="126">
        <f>SUM($EE165,$EI165,$EL165)</f>
        <v/>
      </c>
      <c r="EO165" s="126">
        <f>SUM($EF165,$EJ165,$EM165)</f>
        <v/>
      </c>
      <c r="EP165" s="59" t="n"/>
      <c r="EQ165" s="59" t="n"/>
      <c r="ER165" s="60">
        <f t="array" ref="ER1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MATCH(ES165,
{"AMS";"RussOutdoor";"HD Outdoor";"Ingroup";"IQ";"Ledproduction";"LisChannel";"Logic";"Media-PPL";"NovikovTV | НовиковТВ";"SMA";"SOK";"КрокусТВ | CrocusTV | IndoorTV";"Сити";"ТЯК Москва"},
0)),"")</f>
        <v/>
      </c>
      <c r="ES165" s="60" t="n"/>
      <c r="ET165" s="60">
        <f t="array" ref="ET1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MATCH(ES165,
{"AMS";"RussOutdoor";"HD Outdoor";"Ingroup";"IQ";"Ledproduction";"LisChannel";"Logic";"Media-PPL";"NovikovTV | НовиковТВ";"SMA";"SOK";"КрокусТВ | CrocusTV | IndoorTV";"Сити";"ТЯК Москва"},
0)),"")</f>
        <v/>
      </c>
      <c r="EU165" s="60" t="n"/>
      <c r="EV165" s="60" t="n"/>
      <c r="EX165" s="110">
        <f t="array" ref="EX165">
($AR165/30
+N("ТРАФИК ПЛОЩАДКИ"))*
(IFERROR(
_xlfn.LET(
_xlpm.GPR,
HLOOKUP($L165,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IF($Q165="цифровой",_xlpm.GPR/$AG165,_xlpm.GPR/60)),
0)
+N("DWELL TIME"))*
(IF($AB165=0,0,IF($AB165=1,0.3,IF($AB165=2,0.5,IF($AB165&gt;2,1))))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_xlfn.IFS($AC165="да",1.2,$AC165="нет",1)*
_xlfn.IFS($AD165="да",1.2,$AD165="нет",1)*
IF(R165="статический",1,1.2)*
$X165*
INDEX(
{1.2;1;1.2;1.2;1;1.2;1.2;1.2;1.2;1.2;1.2;1;1.2;1.2;1.2;1.2;1;1;1.2;1.2;1.2;1;1;1;1;1.2;1.2;1.2;1.2;1;1;1;1;1.2;1.2;1.2;1.2;1.2;1.2;1.2;1.2;1;1;1.2;1;1;1;1;1.5;1;1;1.5;1.5;1.2},
MATCH($Q165,_xlpm.MI,0)))&gt;{0.02;0.04;0.06;0.1;0.2;0.4;0.6;0.8;1;2;4;6})),
{0;1;2;3;4;5;6;7;8;9;10;11;12},
0)))
+N("КОЭФФИЦИЕНТ КОНТАКТА"))))*
(_xlfn.IFS($X165&lt;0.1,$X165/1000,$X165&gt;25,5.2,AND($X165&gt;=0.1,$X165&lt;=25),(($X165*2+0.1)/10)*($X165/10)))*
IFERROR((_xlfn.LET(
_xlpm.MA,
{0;0.8;0.85;0.9;0.95;1},
_xlpm.MAA,
{0;1;2;3;4;5},
INDEX(_xlpm.MA,MATCH(SUMPRODUCT(--((IF(ROUND(_xlpm.MAA,1)&gt;5,5,ROUND($AB165,1)))&gt;{0;1;2;3;4;5})),_xlpm.MAA,0)))
+N("КОЭФФИЦИЕНТ КОЛ-ВО КОНСТРУКЦИЙ")),1)*
$AB165,0))*
(IF($Q165="цифровой",$AG165/15*$AI165,1)
+N("ДЛЯ ЦИФРЫ"))</f>
        <v/>
      </c>
      <c r="EY165" s="110">
        <f>IFERROR(EX165*AY165,0)</f>
        <v/>
      </c>
      <c r="EZ165" s="131">
        <f>IFERROR(DP165/EY165*1000,0)</f>
        <v/>
      </c>
      <c r="FA165" s="112">
        <f>IFERROR(FC165/FB165,0)</f>
        <v/>
      </c>
      <c r="FB165" s="112">
        <f>IFERROR((FC165/(EY165/FF165*#REF!))*0.825,0)</f>
        <v/>
      </c>
      <c r="FC165" s="112">
        <f>IFERROR(((EX165*30/AR165)*100)/30,0)</f>
        <v/>
      </c>
      <c r="FD165" s="112">
        <f>IFERROR(EY165/G165*100%,0)</f>
        <v/>
      </c>
      <c r="FE165" s="112">
        <f>IFERROR(FD165/FC165*100%,0)</f>
        <v/>
      </c>
      <c r="FF165" s="110">
        <f>IFERROR(AR165/30*AY165,0)</f>
        <v/>
      </c>
    </row>
    <row r="166" ht="12.75" customHeight="1">
      <c r="A166" s="59" t="n"/>
      <c r="B166" s="60" t="n"/>
      <c r="C166" s="60" t="n"/>
      <c r="D166" s="60">
        <f t="array" ref="D1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6" s="60">
        <f t="array" ref="E1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6" s="60" t="inlineStr"/>
      <c r="G166" s="60" t="n"/>
      <c r="H166" s="60">
        <f t="array" ref="H1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6" s="60" t="n"/>
      <c r="J166" s="60" t="n"/>
      <c r="K166" s="60" t="n"/>
      <c r="L166" s="60" t="n"/>
      <c r="M166" s="60" t="n"/>
      <c r="N166" s="60" t="n"/>
      <c r="O166" s="60" t="n"/>
      <c r="P166" s="60">
        <f t="array" ref="P166">
_xlfn.IFS(
ISNUMBER(MATCH($Q166,{"шелфбаннер","разделитель","монетница","чековая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ISNUMBER(MATCH($Q166,{"каталог","журнал"},)),
"Пресса",
$Q166="","")</f>
        <v/>
      </c>
      <c r="Q166" s="60" t="n"/>
      <c r="R166" s="60">
        <f t="array" ref="R166">
IFERROR(
_xlfn.IFS(
OR(ISNUMBER(MATCH($Q166,{"экспозиция","макет","стенд","автостенд","авто стенд","выставочное пространство","выставочные стенды","модульные выставочные стенды","3Д конструкция","3D конструкция"},)),P166="Экспонирование"),
"нестандартный",
ISNUMBER(MATCH($Q166,{"скроллер","призматрон"},)),
"динамический",
$P166="Видео",
"цифровой",
OR($P166="Пресса",$P166="Щит",$P166="POSm",$P166="Подвес",$P166="Брендирование/оклейка"),
"статический"),"")</f>
        <v/>
      </c>
      <c r="S166" s="59" t="n"/>
      <c r="T166" s="60" t="n"/>
      <c r="U166" s="60" t="n"/>
      <c r="V166" s="60">
        <f>
IF(P166="Видео",
"цифровой постер/ролик",
IF(ISNUMBER(MATCH(Q166,{"короб световой","короб световой | лайтбокс","короб световой | кристалайт","лайтбокс","лайт бокс","кристалайт","LB","lightbox"},)),
"бэклит",
IF(P166="Брендирование/оклейка",
"перфарированная пленка/самоклейка",
IF(P166="Экспонирование",
"под запрос",
IF(P166="Подвес",
"баннер/ткань",
"")))))</f>
        <v/>
      </c>
      <c r="W166" s="59" t="n"/>
      <c r="X166" s="59" t="n"/>
      <c r="Y166" s="59" t="n"/>
      <c r="Z166" s="61" t="n"/>
      <c r="AA166" s="61" t="n"/>
      <c r="AB166" s="61">
        <f>IF(BL166&gt;0,Z166,0)</f>
        <v/>
      </c>
      <c r="AC166" s="59" t="n"/>
      <c r="AD166" s="59" t="n"/>
      <c r="AE166" s="59" t="n"/>
      <c r="AF166" s="59" t="n"/>
      <c r="AG166" s="59" t="n"/>
      <c r="AH166" s="59" t="n"/>
      <c r="AI166" s="59" t="n"/>
      <c r="AJ166" s="59" t="n"/>
      <c r="AK166" s="59" t="n"/>
      <c r="AL166" s="62">
        <f>IFERROR(IF(OR(R166="статический",R166="динамический",R166="нестандартный",R166="",R166=""),"-",IF(AND(AH166="-",AI166="-"),"-",AK166*3600/AH166*AI166)),"-")</f>
        <v/>
      </c>
      <c r="AM166" s="62">
        <f>IFERROR(IF(OR(R166="статический",R166="динамический",R166="",R166="", R166="BTL",R166="нестандартный"),"-",AG166*AI166*AL166/60),"-")</f>
        <v/>
      </c>
      <c r="AN166" s="63">
        <f>IFERROR(IF(AH166="","-",AG166*AI166/AH166),"-")</f>
        <v/>
      </c>
      <c r="AO166" s="59">
        <f>IFERROR(IF(OR($R166="статический",$R166="динамический",$R166="",$R166="",$R166="BTL",$R166="нестандартный"),"-",$AL166*$AY166),"-")</f>
        <v/>
      </c>
      <c r="AP166" s="62">
        <f>IFERROR(IF(OR($R166="статический",$R166="динамический",$R166="",$R166="",$R166="BTL",$R166="нестандартный"),"-",$AM166*AY166),"-")</f>
        <v/>
      </c>
      <c r="AQ166" s="64" t="n"/>
      <c r="AR166" s="61" t="n"/>
      <c r="AS166" s="61" t="n"/>
      <c r="AT166" s="61" t="n"/>
      <c r="AU166" s="65" t="n"/>
      <c r="AV166" s="124">
        <f>IFERROR(DR166/AT166*1000,"n/a")</f>
        <v/>
      </c>
      <c r="AW166" s="67" t="n"/>
      <c r="AX166" s="67" t="n"/>
      <c r="AY166" s="43">
        <f>IFERROR(IF(OR($AW166="",$AX166=""),"",_xlfn.DAYS($AX166+1,$AW166)),"")</f>
        <v/>
      </c>
      <c r="AZ166" s="68">
        <f t="array" ref="AZ166">
_xlfn.LET(_xlpm.COEFF,
IF($AW166+$AX166=0,0,IF(MAX(MIN($AX166,EOMONTH(AZ$15,0))-MAX($AW166,AZ$15)+1,)&gt;0,1,0)),
_xlfn.IFS(
$ES166="LisChannel",
_xlpm.COEFF*
INDEX({1;1;1.2;1.2;1;1;1;1;1.2;1.2;1.2;1.2},
MATCH(MONTH(AZ$15),
{1,2,3,4,5,6,7,8,9,10,11,12})),
CONCATENATE($ES166," ",$L166)="RussOutdoor метро",
_xlpm.COEFF*
INDEX({0.8;0.9;1.1;1.1;1;1;1;1;1.1;1.1;1.1;1.1},
MATCH(MONTH(AZ$15),
{1,2,3,4,5,6,7,8,9,10,11,12})),
$ES166&lt;&gt;"LisChannel",
_xlpm.COEFF,
$ES166&lt;&gt;"RussOutdoor",
_xlpm.COEFF))</f>
        <v/>
      </c>
      <c r="BA166" s="68">
        <f t="array" ref="BA166">
_xlfn.LET(_xlpm.COEFF,
IF($AW166+$AX166=0,0,IF(MAX(MIN($AX166,EOMONTH(BA$15,0))-MAX($AW166,BA$15)+1,)&gt;0,1,0)),
_xlfn.IFS(
$ES166="LisChannel",
_xlpm.COEFF*
INDEX({1;1;1.2;1.2;1;1;1;1;1.2;1.2;1.2;1.2},
MATCH(MONTH(BA$15),
{1,2,3,4,5,6,7,8,9,10,11,12})),
CONCATENATE($ES166," ",$L166)="RussOutdoor метро",
_xlpm.COEFF*
INDEX({0.8;0.9;1.1;1.1;1;1;1;1;1.1;1.1;1.1;1.1},
MATCH(MONTH(BA$15),
{1,2,3,4,5,6,7,8,9,10,11,12})),
$ES166&lt;&gt;"LisChannel",
_xlpm.COEFF,
$ES166&lt;&gt;"RussOutdoor",
_xlpm.COEFF))</f>
        <v/>
      </c>
      <c r="BB166" s="68">
        <f t="array" ref="BB166">
_xlfn.LET(_xlpm.COEFF,
IF($AW166+$AX166=0,0,IF(MAX(MIN($AX166,EOMONTH(BB$15,0))-MAX($AW166,BB$15)+1,)&gt;0,1,0)),
_xlfn.IFS(
$ES166="LisChannel",
_xlpm.COEFF*
INDEX({1;1;1.2;1.2;1;1;1;1;1.2;1.2;1.2;1.2},
MATCH(MONTH(BB$15),
{1,2,3,4,5,6,7,8,9,10,11,12})),
CONCATENATE($ES166," ",$L166)="RussOutdoor метро",
_xlpm.COEFF*
INDEX({0.8;0.9;1.1;1.1;1;1;1;1;1.1;1.1;1.1;1.1},
MATCH(MONTH(BB$15),
{1,2,3,4,5,6,7,8,9,10,11,12})),
$ES166&lt;&gt;"LisChannel",
_xlpm.COEFF,
$ES166&lt;&gt;"RussOutdoor",
_xlpm.COEFF))</f>
        <v/>
      </c>
      <c r="BC166" s="68">
        <f t="array" ref="BC166">
_xlfn.LET(_xlpm.COEFF,
IF($AW166+$AX166=0,0,IF(MAX(MIN($AX166,EOMONTH(BC$15,0))-MAX($AW166,BC$15)+1,)&gt;0,1,0)),
_xlfn.IFS(
$ES166="LisChannel",
_xlpm.COEFF*
INDEX({1;1;1.2;1.2;1;1;1;1;1.2;1.2;1.2;1.2},
MATCH(MONTH(BC$15),
{1,2,3,4,5,6,7,8,9,10,11,12})),
CONCATENATE($ES166," ",$L166)="RussOutdoor метро",
_xlpm.COEFF*
INDEX({0.8;0.9;1.1;1.1;1;1;1;1;1.1;1.1;1.1;1.1},
MATCH(MONTH(BC$15),
{1,2,3,4,5,6,7,8,9,10,11,12})),
$ES166&lt;&gt;"LisChannel",
_xlpm.COEFF,
$ES166&lt;&gt;"RussOutdoor",
_xlpm.COEFF))</f>
        <v/>
      </c>
      <c r="BD166" s="68">
        <f t="array" ref="BD166">
_xlfn.LET(_xlpm.COEFF,
IF($AW166+$AX166=0,0,IF(MAX(MIN($AX166,EOMONTH(BD$15,0))-MAX($AW166,BD$15)+1,)&gt;0,1,0)),
_xlfn.IFS(
$ES166="LisChannel",
_xlpm.COEFF*
INDEX({1;1;1.2;1.2;1;1;1;1;1.2;1.2;1.2;1.2},
MATCH(MONTH(BD$15),
{1,2,3,4,5,6,7,8,9,10,11,12})),
CONCATENATE($ES166," ",$L166)="RussOutdoor метро",
_xlpm.COEFF*
INDEX({0.8;0.9;1.1;1.1;1;1;1;1;1.1;1.1;1.1;1.1},
MATCH(MONTH(BD$15),
{1,2,3,4,5,6,7,8,9,10,11,12})),
$ES166&lt;&gt;"LisChannel",
_xlpm.COEFF,
$ES166&lt;&gt;"RussOutdoor",
_xlpm.COEFF))</f>
        <v/>
      </c>
      <c r="BE166" s="68">
        <f t="array" ref="BE166">
_xlfn.LET(_xlpm.COEFF,
IF($AW166+$AX166=0,0,IF(MAX(MIN($AX166,EOMONTH(BE$15,0))-MAX($AW166,BE$15)+1,)&gt;0,1,0)),
_xlfn.IFS(
$ES166="LisChannel",
_xlpm.COEFF*
INDEX({1;1;1.2;1.2;1;1;1;1;1.2;1.2;1.2;1.2},
MATCH(MONTH(BE$15),
{1,2,3,4,5,6,7,8,9,10,11,12})),
CONCATENATE($ES166," ",$L166)="RussOutdoor метро",
_xlpm.COEFF*
INDEX({0.8;0.9;1.1;1.1;1;1;1;1;1.1;1.1;1.1;1.1},
MATCH(MONTH(BE$15),
{1,2,3,4,5,6,7,8,9,10,11,12})),
$ES166&lt;&gt;"LisChannel",
_xlpm.COEFF,
$ES166&lt;&gt;"RussOutdoor",
_xlpm.COEFF))</f>
        <v/>
      </c>
      <c r="BF166" s="68">
        <f t="array" ref="BF166">
_xlfn.LET(_xlpm.COEFF,
IF($AW166+$AX166=0,0,IF(MAX(MIN($AX166,EOMONTH(BF$15,0))-MAX($AW166,BF$15)+1,)&gt;0,1,0)),
_xlfn.IFS(
$ES166="LisChannel",
_xlpm.COEFF*
INDEX({1;1;1.2;1.2;1;1;1;1;1.2;1.2;1.2;1.2},
MATCH(MONTH(BF$15),
{1,2,3,4,5,6,7,8,9,10,11,12})),
CONCATENATE($ES166," ",$L166)="RussOutdoor метро",
_xlpm.COEFF*
INDEX({0.8;0.9;1.1;1.1;1;1;1;1;1.1;1.1;1.1;1.1},
MATCH(MONTH(BF$15),
{1,2,3,4,5,6,7,8,9,10,11,12})),
$ES166&lt;&gt;"LisChannel",
_xlpm.COEFF,
$ES166&lt;&gt;"RussOutdoor",
_xlpm.COEFF))</f>
        <v/>
      </c>
      <c r="BG166" s="68">
        <f t="array" ref="BG166">
_xlfn.LET(_xlpm.COEFF,
IF($AW166+$AX166=0,0,IF(MAX(MIN($AX166,EOMONTH(BG$15,0))-MAX($AW166,BG$15)+1,)&gt;0,1,0)),
_xlfn.IFS(
$ES166="LisChannel",
_xlpm.COEFF*
INDEX({1;1;1.2;1.2;1;1;1;1;1.2;1.2;1.2;1.2},
MATCH(MONTH(BG$15),
{1,2,3,4,5,6,7,8,9,10,11,12})),
CONCATENATE($ES166," ",$L166)="RussOutdoor метро",
_xlpm.COEFF*
INDEX({0.8;0.9;1.1;1.1;1;1;1;1;1.1;1.1;1.1;1.1},
MATCH(MONTH(BG$15),
{1,2,3,4,5,6,7,8,9,10,11,12})),
$ES166&lt;&gt;"LisChannel",
_xlpm.COEFF,
$ES166&lt;&gt;"RussOutdoor",
_xlpm.COEFF))</f>
        <v/>
      </c>
      <c r="BH166" s="68">
        <f t="array" ref="BH166">
_xlfn.LET(_xlpm.COEFF,
IF($AW166+$AX166=0,0,IF(MAX(MIN($AX166,EOMONTH(BH$15,0))-MAX($AW166,BH$15)+1,)&gt;0,1,0)),
_xlfn.IFS(
$ES166="LisChannel",
_xlpm.COEFF*
INDEX({1;1;1.2;1.2;1;1;1;1;1.2;1.2;1.2;1.2},
MATCH(MONTH(BH$15),
{1,2,3,4,5,6,7,8,9,10,11,12})),
CONCATENATE($ES166," ",$L166)="RussOutdoor метро",
_xlpm.COEFF*
INDEX({0.8;0.9;1.1;1.1;1;1;1;1;1.1;1.1;1.1;1.1},
MATCH(MONTH(BH$15),
{1,2,3,4,5,6,7,8,9,10,11,12})),
$ES166&lt;&gt;"LisChannel",
_xlpm.COEFF,
$ES166&lt;&gt;"RussOutdoor",
_xlpm.COEFF))</f>
        <v/>
      </c>
      <c r="BI166" s="68">
        <f t="array" ref="BI166">
_xlfn.LET(_xlpm.COEFF,
IF($AW166+$AX166=0,0,IF(MAX(MIN($AX166,EOMONTH(BI$15,0))-MAX($AW166,BI$15)+1,)&gt;0,1,0)),
_xlfn.IFS(
$ES166="LisChannel",
_xlpm.COEFF*
INDEX({1;1;1.2;1.2;1;1;1;1;1.2;1.2;1.2;1.2},
MATCH(MONTH(BI$15),
{1,2,3,4,5,6,7,8,9,10,11,12})),
CONCATENATE($ES166," ",$L166)="RussOutdoor метро",
_xlpm.COEFF*
INDEX({0.8;0.9;1.1;1.1;1;1;1;1;1.1;1.1;1.1;1.1},
MATCH(MONTH(BI$15),
{1,2,3,4,5,6,7,8,9,10,11,12})),
$ES166&lt;&gt;"LisChannel",
_xlpm.COEFF,
$ES166&lt;&gt;"RussOutdoor",
_xlpm.COEFF))</f>
        <v/>
      </c>
      <c r="BJ166" s="68">
        <f t="array" ref="BJ166">
_xlfn.LET(_xlpm.COEFF,
IF($AW166+$AX166=0,0,IF(MAX(MIN($AX166,EOMONTH(BJ$15,0))-MAX($AW166,BJ$15)+1,)&gt;0,1,0)),
_xlfn.IFS(
$ES166="LisChannel",
_xlpm.COEFF*
INDEX({1;1;1.2;1.2;1;1;1;1;1.2;1.2;1.2;1.2},
MATCH(MONTH(BJ$15),
{1,2,3,4,5,6,7,8,9,10,11,12})),
CONCATENATE($ES166," ",$L166)="RussOutdoor метро",
_xlpm.COEFF*
INDEX({0.8;0.9;1.1;1.1;1;1;1;1;1.1;1.1;1.1;1.1},
MATCH(MONTH(BJ$15),
{1,2,3,4,5,6,7,8,9,10,11,12})),
$ES166&lt;&gt;"LisChannel",
_xlpm.COEFF,
$ES166&lt;&gt;"RussOutdoor",
_xlpm.COEFF))</f>
        <v/>
      </c>
      <c r="BK166" s="68">
        <f t="array" ref="BK166">
_xlfn.LET(_xlpm.COEFF,
IF($AW166+$AX166=0,0,IF(MAX(MIN($AX166,EOMONTH(BK$15,0))-MAX($AW166,BK$15)+1,)&gt;0,1,0)),
_xlfn.IFS(
$ES166="LisChannel",
_xlpm.COEFF*
INDEX({1;1;1.2;1.2;1;1;1;1;1.2;1.2;1.2;1.2},
MATCH(MONTH(BK$15),
{1,2,3,4,5,6,7,8,9,10,11,12})),
CONCATENATE($ES166," ",$L166)="RussOutdoor метро",
_xlpm.COEFF*
INDEX({0.8;0.9;1.1;1.1;1;1;1;1;1.1;1.1;1.1;1.1},
MATCH(MONTH(BK$15),
{1,2,3,4,5,6,7,8,9,10,11,12})),
$ES166&lt;&gt;"LisChannel",
_xlpm.COEFF,
$ES166&lt;&gt;"RussOutdoor",
_xlpm.COEFF))</f>
        <v/>
      </c>
      <c r="BL166" s="62">
        <f>COUNTIFS($AZ166:$BK166,"&gt;0")</f>
        <v/>
      </c>
      <c r="BM166" s="65" t="n"/>
      <c r="BN166" s="125">
        <f>$DJ166</f>
        <v/>
      </c>
      <c r="BO166" s="63">
        <f>$DQ166</f>
        <v/>
      </c>
      <c r="BP166" s="125">
        <f>
IFERROR(
IF($BL166=0,0,
$BN166*(1-$BO166)),
0)</f>
        <v/>
      </c>
      <c r="BQ166" s="125">
        <f t="array" ref="BQ166">
IFERROR(
_xlfn.IFS(
$DH166="день_1",
$BP166*$BL166/($AX166-$AW166+1)*AZ166*(DAY(EOMONTH(AZ$15,0))),
$DH166="день_2",
$BP166/30*MAX(MIN($AX166,EOMONTH(AZ$15,0))-MAX($AW166,AZ$15)+1,),
$DH166="раб.день",
$BP166/30*(IFERROR(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$BP166*AZ166,
$DH166="неделя",
$BP166*AZ166/7*(ROUNDUP((DAY(EOMONTH(AZ$15,0)))/4,0))),
0)</f>
        <v/>
      </c>
      <c r="BR166" s="125">
        <f t="array" ref="BR166">
IFERROR(
_xlfn.IFS(
$DH166="день_1",
$BP166*$BL166/($AX166-$AW166+1)*BA166*(DAY(EOMONTH(BA$15,0))),
$DH166="день_2",
$BP166/30*MAX(MIN($AX166,EOMONTH(BA$15,0))-MAX($AW166,BA$15)+1,),
$DH166="раб.день",
$BP166/30*(IFERROR(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$BP166*BA166,
$DH166="неделя",
$BP166*BA166/7*(ROUNDUP((DAY(EOMONTH(BA$15,0)))/4,0))),
0)</f>
        <v/>
      </c>
      <c r="BS166" s="125">
        <f t="array" ref="BS166">
IFERROR(
_xlfn.IFS(
$DH166="день_1",
$BP166*$BL166/($AX166-$AW166+1)*BB166*(DAY(EOMONTH(BB$15,0))),
$DH166="день_2",
$BP166/30*MAX(MIN($AX166,EOMONTH(BB$15,0))-MAX($AW166,BB$15)+1,),
$DH166="раб.день",
$BP166/30*(IFERROR(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$BP166*BB166,
$DH166="неделя",
$BP166*BB166/7*(ROUNDUP((DAY(EOMONTH(BB$15,0)))/4,0))),
0)</f>
        <v/>
      </c>
      <c r="BT166" s="125">
        <f t="array" ref="BT166">
IFERROR(
_xlfn.IFS(
$DH166="день_1",
$BP166*$BL166/($AX166-$AW166+1)*BC166*(DAY(EOMONTH(BC$15,0))),
$DH166="день_2",
$BP166/30*MAX(MIN($AX166,EOMONTH(BC$15,0))-MAX($AW166,BC$15)+1,),
$DH166="раб.день",
$BP166/30*(IFERROR(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$BP166*BC166,
$DH166="неделя",
$BP166*BC166/7*(ROUNDUP((DAY(EOMONTH(BC$15,0)))/4,0))),
0)</f>
        <v/>
      </c>
      <c r="BU166" s="125">
        <f t="array" ref="BU166">
IFERROR(
_xlfn.IFS(
$DH166="день_1",
$BP166*$BL166/($AX166-$AW166+1)*BD166*(DAY(EOMONTH(BD$15,0))),
$DH166="день_2",
$BP166/30*MAX(MIN($AX166,EOMONTH(BD$15,0))-MAX($AW166,BD$15)+1,),
$DH166="раб.день",
$BP166/30*(IFERROR(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$BP166*BD166,
$DH166="неделя",
$BP166*BD166/7*(ROUNDUP((DAY(EOMONTH(BD$15,0)))/4,0))),
0)</f>
        <v/>
      </c>
      <c r="BV166" s="125">
        <f t="array" ref="BV166">
IFERROR(
_xlfn.IFS(
$DH166="день_1",
$BP166*$BL166/($AX166-$AW166+1)*BE166*(DAY(EOMONTH(BE$15,0))),
$DH166="день_2",
$BP166/30*MAX(MIN($AX166,EOMONTH(BE$15,0))-MAX($AW166,BE$15)+1,),
$DH166="раб.день",
$BP166/30*(IFERROR(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$BP166*BE166,
$DH166="неделя",
$BP166*BE166/7*(ROUNDUP((DAY(EOMONTH(BE$15,0)))/4,0))),
0)</f>
        <v/>
      </c>
      <c r="BW166" s="125">
        <f t="array" ref="BW166">
IFERROR(
_xlfn.IFS(
$DH166="день_1",
$BP166*$BL166/($AX166-$AW166+1)*BF166*(DAY(EOMONTH(BF$15,0))),
$DH166="день_2",
$BP166/30*MAX(MIN($AX166,EOMONTH(BF$15,0))-MAX($AW166,BF$15)+1,),
$DH166="раб.день",
$BP166/30*(IFERROR(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$BP166*BF166,
$DH166="неделя",
$BP166*BF166/7*(ROUNDUP((DAY(EOMONTH(BF$15,0)))/4,0))),
0)</f>
        <v/>
      </c>
      <c r="BX166" s="125">
        <f t="array" ref="BX166">
IFERROR(
_xlfn.IFS(
$DH166="день_1",
$BP166*$BL166/($AX166-$AW166+1)*BG166*(DAY(EOMONTH(BG$15,0))),
$DH166="день_2",
$BP166/30*MAX(MIN($AX166,EOMONTH(BG$15,0))-MAX($AW166,BG$15)+1,),
$DH166="раб.день",
$BP166/30*(IFERROR(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$BP166*BG166,
$DH166="неделя",
$BP166*BG166/7*(ROUNDUP((DAY(EOMONTH(BG$15,0)))/4,0))),
0)</f>
        <v/>
      </c>
      <c r="BY166" s="125">
        <f t="array" ref="BY166">
IFERROR(
_xlfn.IFS(
$DH166="день_1",
$BP166*$BL166/($AX166-$AW166+1)*BH166*(DAY(EOMONTH(BH$15,0))),
$DH166="день_2",
$BP166/30*MAX(MIN($AX166,EOMONTH(BH$15,0))-MAX($AW166,BH$15)+1,),
$DH166="раб.день",
$BP166/30*(IFERROR(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$BP166*BH166,
$DH166="неделя",
$BP166*BH166/7*(ROUNDUP((DAY(EOMONTH(BH$15,0)))/4,0))),
0)</f>
        <v/>
      </c>
      <c r="BZ166" s="125">
        <f t="array" ref="BZ166">
IFERROR(
_xlfn.IFS(
$DH166="день_1",
$BP166*$BL166/($AX166-$AW166+1)*BI166*(DAY(EOMONTH(BI$15,0))),
$DH166="день_2",
$BP166/30*MAX(MIN($AX166,EOMONTH(BI$15,0))-MAX($AW166,BI$15)+1,),
$DH166="раб.день",
$BP166/30*(IFERROR(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$BP166*BI166,
$DH166="неделя",
$BP166*BI166/7*(ROUNDUP((DAY(EOMONTH(BI$15,0)))/4,0))),
0)</f>
        <v/>
      </c>
      <c r="CA166" s="125">
        <f t="array" ref="CA166">
IFERROR(
_xlfn.IFS(
$DH166="день_1",
$BP166*$BL166/($AX166-$AW166+1)*BJ166*(DAY(EOMONTH(BJ$15,0))),
$DH166="день_2",
$BP166/30*MAX(MIN($AX166,EOMONTH(BJ$15,0))-MAX($AW166,BJ$15)+1,),
$DH166="раб.день",
$BP166/30*(IFERROR(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$BP166*BJ166,
$DH166="неделя",
$BP166*BJ166/7*(ROUNDUP((DAY(EOMONTH(BJ$15,0)))/4,0))),
0)</f>
        <v/>
      </c>
      <c r="CB166" s="125">
        <f t="array" ref="CB166">
IFERROR(
_xlfn.IFS(
$DH166="день_1",
$BP166*$BL166/($AX166-$AW166+1)*BK166*(DAY(EOMONTH(BK$15,0))),
$DH166="день_2",
$BP166/30*MAX(MIN($AX166,EOMONTH(BK$15,0))-MAX($AW166,BK$15)+1,),
$DH166="раб.день",
$BP166/30*(IFERROR(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$BP166*BK166,
$DH166="неделя",
$BP166*BK166/7*(ROUNDUP((DAY(EOMONTH(BK$15,0)))/4,0))),
0)</f>
        <v/>
      </c>
      <c r="CC166" s="125">
        <f>SUM($BQ166:$CB166)</f>
        <v/>
      </c>
      <c r="CD166" s="126">
        <f>SUM($EH166:$EH166)</f>
        <v/>
      </c>
      <c r="CE166" s="126">
        <f>$CD166*$AB166</f>
        <v/>
      </c>
      <c r="CF166" s="126">
        <f>SUM($EK166:$EK166)</f>
        <v/>
      </c>
      <c r="CG166" s="126">
        <f>$CF166*$AB166</f>
        <v/>
      </c>
      <c r="CH166" s="126">
        <f>SUM($CC166,$CE166,$CG166)</f>
        <v/>
      </c>
      <c r="CI166" s="126">
        <f>$CH166*(1+$CM166)</f>
        <v/>
      </c>
      <c r="CJ166" s="127" t="n">
        <v>0</v>
      </c>
      <c r="CK166" s="126">
        <f>SUM($CH166:$CH166)*(1+$CJ166)</f>
        <v/>
      </c>
      <c r="CL166" s="126">
        <f>SUM($CH166:$CH166)*(1+$CM166)</f>
        <v/>
      </c>
      <c r="CM166" s="59" t="n"/>
      <c r="CN166" s="59" t="n"/>
      <c r="CO166" s="72" t="n"/>
      <c r="CP166" s="59" t="n"/>
      <c r="CQ166" s="73" t="n"/>
      <c r="CR166" s="73" t="n"/>
      <c r="CS166" s="73" t="n"/>
      <c r="CT166" s="72" t="n"/>
      <c r="CU166" s="79" t="inlineStr">
        <is>
          <t> </t>
        </is>
      </c>
      <c r="CV166" s="60" t="n"/>
      <c r="CW166" s="60" t="n"/>
      <c r="CX166" s="60" t="n"/>
      <c r="CY166" s="127">
        <f>IFERROR(($CC166-$EE166)/($EE166/(1-$DQ166)),0)</f>
        <v/>
      </c>
      <c r="CZ166" s="127">
        <f>IFERROR(1-$EI166/($CE166),0)</f>
        <v/>
      </c>
      <c r="DA166" s="127">
        <f>IFERROR(1-$EL166/($CG166),0)</f>
        <v/>
      </c>
      <c r="DB166" s="126">
        <f>ROUND(IFERROR(($CI166/(1+$CM166)-$EN166),0),2)</f>
        <v/>
      </c>
      <c r="DC166" s="128" t="n"/>
      <c r="DD166" s="125" t="n"/>
      <c r="DE166" s="75" t="n">
        <v>0</v>
      </c>
      <c r="DF166" s="128" t="n"/>
      <c r="DG166" s="125">
        <f>IF($DC166=0,0,$DD166*($DC166*100%-$DE166*$DF166))*SUM($AB166:$AB166)</f>
        <v/>
      </c>
      <c r="DH166" s="129" t="inlineStr">
        <is>
          <t>месяц</t>
        </is>
      </c>
      <c r="DI166" s="130">
        <f t="array" ref="DI166">IFERROR(
IF($ES166="LisChannel",
(ROUND(((INDEX({174.625;153.888888888889;130.972222222222},MATCH($AI166,{2;3;4}),0))*$AG166*$AI166),2)),0),0)</f>
        <v/>
      </c>
      <c r="DJ166" s="130">
        <f>
_xlfn.LET(_xlpm.X,
IFERROR(
IF($ES166="НовиковТВ",
(_xlfn.LET(_xlpm.NTV,
_xlfn.LET(_xlpm.MIN,350000,
IF(SUMIFS($DI:$DI,$ES:$ES,"НовиковТВ")&lt;=_xlpm.MIN,
(SUMIFS($DI:$DI,$ES:$ES,"НовиковТВ")/(COUNTIFS($ES:$ES,"НовиковТВ")))*_xlpm.MIN/SUMIFS($DI:$DI,$ES:$ES,"НовиковТВ"),
DI166)),
_xlpm.NTV+$DG166/(1-(1-(_xlpm.NTV)*(1-$DL166)*(1-$DM166)*(1-$DN166)*(1-$DO166)*(1-$DP166)/_xlpm.NTV))))/(1+$EP166),
$DI166+$DG166/(1-(1-($DI166)*(1-$DL166)*(1-$DM166)*(1-$DN166)*(1-$DO166)*(1-$DP166)/$DI166))),
0),
_xlpm.X*(1+$CM166)*(1+$CW166)-_xlpm.X*(1+$CM166)+_xlpm.X)</f>
        <v/>
      </c>
      <c r="DK166" s="125" t="inlineStr">
        <is>
          <t>послед.</t>
        </is>
      </c>
      <c r="DL166" s="63" t="n">
        <v>0</v>
      </c>
      <c r="DM166" s="63" t="n">
        <v>0</v>
      </c>
      <c r="DN166" s="63" t="n">
        <v>0</v>
      </c>
      <c r="DO166" s="63" t="n">
        <v>0</v>
      </c>
      <c r="DP166" s="63" t="n">
        <v>0</v>
      </c>
      <c r="DQ166" s="63">
        <f t="array" ref="DQ166">IFERROR(_xlfn.IFS(
$DK166="послед.",1-(1-$DL166)*(1-$DM166)*(1-$DN166)*(1-$DO166)*(1-$DP166),
$DK166="сумм.",$DL166+$DM166+$DN166+$DO166+$DP166),
0)</f>
        <v/>
      </c>
      <c r="DR166" s="125">
        <f t="array" ref="DR166">
IFERROR(
_xlfn.IFS(
$BL166=0,
0,
$BL166&gt;0,
_xlfn.IFS($DK166="послед.",
$DJ166*(1-$DL166)*(1-$DM166)*(1-$DN166)*(1-$DO166)*(1-$DP166),
$DK166="сумм.",
$DJ166*(1-($DL166+$DM166+$DN166+$DO166+$DP166)))),0)</f>
        <v/>
      </c>
      <c r="DS166" s="125">
        <f t="array" ref="DS166">
IFERROR(_xlfn.IFS(
$DH166="день_1",
$DR166*$BL166/($AX166-$AW166+1)*AZ166*(DAY(EOMONTH(AZ$15,0))),
$DH166="день_2",
$DR166/30*MAX(MIN($AX166,EOMONTH(AZ$15,0))-MAX($AW166,AZ$15)+1,),
$DH166="раб.день",
$DR166/30*(IFERROR(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$DR166*AZ166,
$DH166="неделя",
$DR166*AZ166/7*(ROUNDUP((DAY(EOMONTH(AZ$15,0)))/4,0))),
0)</f>
        <v/>
      </c>
      <c r="DT166" s="125">
        <f t="array" ref="DT166">
IFERROR(_xlfn.IFS(
$DH166="день_1",
$DR166*$BL166/($AX166-$AW166+1)*BA166*(DAY(EOMONTH(BA$15,0))),
$DH166="день_2",
$DR166/30*MAX(MIN($AX166,EOMONTH(BA$15,0))-MAX($AW166,BA$15)+1,),
$DH166="раб.день",
$DR166/30*(IFERROR(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$DR166*BA166,
$DH166="неделя",
$DR166*BA166/7*(ROUNDUP((DAY(EOMONTH(BA$15,0)))/4,0))),
0)</f>
        <v/>
      </c>
      <c r="DU166" s="125">
        <f t="array" ref="DU166">
IFERROR(_xlfn.IFS(
$DH166="день_1",
$DR166*$BL166/($AX166-$AW166+1)*BB166*(DAY(EOMONTH(BB$15,0))),
$DH166="день_2",
$DR166/30*MAX(MIN($AX166,EOMONTH(BB$15,0))-MAX($AW166,BB$15)+1,),
$DH166="раб.день",
$DR166/30*(IFERROR(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$DR166*BB166,
$DH166="неделя",
$DR166*BB166/7*(ROUNDUP((DAY(EOMONTH(BB$15,0)))/4,0))),
0)</f>
        <v/>
      </c>
      <c r="DV166" s="125">
        <f t="array" ref="DV166">
IFERROR(_xlfn.IFS(
$DH166="день_1",
$DR166*$BL166/($AX166-$AW166+1)*BC166*(DAY(EOMONTH(BC$15,0))),
$DH166="день_2",
$DR166/30*MAX(MIN($AX166,EOMONTH(BC$15,0))-MAX($AW166,BC$15)+1,),
$DH166="раб.день",
$DR166/30*(IFERROR(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$DR166*BC166,
$DH166="неделя",
$DR166*BC166/7*(ROUNDUP((DAY(EOMONTH(BC$15,0)))/4,0))),
0)</f>
        <v/>
      </c>
      <c r="DW166" s="125">
        <f t="array" ref="DW166">
IFERROR(_xlfn.IFS(
$DH166="день_1",
$DR166*$BL166/($AX166-$AW166+1)*BD166*(DAY(EOMONTH(BD$15,0))),
$DH166="день_2",
$DR166/30*MAX(MIN($AX166,EOMONTH(BD$15,0))-MAX($AW166,BD$15)+1,),
$DH166="раб.день",
$DR166/30*(IFERROR(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$DR166*BD166,
$DH166="неделя",
$DR166*BD166/7*(ROUNDUP((DAY(EOMONTH(BD$15,0)))/4,0))),
0)</f>
        <v/>
      </c>
      <c r="DX166" s="125">
        <f t="array" ref="DX166">
IFERROR(_xlfn.IFS(
$DH166="день_1",
$DR166*$BL166/($AX166-$AW166+1)*BE166*(DAY(EOMONTH(BE$15,0))),
$DH166="день_2",
$DR166/30*MAX(MIN($AX166,EOMONTH(BE$15,0))-MAX($AW166,BE$15)+1,),
$DH166="раб.день",
$DR166/30*(IFERROR(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$DR166*BE166,
$DH166="неделя",
$DR166*BE166/7*(ROUNDUP((DAY(EOMONTH(BE$15,0)))/4,0))),
0)</f>
        <v/>
      </c>
      <c r="DY166" s="125">
        <f t="array" ref="DY166">
IFERROR(_xlfn.IFS(
$DH166="день_1",
$DR166*$BL166/($AX166-$AW166+1)*BF166*(DAY(EOMONTH(BF$15,0))),
$DH166="день_2",
$DR166/30*MAX(MIN($AX166,EOMONTH(BF$15,0))-MAX($AW166,BF$15)+1,),
$DH166="раб.день",
$DR166/30*(IFERROR(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$DR166*BF166,
$DH166="неделя",
$DR166*BF166/7*(ROUNDUP((DAY(EOMONTH(BF$15,0)))/4,0))),
0)</f>
        <v/>
      </c>
      <c r="DZ166" s="125">
        <f t="array" ref="DZ166">
IFERROR(_xlfn.IFS(
$DH166="день_1",
$DR166*$BL166/($AX166-$AW166+1)*BG166*(DAY(EOMONTH(BG$15,0))),
$DH166="день_2",
$DR166/30*MAX(MIN($AX166,EOMONTH(BG$15,0))-MAX($AW166,BG$15)+1,),
$DH166="раб.день",
$DR166/30*(IFERROR(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$DR166*BG166,
$DH166="неделя",
$DR166*BG166/7*(ROUNDUP((DAY(EOMONTH(BG$15,0)))/4,0))),
0)</f>
        <v/>
      </c>
      <c r="EA166" s="125">
        <f t="array" ref="EA166">
IFERROR(_xlfn.IFS(
$DH166="день_1",
$DR166*$BL166/($AX166-$AW166+1)*BH166*(DAY(EOMONTH(BH$15,0))),
$DH166="день_2",
$DR166/30*MAX(MIN($AX166,EOMONTH(BH$15,0))-MAX($AW166,BH$15)+1,),
$DH166="раб.день",
$DR166/30*(IFERROR(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$DR166*BH166,
$DH166="неделя",
$DR166*BH166/7*(ROUNDUP((DAY(EOMONTH(BH$15,0)))/4,0))),
0)</f>
        <v/>
      </c>
      <c r="EB166" s="125">
        <f t="array" ref="EB166">
IFERROR(_xlfn.IFS(
$DH166="день_1",
$DR166*$BL166/($AX166-$AW166+1)*BI166*(DAY(EOMONTH(BI$15,0))),
$DH166="день_2",
$DR166/30*MAX(MIN($AX166,EOMONTH(BI$15,0))-MAX($AW166,BI$15)+1,),
$DH166="раб.день",
$DR166/30*(IFERROR(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$DR166*BI166,
$DH166="неделя",
$DR166*BI166/7*(ROUNDUP((DAY(EOMONTH(BI$15,0)))/4,0))),
0)</f>
        <v/>
      </c>
      <c r="EC166" s="125">
        <f t="array" ref="EC166">
IFERROR(_xlfn.IFS(
$DH166="день_1",
$DR166*$BL166/($AX166-$AW166+1)*BJ166*(DAY(EOMONTH(BJ$15,0))),
$DH166="день_2",
$DR166/30*MAX(MIN($AX166,EOMONTH(BJ$15,0))-MAX($AW166,BJ$15)+1,),
$DH166="раб.день",
$DR166/30*(IFERROR(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$DR166*BJ166,
$DH166="неделя",
$DR166*BJ166/7*(ROUNDUP((DAY(EOMONTH(BJ$15,0)))/4,0))),
0)</f>
        <v/>
      </c>
      <c r="ED166" s="125">
        <f t="array" ref="ED166">
IFERROR(_xlfn.IFS(
$DH166="день_1",
$DR166*$BL166/($AX166-$AW166+1)*BK166*(DAY(EOMONTH(BK$15,0))),
$DH166="день_2",
$DR166/30*MAX(MIN($AX166,EOMONTH(BK$15,0))-MAX($AW166,BK$15)+1,),
$DH166="раб.день",
$DR166/30*(IFERROR(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$DR166*BK166,
$DH166="неделя",
$DR166*BK166/7*(ROUNDUP((DAY(EOMONTH(BK$15,0)))/4,0))),
0)</f>
        <v/>
      </c>
      <c r="EE166" s="125">
        <f>SUM($DS166,$DT166,$DU166,$DV166,$DW166,$DX166,$DY166,$DZ166,$EA166,$EB166,$EC166,$ED166)</f>
        <v/>
      </c>
      <c r="EF166" s="125">
        <f>IFERROR(ROUND($EE166*(1+$EP166),2),0)</f>
        <v/>
      </c>
      <c r="EG166" s="128" t="n">
        <v>1</v>
      </c>
      <c r="EH166" s="126" t="n">
        <v>0</v>
      </c>
      <c r="EI166" s="126">
        <f>ROUND(SUM($EH166:$EH166)*SUM($AB166:$AB166)*$EG166,2)</f>
        <v/>
      </c>
      <c r="EJ166" s="126">
        <f>ROUND($EI166*(1+$EP166),2)</f>
        <v/>
      </c>
      <c r="EK166" s="126" t="n">
        <v>0</v>
      </c>
      <c r="EL166" s="126">
        <f>ROUND(SUM($EK166:$EK166)*SUM($AB166:$AB166)*$EG166,2)</f>
        <v/>
      </c>
      <c r="EM166" s="126">
        <f>ROUND($EL166*(1+$EP166),2)</f>
        <v/>
      </c>
      <c r="EN166" s="126">
        <f>SUM($EE166,$EI166,$EL166)</f>
        <v/>
      </c>
      <c r="EO166" s="126">
        <f>SUM($EF166,$EJ166,$EM166)</f>
        <v/>
      </c>
      <c r="EP166" s="59" t="n"/>
      <c r="EQ166" s="59" t="n"/>
      <c r="ER166" s="60">
        <f t="array" ref="ER1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MATCH(ES166,
{"AMS";"RussOutdoor";"HD Outdoor";"Ingroup";"IQ";"Ledproduction";"LisChannel";"Logic";"Media-PPL";"NovikovTV | НовиковТВ";"SMA";"SOK";"КрокусТВ | CrocusTV | IndoorTV";"Сити";"ТЯК Москва"},
0)),"")</f>
        <v/>
      </c>
      <c r="ES166" s="60" t="n"/>
      <c r="ET166" s="60">
        <f t="array" ref="ET1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MATCH(ES166,
{"AMS";"RussOutdoor";"HD Outdoor";"Ingroup";"IQ";"Ledproduction";"LisChannel";"Logic";"Media-PPL";"NovikovTV | НовиковТВ";"SMA";"SOK";"КрокусТВ | CrocusTV | IndoorTV";"Сити";"ТЯК Москва"},
0)),"")</f>
        <v/>
      </c>
      <c r="EU166" s="60" t="n"/>
      <c r="EV166" s="60" t="n"/>
      <c r="EX166" s="110">
        <f t="array" ref="EX166">
($AR166/30
+N("ТРАФИК ПЛОЩАДКИ"))*
(IFERROR(
_xlfn.LET(
_xlpm.GPR,
HLOOKUP($L166,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IF($Q166="цифровой",_xlpm.GPR/$AG166,_xlpm.GPR/60)),
0)
+N("DWELL TIME"))*
(IF($AB166=0,0,IF($AB166=1,0.3,IF($AB166=2,0.5,IF($AB166&gt;2,1))))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_xlfn.IFS($AC166="да",1.2,$AC166="нет",1)*
_xlfn.IFS($AD166="да",1.2,$AD166="нет",1)*
IF(R166="статический",1,1.2)*
$X166*
INDEX(
{1.2;1;1.2;1.2;1;1.2;1.2;1.2;1.2;1.2;1.2;1;1.2;1.2;1.2;1.2;1;1;1.2;1.2;1.2;1;1;1;1;1.2;1.2;1.2;1.2;1;1;1;1;1.2;1.2;1.2;1.2;1.2;1.2;1.2;1.2;1;1;1.2;1;1;1;1;1.5;1;1;1.5;1.5;1.2},
MATCH($Q166,_xlpm.MI,0)))&gt;{0.02;0.04;0.06;0.1;0.2;0.4;0.6;0.8;1;2;4;6})),
{0;1;2;3;4;5;6;7;8;9;10;11;12},
0)))
+N("КОЭФФИЦИЕНТ КОНТАКТА"))))*
(_xlfn.IFS($X166&lt;0.1,$X166/1000,$X166&gt;25,5.2,AND($X166&gt;=0.1,$X166&lt;=25),(($X166*2+0.1)/10)*($X166/10)))*
IFERROR((_xlfn.LET(
_xlpm.MA,
{0;0.8;0.85;0.9;0.95;1},
_xlpm.MAA,
{0;1;2;3;4;5},
INDEX(_xlpm.MA,MATCH(SUMPRODUCT(--((IF(ROUND(_xlpm.MAA,1)&gt;5,5,ROUND($AB166,1)))&gt;{0;1;2;3;4;5})),_xlpm.MAA,0)))
+N("КОЭФФИЦИЕНТ КОЛ-ВО КОНСТРУКЦИЙ")),1)*
$AB166,0))*
(IF($Q166="цифровой",$AG166/15*$AI166,1)
+N("ДЛЯ ЦИФРЫ"))</f>
        <v/>
      </c>
      <c r="EY166" s="110">
        <f>IFERROR(EX166*AY166,0)</f>
        <v/>
      </c>
      <c r="EZ166" s="131">
        <f>IFERROR(DP166/EY166*1000,0)</f>
        <v/>
      </c>
      <c r="FA166" s="112">
        <f>IFERROR(FC166/FB166,0)</f>
        <v/>
      </c>
      <c r="FB166" s="112">
        <f>IFERROR((FC166/(EY166/FF166*#REF!))*0.825,0)</f>
        <v/>
      </c>
      <c r="FC166" s="112">
        <f>IFERROR(((EX166*30/AR166)*100)/30,0)</f>
        <v/>
      </c>
      <c r="FD166" s="112">
        <f>IFERROR(EY166/G166*100%,0)</f>
        <v/>
      </c>
      <c r="FE166" s="112">
        <f>IFERROR(FD166/FC166*100%,0)</f>
        <v/>
      </c>
      <c r="FF166" s="110">
        <f>IFERROR(AR166/30*AY166,0)</f>
        <v/>
      </c>
    </row>
    <row r="167" ht="12.75" customHeight="1">
      <c r="A167" s="59" t="n"/>
      <c r="B167" s="60" t="n"/>
      <c r="C167" s="60" t="n"/>
      <c r="D167" s="60">
        <f t="array" ref="D1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7" s="60">
        <f t="array" ref="E1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7" s="60" t="inlineStr"/>
      <c r="G167" s="60" t="n"/>
      <c r="H167" s="60">
        <f t="array" ref="H1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7" s="60" t="n"/>
      <c r="J167" s="60" t="n"/>
      <c r="K167" s="60" t="n"/>
      <c r="L167" s="60" t="n"/>
      <c r="M167" s="60" t="n"/>
      <c r="N167" s="60" t="n"/>
      <c r="O167" s="60" t="n"/>
      <c r="P167" s="60">
        <f t="array" ref="P167">
_xlfn.IFS(
ISNUMBER(MATCH($Q167,{"шелфбаннер","разделитель","монетница","чековая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ISNUMBER(MATCH($Q167,{"каталог","журнал"},)),
"Пресса",
$Q167="","")</f>
        <v/>
      </c>
      <c r="Q167" s="60" t="n"/>
      <c r="R167" s="60">
        <f t="array" ref="R167">
IFERROR(
_xlfn.IFS(
OR(ISNUMBER(MATCH($Q167,{"экспозиция","макет","стенд","автостенд","авто стенд","выставочное пространство","выставочные стенды","модульные выставочные стенды","3Д конструкция","3D конструкция"},)),P167="Экспонирование"),
"нестандартный",
ISNUMBER(MATCH($Q167,{"скроллер","призматрон"},)),
"динамический",
$P167="Видео",
"цифровой",
OR($P167="Пресса",$P167="Щит",$P167="POSm",$P167="Подвес",$P167="Брендирование/оклейка"),
"статический"),"")</f>
        <v/>
      </c>
      <c r="S167" s="59" t="n"/>
      <c r="T167" s="60" t="n"/>
      <c r="U167" s="60" t="n"/>
      <c r="V167" s="60">
        <f>
IF(P167="Видео",
"цифровой постер/ролик",
IF(ISNUMBER(MATCH(Q167,{"короб световой","короб световой | лайтбокс","короб световой | кристалайт","лайтбокс","лайт бокс","кристалайт","LB","lightbox"},)),
"бэклит",
IF(P167="Брендирование/оклейка",
"перфарированная пленка/самоклейка",
IF(P167="Экспонирование",
"под запрос",
IF(P167="Подвес",
"баннер/ткань",
"")))))</f>
        <v/>
      </c>
      <c r="W167" s="59" t="n"/>
      <c r="X167" s="59" t="n"/>
      <c r="Y167" s="59" t="n"/>
      <c r="Z167" s="61" t="n"/>
      <c r="AA167" s="61" t="n"/>
      <c r="AB167" s="61">
        <f>IF(BL167&gt;0,Z167,0)</f>
        <v/>
      </c>
      <c r="AC167" s="59" t="n"/>
      <c r="AD167" s="59" t="n"/>
      <c r="AE167" s="59" t="n"/>
      <c r="AF167" s="59" t="n"/>
      <c r="AG167" s="59" t="n"/>
      <c r="AH167" s="59" t="n"/>
      <c r="AI167" s="59" t="n"/>
      <c r="AJ167" s="59" t="n"/>
      <c r="AK167" s="59" t="n"/>
      <c r="AL167" s="62">
        <f>IFERROR(IF(OR(R167="статический",R167="динамический",R167="нестандартный",R167="",R167=""),"-",IF(AND(AH167="-",AI167="-"),"-",AK167*3600/AH167*AI167)),"-")</f>
        <v/>
      </c>
      <c r="AM167" s="62">
        <f>IFERROR(IF(OR(R167="статический",R167="динамический",R167="",R167="", R167="BTL",R167="нестандартный"),"-",AG167*AI167*AL167/60),"-")</f>
        <v/>
      </c>
      <c r="AN167" s="63">
        <f>IFERROR(IF(AH167="","-",AG167*AI167/AH167),"-")</f>
        <v/>
      </c>
      <c r="AO167" s="59">
        <f>IFERROR(IF(OR($R167="статический",$R167="динамический",$R167="",$R167="",$R167="BTL",$R167="нестандартный"),"-",$AL167*$AY167),"-")</f>
        <v/>
      </c>
      <c r="AP167" s="62">
        <f>IFERROR(IF(OR($R167="статический",$R167="динамический",$R167="",$R167="",$R167="BTL",$R167="нестандартный"),"-",$AM167*AY167),"-")</f>
        <v/>
      </c>
      <c r="AQ167" s="64" t="n"/>
      <c r="AR167" s="61" t="n"/>
      <c r="AS167" s="61" t="n"/>
      <c r="AT167" s="61" t="n"/>
      <c r="AU167" s="65" t="n"/>
      <c r="AV167" s="124">
        <f>IFERROR(DR167/AT167*1000,"n/a")</f>
        <v/>
      </c>
      <c r="AW167" s="67" t="n"/>
      <c r="AX167" s="67" t="n"/>
      <c r="AY167" s="43">
        <f>IFERROR(IF(OR($AW167="",$AX167=""),"",_xlfn.DAYS($AX167+1,$AW167)),"")</f>
        <v/>
      </c>
      <c r="AZ167" s="68">
        <f t="array" ref="AZ167">
_xlfn.LET(_xlpm.COEFF,
IF($AW167+$AX167=0,0,IF(MAX(MIN($AX167,EOMONTH(AZ$15,0))-MAX($AW167,AZ$15)+1,)&gt;0,1,0)),
_xlfn.IFS(
$ES167="LisChannel",
_xlpm.COEFF*
INDEX({1;1;1.2;1.2;1;1;1;1;1.2;1.2;1.2;1.2},
MATCH(MONTH(AZ$15),
{1,2,3,4,5,6,7,8,9,10,11,12})),
CONCATENATE($ES167," ",$L167)="RussOutdoor метро",
_xlpm.COEFF*
INDEX({0.8;0.9;1.1;1.1;1;1;1;1;1.1;1.1;1.1;1.1},
MATCH(MONTH(AZ$15),
{1,2,3,4,5,6,7,8,9,10,11,12})),
$ES167&lt;&gt;"LisChannel",
_xlpm.COEFF,
$ES167&lt;&gt;"RussOutdoor",
_xlpm.COEFF))</f>
        <v/>
      </c>
      <c r="BA167" s="68">
        <f t="array" ref="BA167">
_xlfn.LET(_xlpm.COEFF,
IF($AW167+$AX167=0,0,IF(MAX(MIN($AX167,EOMONTH(BA$15,0))-MAX($AW167,BA$15)+1,)&gt;0,1,0)),
_xlfn.IFS(
$ES167="LisChannel",
_xlpm.COEFF*
INDEX({1;1;1.2;1.2;1;1;1;1;1.2;1.2;1.2;1.2},
MATCH(MONTH(BA$15),
{1,2,3,4,5,6,7,8,9,10,11,12})),
CONCATENATE($ES167," ",$L167)="RussOutdoor метро",
_xlpm.COEFF*
INDEX({0.8;0.9;1.1;1.1;1;1;1;1;1.1;1.1;1.1;1.1},
MATCH(MONTH(BA$15),
{1,2,3,4,5,6,7,8,9,10,11,12})),
$ES167&lt;&gt;"LisChannel",
_xlpm.COEFF,
$ES167&lt;&gt;"RussOutdoor",
_xlpm.COEFF))</f>
        <v/>
      </c>
      <c r="BB167" s="68">
        <f t="array" ref="BB167">
_xlfn.LET(_xlpm.COEFF,
IF($AW167+$AX167=0,0,IF(MAX(MIN($AX167,EOMONTH(BB$15,0))-MAX($AW167,BB$15)+1,)&gt;0,1,0)),
_xlfn.IFS(
$ES167="LisChannel",
_xlpm.COEFF*
INDEX({1;1;1.2;1.2;1;1;1;1;1.2;1.2;1.2;1.2},
MATCH(MONTH(BB$15),
{1,2,3,4,5,6,7,8,9,10,11,12})),
CONCATENATE($ES167," ",$L167)="RussOutdoor метро",
_xlpm.COEFF*
INDEX({0.8;0.9;1.1;1.1;1;1;1;1;1.1;1.1;1.1;1.1},
MATCH(MONTH(BB$15),
{1,2,3,4,5,6,7,8,9,10,11,12})),
$ES167&lt;&gt;"LisChannel",
_xlpm.COEFF,
$ES167&lt;&gt;"RussOutdoor",
_xlpm.COEFF))</f>
        <v/>
      </c>
      <c r="BC167" s="68">
        <f t="array" ref="BC167">
_xlfn.LET(_xlpm.COEFF,
IF($AW167+$AX167=0,0,IF(MAX(MIN($AX167,EOMONTH(BC$15,0))-MAX($AW167,BC$15)+1,)&gt;0,1,0)),
_xlfn.IFS(
$ES167="LisChannel",
_xlpm.COEFF*
INDEX({1;1;1.2;1.2;1;1;1;1;1.2;1.2;1.2;1.2},
MATCH(MONTH(BC$15),
{1,2,3,4,5,6,7,8,9,10,11,12})),
CONCATENATE($ES167," ",$L167)="RussOutdoor метро",
_xlpm.COEFF*
INDEX({0.8;0.9;1.1;1.1;1;1;1;1;1.1;1.1;1.1;1.1},
MATCH(MONTH(BC$15),
{1,2,3,4,5,6,7,8,9,10,11,12})),
$ES167&lt;&gt;"LisChannel",
_xlpm.COEFF,
$ES167&lt;&gt;"RussOutdoor",
_xlpm.COEFF))</f>
        <v/>
      </c>
      <c r="BD167" s="68">
        <f t="array" ref="BD167">
_xlfn.LET(_xlpm.COEFF,
IF($AW167+$AX167=0,0,IF(MAX(MIN($AX167,EOMONTH(BD$15,0))-MAX($AW167,BD$15)+1,)&gt;0,1,0)),
_xlfn.IFS(
$ES167="LisChannel",
_xlpm.COEFF*
INDEX({1;1;1.2;1.2;1;1;1;1;1.2;1.2;1.2;1.2},
MATCH(MONTH(BD$15),
{1,2,3,4,5,6,7,8,9,10,11,12})),
CONCATENATE($ES167," ",$L167)="RussOutdoor метро",
_xlpm.COEFF*
INDEX({0.8;0.9;1.1;1.1;1;1;1;1;1.1;1.1;1.1;1.1},
MATCH(MONTH(BD$15),
{1,2,3,4,5,6,7,8,9,10,11,12})),
$ES167&lt;&gt;"LisChannel",
_xlpm.COEFF,
$ES167&lt;&gt;"RussOutdoor",
_xlpm.COEFF))</f>
        <v/>
      </c>
      <c r="BE167" s="68">
        <f t="array" ref="BE167">
_xlfn.LET(_xlpm.COEFF,
IF($AW167+$AX167=0,0,IF(MAX(MIN($AX167,EOMONTH(BE$15,0))-MAX($AW167,BE$15)+1,)&gt;0,1,0)),
_xlfn.IFS(
$ES167="LisChannel",
_xlpm.COEFF*
INDEX({1;1;1.2;1.2;1;1;1;1;1.2;1.2;1.2;1.2},
MATCH(MONTH(BE$15),
{1,2,3,4,5,6,7,8,9,10,11,12})),
CONCATENATE($ES167," ",$L167)="RussOutdoor метро",
_xlpm.COEFF*
INDEX({0.8;0.9;1.1;1.1;1;1;1;1;1.1;1.1;1.1;1.1},
MATCH(MONTH(BE$15),
{1,2,3,4,5,6,7,8,9,10,11,12})),
$ES167&lt;&gt;"LisChannel",
_xlpm.COEFF,
$ES167&lt;&gt;"RussOutdoor",
_xlpm.COEFF))</f>
        <v/>
      </c>
      <c r="BF167" s="68">
        <f t="array" ref="BF167">
_xlfn.LET(_xlpm.COEFF,
IF($AW167+$AX167=0,0,IF(MAX(MIN($AX167,EOMONTH(BF$15,0))-MAX($AW167,BF$15)+1,)&gt;0,1,0)),
_xlfn.IFS(
$ES167="LisChannel",
_xlpm.COEFF*
INDEX({1;1;1.2;1.2;1;1;1;1;1.2;1.2;1.2;1.2},
MATCH(MONTH(BF$15),
{1,2,3,4,5,6,7,8,9,10,11,12})),
CONCATENATE($ES167," ",$L167)="RussOutdoor метро",
_xlpm.COEFF*
INDEX({0.8;0.9;1.1;1.1;1;1;1;1;1.1;1.1;1.1;1.1},
MATCH(MONTH(BF$15),
{1,2,3,4,5,6,7,8,9,10,11,12})),
$ES167&lt;&gt;"LisChannel",
_xlpm.COEFF,
$ES167&lt;&gt;"RussOutdoor",
_xlpm.COEFF))</f>
        <v/>
      </c>
      <c r="BG167" s="68">
        <f t="array" ref="BG167">
_xlfn.LET(_xlpm.COEFF,
IF($AW167+$AX167=0,0,IF(MAX(MIN($AX167,EOMONTH(BG$15,0))-MAX($AW167,BG$15)+1,)&gt;0,1,0)),
_xlfn.IFS(
$ES167="LisChannel",
_xlpm.COEFF*
INDEX({1;1;1.2;1.2;1;1;1;1;1.2;1.2;1.2;1.2},
MATCH(MONTH(BG$15),
{1,2,3,4,5,6,7,8,9,10,11,12})),
CONCATENATE($ES167," ",$L167)="RussOutdoor метро",
_xlpm.COEFF*
INDEX({0.8;0.9;1.1;1.1;1;1;1;1;1.1;1.1;1.1;1.1},
MATCH(MONTH(BG$15),
{1,2,3,4,5,6,7,8,9,10,11,12})),
$ES167&lt;&gt;"LisChannel",
_xlpm.COEFF,
$ES167&lt;&gt;"RussOutdoor",
_xlpm.COEFF))</f>
        <v/>
      </c>
      <c r="BH167" s="68">
        <f t="array" ref="BH167">
_xlfn.LET(_xlpm.COEFF,
IF($AW167+$AX167=0,0,IF(MAX(MIN($AX167,EOMONTH(BH$15,0))-MAX($AW167,BH$15)+1,)&gt;0,1,0)),
_xlfn.IFS(
$ES167="LisChannel",
_xlpm.COEFF*
INDEX({1;1;1.2;1.2;1;1;1;1;1.2;1.2;1.2;1.2},
MATCH(MONTH(BH$15),
{1,2,3,4,5,6,7,8,9,10,11,12})),
CONCATENATE($ES167," ",$L167)="RussOutdoor метро",
_xlpm.COEFF*
INDEX({0.8;0.9;1.1;1.1;1;1;1;1;1.1;1.1;1.1;1.1},
MATCH(MONTH(BH$15),
{1,2,3,4,5,6,7,8,9,10,11,12})),
$ES167&lt;&gt;"LisChannel",
_xlpm.COEFF,
$ES167&lt;&gt;"RussOutdoor",
_xlpm.COEFF))</f>
        <v/>
      </c>
      <c r="BI167" s="68">
        <f t="array" ref="BI167">
_xlfn.LET(_xlpm.COEFF,
IF($AW167+$AX167=0,0,IF(MAX(MIN($AX167,EOMONTH(BI$15,0))-MAX($AW167,BI$15)+1,)&gt;0,1,0)),
_xlfn.IFS(
$ES167="LisChannel",
_xlpm.COEFF*
INDEX({1;1;1.2;1.2;1;1;1;1;1.2;1.2;1.2;1.2},
MATCH(MONTH(BI$15),
{1,2,3,4,5,6,7,8,9,10,11,12})),
CONCATENATE($ES167," ",$L167)="RussOutdoor метро",
_xlpm.COEFF*
INDEX({0.8;0.9;1.1;1.1;1;1;1;1;1.1;1.1;1.1;1.1},
MATCH(MONTH(BI$15),
{1,2,3,4,5,6,7,8,9,10,11,12})),
$ES167&lt;&gt;"LisChannel",
_xlpm.COEFF,
$ES167&lt;&gt;"RussOutdoor",
_xlpm.COEFF))</f>
        <v/>
      </c>
      <c r="BJ167" s="68">
        <f t="array" ref="BJ167">
_xlfn.LET(_xlpm.COEFF,
IF($AW167+$AX167=0,0,IF(MAX(MIN($AX167,EOMONTH(BJ$15,0))-MAX($AW167,BJ$15)+1,)&gt;0,1,0)),
_xlfn.IFS(
$ES167="LisChannel",
_xlpm.COEFF*
INDEX({1;1;1.2;1.2;1;1;1;1;1.2;1.2;1.2;1.2},
MATCH(MONTH(BJ$15),
{1,2,3,4,5,6,7,8,9,10,11,12})),
CONCATENATE($ES167," ",$L167)="RussOutdoor метро",
_xlpm.COEFF*
INDEX({0.8;0.9;1.1;1.1;1;1;1;1;1.1;1.1;1.1;1.1},
MATCH(MONTH(BJ$15),
{1,2,3,4,5,6,7,8,9,10,11,12})),
$ES167&lt;&gt;"LisChannel",
_xlpm.COEFF,
$ES167&lt;&gt;"RussOutdoor",
_xlpm.COEFF))</f>
        <v/>
      </c>
      <c r="BK167" s="68">
        <f t="array" ref="BK167">
_xlfn.LET(_xlpm.COEFF,
IF($AW167+$AX167=0,0,IF(MAX(MIN($AX167,EOMONTH(BK$15,0))-MAX($AW167,BK$15)+1,)&gt;0,1,0)),
_xlfn.IFS(
$ES167="LisChannel",
_xlpm.COEFF*
INDEX({1;1;1.2;1.2;1;1;1;1;1.2;1.2;1.2;1.2},
MATCH(MONTH(BK$15),
{1,2,3,4,5,6,7,8,9,10,11,12})),
CONCATENATE($ES167," ",$L167)="RussOutdoor метро",
_xlpm.COEFF*
INDEX({0.8;0.9;1.1;1.1;1;1;1;1;1.1;1.1;1.1;1.1},
MATCH(MONTH(BK$15),
{1,2,3,4,5,6,7,8,9,10,11,12})),
$ES167&lt;&gt;"LisChannel",
_xlpm.COEFF,
$ES167&lt;&gt;"RussOutdoor",
_xlpm.COEFF))</f>
        <v/>
      </c>
      <c r="BL167" s="62">
        <f>COUNTIFS($AZ167:$BK167,"&gt;0")</f>
        <v/>
      </c>
      <c r="BM167" s="65" t="n"/>
      <c r="BN167" s="125">
        <f>$DJ167</f>
        <v/>
      </c>
      <c r="BO167" s="63">
        <f>$DQ167</f>
        <v/>
      </c>
      <c r="BP167" s="125">
        <f>
IFERROR(
IF($BL167=0,0,
$BN167*(1-$BO167)),
0)</f>
        <v/>
      </c>
      <c r="BQ167" s="125">
        <f t="array" ref="BQ167">
IFERROR(
_xlfn.IFS(
$DH167="день_1",
$BP167*$BL167/($AX167-$AW167+1)*AZ167*(DAY(EOMONTH(AZ$15,0))),
$DH167="день_2",
$BP167/30*MAX(MIN($AX167,EOMONTH(AZ$15,0))-MAX($AW167,AZ$15)+1,),
$DH167="раб.день",
$BP167/30*(IFERROR(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$BP167*AZ167,
$DH167="неделя",
$BP167*AZ167/7*(ROUNDUP((DAY(EOMONTH(AZ$15,0)))/4,0))),
0)</f>
        <v/>
      </c>
      <c r="BR167" s="125">
        <f t="array" ref="BR167">
IFERROR(
_xlfn.IFS(
$DH167="день_1",
$BP167*$BL167/($AX167-$AW167+1)*BA167*(DAY(EOMONTH(BA$15,0))),
$DH167="день_2",
$BP167/30*MAX(MIN($AX167,EOMONTH(BA$15,0))-MAX($AW167,BA$15)+1,),
$DH167="раб.день",
$BP167/30*(IFERROR(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$BP167*BA167,
$DH167="неделя",
$BP167*BA167/7*(ROUNDUP((DAY(EOMONTH(BA$15,0)))/4,0))),
0)</f>
        <v/>
      </c>
      <c r="BS167" s="125">
        <f t="array" ref="BS167">
IFERROR(
_xlfn.IFS(
$DH167="день_1",
$BP167*$BL167/($AX167-$AW167+1)*BB167*(DAY(EOMONTH(BB$15,0))),
$DH167="день_2",
$BP167/30*MAX(MIN($AX167,EOMONTH(BB$15,0))-MAX($AW167,BB$15)+1,),
$DH167="раб.день",
$BP167/30*(IFERROR(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$BP167*BB167,
$DH167="неделя",
$BP167*BB167/7*(ROUNDUP((DAY(EOMONTH(BB$15,0)))/4,0))),
0)</f>
        <v/>
      </c>
      <c r="BT167" s="125">
        <f t="array" ref="BT167">
IFERROR(
_xlfn.IFS(
$DH167="день_1",
$BP167*$BL167/($AX167-$AW167+1)*BC167*(DAY(EOMONTH(BC$15,0))),
$DH167="день_2",
$BP167/30*MAX(MIN($AX167,EOMONTH(BC$15,0))-MAX($AW167,BC$15)+1,),
$DH167="раб.день",
$BP167/30*(IFERROR(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$BP167*BC167,
$DH167="неделя",
$BP167*BC167/7*(ROUNDUP((DAY(EOMONTH(BC$15,0)))/4,0))),
0)</f>
        <v/>
      </c>
      <c r="BU167" s="125">
        <f t="array" ref="BU167">
IFERROR(
_xlfn.IFS(
$DH167="день_1",
$BP167*$BL167/($AX167-$AW167+1)*BD167*(DAY(EOMONTH(BD$15,0))),
$DH167="день_2",
$BP167/30*MAX(MIN($AX167,EOMONTH(BD$15,0))-MAX($AW167,BD$15)+1,),
$DH167="раб.день",
$BP167/30*(IFERROR(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$BP167*BD167,
$DH167="неделя",
$BP167*BD167/7*(ROUNDUP((DAY(EOMONTH(BD$15,0)))/4,0))),
0)</f>
        <v/>
      </c>
      <c r="BV167" s="125">
        <f t="array" ref="BV167">
IFERROR(
_xlfn.IFS(
$DH167="день_1",
$BP167*$BL167/($AX167-$AW167+1)*BE167*(DAY(EOMONTH(BE$15,0))),
$DH167="день_2",
$BP167/30*MAX(MIN($AX167,EOMONTH(BE$15,0))-MAX($AW167,BE$15)+1,),
$DH167="раб.день",
$BP167/30*(IFERROR(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$BP167*BE167,
$DH167="неделя",
$BP167*BE167/7*(ROUNDUP((DAY(EOMONTH(BE$15,0)))/4,0))),
0)</f>
        <v/>
      </c>
      <c r="BW167" s="125">
        <f t="array" ref="BW167">
IFERROR(
_xlfn.IFS(
$DH167="день_1",
$BP167*$BL167/($AX167-$AW167+1)*BF167*(DAY(EOMONTH(BF$15,0))),
$DH167="день_2",
$BP167/30*MAX(MIN($AX167,EOMONTH(BF$15,0))-MAX($AW167,BF$15)+1,),
$DH167="раб.день",
$BP167/30*(IFERROR(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$BP167*BF167,
$DH167="неделя",
$BP167*BF167/7*(ROUNDUP((DAY(EOMONTH(BF$15,0)))/4,0))),
0)</f>
        <v/>
      </c>
      <c r="BX167" s="125">
        <f t="array" ref="BX167">
IFERROR(
_xlfn.IFS(
$DH167="день_1",
$BP167*$BL167/($AX167-$AW167+1)*BG167*(DAY(EOMONTH(BG$15,0))),
$DH167="день_2",
$BP167/30*MAX(MIN($AX167,EOMONTH(BG$15,0))-MAX($AW167,BG$15)+1,),
$DH167="раб.день",
$BP167/30*(IFERROR(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$BP167*BG167,
$DH167="неделя",
$BP167*BG167/7*(ROUNDUP((DAY(EOMONTH(BG$15,0)))/4,0))),
0)</f>
        <v/>
      </c>
      <c r="BY167" s="125">
        <f t="array" ref="BY167">
IFERROR(
_xlfn.IFS(
$DH167="день_1",
$BP167*$BL167/($AX167-$AW167+1)*BH167*(DAY(EOMONTH(BH$15,0))),
$DH167="день_2",
$BP167/30*MAX(MIN($AX167,EOMONTH(BH$15,0))-MAX($AW167,BH$15)+1,),
$DH167="раб.день",
$BP167/30*(IFERROR(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$BP167*BH167,
$DH167="неделя",
$BP167*BH167/7*(ROUNDUP((DAY(EOMONTH(BH$15,0)))/4,0))),
0)</f>
        <v/>
      </c>
      <c r="BZ167" s="125">
        <f t="array" ref="BZ167">
IFERROR(
_xlfn.IFS(
$DH167="день_1",
$BP167*$BL167/($AX167-$AW167+1)*BI167*(DAY(EOMONTH(BI$15,0))),
$DH167="день_2",
$BP167/30*MAX(MIN($AX167,EOMONTH(BI$15,0))-MAX($AW167,BI$15)+1,),
$DH167="раб.день",
$BP167/30*(IFERROR(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$BP167*BI167,
$DH167="неделя",
$BP167*BI167/7*(ROUNDUP((DAY(EOMONTH(BI$15,0)))/4,0))),
0)</f>
        <v/>
      </c>
      <c r="CA167" s="125">
        <f t="array" ref="CA167">
IFERROR(
_xlfn.IFS(
$DH167="день_1",
$BP167*$BL167/($AX167-$AW167+1)*BJ167*(DAY(EOMONTH(BJ$15,0))),
$DH167="день_2",
$BP167/30*MAX(MIN($AX167,EOMONTH(BJ$15,0))-MAX($AW167,BJ$15)+1,),
$DH167="раб.день",
$BP167/30*(IFERROR(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$BP167*BJ167,
$DH167="неделя",
$BP167*BJ167/7*(ROUNDUP((DAY(EOMONTH(BJ$15,0)))/4,0))),
0)</f>
        <v/>
      </c>
      <c r="CB167" s="125">
        <f t="array" ref="CB167">
IFERROR(
_xlfn.IFS(
$DH167="день_1",
$BP167*$BL167/($AX167-$AW167+1)*BK167*(DAY(EOMONTH(BK$15,0))),
$DH167="день_2",
$BP167/30*MAX(MIN($AX167,EOMONTH(BK$15,0))-MAX($AW167,BK$15)+1,),
$DH167="раб.день",
$BP167/30*(IFERROR(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$BP167*BK167,
$DH167="неделя",
$BP167*BK167/7*(ROUNDUP((DAY(EOMONTH(BK$15,0)))/4,0))),
0)</f>
        <v/>
      </c>
      <c r="CC167" s="125">
        <f>SUM($BQ167:$CB167)</f>
        <v/>
      </c>
      <c r="CD167" s="126">
        <f>SUM($EH167:$EH167)</f>
        <v/>
      </c>
      <c r="CE167" s="126">
        <f>$CD167*$AB167</f>
        <v/>
      </c>
      <c r="CF167" s="126">
        <f>SUM($EK167:$EK167)</f>
        <v/>
      </c>
      <c r="CG167" s="126">
        <f>$CF167*$AB167</f>
        <v/>
      </c>
      <c r="CH167" s="126">
        <f>SUM($CC167,$CE167,$CG167)</f>
        <v/>
      </c>
      <c r="CI167" s="126">
        <f>$CH167*(1+$CM167)</f>
        <v/>
      </c>
      <c r="CJ167" s="127" t="n">
        <v>0</v>
      </c>
      <c r="CK167" s="126">
        <f>SUM($CH167:$CH167)*(1+$CJ167)</f>
        <v/>
      </c>
      <c r="CL167" s="126">
        <f>SUM($CH167:$CH167)*(1+$CM167)</f>
        <v/>
      </c>
      <c r="CM167" s="59" t="n"/>
      <c r="CN167" s="59" t="n"/>
      <c r="CO167" s="72" t="n"/>
      <c r="CP167" s="59" t="n"/>
      <c r="CQ167" s="73" t="n"/>
      <c r="CR167" s="73" t="n"/>
      <c r="CS167" s="73" t="n"/>
      <c r="CT167" s="72" t="n"/>
      <c r="CU167" s="79" t="inlineStr">
        <is>
          <t> </t>
        </is>
      </c>
      <c r="CV167" s="60" t="n"/>
      <c r="CW167" s="60" t="n"/>
      <c r="CX167" s="60" t="n"/>
      <c r="CY167" s="127">
        <f>IFERROR(($CC167-$EE167)/($EE167/(1-$DQ167)),0)</f>
        <v/>
      </c>
      <c r="CZ167" s="127">
        <f>IFERROR(1-$EI167/($CE167),0)</f>
        <v/>
      </c>
      <c r="DA167" s="127">
        <f>IFERROR(1-$EL167/($CG167),0)</f>
        <v/>
      </c>
      <c r="DB167" s="126">
        <f>ROUND(IFERROR(($CI167/(1+$CM167)-$EN167),0),2)</f>
        <v/>
      </c>
      <c r="DC167" s="128" t="n"/>
      <c r="DD167" s="125" t="n"/>
      <c r="DE167" s="75" t="n">
        <v>0</v>
      </c>
      <c r="DF167" s="128" t="n"/>
      <c r="DG167" s="125">
        <f>IF($DC167=0,0,$DD167*($DC167*100%-$DE167*$DF167))*SUM($AB167:$AB167)</f>
        <v/>
      </c>
      <c r="DH167" s="129" t="inlineStr">
        <is>
          <t>месяц</t>
        </is>
      </c>
      <c r="DI167" s="130">
        <f t="array" ref="DI167">IFERROR(
IF($ES167="LisChannel",
(ROUND(((INDEX({174.625;153.888888888889;130.972222222222},MATCH($AI167,{2;3;4}),0))*$AG167*$AI167),2)),0),0)</f>
        <v/>
      </c>
      <c r="DJ167" s="130">
        <f>
_xlfn.LET(_xlpm.X,
IFERROR(
IF($ES167="НовиковТВ",
(_xlfn.LET(_xlpm.NTV,
_xlfn.LET(_xlpm.MIN,350000,
IF(SUMIFS($DI:$DI,$ES:$ES,"НовиковТВ")&lt;=_xlpm.MIN,
(SUMIFS($DI:$DI,$ES:$ES,"НовиковТВ")/(COUNTIFS($ES:$ES,"НовиковТВ")))*_xlpm.MIN/SUMIFS($DI:$DI,$ES:$ES,"НовиковТВ"),
DI167)),
_xlpm.NTV+$DG167/(1-(1-(_xlpm.NTV)*(1-$DL167)*(1-$DM167)*(1-$DN167)*(1-$DO167)*(1-$DP167)/_xlpm.NTV))))/(1+$EP167),
$DI167+$DG167/(1-(1-($DI167)*(1-$DL167)*(1-$DM167)*(1-$DN167)*(1-$DO167)*(1-$DP167)/$DI167))),
0),
_xlpm.X*(1+$CM167)*(1+$CW167)-_xlpm.X*(1+$CM167)+_xlpm.X)</f>
        <v/>
      </c>
      <c r="DK167" s="125" t="inlineStr">
        <is>
          <t>послед.</t>
        </is>
      </c>
      <c r="DL167" s="63" t="n">
        <v>0</v>
      </c>
      <c r="DM167" s="63" t="n">
        <v>0</v>
      </c>
      <c r="DN167" s="63" t="n">
        <v>0</v>
      </c>
      <c r="DO167" s="63" t="n">
        <v>0</v>
      </c>
      <c r="DP167" s="63" t="n">
        <v>0</v>
      </c>
      <c r="DQ167" s="63">
        <f t="array" ref="DQ167">IFERROR(_xlfn.IFS(
$DK167="послед.",1-(1-$DL167)*(1-$DM167)*(1-$DN167)*(1-$DO167)*(1-$DP167),
$DK167="сумм.",$DL167+$DM167+$DN167+$DO167+$DP167),
0)</f>
        <v/>
      </c>
      <c r="DR167" s="125">
        <f t="array" ref="DR167">
IFERROR(
_xlfn.IFS(
$BL167=0,
0,
$BL167&gt;0,
_xlfn.IFS($DK167="послед.",
$DJ167*(1-$DL167)*(1-$DM167)*(1-$DN167)*(1-$DO167)*(1-$DP167),
$DK167="сумм.",
$DJ167*(1-($DL167+$DM167+$DN167+$DO167+$DP167)))),0)</f>
        <v/>
      </c>
      <c r="DS167" s="125">
        <f t="array" ref="DS167">
IFERROR(_xlfn.IFS(
$DH167="день_1",
$DR167*$BL167/($AX167-$AW167+1)*AZ167*(DAY(EOMONTH(AZ$15,0))),
$DH167="день_2",
$DR167/30*MAX(MIN($AX167,EOMONTH(AZ$15,0))-MAX($AW167,AZ$15)+1,),
$DH167="раб.день",
$DR167/30*(IFERROR(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$DR167*AZ167,
$DH167="неделя",
$DR167*AZ167/7*(ROUNDUP((DAY(EOMONTH(AZ$15,0)))/4,0))),
0)</f>
        <v/>
      </c>
      <c r="DT167" s="125">
        <f t="array" ref="DT167">
IFERROR(_xlfn.IFS(
$DH167="день_1",
$DR167*$BL167/($AX167-$AW167+1)*BA167*(DAY(EOMONTH(BA$15,0))),
$DH167="день_2",
$DR167/30*MAX(MIN($AX167,EOMONTH(BA$15,0))-MAX($AW167,BA$15)+1,),
$DH167="раб.день",
$DR167/30*(IFERROR(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$DR167*BA167,
$DH167="неделя",
$DR167*BA167/7*(ROUNDUP((DAY(EOMONTH(BA$15,0)))/4,0))),
0)</f>
        <v/>
      </c>
      <c r="DU167" s="125">
        <f t="array" ref="DU167">
IFERROR(_xlfn.IFS(
$DH167="день_1",
$DR167*$BL167/($AX167-$AW167+1)*BB167*(DAY(EOMONTH(BB$15,0))),
$DH167="день_2",
$DR167/30*MAX(MIN($AX167,EOMONTH(BB$15,0))-MAX($AW167,BB$15)+1,),
$DH167="раб.день",
$DR167/30*(IFERROR(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$DR167*BB167,
$DH167="неделя",
$DR167*BB167/7*(ROUNDUP((DAY(EOMONTH(BB$15,0)))/4,0))),
0)</f>
        <v/>
      </c>
      <c r="DV167" s="125">
        <f t="array" ref="DV167">
IFERROR(_xlfn.IFS(
$DH167="день_1",
$DR167*$BL167/($AX167-$AW167+1)*BC167*(DAY(EOMONTH(BC$15,0))),
$DH167="день_2",
$DR167/30*MAX(MIN($AX167,EOMONTH(BC$15,0))-MAX($AW167,BC$15)+1,),
$DH167="раб.день",
$DR167/30*(IFERROR(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$DR167*BC167,
$DH167="неделя",
$DR167*BC167/7*(ROUNDUP((DAY(EOMONTH(BC$15,0)))/4,0))),
0)</f>
        <v/>
      </c>
      <c r="DW167" s="125">
        <f t="array" ref="DW167">
IFERROR(_xlfn.IFS(
$DH167="день_1",
$DR167*$BL167/($AX167-$AW167+1)*BD167*(DAY(EOMONTH(BD$15,0))),
$DH167="день_2",
$DR167/30*MAX(MIN($AX167,EOMONTH(BD$15,0))-MAX($AW167,BD$15)+1,),
$DH167="раб.день",
$DR167/30*(IFERROR(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$DR167*BD167,
$DH167="неделя",
$DR167*BD167/7*(ROUNDUP((DAY(EOMONTH(BD$15,0)))/4,0))),
0)</f>
        <v/>
      </c>
      <c r="DX167" s="125">
        <f t="array" ref="DX167">
IFERROR(_xlfn.IFS(
$DH167="день_1",
$DR167*$BL167/($AX167-$AW167+1)*BE167*(DAY(EOMONTH(BE$15,0))),
$DH167="день_2",
$DR167/30*MAX(MIN($AX167,EOMONTH(BE$15,0))-MAX($AW167,BE$15)+1,),
$DH167="раб.день",
$DR167/30*(IFERROR(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$DR167*BE167,
$DH167="неделя",
$DR167*BE167/7*(ROUNDUP((DAY(EOMONTH(BE$15,0)))/4,0))),
0)</f>
        <v/>
      </c>
      <c r="DY167" s="125">
        <f t="array" ref="DY167">
IFERROR(_xlfn.IFS(
$DH167="день_1",
$DR167*$BL167/($AX167-$AW167+1)*BF167*(DAY(EOMONTH(BF$15,0))),
$DH167="день_2",
$DR167/30*MAX(MIN($AX167,EOMONTH(BF$15,0))-MAX($AW167,BF$15)+1,),
$DH167="раб.день",
$DR167/30*(IFERROR(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$DR167*BF167,
$DH167="неделя",
$DR167*BF167/7*(ROUNDUP((DAY(EOMONTH(BF$15,0)))/4,0))),
0)</f>
        <v/>
      </c>
      <c r="DZ167" s="125">
        <f t="array" ref="DZ167">
IFERROR(_xlfn.IFS(
$DH167="день_1",
$DR167*$BL167/($AX167-$AW167+1)*BG167*(DAY(EOMONTH(BG$15,0))),
$DH167="день_2",
$DR167/30*MAX(MIN($AX167,EOMONTH(BG$15,0))-MAX($AW167,BG$15)+1,),
$DH167="раб.день",
$DR167/30*(IFERROR(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$DR167*BG167,
$DH167="неделя",
$DR167*BG167/7*(ROUNDUP((DAY(EOMONTH(BG$15,0)))/4,0))),
0)</f>
        <v/>
      </c>
      <c r="EA167" s="125">
        <f t="array" ref="EA167">
IFERROR(_xlfn.IFS(
$DH167="день_1",
$DR167*$BL167/($AX167-$AW167+1)*BH167*(DAY(EOMONTH(BH$15,0))),
$DH167="день_2",
$DR167/30*MAX(MIN($AX167,EOMONTH(BH$15,0))-MAX($AW167,BH$15)+1,),
$DH167="раб.день",
$DR167/30*(IFERROR(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$DR167*BH167,
$DH167="неделя",
$DR167*BH167/7*(ROUNDUP((DAY(EOMONTH(BH$15,0)))/4,0))),
0)</f>
        <v/>
      </c>
      <c r="EB167" s="125">
        <f t="array" ref="EB167">
IFERROR(_xlfn.IFS(
$DH167="день_1",
$DR167*$BL167/($AX167-$AW167+1)*BI167*(DAY(EOMONTH(BI$15,0))),
$DH167="день_2",
$DR167/30*MAX(MIN($AX167,EOMONTH(BI$15,0))-MAX($AW167,BI$15)+1,),
$DH167="раб.день",
$DR167/30*(IFERROR(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$DR167*BI167,
$DH167="неделя",
$DR167*BI167/7*(ROUNDUP((DAY(EOMONTH(BI$15,0)))/4,0))),
0)</f>
        <v/>
      </c>
      <c r="EC167" s="125">
        <f t="array" ref="EC167">
IFERROR(_xlfn.IFS(
$DH167="день_1",
$DR167*$BL167/($AX167-$AW167+1)*BJ167*(DAY(EOMONTH(BJ$15,0))),
$DH167="день_2",
$DR167/30*MAX(MIN($AX167,EOMONTH(BJ$15,0))-MAX($AW167,BJ$15)+1,),
$DH167="раб.день",
$DR167/30*(IFERROR(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$DR167*BJ167,
$DH167="неделя",
$DR167*BJ167/7*(ROUNDUP((DAY(EOMONTH(BJ$15,0)))/4,0))),
0)</f>
        <v/>
      </c>
      <c r="ED167" s="125">
        <f t="array" ref="ED167">
IFERROR(_xlfn.IFS(
$DH167="день_1",
$DR167*$BL167/($AX167-$AW167+1)*BK167*(DAY(EOMONTH(BK$15,0))),
$DH167="день_2",
$DR167/30*MAX(MIN($AX167,EOMONTH(BK$15,0))-MAX($AW167,BK$15)+1,),
$DH167="раб.день",
$DR167/30*(IFERROR(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$DR167*BK167,
$DH167="неделя",
$DR167*BK167/7*(ROUNDUP((DAY(EOMONTH(BK$15,0)))/4,0))),
0)</f>
        <v/>
      </c>
      <c r="EE167" s="125">
        <f>SUM($DS167,$DT167,$DU167,$DV167,$DW167,$DX167,$DY167,$DZ167,$EA167,$EB167,$EC167,$ED167)</f>
        <v/>
      </c>
      <c r="EF167" s="125">
        <f>IFERROR(ROUND($EE167*(1+$EP167),2),0)</f>
        <v/>
      </c>
      <c r="EG167" s="128" t="n">
        <v>1</v>
      </c>
      <c r="EH167" s="126" t="n">
        <v>0</v>
      </c>
      <c r="EI167" s="126">
        <f>ROUND(SUM($EH167:$EH167)*SUM($AB167:$AB167)*$EG167,2)</f>
        <v/>
      </c>
      <c r="EJ167" s="126">
        <f>ROUND($EI167*(1+$EP167),2)</f>
        <v/>
      </c>
      <c r="EK167" s="126" t="n">
        <v>0</v>
      </c>
      <c r="EL167" s="126">
        <f>ROUND(SUM($EK167:$EK167)*SUM($AB167:$AB167)*$EG167,2)</f>
        <v/>
      </c>
      <c r="EM167" s="126">
        <f>ROUND($EL167*(1+$EP167),2)</f>
        <v/>
      </c>
      <c r="EN167" s="126">
        <f>SUM($EE167,$EI167,$EL167)</f>
        <v/>
      </c>
      <c r="EO167" s="126">
        <f>SUM($EF167,$EJ167,$EM167)</f>
        <v/>
      </c>
      <c r="EP167" s="59" t="n"/>
      <c r="EQ167" s="59" t="n"/>
      <c r="ER167" s="60">
        <f t="array" ref="ER1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MATCH(ES167,
{"AMS";"RussOutdoor";"HD Outdoor";"Ingroup";"IQ";"Ledproduction";"LisChannel";"Logic";"Media-PPL";"NovikovTV | НовиковТВ";"SMA";"SOK";"КрокусТВ | CrocusTV | IndoorTV";"Сити";"ТЯК Москва"},
0)),"")</f>
        <v/>
      </c>
      <c r="ES167" s="60" t="n"/>
      <c r="ET167" s="60">
        <f t="array" ref="ET1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MATCH(ES167,
{"AMS";"RussOutdoor";"HD Outdoor";"Ingroup";"IQ";"Ledproduction";"LisChannel";"Logic";"Media-PPL";"NovikovTV | НовиковТВ";"SMA";"SOK";"КрокусТВ | CrocusTV | IndoorTV";"Сити";"ТЯК Москва"},
0)),"")</f>
        <v/>
      </c>
      <c r="EU167" s="60" t="n"/>
      <c r="EV167" s="60" t="n"/>
      <c r="EX167" s="110">
        <f t="array" ref="EX167">
($AR167/30
+N("ТРАФИК ПЛОЩАДКИ"))*
(IFERROR(
_xlfn.LET(
_xlpm.GPR,
HLOOKUP($L167,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IF($Q167="цифровой",_xlpm.GPR/$AG167,_xlpm.GPR/60)),
0)
+N("DWELL TIME"))*
(IF($AB167=0,0,IF($AB167=1,0.3,IF($AB167=2,0.5,IF($AB167&gt;2,1))))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_xlfn.IFS($AC167="да",1.2,$AC167="нет",1)*
_xlfn.IFS($AD167="да",1.2,$AD167="нет",1)*
IF(R167="статический",1,1.2)*
$X167*
INDEX(
{1.2;1;1.2;1.2;1;1.2;1.2;1.2;1.2;1.2;1.2;1;1.2;1.2;1.2;1.2;1;1;1.2;1.2;1.2;1;1;1;1;1.2;1.2;1.2;1.2;1;1;1;1;1.2;1.2;1.2;1.2;1.2;1.2;1.2;1.2;1;1;1.2;1;1;1;1;1.5;1;1;1.5;1.5;1.2},
MATCH($Q167,_xlpm.MI,0)))&gt;{0.02;0.04;0.06;0.1;0.2;0.4;0.6;0.8;1;2;4;6})),
{0;1;2;3;4;5;6;7;8;9;10;11;12},
0)))
+N("КОЭФФИЦИЕНТ КОНТАКТА"))))*
(_xlfn.IFS($X167&lt;0.1,$X167/1000,$X167&gt;25,5.2,AND($X167&gt;=0.1,$X167&lt;=25),(($X167*2+0.1)/10)*($X167/10)))*
IFERROR((_xlfn.LET(
_xlpm.MA,
{0;0.8;0.85;0.9;0.95;1},
_xlpm.MAA,
{0;1;2;3;4;5},
INDEX(_xlpm.MA,MATCH(SUMPRODUCT(--((IF(ROUND(_xlpm.MAA,1)&gt;5,5,ROUND($AB167,1)))&gt;{0;1;2;3;4;5})),_xlpm.MAA,0)))
+N("КОЭФФИЦИЕНТ КОЛ-ВО КОНСТРУКЦИЙ")),1)*
$AB167,0))*
(IF($Q167="цифровой",$AG167/15*$AI167,1)
+N("ДЛЯ ЦИФРЫ"))</f>
        <v/>
      </c>
      <c r="EY167" s="110">
        <f>IFERROR(EX167*AY167,0)</f>
        <v/>
      </c>
      <c r="EZ167" s="131">
        <f>IFERROR(DP167/EY167*1000,0)</f>
        <v/>
      </c>
      <c r="FA167" s="112">
        <f>IFERROR(FC167/FB167,0)</f>
        <v/>
      </c>
      <c r="FB167" s="112">
        <f>IFERROR((FC167/(EY167/FF167*#REF!))*0.825,0)</f>
        <v/>
      </c>
      <c r="FC167" s="112">
        <f>IFERROR(((EX167*30/AR167)*100)/30,0)</f>
        <v/>
      </c>
      <c r="FD167" s="112">
        <f>IFERROR(EY167/G167*100%,0)</f>
        <v/>
      </c>
      <c r="FE167" s="112">
        <f>IFERROR(FD167/FC167*100%,0)</f>
        <v/>
      </c>
      <c r="FF167" s="110">
        <f>IFERROR(AR167/30*AY167,0)</f>
        <v/>
      </c>
    </row>
    <row r="168" ht="12.75" customHeight="1">
      <c r="A168" s="59" t="n"/>
      <c r="B168" s="60" t="n"/>
      <c r="C168" s="60" t="n"/>
      <c r="D168" s="60">
        <f t="array" ref="D1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8" s="60">
        <f t="array" ref="E1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8" s="60" t="inlineStr"/>
      <c r="G168" s="60" t="n"/>
      <c r="H168" s="60">
        <f t="array" ref="H1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8" s="60" t="n"/>
      <c r="J168" s="60" t="n"/>
      <c r="K168" s="60" t="n"/>
      <c r="L168" s="60" t="n"/>
      <c r="M168" s="60" t="n"/>
      <c r="N168" s="60" t="n"/>
      <c r="O168" s="60" t="n"/>
      <c r="P168" s="60">
        <f t="array" ref="P168">
_xlfn.IFS(
ISNUMBER(MATCH($Q168,{"шелфбаннер","разделитель","монетница","чековая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ISNUMBER(MATCH($Q168,{"каталог","журнал"},)),
"Пресса",
$Q168="","")</f>
        <v/>
      </c>
      <c r="Q168" s="60" t="n"/>
      <c r="R168" s="60">
        <f t="array" ref="R168">
IFERROR(
_xlfn.IFS(
OR(ISNUMBER(MATCH($Q168,{"экспозиция","макет","стенд","автостенд","авто стенд","выставочное пространство","выставочные стенды","модульные выставочные стенды","3Д конструкция","3D конструкция"},)),P168="Экспонирование"),
"нестандартный",
ISNUMBER(MATCH($Q168,{"скроллер","призматрон"},)),
"динамический",
$P168="Видео",
"цифровой",
OR($P168="Пресса",$P168="Щит",$P168="POSm",$P168="Подвес",$P168="Брендирование/оклейка"),
"статический"),"")</f>
        <v/>
      </c>
      <c r="S168" s="59" t="n"/>
      <c r="T168" s="60" t="n"/>
      <c r="U168" s="60" t="n"/>
      <c r="V168" s="60">
        <f>
IF(P168="Видео",
"цифровой постер/ролик",
IF(ISNUMBER(MATCH(Q168,{"короб световой","короб световой | лайтбокс","короб световой | кристалайт","лайтбокс","лайт бокс","кристалайт","LB","lightbox"},)),
"бэклит",
IF(P168="Брендирование/оклейка",
"перфарированная пленка/самоклейка",
IF(P168="Экспонирование",
"под запрос",
IF(P168="Подвес",
"баннер/ткань",
"")))))</f>
        <v/>
      </c>
      <c r="W168" s="59" t="n"/>
      <c r="X168" s="59" t="n"/>
      <c r="Y168" s="59" t="n"/>
      <c r="Z168" s="61" t="n"/>
      <c r="AA168" s="61" t="n"/>
      <c r="AB168" s="61">
        <f>IF(BL168&gt;0,Z168,0)</f>
        <v/>
      </c>
      <c r="AC168" s="59" t="n"/>
      <c r="AD168" s="59" t="n"/>
      <c r="AE168" s="59" t="n"/>
      <c r="AF168" s="59" t="n"/>
      <c r="AG168" s="59" t="n"/>
      <c r="AH168" s="59" t="n"/>
      <c r="AI168" s="59" t="n"/>
      <c r="AJ168" s="59" t="n"/>
      <c r="AK168" s="59" t="n"/>
      <c r="AL168" s="62">
        <f>IFERROR(IF(OR(R168="статический",R168="динамический",R168="нестандартный",R168="",R168=""),"-",IF(AND(AH168="-",AI168="-"),"-",AK168*3600/AH168*AI168)),"-")</f>
        <v/>
      </c>
      <c r="AM168" s="62">
        <f>IFERROR(IF(OR(R168="статический",R168="динамический",R168="",R168="", R168="BTL",R168="нестандартный"),"-",AG168*AI168*AL168/60),"-")</f>
        <v/>
      </c>
      <c r="AN168" s="63">
        <f>IFERROR(IF(AH168="","-",AG168*AI168/AH168),"-")</f>
        <v/>
      </c>
      <c r="AO168" s="59">
        <f>IFERROR(IF(OR($R168="статический",$R168="динамический",$R168="",$R168="",$R168="BTL",$R168="нестандартный"),"-",$AL168*$AY168),"-")</f>
        <v/>
      </c>
      <c r="AP168" s="62">
        <f>IFERROR(IF(OR($R168="статический",$R168="динамический",$R168="",$R168="",$R168="BTL",$R168="нестандартный"),"-",$AM168*AY168),"-")</f>
        <v/>
      </c>
      <c r="AQ168" s="64" t="n"/>
      <c r="AR168" s="61" t="n"/>
      <c r="AS168" s="61" t="n"/>
      <c r="AT168" s="61" t="n"/>
      <c r="AU168" s="65" t="n"/>
      <c r="AV168" s="124">
        <f>IFERROR(DR168/AT168*1000,"n/a")</f>
        <v/>
      </c>
      <c r="AW168" s="67" t="n"/>
      <c r="AX168" s="67" t="n"/>
      <c r="AY168" s="43">
        <f>IFERROR(IF(OR($AW168="",$AX168=""),"",_xlfn.DAYS($AX168+1,$AW168)),"")</f>
        <v/>
      </c>
      <c r="AZ168" s="68">
        <f t="array" ref="AZ168">
_xlfn.LET(_xlpm.COEFF,
IF($AW168+$AX168=0,0,IF(MAX(MIN($AX168,EOMONTH(AZ$15,0))-MAX($AW168,AZ$15)+1,)&gt;0,1,0)),
_xlfn.IFS(
$ES168="LisChannel",
_xlpm.COEFF*
INDEX({1;1;1.2;1.2;1;1;1;1;1.2;1.2;1.2;1.2},
MATCH(MONTH(AZ$15),
{1,2,3,4,5,6,7,8,9,10,11,12})),
CONCATENATE($ES168," ",$L168)="RussOutdoor метро",
_xlpm.COEFF*
INDEX({0.8;0.9;1.1;1.1;1;1;1;1;1.1;1.1;1.1;1.1},
MATCH(MONTH(AZ$15),
{1,2,3,4,5,6,7,8,9,10,11,12})),
$ES168&lt;&gt;"LisChannel",
_xlpm.COEFF,
$ES168&lt;&gt;"RussOutdoor",
_xlpm.COEFF))</f>
        <v/>
      </c>
      <c r="BA168" s="68">
        <f t="array" ref="BA168">
_xlfn.LET(_xlpm.COEFF,
IF($AW168+$AX168=0,0,IF(MAX(MIN($AX168,EOMONTH(BA$15,0))-MAX($AW168,BA$15)+1,)&gt;0,1,0)),
_xlfn.IFS(
$ES168="LisChannel",
_xlpm.COEFF*
INDEX({1;1;1.2;1.2;1;1;1;1;1.2;1.2;1.2;1.2},
MATCH(MONTH(BA$15),
{1,2,3,4,5,6,7,8,9,10,11,12})),
CONCATENATE($ES168," ",$L168)="RussOutdoor метро",
_xlpm.COEFF*
INDEX({0.8;0.9;1.1;1.1;1;1;1;1;1.1;1.1;1.1;1.1},
MATCH(MONTH(BA$15),
{1,2,3,4,5,6,7,8,9,10,11,12})),
$ES168&lt;&gt;"LisChannel",
_xlpm.COEFF,
$ES168&lt;&gt;"RussOutdoor",
_xlpm.COEFF))</f>
        <v/>
      </c>
      <c r="BB168" s="68">
        <f t="array" ref="BB168">
_xlfn.LET(_xlpm.COEFF,
IF($AW168+$AX168=0,0,IF(MAX(MIN($AX168,EOMONTH(BB$15,0))-MAX($AW168,BB$15)+1,)&gt;0,1,0)),
_xlfn.IFS(
$ES168="LisChannel",
_xlpm.COEFF*
INDEX({1;1;1.2;1.2;1;1;1;1;1.2;1.2;1.2;1.2},
MATCH(MONTH(BB$15),
{1,2,3,4,5,6,7,8,9,10,11,12})),
CONCATENATE($ES168," ",$L168)="RussOutdoor метро",
_xlpm.COEFF*
INDEX({0.8;0.9;1.1;1.1;1;1;1;1;1.1;1.1;1.1;1.1},
MATCH(MONTH(BB$15),
{1,2,3,4,5,6,7,8,9,10,11,12})),
$ES168&lt;&gt;"LisChannel",
_xlpm.COEFF,
$ES168&lt;&gt;"RussOutdoor",
_xlpm.COEFF))</f>
        <v/>
      </c>
      <c r="BC168" s="68">
        <f t="array" ref="BC168">
_xlfn.LET(_xlpm.COEFF,
IF($AW168+$AX168=0,0,IF(MAX(MIN($AX168,EOMONTH(BC$15,0))-MAX($AW168,BC$15)+1,)&gt;0,1,0)),
_xlfn.IFS(
$ES168="LisChannel",
_xlpm.COEFF*
INDEX({1;1;1.2;1.2;1;1;1;1;1.2;1.2;1.2;1.2},
MATCH(MONTH(BC$15),
{1,2,3,4,5,6,7,8,9,10,11,12})),
CONCATENATE($ES168," ",$L168)="RussOutdoor метро",
_xlpm.COEFF*
INDEX({0.8;0.9;1.1;1.1;1;1;1;1;1.1;1.1;1.1;1.1},
MATCH(MONTH(BC$15),
{1,2,3,4,5,6,7,8,9,10,11,12})),
$ES168&lt;&gt;"LisChannel",
_xlpm.COEFF,
$ES168&lt;&gt;"RussOutdoor",
_xlpm.COEFF))</f>
        <v/>
      </c>
      <c r="BD168" s="68">
        <f t="array" ref="BD168">
_xlfn.LET(_xlpm.COEFF,
IF($AW168+$AX168=0,0,IF(MAX(MIN($AX168,EOMONTH(BD$15,0))-MAX($AW168,BD$15)+1,)&gt;0,1,0)),
_xlfn.IFS(
$ES168="LisChannel",
_xlpm.COEFF*
INDEX({1;1;1.2;1.2;1;1;1;1;1.2;1.2;1.2;1.2},
MATCH(MONTH(BD$15),
{1,2,3,4,5,6,7,8,9,10,11,12})),
CONCATENATE($ES168," ",$L168)="RussOutdoor метро",
_xlpm.COEFF*
INDEX({0.8;0.9;1.1;1.1;1;1;1;1;1.1;1.1;1.1;1.1},
MATCH(MONTH(BD$15),
{1,2,3,4,5,6,7,8,9,10,11,12})),
$ES168&lt;&gt;"LisChannel",
_xlpm.COEFF,
$ES168&lt;&gt;"RussOutdoor",
_xlpm.COEFF))</f>
        <v/>
      </c>
      <c r="BE168" s="68">
        <f t="array" ref="BE168">
_xlfn.LET(_xlpm.COEFF,
IF($AW168+$AX168=0,0,IF(MAX(MIN($AX168,EOMONTH(BE$15,0))-MAX($AW168,BE$15)+1,)&gt;0,1,0)),
_xlfn.IFS(
$ES168="LisChannel",
_xlpm.COEFF*
INDEX({1;1;1.2;1.2;1;1;1;1;1.2;1.2;1.2;1.2},
MATCH(MONTH(BE$15),
{1,2,3,4,5,6,7,8,9,10,11,12})),
CONCATENATE($ES168," ",$L168)="RussOutdoor метро",
_xlpm.COEFF*
INDEX({0.8;0.9;1.1;1.1;1;1;1;1;1.1;1.1;1.1;1.1},
MATCH(MONTH(BE$15),
{1,2,3,4,5,6,7,8,9,10,11,12})),
$ES168&lt;&gt;"LisChannel",
_xlpm.COEFF,
$ES168&lt;&gt;"RussOutdoor",
_xlpm.COEFF))</f>
        <v/>
      </c>
      <c r="BF168" s="68">
        <f t="array" ref="BF168">
_xlfn.LET(_xlpm.COEFF,
IF($AW168+$AX168=0,0,IF(MAX(MIN($AX168,EOMONTH(BF$15,0))-MAX($AW168,BF$15)+1,)&gt;0,1,0)),
_xlfn.IFS(
$ES168="LisChannel",
_xlpm.COEFF*
INDEX({1;1;1.2;1.2;1;1;1;1;1.2;1.2;1.2;1.2},
MATCH(MONTH(BF$15),
{1,2,3,4,5,6,7,8,9,10,11,12})),
CONCATENATE($ES168," ",$L168)="RussOutdoor метро",
_xlpm.COEFF*
INDEX({0.8;0.9;1.1;1.1;1;1;1;1;1.1;1.1;1.1;1.1},
MATCH(MONTH(BF$15),
{1,2,3,4,5,6,7,8,9,10,11,12})),
$ES168&lt;&gt;"LisChannel",
_xlpm.COEFF,
$ES168&lt;&gt;"RussOutdoor",
_xlpm.COEFF))</f>
        <v/>
      </c>
      <c r="BG168" s="68">
        <f t="array" ref="BG168">
_xlfn.LET(_xlpm.COEFF,
IF($AW168+$AX168=0,0,IF(MAX(MIN($AX168,EOMONTH(BG$15,0))-MAX($AW168,BG$15)+1,)&gt;0,1,0)),
_xlfn.IFS(
$ES168="LisChannel",
_xlpm.COEFF*
INDEX({1;1;1.2;1.2;1;1;1;1;1.2;1.2;1.2;1.2},
MATCH(MONTH(BG$15),
{1,2,3,4,5,6,7,8,9,10,11,12})),
CONCATENATE($ES168," ",$L168)="RussOutdoor метро",
_xlpm.COEFF*
INDEX({0.8;0.9;1.1;1.1;1;1;1;1;1.1;1.1;1.1;1.1},
MATCH(MONTH(BG$15),
{1,2,3,4,5,6,7,8,9,10,11,12})),
$ES168&lt;&gt;"LisChannel",
_xlpm.COEFF,
$ES168&lt;&gt;"RussOutdoor",
_xlpm.COEFF))</f>
        <v/>
      </c>
      <c r="BH168" s="68">
        <f t="array" ref="BH168">
_xlfn.LET(_xlpm.COEFF,
IF($AW168+$AX168=0,0,IF(MAX(MIN($AX168,EOMONTH(BH$15,0))-MAX($AW168,BH$15)+1,)&gt;0,1,0)),
_xlfn.IFS(
$ES168="LisChannel",
_xlpm.COEFF*
INDEX({1;1;1.2;1.2;1;1;1;1;1.2;1.2;1.2;1.2},
MATCH(MONTH(BH$15),
{1,2,3,4,5,6,7,8,9,10,11,12})),
CONCATENATE($ES168," ",$L168)="RussOutdoor метро",
_xlpm.COEFF*
INDEX({0.8;0.9;1.1;1.1;1;1;1;1;1.1;1.1;1.1;1.1},
MATCH(MONTH(BH$15),
{1,2,3,4,5,6,7,8,9,10,11,12})),
$ES168&lt;&gt;"LisChannel",
_xlpm.COEFF,
$ES168&lt;&gt;"RussOutdoor",
_xlpm.COEFF))</f>
        <v/>
      </c>
      <c r="BI168" s="68">
        <f t="array" ref="BI168">
_xlfn.LET(_xlpm.COEFF,
IF($AW168+$AX168=0,0,IF(MAX(MIN($AX168,EOMONTH(BI$15,0))-MAX($AW168,BI$15)+1,)&gt;0,1,0)),
_xlfn.IFS(
$ES168="LisChannel",
_xlpm.COEFF*
INDEX({1;1;1.2;1.2;1;1;1;1;1.2;1.2;1.2;1.2},
MATCH(MONTH(BI$15),
{1,2,3,4,5,6,7,8,9,10,11,12})),
CONCATENATE($ES168," ",$L168)="RussOutdoor метро",
_xlpm.COEFF*
INDEX({0.8;0.9;1.1;1.1;1;1;1;1;1.1;1.1;1.1;1.1},
MATCH(MONTH(BI$15),
{1,2,3,4,5,6,7,8,9,10,11,12})),
$ES168&lt;&gt;"LisChannel",
_xlpm.COEFF,
$ES168&lt;&gt;"RussOutdoor",
_xlpm.COEFF))</f>
        <v/>
      </c>
      <c r="BJ168" s="68">
        <f t="array" ref="BJ168">
_xlfn.LET(_xlpm.COEFF,
IF($AW168+$AX168=0,0,IF(MAX(MIN($AX168,EOMONTH(BJ$15,0))-MAX($AW168,BJ$15)+1,)&gt;0,1,0)),
_xlfn.IFS(
$ES168="LisChannel",
_xlpm.COEFF*
INDEX({1;1;1.2;1.2;1;1;1;1;1.2;1.2;1.2;1.2},
MATCH(MONTH(BJ$15),
{1,2,3,4,5,6,7,8,9,10,11,12})),
CONCATENATE($ES168," ",$L168)="RussOutdoor метро",
_xlpm.COEFF*
INDEX({0.8;0.9;1.1;1.1;1;1;1;1;1.1;1.1;1.1;1.1},
MATCH(MONTH(BJ$15),
{1,2,3,4,5,6,7,8,9,10,11,12})),
$ES168&lt;&gt;"LisChannel",
_xlpm.COEFF,
$ES168&lt;&gt;"RussOutdoor",
_xlpm.COEFF))</f>
        <v/>
      </c>
      <c r="BK168" s="68">
        <f t="array" ref="BK168">
_xlfn.LET(_xlpm.COEFF,
IF($AW168+$AX168=0,0,IF(MAX(MIN($AX168,EOMONTH(BK$15,0))-MAX($AW168,BK$15)+1,)&gt;0,1,0)),
_xlfn.IFS(
$ES168="LisChannel",
_xlpm.COEFF*
INDEX({1;1;1.2;1.2;1;1;1;1;1.2;1.2;1.2;1.2},
MATCH(MONTH(BK$15),
{1,2,3,4,5,6,7,8,9,10,11,12})),
CONCATENATE($ES168," ",$L168)="RussOutdoor метро",
_xlpm.COEFF*
INDEX({0.8;0.9;1.1;1.1;1;1;1;1;1.1;1.1;1.1;1.1},
MATCH(MONTH(BK$15),
{1,2,3,4,5,6,7,8,9,10,11,12})),
$ES168&lt;&gt;"LisChannel",
_xlpm.COEFF,
$ES168&lt;&gt;"RussOutdoor",
_xlpm.COEFF))</f>
        <v/>
      </c>
      <c r="BL168" s="62">
        <f>COUNTIFS($AZ168:$BK168,"&gt;0")</f>
        <v/>
      </c>
      <c r="BM168" s="65" t="n"/>
      <c r="BN168" s="125">
        <f>$DJ168</f>
        <v/>
      </c>
      <c r="BO168" s="63">
        <f>$DQ168</f>
        <v/>
      </c>
      <c r="BP168" s="125">
        <f>
IFERROR(
IF($BL168=0,0,
$BN168*(1-$BO168)),
0)</f>
        <v/>
      </c>
      <c r="BQ168" s="125">
        <f t="array" ref="BQ168">
IFERROR(
_xlfn.IFS(
$DH168="день_1",
$BP168*$BL168/($AX168-$AW168+1)*AZ168*(DAY(EOMONTH(AZ$15,0))),
$DH168="день_2",
$BP168/30*MAX(MIN($AX168,EOMONTH(AZ$15,0))-MAX($AW168,AZ$15)+1,),
$DH168="раб.день",
$BP168/30*(IFERROR(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$BP168*AZ168,
$DH168="неделя",
$BP168*AZ168/7*(ROUNDUP((DAY(EOMONTH(AZ$15,0)))/4,0))),
0)</f>
        <v/>
      </c>
      <c r="BR168" s="125">
        <f t="array" ref="BR168">
IFERROR(
_xlfn.IFS(
$DH168="день_1",
$BP168*$BL168/($AX168-$AW168+1)*BA168*(DAY(EOMONTH(BA$15,0))),
$DH168="день_2",
$BP168/30*MAX(MIN($AX168,EOMONTH(BA$15,0))-MAX($AW168,BA$15)+1,),
$DH168="раб.день",
$BP168/30*(IFERROR(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$BP168*BA168,
$DH168="неделя",
$BP168*BA168/7*(ROUNDUP((DAY(EOMONTH(BA$15,0)))/4,0))),
0)</f>
        <v/>
      </c>
      <c r="BS168" s="125">
        <f t="array" ref="BS168">
IFERROR(
_xlfn.IFS(
$DH168="день_1",
$BP168*$BL168/($AX168-$AW168+1)*BB168*(DAY(EOMONTH(BB$15,0))),
$DH168="день_2",
$BP168/30*MAX(MIN($AX168,EOMONTH(BB$15,0))-MAX($AW168,BB$15)+1,),
$DH168="раб.день",
$BP168/30*(IFERROR(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$BP168*BB168,
$DH168="неделя",
$BP168*BB168/7*(ROUNDUP((DAY(EOMONTH(BB$15,0)))/4,0))),
0)</f>
        <v/>
      </c>
      <c r="BT168" s="125">
        <f t="array" ref="BT168">
IFERROR(
_xlfn.IFS(
$DH168="день_1",
$BP168*$BL168/($AX168-$AW168+1)*BC168*(DAY(EOMONTH(BC$15,0))),
$DH168="день_2",
$BP168/30*MAX(MIN($AX168,EOMONTH(BC$15,0))-MAX($AW168,BC$15)+1,),
$DH168="раб.день",
$BP168/30*(IFERROR(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$BP168*BC168,
$DH168="неделя",
$BP168*BC168/7*(ROUNDUP((DAY(EOMONTH(BC$15,0)))/4,0))),
0)</f>
        <v/>
      </c>
      <c r="BU168" s="125">
        <f t="array" ref="BU168">
IFERROR(
_xlfn.IFS(
$DH168="день_1",
$BP168*$BL168/($AX168-$AW168+1)*BD168*(DAY(EOMONTH(BD$15,0))),
$DH168="день_2",
$BP168/30*MAX(MIN($AX168,EOMONTH(BD$15,0))-MAX($AW168,BD$15)+1,),
$DH168="раб.день",
$BP168/30*(IFERROR(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$BP168*BD168,
$DH168="неделя",
$BP168*BD168/7*(ROUNDUP((DAY(EOMONTH(BD$15,0)))/4,0))),
0)</f>
        <v/>
      </c>
      <c r="BV168" s="125">
        <f t="array" ref="BV168">
IFERROR(
_xlfn.IFS(
$DH168="день_1",
$BP168*$BL168/($AX168-$AW168+1)*BE168*(DAY(EOMONTH(BE$15,0))),
$DH168="день_2",
$BP168/30*MAX(MIN($AX168,EOMONTH(BE$15,0))-MAX($AW168,BE$15)+1,),
$DH168="раб.день",
$BP168/30*(IFERROR(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$BP168*BE168,
$DH168="неделя",
$BP168*BE168/7*(ROUNDUP((DAY(EOMONTH(BE$15,0)))/4,0))),
0)</f>
        <v/>
      </c>
      <c r="BW168" s="125">
        <f t="array" ref="BW168">
IFERROR(
_xlfn.IFS(
$DH168="день_1",
$BP168*$BL168/($AX168-$AW168+1)*BF168*(DAY(EOMONTH(BF$15,0))),
$DH168="день_2",
$BP168/30*MAX(MIN($AX168,EOMONTH(BF$15,0))-MAX($AW168,BF$15)+1,),
$DH168="раб.день",
$BP168/30*(IFERROR(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$BP168*BF168,
$DH168="неделя",
$BP168*BF168/7*(ROUNDUP((DAY(EOMONTH(BF$15,0)))/4,0))),
0)</f>
        <v/>
      </c>
      <c r="BX168" s="125">
        <f t="array" ref="BX168">
IFERROR(
_xlfn.IFS(
$DH168="день_1",
$BP168*$BL168/($AX168-$AW168+1)*BG168*(DAY(EOMONTH(BG$15,0))),
$DH168="день_2",
$BP168/30*MAX(MIN($AX168,EOMONTH(BG$15,0))-MAX($AW168,BG$15)+1,),
$DH168="раб.день",
$BP168/30*(IFERROR(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$BP168*BG168,
$DH168="неделя",
$BP168*BG168/7*(ROUNDUP((DAY(EOMONTH(BG$15,0)))/4,0))),
0)</f>
        <v/>
      </c>
      <c r="BY168" s="125">
        <f t="array" ref="BY168">
IFERROR(
_xlfn.IFS(
$DH168="день_1",
$BP168*$BL168/($AX168-$AW168+1)*BH168*(DAY(EOMONTH(BH$15,0))),
$DH168="день_2",
$BP168/30*MAX(MIN($AX168,EOMONTH(BH$15,0))-MAX($AW168,BH$15)+1,),
$DH168="раб.день",
$BP168/30*(IFERROR(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$BP168*BH168,
$DH168="неделя",
$BP168*BH168/7*(ROUNDUP((DAY(EOMONTH(BH$15,0)))/4,0))),
0)</f>
        <v/>
      </c>
      <c r="BZ168" s="125">
        <f t="array" ref="BZ168">
IFERROR(
_xlfn.IFS(
$DH168="день_1",
$BP168*$BL168/($AX168-$AW168+1)*BI168*(DAY(EOMONTH(BI$15,0))),
$DH168="день_2",
$BP168/30*MAX(MIN($AX168,EOMONTH(BI$15,0))-MAX($AW168,BI$15)+1,),
$DH168="раб.день",
$BP168/30*(IFERROR(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$BP168*BI168,
$DH168="неделя",
$BP168*BI168/7*(ROUNDUP((DAY(EOMONTH(BI$15,0)))/4,0))),
0)</f>
        <v/>
      </c>
      <c r="CA168" s="125">
        <f t="array" ref="CA168">
IFERROR(
_xlfn.IFS(
$DH168="день_1",
$BP168*$BL168/($AX168-$AW168+1)*BJ168*(DAY(EOMONTH(BJ$15,0))),
$DH168="день_2",
$BP168/30*MAX(MIN($AX168,EOMONTH(BJ$15,0))-MAX($AW168,BJ$15)+1,),
$DH168="раб.день",
$BP168/30*(IFERROR(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$BP168*BJ168,
$DH168="неделя",
$BP168*BJ168/7*(ROUNDUP((DAY(EOMONTH(BJ$15,0)))/4,0))),
0)</f>
        <v/>
      </c>
      <c r="CB168" s="125">
        <f t="array" ref="CB168">
IFERROR(
_xlfn.IFS(
$DH168="день_1",
$BP168*$BL168/($AX168-$AW168+1)*BK168*(DAY(EOMONTH(BK$15,0))),
$DH168="день_2",
$BP168/30*MAX(MIN($AX168,EOMONTH(BK$15,0))-MAX($AW168,BK$15)+1,),
$DH168="раб.день",
$BP168/30*(IFERROR(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$BP168*BK168,
$DH168="неделя",
$BP168*BK168/7*(ROUNDUP((DAY(EOMONTH(BK$15,0)))/4,0))),
0)</f>
        <v/>
      </c>
      <c r="CC168" s="125">
        <f>SUM($BQ168:$CB168)</f>
        <v/>
      </c>
      <c r="CD168" s="126">
        <f>SUM($EH168:$EH168)</f>
        <v/>
      </c>
      <c r="CE168" s="126">
        <f>$CD168*$AB168</f>
        <v/>
      </c>
      <c r="CF168" s="126">
        <f>SUM($EK168:$EK168)</f>
        <v/>
      </c>
      <c r="CG168" s="126">
        <f>$CF168*$AB168</f>
        <v/>
      </c>
      <c r="CH168" s="126">
        <f>SUM($CC168,$CE168,$CG168)</f>
        <v/>
      </c>
      <c r="CI168" s="126">
        <f>$CH168*(1+$CM168)</f>
        <v/>
      </c>
      <c r="CJ168" s="127" t="n">
        <v>0</v>
      </c>
      <c r="CK168" s="126">
        <f>SUM($CH168:$CH168)*(1+$CJ168)</f>
        <v/>
      </c>
      <c r="CL168" s="126">
        <f>SUM($CH168:$CH168)*(1+$CM168)</f>
        <v/>
      </c>
      <c r="CM168" s="59" t="n"/>
      <c r="CN168" s="59" t="n"/>
      <c r="CO168" s="72" t="n"/>
      <c r="CP168" s="59" t="n"/>
      <c r="CQ168" s="73" t="n"/>
      <c r="CR168" s="73" t="n"/>
      <c r="CS168" s="73" t="n"/>
      <c r="CT168" s="72" t="n"/>
      <c r="CU168" s="79" t="inlineStr">
        <is>
          <t> </t>
        </is>
      </c>
      <c r="CV168" s="60" t="n"/>
      <c r="CW168" s="60" t="n"/>
      <c r="CX168" s="60" t="n"/>
      <c r="CY168" s="127">
        <f>IFERROR(($CC168-$EE168)/($EE168/(1-$DQ168)),0)</f>
        <v/>
      </c>
      <c r="CZ168" s="127">
        <f>IFERROR(1-$EI168/($CE168),0)</f>
        <v/>
      </c>
      <c r="DA168" s="127">
        <f>IFERROR(1-$EL168/($CG168),0)</f>
        <v/>
      </c>
      <c r="DB168" s="126">
        <f>ROUND(IFERROR(($CI168/(1+$CM168)-$EN168),0),2)</f>
        <v/>
      </c>
      <c r="DC168" s="128" t="n"/>
      <c r="DD168" s="125" t="n"/>
      <c r="DE168" s="75" t="n">
        <v>0</v>
      </c>
      <c r="DF168" s="128" t="n"/>
      <c r="DG168" s="125">
        <f>IF($DC168=0,0,$DD168*($DC168*100%-$DE168*$DF168))*SUM($AB168:$AB168)</f>
        <v/>
      </c>
      <c r="DH168" s="129" t="inlineStr">
        <is>
          <t>месяц</t>
        </is>
      </c>
      <c r="DI168" s="130">
        <f t="array" ref="DI168">IFERROR(
IF($ES168="LisChannel",
(ROUND(((INDEX({174.625;153.888888888889;130.972222222222},MATCH($AI168,{2;3;4}),0))*$AG168*$AI168),2)),0),0)</f>
        <v/>
      </c>
      <c r="DJ168" s="130">
        <f>
_xlfn.LET(_xlpm.X,
IFERROR(
IF($ES168="НовиковТВ",
(_xlfn.LET(_xlpm.NTV,
_xlfn.LET(_xlpm.MIN,350000,
IF(SUMIFS($DI:$DI,$ES:$ES,"НовиковТВ")&lt;=_xlpm.MIN,
(SUMIFS($DI:$DI,$ES:$ES,"НовиковТВ")/(COUNTIFS($ES:$ES,"НовиковТВ")))*_xlpm.MIN/SUMIFS($DI:$DI,$ES:$ES,"НовиковТВ"),
DI168)),
_xlpm.NTV+$DG168/(1-(1-(_xlpm.NTV)*(1-$DL168)*(1-$DM168)*(1-$DN168)*(1-$DO168)*(1-$DP168)/_xlpm.NTV))))/(1+$EP168),
$DI168+$DG168/(1-(1-($DI168)*(1-$DL168)*(1-$DM168)*(1-$DN168)*(1-$DO168)*(1-$DP168)/$DI168))),
0),
_xlpm.X*(1+$CM168)*(1+$CW168)-_xlpm.X*(1+$CM168)+_xlpm.X)</f>
        <v/>
      </c>
      <c r="DK168" s="125" t="inlineStr">
        <is>
          <t>послед.</t>
        </is>
      </c>
      <c r="DL168" s="63" t="n">
        <v>0</v>
      </c>
      <c r="DM168" s="63" t="n">
        <v>0</v>
      </c>
      <c r="DN168" s="63" t="n">
        <v>0</v>
      </c>
      <c r="DO168" s="63" t="n">
        <v>0</v>
      </c>
      <c r="DP168" s="63" t="n">
        <v>0</v>
      </c>
      <c r="DQ168" s="63">
        <f t="array" ref="DQ168">IFERROR(_xlfn.IFS(
$DK168="послед.",1-(1-$DL168)*(1-$DM168)*(1-$DN168)*(1-$DO168)*(1-$DP168),
$DK168="сумм.",$DL168+$DM168+$DN168+$DO168+$DP168),
0)</f>
        <v/>
      </c>
      <c r="DR168" s="125">
        <f t="array" ref="DR168">
IFERROR(
_xlfn.IFS(
$BL168=0,
0,
$BL168&gt;0,
_xlfn.IFS($DK168="послед.",
$DJ168*(1-$DL168)*(1-$DM168)*(1-$DN168)*(1-$DO168)*(1-$DP168),
$DK168="сумм.",
$DJ168*(1-($DL168+$DM168+$DN168+$DO168+$DP168)))),0)</f>
        <v/>
      </c>
      <c r="DS168" s="125">
        <f t="array" ref="DS168">
IFERROR(_xlfn.IFS(
$DH168="день_1",
$DR168*$BL168/($AX168-$AW168+1)*AZ168*(DAY(EOMONTH(AZ$15,0))),
$DH168="день_2",
$DR168/30*MAX(MIN($AX168,EOMONTH(AZ$15,0))-MAX($AW168,AZ$15)+1,),
$DH168="раб.день",
$DR168/30*(IFERROR(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$DR168*AZ168,
$DH168="неделя",
$DR168*AZ168/7*(ROUNDUP((DAY(EOMONTH(AZ$15,0)))/4,0))),
0)</f>
        <v/>
      </c>
      <c r="DT168" s="125">
        <f t="array" ref="DT168">
IFERROR(_xlfn.IFS(
$DH168="день_1",
$DR168*$BL168/($AX168-$AW168+1)*BA168*(DAY(EOMONTH(BA$15,0))),
$DH168="день_2",
$DR168/30*MAX(MIN($AX168,EOMONTH(BA$15,0))-MAX($AW168,BA$15)+1,),
$DH168="раб.день",
$DR168/30*(IFERROR(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$DR168*BA168,
$DH168="неделя",
$DR168*BA168/7*(ROUNDUP((DAY(EOMONTH(BA$15,0)))/4,0))),
0)</f>
        <v/>
      </c>
      <c r="DU168" s="125">
        <f t="array" ref="DU168">
IFERROR(_xlfn.IFS(
$DH168="день_1",
$DR168*$BL168/($AX168-$AW168+1)*BB168*(DAY(EOMONTH(BB$15,0))),
$DH168="день_2",
$DR168/30*MAX(MIN($AX168,EOMONTH(BB$15,0))-MAX($AW168,BB$15)+1,),
$DH168="раб.день",
$DR168/30*(IFERROR(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$DR168*BB168,
$DH168="неделя",
$DR168*BB168/7*(ROUNDUP((DAY(EOMONTH(BB$15,0)))/4,0))),
0)</f>
        <v/>
      </c>
      <c r="DV168" s="125">
        <f t="array" ref="DV168">
IFERROR(_xlfn.IFS(
$DH168="день_1",
$DR168*$BL168/($AX168-$AW168+1)*BC168*(DAY(EOMONTH(BC$15,0))),
$DH168="день_2",
$DR168/30*MAX(MIN($AX168,EOMONTH(BC$15,0))-MAX($AW168,BC$15)+1,),
$DH168="раб.день",
$DR168/30*(IFERROR(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$DR168*BC168,
$DH168="неделя",
$DR168*BC168/7*(ROUNDUP((DAY(EOMONTH(BC$15,0)))/4,0))),
0)</f>
        <v/>
      </c>
      <c r="DW168" s="125">
        <f t="array" ref="DW168">
IFERROR(_xlfn.IFS(
$DH168="день_1",
$DR168*$BL168/($AX168-$AW168+1)*BD168*(DAY(EOMONTH(BD$15,0))),
$DH168="день_2",
$DR168/30*MAX(MIN($AX168,EOMONTH(BD$15,0))-MAX($AW168,BD$15)+1,),
$DH168="раб.день",
$DR168/30*(IFERROR(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$DR168*BD168,
$DH168="неделя",
$DR168*BD168/7*(ROUNDUP((DAY(EOMONTH(BD$15,0)))/4,0))),
0)</f>
        <v/>
      </c>
      <c r="DX168" s="125">
        <f t="array" ref="DX168">
IFERROR(_xlfn.IFS(
$DH168="день_1",
$DR168*$BL168/($AX168-$AW168+1)*BE168*(DAY(EOMONTH(BE$15,0))),
$DH168="день_2",
$DR168/30*MAX(MIN($AX168,EOMONTH(BE$15,0))-MAX($AW168,BE$15)+1,),
$DH168="раб.день",
$DR168/30*(IFERROR(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$DR168*BE168,
$DH168="неделя",
$DR168*BE168/7*(ROUNDUP((DAY(EOMONTH(BE$15,0)))/4,0))),
0)</f>
        <v/>
      </c>
      <c r="DY168" s="125">
        <f t="array" ref="DY168">
IFERROR(_xlfn.IFS(
$DH168="день_1",
$DR168*$BL168/($AX168-$AW168+1)*BF168*(DAY(EOMONTH(BF$15,0))),
$DH168="день_2",
$DR168/30*MAX(MIN($AX168,EOMONTH(BF$15,0))-MAX($AW168,BF$15)+1,),
$DH168="раб.день",
$DR168/30*(IFERROR(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$DR168*BF168,
$DH168="неделя",
$DR168*BF168/7*(ROUNDUP((DAY(EOMONTH(BF$15,0)))/4,0))),
0)</f>
        <v/>
      </c>
      <c r="DZ168" s="125">
        <f t="array" ref="DZ168">
IFERROR(_xlfn.IFS(
$DH168="день_1",
$DR168*$BL168/($AX168-$AW168+1)*BG168*(DAY(EOMONTH(BG$15,0))),
$DH168="день_2",
$DR168/30*MAX(MIN($AX168,EOMONTH(BG$15,0))-MAX($AW168,BG$15)+1,),
$DH168="раб.день",
$DR168/30*(IFERROR(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$DR168*BG168,
$DH168="неделя",
$DR168*BG168/7*(ROUNDUP((DAY(EOMONTH(BG$15,0)))/4,0))),
0)</f>
        <v/>
      </c>
      <c r="EA168" s="125">
        <f t="array" ref="EA168">
IFERROR(_xlfn.IFS(
$DH168="день_1",
$DR168*$BL168/($AX168-$AW168+1)*BH168*(DAY(EOMONTH(BH$15,0))),
$DH168="день_2",
$DR168/30*MAX(MIN($AX168,EOMONTH(BH$15,0))-MAX($AW168,BH$15)+1,),
$DH168="раб.день",
$DR168/30*(IFERROR(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$DR168*BH168,
$DH168="неделя",
$DR168*BH168/7*(ROUNDUP((DAY(EOMONTH(BH$15,0)))/4,0))),
0)</f>
        <v/>
      </c>
      <c r="EB168" s="125">
        <f t="array" ref="EB168">
IFERROR(_xlfn.IFS(
$DH168="день_1",
$DR168*$BL168/($AX168-$AW168+1)*BI168*(DAY(EOMONTH(BI$15,0))),
$DH168="день_2",
$DR168/30*MAX(MIN($AX168,EOMONTH(BI$15,0))-MAX($AW168,BI$15)+1,),
$DH168="раб.день",
$DR168/30*(IFERROR(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$DR168*BI168,
$DH168="неделя",
$DR168*BI168/7*(ROUNDUP((DAY(EOMONTH(BI$15,0)))/4,0))),
0)</f>
        <v/>
      </c>
      <c r="EC168" s="125">
        <f t="array" ref="EC168">
IFERROR(_xlfn.IFS(
$DH168="день_1",
$DR168*$BL168/($AX168-$AW168+1)*BJ168*(DAY(EOMONTH(BJ$15,0))),
$DH168="день_2",
$DR168/30*MAX(MIN($AX168,EOMONTH(BJ$15,0))-MAX($AW168,BJ$15)+1,),
$DH168="раб.день",
$DR168/30*(IFERROR(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$DR168*BJ168,
$DH168="неделя",
$DR168*BJ168/7*(ROUNDUP((DAY(EOMONTH(BJ$15,0)))/4,0))),
0)</f>
        <v/>
      </c>
      <c r="ED168" s="125">
        <f t="array" ref="ED168">
IFERROR(_xlfn.IFS(
$DH168="день_1",
$DR168*$BL168/($AX168-$AW168+1)*BK168*(DAY(EOMONTH(BK$15,0))),
$DH168="день_2",
$DR168/30*MAX(MIN($AX168,EOMONTH(BK$15,0))-MAX($AW168,BK$15)+1,),
$DH168="раб.день",
$DR168/30*(IFERROR(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$DR168*BK168,
$DH168="неделя",
$DR168*BK168/7*(ROUNDUP((DAY(EOMONTH(BK$15,0)))/4,0))),
0)</f>
        <v/>
      </c>
      <c r="EE168" s="125">
        <f>SUM($DS168,$DT168,$DU168,$DV168,$DW168,$DX168,$DY168,$DZ168,$EA168,$EB168,$EC168,$ED168)</f>
        <v/>
      </c>
      <c r="EF168" s="125">
        <f>IFERROR(ROUND($EE168*(1+$EP168),2),0)</f>
        <v/>
      </c>
      <c r="EG168" s="128" t="n">
        <v>1</v>
      </c>
      <c r="EH168" s="126" t="n">
        <v>0</v>
      </c>
      <c r="EI168" s="126">
        <f>ROUND(SUM($EH168:$EH168)*SUM($AB168:$AB168)*$EG168,2)</f>
        <v/>
      </c>
      <c r="EJ168" s="126">
        <f>ROUND($EI168*(1+$EP168),2)</f>
        <v/>
      </c>
      <c r="EK168" s="126" t="n">
        <v>0</v>
      </c>
      <c r="EL168" s="126">
        <f>ROUND(SUM($EK168:$EK168)*SUM($AB168:$AB168)*$EG168,2)</f>
        <v/>
      </c>
      <c r="EM168" s="126">
        <f>ROUND($EL168*(1+$EP168),2)</f>
        <v/>
      </c>
      <c r="EN168" s="126">
        <f>SUM($EE168,$EI168,$EL168)</f>
        <v/>
      </c>
      <c r="EO168" s="126">
        <f>SUM($EF168,$EJ168,$EM168)</f>
        <v/>
      </c>
      <c r="EP168" s="59" t="n"/>
      <c r="EQ168" s="59" t="n"/>
      <c r="ER168" s="60">
        <f t="array" ref="ER1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MATCH(ES168,
{"AMS";"RussOutdoor";"HD Outdoor";"Ingroup";"IQ";"Ledproduction";"LisChannel";"Logic";"Media-PPL";"NovikovTV | НовиковТВ";"SMA";"SOK";"КрокусТВ | CrocusTV | IndoorTV";"Сити";"ТЯК Москва"},
0)),"")</f>
        <v/>
      </c>
      <c r="ES168" s="60" t="n"/>
      <c r="ET168" s="60">
        <f t="array" ref="ET1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MATCH(ES168,
{"AMS";"RussOutdoor";"HD Outdoor";"Ingroup";"IQ";"Ledproduction";"LisChannel";"Logic";"Media-PPL";"NovikovTV | НовиковТВ";"SMA";"SOK";"КрокусТВ | CrocusTV | IndoorTV";"Сити";"ТЯК Москва"},
0)),"")</f>
        <v/>
      </c>
      <c r="EU168" s="60" t="n"/>
      <c r="EV168" s="60" t="n"/>
      <c r="EX168" s="110">
        <f t="array" ref="EX168">
($AR168/30
+N("ТРАФИК ПЛОЩАДКИ"))*
(IFERROR(
_xlfn.LET(
_xlpm.GPR,
HLOOKUP($L168,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IF($Q168="цифровой",_xlpm.GPR/$AG168,_xlpm.GPR/60)),
0)
+N("DWELL TIME"))*
(IF($AB168=0,0,IF($AB168=1,0.3,IF($AB168=2,0.5,IF($AB168&gt;2,1))))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_xlfn.IFS($AC168="да",1.2,$AC168="нет",1)*
_xlfn.IFS($AD168="да",1.2,$AD168="нет",1)*
IF(R168="статический",1,1.2)*
$X168*
INDEX(
{1.2;1;1.2;1.2;1;1.2;1.2;1.2;1.2;1.2;1.2;1;1.2;1.2;1.2;1.2;1;1;1.2;1.2;1.2;1;1;1;1;1.2;1.2;1.2;1.2;1;1;1;1;1.2;1.2;1.2;1.2;1.2;1.2;1.2;1.2;1;1;1.2;1;1;1;1;1.5;1;1;1.5;1.5;1.2},
MATCH($Q168,_xlpm.MI,0)))&gt;{0.02;0.04;0.06;0.1;0.2;0.4;0.6;0.8;1;2;4;6})),
{0;1;2;3;4;5;6;7;8;9;10;11;12},
0)))
+N("КОЭФФИЦИЕНТ КОНТАКТА"))))*
(_xlfn.IFS($X168&lt;0.1,$X168/1000,$X168&gt;25,5.2,AND($X168&gt;=0.1,$X168&lt;=25),(($X168*2+0.1)/10)*($X168/10)))*
IFERROR((_xlfn.LET(
_xlpm.MA,
{0;0.8;0.85;0.9;0.95;1},
_xlpm.MAA,
{0;1;2;3;4;5},
INDEX(_xlpm.MA,MATCH(SUMPRODUCT(--((IF(ROUND(_xlpm.MAA,1)&gt;5,5,ROUND($AB168,1)))&gt;{0;1;2;3;4;5})),_xlpm.MAA,0)))
+N("КОЭФФИЦИЕНТ КОЛ-ВО КОНСТРУКЦИЙ")),1)*
$AB168,0))*
(IF($Q168="цифровой",$AG168/15*$AI168,1)
+N("ДЛЯ ЦИФРЫ"))</f>
        <v/>
      </c>
      <c r="EY168" s="110">
        <f>IFERROR(EX168*AY168,0)</f>
        <v/>
      </c>
      <c r="EZ168" s="131">
        <f>IFERROR(DP168/EY168*1000,0)</f>
        <v/>
      </c>
      <c r="FA168" s="112">
        <f>IFERROR(FC168/FB168,0)</f>
        <v/>
      </c>
      <c r="FB168" s="112">
        <f>IFERROR((FC168/(EY168/FF168*#REF!))*0.825,0)</f>
        <v/>
      </c>
      <c r="FC168" s="112">
        <f>IFERROR(((EX168*30/AR168)*100)/30,0)</f>
        <v/>
      </c>
      <c r="FD168" s="112">
        <f>IFERROR(EY168/G168*100%,0)</f>
        <v/>
      </c>
      <c r="FE168" s="112">
        <f>IFERROR(FD168/FC168*100%,0)</f>
        <v/>
      </c>
      <c r="FF168" s="110">
        <f>IFERROR(AR168/30*AY168,0)</f>
        <v/>
      </c>
    </row>
    <row r="169" ht="12.75" customHeight="1">
      <c r="A169" s="59" t="n"/>
      <c r="B169" s="60" t="n"/>
      <c r="C169" s="60" t="n"/>
      <c r="D169" s="60">
        <f t="array" ref="D1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9" s="60">
        <f t="array" ref="E1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9" s="60" t="inlineStr"/>
      <c r="G169" s="60" t="n"/>
      <c r="H169" s="60">
        <f t="array" ref="H1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9" s="60" t="n"/>
      <c r="J169" s="60" t="n"/>
      <c r="K169" s="60" t="n"/>
      <c r="L169" s="60" t="n"/>
      <c r="M169" s="60" t="n"/>
      <c r="N169" s="60" t="n"/>
      <c r="O169" s="60" t="n"/>
      <c r="P169" s="60">
        <f t="array" ref="P169">
_xlfn.IFS(
ISNUMBER(MATCH($Q169,{"шелфбаннер","разделитель","монетница","чековая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ISNUMBER(MATCH($Q169,{"каталог","журнал"},)),
"Пресса",
$Q169="","")</f>
        <v/>
      </c>
      <c r="Q169" s="60" t="n"/>
      <c r="R169" s="60">
        <f t="array" ref="R169">
IFERROR(
_xlfn.IFS(
OR(ISNUMBER(MATCH($Q169,{"экспозиция","макет","стенд","автостенд","авто стенд","выставочное пространство","выставочные стенды","модульные выставочные стенды","3Д конструкция","3D конструкция"},)),P169="Экспонирование"),
"нестандартный",
ISNUMBER(MATCH($Q169,{"скроллер","призматрон"},)),
"динамический",
$P169="Видео",
"цифровой",
OR($P169="Пресса",$P169="Щит",$P169="POSm",$P169="Подвес",$P169="Брендирование/оклейка"),
"статический"),"")</f>
        <v/>
      </c>
      <c r="S169" s="59" t="n"/>
      <c r="T169" s="60" t="n"/>
      <c r="U169" s="60" t="n"/>
      <c r="V169" s="60">
        <f>
IF(P169="Видео",
"цифровой постер/ролик",
IF(ISNUMBER(MATCH(Q169,{"короб световой","короб световой | лайтбокс","короб световой | кристалайт","лайтбокс","лайт бокс","кристалайт","LB","lightbox"},)),
"бэклит",
IF(P169="Брендирование/оклейка",
"перфарированная пленка/самоклейка",
IF(P169="Экспонирование",
"под запрос",
IF(P169="Подвес",
"баннер/ткань",
"")))))</f>
        <v/>
      </c>
      <c r="W169" s="59" t="n"/>
      <c r="X169" s="59" t="n"/>
      <c r="Y169" s="59" t="n"/>
      <c r="Z169" s="61" t="n"/>
      <c r="AA169" s="61" t="n"/>
      <c r="AB169" s="61">
        <f>IF(BL169&gt;0,Z169,0)</f>
        <v/>
      </c>
      <c r="AC169" s="59" t="n"/>
      <c r="AD169" s="59" t="n"/>
      <c r="AE169" s="59" t="n"/>
      <c r="AF169" s="59" t="n"/>
      <c r="AG169" s="59" t="n"/>
      <c r="AH169" s="59" t="n"/>
      <c r="AI169" s="59" t="n"/>
      <c r="AJ169" s="59" t="n"/>
      <c r="AK169" s="59" t="n"/>
      <c r="AL169" s="62">
        <f>IFERROR(IF(OR(R169="статический",R169="динамический",R169="нестандартный",R169="",R169=""),"-",IF(AND(AH169="-",AI169="-"),"-",AK169*3600/AH169*AI169)),"-")</f>
        <v/>
      </c>
      <c r="AM169" s="62">
        <f>IFERROR(IF(OR(R169="статический",R169="динамический",R169="",R169="", R169="BTL",R169="нестандартный"),"-",AG169*AI169*AL169/60),"-")</f>
        <v/>
      </c>
      <c r="AN169" s="63">
        <f>IFERROR(IF(AH169="","-",AG169*AI169/AH169),"-")</f>
        <v/>
      </c>
      <c r="AO169" s="59">
        <f>IFERROR(IF(OR($R169="статический",$R169="динамический",$R169="",$R169="",$R169="BTL",$R169="нестандартный"),"-",$AL169*$AY169),"-")</f>
        <v/>
      </c>
      <c r="AP169" s="62">
        <f>IFERROR(IF(OR($R169="статический",$R169="динамический",$R169="",$R169="",$R169="BTL",$R169="нестандартный"),"-",$AM169*AY169),"-")</f>
        <v/>
      </c>
      <c r="AQ169" s="64" t="n"/>
      <c r="AR169" s="61" t="n"/>
      <c r="AS169" s="61" t="n"/>
      <c r="AT169" s="61" t="n"/>
      <c r="AU169" s="65" t="n"/>
      <c r="AV169" s="124">
        <f>IFERROR(DR169/AT169*1000,"n/a")</f>
        <v/>
      </c>
      <c r="AW169" s="67" t="n"/>
      <c r="AX169" s="67" t="n"/>
      <c r="AY169" s="43">
        <f>IFERROR(IF(OR($AW169="",$AX169=""),"",_xlfn.DAYS($AX169+1,$AW169)),"")</f>
        <v/>
      </c>
      <c r="AZ169" s="68">
        <f t="array" ref="AZ169">
_xlfn.LET(_xlpm.COEFF,
IF($AW169+$AX169=0,0,IF(MAX(MIN($AX169,EOMONTH(AZ$15,0))-MAX($AW169,AZ$15)+1,)&gt;0,1,0)),
_xlfn.IFS(
$ES169="LisChannel",
_xlpm.COEFF*
INDEX({1;1;1.2;1.2;1;1;1;1;1.2;1.2;1.2;1.2},
MATCH(MONTH(AZ$15),
{1,2,3,4,5,6,7,8,9,10,11,12})),
CONCATENATE($ES169," ",$L169)="RussOutdoor метро",
_xlpm.COEFF*
INDEX({0.8;0.9;1.1;1.1;1;1;1;1;1.1;1.1;1.1;1.1},
MATCH(MONTH(AZ$15),
{1,2,3,4,5,6,7,8,9,10,11,12})),
$ES169&lt;&gt;"LisChannel",
_xlpm.COEFF,
$ES169&lt;&gt;"RussOutdoor",
_xlpm.COEFF))</f>
        <v/>
      </c>
      <c r="BA169" s="68">
        <f t="array" ref="BA169">
_xlfn.LET(_xlpm.COEFF,
IF($AW169+$AX169=0,0,IF(MAX(MIN($AX169,EOMONTH(BA$15,0))-MAX($AW169,BA$15)+1,)&gt;0,1,0)),
_xlfn.IFS(
$ES169="LisChannel",
_xlpm.COEFF*
INDEX({1;1;1.2;1.2;1;1;1;1;1.2;1.2;1.2;1.2},
MATCH(MONTH(BA$15),
{1,2,3,4,5,6,7,8,9,10,11,12})),
CONCATENATE($ES169," ",$L169)="RussOutdoor метро",
_xlpm.COEFF*
INDEX({0.8;0.9;1.1;1.1;1;1;1;1;1.1;1.1;1.1;1.1},
MATCH(MONTH(BA$15),
{1,2,3,4,5,6,7,8,9,10,11,12})),
$ES169&lt;&gt;"LisChannel",
_xlpm.COEFF,
$ES169&lt;&gt;"RussOutdoor",
_xlpm.COEFF))</f>
        <v/>
      </c>
      <c r="BB169" s="68">
        <f t="array" ref="BB169">
_xlfn.LET(_xlpm.COEFF,
IF($AW169+$AX169=0,0,IF(MAX(MIN($AX169,EOMONTH(BB$15,0))-MAX($AW169,BB$15)+1,)&gt;0,1,0)),
_xlfn.IFS(
$ES169="LisChannel",
_xlpm.COEFF*
INDEX({1;1;1.2;1.2;1;1;1;1;1.2;1.2;1.2;1.2},
MATCH(MONTH(BB$15),
{1,2,3,4,5,6,7,8,9,10,11,12})),
CONCATENATE($ES169," ",$L169)="RussOutdoor метро",
_xlpm.COEFF*
INDEX({0.8;0.9;1.1;1.1;1;1;1;1;1.1;1.1;1.1;1.1},
MATCH(MONTH(BB$15),
{1,2,3,4,5,6,7,8,9,10,11,12})),
$ES169&lt;&gt;"LisChannel",
_xlpm.COEFF,
$ES169&lt;&gt;"RussOutdoor",
_xlpm.COEFF))</f>
        <v/>
      </c>
      <c r="BC169" s="68">
        <f t="array" ref="BC169">
_xlfn.LET(_xlpm.COEFF,
IF($AW169+$AX169=0,0,IF(MAX(MIN($AX169,EOMONTH(BC$15,0))-MAX($AW169,BC$15)+1,)&gt;0,1,0)),
_xlfn.IFS(
$ES169="LisChannel",
_xlpm.COEFF*
INDEX({1;1;1.2;1.2;1;1;1;1;1.2;1.2;1.2;1.2},
MATCH(MONTH(BC$15),
{1,2,3,4,5,6,7,8,9,10,11,12})),
CONCATENATE($ES169," ",$L169)="RussOutdoor метро",
_xlpm.COEFF*
INDEX({0.8;0.9;1.1;1.1;1;1;1;1;1.1;1.1;1.1;1.1},
MATCH(MONTH(BC$15),
{1,2,3,4,5,6,7,8,9,10,11,12})),
$ES169&lt;&gt;"LisChannel",
_xlpm.COEFF,
$ES169&lt;&gt;"RussOutdoor",
_xlpm.COEFF))</f>
        <v/>
      </c>
      <c r="BD169" s="68">
        <f t="array" ref="BD169">
_xlfn.LET(_xlpm.COEFF,
IF($AW169+$AX169=0,0,IF(MAX(MIN($AX169,EOMONTH(BD$15,0))-MAX($AW169,BD$15)+1,)&gt;0,1,0)),
_xlfn.IFS(
$ES169="LisChannel",
_xlpm.COEFF*
INDEX({1;1;1.2;1.2;1;1;1;1;1.2;1.2;1.2;1.2},
MATCH(MONTH(BD$15),
{1,2,3,4,5,6,7,8,9,10,11,12})),
CONCATENATE($ES169," ",$L169)="RussOutdoor метро",
_xlpm.COEFF*
INDEX({0.8;0.9;1.1;1.1;1;1;1;1;1.1;1.1;1.1;1.1},
MATCH(MONTH(BD$15),
{1,2,3,4,5,6,7,8,9,10,11,12})),
$ES169&lt;&gt;"LisChannel",
_xlpm.COEFF,
$ES169&lt;&gt;"RussOutdoor",
_xlpm.COEFF))</f>
        <v/>
      </c>
      <c r="BE169" s="68">
        <f t="array" ref="BE169">
_xlfn.LET(_xlpm.COEFF,
IF($AW169+$AX169=0,0,IF(MAX(MIN($AX169,EOMONTH(BE$15,0))-MAX($AW169,BE$15)+1,)&gt;0,1,0)),
_xlfn.IFS(
$ES169="LisChannel",
_xlpm.COEFF*
INDEX({1;1;1.2;1.2;1;1;1;1;1.2;1.2;1.2;1.2},
MATCH(MONTH(BE$15),
{1,2,3,4,5,6,7,8,9,10,11,12})),
CONCATENATE($ES169," ",$L169)="RussOutdoor метро",
_xlpm.COEFF*
INDEX({0.8;0.9;1.1;1.1;1;1;1;1;1.1;1.1;1.1;1.1},
MATCH(MONTH(BE$15),
{1,2,3,4,5,6,7,8,9,10,11,12})),
$ES169&lt;&gt;"LisChannel",
_xlpm.COEFF,
$ES169&lt;&gt;"RussOutdoor",
_xlpm.COEFF))</f>
        <v/>
      </c>
      <c r="BF169" s="68">
        <f t="array" ref="BF169">
_xlfn.LET(_xlpm.COEFF,
IF($AW169+$AX169=0,0,IF(MAX(MIN($AX169,EOMONTH(BF$15,0))-MAX($AW169,BF$15)+1,)&gt;0,1,0)),
_xlfn.IFS(
$ES169="LisChannel",
_xlpm.COEFF*
INDEX({1;1;1.2;1.2;1;1;1;1;1.2;1.2;1.2;1.2},
MATCH(MONTH(BF$15),
{1,2,3,4,5,6,7,8,9,10,11,12})),
CONCATENATE($ES169," ",$L169)="RussOutdoor метро",
_xlpm.COEFF*
INDEX({0.8;0.9;1.1;1.1;1;1;1;1;1.1;1.1;1.1;1.1},
MATCH(MONTH(BF$15),
{1,2,3,4,5,6,7,8,9,10,11,12})),
$ES169&lt;&gt;"LisChannel",
_xlpm.COEFF,
$ES169&lt;&gt;"RussOutdoor",
_xlpm.COEFF))</f>
        <v/>
      </c>
      <c r="BG169" s="68">
        <f t="array" ref="BG169">
_xlfn.LET(_xlpm.COEFF,
IF($AW169+$AX169=0,0,IF(MAX(MIN($AX169,EOMONTH(BG$15,0))-MAX($AW169,BG$15)+1,)&gt;0,1,0)),
_xlfn.IFS(
$ES169="LisChannel",
_xlpm.COEFF*
INDEX({1;1;1.2;1.2;1;1;1;1;1.2;1.2;1.2;1.2},
MATCH(MONTH(BG$15),
{1,2,3,4,5,6,7,8,9,10,11,12})),
CONCATENATE($ES169," ",$L169)="RussOutdoor метро",
_xlpm.COEFF*
INDEX({0.8;0.9;1.1;1.1;1;1;1;1;1.1;1.1;1.1;1.1},
MATCH(MONTH(BG$15),
{1,2,3,4,5,6,7,8,9,10,11,12})),
$ES169&lt;&gt;"LisChannel",
_xlpm.COEFF,
$ES169&lt;&gt;"RussOutdoor",
_xlpm.COEFF))</f>
        <v/>
      </c>
      <c r="BH169" s="68">
        <f t="array" ref="BH169">
_xlfn.LET(_xlpm.COEFF,
IF($AW169+$AX169=0,0,IF(MAX(MIN($AX169,EOMONTH(BH$15,0))-MAX($AW169,BH$15)+1,)&gt;0,1,0)),
_xlfn.IFS(
$ES169="LisChannel",
_xlpm.COEFF*
INDEX({1;1;1.2;1.2;1;1;1;1;1.2;1.2;1.2;1.2},
MATCH(MONTH(BH$15),
{1,2,3,4,5,6,7,8,9,10,11,12})),
CONCATENATE($ES169," ",$L169)="RussOutdoor метро",
_xlpm.COEFF*
INDEX({0.8;0.9;1.1;1.1;1;1;1;1;1.1;1.1;1.1;1.1},
MATCH(MONTH(BH$15),
{1,2,3,4,5,6,7,8,9,10,11,12})),
$ES169&lt;&gt;"LisChannel",
_xlpm.COEFF,
$ES169&lt;&gt;"RussOutdoor",
_xlpm.COEFF))</f>
        <v/>
      </c>
      <c r="BI169" s="68">
        <f t="array" ref="BI169">
_xlfn.LET(_xlpm.COEFF,
IF($AW169+$AX169=0,0,IF(MAX(MIN($AX169,EOMONTH(BI$15,0))-MAX($AW169,BI$15)+1,)&gt;0,1,0)),
_xlfn.IFS(
$ES169="LisChannel",
_xlpm.COEFF*
INDEX({1;1;1.2;1.2;1;1;1;1;1.2;1.2;1.2;1.2},
MATCH(MONTH(BI$15),
{1,2,3,4,5,6,7,8,9,10,11,12})),
CONCATENATE($ES169," ",$L169)="RussOutdoor метро",
_xlpm.COEFF*
INDEX({0.8;0.9;1.1;1.1;1;1;1;1;1.1;1.1;1.1;1.1},
MATCH(MONTH(BI$15),
{1,2,3,4,5,6,7,8,9,10,11,12})),
$ES169&lt;&gt;"LisChannel",
_xlpm.COEFF,
$ES169&lt;&gt;"RussOutdoor",
_xlpm.COEFF))</f>
        <v/>
      </c>
      <c r="BJ169" s="68">
        <f t="array" ref="BJ169">
_xlfn.LET(_xlpm.COEFF,
IF($AW169+$AX169=0,0,IF(MAX(MIN($AX169,EOMONTH(BJ$15,0))-MAX($AW169,BJ$15)+1,)&gt;0,1,0)),
_xlfn.IFS(
$ES169="LisChannel",
_xlpm.COEFF*
INDEX({1;1;1.2;1.2;1;1;1;1;1.2;1.2;1.2;1.2},
MATCH(MONTH(BJ$15),
{1,2,3,4,5,6,7,8,9,10,11,12})),
CONCATENATE($ES169," ",$L169)="RussOutdoor метро",
_xlpm.COEFF*
INDEX({0.8;0.9;1.1;1.1;1;1;1;1;1.1;1.1;1.1;1.1},
MATCH(MONTH(BJ$15),
{1,2,3,4,5,6,7,8,9,10,11,12})),
$ES169&lt;&gt;"LisChannel",
_xlpm.COEFF,
$ES169&lt;&gt;"RussOutdoor",
_xlpm.COEFF))</f>
        <v/>
      </c>
      <c r="BK169" s="68">
        <f t="array" ref="BK169">
_xlfn.LET(_xlpm.COEFF,
IF($AW169+$AX169=0,0,IF(MAX(MIN($AX169,EOMONTH(BK$15,0))-MAX($AW169,BK$15)+1,)&gt;0,1,0)),
_xlfn.IFS(
$ES169="LisChannel",
_xlpm.COEFF*
INDEX({1;1;1.2;1.2;1;1;1;1;1.2;1.2;1.2;1.2},
MATCH(MONTH(BK$15),
{1,2,3,4,5,6,7,8,9,10,11,12})),
CONCATENATE($ES169," ",$L169)="RussOutdoor метро",
_xlpm.COEFF*
INDEX({0.8;0.9;1.1;1.1;1;1;1;1;1.1;1.1;1.1;1.1},
MATCH(MONTH(BK$15),
{1,2,3,4,5,6,7,8,9,10,11,12})),
$ES169&lt;&gt;"LisChannel",
_xlpm.COEFF,
$ES169&lt;&gt;"RussOutdoor",
_xlpm.COEFF))</f>
        <v/>
      </c>
      <c r="BL169" s="62">
        <f>COUNTIFS($AZ169:$BK169,"&gt;0")</f>
        <v/>
      </c>
      <c r="BM169" s="65" t="n"/>
      <c r="BN169" s="125">
        <f>$DJ169</f>
        <v/>
      </c>
      <c r="BO169" s="63">
        <f>$DQ169</f>
        <v/>
      </c>
      <c r="BP169" s="125">
        <f>
IFERROR(
IF($BL169=0,0,
$BN169*(1-$BO169)),
0)</f>
        <v/>
      </c>
      <c r="BQ169" s="125">
        <f t="array" ref="BQ169">
IFERROR(
_xlfn.IFS(
$DH169="день_1",
$BP169*$BL169/($AX169-$AW169+1)*AZ169*(DAY(EOMONTH(AZ$15,0))),
$DH169="день_2",
$BP169/30*MAX(MIN($AX169,EOMONTH(AZ$15,0))-MAX($AW169,AZ$15)+1,),
$DH169="раб.день",
$BP169/30*(IFERROR(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$BP169*AZ169,
$DH169="неделя",
$BP169*AZ169/7*(ROUNDUP((DAY(EOMONTH(AZ$15,0)))/4,0))),
0)</f>
        <v/>
      </c>
      <c r="BR169" s="125">
        <f t="array" ref="BR169">
IFERROR(
_xlfn.IFS(
$DH169="день_1",
$BP169*$BL169/($AX169-$AW169+1)*BA169*(DAY(EOMONTH(BA$15,0))),
$DH169="день_2",
$BP169/30*MAX(MIN($AX169,EOMONTH(BA$15,0))-MAX($AW169,BA$15)+1,),
$DH169="раб.день",
$BP169/30*(IFERROR(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$BP169*BA169,
$DH169="неделя",
$BP169*BA169/7*(ROUNDUP((DAY(EOMONTH(BA$15,0)))/4,0))),
0)</f>
        <v/>
      </c>
      <c r="BS169" s="125">
        <f t="array" ref="BS169">
IFERROR(
_xlfn.IFS(
$DH169="день_1",
$BP169*$BL169/($AX169-$AW169+1)*BB169*(DAY(EOMONTH(BB$15,0))),
$DH169="день_2",
$BP169/30*MAX(MIN($AX169,EOMONTH(BB$15,0))-MAX($AW169,BB$15)+1,),
$DH169="раб.день",
$BP169/30*(IFERROR(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$BP169*BB169,
$DH169="неделя",
$BP169*BB169/7*(ROUNDUP((DAY(EOMONTH(BB$15,0)))/4,0))),
0)</f>
        <v/>
      </c>
      <c r="BT169" s="125">
        <f t="array" ref="BT169">
IFERROR(
_xlfn.IFS(
$DH169="день_1",
$BP169*$BL169/($AX169-$AW169+1)*BC169*(DAY(EOMONTH(BC$15,0))),
$DH169="день_2",
$BP169/30*MAX(MIN($AX169,EOMONTH(BC$15,0))-MAX($AW169,BC$15)+1,),
$DH169="раб.день",
$BP169/30*(IFERROR(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$BP169*BC169,
$DH169="неделя",
$BP169*BC169/7*(ROUNDUP((DAY(EOMONTH(BC$15,0)))/4,0))),
0)</f>
        <v/>
      </c>
      <c r="BU169" s="125">
        <f t="array" ref="BU169">
IFERROR(
_xlfn.IFS(
$DH169="день_1",
$BP169*$BL169/($AX169-$AW169+1)*BD169*(DAY(EOMONTH(BD$15,0))),
$DH169="день_2",
$BP169/30*MAX(MIN($AX169,EOMONTH(BD$15,0))-MAX($AW169,BD$15)+1,),
$DH169="раб.день",
$BP169/30*(IFERROR(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$BP169*BD169,
$DH169="неделя",
$BP169*BD169/7*(ROUNDUP((DAY(EOMONTH(BD$15,0)))/4,0))),
0)</f>
        <v/>
      </c>
      <c r="BV169" s="125">
        <f t="array" ref="BV169">
IFERROR(
_xlfn.IFS(
$DH169="день_1",
$BP169*$BL169/($AX169-$AW169+1)*BE169*(DAY(EOMONTH(BE$15,0))),
$DH169="день_2",
$BP169/30*MAX(MIN($AX169,EOMONTH(BE$15,0))-MAX($AW169,BE$15)+1,),
$DH169="раб.день",
$BP169/30*(IFERROR(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$BP169*BE169,
$DH169="неделя",
$BP169*BE169/7*(ROUNDUP((DAY(EOMONTH(BE$15,0)))/4,0))),
0)</f>
        <v/>
      </c>
      <c r="BW169" s="125">
        <f t="array" ref="BW169">
IFERROR(
_xlfn.IFS(
$DH169="день_1",
$BP169*$BL169/($AX169-$AW169+1)*BF169*(DAY(EOMONTH(BF$15,0))),
$DH169="день_2",
$BP169/30*MAX(MIN($AX169,EOMONTH(BF$15,0))-MAX($AW169,BF$15)+1,),
$DH169="раб.день",
$BP169/30*(IFERROR(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$BP169*BF169,
$DH169="неделя",
$BP169*BF169/7*(ROUNDUP((DAY(EOMONTH(BF$15,0)))/4,0))),
0)</f>
        <v/>
      </c>
      <c r="BX169" s="125">
        <f t="array" ref="BX169">
IFERROR(
_xlfn.IFS(
$DH169="день_1",
$BP169*$BL169/($AX169-$AW169+1)*BG169*(DAY(EOMONTH(BG$15,0))),
$DH169="день_2",
$BP169/30*MAX(MIN($AX169,EOMONTH(BG$15,0))-MAX($AW169,BG$15)+1,),
$DH169="раб.день",
$BP169/30*(IFERROR(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$BP169*BG169,
$DH169="неделя",
$BP169*BG169/7*(ROUNDUP((DAY(EOMONTH(BG$15,0)))/4,0))),
0)</f>
        <v/>
      </c>
      <c r="BY169" s="125">
        <f t="array" ref="BY169">
IFERROR(
_xlfn.IFS(
$DH169="день_1",
$BP169*$BL169/($AX169-$AW169+1)*BH169*(DAY(EOMONTH(BH$15,0))),
$DH169="день_2",
$BP169/30*MAX(MIN($AX169,EOMONTH(BH$15,0))-MAX($AW169,BH$15)+1,),
$DH169="раб.день",
$BP169/30*(IFERROR(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$BP169*BH169,
$DH169="неделя",
$BP169*BH169/7*(ROUNDUP((DAY(EOMONTH(BH$15,0)))/4,0))),
0)</f>
        <v/>
      </c>
      <c r="BZ169" s="125">
        <f t="array" ref="BZ169">
IFERROR(
_xlfn.IFS(
$DH169="день_1",
$BP169*$BL169/($AX169-$AW169+1)*BI169*(DAY(EOMONTH(BI$15,0))),
$DH169="день_2",
$BP169/30*MAX(MIN($AX169,EOMONTH(BI$15,0))-MAX($AW169,BI$15)+1,),
$DH169="раб.день",
$BP169/30*(IFERROR(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$BP169*BI169,
$DH169="неделя",
$BP169*BI169/7*(ROUNDUP((DAY(EOMONTH(BI$15,0)))/4,0))),
0)</f>
        <v/>
      </c>
      <c r="CA169" s="125">
        <f t="array" ref="CA169">
IFERROR(
_xlfn.IFS(
$DH169="день_1",
$BP169*$BL169/($AX169-$AW169+1)*BJ169*(DAY(EOMONTH(BJ$15,0))),
$DH169="день_2",
$BP169/30*MAX(MIN($AX169,EOMONTH(BJ$15,0))-MAX($AW169,BJ$15)+1,),
$DH169="раб.день",
$BP169/30*(IFERROR(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$BP169*BJ169,
$DH169="неделя",
$BP169*BJ169/7*(ROUNDUP((DAY(EOMONTH(BJ$15,0)))/4,0))),
0)</f>
        <v/>
      </c>
      <c r="CB169" s="125">
        <f t="array" ref="CB169">
IFERROR(
_xlfn.IFS(
$DH169="день_1",
$BP169*$BL169/($AX169-$AW169+1)*BK169*(DAY(EOMONTH(BK$15,0))),
$DH169="день_2",
$BP169/30*MAX(MIN($AX169,EOMONTH(BK$15,0))-MAX($AW169,BK$15)+1,),
$DH169="раб.день",
$BP169/30*(IFERROR(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$BP169*BK169,
$DH169="неделя",
$BP169*BK169/7*(ROUNDUP((DAY(EOMONTH(BK$15,0)))/4,0))),
0)</f>
        <v/>
      </c>
      <c r="CC169" s="125">
        <f>SUM($BQ169:$CB169)</f>
        <v/>
      </c>
      <c r="CD169" s="126">
        <f>SUM($EH169:$EH169)</f>
        <v/>
      </c>
      <c r="CE169" s="126">
        <f>$CD169*$AB169</f>
        <v/>
      </c>
      <c r="CF169" s="126">
        <f>SUM($EK169:$EK169)</f>
        <v/>
      </c>
      <c r="CG169" s="126">
        <f>$CF169*$AB169</f>
        <v/>
      </c>
      <c r="CH169" s="126">
        <f>SUM($CC169,$CE169,$CG169)</f>
        <v/>
      </c>
      <c r="CI169" s="126">
        <f>$CH169*(1+$CM169)</f>
        <v/>
      </c>
      <c r="CJ169" s="127" t="n">
        <v>0</v>
      </c>
      <c r="CK169" s="126">
        <f>SUM($CH169:$CH169)*(1+$CJ169)</f>
        <v/>
      </c>
      <c r="CL169" s="126">
        <f>SUM($CH169:$CH169)*(1+$CM169)</f>
        <v/>
      </c>
      <c r="CM169" s="59" t="n"/>
      <c r="CN169" s="59" t="n"/>
      <c r="CO169" s="72" t="n"/>
      <c r="CP169" s="59" t="n"/>
      <c r="CQ169" s="73" t="n"/>
      <c r="CR169" s="73" t="n"/>
      <c r="CS169" s="73" t="n"/>
      <c r="CT169" s="72" t="n"/>
      <c r="CU169" s="79" t="inlineStr">
        <is>
          <t> </t>
        </is>
      </c>
      <c r="CV169" s="60" t="n"/>
      <c r="CW169" s="60" t="n"/>
      <c r="CX169" s="60" t="n"/>
      <c r="CY169" s="127">
        <f>IFERROR(($CC169-$EE169)/($EE169/(1-$DQ169)),0)</f>
        <v/>
      </c>
      <c r="CZ169" s="127">
        <f>IFERROR(1-$EI169/($CE169),0)</f>
        <v/>
      </c>
      <c r="DA169" s="127">
        <f>IFERROR(1-$EL169/($CG169),0)</f>
        <v/>
      </c>
      <c r="DB169" s="126">
        <f>ROUND(IFERROR(($CI169/(1+$CM169)-$EN169),0),2)</f>
        <v/>
      </c>
      <c r="DC169" s="128" t="n"/>
      <c r="DD169" s="125" t="n"/>
      <c r="DE169" s="75" t="n">
        <v>0</v>
      </c>
      <c r="DF169" s="128" t="n"/>
      <c r="DG169" s="125">
        <f>IF($DC169=0,0,$DD169*($DC169*100%-$DE169*$DF169))*SUM($AB169:$AB169)</f>
        <v/>
      </c>
      <c r="DH169" s="129" t="inlineStr">
        <is>
          <t>месяц</t>
        </is>
      </c>
      <c r="DI169" s="130">
        <f t="array" ref="DI169">IFERROR(
IF($ES169="LisChannel",
(ROUND(((INDEX({174.625;153.888888888889;130.972222222222},MATCH($AI169,{2;3;4}),0))*$AG169*$AI169),2)),0),0)</f>
        <v/>
      </c>
      <c r="DJ169" s="130">
        <f>
_xlfn.LET(_xlpm.X,
IFERROR(
IF($ES169="НовиковТВ",
(_xlfn.LET(_xlpm.NTV,
_xlfn.LET(_xlpm.MIN,350000,
IF(SUMIFS($DI:$DI,$ES:$ES,"НовиковТВ")&lt;=_xlpm.MIN,
(SUMIFS($DI:$DI,$ES:$ES,"НовиковТВ")/(COUNTIFS($ES:$ES,"НовиковТВ")))*_xlpm.MIN/SUMIFS($DI:$DI,$ES:$ES,"НовиковТВ"),
DI169)),
_xlpm.NTV+$DG169/(1-(1-(_xlpm.NTV)*(1-$DL169)*(1-$DM169)*(1-$DN169)*(1-$DO169)*(1-$DP169)/_xlpm.NTV))))/(1+$EP169),
$DI169+$DG169/(1-(1-($DI169)*(1-$DL169)*(1-$DM169)*(1-$DN169)*(1-$DO169)*(1-$DP169)/$DI169))),
0),
_xlpm.X*(1+$CM169)*(1+$CW169)-_xlpm.X*(1+$CM169)+_xlpm.X)</f>
        <v/>
      </c>
      <c r="DK169" s="125" t="inlineStr">
        <is>
          <t>послед.</t>
        </is>
      </c>
      <c r="DL169" s="63" t="n">
        <v>0</v>
      </c>
      <c r="DM169" s="63" t="n">
        <v>0</v>
      </c>
      <c r="DN169" s="63" t="n">
        <v>0</v>
      </c>
      <c r="DO169" s="63" t="n">
        <v>0</v>
      </c>
      <c r="DP169" s="63" t="n">
        <v>0</v>
      </c>
      <c r="DQ169" s="63">
        <f t="array" ref="DQ169">IFERROR(_xlfn.IFS(
$DK169="послед.",1-(1-$DL169)*(1-$DM169)*(1-$DN169)*(1-$DO169)*(1-$DP169),
$DK169="сумм.",$DL169+$DM169+$DN169+$DO169+$DP169),
0)</f>
        <v/>
      </c>
      <c r="DR169" s="125">
        <f t="array" ref="DR169">
IFERROR(
_xlfn.IFS(
$BL169=0,
0,
$BL169&gt;0,
_xlfn.IFS($DK169="послед.",
$DJ169*(1-$DL169)*(1-$DM169)*(1-$DN169)*(1-$DO169)*(1-$DP169),
$DK169="сумм.",
$DJ169*(1-($DL169+$DM169+$DN169+$DO169+$DP169)))),0)</f>
        <v/>
      </c>
      <c r="DS169" s="125">
        <f t="array" ref="DS169">
IFERROR(_xlfn.IFS(
$DH169="день_1",
$DR169*$BL169/($AX169-$AW169+1)*AZ169*(DAY(EOMONTH(AZ$15,0))),
$DH169="день_2",
$DR169/30*MAX(MIN($AX169,EOMONTH(AZ$15,0))-MAX($AW169,AZ$15)+1,),
$DH169="раб.день",
$DR169/30*(IFERROR(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$DR169*AZ169,
$DH169="неделя",
$DR169*AZ169/7*(ROUNDUP((DAY(EOMONTH(AZ$15,0)))/4,0))),
0)</f>
        <v/>
      </c>
      <c r="DT169" s="125">
        <f t="array" ref="DT169">
IFERROR(_xlfn.IFS(
$DH169="день_1",
$DR169*$BL169/($AX169-$AW169+1)*BA169*(DAY(EOMONTH(BA$15,0))),
$DH169="день_2",
$DR169/30*MAX(MIN($AX169,EOMONTH(BA$15,0))-MAX($AW169,BA$15)+1,),
$DH169="раб.день",
$DR169/30*(IFERROR(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$DR169*BA169,
$DH169="неделя",
$DR169*BA169/7*(ROUNDUP((DAY(EOMONTH(BA$15,0)))/4,0))),
0)</f>
        <v/>
      </c>
      <c r="DU169" s="125">
        <f t="array" ref="DU169">
IFERROR(_xlfn.IFS(
$DH169="день_1",
$DR169*$BL169/($AX169-$AW169+1)*BB169*(DAY(EOMONTH(BB$15,0))),
$DH169="день_2",
$DR169/30*MAX(MIN($AX169,EOMONTH(BB$15,0))-MAX($AW169,BB$15)+1,),
$DH169="раб.день",
$DR169/30*(IFERROR(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$DR169*BB169,
$DH169="неделя",
$DR169*BB169/7*(ROUNDUP((DAY(EOMONTH(BB$15,0)))/4,0))),
0)</f>
        <v/>
      </c>
      <c r="DV169" s="125">
        <f t="array" ref="DV169">
IFERROR(_xlfn.IFS(
$DH169="день_1",
$DR169*$BL169/($AX169-$AW169+1)*BC169*(DAY(EOMONTH(BC$15,0))),
$DH169="день_2",
$DR169/30*MAX(MIN($AX169,EOMONTH(BC$15,0))-MAX($AW169,BC$15)+1,),
$DH169="раб.день",
$DR169/30*(IFERROR(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$DR169*BC169,
$DH169="неделя",
$DR169*BC169/7*(ROUNDUP((DAY(EOMONTH(BC$15,0)))/4,0))),
0)</f>
        <v/>
      </c>
      <c r="DW169" s="125">
        <f t="array" ref="DW169">
IFERROR(_xlfn.IFS(
$DH169="день_1",
$DR169*$BL169/($AX169-$AW169+1)*BD169*(DAY(EOMONTH(BD$15,0))),
$DH169="день_2",
$DR169/30*MAX(MIN($AX169,EOMONTH(BD$15,0))-MAX($AW169,BD$15)+1,),
$DH169="раб.день",
$DR169/30*(IFERROR(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$DR169*BD169,
$DH169="неделя",
$DR169*BD169/7*(ROUNDUP((DAY(EOMONTH(BD$15,0)))/4,0))),
0)</f>
        <v/>
      </c>
      <c r="DX169" s="125">
        <f t="array" ref="DX169">
IFERROR(_xlfn.IFS(
$DH169="день_1",
$DR169*$BL169/($AX169-$AW169+1)*BE169*(DAY(EOMONTH(BE$15,0))),
$DH169="день_2",
$DR169/30*MAX(MIN($AX169,EOMONTH(BE$15,0))-MAX($AW169,BE$15)+1,),
$DH169="раб.день",
$DR169/30*(IFERROR(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$DR169*BE169,
$DH169="неделя",
$DR169*BE169/7*(ROUNDUP((DAY(EOMONTH(BE$15,0)))/4,0))),
0)</f>
        <v/>
      </c>
      <c r="DY169" s="125">
        <f t="array" ref="DY169">
IFERROR(_xlfn.IFS(
$DH169="день_1",
$DR169*$BL169/($AX169-$AW169+1)*BF169*(DAY(EOMONTH(BF$15,0))),
$DH169="день_2",
$DR169/30*MAX(MIN($AX169,EOMONTH(BF$15,0))-MAX($AW169,BF$15)+1,),
$DH169="раб.день",
$DR169/30*(IFERROR(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$DR169*BF169,
$DH169="неделя",
$DR169*BF169/7*(ROUNDUP((DAY(EOMONTH(BF$15,0)))/4,0))),
0)</f>
        <v/>
      </c>
      <c r="DZ169" s="125">
        <f t="array" ref="DZ169">
IFERROR(_xlfn.IFS(
$DH169="день_1",
$DR169*$BL169/($AX169-$AW169+1)*BG169*(DAY(EOMONTH(BG$15,0))),
$DH169="день_2",
$DR169/30*MAX(MIN($AX169,EOMONTH(BG$15,0))-MAX($AW169,BG$15)+1,),
$DH169="раб.день",
$DR169/30*(IFERROR(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$DR169*BG169,
$DH169="неделя",
$DR169*BG169/7*(ROUNDUP((DAY(EOMONTH(BG$15,0)))/4,0))),
0)</f>
        <v/>
      </c>
      <c r="EA169" s="125">
        <f t="array" ref="EA169">
IFERROR(_xlfn.IFS(
$DH169="день_1",
$DR169*$BL169/($AX169-$AW169+1)*BH169*(DAY(EOMONTH(BH$15,0))),
$DH169="день_2",
$DR169/30*MAX(MIN($AX169,EOMONTH(BH$15,0))-MAX($AW169,BH$15)+1,),
$DH169="раб.день",
$DR169/30*(IFERROR(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$DR169*BH169,
$DH169="неделя",
$DR169*BH169/7*(ROUNDUP((DAY(EOMONTH(BH$15,0)))/4,0))),
0)</f>
        <v/>
      </c>
      <c r="EB169" s="125">
        <f t="array" ref="EB169">
IFERROR(_xlfn.IFS(
$DH169="день_1",
$DR169*$BL169/($AX169-$AW169+1)*BI169*(DAY(EOMONTH(BI$15,0))),
$DH169="день_2",
$DR169/30*MAX(MIN($AX169,EOMONTH(BI$15,0))-MAX($AW169,BI$15)+1,),
$DH169="раб.день",
$DR169/30*(IFERROR(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$DR169*BI169,
$DH169="неделя",
$DR169*BI169/7*(ROUNDUP((DAY(EOMONTH(BI$15,0)))/4,0))),
0)</f>
        <v/>
      </c>
      <c r="EC169" s="125">
        <f t="array" ref="EC169">
IFERROR(_xlfn.IFS(
$DH169="день_1",
$DR169*$BL169/($AX169-$AW169+1)*BJ169*(DAY(EOMONTH(BJ$15,0))),
$DH169="день_2",
$DR169/30*MAX(MIN($AX169,EOMONTH(BJ$15,0))-MAX($AW169,BJ$15)+1,),
$DH169="раб.день",
$DR169/30*(IFERROR(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$DR169*BJ169,
$DH169="неделя",
$DR169*BJ169/7*(ROUNDUP((DAY(EOMONTH(BJ$15,0)))/4,0))),
0)</f>
        <v/>
      </c>
      <c r="ED169" s="125">
        <f t="array" ref="ED169">
IFERROR(_xlfn.IFS(
$DH169="день_1",
$DR169*$BL169/($AX169-$AW169+1)*BK169*(DAY(EOMONTH(BK$15,0))),
$DH169="день_2",
$DR169/30*MAX(MIN($AX169,EOMONTH(BK$15,0))-MAX($AW169,BK$15)+1,),
$DH169="раб.день",
$DR169/30*(IFERROR(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$DR169*BK169,
$DH169="неделя",
$DR169*BK169/7*(ROUNDUP((DAY(EOMONTH(BK$15,0)))/4,0))),
0)</f>
        <v/>
      </c>
      <c r="EE169" s="125">
        <f>SUM($DS169,$DT169,$DU169,$DV169,$DW169,$DX169,$DY169,$DZ169,$EA169,$EB169,$EC169,$ED169)</f>
        <v/>
      </c>
      <c r="EF169" s="125">
        <f>IFERROR(ROUND($EE169*(1+$EP169),2),0)</f>
        <v/>
      </c>
      <c r="EG169" s="128" t="n">
        <v>1</v>
      </c>
      <c r="EH169" s="126" t="n">
        <v>0</v>
      </c>
      <c r="EI169" s="126">
        <f>ROUND(SUM($EH169:$EH169)*SUM($AB169:$AB169)*$EG169,2)</f>
        <v/>
      </c>
      <c r="EJ169" s="126">
        <f>ROUND($EI169*(1+$EP169),2)</f>
        <v/>
      </c>
      <c r="EK169" s="126" t="n">
        <v>0</v>
      </c>
      <c r="EL169" s="126">
        <f>ROUND(SUM($EK169:$EK169)*SUM($AB169:$AB169)*$EG169,2)</f>
        <v/>
      </c>
      <c r="EM169" s="126">
        <f>ROUND($EL169*(1+$EP169),2)</f>
        <v/>
      </c>
      <c r="EN169" s="126">
        <f>SUM($EE169,$EI169,$EL169)</f>
        <v/>
      </c>
      <c r="EO169" s="126">
        <f>SUM($EF169,$EJ169,$EM169)</f>
        <v/>
      </c>
      <c r="EP169" s="59" t="n"/>
      <c r="EQ169" s="59" t="n"/>
      <c r="ER169" s="60">
        <f t="array" ref="ER1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MATCH(ES169,
{"AMS";"RussOutdoor";"HD Outdoor";"Ingroup";"IQ";"Ledproduction";"LisChannel";"Logic";"Media-PPL";"NovikovTV | НовиковТВ";"SMA";"SOK";"КрокусТВ | CrocusTV | IndoorTV";"Сити";"ТЯК Москва"},
0)),"")</f>
        <v/>
      </c>
      <c r="ES169" s="60" t="n"/>
      <c r="ET169" s="60">
        <f t="array" ref="ET1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MATCH(ES169,
{"AMS";"RussOutdoor";"HD Outdoor";"Ingroup";"IQ";"Ledproduction";"LisChannel";"Logic";"Media-PPL";"NovikovTV | НовиковТВ";"SMA";"SOK";"КрокусТВ | CrocusTV | IndoorTV";"Сити";"ТЯК Москва"},
0)),"")</f>
        <v/>
      </c>
      <c r="EU169" s="60" t="n"/>
      <c r="EV169" s="60" t="n"/>
      <c r="EX169" s="110">
        <f t="array" ref="EX169">
($AR169/30
+N("ТРАФИК ПЛОЩАДКИ"))*
(IFERROR(
_xlfn.LET(
_xlpm.GPR,
HLOOKUP($L169,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IF($Q169="цифровой",_xlpm.GPR/$AG169,_xlpm.GPR/60)),
0)
+N("DWELL TIME"))*
(IF($AB169=0,0,IF($AB169=1,0.3,IF($AB169=2,0.5,IF($AB169&gt;2,1))))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_xlfn.IFS($AC169="да",1.2,$AC169="нет",1)*
_xlfn.IFS($AD169="да",1.2,$AD169="нет",1)*
IF(R169="статический",1,1.2)*
$X169*
INDEX(
{1.2;1;1.2;1.2;1;1.2;1.2;1.2;1.2;1.2;1.2;1;1.2;1.2;1.2;1.2;1;1;1.2;1.2;1.2;1;1;1;1;1.2;1.2;1.2;1.2;1;1;1;1;1.2;1.2;1.2;1.2;1.2;1.2;1.2;1.2;1;1;1.2;1;1;1;1;1.5;1;1;1.5;1.5;1.2},
MATCH($Q169,_xlpm.MI,0)))&gt;{0.02;0.04;0.06;0.1;0.2;0.4;0.6;0.8;1;2;4;6})),
{0;1;2;3;4;5;6;7;8;9;10;11;12},
0)))
+N("КОЭФФИЦИЕНТ КОНТАКТА"))))*
(_xlfn.IFS($X169&lt;0.1,$X169/1000,$X169&gt;25,5.2,AND($X169&gt;=0.1,$X169&lt;=25),(($X169*2+0.1)/10)*($X169/10)))*
IFERROR((_xlfn.LET(
_xlpm.MA,
{0;0.8;0.85;0.9;0.95;1},
_xlpm.MAA,
{0;1;2;3;4;5},
INDEX(_xlpm.MA,MATCH(SUMPRODUCT(--((IF(ROUND(_xlpm.MAA,1)&gt;5,5,ROUND($AB169,1)))&gt;{0;1;2;3;4;5})),_xlpm.MAA,0)))
+N("КОЭФФИЦИЕНТ КОЛ-ВО КОНСТРУКЦИЙ")),1)*
$AB169,0))*
(IF($Q169="цифровой",$AG169/15*$AI169,1)
+N("ДЛЯ ЦИФРЫ"))</f>
        <v/>
      </c>
      <c r="EY169" s="110">
        <f>IFERROR(EX169*AY169,0)</f>
        <v/>
      </c>
      <c r="EZ169" s="131">
        <f>IFERROR(DP169/EY169*1000,0)</f>
        <v/>
      </c>
      <c r="FA169" s="112">
        <f>IFERROR(FC169/FB169,0)</f>
        <v/>
      </c>
      <c r="FB169" s="112">
        <f>IFERROR((FC169/(EY169/FF169*#REF!))*0.825,0)</f>
        <v/>
      </c>
      <c r="FC169" s="112">
        <f>IFERROR(((EX169*30/AR169)*100)/30,0)</f>
        <v/>
      </c>
      <c r="FD169" s="112">
        <f>IFERROR(EY169/G169*100%,0)</f>
        <v/>
      </c>
      <c r="FE169" s="112">
        <f>IFERROR(FD169/FC169*100%,0)</f>
        <v/>
      </c>
      <c r="FF169" s="110">
        <f>IFERROR(AR169/30*AY169,0)</f>
        <v/>
      </c>
    </row>
    <row r="170" ht="12.75" customHeight="1">
      <c r="A170" s="59" t="n"/>
      <c r="B170" s="60" t="n"/>
      <c r="C170" s="60" t="n"/>
      <c r="D170" s="60">
        <f t="array" ref="D1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0" s="60">
        <f t="array" ref="E1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0" s="60" t="inlineStr"/>
      <c r="G170" s="60" t="n"/>
      <c r="H170" s="60">
        <f t="array" ref="H1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0" s="60" t="n"/>
      <c r="J170" s="60" t="n"/>
      <c r="K170" s="60" t="n"/>
      <c r="L170" s="60" t="n"/>
      <c r="M170" s="60" t="n"/>
      <c r="N170" s="60" t="n"/>
      <c r="O170" s="60" t="n"/>
      <c r="P170" s="60">
        <f t="array" ref="P170">
_xlfn.IFS(
ISNUMBER(MATCH($Q170,{"шелфбаннер","разделитель","монетница","чековая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ISNUMBER(MATCH($Q170,{"каталог","журнал"},)),
"Пресса",
$Q170="","")</f>
        <v/>
      </c>
      <c r="Q170" s="60" t="n"/>
      <c r="R170" s="60">
        <f t="array" ref="R170">
IFERROR(
_xlfn.IFS(
OR(ISNUMBER(MATCH($Q170,{"экспозиция","макет","стенд","автостенд","авто стенд","выставочное пространство","выставочные стенды","модульные выставочные стенды","3Д конструкция","3D конструкция"},)),P170="Экспонирование"),
"нестандартный",
ISNUMBER(MATCH($Q170,{"скроллер","призматрон"},)),
"динамический",
$P170="Видео",
"цифровой",
OR($P170="Пресса",$P170="Щит",$P170="POSm",$P170="Подвес",$P170="Брендирование/оклейка"),
"статический"),"")</f>
        <v/>
      </c>
      <c r="S170" s="59" t="n"/>
      <c r="T170" s="60" t="n"/>
      <c r="U170" s="60" t="n"/>
      <c r="V170" s="60">
        <f>
IF(P170="Видео",
"цифровой постер/ролик",
IF(ISNUMBER(MATCH(Q170,{"короб световой","короб световой | лайтбокс","короб световой | кристалайт","лайтбокс","лайт бокс","кристалайт","LB","lightbox"},)),
"бэклит",
IF(P170="Брендирование/оклейка",
"перфарированная пленка/самоклейка",
IF(P170="Экспонирование",
"под запрос",
IF(P170="Подвес",
"баннер/ткань",
"")))))</f>
        <v/>
      </c>
      <c r="W170" s="59" t="n"/>
      <c r="X170" s="59" t="n"/>
      <c r="Y170" s="59" t="n"/>
      <c r="Z170" s="61" t="n"/>
      <c r="AA170" s="61" t="n"/>
      <c r="AB170" s="61">
        <f>IF(BL170&gt;0,Z170,0)</f>
        <v/>
      </c>
      <c r="AC170" s="59" t="n"/>
      <c r="AD170" s="59" t="n"/>
      <c r="AE170" s="59" t="n"/>
      <c r="AF170" s="59" t="n"/>
      <c r="AG170" s="59" t="n"/>
      <c r="AH170" s="59" t="n"/>
      <c r="AI170" s="59" t="n"/>
      <c r="AJ170" s="59" t="n"/>
      <c r="AK170" s="59" t="n"/>
      <c r="AL170" s="62">
        <f>IFERROR(IF(OR(R170="статический",R170="динамический",R170="нестандартный",R170="",R170=""),"-",IF(AND(AH170="-",AI170="-"),"-",AK170*3600/AH170*AI170)),"-")</f>
        <v/>
      </c>
      <c r="AM170" s="62">
        <f>IFERROR(IF(OR(R170="статический",R170="динамический",R170="",R170="", R170="BTL",R170="нестандартный"),"-",AG170*AI170*AL170/60),"-")</f>
        <v/>
      </c>
      <c r="AN170" s="63">
        <f>IFERROR(IF(AH170="","-",AG170*AI170/AH170),"-")</f>
        <v/>
      </c>
      <c r="AO170" s="59">
        <f>IFERROR(IF(OR($R170="статический",$R170="динамический",$R170="",$R170="",$R170="BTL",$R170="нестандартный"),"-",$AL170*$AY170),"-")</f>
        <v/>
      </c>
      <c r="AP170" s="62">
        <f>IFERROR(IF(OR($R170="статический",$R170="динамический",$R170="",$R170="",$R170="BTL",$R170="нестандартный"),"-",$AM170*AY170),"-")</f>
        <v/>
      </c>
      <c r="AQ170" s="64" t="n"/>
      <c r="AR170" s="61" t="n"/>
      <c r="AS170" s="61" t="n"/>
      <c r="AT170" s="61" t="n"/>
      <c r="AU170" s="65" t="n"/>
      <c r="AV170" s="124">
        <f>IFERROR(DR170/AT170*1000,"n/a")</f>
        <v/>
      </c>
      <c r="AW170" s="67" t="n"/>
      <c r="AX170" s="67" t="n"/>
      <c r="AY170" s="43">
        <f>IFERROR(IF(OR($AW170="",$AX170=""),"",_xlfn.DAYS($AX170+1,$AW170)),"")</f>
        <v/>
      </c>
      <c r="AZ170" s="68">
        <f t="array" ref="AZ170">
_xlfn.LET(_xlpm.COEFF,
IF($AW170+$AX170=0,0,IF(MAX(MIN($AX170,EOMONTH(AZ$15,0))-MAX($AW170,AZ$15)+1,)&gt;0,1,0)),
_xlfn.IFS(
$ES170="LisChannel",
_xlpm.COEFF*
INDEX({1;1;1.2;1.2;1;1;1;1;1.2;1.2;1.2;1.2},
MATCH(MONTH(AZ$15),
{1,2,3,4,5,6,7,8,9,10,11,12})),
CONCATENATE($ES170," ",$L170)="RussOutdoor метро",
_xlpm.COEFF*
INDEX({0.8;0.9;1.1;1.1;1;1;1;1;1.1;1.1;1.1;1.1},
MATCH(MONTH(AZ$15),
{1,2,3,4,5,6,7,8,9,10,11,12})),
$ES170&lt;&gt;"LisChannel",
_xlpm.COEFF,
$ES170&lt;&gt;"RussOutdoor",
_xlpm.COEFF))</f>
        <v/>
      </c>
      <c r="BA170" s="68">
        <f t="array" ref="BA170">
_xlfn.LET(_xlpm.COEFF,
IF($AW170+$AX170=0,0,IF(MAX(MIN($AX170,EOMONTH(BA$15,0))-MAX($AW170,BA$15)+1,)&gt;0,1,0)),
_xlfn.IFS(
$ES170="LisChannel",
_xlpm.COEFF*
INDEX({1;1;1.2;1.2;1;1;1;1;1.2;1.2;1.2;1.2},
MATCH(MONTH(BA$15),
{1,2,3,4,5,6,7,8,9,10,11,12})),
CONCATENATE($ES170," ",$L170)="RussOutdoor метро",
_xlpm.COEFF*
INDEX({0.8;0.9;1.1;1.1;1;1;1;1;1.1;1.1;1.1;1.1},
MATCH(MONTH(BA$15),
{1,2,3,4,5,6,7,8,9,10,11,12})),
$ES170&lt;&gt;"LisChannel",
_xlpm.COEFF,
$ES170&lt;&gt;"RussOutdoor",
_xlpm.COEFF))</f>
        <v/>
      </c>
      <c r="BB170" s="68">
        <f t="array" ref="BB170">
_xlfn.LET(_xlpm.COEFF,
IF($AW170+$AX170=0,0,IF(MAX(MIN($AX170,EOMONTH(BB$15,0))-MAX($AW170,BB$15)+1,)&gt;0,1,0)),
_xlfn.IFS(
$ES170="LisChannel",
_xlpm.COEFF*
INDEX({1;1;1.2;1.2;1;1;1;1;1.2;1.2;1.2;1.2},
MATCH(MONTH(BB$15),
{1,2,3,4,5,6,7,8,9,10,11,12})),
CONCATENATE($ES170," ",$L170)="RussOutdoor метро",
_xlpm.COEFF*
INDEX({0.8;0.9;1.1;1.1;1;1;1;1;1.1;1.1;1.1;1.1},
MATCH(MONTH(BB$15),
{1,2,3,4,5,6,7,8,9,10,11,12})),
$ES170&lt;&gt;"LisChannel",
_xlpm.COEFF,
$ES170&lt;&gt;"RussOutdoor",
_xlpm.COEFF))</f>
        <v/>
      </c>
      <c r="BC170" s="68">
        <f t="array" ref="BC170">
_xlfn.LET(_xlpm.COEFF,
IF($AW170+$AX170=0,0,IF(MAX(MIN($AX170,EOMONTH(BC$15,0))-MAX($AW170,BC$15)+1,)&gt;0,1,0)),
_xlfn.IFS(
$ES170="LisChannel",
_xlpm.COEFF*
INDEX({1;1;1.2;1.2;1;1;1;1;1.2;1.2;1.2;1.2},
MATCH(MONTH(BC$15),
{1,2,3,4,5,6,7,8,9,10,11,12})),
CONCATENATE($ES170," ",$L170)="RussOutdoor метро",
_xlpm.COEFF*
INDEX({0.8;0.9;1.1;1.1;1;1;1;1;1.1;1.1;1.1;1.1},
MATCH(MONTH(BC$15),
{1,2,3,4,5,6,7,8,9,10,11,12})),
$ES170&lt;&gt;"LisChannel",
_xlpm.COEFF,
$ES170&lt;&gt;"RussOutdoor",
_xlpm.COEFF))</f>
        <v/>
      </c>
      <c r="BD170" s="68">
        <f t="array" ref="BD170">
_xlfn.LET(_xlpm.COEFF,
IF($AW170+$AX170=0,0,IF(MAX(MIN($AX170,EOMONTH(BD$15,0))-MAX($AW170,BD$15)+1,)&gt;0,1,0)),
_xlfn.IFS(
$ES170="LisChannel",
_xlpm.COEFF*
INDEX({1;1;1.2;1.2;1;1;1;1;1.2;1.2;1.2;1.2},
MATCH(MONTH(BD$15),
{1,2,3,4,5,6,7,8,9,10,11,12})),
CONCATENATE($ES170," ",$L170)="RussOutdoor метро",
_xlpm.COEFF*
INDEX({0.8;0.9;1.1;1.1;1;1;1;1;1.1;1.1;1.1;1.1},
MATCH(MONTH(BD$15),
{1,2,3,4,5,6,7,8,9,10,11,12})),
$ES170&lt;&gt;"LisChannel",
_xlpm.COEFF,
$ES170&lt;&gt;"RussOutdoor",
_xlpm.COEFF))</f>
        <v/>
      </c>
      <c r="BE170" s="68">
        <f t="array" ref="BE170">
_xlfn.LET(_xlpm.COEFF,
IF($AW170+$AX170=0,0,IF(MAX(MIN($AX170,EOMONTH(BE$15,0))-MAX($AW170,BE$15)+1,)&gt;0,1,0)),
_xlfn.IFS(
$ES170="LisChannel",
_xlpm.COEFF*
INDEX({1;1;1.2;1.2;1;1;1;1;1.2;1.2;1.2;1.2},
MATCH(MONTH(BE$15),
{1,2,3,4,5,6,7,8,9,10,11,12})),
CONCATENATE($ES170," ",$L170)="RussOutdoor метро",
_xlpm.COEFF*
INDEX({0.8;0.9;1.1;1.1;1;1;1;1;1.1;1.1;1.1;1.1},
MATCH(MONTH(BE$15),
{1,2,3,4,5,6,7,8,9,10,11,12})),
$ES170&lt;&gt;"LisChannel",
_xlpm.COEFF,
$ES170&lt;&gt;"RussOutdoor",
_xlpm.COEFF))</f>
        <v/>
      </c>
      <c r="BF170" s="68">
        <f t="array" ref="BF170">
_xlfn.LET(_xlpm.COEFF,
IF($AW170+$AX170=0,0,IF(MAX(MIN($AX170,EOMONTH(BF$15,0))-MAX($AW170,BF$15)+1,)&gt;0,1,0)),
_xlfn.IFS(
$ES170="LisChannel",
_xlpm.COEFF*
INDEX({1;1;1.2;1.2;1;1;1;1;1.2;1.2;1.2;1.2},
MATCH(MONTH(BF$15),
{1,2,3,4,5,6,7,8,9,10,11,12})),
CONCATENATE($ES170," ",$L170)="RussOutdoor метро",
_xlpm.COEFF*
INDEX({0.8;0.9;1.1;1.1;1;1;1;1;1.1;1.1;1.1;1.1},
MATCH(MONTH(BF$15),
{1,2,3,4,5,6,7,8,9,10,11,12})),
$ES170&lt;&gt;"LisChannel",
_xlpm.COEFF,
$ES170&lt;&gt;"RussOutdoor",
_xlpm.COEFF))</f>
        <v/>
      </c>
      <c r="BG170" s="68">
        <f t="array" ref="BG170">
_xlfn.LET(_xlpm.COEFF,
IF($AW170+$AX170=0,0,IF(MAX(MIN($AX170,EOMONTH(BG$15,0))-MAX($AW170,BG$15)+1,)&gt;0,1,0)),
_xlfn.IFS(
$ES170="LisChannel",
_xlpm.COEFF*
INDEX({1;1;1.2;1.2;1;1;1;1;1.2;1.2;1.2;1.2},
MATCH(MONTH(BG$15),
{1,2,3,4,5,6,7,8,9,10,11,12})),
CONCATENATE($ES170," ",$L170)="RussOutdoor метро",
_xlpm.COEFF*
INDEX({0.8;0.9;1.1;1.1;1;1;1;1;1.1;1.1;1.1;1.1},
MATCH(MONTH(BG$15),
{1,2,3,4,5,6,7,8,9,10,11,12})),
$ES170&lt;&gt;"LisChannel",
_xlpm.COEFF,
$ES170&lt;&gt;"RussOutdoor",
_xlpm.COEFF))</f>
        <v/>
      </c>
      <c r="BH170" s="68">
        <f t="array" ref="BH170">
_xlfn.LET(_xlpm.COEFF,
IF($AW170+$AX170=0,0,IF(MAX(MIN($AX170,EOMONTH(BH$15,0))-MAX($AW170,BH$15)+1,)&gt;0,1,0)),
_xlfn.IFS(
$ES170="LisChannel",
_xlpm.COEFF*
INDEX({1;1;1.2;1.2;1;1;1;1;1.2;1.2;1.2;1.2},
MATCH(MONTH(BH$15),
{1,2,3,4,5,6,7,8,9,10,11,12})),
CONCATENATE($ES170," ",$L170)="RussOutdoor метро",
_xlpm.COEFF*
INDEX({0.8;0.9;1.1;1.1;1;1;1;1;1.1;1.1;1.1;1.1},
MATCH(MONTH(BH$15),
{1,2,3,4,5,6,7,8,9,10,11,12})),
$ES170&lt;&gt;"LisChannel",
_xlpm.COEFF,
$ES170&lt;&gt;"RussOutdoor",
_xlpm.COEFF))</f>
        <v/>
      </c>
      <c r="BI170" s="68">
        <f t="array" ref="BI170">
_xlfn.LET(_xlpm.COEFF,
IF($AW170+$AX170=0,0,IF(MAX(MIN($AX170,EOMONTH(BI$15,0))-MAX($AW170,BI$15)+1,)&gt;0,1,0)),
_xlfn.IFS(
$ES170="LisChannel",
_xlpm.COEFF*
INDEX({1;1;1.2;1.2;1;1;1;1;1.2;1.2;1.2;1.2},
MATCH(MONTH(BI$15),
{1,2,3,4,5,6,7,8,9,10,11,12})),
CONCATENATE($ES170," ",$L170)="RussOutdoor метро",
_xlpm.COEFF*
INDEX({0.8;0.9;1.1;1.1;1;1;1;1;1.1;1.1;1.1;1.1},
MATCH(MONTH(BI$15),
{1,2,3,4,5,6,7,8,9,10,11,12})),
$ES170&lt;&gt;"LisChannel",
_xlpm.COEFF,
$ES170&lt;&gt;"RussOutdoor",
_xlpm.COEFF))</f>
        <v/>
      </c>
      <c r="BJ170" s="68">
        <f t="array" ref="BJ170">
_xlfn.LET(_xlpm.COEFF,
IF($AW170+$AX170=0,0,IF(MAX(MIN($AX170,EOMONTH(BJ$15,0))-MAX($AW170,BJ$15)+1,)&gt;0,1,0)),
_xlfn.IFS(
$ES170="LisChannel",
_xlpm.COEFF*
INDEX({1;1;1.2;1.2;1;1;1;1;1.2;1.2;1.2;1.2},
MATCH(MONTH(BJ$15),
{1,2,3,4,5,6,7,8,9,10,11,12})),
CONCATENATE($ES170," ",$L170)="RussOutdoor метро",
_xlpm.COEFF*
INDEX({0.8;0.9;1.1;1.1;1;1;1;1;1.1;1.1;1.1;1.1},
MATCH(MONTH(BJ$15),
{1,2,3,4,5,6,7,8,9,10,11,12})),
$ES170&lt;&gt;"LisChannel",
_xlpm.COEFF,
$ES170&lt;&gt;"RussOutdoor",
_xlpm.COEFF))</f>
        <v/>
      </c>
      <c r="BK170" s="68">
        <f t="array" ref="BK170">
_xlfn.LET(_xlpm.COEFF,
IF($AW170+$AX170=0,0,IF(MAX(MIN($AX170,EOMONTH(BK$15,0))-MAX($AW170,BK$15)+1,)&gt;0,1,0)),
_xlfn.IFS(
$ES170="LisChannel",
_xlpm.COEFF*
INDEX({1;1;1.2;1.2;1;1;1;1;1.2;1.2;1.2;1.2},
MATCH(MONTH(BK$15),
{1,2,3,4,5,6,7,8,9,10,11,12})),
CONCATENATE($ES170," ",$L170)="RussOutdoor метро",
_xlpm.COEFF*
INDEX({0.8;0.9;1.1;1.1;1;1;1;1;1.1;1.1;1.1;1.1},
MATCH(MONTH(BK$15),
{1,2,3,4,5,6,7,8,9,10,11,12})),
$ES170&lt;&gt;"LisChannel",
_xlpm.COEFF,
$ES170&lt;&gt;"RussOutdoor",
_xlpm.COEFF))</f>
        <v/>
      </c>
      <c r="BL170" s="62">
        <f>COUNTIFS($AZ170:$BK170,"&gt;0")</f>
        <v/>
      </c>
      <c r="BM170" s="65" t="n"/>
      <c r="BN170" s="125">
        <f>$DJ170</f>
        <v/>
      </c>
      <c r="BO170" s="63">
        <f>$DQ170</f>
        <v/>
      </c>
      <c r="BP170" s="125">
        <f>
IFERROR(
IF($BL170=0,0,
$BN170*(1-$BO170)),
0)</f>
        <v/>
      </c>
      <c r="BQ170" s="125">
        <f t="array" ref="BQ170">
IFERROR(
_xlfn.IFS(
$DH170="день_1",
$BP170*$BL170/($AX170-$AW170+1)*AZ170*(DAY(EOMONTH(AZ$15,0))),
$DH170="день_2",
$BP170/30*MAX(MIN($AX170,EOMONTH(AZ$15,0))-MAX($AW170,AZ$15)+1,),
$DH170="раб.день",
$BP170/30*(IFERROR(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$BP170*AZ170,
$DH170="неделя",
$BP170*AZ170/7*(ROUNDUP((DAY(EOMONTH(AZ$15,0)))/4,0))),
0)</f>
        <v/>
      </c>
      <c r="BR170" s="125">
        <f t="array" ref="BR170">
IFERROR(
_xlfn.IFS(
$DH170="день_1",
$BP170*$BL170/($AX170-$AW170+1)*BA170*(DAY(EOMONTH(BA$15,0))),
$DH170="день_2",
$BP170/30*MAX(MIN($AX170,EOMONTH(BA$15,0))-MAX($AW170,BA$15)+1,),
$DH170="раб.день",
$BP170/30*(IFERROR(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$BP170*BA170,
$DH170="неделя",
$BP170*BA170/7*(ROUNDUP((DAY(EOMONTH(BA$15,0)))/4,0))),
0)</f>
        <v/>
      </c>
      <c r="BS170" s="125">
        <f t="array" ref="BS170">
IFERROR(
_xlfn.IFS(
$DH170="день_1",
$BP170*$BL170/($AX170-$AW170+1)*BB170*(DAY(EOMONTH(BB$15,0))),
$DH170="день_2",
$BP170/30*MAX(MIN($AX170,EOMONTH(BB$15,0))-MAX($AW170,BB$15)+1,),
$DH170="раб.день",
$BP170/30*(IFERROR(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$BP170*BB170,
$DH170="неделя",
$BP170*BB170/7*(ROUNDUP((DAY(EOMONTH(BB$15,0)))/4,0))),
0)</f>
        <v/>
      </c>
      <c r="BT170" s="125">
        <f t="array" ref="BT170">
IFERROR(
_xlfn.IFS(
$DH170="день_1",
$BP170*$BL170/($AX170-$AW170+1)*BC170*(DAY(EOMONTH(BC$15,0))),
$DH170="день_2",
$BP170/30*MAX(MIN($AX170,EOMONTH(BC$15,0))-MAX($AW170,BC$15)+1,),
$DH170="раб.день",
$BP170/30*(IFERROR(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$BP170*BC170,
$DH170="неделя",
$BP170*BC170/7*(ROUNDUP((DAY(EOMONTH(BC$15,0)))/4,0))),
0)</f>
        <v/>
      </c>
      <c r="BU170" s="125">
        <f t="array" ref="BU170">
IFERROR(
_xlfn.IFS(
$DH170="день_1",
$BP170*$BL170/($AX170-$AW170+1)*BD170*(DAY(EOMONTH(BD$15,0))),
$DH170="день_2",
$BP170/30*MAX(MIN($AX170,EOMONTH(BD$15,0))-MAX($AW170,BD$15)+1,),
$DH170="раб.день",
$BP170/30*(IFERROR(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$BP170*BD170,
$DH170="неделя",
$BP170*BD170/7*(ROUNDUP((DAY(EOMONTH(BD$15,0)))/4,0))),
0)</f>
        <v/>
      </c>
      <c r="BV170" s="125">
        <f t="array" ref="BV170">
IFERROR(
_xlfn.IFS(
$DH170="день_1",
$BP170*$BL170/($AX170-$AW170+1)*BE170*(DAY(EOMONTH(BE$15,0))),
$DH170="день_2",
$BP170/30*MAX(MIN($AX170,EOMONTH(BE$15,0))-MAX($AW170,BE$15)+1,),
$DH170="раб.день",
$BP170/30*(IFERROR(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$BP170*BE170,
$DH170="неделя",
$BP170*BE170/7*(ROUNDUP((DAY(EOMONTH(BE$15,0)))/4,0))),
0)</f>
        <v/>
      </c>
      <c r="BW170" s="125">
        <f t="array" ref="BW170">
IFERROR(
_xlfn.IFS(
$DH170="день_1",
$BP170*$BL170/($AX170-$AW170+1)*BF170*(DAY(EOMONTH(BF$15,0))),
$DH170="день_2",
$BP170/30*MAX(MIN($AX170,EOMONTH(BF$15,0))-MAX($AW170,BF$15)+1,),
$DH170="раб.день",
$BP170/30*(IFERROR(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$BP170*BF170,
$DH170="неделя",
$BP170*BF170/7*(ROUNDUP((DAY(EOMONTH(BF$15,0)))/4,0))),
0)</f>
        <v/>
      </c>
      <c r="BX170" s="125">
        <f t="array" ref="BX170">
IFERROR(
_xlfn.IFS(
$DH170="день_1",
$BP170*$BL170/($AX170-$AW170+1)*BG170*(DAY(EOMONTH(BG$15,0))),
$DH170="день_2",
$BP170/30*MAX(MIN($AX170,EOMONTH(BG$15,0))-MAX($AW170,BG$15)+1,),
$DH170="раб.день",
$BP170/30*(IFERROR(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$BP170*BG170,
$DH170="неделя",
$BP170*BG170/7*(ROUNDUP((DAY(EOMONTH(BG$15,0)))/4,0))),
0)</f>
        <v/>
      </c>
      <c r="BY170" s="125">
        <f t="array" ref="BY170">
IFERROR(
_xlfn.IFS(
$DH170="день_1",
$BP170*$BL170/($AX170-$AW170+1)*BH170*(DAY(EOMONTH(BH$15,0))),
$DH170="день_2",
$BP170/30*MAX(MIN($AX170,EOMONTH(BH$15,0))-MAX($AW170,BH$15)+1,),
$DH170="раб.день",
$BP170/30*(IFERROR(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$BP170*BH170,
$DH170="неделя",
$BP170*BH170/7*(ROUNDUP((DAY(EOMONTH(BH$15,0)))/4,0))),
0)</f>
        <v/>
      </c>
      <c r="BZ170" s="125">
        <f t="array" ref="BZ170">
IFERROR(
_xlfn.IFS(
$DH170="день_1",
$BP170*$BL170/($AX170-$AW170+1)*BI170*(DAY(EOMONTH(BI$15,0))),
$DH170="день_2",
$BP170/30*MAX(MIN($AX170,EOMONTH(BI$15,0))-MAX($AW170,BI$15)+1,),
$DH170="раб.день",
$BP170/30*(IFERROR(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$BP170*BI170,
$DH170="неделя",
$BP170*BI170/7*(ROUNDUP((DAY(EOMONTH(BI$15,0)))/4,0))),
0)</f>
        <v/>
      </c>
      <c r="CA170" s="125">
        <f t="array" ref="CA170">
IFERROR(
_xlfn.IFS(
$DH170="день_1",
$BP170*$BL170/($AX170-$AW170+1)*BJ170*(DAY(EOMONTH(BJ$15,0))),
$DH170="день_2",
$BP170/30*MAX(MIN($AX170,EOMONTH(BJ$15,0))-MAX($AW170,BJ$15)+1,),
$DH170="раб.день",
$BP170/30*(IFERROR(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$BP170*BJ170,
$DH170="неделя",
$BP170*BJ170/7*(ROUNDUP((DAY(EOMONTH(BJ$15,0)))/4,0))),
0)</f>
        <v/>
      </c>
      <c r="CB170" s="125">
        <f t="array" ref="CB170">
IFERROR(
_xlfn.IFS(
$DH170="день_1",
$BP170*$BL170/($AX170-$AW170+1)*BK170*(DAY(EOMONTH(BK$15,0))),
$DH170="день_2",
$BP170/30*MAX(MIN($AX170,EOMONTH(BK$15,0))-MAX($AW170,BK$15)+1,),
$DH170="раб.день",
$BP170/30*(IFERROR(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$BP170*BK170,
$DH170="неделя",
$BP170*BK170/7*(ROUNDUP((DAY(EOMONTH(BK$15,0)))/4,0))),
0)</f>
        <v/>
      </c>
      <c r="CC170" s="125">
        <f>SUM($BQ170:$CB170)</f>
        <v/>
      </c>
      <c r="CD170" s="126">
        <f>SUM($EH170:$EH170)</f>
        <v/>
      </c>
      <c r="CE170" s="126">
        <f>$CD170*$AB170</f>
        <v/>
      </c>
      <c r="CF170" s="126">
        <f>SUM($EK170:$EK170)</f>
        <v/>
      </c>
      <c r="CG170" s="126">
        <f>$CF170*$AB170</f>
        <v/>
      </c>
      <c r="CH170" s="126">
        <f>SUM($CC170,$CE170,$CG170)</f>
        <v/>
      </c>
      <c r="CI170" s="126">
        <f>$CH170*(1+$CM170)</f>
        <v/>
      </c>
      <c r="CJ170" s="127" t="n">
        <v>0</v>
      </c>
      <c r="CK170" s="126">
        <f>SUM($CH170:$CH170)*(1+$CJ170)</f>
        <v/>
      </c>
      <c r="CL170" s="126">
        <f>SUM($CH170:$CH170)*(1+$CM170)</f>
        <v/>
      </c>
      <c r="CM170" s="59" t="n"/>
      <c r="CN170" s="59" t="n"/>
      <c r="CO170" s="72" t="n"/>
      <c r="CP170" s="59" t="n"/>
      <c r="CQ170" s="73" t="n"/>
      <c r="CR170" s="73" t="n"/>
      <c r="CS170" s="73" t="n"/>
      <c r="CT170" s="72" t="n"/>
      <c r="CU170" s="79" t="inlineStr">
        <is>
          <t> </t>
        </is>
      </c>
      <c r="CV170" s="60" t="n"/>
      <c r="CW170" s="60" t="n"/>
      <c r="CX170" s="60" t="n"/>
      <c r="CY170" s="127">
        <f>IFERROR(($CC170-$EE170)/($EE170/(1-$DQ170)),0)</f>
        <v/>
      </c>
      <c r="CZ170" s="127">
        <f>IFERROR(1-$EI170/($CE170),0)</f>
        <v/>
      </c>
      <c r="DA170" s="127">
        <f>IFERROR(1-$EL170/($CG170),0)</f>
        <v/>
      </c>
      <c r="DB170" s="126">
        <f>ROUND(IFERROR(($CI170/(1+$CM170)-$EN170),0),2)</f>
        <v/>
      </c>
      <c r="DC170" s="128" t="n"/>
      <c r="DD170" s="125" t="n"/>
      <c r="DE170" s="75" t="n">
        <v>0</v>
      </c>
      <c r="DF170" s="128" t="n"/>
      <c r="DG170" s="125">
        <f>IF($DC170=0,0,$DD170*($DC170*100%-$DE170*$DF170))*SUM($AB170:$AB170)</f>
        <v/>
      </c>
      <c r="DH170" s="129" t="inlineStr">
        <is>
          <t>месяц</t>
        </is>
      </c>
      <c r="DI170" s="130">
        <f t="array" ref="DI170">IFERROR(
IF($ES170="LisChannel",
(ROUND(((INDEX({174.625;153.888888888889;130.972222222222},MATCH($AI170,{2;3;4}),0))*$AG170*$AI170),2)),0),0)</f>
        <v/>
      </c>
      <c r="DJ170" s="130">
        <f>
_xlfn.LET(_xlpm.X,
IFERROR(
IF($ES170="НовиковТВ",
(_xlfn.LET(_xlpm.NTV,
_xlfn.LET(_xlpm.MIN,350000,
IF(SUMIFS($DI:$DI,$ES:$ES,"НовиковТВ")&lt;=_xlpm.MIN,
(SUMIFS($DI:$DI,$ES:$ES,"НовиковТВ")/(COUNTIFS($ES:$ES,"НовиковТВ")))*_xlpm.MIN/SUMIFS($DI:$DI,$ES:$ES,"НовиковТВ"),
DI170)),
_xlpm.NTV+$DG170/(1-(1-(_xlpm.NTV)*(1-$DL170)*(1-$DM170)*(1-$DN170)*(1-$DO170)*(1-$DP170)/_xlpm.NTV))))/(1+$EP170),
$DI170+$DG170/(1-(1-($DI170)*(1-$DL170)*(1-$DM170)*(1-$DN170)*(1-$DO170)*(1-$DP170)/$DI170))),
0),
_xlpm.X*(1+$CM170)*(1+$CW170)-_xlpm.X*(1+$CM170)+_xlpm.X)</f>
        <v/>
      </c>
      <c r="DK170" s="125" t="inlineStr">
        <is>
          <t>послед.</t>
        </is>
      </c>
      <c r="DL170" s="63" t="n">
        <v>0</v>
      </c>
      <c r="DM170" s="63" t="n">
        <v>0</v>
      </c>
      <c r="DN170" s="63" t="n">
        <v>0</v>
      </c>
      <c r="DO170" s="63" t="n">
        <v>0</v>
      </c>
      <c r="DP170" s="63" t="n">
        <v>0</v>
      </c>
      <c r="DQ170" s="63">
        <f t="array" ref="DQ170">IFERROR(_xlfn.IFS(
$DK170="послед.",1-(1-$DL170)*(1-$DM170)*(1-$DN170)*(1-$DO170)*(1-$DP170),
$DK170="сумм.",$DL170+$DM170+$DN170+$DO170+$DP170),
0)</f>
        <v/>
      </c>
      <c r="DR170" s="125">
        <f t="array" ref="DR170">
IFERROR(
_xlfn.IFS(
$BL170=0,
0,
$BL170&gt;0,
_xlfn.IFS($DK170="послед.",
$DJ170*(1-$DL170)*(1-$DM170)*(1-$DN170)*(1-$DO170)*(1-$DP170),
$DK170="сумм.",
$DJ170*(1-($DL170+$DM170+$DN170+$DO170+$DP170)))),0)</f>
        <v/>
      </c>
      <c r="DS170" s="125">
        <f t="array" ref="DS170">
IFERROR(_xlfn.IFS(
$DH170="день_1",
$DR170*$BL170/($AX170-$AW170+1)*AZ170*(DAY(EOMONTH(AZ$15,0))),
$DH170="день_2",
$DR170/30*MAX(MIN($AX170,EOMONTH(AZ$15,0))-MAX($AW170,AZ$15)+1,),
$DH170="раб.день",
$DR170/30*(IFERROR(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$DR170*AZ170,
$DH170="неделя",
$DR170*AZ170/7*(ROUNDUP((DAY(EOMONTH(AZ$15,0)))/4,0))),
0)</f>
        <v/>
      </c>
      <c r="DT170" s="125">
        <f t="array" ref="DT170">
IFERROR(_xlfn.IFS(
$DH170="день_1",
$DR170*$BL170/($AX170-$AW170+1)*BA170*(DAY(EOMONTH(BA$15,0))),
$DH170="день_2",
$DR170/30*MAX(MIN($AX170,EOMONTH(BA$15,0))-MAX($AW170,BA$15)+1,),
$DH170="раб.день",
$DR170/30*(IFERROR(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$DR170*BA170,
$DH170="неделя",
$DR170*BA170/7*(ROUNDUP((DAY(EOMONTH(BA$15,0)))/4,0))),
0)</f>
        <v/>
      </c>
      <c r="DU170" s="125">
        <f t="array" ref="DU170">
IFERROR(_xlfn.IFS(
$DH170="день_1",
$DR170*$BL170/($AX170-$AW170+1)*BB170*(DAY(EOMONTH(BB$15,0))),
$DH170="день_2",
$DR170/30*MAX(MIN($AX170,EOMONTH(BB$15,0))-MAX($AW170,BB$15)+1,),
$DH170="раб.день",
$DR170/30*(IFERROR(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$DR170*BB170,
$DH170="неделя",
$DR170*BB170/7*(ROUNDUP((DAY(EOMONTH(BB$15,0)))/4,0))),
0)</f>
        <v/>
      </c>
      <c r="DV170" s="125">
        <f t="array" ref="DV170">
IFERROR(_xlfn.IFS(
$DH170="день_1",
$DR170*$BL170/($AX170-$AW170+1)*BC170*(DAY(EOMONTH(BC$15,0))),
$DH170="день_2",
$DR170/30*MAX(MIN($AX170,EOMONTH(BC$15,0))-MAX($AW170,BC$15)+1,),
$DH170="раб.день",
$DR170/30*(IFERROR(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$DR170*BC170,
$DH170="неделя",
$DR170*BC170/7*(ROUNDUP((DAY(EOMONTH(BC$15,0)))/4,0))),
0)</f>
        <v/>
      </c>
      <c r="DW170" s="125">
        <f t="array" ref="DW170">
IFERROR(_xlfn.IFS(
$DH170="день_1",
$DR170*$BL170/($AX170-$AW170+1)*BD170*(DAY(EOMONTH(BD$15,0))),
$DH170="день_2",
$DR170/30*MAX(MIN($AX170,EOMONTH(BD$15,0))-MAX($AW170,BD$15)+1,),
$DH170="раб.день",
$DR170/30*(IFERROR(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$DR170*BD170,
$DH170="неделя",
$DR170*BD170/7*(ROUNDUP((DAY(EOMONTH(BD$15,0)))/4,0))),
0)</f>
        <v/>
      </c>
      <c r="DX170" s="125">
        <f t="array" ref="DX170">
IFERROR(_xlfn.IFS(
$DH170="день_1",
$DR170*$BL170/($AX170-$AW170+1)*BE170*(DAY(EOMONTH(BE$15,0))),
$DH170="день_2",
$DR170/30*MAX(MIN($AX170,EOMONTH(BE$15,0))-MAX($AW170,BE$15)+1,),
$DH170="раб.день",
$DR170/30*(IFERROR(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$DR170*BE170,
$DH170="неделя",
$DR170*BE170/7*(ROUNDUP((DAY(EOMONTH(BE$15,0)))/4,0))),
0)</f>
        <v/>
      </c>
      <c r="DY170" s="125">
        <f t="array" ref="DY170">
IFERROR(_xlfn.IFS(
$DH170="день_1",
$DR170*$BL170/($AX170-$AW170+1)*BF170*(DAY(EOMONTH(BF$15,0))),
$DH170="день_2",
$DR170/30*MAX(MIN($AX170,EOMONTH(BF$15,0))-MAX($AW170,BF$15)+1,),
$DH170="раб.день",
$DR170/30*(IFERROR(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$DR170*BF170,
$DH170="неделя",
$DR170*BF170/7*(ROUNDUP((DAY(EOMONTH(BF$15,0)))/4,0))),
0)</f>
        <v/>
      </c>
      <c r="DZ170" s="125">
        <f t="array" ref="DZ170">
IFERROR(_xlfn.IFS(
$DH170="день_1",
$DR170*$BL170/($AX170-$AW170+1)*BG170*(DAY(EOMONTH(BG$15,0))),
$DH170="день_2",
$DR170/30*MAX(MIN($AX170,EOMONTH(BG$15,0))-MAX($AW170,BG$15)+1,),
$DH170="раб.день",
$DR170/30*(IFERROR(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$DR170*BG170,
$DH170="неделя",
$DR170*BG170/7*(ROUNDUP((DAY(EOMONTH(BG$15,0)))/4,0))),
0)</f>
        <v/>
      </c>
      <c r="EA170" s="125">
        <f t="array" ref="EA170">
IFERROR(_xlfn.IFS(
$DH170="день_1",
$DR170*$BL170/($AX170-$AW170+1)*BH170*(DAY(EOMONTH(BH$15,0))),
$DH170="день_2",
$DR170/30*MAX(MIN($AX170,EOMONTH(BH$15,0))-MAX($AW170,BH$15)+1,),
$DH170="раб.день",
$DR170/30*(IFERROR(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$DR170*BH170,
$DH170="неделя",
$DR170*BH170/7*(ROUNDUP((DAY(EOMONTH(BH$15,0)))/4,0))),
0)</f>
        <v/>
      </c>
      <c r="EB170" s="125">
        <f t="array" ref="EB170">
IFERROR(_xlfn.IFS(
$DH170="день_1",
$DR170*$BL170/($AX170-$AW170+1)*BI170*(DAY(EOMONTH(BI$15,0))),
$DH170="день_2",
$DR170/30*MAX(MIN($AX170,EOMONTH(BI$15,0))-MAX($AW170,BI$15)+1,),
$DH170="раб.день",
$DR170/30*(IFERROR(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$DR170*BI170,
$DH170="неделя",
$DR170*BI170/7*(ROUNDUP((DAY(EOMONTH(BI$15,0)))/4,0))),
0)</f>
        <v/>
      </c>
      <c r="EC170" s="125">
        <f t="array" ref="EC170">
IFERROR(_xlfn.IFS(
$DH170="день_1",
$DR170*$BL170/($AX170-$AW170+1)*BJ170*(DAY(EOMONTH(BJ$15,0))),
$DH170="день_2",
$DR170/30*MAX(MIN($AX170,EOMONTH(BJ$15,0))-MAX($AW170,BJ$15)+1,),
$DH170="раб.день",
$DR170/30*(IFERROR(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$DR170*BJ170,
$DH170="неделя",
$DR170*BJ170/7*(ROUNDUP((DAY(EOMONTH(BJ$15,0)))/4,0))),
0)</f>
        <v/>
      </c>
      <c r="ED170" s="125">
        <f t="array" ref="ED170">
IFERROR(_xlfn.IFS(
$DH170="день_1",
$DR170*$BL170/($AX170-$AW170+1)*BK170*(DAY(EOMONTH(BK$15,0))),
$DH170="день_2",
$DR170/30*MAX(MIN($AX170,EOMONTH(BK$15,0))-MAX($AW170,BK$15)+1,),
$DH170="раб.день",
$DR170/30*(IFERROR(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$DR170*BK170,
$DH170="неделя",
$DR170*BK170/7*(ROUNDUP((DAY(EOMONTH(BK$15,0)))/4,0))),
0)</f>
        <v/>
      </c>
      <c r="EE170" s="125">
        <f>SUM($DS170,$DT170,$DU170,$DV170,$DW170,$DX170,$DY170,$DZ170,$EA170,$EB170,$EC170,$ED170)</f>
        <v/>
      </c>
      <c r="EF170" s="125">
        <f>IFERROR(ROUND($EE170*(1+$EP170),2),0)</f>
        <v/>
      </c>
      <c r="EG170" s="128" t="n">
        <v>1</v>
      </c>
      <c r="EH170" s="126" t="n">
        <v>0</v>
      </c>
      <c r="EI170" s="126">
        <f>ROUND(SUM($EH170:$EH170)*SUM($AB170:$AB170)*$EG170,2)</f>
        <v/>
      </c>
      <c r="EJ170" s="126">
        <f>ROUND($EI170*(1+$EP170),2)</f>
        <v/>
      </c>
      <c r="EK170" s="126" t="n">
        <v>0</v>
      </c>
      <c r="EL170" s="126">
        <f>ROUND(SUM($EK170:$EK170)*SUM($AB170:$AB170)*$EG170,2)</f>
        <v/>
      </c>
      <c r="EM170" s="126">
        <f>ROUND($EL170*(1+$EP170),2)</f>
        <v/>
      </c>
      <c r="EN170" s="126">
        <f>SUM($EE170,$EI170,$EL170)</f>
        <v/>
      </c>
      <c r="EO170" s="126">
        <f>SUM($EF170,$EJ170,$EM170)</f>
        <v/>
      </c>
      <c r="EP170" s="59" t="n"/>
      <c r="EQ170" s="59" t="n"/>
      <c r="ER170" s="60">
        <f t="array" ref="ER1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MATCH(ES170,
{"AMS";"RussOutdoor";"HD Outdoor";"Ingroup";"IQ";"Ledproduction";"LisChannel";"Logic";"Media-PPL";"NovikovTV | НовиковТВ";"SMA";"SOK";"КрокусТВ | CrocusTV | IndoorTV";"Сити";"ТЯК Москва"},
0)),"")</f>
        <v/>
      </c>
      <c r="ES170" s="60" t="n"/>
      <c r="ET170" s="60">
        <f t="array" ref="ET1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MATCH(ES170,
{"AMS";"RussOutdoor";"HD Outdoor";"Ingroup";"IQ";"Ledproduction";"LisChannel";"Logic";"Media-PPL";"NovikovTV | НовиковТВ";"SMA";"SOK";"КрокусТВ | CrocusTV | IndoorTV";"Сити";"ТЯК Москва"},
0)),"")</f>
        <v/>
      </c>
      <c r="EU170" s="60" t="n"/>
      <c r="EV170" s="60" t="n"/>
      <c r="EX170" s="110">
        <f t="array" ref="EX170">
($AR170/30
+N("ТРАФИК ПЛОЩАДКИ"))*
(IFERROR(
_xlfn.LET(
_xlpm.GPR,
HLOOKUP($L170,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IF($Q170="цифровой",_xlpm.GPR/$AG170,_xlpm.GPR/60)),
0)
+N("DWELL TIME"))*
(IF($AB170=0,0,IF($AB170=1,0.3,IF($AB170=2,0.5,IF($AB170&gt;2,1))))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_xlfn.IFS($AC170="да",1.2,$AC170="нет",1)*
_xlfn.IFS($AD170="да",1.2,$AD170="нет",1)*
IF(R170="статический",1,1.2)*
$X170*
INDEX(
{1.2;1;1.2;1.2;1;1.2;1.2;1.2;1.2;1.2;1.2;1;1.2;1.2;1.2;1.2;1;1;1.2;1.2;1.2;1;1;1;1;1.2;1.2;1.2;1.2;1;1;1;1;1.2;1.2;1.2;1.2;1.2;1.2;1.2;1.2;1;1;1.2;1;1;1;1;1.5;1;1;1.5;1.5;1.2},
MATCH($Q170,_xlpm.MI,0)))&gt;{0.02;0.04;0.06;0.1;0.2;0.4;0.6;0.8;1;2;4;6})),
{0;1;2;3;4;5;6;7;8;9;10;11;12},
0)))
+N("КОЭФФИЦИЕНТ КОНТАКТА"))))*
(_xlfn.IFS($X170&lt;0.1,$X170/1000,$X170&gt;25,5.2,AND($X170&gt;=0.1,$X170&lt;=25),(($X170*2+0.1)/10)*($X170/10)))*
IFERROR((_xlfn.LET(
_xlpm.MA,
{0;0.8;0.85;0.9;0.95;1},
_xlpm.MAA,
{0;1;2;3;4;5},
INDEX(_xlpm.MA,MATCH(SUMPRODUCT(--((IF(ROUND(_xlpm.MAA,1)&gt;5,5,ROUND($AB170,1)))&gt;{0;1;2;3;4;5})),_xlpm.MAA,0)))
+N("КОЭФФИЦИЕНТ КОЛ-ВО КОНСТРУКЦИЙ")),1)*
$AB170,0))*
(IF($Q170="цифровой",$AG170/15*$AI170,1)
+N("ДЛЯ ЦИФРЫ"))</f>
        <v/>
      </c>
      <c r="EY170" s="110">
        <f>IFERROR(EX170*AY170,0)</f>
        <v/>
      </c>
      <c r="EZ170" s="131">
        <f>IFERROR(DP170/EY170*1000,0)</f>
        <v/>
      </c>
      <c r="FA170" s="112">
        <f>IFERROR(FC170/FB170,0)</f>
        <v/>
      </c>
      <c r="FB170" s="112">
        <f>IFERROR((FC170/(EY170/FF170*#REF!))*0.825,0)</f>
        <v/>
      </c>
      <c r="FC170" s="112">
        <f>IFERROR(((EX170*30/AR170)*100)/30,0)</f>
        <v/>
      </c>
      <c r="FD170" s="112">
        <f>IFERROR(EY170/G170*100%,0)</f>
        <v/>
      </c>
      <c r="FE170" s="112">
        <f>IFERROR(FD170/FC170*100%,0)</f>
        <v/>
      </c>
      <c r="FF170" s="110">
        <f>IFERROR(AR170/30*AY170,0)</f>
        <v/>
      </c>
    </row>
    <row r="171" ht="12.75" customHeight="1">
      <c r="A171" s="59" t="n"/>
      <c r="B171" s="60" t="n"/>
      <c r="C171" s="60" t="n"/>
      <c r="D171" s="60">
        <f t="array" ref="D1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1" s="60">
        <f t="array" ref="E1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1" s="60" t="inlineStr"/>
      <c r="G171" s="60" t="n"/>
      <c r="H171" s="60">
        <f t="array" ref="H1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1" s="60" t="n"/>
      <c r="J171" s="60" t="n"/>
      <c r="K171" s="60" t="n"/>
      <c r="L171" s="60" t="n"/>
      <c r="M171" s="60" t="n"/>
      <c r="N171" s="60" t="n"/>
      <c r="O171" s="60" t="n"/>
      <c r="P171" s="60">
        <f t="array" ref="P171">
_xlfn.IFS(
ISNUMBER(MATCH($Q171,{"шелфбаннер","разделитель","монетница","чековая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ISNUMBER(MATCH($Q171,{"каталог","журнал"},)),
"Пресса",
$Q171="","")</f>
        <v/>
      </c>
      <c r="Q171" s="60" t="n"/>
      <c r="R171" s="60">
        <f t="array" ref="R171">
IFERROR(
_xlfn.IFS(
OR(ISNUMBER(MATCH($Q171,{"экспозиция","макет","стенд","автостенд","авто стенд","выставочное пространство","выставочные стенды","модульные выставочные стенды","3Д конструкция","3D конструкция"},)),P171="Экспонирование"),
"нестандартный",
ISNUMBER(MATCH($Q171,{"скроллер","призматрон"},)),
"динамический",
$P171="Видео",
"цифровой",
OR($P171="Пресса",$P171="Щит",$P171="POSm",$P171="Подвес",$P171="Брендирование/оклейка"),
"статический"),"")</f>
        <v/>
      </c>
      <c r="S171" s="59" t="n"/>
      <c r="T171" s="60" t="n"/>
      <c r="U171" s="60" t="n"/>
      <c r="V171" s="60">
        <f>
IF(P171="Видео",
"цифровой постер/ролик",
IF(ISNUMBER(MATCH(Q171,{"короб световой","короб световой | лайтбокс","короб световой | кристалайт","лайтбокс","лайт бокс","кристалайт","LB","lightbox"},)),
"бэклит",
IF(P171="Брендирование/оклейка",
"перфарированная пленка/самоклейка",
IF(P171="Экспонирование",
"под запрос",
IF(P171="Подвес",
"баннер/ткань",
"")))))</f>
        <v/>
      </c>
      <c r="W171" s="59" t="n"/>
      <c r="X171" s="59" t="n"/>
      <c r="Y171" s="59" t="n"/>
      <c r="Z171" s="61" t="n"/>
      <c r="AA171" s="61" t="n"/>
      <c r="AB171" s="61">
        <f>IF(BL171&gt;0,Z171,0)</f>
        <v/>
      </c>
      <c r="AC171" s="59" t="n"/>
      <c r="AD171" s="59" t="n"/>
      <c r="AE171" s="59" t="n"/>
      <c r="AF171" s="59" t="n"/>
      <c r="AG171" s="59" t="n"/>
      <c r="AH171" s="59" t="n"/>
      <c r="AI171" s="59" t="n"/>
      <c r="AJ171" s="59" t="n"/>
      <c r="AK171" s="59" t="n"/>
      <c r="AL171" s="62">
        <f>IFERROR(IF(OR(R171="статический",R171="динамический",R171="нестандартный",R171="",R171=""),"-",IF(AND(AH171="-",AI171="-"),"-",AK171*3600/AH171*AI171)),"-")</f>
        <v/>
      </c>
      <c r="AM171" s="62">
        <f>IFERROR(IF(OR(R171="статический",R171="динамический",R171="",R171="", R171="BTL",R171="нестандартный"),"-",AG171*AI171*AL171/60),"-")</f>
        <v/>
      </c>
      <c r="AN171" s="63">
        <f>IFERROR(IF(AH171="","-",AG171*AI171/AH171),"-")</f>
        <v/>
      </c>
      <c r="AO171" s="59">
        <f>IFERROR(IF(OR($R171="статический",$R171="динамический",$R171="",$R171="",$R171="BTL",$R171="нестандартный"),"-",$AL171*$AY171),"-")</f>
        <v/>
      </c>
      <c r="AP171" s="62">
        <f>IFERROR(IF(OR($R171="статический",$R171="динамический",$R171="",$R171="",$R171="BTL",$R171="нестандартный"),"-",$AM171*AY171),"-")</f>
        <v/>
      </c>
      <c r="AQ171" s="64" t="n"/>
      <c r="AR171" s="61" t="n"/>
      <c r="AS171" s="61" t="n"/>
      <c r="AT171" s="61" t="n"/>
      <c r="AU171" s="65" t="n"/>
      <c r="AV171" s="124">
        <f>IFERROR(DR171/AT171*1000,"n/a")</f>
        <v/>
      </c>
      <c r="AW171" s="67" t="n"/>
      <c r="AX171" s="67" t="n"/>
      <c r="AY171" s="43">
        <f>IFERROR(IF(OR($AW171="",$AX171=""),"",_xlfn.DAYS($AX171+1,$AW171)),"")</f>
        <v/>
      </c>
      <c r="AZ171" s="68">
        <f t="array" ref="AZ171">
_xlfn.LET(_xlpm.COEFF,
IF($AW171+$AX171=0,0,IF(MAX(MIN($AX171,EOMONTH(AZ$15,0))-MAX($AW171,AZ$15)+1,)&gt;0,1,0)),
_xlfn.IFS(
$ES171="LisChannel",
_xlpm.COEFF*
INDEX({1;1;1.2;1.2;1;1;1;1;1.2;1.2;1.2;1.2},
MATCH(MONTH(AZ$15),
{1,2,3,4,5,6,7,8,9,10,11,12})),
CONCATENATE($ES171," ",$L171)="RussOutdoor метро",
_xlpm.COEFF*
INDEX({0.8;0.9;1.1;1.1;1;1;1;1;1.1;1.1;1.1;1.1},
MATCH(MONTH(AZ$15),
{1,2,3,4,5,6,7,8,9,10,11,12})),
$ES171&lt;&gt;"LisChannel",
_xlpm.COEFF,
$ES171&lt;&gt;"RussOutdoor",
_xlpm.COEFF))</f>
        <v/>
      </c>
      <c r="BA171" s="68">
        <f t="array" ref="BA171">
_xlfn.LET(_xlpm.COEFF,
IF($AW171+$AX171=0,0,IF(MAX(MIN($AX171,EOMONTH(BA$15,0))-MAX($AW171,BA$15)+1,)&gt;0,1,0)),
_xlfn.IFS(
$ES171="LisChannel",
_xlpm.COEFF*
INDEX({1;1;1.2;1.2;1;1;1;1;1.2;1.2;1.2;1.2},
MATCH(MONTH(BA$15),
{1,2,3,4,5,6,7,8,9,10,11,12})),
CONCATENATE($ES171," ",$L171)="RussOutdoor метро",
_xlpm.COEFF*
INDEX({0.8;0.9;1.1;1.1;1;1;1;1;1.1;1.1;1.1;1.1},
MATCH(MONTH(BA$15),
{1,2,3,4,5,6,7,8,9,10,11,12})),
$ES171&lt;&gt;"LisChannel",
_xlpm.COEFF,
$ES171&lt;&gt;"RussOutdoor",
_xlpm.COEFF))</f>
        <v/>
      </c>
      <c r="BB171" s="68">
        <f t="array" ref="BB171">
_xlfn.LET(_xlpm.COEFF,
IF($AW171+$AX171=0,0,IF(MAX(MIN($AX171,EOMONTH(BB$15,0))-MAX($AW171,BB$15)+1,)&gt;0,1,0)),
_xlfn.IFS(
$ES171="LisChannel",
_xlpm.COEFF*
INDEX({1;1;1.2;1.2;1;1;1;1;1.2;1.2;1.2;1.2},
MATCH(MONTH(BB$15),
{1,2,3,4,5,6,7,8,9,10,11,12})),
CONCATENATE($ES171," ",$L171)="RussOutdoor метро",
_xlpm.COEFF*
INDEX({0.8;0.9;1.1;1.1;1;1;1;1;1.1;1.1;1.1;1.1},
MATCH(MONTH(BB$15),
{1,2,3,4,5,6,7,8,9,10,11,12})),
$ES171&lt;&gt;"LisChannel",
_xlpm.COEFF,
$ES171&lt;&gt;"RussOutdoor",
_xlpm.COEFF))</f>
        <v/>
      </c>
      <c r="BC171" s="68">
        <f t="array" ref="BC171">
_xlfn.LET(_xlpm.COEFF,
IF($AW171+$AX171=0,0,IF(MAX(MIN($AX171,EOMONTH(BC$15,0))-MAX($AW171,BC$15)+1,)&gt;0,1,0)),
_xlfn.IFS(
$ES171="LisChannel",
_xlpm.COEFF*
INDEX({1;1;1.2;1.2;1;1;1;1;1.2;1.2;1.2;1.2},
MATCH(MONTH(BC$15),
{1,2,3,4,5,6,7,8,9,10,11,12})),
CONCATENATE($ES171," ",$L171)="RussOutdoor метро",
_xlpm.COEFF*
INDEX({0.8;0.9;1.1;1.1;1;1;1;1;1.1;1.1;1.1;1.1},
MATCH(MONTH(BC$15),
{1,2,3,4,5,6,7,8,9,10,11,12})),
$ES171&lt;&gt;"LisChannel",
_xlpm.COEFF,
$ES171&lt;&gt;"RussOutdoor",
_xlpm.COEFF))</f>
        <v/>
      </c>
      <c r="BD171" s="68">
        <f t="array" ref="BD171">
_xlfn.LET(_xlpm.COEFF,
IF($AW171+$AX171=0,0,IF(MAX(MIN($AX171,EOMONTH(BD$15,0))-MAX($AW171,BD$15)+1,)&gt;0,1,0)),
_xlfn.IFS(
$ES171="LisChannel",
_xlpm.COEFF*
INDEX({1;1;1.2;1.2;1;1;1;1;1.2;1.2;1.2;1.2},
MATCH(MONTH(BD$15),
{1,2,3,4,5,6,7,8,9,10,11,12})),
CONCATENATE($ES171," ",$L171)="RussOutdoor метро",
_xlpm.COEFF*
INDEX({0.8;0.9;1.1;1.1;1;1;1;1;1.1;1.1;1.1;1.1},
MATCH(MONTH(BD$15),
{1,2,3,4,5,6,7,8,9,10,11,12})),
$ES171&lt;&gt;"LisChannel",
_xlpm.COEFF,
$ES171&lt;&gt;"RussOutdoor",
_xlpm.COEFF))</f>
        <v/>
      </c>
      <c r="BE171" s="68">
        <f t="array" ref="BE171">
_xlfn.LET(_xlpm.COEFF,
IF($AW171+$AX171=0,0,IF(MAX(MIN($AX171,EOMONTH(BE$15,0))-MAX($AW171,BE$15)+1,)&gt;0,1,0)),
_xlfn.IFS(
$ES171="LisChannel",
_xlpm.COEFF*
INDEX({1;1;1.2;1.2;1;1;1;1;1.2;1.2;1.2;1.2},
MATCH(MONTH(BE$15),
{1,2,3,4,5,6,7,8,9,10,11,12})),
CONCATENATE($ES171," ",$L171)="RussOutdoor метро",
_xlpm.COEFF*
INDEX({0.8;0.9;1.1;1.1;1;1;1;1;1.1;1.1;1.1;1.1},
MATCH(MONTH(BE$15),
{1,2,3,4,5,6,7,8,9,10,11,12})),
$ES171&lt;&gt;"LisChannel",
_xlpm.COEFF,
$ES171&lt;&gt;"RussOutdoor",
_xlpm.COEFF))</f>
        <v/>
      </c>
      <c r="BF171" s="68">
        <f t="array" ref="BF171">
_xlfn.LET(_xlpm.COEFF,
IF($AW171+$AX171=0,0,IF(MAX(MIN($AX171,EOMONTH(BF$15,0))-MAX($AW171,BF$15)+1,)&gt;0,1,0)),
_xlfn.IFS(
$ES171="LisChannel",
_xlpm.COEFF*
INDEX({1;1;1.2;1.2;1;1;1;1;1.2;1.2;1.2;1.2},
MATCH(MONTH(BF$15),
{1,2,3,4,5,6,7,8,9,10,11,12})),
CONCATENATE($ES171," ",$L171)="RussOutdoor метро",
_xlpm.COEFF*
INDEX({0.8;0.9;1.1;1.1;1;1;1;1;1.1;1.1;1.1;1.1},
MATCH(MONTH(BF$15),
{1,2,3,4,5,6,7,8,9,10,11,12})),
$ES171&lt;&gt;"LisChannel",
_xlpm.COEFF,
$ES171&lt;&gt;"RussOutdoor",
_xlpm.COEFF))</f>
        <v/>
      </c>
      <c r="BG171" s="68">
        <f t="array" ref="BG171">
_xlfn.LET(_xlpm.COEFF,
IF($AW171+$AX171=0,0,IF(MAX(MIN($AX171,EOMONTH(BG$15,0))-MAX($AW171,BG$15)+1,)&gt;0,1,0)),
_xlfn.IFS(
$ES171="LisChannel",
_xlpm.COEFF*
INDEX({1;1;1.2;1.2;1;1;1;1;1.2;1.2;1.2;1.2},
MATCH(MONTH(BG$15),
{1,2,3,4,5,6,7,8,9,10,11,12})),
CONCATENATE($ES171," ",$L171)="RussOutdoor метро",
_xlpm.COEFF*
INDEX({0.8;0.9;1.1;1.1;1;1;1;1;1.1;1.1;1.1;1.1},
MATCH(MONTH(BG$15),
{1,2,3,4,5,6,7,8,9,10,11,12})),
$ES171&lt;&gt;"LisChannel",
_xlpm.COEFF,
$ES171&lt;&gt;"RussOutdoor",
_xlpm.COEFF))</f>
        <v/>
      </c>
      <c r="BH171" s="68">
        <f t="array" ref="BH171">
_xlfn.LET(_xlpm.COEFF,
IF($AW171+$AX171=0,0,IF(MAX(MIN($AX171,EOMONTH(BH$15,0))-MAX($AW171,BH$15)+1,)&gt;0,1,0)),
_xlfn.IFS(
$ES171="LisChannel",
_xlpm.COEFF*
INDEX({1;1;1.2;1.2;1;1;1;1;1.2;1.2;1.2;1.2},
MATCH(MONTH(BH$15),
{1,2,3,4,5,6,7,8,9,10,11,12})),
CONCATENATE($ES171," ",$L171)="RussOutdoor метро",
_xlpm.COEFF*
INDEX({0.8;0.9;1.1;1.1;1;1;1;1;1.1;1.1;1.1;1.1},
MATCH(MONTH(BH$15),
{1,2,3,4,5,6,7,8,9,10,11,12})),
$ES171&lt;&gt;"LisChannel",
_xlpm.COEFF,
$ES171&lt;&gt;"RussOutdoor",
_xlpm.COEFF))</f>
        <v/>
      </c>
      <c r="BI171" s="68">
        <f t="array" ref="BI171">
_xlfn.LET(_xlpm.COEFF,
IF($AW171+$AX171=0,0,IF(MAX(MIN($AX171,EOMONTH(BI$15,0))-MAX($AW171,BI$15)+1,)&gt;0,1,0)),
_xlfn.IFS(
$ES171="LisChannel",
_xlpm.COEFF*
INDEX({1;1;1.2;1.2;1;1;1;1;1.2;1.2;1.2;1.2},
MATCH(MONTH(BI$15),
{1,2,3,4,5,6,7,8,9,10,11,12})),
CONCATENATE($ES171," ",$L171)="RussOutdoor метро",
_xlpm.COEFF*
INDEX({0.8;0.9;1.1;1.1;1;1;1;1;1.1;1.1;1.1;1.1},
MATCH(MONTH(BI$15),
{1,2,3,4,5,6,7,8,9,10,11,12})),
$ES171&lt;&gt;"LisChannel",
_xlpm.COEFF,
$ES171&lt;&gt;"RussOutdoor",
_xlpm.COEFF))</f>
        <v/>
      </c>
      <c r="BJ171" s="68">
        <f t="array" ref="BJ171">
_xlfn.LET(_xlpm.COEFF,
IF($AW171+$AX171=0,0,IF(MAX(MIN($AX171,EOMONTH(BJ$15,0))-MAX($AW171,BJ$15)+1,)&gt;0,1,0)),
_xlfn.IFS(
$ES171="LisChannel",
_xlpm.COEFF*
INDEX({1;1;1.2;1.2;1;1;1;1;1.2;1.2;1.2;1.2},
MATCH(MONTH(BJ$15),
{1,2,3,4,5,6,7,8,9,10,11,12})),
CONCATENATE($ES171," ",$L171)="RussOutdoor метро",
_xlpm.COEFF*
INDEX({0.8;0.9;1.1;1.1;1;1;1;1;1.1;1.1;1.1;1.1},
MATCH(MONTH(BJ$15),
{1,2,3,4,5,6,7,8,9,10,11,12})),
$ES171&lt;&gt;"LisChannel",
_xlpm.COEFF,
$ES171&lt;&gt;"RussOutdoor",
_xlpm.COEFF))</f>
        <v/>
      </c>
      <c r="BK171" s="68">
        <f t="array" ref="BK171">
_xlfn.LET(_xlpm.COEFF,
IF($AW171+$AX171=0,0,IF(MAX(MIN($AX171,EOMONTH(BK$15,0))-MAX($AW171,BK$15)+1,)&gt;0,1,0)),
_xlfn.IFS(
$ES171="LisChannel",
_xlpm.COEFF*
INDEX({1;1;1.2;1.2;1;1;1;1;1.2;1.2;1.2;1.2},
MATCH(MONTH(BK$15),
{1,2,3,4,5,6,7,8,9,10,11,12})),
CONCATENATE($ES171," ",$L171)="RussOutdoor метро",
_xlpm.COEFF*
INDEX({0.8;0.9;1.1;1.1;1;1;1;1;1.1;1.1;1.1;1.1},
MATCH(MONTH(BK$15),
{1,2,3,4,5,6,7,8,9,10,11,12})),
$ES171&lt;&gt;"LisChannel",
_xlpm.COEFF,
$ES171&lt;&gt;"RussOutdoor",
_xlpm.COEFF))</f>
        <v/>
      </c>
      <c r="BL171" s="62">
        <f>COUNTIFS($AZ171:$BK171,"&gt;0")</f>
        <v/>
      </c>
      <c r="BM171" s="65" t="n"/>
      <c r="BN171" s="125">
        <f>$DJ171</f>
        <v/>
      </c>
      <c r="BO171" s="63">
        <f>$DQ171</f>
        <v/>
      </c>
      <c r="BP171" s="125">
        <f>
IFERROR(
IF($BL171=0,0,
$BN171*(1-$BO171)),
0)</f>
        <v/>
      </c>
      <c r="BQ171" s="125">
        <f t="array" ref="BQ171">
IFERROR(
_xlfn.IFS(
$DH171="день_1",
$BP171*$BL171/($AX171-$AW171+1)*AZ171*(DAY(EOMONTH(AZ$15,0))),
$DH171="день_2",
$BP171/30*MAX(MIN($AX171,EOMONTH(AZ$15,0))-MAX($AW171,AZ$15)+1,),
$DH171="раб.день",
$BP171/30*(IFERROR(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$BP171*AZ171,
$DH171="неделя",
$BP171*AZ171/7*(ROUNDUP((DAY(EOMONTH(AZ$15,0)))/4,0))),
0)</f>
        <v/>
      </c>
      <c r="BR171" s="125">
        <f t="array" ref="BR171">
IFERROR(
_xlfn.IFS(
$DH171="день_1",
$BP171*$BL171/($AX171-$AW171+1)*BA171*(DAY(EOMONTH(BA$15,0))),
$DH171="день_2",
$BP171/30*MAX(MIN($AX171,EOMONTH(BA$15,0))-MAX($AW171,BA$15)+1,),
$DH171="раб.день",
$BP171/30*(IFERROR(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$BP171*BA171,
$DH171="неделя",
$BP171*BA171/7*(ROUNDUP((DAY(EOMONTH(BA$15,0)))/4,0))),
0)</f>
        <v/>
      </c>
      <c r="BS171" s="125">
        <f t="array" ref="BS171">
IFERROR(
_xlfn.IFS(
$DH171="день_1",
$BP171*$BL171/($AX171-$AW171+1)*BB171*(DAY(EOMONTH(BB$15,0))),
$DH171="день_2",
$BP171/30*MAX(MIN($AX171,EOMONTH(BB$15,0))-MAX($AW171,BB$15)+1,),
$DH171="раб.день",
$BP171/30*(IFERROR(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$BP171*BB171,
$DH171="неделя",
$BP171*BB171/7*(ROUNDUP((DAY(EOMONTH(BB$15,0)))/4,0))),
0)</f>
        <v/>
      </c>
      <c r="BT171" s="125">
        <f t="array" ref="BT171">
IFERROR(
_xlfn.IFS(
$DH171="день_1",
$BP171*$BL171/($AX171-$AW171+1)*BC171*(DAY(EOMONTH(BC$15,0))),
$DH171="день_2",
$BP171/30*MAX(MIN($AX171,EOMONTH(BC$15,0))-MAX($AW171,BC$15)+1,),
$DH171="раб.день",
$BP171/30*(IFERROR(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$BP171*BC171,
$DH171="неделя",
$BP171*BC171/7*(ROUNDUP((DAY(EOMONTH(BC$15,0)))/4,0))),
0)</f>
        <v/>
      </c>
      <c r="BU171" s="125">
        <f t="array" ref="BU171">
IFERROR(
_xlfn.IFS(
$DH171="день_1",
$BP171*$BL171/($AX171-$AW171+1)*BD171*(DAY(EOMONTH(BD$15,0))),
$DH171="день_2",
$BP171/30*MAX(MIN($AX171,EOMONTH(BD$15,0))-MAX($AW171,BD$15)+1,),
$DH171="раб.день",
$BP171/30*(IFERROR(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$BP171*BD171,
$DH171="неделя",
$BP171*BD171/7*(ROUNDUP((DAY(EOMONTH(BD$15,0)))/4,0))),
0)</f>
        <v/>
      </c>
      <c r="BV171" s="125">
        <f t="array" ref="BV171">
IFERROR(
_xlfn.IFS(
$DH171="день_1",
$BP171*$BL171/($AX171-$AW171+1)*BE171*(DAY(EOMONTH(BE$15,0))),
$DH171="день_2",
$BP171/30*MAX(MIN($AX171,EOMONTH(BE$15,0))-MAX($AW171,BE$15)+1,),
$DH171="раб.день",
$BP171/30*(IFERROR(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$BP171*BE171,
$DH171="неделя",
$BP171*BE171/7*(ROUNDUP((DAY(EOMONTH(BE$15,0)))/4,0))),
0)</f>
        <v/>
      </c>
      <c r="BW171" s="125">
        <f t="array" ref="BW171">
IFERROR(
_xlfn.IFS(
$DH171="день_1",
$BP171*$BL171/($AX171-$AW171+1)*BF171*(DAY(EOMONTH(BF$15,0))),
$DH171="день_2",
$BP171/30*MAX(MIN($AX171,EOMONTH(BF$15,0))-MAX($AW171,BF$15)+1,),
$DH171="раб.день",
$BP171/30*(IFERROR(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$BP171*BF171,
$DH171="неделя",
$BP171*BF171/7*(ROUNDUP((DAY(EOMONTH(BF$15,0)))/4,0))),
0)</f>
        <v/>
      </c>
      <c r="BX171" s="125">
        <f t="array" ref="BX171">
IFERROR(
_xlfn.IFS(
$DH171="день_1",
$BP171*$BL171/($AX171-$AW171+1)*BG171*(DAY(EOMONTH(BG$15,0))),
$DH171="день_2",
$BP171/30*MAX(MIN($AX171,EOMONTH(BG$15,0))-MAX($AW171,BG$15)+1,),
$DH171="раб.день",
$BP171/30*(IFERROR(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$BP171*BG171,
$DH171="неделя",
$BP171*BG171/7*(ROUNDUP((DAY(EOMONTH(BG$15,0)))/4,0))),
0)</f>
        <v/>
      </c>
      <c r="BY171" s="125">
        <f t="array" ref="BY171">
IFERROR(
_xlfn.IFS(
$DH171="день_1",
$BP171*$BL171/($AX171-$AW171+1)*BH171*(DAY(EOMONTH(BH$15,0))),
$DH171="день_2",
$BP171/30*MAX(MIN($AX171,EOMONTH(BH$15,0))-MAX($AW171,BH$15)+1,),
$DH171="раб.день",
$BP171/30*(IFERROR(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$BP171*BH171,
$DH171="неделя",
$BP171*BH171/7*(ROUNDUP((DAY(EOMONTH(BH$15,0)))/4,0))),
0)</f>
        <v/>
      </c>
      <c r="BZ171" s="125">
        <f t="array" ref="BZ171">
IFERROR(
_xlfn.IFS(
$DH171="день_1",
$BP171*$BL171/($AX171-$AW171+1)*BI171*(DAY(EOMONTH(BI$15,0))),
$DH171="день_2",
$BP171/30*MAX(MIN($AX171,EOMONTH(BI$15,0))-MAX($AW171,BI$15)+1,),
$DH171="раб.день",
$BP171/30*(IFERROR(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$BP171*BI171,
$DH171="неделя",
$BP171*BI171/7*(ROUNDUP((DAY(EOMONTH(BI$15,0)))/4,0))),
0)</f>
        <v/>
      </c>
      <c r="CA171" s="125">
        <f t="array" ref="CA171">
IFERROR(
_xlfn.IFS(
$DH171="день_1",
$BP171*$BL171/($AX171-$AW171+1)*BJ171*(DAY(EOMONTH(BJ$15,0))),
$DH171="день_2",
$BP171/30*MAX(MIN($AX171,EOMONTH(BJ$15,0))-MAX($AW171,BJ$15)+1,),
$DH171="раб.день",
$BP171/30*(IFERROR(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$BP171*BJ171,
$DH171="неделя",
$BP171*BJ171/7*(ROUNDUP((DAY(EOMONTH(BJ$15,0)))/4,0))),
0)</f>
        <v/>
      </c>
      <c r="CB171" s="125">
        <f t="array" ref="CB171">
IFERROR(
_xlfn.IFS(
$DH171="день_1",
$BP171*$BL171/($AX171-$AW171+1)*BK171*(DAY(EOMONTH(BK$15,0))),
$DH171="день_2",
$BP171/30*MAX(MIN($AX171,EOMONTH(BK$15,0))-MAX($AW171,BK$15)+1,),
$DH171="раб.день",
$BP171/30*(IFERROR(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$BP171*BK171,
$DH171="неделя",
$BP171*BK171/7*(ROUNDUP((DAY(EOMONTH(BK$15,0)))/4,0))),
0)</f>
        <v/>
      </c>
      <c r="CC171" s="125">
        <f>SUM($BQ171:$CB171)</f>
        <v/>
      </c>
      <c r="CD171" s="126">
        <f>SUM($EH171:$EH171)</f>
        <v/>
      </c>
      <c r="CE171" s="126">
        <f>$CD171*$AB171</f>
        <v/>
      </c>
      <c r="CF171" s="126">
        <f>SUM($EK171:$EK171)</f>
        <v/>
      </c>
      <c r="CG171" s="126">
        <f>$CF171*$AB171</f>
        <v/>
      </c>
      <c r="CH171" s="126">
        <f>SUM($CC171,$CE171,$CG171)</f>
        <v/>
      </c>
      <c r="CI171" s="126">
        <f>$CH171*(1+$CM171)</f>
        <v/>
      </c>
      <c r="CJ171" s="127" t="n">
        <v>0</v>
      </c>
      <c r="CK171" s="126">
        <f>SUM($CH171:$CH171)*(1+$CJ171)</f>
        <v/>
      </c>
      <c r="CL171" s="126">
        <f>SUM($CH171:$CH171)*(1+$CM171)</f>
        <v/>
      </c>
      <c r="CM171" s="59" t="n"/>
      <c r="CN171" s="59" t="n"/>
      <c r="CO171" s="72" t="n"/>
      <c r="CP171" s="59" t="n"/>
      <c r="CQ171" s="73" t="n"/>
      <c r="CR171" s="73" t="n"/>
      <c r="CS171" s="73" t="n"/>
      <c r="CT171" s="72" t="n"/>
      <c r="CU171" s="79" t="inlineStr">
        <is>
          <t> </t>
        </is>
      </c>
      <c r="CV171" s="60" t="n"/>
      <c r="CW171" s="60" t="n"/>
      <c r="CX171" s="60" t="n"/>
      <c r="CY171" s="127">
        <f>IFERROR(($CC171-$EE171)/($EE171/(1-$DQ171)),0)</f>
        <v/>
      </c>
      <c r="CZ171" s="127">
        <f>IFERROR(1-$EI171/($CE171),0)</f>
        <v/>
      </c>
      <c r="DA171" s="127">
        <f>IFERROR(1-$EL171/($CG171),0)</f>
        <v/>
      </c>
      <c r="DB171" s="126">
        <f>ROUND(IFERROR(($CI171/(1+$CM171)-$EN171),0),2)</f>
        <v/>
      </c>
      <c r="DC171" s="128" t="n"/>
      <c r="DD171" s="125" t="n"/>
      <c r="DE171" s="75" t="n">
        <v>0</v>
      </c>
      <c r="DF171" s="128" t="n"/>
      <c r="DG171" s="125">
        <f>IF($DC171=0,0,$DD171*($DC171*100%-$DE171*$DF171))*SUM($AB171:$AB171)</f>
        <v/>
      </c>
      <c r="DH171" s="129" t="inlineStr">
        <is>
          <t>месяц</t>
        </is>
      </c>
      <c r="DI171" s="130">
        <f t="array" ref="DI171">IFERROR(
IF($ES171="LisChannel",
(ROUND(((INDEX({174.625;153.888888888889;130.972222222222},MATCH($AI171,{2;3;4}),0))*$AG171*$AI171),2)),0),0)</f>
        <v/>
      </c>
      <c r="DJ171" s="130">
        <f>
_xlfn.LET(_xlpm.X,
IFERROR(
IF($ES171="НовиковТВ",
(_xlfn.LET(_xlpm.NTV,
_xlfn.LET(_xlpm.MIN,350000,
IF(SUMIFS($DI:$DI,$ES:$ES,"НовиковТВ")&lt;=_xlpm.MIN,
(SUMIFS($DI:$DI,$ES:$ES,"НовиковТВ")/(COUNTIFS($ES:$ES,"НовиковТВ")))*_xlpm.MIN/SUMIFS($DI:$DI,$ES:$ES,"НовиковТВ"),
DI171)),
_xlpm.NTV+$DG171/(1-(1-(_xlpm.NTV)*(1-$DL171)*(1-$DM171)*(1-$DN171)*(1-$DO171)*(1-$DP171)/_xlpm.NTV))))/(1+$EP171),
$DI171+$DG171/(1-(1-($DI171)*(1-$DL171)*(1-$DM171)*(1-$DN171)*(1-$DO171)*(1-$DP171)/$DI171))),
0),
_xlpm.X*(1+$CM171)*(1+$CW171)-_xlpm.X*(1+$CM171)+_xlpm.X)</f>
        <v/>
      </c>
      <c r="DK171" s="125" t="inlineStr">
        <is>
          <t>послед.</t>
        </is>
      </c>
      <c r="DL171" s="63" t="n">
        <v>0</v>
      </c>
      <c r="DM171" s="63" t="n">
        <v>0</v>
      </c>
      <c r="DN171" s="63" t="n">
        <v>0</v>
      </c>
      <c r="DO171" s="63" t="n">
        <v>0</v>
      </c>
      <c r="DP171" s="63" t="n">
        <v>0</v>
      </c>
      <c r="DQ171" s="63">
        <f t="array" ref="DQ171">IFERROR(_xlfn.IFS(
$DK171="послед.",1-(1-$DL171)*(1-$DM171)*(1-$DN171)*(1-$DO171)*(1-$DP171),
$DK171="сумм.",$DL171+$DM171+$DN171+$DO171+$DP171),
0)</f>
        <v/>
      </c>
      <c r="DR171" s="125">
        <f t="array" ref="DR171">
IFERROR(
_xlfn.IFS(
$BL171=0,
0,
$BL171&gt;0,
_xlfn.IFS($DK171="послед.",
$DJ171*(1-$DL171)*(1-$DM171)*(1-$DN171)*(1-$DO171)*(1-$DP171),
$DK171="сумм.",
$DJ171*(1-($DL171+$DM171+$DN171+$DO171+$DP171)))),0)</f>
        <v/>
      </c>
      <c r="DS171" s="125">
        <f t="array" ref="DS171">
IFERROR(_xlfn.IFS(
$DH171="день_1",
$DR171*$BL171/($AX171-$AW171+1)*AZ171*(DAY(EOMONTH(AZ$15,0))),
$DH171="день_2",
$DR171/30*MAX(MIN($AX171,EOMONTH(AZ$15,0))-MAX($AW171,AZ$15)+1,),
$DH171="раб.день",
$DR171/30*(IFERROR(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$DR171*AZ171,
$DH171="неделя",
$DR171*AZ171/7*(ROUNDUP((DAY(EOMONTH(AZ$15,0)))/4,0))),
0)</f>
        <v/>
      </c>
      <c r="DT171" s="125">
        <f t="array" ref="DT171">
IFERROR(_xlfn.IFS(
$DH171="день_1",
$DR171*$BL171/($AX171-$AW171+1)*BA171*(DAY(EOMONTH(BA$15,0))),
$DH171="день_2",
$DR171/30*MAX(MIN($AX171,EOMONTH(BA$15,0))-MAX($AW171,BA$15)+1,),
$DH171="раб.день",
$DR171/30*(IFERROR(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$DR171*BA171,
$DH171="неделя",
$DR171*BA171/7*(ROUNDUP((DAY(EOMONTH(BA$15,0)))/4,0))),
0)</f>
        <v/>
      </c>
      <c r="DU171" s="125">
        <f t="array" ref="DU171">
IFERROR(_xlfn.IFS(
$DH171="день_1",
$DR171*$BL171/($AX171-$AW171+1)*BB171*(DAY(EOMONTH(BB$15,0))),
$DH171="день_2",
$DR171/30*MAX(MIN($AX171,EOMONTH(BB$15,0))-MAX($AW171,BB$15)+1,),
$DH171="раб.день",
$DR171/30*(IFERROR(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$DR171*BB171,
$DH171="неделя",
$DR171*BB171/7*(ROUNDUP((DAY(EOMONTH(BB$15,0)))/4,0))),
0)</f>
        <v/>
      </c>
      <c r="DV171" s="125">
        <f t="array" ref="DV171">
IFERROR(_xlfn.IFS(
$DH171="день_1",
$DR171*$BL171/($AX171-$AW171+1)*BC171*(DAY(EOMONTH(BC$15,0))),
$DH171="день_2",
$DR171/30*MAX(MIN($AX171,EOMONTH(BC$15,0))-MAX($AW171,BC$15)+1,),
$DH171="раб.день",
$DR171/30*(IFERROR(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$DR171*BC171,
$DH171="неделя",
$DR171*BC171/7*(ROUNDUP((DAY(EOMONTH(BC$15,0)))/4,0))),
0)</f>
        <v/>
      </c>
      <c r="DW171" s="125">
        <f t="array" ref="DW171">
IFERROR(_xlfn.IFS(
$DH171="день_1",
$DR171*$BL171/($AX171-$AW171+1)*BD171*(DAY(EOMONTH(BD$15,0))),
$DH171="день_2",
$DR171/30*MAX(MIN($AX171,EOMONTH(BD$15,0))-MAX($AW171,BD$15)+1,),
$DH171="раб.день",
$DR171/30*(IFERROR(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$DR171*BD171,
$DH171="неделя",
$DR171*BD171/7*(ROUNDUP((DAY(EOMONTH(BD$15,0)))/4,0))),
0)</f>
        <v/>
      </c>
      <c r="DX171" s="125">
        <f t="array" ref="DX171">
IFERROR(_xlfn.IFS(
$DH171="день_1",
$DR171*$BL171/($AX171-$AW171+1)*BE171*(DAY(EOMONTH(BE$15,0))),
$DH171="день_2",
$DR171/30*MAX(MIN($AX171,EOMONTH(BE$15,0))-MAX($AW171,BE$15)+1,),
$DH171="раб.день",
$DR171/30*(IFERROR(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$DR171*BE171,
$DH171="неделя",
$DR171*BE171/7*(ROUNDUP((DAY(EOMONTH(BE$15,0)))/4,0))),
0)</f>
        <v/>
      </c>
      <c r="DY171" s="125">
        <f t="array" ref="DY171">
IFERROR(_xlfn.IFS(
$DH171="день_1",
$DR171*$BL171/($AX171-$AW171+1)*BF171*(DAY(EOMONTH(BF$15,0))),
$DH171="день_2",
$DR171/30*MAX(MIN($AX171,EOMONTH(BF$15,0))-MAX($AW171,BF$15)+1,),
$DH171="раб.день",
$DR171/30*(IFERROR(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$DR171*BF171,
$DH171="неделя",
$DR171*BF171/7*(ROUNDUP((DAY(EOMONTH(BF$15,0)))/4,0))),
0)</f>
        <v/>
      </c>
      <c r="DZ171" s="125">
        <f t="array" ref="DZ171">
IFERROR(_xlfn.IFS(
$DH171="день_1",
$DR171*$BL171/($AX171-$AW171+1)*BG171*(DAY(EOMONTH(BG$15,0))),
$DH171="день_2",
$DR171/30*MAX(MIN($AX171,EOMONTH(BG$15,0))-MAX($AW171,BG$15)+1,),
$DH171="раб.день",
$DR171/30*(IFERROR(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$DR171*BG171,
$DH171="неделя",
$DR171*BG171/7*(ROUNDUP((DAY(EOMONTH(BG$15,0)))/4,0))),
0)</f>
        <v/>
      </c>
      <c r="EA171" s="125">
        <f t="array" ref="EA171">
IFERROR(_xlfn.IFS(
$DH171="день_1",
$DR171*$BL171/($AX171-$AW171+1)*BH171*(DAY(EOMONTH(BH$15,0))),
$DH171="день_2",
$DR171/30*MAX(MIN($AX171,EOMONTH(BH$15,0))-MAX($AW171,BH$15)+1,),
$DH171="раб.день",
$DR171/30*(IFERROR(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$DR171*BH171,
$DH171="неделя",
$DR171*BH171/7*(ROUNDUP((DAY(EOMONTH(BH$15,0)))/4,0))),
0)</f>
        <v/>
      </c>
      <c r="EB171" s="125">
        <f t="array" ref="EB171">
IFERROR(_xlfn.IFS(
$DH171="день_1",
$DR171*$BL171/($AX171-$AW171+1)*BI171*(DAY(EOMONTH(BI$15,0))),
$DH171="день_2",
$DR171/30*MAX(MIN($AX171,EOMONTH(BI$15,0))-MAX($AW171,BI$15)+1,),
$DH171="раб.день",
$DR171/30*(IFERROR(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$DR171*BI171,
$DH171="неделя",
$DR171*BI171/7*(ROUNDUP((DAY(EOMONTH(BI$15,0)))/4,0))),
0)</f>
        <v/>
      </c>
      <c r="EC171" s="125">
        <f t="array" ref="EC171">
IFERROR(_xlfn.IFS(
$DH171="день_1",
$DR171*$BL171/($AX171-$AW171+1)*BJ171*(DAY(EOMONTH(BJ$15,0))),
$DH171="день_2",
$DR171/30*MAX(MIN($AX171,EOMONTH(BJ$15,0))-MAX($AW171,BJ$15)+1,),
$DH171="раб.день",
$DR171/30*(IFERROR(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$DR171*BJ171,
$DH171="неделя",
$DR171*BJ171/7*(ROUNDUP((DAY(EOMONTH(BJ$15,0)))/4,0))),
0)</f>
        <v/>
      </c>
      <c r="ED171" s="125">
        <f t="array" ref="ED171">
IFERROR(_xlfn.IFS(
$DH171="день_1",
$DR171*$BL171/($AX171-$AW171+1)*BK171*(DAY(EOMONTH(BK$15,0))),
$DH171="день_2",
$DR171/30*MAX(MIN($AX171,EOMONTH(BK$15,0))-MAX($AW171,BK$15)+1,),
$DH171="раб.день",
$DR171/30*(IFERROR(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$DR171*BK171,
$DH171="неделя",
$DR171*BK171/7*(ROUNDUP((DAY(EOMONTH(BK$15,0)))/4,0))),
0)</f>
        <v/>
      </c>
      <c r="EE171" s="125">
        <f>SUM($DS171,$DT171,$DU171,$DV171,$DW171,$DX171,$DY171,$DZ171,$EA171,$EB171,$EC171,$ED171)</f>
        <v/>
      </c>
      <c r="EF171" s="125">
        <f>IFERROR(ROUND($EE171*(1+$EP171),2),0)</f>
        <v/>
      </c>
      <c r="EG171" s="128" t="n">
        <v>1</v>
      </c>
      <c r="EH171" s="126" t="n">
        <v>0</v>
      </c>
      <c r="EI171" s="126">
        <f>ROUND(SUM($EH171:$EH171)*SUM($AB171:$AB171)*$EG171,2)</f>
        <v/>
      </c>
      <c r="EJ171" s="126">
        <f>ROUND($EI171*(1+$EP171),2)</f>
        <v/>
      </c>
      <c r="EK171" s="126" t="n">
        <v>0</v>
      </c>
      <c r="EL171" s="126">
        <f>ROUND(SUM($EK171:$EK171)*SUM($AB171:$AB171)*$EG171,2)</f>
        <v/>
      </c>
      <c r="EM171" s="126">
        <f>ROUND($EL171*(1+$EP171),2)</f>
        <v/>
      </c>
      <c r="EN171" s="126">
        <f>SUM($EE171,$EI171,$EL171)</f>
        <v/>
      </c>
      <c r="EO171" s="126">
        <f>SUM($EF171,$EJ171,$EM171)</f>
        <v/>
      </c>
      <c r="EP171" s="59" t="n"/>
      <c r="EQ171" s="59" t="n"/>
      <c r="ER171" s="60">
        <f t="array" ref="ER1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MATCH(ES171,
{"AMS";"RussOutdoor";"HD Outdoor";"Ingroup";"IQ";"Ledproduction";"LisChannel";"Logic";"Media-PPL";"NovikovTV | НовиковТВ";"SMA";"SOK";"КрокусТВ | CrocusTV | IndoorTV";"Сити";"ТЯК Москва"},
0)),"")</f>
        <v/>
      </c>
      <c r="ES171" s="60" t="n"/>
      <c r="ET171" s="60">
        <f t="array" ref="ET1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MATCH(ES171,
{"AMS";"RussOutdoor";"HD Outdoor";"Ingroup";"IQ";"Ledproduction";"LisChannel";"Logic";"Media-PPL";"NovikovTV | НовиковТВ";"SMA";"SOK";"КрокусТВ | CrocusTV | IndoorTV";"Сити";"ТЯК Москва"},
0)),"")</f>
        <v/>
      </c>
      <c r="EU171" s="60" t="n"/>
      <c r="EV171" s="60" t="n"/>
      <c r="EX171" s="110">
        <f t="array" ref="EX171">
($AR171/30
+N("ТРАФИК ПЛОЩАДКИ"))*
(IFERROR(
_xlfn.LET(
_xlpm.GPR,
HLOOKUP($L171,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IF($Q171="цифровой",_xlpm.GPR/$AG171,_xlpm.GPR/60)),
0)
+N("DWELL TIME"))*
(IF($AB171=0,0,IF($AB171=1,0.3,IF($AB171=2,0.5,IF($AB171&gt;2,1))))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_xlfn.IFS($AC171="да",1.2,$AC171="нет",1)*
_xlfn.IFS($AD171="да",1.2,$AD171="нет",1)*
IF(R171="статический",1,1.2)*
$X171*
INDEX(
{1.2;1;1.2;1.2;1;1.2;1.2;1.2;1.2;1.2;1.2;1;1.2;1.2;1.2;1.2;1;1;1.2;1.2;1.2;1;1;1;1;1.2;1.2;1.2;1.2;1;1;1;1;1.2;1.2;1.2;1.2;1.2;1.2;1.2;1.2;1;1;1.2;1;1;1;1;1.5;1;1;1.5;1.5;1.2},
MATCH($Q171,_xlpm.MI,0)))&gt;{0.02;0.04;0.06;0.1;0.2;0.4;0.6;0.8;1;2;4;6})),
{0;1;2;3;4;5;6;7;8;9;10;11;12},
0)))
+N("КОЭФФИЦИЕНТ КОНТАКТА"))))*
(_xlfn.IFS($X171&lt;0.1,$X171/1000,$X171&gt;25,5.2,AND($X171&gt;=0.1,$X171&lt;=25),(($X171*2+0.1)/10)*($X171/10)))*
IFERROR((_xlfn.LET(
_xlpm.MA,
{0;0.8;0.85;0.9;0.95;1},
_xlpm.MAA,
{0;1;2;3;4;5},
INDEX(_xlpm.MA,MATCH(SUMPRODUCT(--((IF(ROUND(_xlpm.MAA,1)&gt;5,5,ROUND($AB171,1)))&gt;{0;1;2;3;4;5})),_xlpm.MAA,0)))
+N("КОЭФФИЦИЕНТ КОЛ-ВО КОНСТРУКЦИЙ")),1)*
$AB171,0))*
(IF($Q171="цифровой",$AG171/15*$AI171,1)
+N("ДЛЯ ЦИФРЫ"))</f>
        <v/>
      </c>
      <c r="EY171" s="110">
        <f>IFERROR(EX171*AY171,0)</f>
        <v/>
      </c>
      <c r="EZ171" s="131">
        <f>IFERROR(DP171/EY171*1000,0)</f>
        <v/>
      </c>
      <c r="FA171" s="112">
        <f>IFERROR(FC171/FB171,0)</f>
        <v/>
      </c>
      <c r="FB171" s="112">
        <f>IFERROR((FC171/(EY171/FF171*#REF!))*0.825,0)</f>
        <v/>
      </c>
      <c r="FC171" s="112">
        <f>IFERROR(((EX171*30/AR171)*100)/30,0)</f>
        <v/>
      </c>
      <c r="FD171" s="112">
        <f>IFERROR(EY171/G171*100%,0)</f>
        <v/>
      </c>
      <c r="FE171" s="112">
        <f>IFERROR(FD171/FC171*100%,0)</f>
        <v/>
      </c>
      <c r="FF171" s="110">
        <f>IFERROR(AR171/30*AY171,0)</f>
        <v/>
      </c>
    </row>
    <row r="172" ht="12.75" customHeight="1">
      <c r="A172" s="59" t="n"/>
      <c r="B172" s="60" t="n"/>
      <c r="C172" s="60" t="n"/>
      <c r="D172" s="60">
        <f t="array" ref="D1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2" s="60">
        <f t="array" ref="E1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2" s="60" t="inlineStr"/>
      <c r="G172" s="60" t="n"/>
      <c r="H172" s="60">
        <f t="array" ref="H1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2" s="60" t="n"/>
      <c r="J172" s="60" t="n"/>
      <c r="K172" s="60" t="n"/>
      <c r="L172" s="60" t="n"/>
      <c r="M172" s="60" t="n"/>
      <c r="N172" s="60" t="n"/>
      <c r="O172" s="60" t="n"/>
      <c r="P172" s="60">
        <f t="array" ref="P172">
_xlfn.IFS(
ISNUMBER(MATCH($Q172,{"шелфбаннер","разделитель","монетница","чековая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ISNUMBER(MATCH($Q172,{"каталог","журнал"},)),
"Пресса",
$Q172="","")</f>
        <v/>
      </c>
      <c r="Q172" s="60" t="n"/>
      <c r="R172" s="60">
        <f t="array" ref="R172">
IFERROR(
_xlfn.IFS(
OR(ISNUMBER(MATCH($Q172,{"экспозиция","макет","стенд","автостенд","авто стенд","выставочное пространство","выставочные стенды","модульные выставочные стенды","3Д конструкция","3D конструкция"},)),P172="Экспонирование"),
"нестандартный",
ISNUMBER(MATCH($Q172,{"скроллер","призматрон"},)),
"динамический",
$P172="Видео",
"цифровой",
OR($P172="Пресса",$P172="Щит",$P172="POSm",$P172="Подвес",$P172="Брендирование/оклейка"),
"статический"),"")</f>
        <v/>
      </c>
      <c r="S172" s="59" t="n"/>
      <c r="T172" s="60" t="n"/>
      <c r="U172" s="60" t="n"/>
      <c r="V172" s="60">
        <f>
IF(P172="Видео",
"цифровой постер/ролик",
IF(ISNUMBER(MATCH(Q172,{"короб световой","короб световой | лайтбокс","короб световой | кристалайт","лайтбокс","лайт бокс","кристалайт","LB","lightbox"},)),
"бэклит",
IF(P172="Брендирование/оклейка",
"перфарированная пленка/самоклейка",
IF(P172="Экспонирование",
"под запрос",
IF(P172="Подвес",
"баннер/ткань",
"")))))</f>
        <v/>
      </c>
      <c r="W172" s="59" t="n"/>
      <c r="X172" s="59" t="n"/>
      <c r="Y172" s="59" t="n"/>
      <c r="Z172" s="61" t="n"/>
      <c r="AA172" s="61" t="n"/>
      <c r="AB172" s="61">
        <f>IF(BL172&gt;0,Z172,0)</f>
        <v/>
      </c>
      <c r="AC172" s="59" t="n"/>
      <c r="AD172" s="59" t="n"/>
      <c r="AE172" s="59" t="n"/>
      <c r="AF172" s="59" t="n"/>
      <c r="AG172" s="59" t="n"/>
      <c r="AH172" s="59" t="n"/>
      <c r="AI172" s="59" t="n"/>
      <c r="AJ172" s="59" t="n"/>
      <c r="AK172" s="59" t="n"/>
      <c r="AL172" s="62">
        <f>IFERROR(IF(OR(R172="статический",R172="динамический",R172="нестандартный",R172="",R172=""),"-",IF(AND(AH172="-",AI172="-"),"-",AK172*3600/AH172*AI172)),"-")</f>
        <v/>
      </c>
      <c r="AM172" s="62">
        <f>IFERROR(IF(OR(R172="статический",R172="динамический",R172="",R172="", R172="BTL",R172="нестандартный"),"-",AG172*AI172*AL172/60),"-")</f>
        <v/>
      </c>
      <c r="AN172" s="63">
        <f>IFERROR(IF(AH172="","-",AG172*AI172/AH172),"-")</f>
        <v/>
      </c>
      <c r="AO172" s="59">
        <f>IFERROR(IF(OR($R172="статический",$R172="динамический",$R172="",$R172="",$R172="BTL",$R172="нестандартный"),"-",$AL172*$AY172),"-")</f>
        <v/>
      </c>
      <c r="AP172" s="62">
        <f>IFERROR(IF(OR($R172="статический",$R172="динамический",$R172="",$R172="",$R172="BTL",$R172="нестандартный"),"-",$AM172*AY172),"-")</f>
        <v/>
      </c>
      <c r="AQ172" s="64" t="n"/>
      <c r="AR172" s="61" t="n"/>
      <c r="AS172" s="61" t="n"/>
      <c r="AT172" s="61" t="n"/>
      <c r="AU172" s="65" t="n"/>
      <c r="AV172" s="124">
        <f>IFERROR(DR172/AT172*1000,"n/a")</f>
        <v/>
      </c>
      <c r="AW172" s="67" t="n"/>
      <c r="AX172" s="67" t="n"/>
      <c r="AY172" s="43">
        <f>IFERROR(IF(OR($AW172="",$AX172=""),"",_xlfn.DAYS($AX172+1,$AW172)),"")</f>
        <v/>
      </c>
      <c r="AZ172" s="68">
        <f t="array" ref="AZ172">
_xlfn.LET(_xlpm.COEFF,
IF($AW172+$AX172=0,0,IF(MAX(MIN($AX172,EOMONTH(AZ$15,0))-MAX($AW172,AZ$15)+1,)&gt;0,1,0)),
_xlfn.IFS(
$ES172="LisChannel",
_xlpm.COEFF*
INDEX({1;1;1.2;1.2;1;1;1;1;1.2;1.2;1.2;1.2},
MATCH(MONTH(AZ$15),
{1,2,3,4,5,6,7,8,9,10,11,12})),
CONCATENATE($ES172," ",$L172)="RussOutdoor метро",
_xlpm.COEFF*
INDEX({0.8;0.9;1.1;1.1;1;1;1;1;1.1;1.1;1.1;1.1},
MATCH(MONTH(AZ$15),
{1,2,3,4,5,6,7,8,9,10,11,12})),
$ES172&lt;&gt;"LisChannel",
_xlpm.COEFF,
$ES172&lt;&gt;"RussOutdoor",
_xlpm.COEFF))</f>
        <v/>
      </c>
      <c r="BA172" s="68">
        <f t="array" ref="BA172">
_xlfn.LET(_xlpm.COEFF,
IF($AW172+$AX172=0,0,IF(MAX(MIN($AX172,EOMONTH(BA$15,0))-MAX($AW172,BA$15)+1,)&gt;0,1,0)),
_xlfn.IFS(
$ES172="LisChannel",
_xlpm.COEFF*
INDEX({1;1;1.2;1.2;1;1;1;1;1.2;1.2;1.2;1.2},
MATCH(MONTH(BA$15),
{1,2,3,4,5,6,7,8,9,10,11,12})),
CONCATENATE($ES172," ",$L172)="RussOutdoor метро",
_xlpm.COEFF*
INDEX({0.8;0.9;1.1;1.1;1;1;1;1;1.1;1.1;1.1;1.1},
MATCH(MONTH(BA$15),
{1,2,3,4,5,6,7,8,9,10,11,12})),
$ES172&lt;&gt;"LisChannel",
_xlpm.COEFF,
$ES172&lt;&gt;"RussOutdoor",
_xlpm.COEFF))</f>
        <v/>
      </c>
      <c r="BB172" s="68">
        <f t="array" ref="BB172">
_xlfn.LET(_xlpm.COEFF,
IF($AW172+$AX172=0,0,IF(MAX(MIN($AX172,EOMONTH(BB$15,0))-MAX($AW172,BB$15)+1,)&gt;0,1,0)),
_xlfn.IFS(
$ES172="LisChannel",
_xlpm.COEFF*
INDEX({1;1;1.2;1.2;1;1;1;1;1.2;1.2;1.2;1.2},
MATCH(MONTH(BB$15),
{1,2,3,4,5,6,7,8,9,10,11,12})),
CONCATENATE($ES172," ",$L172)="RussOutdoor метро",
_xlpm.COEFF*
INDEX({0.8;0.9;1.1;1.1;1;1;1;1;1.1;1.1;1.1;1.1},
MATCH(MONTH(BB$15),
{1,2,3,4,5,6,7,8,9,10,11,12})),
$ES172&lt;&gt;"LisChannel",
_xlpm.COEFF,
$ES172&lt;&gt;"RussOutdoor",
_xlpm.COEFF))</f>
        <v/>
      </c>
      <c r="BC172" s="68">
        <f t="array" ref="BC172">
_xlfn.LET(_xlpm.COEFF,
IF($AW172+$AX172=0,0,IF(MAX(MIN($AX172,EOMONTH(BC$15,0))-MAX($AW172,BC$15)+1,)&gt;0,1,0)),
_xlfn.IFS(
$ES172="LisChannel",
_xlpm.COEFF*
INDEX({1;1;1.2;1.2;1;1;1;1;1.2;1.2;1.2;1.2},
MATCH(MONTH(BC$15),
{1,2,3,4,5,6,7,8,9,10,11,12})),
CONCATENATE($ES172," ",$L172)="RussOutdoor метро",
_xlpm.COEFF*
INDEX({0.8;0.9;1.1;1.1;1;1;1;1;1.1;1.1;1.1;1.1},
MATCH(MONTH(BC$15),
{1,2,3,4,5,6,7,8,9,10,11,12})),
$ES172&lt;&gt;"LisChannel",
_xlpm.COEFF,
$ES172&lt;&gt;"RussOutdoor",
_xlpm.COEFF))</f>
        <v/>
      </c>
      <c r="BD172" s="68">
        <f t="array" ref="BD172">
_xlfn.LET(_xlpm.COEFF,
IF($AW172+$AX172=0,0,IF(MAX(MIN($AX172,EOMONTH(BD$15,0))-MAX($AW172,BD$15)+1,)&gt;0,1,0)),
_xlfn.IFS(
$ES172="LisChannel",
_xlpm.COEFF*
INDEX({1;1;1.2;1.2;1;1;1;1;1.2;1.2;1.2;1.2},
MATCH(MONTH(BD$15),
{1,2,3,4,5,6,7,8,9,10,11,12})),
CONCATENATE($ES172," ",$L172)="RussOutdoor метро",
_xlpm.COEFF*
INDEX({0.8;0.9;1.1;1.1;1;1;1;1;1.1;1.1;1.1;1.1},
MATCH(MONTH(BD$15),
{1,2,3,4,5,6,7,8,9,10,11,12})),
$ES172&lt;&gt;"LisChannel",
_xlpm.COEFF,
$ES172&lt;&gt;"RussOutdoor",
_xlpm.COEFF))</f>
        <v/>
      </c>
      <c r="BE172" s="68">
        <f t="array" ref="BE172">
_xlfn.LET(_xlpm.COEFF,
IF($AW172+$AX172=0,0,IF(MAX(MIN($AX172,EOMONTH(BE$15,0))-MAX($AW172,BE$15)+1,)&gt;0,1,0)),
_xlfn.IFS(
$ES172="LisChannel",
_xlpm.COEFF*
INDEX({1;1;1.2;1.2;1;1;1;1;1.2;1.2;1.2;1.2},
MATCH(MONTH(BE$15),
{1,2,3,4,5,6,7,8,9,10,11,12})),
CONCATENATE($ES172," ",$L172)="RussOutdoor метро",
_xlpm.COEFF*
INDEX({0.8;0.9;1.1;1.1;1;1;1;1;1.1;1.1;1.1;1.1},
MATCH(MONTH(BE$15),
{1,2,3,4,5,6,7,8,9,10,11,12})),
$ES172&lt;&gt;"LisChannel",
_xlpm.COEFF,
$ES172&lt;&gt;"RussOutdoor",
_xlpm.COEFF))</f>
        <v/>
      </c>
      <c r="BF172" s="68">
        <f t="array" ref="BF172">
_xlfn.LET(_xlpm.COEFF,
IF($AW172+$AX172=0,0,IF(MAX(MIN($AX172,EOMONTH(BF$15,0))-MAX($AW172,BF$15)+1,)&gt;0,1,0)),
_xlfn.IFS(
$ES172="LisChannel",
_xlpm.COEFF*
INDEX({1;1;1.2;1.2;1;1;1;1;1.2;1.2;1.2;1.2},
MATCH(MONTH(BF$15),
{1,2,3,4,5,6,7,8,9,10,11,12})),
CONCATENATE($ES172," ",$L172)="RussOutdoor метро",
_xlpm.COEFF*
INDEX({0.8;0.9;1.1;1.1;1;1;1;1;1.1;1.1;1.1;1.1},
MATCH(MONTH(BF$15),
{1,2,3,4,5,6,7,8,9,10,11,12})),
$ES172&lt;&gt;"LisChannel",
_xlpm.COEFF,
$ES172&lt;&gt;"RussOutdoor",
_xlpm.COEFF))</f>
        <v/>
      </c>
      <c r="BG172" s="68">
        <f t="array" ref="BG172">
_xlfn.LET(_xlpm.COEFF,
IF($AW172+$AX172=0,0,IF(MAX(MIN($AX172,EOMONTH(BG$15,0))-MAX($AW172,BG$15)+1,)&gt;0,1,0)),
_xlfn.IFS(
$ES172="LisChannel",
_xlpm.COEFF*
INDEX({1;1;1.2;1.2;1;1;1;1;1.2;1.2;1.2;1.2},
MATCH(MONTH(BG$15),
{1,2,3,4,5,6,7,8,9,10,11,12})),
CONCATENATE($ES172," ",$L172)="RussOutdoor метро",
_xlpm.COEFF*
INDEX({0.8;0.9;1.1;1.1;1;1;1;1;1.1;1.1;1.1;1.1},
MATCH(MONTH(BG$15),
{1,2,3,4,5,6,7,8,9,10,11,12})),
$ES172&lt;&gt;"LisChannel",
_xlpm.COEFF,
$ES172&lt;&gt;"RussOutdoor",
_xlpm.COEFF))</f>
        <v/>
      </c>
      <c r="BH172" s="68">
        <f t="array" ref="BH172">
_xlfn.LET(_xlpm.COEFF,
IF($AW172+$AX172=0,0,IF(MAX(MIN($AX172,EOMONTH(BH$15,0))-MAX($AW172,BH$15)+1,)&gt;0,1,0)),
_xlfn.IFS(
$ES172="LisChannel",
_xlpm.COEFF*
INDEX({1;1;1.2;1.2;1;1;1;1;1.2;1.2;1.2;1.2},
MATCH(MONTH(BH$15),
{1,2,3,4,5,6,7,8,9,10,11,12})),
CONCATENATE($ES172," ",$L172)="RussOutdoor метро",
_xlpm.COEFF*
INDEX({0.8;0.9;1.1;1.1;1;1;1;1;1.1;1.1;1.1;1.1},
MATCH(MONTH(BH$15),
{1,2,3,4,5,6,7,8,9,10,11,12})),
$ES172&lt;&gt;"LisChannel",
_xlpm.COEFF,
$ES172&lt;&gt;"RussOutdoor",
_xlpm.COEFF))</f>
        <v/>
      </c>
      <c r="BI172" s="68">
        <f t="array" ref="BI172">
_xlfn.LET(_xlpm.COEFF,
IF($AW172+$AX172=0,0,IF(MAX(MIN($AX172,EOMONTH(BI$15,0))-MAX($AW172,BI$15)+1,)&gt;0,1,0)),
_xlfn.IFS(
$ES172="LisChannel",
_xlpm.COEFF*
INDEX({1;1;1.2;1.2;1;1;1;1;1.2;1.2;1.2;1.2},
MATCH(MONTH(BI$15),
{1,2,3,4,5,6,7,8,9,10,11,12})),
CONCATENATE($ES172," ",$L172)="RussOutdoor метро",
_xlpm.COEFF*
INDEX({0.8;0.9;1.1;1.1;1;1;1;1;1.1;1.1;1.1;1.1},
MATCH(MONTH(BI$15),
{1,2,3,4,5,6,7,8,9,10,11,12})),
$ES172&lt;&gt;"LisChannel",
_xlpm.COEFF,
$ES172&lt;&gt;"RussOutdoor",
_xlpm.COEFF))</f>
        <v/>
      </c>
      <c r="BJ172" s="68">
        <f t="array" ref="BJ172">
_xlfn.LET(_xlpm.COEFF,
IF($AW172+$AX172=0,0,IF(MAX(MIN($AX172,EOMONTH(BJ$15,0))-MAX($AW172,BJ$15)+1,)&gt;0,1,0)),
_xlfn.IFS(
$ES172="LisChannel",
_xlpm.COEFF*
INDEX({1;1;1.2;1.2;1;1;1;1;1.2;1.2;1.2;1.2},
MATCH(MONTH(BJ$15),
{1,2,3,4,5,6,7,8,9,10,11,12})),
CONCATENATE($ES172," ",$L172)="RussOutdoor метро",
_xlpm.COEFF*
INDEX({0.8;0.9;1.1;1.1;1;1;1;1;1.1;1.1;1.1;1.1},
MATCH(MONTH(BJ$15),
{1,2,3,4,5,6,7,8,9,10,11,12})),
$ES172&lt;&gt;"LisChannel",
_xlpm.COEFF,
$ES172&lt;&gt;"RussOutdoor",
_xlpm.COEFF))</f>
        <v/>
      </c>
      <c r="BK172" s="68">
        <f t="array" ref="BK172">
_xlfn.LET(_xlpm.COEFF,
IF($AW172+$AX172=0,0,IF(MAX(MIN($AX172,EOMONTH(BK$15,0))-MAX($AW172,BK$15)+1,)&gt;0,1,0)),
_xlfn.IFS(
$ES172="LisChannel",
_xlpm.COEFF*
INDEX({1;1;1.2;1.2;1;1;1;1;1.2;1.2;1.2;1.2},
MATCH(MONTH(BK$15),
{1,2,3,4,5,6,7,8,9,10,11,12})),
CONCATENATE($ES172," ",$L172)="RussOutdoor метро",
_xlpm.COEFF*
INDEX({0.8;0.9;1.1;1.1;1;1;1;1;1.1;1.1;1.1;1.1},
MATCH(MONTH(BK$15),
{1,2,3,4,5,6,7,8,9,10,11,12})),
$ES172&lt;&gt;"LisChannel",
_xlpm.COEFF,
$ES172&lt;&gt;"RussOutdoor",
_xlpm.COEFF))</f>
        <v/>
      </c>
      <c r="BL172" s="62">
        <f>COUNTIFS($AZ172:$BK172,"&gt;0")</f>
        <v/>
      </c>
      <c r="BM172" s="65" t="n"/>
      <c r="BN172" s="125">
        <f>$DJ172</f>
        <v/>
      </c>
      <c r="BO172" s="63">
        <f>$DQ172</f>
        <v/>
      </c>
      <c r="BP172" s="125">
        <f>
IFERROR(
IF($BL172=0,0,
$BN172*(1-$BO172)),
0)</f>
        <v/>
      </c>
      <c r="BQ172" s="125">
        <f t="array" ref="BQ172">
IFERROR(
_xlfn.IFS(
$DH172="день_1",
$BP172*$BL172/($AX172-$AW172+1)*AZ172*(DAY(EOMONTH(AZ$15,0))),
$DH172="день_2",
$BP172/30*MAX(MIN($AX172,EOMONTH(AZ$15,0))-MAX($AW172,AZ$15)+1,),
$DH172="раб.день",
$BP172/30*(IFERROR(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$BP172*AZ172,
$DH172="неделя",
$BP172*AZ172/7*(ROUNDUP((DAY(EOMONTH(AZ$15,0)))/4,0))),
0)</f>
        <v/>
      </c>
      <c r="BR172" s="125">
        <f t="array" ref="BR172">
IFERROR(
_xlfn.IFS(
$DH172="день_1",
$BP172*$BL172/($AX172-$AW172+1)*BA172*(DAY(EOMONTH(BA$15,0))),
$DH172="день_2",
$BP172/30*MAX(MIN($AX172,EOMONTH(BA$15,0))-MAX($AW172,BA$15)+1,),
$DH172="раб.день",
$BP172/30*(IFERROR(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$BP172*BA172,
$DH172="неделя",
$BP172*BA172/7*(ROUNDUP((DAY(EOMONTH(BA$15,0)))/4,0))),
0)</f>
        <v/>
      </c>
      <c r="BS172" s="125">
        <f t="array" ref="BS172">
IFERROR(
_xlfn.IFS(
$DH172="день_1",
$BP172*$BL172/($AX172-$AW172+1)*BB172*(DAY(EOMONTH(BB$15,0))),
$DH172="день_2",
$BP172/30*MAX(MIN($AX172,EOMONTH(BB$15,0))-MAX($AW172,BB$15)+1,),
$DH172="раб.день",
$BP172/30*(IFERROR(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$BP172*BB172,
$DH172="неделя",
$BP172*BB172/7*(ROUNDUP((DAY(EOMONTH(BB$15,0)))/4,0))),
0)</f>
        <v/>
      </c>
      <c r="BT172" s="125">
        <f t="array" ref="BT172">
IFERROR(
_xlfn.IFS(
$DH172="день_1",
$BP172*$BL172/($AX172-$AW172+1)*BC172*(DAY(EOMONTH(BC$15,0))),
$DH172="день_2",
$BP172/30*MAX(MIN($AX172,EOMONTH(BC$15,0))-MAX($AW172,BC$15)+1,),
$DH172="раб.день",
$BP172/30*(IFERROR(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$BP172*BC172,
$DH172="неделя",
$BP172*BC172/7*(ROUNDUP((DAY(EOMONTH(BC$15,0)))/4,0))),
0)</f>
        <v/>
      </c>
      <c r="BU172" s="125">
        <f t="array" ref="BU172">
IFERROR(
_xlfn.IFS(
$DH172="день_1",
$BP172*$BL172/($AX172-$AW172+1)*BD172*(DAY(EOMONTH(BD$15,0))),
$DH172="день_2",
$BP172/30*MAX(MIN($AX172,EOMONTH(BD$15,0))-MAX($AW172,BD$15)+1,),
$DH172="раб.день",
$BP172/30*(IFERROR(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$BP172*BD172,
$DH172="неделя",
$BP172*BD172/7*(ROUNDUP((DAY(EOMONTH(BD$15,0)))/4,0))),
0)</f>
        <v/>
      </c>
      <c r="BV172" s="125">
        <f t="array" ref="BV172">
IFERROR(
_xlfn.IFS(
$DH172="день_1",
$BP172*$BL172/($AX172-$AW172+1)*BE172*(DAY(EOMONTH(BE$15,0))),
$DH172="день_2",
$BP172/30*MAX(MIN($AX172,EOMONTH(BE$15,0))-MAX($AW172,BE$15)+1,),
$DH172="раб.день",
$BP172/30*(IFERROR(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$BP172*BE172,
$DH172="неделя",
$BP172*BE172/7*(ROUNDUP((DAY(EOMONTH(BE$15,0)))/4,0))),
0)</f>
        <v/>
      </c>
      <c r="BW172" s="125">
        <f t="array" ref="BW172">
IFERROR(
_xlfn.IFS(
$DH172="день_1",
$BP172*$BL172/($AX172-$AW172+1)*BF172*(DAY(EOMONTH(BF$15,0))),
$DH172="день_2",
$BP172/30*MAX(MIN($AX172,EOMONTH(BF$15,0))-MAX($AW172,BF$15)+1,),
$DH172="раб.день",
$BP172/30*(IFERROR(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$BP172*BF172,
$DH172="неделя",
$BP172*BF172/7*(ROUNDUP((DAY(EOMONTH(BF$15,0)))/4,0))),
0)</f>
        <v/>
      </c>
      <c r="BX172" s="125">
        <f t="array" ref="BX172">
IFERROR(
_xlfn.IFS(
$DH172="день_1",
$BP172*$BL172/($AX172-$AW172+1)*BG172*(DAY(EOMONTH(BG$15,0))),
$DH172="день_2",
$BP172/30*MAX(MIN($AX172,EOMONTH(BG$15,0))-MAX($AW172,BG$15)+1,),
$DH172="раб.день",
$BP172/30*(IFERROR(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$BP172*BG172,
$DH172="неделя",
$BP172*BG172/7*(ROUNDUP((DAY(EOMONTH(BG$15,0)))/4,0))),
0)</f>
        <v/>
      </c>
      <c r="BY172" s="125">
        <f t="array" ref="BY172">
IFERROR(
_xlfn.IFS(
$DH172="день_1",
$BP172*$BL172/($AX172-$AW172+1)*BH172*(DAY(EOMONTH(BH$15,0))),
$DH172="день_2",
$BP172/30*MAX(MIN($AX172,EOMONTH(BH$15,0))-MAX($AW172,BH$15)+1,),
$DH172="раб.день",
$BP172/30*(IFERROR(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$BP172*BH172,
$DH172="неделя",
$BP172*BH172/7*(ROUNDUP((DAY(EOMONTH(BH$15,0)))/4,0))),
0)</f>
        <v/>
      </c>
      <c r="BZ172" s="125">
        <f t="array" ref="BZ172">
IFERROR(
_xlfn.IFS(
$DH172="день_1",
$BP172*$BL172/($AX172-$AW172+1)*BI172*(DAY(EOMONTH(BI$15,0))),
$DH172="день_2",
$BP172/30*MAX(MIN($AX172,EOMONTH(BI$15,0))-MAX($AW172,BI$15)+1,),
$DH172="раб.день",
$BP172/30*(IFERROR(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$BP172*BI172,
$DH172="неделя",
$BP172*BI172/7*(ROUNDUP((DAY(EOMONTH(BI$15,0)))/4,0))),
0)</f>
        <v/>
      </c>
      <c r="CA172" s="125">
        <f t="array" ref="CA172">
IFERROR(
_xlfn.IFS(
$DH172="день_1",
$BP172*$BL172/($AX172-$AW172+1)*BJ172*(DAY(EOMONTH(BJ$15,0))),
$DH172="день_2",
$BP172/30*MAX(MIN($AX172,EOMONTH(BJ$15,0))-MAX($AW172,BJ$15)+1,),
$DH172="раб.день",
$BP172/30*(IFERROR(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$BP172*BJ172,
$DH172="неделя",
$BP172*BJ172/7*(ROUNDUP((DAY(EOMONTH(BJ$15,0)))/4,0))),
0)</f>
        <v/>
      </c>
      <c r="CB172" s="125">
        <f t="array" ref="CB172">
IFERROR(
_xlfn.IFS(
$DH172="день_1",
$BP172*$BL172/($AX172-$AW172+1)*BK172*(DAY(EOMONTH(BK$15,0))),
$DH172="день_2",
$BP172/30*MAX(MIN($AX172,EOMONTH(BK$15,0))-MAX($AW172,BK$15)+1,),
$DH172="раб.день",
$BP172/30*(IFERROR(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$BP172*BK172,
$DH172="неделя",
$BP172*BK172/7*(ROUNDUP((DAY(EOMONTH(BK$15,0)))/4,0))),
0)</f>
        <v/>
      </c>
      <c r="CC172" s="125">
        <f>SUM($BQ172:$CB172)</f>
        <v/>
      </c>
      <c r="CD172" s="126">
        <f>SUM($EH172:$EH172)</f>
        <v/>
      </c>
      <c r="CE172" s="126">
        <f>$CD172*$AB172</f>
        <v/>
      </c>
      <c r="CF172" s="126">
        <f>SUM($EK172:$EK172)</f>
        <v/>
      </c>
      <c r="CG172" s="126">
        <f>$CF172*$AB172</f>
        <v/>
      </c>
      <c r="CH172" s="126">
        <f>SUM($CC172,$CE172,$CG172)</f>
        <v/>
      </c>
      <c r="CI172" s="126">
        <f>$CH172*(1+$CM172)</f>
        <v/>
      </c>
      <c r="CJ172" s="127" t="n">
        <v>0</v>
      </c>
      <c r="CK172" s="126">
        <f>SUM($CH172:$CH172)*(1+$CJ172)</f>
        <v/>
      </c>
      <c r="CL172" s="126">
        <f>SUM($CH172:$CH172)*(1+$CM172)</f>
        <v/>
      </c>
      <c r="CM172" s="59" t="n"/>
      <c r="CN172" s="59" t="n"/>
      <c r="CO172" s="72" t="n"/>
      <c r="CP172" s="59" t="n"/>
      <c r="CQ172" s="73" t="n"/>
      <c r="CR172" s="73" t="n"/>
      <c r="CS172" s="73" t="n"/>
      <c r="CT172" s="72" t="n"/>
      <c r="CU172" s="79" t="inlineStr">
        <is>
          <t> </t>
        </is>
      </c>
      <c r="CV172" s="60" t="n"/>
      <c r="CW172" s="60" t="n"/>
      <c r="CX172" s="60" t="n"/>
      <c r="CY172" s="127">
        <f>IFERROR(($CC172-$EE172)/($EE172/(1-$DQ172)),0)</f>
        <v/>
      </c>
      <c r="CZ172" s="127">
        <f>IFERROR(1-$EI172/($CE172),0)</f>
        <v/>
      </c>
      <c r="DA172" s="127">
        <f>IFERROR(1-$EL172/($CG172),0)</f>
        <v/>
      </c>
      <c r="DB172" s="126">
        <f>ROUND(IFERROR(($CI172/(1+$CM172)-$EN172),0),2)</f>
        <v/>
      </c>
      <c r="DC172" s="128" t="n"/>
      <c r="DD172" s="125" t="n"/>
      <c r="DE172" s="75" t="n">
        <v>0</v>
      </c>
      <c r="DF172" s="128" t="n"/>
      <c r="DG172" s="125">
        <f>IF($DC172=0,0,$DD172*($DC172*100%-$DE172*$DF172))*SUM($AB172:$AB172)</f>
        <v/>
      </c>
      <c r="DH172" s="129" t="inlineStr">
        <is>
          <t>месяц</t>
        </is>
      </c>
      <c r="DI172" s="130">
        <f t="array" ref="DI172">IFERROR(
IF($ES172="LisChannel",
(ROUND(((INDEX({174.625;153.888888888889;130.972222222222},MATCH($AI172,{2;3;4}),0))*$AG172*$AI172),2)),0),0)</f>
        <v/>
      </c>
      <c r="DJ172" s="130">
        <f>
_xlfn.LET(_xlpm.X,
IFERROR(
IF($ES172="НовиковТВ",
(_xlfn.LET(_xlpm.NTV,
_xlfn.LET(_xlpm.MIN,350000,
IF(SUMIFS($DI:$DI,$ES:$ES,"НовиковТВ")&lt;=_xlpm.MIN,
(SUMIFS($DI:$DI,$ES:$ES,"НовиковТВ")/(COUNTIFS($ES:$ES,"НовиковТВ")))*_xlpm.MIN/SUMIFS($DI:$DI,$ES:$ES,"НовиковТВ"),
DI172)),
_xlpm.NTV+$DG172/(1-(1-(_xlpm.NTV)*(1-$DL172)*(1-$DM172)*(1-$DN172)*(1-$DO172)*(1-$DP172)/_xlpm.NTV))))/(1+$EP172),
$DI172+$DG172/(1-(1-($DI172)*(1-$DL172)*(1-$DM172)*(1-$DN172)*(1-$DO172)*(1-$DP172)/$DI172))),
0),
_xlpm.X*(1+$CM172)*(1+$CW172)-_xlpm.X*(1+$CM172)+_xlpm.X)</f>
        <v/>
      </c>
      <c r="DK172" s="125" t="inlineStr">
        <is>
          <t>послед.</t>
        </is>
      </c>
      <c r="DL172" s="63" t="n">
        <v>0</v>
      </c>
      <c r="DM172" s="63" t="n">
        <v>0</v>
      </c>
      <c r="DN172" s="63" t="n">
        <v>0</v>
      </c>
      <c r="DO172" s="63" t="n">
        <v>0</v>
      </c>
      <c r="DP172" s="63" t="n">
        <v>0</v>
      </c>
      <c r="DQ172" s="63">
        <f t="array" ref="DQ172">IFERROR(_xlfn.IFS(
$DK172="послед.",1-(1-$DL172)*(1-$DM172)*(1-$DN172)*(1-$DO172)*(1-$DP172),
$DK172="сумм.",$DL172+$DM172+$DN172+$DO172+$DP172),
0)</f>
        <v/>
      </c>
      <c r="DR172" s="125">
        <f t="array" ref="DR172">
IFERROR(
_xlfn.IFS(
$BL172=0,
0,
$BL172&gt;0,
_xlfn.IFS($DK172="послед.",
$DJ172*(1-$DL172)*(1-$DM172)*(1-$DN172)*(1-$DO172)*(1-$DP172),
$DK172="сумм.",
$DJ172*(1-($DL172+$DM172+$DN172+$DO172+$DP172)))),0)</f>
        <v/>
      </c>
      <c r="DS172" s="125">
        <f t="array" ref="DS172">
IFERROR(_xlfn.IFS(
$DH172="день_1",
$DR172*$BL172/($AX172-$AW172+1)*AZ172*(DAY(EOMONTH(AZ$15,0))),
$DH172="день_2",
$DR172/30*MAX(MIN($AX172,EOMONTH(AZ$15,0))-MAX($AW172,AZ$15)+1,),
$DH172="раб.день",
$DR172/30*(IFERROR(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$DR172*AZ172,
$DH172="неделя",
$DR172*AZ172/7*(ROUNDUP((DAY(EOMONTH(AZ$15,0)))/4,0))),
0)</f>
        <v/>
      </c>
      <c r="DT172" s="125">
        <f t="array" ref="DT172">
IFERROR(_xlfn.IFS(
$DH172="день_1",
$DR172*$BL172/($AX172-$AW172+1)*BA172*(DAY(EOMONTH(BA$15,0))),
$DH172="день_2",
$DR172/30*MAX(MIN($AX172,EOMONTH(BA$15,0))-MAX($AW172,BA$15)+1,),
$DH172="раб.день",
$DR172/30*(IFERROR(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$DR172*BA172,
$DH172="неделя",
$DR172*BA172/7*(ROUNDUP((DAY(EOMONTH(BA$15,0)))/4,0))),
0)</f>
        <v/>
      </c>
      <c r="DU172" s="125">
        <f t="array" ref="DU172">
IFERROR(_xlfn.IFS(
$DH172="день_1",
$DR172*$BL172/($AX172-$AW172+1)*BB172*(DAY(EOMONTH(BB$15,0))),
$DH172="день_2",
$DR172/30*MAX(MIN($AX172,EOMONTH(BB$15,0))-MAX($AW172,BB$15)+1,),
$DH172="раб.день",
$DR172/30*(IFERROR(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$DR172*BB172,
$DH172="неделя",
$DR172*BB172/7*(ROUNDUP((DAY(EOMONTH(BB$15,0)))/4,0))),
0)</f>
        <v/>
      </c>
      <c r="DV172" s="125">
        <f t="array" ref="DV172">
IFERROR(_xlfn.IFS(
$DH172="день_1",
$DR172*$BL172/($AX172-$AW172+1)*BC172*(DAY(EOMONTH(BC$15,0))),
$DH172="день_2",
$DR172/30*MAX(MIN($AX172,EOMONTH(BC$15,0))-MAX($AW172,BC$15)+1,),
$DH172="раб.день",
$DR172/30*(IFERROR(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$DR172*BC172,
$DH172="неделя",
$DR172*BC172/7*(ROUNDUP((DAY(EOMONTH(BC$15,0)))/4,0))),
0)</f>
        <v/>
      </c>
      <c r="DW172" s="125">
        <f t="array" ref="DW172">
IFERROR(_xlfn.IFS(
$DH172="день_1",
$DR172*$BL172/($AX172-$AW172+1)*BD172*(DAY(EOMONTH(BD$15,0))),
$DH172="день_2",
$DR172/30*MAX(MIN($AX172,EOMONTH(BD$15,0))-MAX($AW172,BD$15)+1,),
$DH172="раб.день",
$DR172/30*(IFERROR(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$DR172*BD172,
$DH172="неделя",
$DR172*BD172/7*(ROUNDUP((DAY(EOMONTH(BD$15,0)))/4,0))),
0)</f>
        <v/>
      </c>
      <c r="DX172" s="125">
        <f t="array" ref="DX172">
IFERROR(_xlfn.IFS(
$DH172="день_1",
$DR172*$BL172/($AX172-$AW172+1)*BE172*(DAY(EOMONTH(BE$15,0))),
$DH172="день_2",
$DR172/30*MAX(MIN($AX172,EOMONTH(BE$15,0))-MAX($AW172,BE$15)+1,),
$DH172="раб.день",
$DR172/30*(IFERROR(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$DR172*BE172,
$DH172="неделя",
$DR172*BE172/7*(ROUNDUP((DAY(EOMONTH(BE$15,0)))/4,0))),
0)</f>
        <v/>
      </c>
      <c r="DY172" s="125">
        <f t="array" ref="DY172">
IFERROR(_xlfn.IFS(
$DH172="день_1",
$DR172*$BL172/($AX172-$AW172+1)*BF172*(DAY(EOMONTH(BF$15,0))),
$DH172="день_2",
$DR172/30*MAX(MIN($AX172,EOMONTH(BF$15,0))-MAX($AW172,BF$15)+1,),
$DH172="раб.день",
$DR172/30*(IFERROR(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$DR172*BF172,
$DH172="неделя",
$DR172*BF172/7*(ROUNDUP((DAY(EOMONTH(BF$15,0)))/4,0))),
0)</f>
        <v/>
      </c>
      <c r="DZ172" s="125">
        <f t="array" ref="DZ172">
IFERROR(_xlfn.IFS(
$DH172="день_1",
$DR172*$BL172/($AX172-$AW172+1)*BG172*(DAY(EOMONTH(BG$15,0))),
$DH172="день_2",
$DR172/30*MAX(MIN($AX172,EOMONTH(BG$15,0))-MAX($AW172,BG$15)+1,),
$DH172="раб.день",
$DR172/30*(IFERROR(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$DR172*BG172,
$DH172="неделя",
$DR172*BG172/7*(ROUNDUP((DAY(EOMONTH(BG$15,0)))/4,0))),
0)</f>
        <v/>
      </c>
      <c r="EA172" s="125">
        <f t="array" ref="EA172">
IFERROR(_xlfn.IFS(
$DH172="день_1",
$DR172*$BL172/($AX172-$AW172+1)*BH172*(DAY(EOMONTH(BH$15,0))),
$DH172="день_2",
$DR172/30*MAX(MIN($AX172,EOMONTH(BH$15,0))-MAX($AW172,BH$15)+1,),
$DH172="раб.день",
$DR172/30*(IFERROR(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$DR172*BH172,
$DH172="неделя",
$DR172*BH172/7*(ROUNDUP((DAY(EOMONTH(BH$15,0)))/4,0))),
0)</f>
        <v/>
      </c>
      <c r="EB172" s="125">
        <f t="array" ref="EB172">
IFERROR(_xlfn.IFS(
$DH172="день_1",
$DR172*$BL172/($AX172-$AW172+1)*BI172*(DAY(EOMONTH(BI$15,0))),
$DH172="день_2",
$DR172/30*MAX(MIN($AX172,EOMONTH(BI$15,0))-MAX($AW172,BI$15)+1,),
$DH172="раб.день",
$DR172/30*(IFERROR(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$DR172*BI172,
$DH172="неделя",
$DR172*BI172/7*(ROUNDUP((DAY(EOMONTH(BI$15,0)))/4,0))),
0)</f>
        <v/>
      </c>
      <c r="EC172" s="125">
        <f t="array" ref="EC172">
IFERROR(_xlfn.IFS(
$DH172="день_1",
$DR172*$BL172/($AX172-$AW172+1)*BJ172*(DAY(EOMONTH(BJ$15,0))),
$DH172="день_2",
$DR172/30*MAX(MIN($AX172,EOMONTH(BJ$15,0))-MAX($AW172,BJ$15)+1,),
$DH172="раб.день",
$DR172/30*(IFERROR(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$DR172*BJ172,
$DH172="неделя",
$DR172*BJ172/7*(ROUNDUP((DAY(EOMONTH(BJ$15,0)))/4,0))),
0)</f>
        <v/>
      </c>
      <c r="ED172" s="125">
        <f t="array" ref="ED172">
IFERROR(_xlfn.IFS(
$DH172="день_1",
$DR172*$BL172/($AX172-$AW172+1)*BK172*(DAY(EOMONTH(BK$15,0))),
$DH172="день_2",
$DR172/30*MAX(MIN($AX172,EOMONTH(BK$15,0))-MAX($AW172,BK$15)+1,),
$DH172="раб.день",
$DR172/30*(IFERROR(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$DR172*BK172,
$DH172="неделя",
$DR172*BK172/7*(ROUNDUP((DAY(EOMONTH(BK$15,0)))/4,0))),
0)</f>
        <v/>
      </c>
      <c r="EE172" s="125">
        <f>SUM($DS172,$DT172,$DU172,$DV172,$DW172,$DX172,$DY172,$DZ172,$EA172,$EB172,$EC172,$ED172)</f>
        <v/>
      </c>
      <c r="EF172" s="125">
        <f>IFERROR(ROUND($EE172*(1+$EP172),2),0)</f>
        <v/>
      </c>
      <c r="EG172" s="128" t="n">
        <v>1</v>
      </c>
      <c r="EH172" s="126" t="n">
        <v>0</v>
      </c>
      <c r="EI172" s="126">
        <f>ROUND(SUM($EH172:$EH172)*SUM($AB172:$AB172)*$EG172,2)</f>
        <v/>
      </c>
      <c r="EJ172" s="126">
        <f>ROUND($EI172*(1+$EP172),2)</f>
        <v/>
      </c>
      <c r="EK172" s="126" t="n">
        <v>0</v>
      </c>
      <c r="EL172" s="126">
        <f>ROUND(SUM($EK172:$EK172)*SUM($AB172:$AB172)*$EG172,2)</f>
        <v/>
      </c>
      <c r="EM172" s="126">
        <f>ROUND($EL172*(1+$EP172),2)</f>
        <v/>
      </c>
      <c r="EN172" s="126">
        <f>SUM($EE172,$EI172,$EL172)</f>
        <v/>
      </c>
      <c r="EO172" s="126">
        <f>SUM($EF172,$EJ172,$EM172)</f>
        <v/>
      </c>
      <c r="EP172" s="59" t="n"/>
      <c r="EQ172" s="59" t="n"/>
      <c r="ER172" s="60">
        <f t="array" ref="ER1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MATCH(ES172,
{"AMS";"RussOutdoor";"HD Outdoor";"Ingroup";"IQ";"Ledproduction";"LisChannel";"Logic";"Media-PPL";"NovikovTV | НовиковТВ";"SMA";"SOK";"КрокусТВ | CrocusTV | IndoorTV";"Сити";"ТЯК Москва"},
0)),"")</f>
        <v/>
      </c>
      <c r="ES172" s="60" t="n"/>
      <c r="ET172" s="60">
        <f t="array" ref="ET1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MATCH(ES172,
{"AMS";"RussOutdoor";"HD Outdoor";"Ingroup";"IQ";"Ledproduction";"LisChannel";"Logic";"Media-PPL";"NovikovTV | НовиковТВ";"SMA";"SOK";"КрокусТВ | CrocusTV | IndoorTV";"Сити";"ТЯК Москва"},
0)),"")</f>
        <v/>
      </c>
      <c r="EU172" s="60" t="n"/>
      <c r="EV172" s="60" t="n"/>
      <c r="EX172" s="110">
        <f t="array" ref="EX172">
($AR172/30
+N("ТРАФИК ПЛОЩАДКИ"))*
(IFERROR(
_xlfn.LET(
_xlpm.GPR,
HLOOKUP($L172,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IF($Q172="цифровой",_xlpm.GPR/$AG172,_xlpm.GPR/60)),
0)
+N("DWELL TIME"))*
(IF($AB172=0,0,IF($AB172=1,0.3,IF($AB172=2,0.5,IF($AB172&gt;2,1))))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_xlfn.IFS($AC172="да",1.2,$AC172="нет",1)*
_xlfn.IFS($AD172="да",1.2,$AD172="нет",1)*
IF(R172="статический",1,1.2)*
$X172*
INDEX(
{1.2;1;1.2;1.2;1;1.2;1.2;1.2;1.2;1.2;1.2;1;1.2;1.2;1.2;1.2;1;1;1.2;1.2;1.2;1;1;1;1;1.2;1.2;1.2;1.2;1;1;1;1;1.2;1.2;1.2;1.2;1.2;1.2;1.2;1.2;1;1;1.2;1;1;1;1;1.5;1;1;1.5;1.5;1.2},
MATCH($Q172,_xlpm.MI,0)))&gt;{0.02;0.04;0.06;0.1;0.2;0.4;0.6;0.8;1;2;4;6})),
{0;1;2;3;4;5;6;7;8;9;10;11;12},
0)))
+N("КОЭФФИЦИЕНТ КОНТАКТА"))))*
(_xlfn.IFS($X172&lt;0.1,$X172/1000,$X172&gt;25,5.2,AND($X172&gt;=0.1,$X172&lt;=25),(($X172*2+0.1)/10)*($X172/10)))*
IFERROR((_xlfn.LET(
_xlpm.MA,
{0;0.8;0.85;0.9;0.95;1},
_xlpm.MAA,
{0;1;2;3;4;5},
INDEX(_xlpm.MA,MATCH(SUMPRODUCT(--((IF(ROUND(_xlpm.MAA,1)&gt;5,5,ROUND($AB172,1)))&gt;{0;1;2;3;4;5})),_xlpm.MAA,0)))
+N("КОЭФФИЦИЕНТ КОЛ-ВО КОНСТРУКЦИЙ")),1)*
$AB172,0))*
(IF($Q172="цифровой",$AG172/15*$AI172,1)
+N("ДЛЯ ЦИФРЫ"))</f>
        <v/>
      </c>
      <c r="EY172" s="110">
        <f>IFERROR(EX172*AY172,0)</f>
        <v/>
      </c>
      <c r="EZ172" s="131">
        <f>IFERROR(DP172/EY172*1000,0)</f>
        <v/>
      </c>
      <c r="FA172" s="112">
        <f>IFERROR(FC172/FB172,0)</f>
        <v/>
      </c>
      <c r="FB172" s="112">
        <f>IFERROR((FC172/(EY172/FF172*#REF!))*0.825,0)</f>
        <v/>
      </c>
      <c r="FC172" s="112">
        <f>IFERROR(((EX172*30/AR172)*100)/30,0)</f>
        <v/>
      </c>
      <c r="FD172" s="112">
        <f>IFERROR(EY172/G172*100%,0)</f>
        <v/>
      </c>
      <c r="FE172" s="112">
        <f>IFERROR(FD172/FC172*100%,0)</f>
        <v/>
      </c>
      <c r="FF172" s="110">
        <f>IFERROR(AR172/30*AY172,0)</f>
        <v/>
      </c>
    </row>
    <row r="173" ht="12.75" customHeight="1">
      <c r="A173" s="59" t="n"/>
      <c r="B173" s="60" t="n"/>
      <c r="C173" s="60" t="n"/>
      <c r="D173" s="60">
        <f t="array" ref="D1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3" s="60">
        <f t="array" ref="E1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3" s="60" t="inlineStr"/>
      <c r="G173" s="60" t="n"/>
      <c r="H173" s="60">
        <f t="array" ref="H1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3" s="60" t="n"/>
      <c r="J173" s="60" t="n"/>
      <c r="K173" s="60" t="n"/>
      <c r="L173" s="60" t="n"/>
      <c r="M173" s="60" t="n"/>
      <c r="N173" s="60" t="n"/>
      <c r="O173" s="60" t="n"/>
      <c r="P173" s="60">
        <f t="array" ref="P173">
_xlfn.IFS(
ISNUMBER(MATCH($Q173,{"шелфбаннер","разделитель","монетница","чековая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ISNUMBER(MATCH($Q173,{"каталог","журнал"},)),
"Пресса",
$Q173="","")</f>
        <v/>
      </c>
      <c r="Q173" s="60" t="n"/>
      <c r="R173" s="60">
        <f t="array" ref="R173">
IFERROR(
_xlfn.IFS(
OR(ISNUMBER(MATCH($Q173,{"экспозиция","макет","стенд","автостенд","авто стенд","выставочное пространство","выставочные стенды","модульные выставочные стенды","3Д конструкция","3D конструкция"},)),P173="Экспонирование"),
"нестандартный",
ISNUMBER(MATCH($Q173,{"скроллер","призматрон"},)),
"динамический",
$P173="Видео",
"цифровой",
OR($P173="Пресса",$P173="Щит",$P173="POSm",$P173="Подвес",$P173="Брендирование/оклейка"),
"статический"),"")</f>
        <v/>
      </c>
      <c r="S173" s="59" t="n"/>
      <c r="T173" s="60" t="n"/>
      <c r="U173" s="60" t="n"/>
      <c r="V173" s="60">
        <f>
IF(P173="Видео",
"цифровой постер/ролик",
IF(ISNUMBER(MATCH(Q173,{"короб световой","короб световой | лайтбокс","короб световой | кристалайт","лайтбокс","лайт бокс","кристалайт","LB","lightbox"},)),
"бэклит",
IF(P173="Брендирование/оклейка",
"перфарированная пленка/самоклейка",
IF(P173="Экспонирование",
"под запрос",
IF(P173="Подвес",
"баннер/ткань",
"")))))</f>
        <v/>
      </c>
      <c r="W173" s="59" t="n"/>
      <c r="X173" s="59" t="n"/>
      <c r="Y173" s="59" t="n"/>
      <c r="Z173" s="61" t="n"/>
      <c r="AA173" s="61" t="n"/>
      <c r="AB173" s="61">
        <f>IF(BL173&gt;0,Z173,0)</f>
        <v/>
      </c>
      <c r="AC173" s="59" t="n"/>
      <c r="AD173" s="59" t="n"/>
      <c r="AE173" s="59" t="n"/>
      <c r="AF173" s="59" t="n"/>
      <c r="AG173" s="59" t="n"/>
      <c r="AH173" s="59" t="n"/>
      <c r="AI173" s="59" t="n"/>
      <c r="AJ173" s="59" t="n"/>
      <c r="AK173" s="59" t="n"/>
      <c r="AL173" s="62">
        <f>IFERROR(IF(OR(R173="статический",R173="динамический",R173="нестандартный",R173="",R173=""),"-",IF(AND(AH173="-",AI173="-"),"-",AK173*3600/AH173*AI173)),"-")</f>
        <v/>
      </c>
      <c r="AM173" s="62">
        <f>IFERROR(IF(OR(R173="статический",R173="динамический",R173="",R173="", R173="BTL",R173="нестандартный"),"-",AG173*AI173*AL173/60),"-")</f>
        <v/>
      </c>
      <c r="AN173" s="63">
        <f>IFERROR(IF(AH173="","-",AG173*AI173/AH173),"-")</f>
        <v/>
      </c>
      <c r="AO173" s="59">
        <f>IFERROR(IF(OR($R173="статический",$R173="динамический",$R173="",$R173="",$R173="BTL",$R173="нестандартный"),"-",$AL173*$AY173),"-")</f>
        <v/>
      </c>
      <c r="AP173" s="62">
        <f>IFERROR(IF(OR($R173="статический",$R173="динамический",$R173="",$R173="",$R173="BTL",$R173="нестандартный"),"-",$AM173*AY173),"-")</f>
        <v/>
      </c>
      <c r="AQ173" s="64" t="n"/>
      <c r="AR173" s="61" t="n"/>
      <c r="AS173" s="61" t="n"/>
      <c r="AT173" s="61" t="n"/>
      <c r="AU173" s="65" t="n"/>
      <c r="AV173" s="124">
        <f>IFERROR(DR173/AT173*1000,"n/a")</f>
        <v/>
      </c>
      <c r="AW173" s="67" t="n"/>
      <c r="AX173" s="67" t="n"/>
      <c r="AY173" s="43">
        <f>IFERROR(IF(OR($AW173="",$AX173=""),"",_xlfn.DAYS($AX173+1,$AW173)),"")</f>
        <v/>
      </c>
      <c r="AZ173" s="68">
        <f t="array" ref="AZ173">
_xlfn.LET(_xlpm.COEFF,
IF($AW173+$AX173=0,0,IF(MAX(MIN($AX173,EOMONTH(AZ$15,0))-MAX($AW173,AZ$15)+1,)&gt;0,1,0)),
_xlfn.IFS(
$ES173="LisChannel",
_xlpm.COEFF*
INDEX({1;1;1.2;1.2;1;1;1;1;1.2;1.2;1.2;1.2},
MATCH(MONTH(AZ$15),
{1,2,3,4,5,6,7,8,9,10,11,12})),
CONCATENATE($ES173," ",$L173)="RussOutdoor метро",
_xlpm.COEFF*
INDEX({0.8;0.9;1.1;1.1;1;1;1;1;1.1;1.1;1.1;1.1},
MATCH(MONTH(AZ$15),
{1,2,3,4,5,6,7,8,9,10,11,12})),
$ES173&lt;&gt;"LisChannel",
_xlpm.COEFF,
$ES173&lt;&gt;"RussOutdoor",
_xlpm.COEFF))</f>
        <v/>
      </c>
      <c r="BA173" s="68">
        <f t="array" ref="BA173">
_xlfn.LET(_xlpm.COEFF,
IF($AW173+$AX173=0,0,IF(MAX(MIN($AX173,EOMONTH(BA$15,0))-MAX($AW173,BA$15)+1,)&gt;0,1,0)),
_xlfn.IFS(
$ES173="LisChannel",
_xlpm.COEFF*
INDEX({1;1;1.2;1.2;1;1;1;1;1.2;1.2;1.2;1.2},
MATCH(MONTH(BA$15),
{1,2,3,4,5,6,7,8,9,10,11,12})),
CONCATENATE($ES173," ",$L173)="RussOutdoor метро",
_xlpm.COEFF*
INDEX({0.8;0.9;1.1;1.1;1;1;1;1;1.1;1.1;1.1;1.1},
MATCH(MONTH(BA$15),
{1,2,3,4,5,6,7,8,9,10,11,12})),
$ES173&lt;&gt;"LisChannel",
_xlpm.COEFF,
$ES173&lt;&gt;"RussOutdoor",
_xlpm.COEFF))</f>
        <v/>
      </c>
      <c r="BB173" s="68">
        <f t="array" ref="BB173">
_xlfn.LET(_xlpm.COEFF,
IF($AW173+$AX173=0,0,IF(MAX(MIN($AX173,EOMONTH(BB$15,0))-MAX($AW173,BB$15)+1,)&gt;0,1,0)),
_xlfn.IFS(
$ES173="LisChannel",
_xlpm.COEFF*
INDEX({1;1;1.2;1.2;1;1;1;1;1.2;1.2;1.2;1.2},
MATCH(MONTH(BB$15),
{1,2,3,4,5,6,7,8,9,10,11,12})),
CONCATENATE($ES173," ",$L173)="RussOutdoor метро",
_xlpm.COEFF*
INDEX({0.8;0.9;1.1;1.1;1;1;1;1;1.1;1.1;1.1;1.1},
MATCH(MONTH(BB$15),
{1,2,3,4,5,6,7,8,9,10,11,12})),
$ES173&lt;&gt;"LisChannel",
_xlpm.COEFF,
$ES173&lt;&gt;"RussOutdoor",
_xlpm.COEFF))</f>
        <v/>
      </c>
      <c r="BC173" s="68">
        <f t="array" ref="BC173">
_xlfn.LET(_xlpm.COEFF,
IF($AW173+$AX173=0,0,IF(MAX(MIN($AX173,EOMONTH(BC$15,0))-MAX($AW173,BC$15)+1,)&gt;0,1,0)),
_xlfn.IFS(
$ES173="LisChannel",
_xlpm.COEFF*
INDEX({1;1;1.2;1.2;1;1;1;1;1.2;1.2;1.2;1.2},
MATCH(MONTH(BC$15),
{1,2,3,4,5,6,7,8,9,10,11,12})),
CONCATENATE($ES173," ",$L173)="RussOutdoor метро",
_xlpm.COEFF*
INDEX({0.8;0.9;1.1;1.1;1;1;1;1;1.1;1.1;1.1;1.1},
MATCH(MONTH(BC$15),
{1,2,3,4,5,6,7,8,9,10,11,12})),
$ES173&lt;&gt;"LisChannel",
_xlpm.COEFF,
$ES173&lt;&gt;"RussOutdoor",
_xlpm.COEFF))</f>
        <v/>
      </c>
      <c r="BD173" s="68">
        <f t="array" ref="BD173">
_xlfn.LET(_xlpm.COEFF,
IF($AW173+$AX173=0,0,IF(MAX(MIN($AX173,EOMONTH(BD$15,0))-MAX($AW173,BD$15)+1,)&gt;0,1,0)),
_xlfn.IFS(
$ES173="LisChannel",
_xlpm.COEFF*
INDEX({1;1;1.2;1.2;1;1;1;1;1.2;1.2;1.2;1.2},
MATCH(MONTH(BD$15),
{1,2,3,4,5,6,7,8,9,10,11,12})),
CONCATENATE($ES173," ",$L173)="RussOutdoor метро",
_xlpm.COEFF*
INDEX({0.8;0.9;1.1;1.1;1;1;1;1;1.1;1.1;1.1;1.1},
MATCH(MONTH(BD$15),
{1,2,3,4,5,6,7,8,9,10,11,12})),
$ES173&lt;&gt;"LisChannel",
_xlpm.COEFF,
$ES173&lt;&gt;"RussOutdoor",
_xlpm.COEFF))</f>
        <v/>
      </c>
      <c r="BE173" s="68">
        <f t="array" ref="BE173">
_xlfn.LET(_xlpm.COEFF,
IF($AW173+$AX173=0,0,IF(MAX(MIN($AX173,EOMONTH(BE$15,0))-MAX($AW173,BE$15)+1,)&gt;0,1,0)),
_xlfn.IFS(
$ES173="LisChannel",
_xlpm.COEFF*
INDEX({1;1;1.2;1.2;1;1;1;1;1.2;1.2;1.2;1.2},
MATCH(MONTH(BE$15),
{1,2,3,4,5,6,7,8,9,10,11,12})),
CONCATENATE($ES173," ",$L173)="RussOutdoor метро",
_xlpm.COEFF*
INDEX({0.8;0.9;1.1;1.1;1;1;1;1;1.1;1.1;1.1;1.1},
MATCH(MONTH(BE$15),
{1,2,3,4,5,6,7,8,9,10,11,12})),
$ES173&lt;&gt;"LisChannel",
_xlpm.COEFF,
$ES173&lt;&gt;"RussOutdoor",
_xlpm.COEFF))</f>
        <v/>
      </c>
      <c r="BF173" s="68">
        <f t="array" ref="BF173">
_xlfn.LET(_xlpm.COEFF,
IF($AW173+$AX173=0,0,IF(MAX(MIN($AX173,EOMONTH(BF$15,0))-MAX($AW173,BF$15)+1,)&gt;0,1,0)),
_xlfn.IFS(
$ES173="LisChannel",
_xlpm.COEFF*
INDEX({1;1;1.2;1.2;1;1;1;1;1.2;1.2;1.2;1.2},
MATCH(MONTH(BF$15),
{1,2,3,4,5,6,7,8,9,10,11,12})),
CONCATENATE($ES173," ",$L173)="RussOutdoor метро",
_xlpm.COEFF*
INDEX({0.8;0.9;1.1;1.1;1;1;1;1;1.1;1.1;1.1;1.1},
MATCH(MONTH(BF$15),
{1,2,3,4,5,6,7,8,9,10,11,12})),
$ES173&lt;&gt;"LisChannel",
_xlpm.COEFF,
$ES173&lt;&gt;"RussOutdoor",
_xlpm.COEFF))</f>
        <v/>
      </c>
      <c r="BG173" s="68">
        <f t="array" ref="BG173">
_xlfn.LET(_xlpm.COEFF,
IF($AW173+$AX173=0,0,IF(MAX(MIN($AX173,EOMONTH(BG$15,0))-MAX($AW173,BG$15)+1,)&gt;0,1,0)),
_xlfn.IFS(
$ES173="LisChannel",
_xlpm.COEFF*
INDEX({1;1;1.2;1.2;1;1;1;1;1.2;1.2;1.2;1.2},
MATCH(MONTH(BG$15),
{1,2,3,4,5,6,7,8,9,10,11,12})),
CONCATENATE($ES173," ",$L173)="RussOutdoor метро",
_xlpm.COEFF*
INDEX({0.8;0.9;1.1;1.1;1;1;1;1;1.1;1.1;1.1;1.1},
MATCH(MONTH(BG$15),
{1,2,3,4,5,6,7,8,9,10,11,12})),
$ES173&lt;&gt;"LisChannel",
_xlpm.COEFF,
$ES173&lt;&gt;"RussOutdoor",
_xlpm.COEFF))</f>
        <v/>
      </c>
      <c r="BH173" s="68">
        <f t="array" ref="BH173">
_xlfn.LET(_xlpm.COEFF,
IF($AW173+$AX173=0,0,IF(MAX(MIN($AX173,EOMONTH(BH$15,0))-MAX($AW173,BH$15)+1,)&gt;0,1,0)),
_xlfn.IFS(
$ES173="LisChannel",
_xlpm.COEFF*
INDEX({1;1;1.2;1.2;1;1;1;1;1.2;1.2;1.2;1.2},
MATCH(MONTH(BH$15),
{1,2,3,4,5,6,7,8,9,10,11,12})),
CONCATENATE($ES173," ",$L173)="RussOutdoor метро",
_xlpm.COEFF*
INDEX({0.8;0.9;1.1;1.1;1;1;1;1;1.1;1.1;1.1;1.1},
MATCH(MONTH(BH$15),
{1,2,3,4,5,6,7,8,9,10,11,12})),
$ES173&lt;&gt;"LisChannel",
_xlpm.COEFF,
$ES173&lt;&gt;"RussOutdoor",
_xlpm.COEFF))</f>
        <v/>
      </c>
      <c r="BI173" s="68">
        <f t="array" ref="BI173">
_xlfn.LET(_xlpm.COEFF,
IF($AW173+$AX173=0,0,IF(MAX(MIN($AX173,EOMONTH(BI$15,0))-MAX($AW173,BI$15)+1,)&gt;0,1,0)),
_xlfn.IFS(
$ES173="LisChannel",
_xlpm.COEFF*
INDEX({1;1;1.2;1.2;1;1;1;1;1.2;1.2;1.2;1.2},
MATCH(MONTH(BI$15),
{1,2,3,4,5,6,7,8,9,10,11,12})),
CONCATENATE($ES173," ",$L173)="RussOutdoor метро",
_xlpm.COEFF*
INDEX({0.8;0.9;1.1;1.1;1;1;1;1;1.1;1.1;1.1;1.1},
MATCH(MONTH(BI$15),
{1,2,3,4,5,6,7,8,9,10,11,12})),
$ES173&lt;&gt;"LisChannel",
_xlpm.COEFF,
$ES173&lt;&gt;"RussOutdoor",
_xlpm.COEFF))</f>
        <v/>
      </c>
      <c r="BJ173" s="68">
        <f t="array" ref="BJ173">
_xlfn.LET(_xlpm.COEFF,
IF($AW173+$AX173=0,0,IF(MAX(MIN($AX173,EOMONTH(BJ$15,0))-MAX($AW173,BJ$15)+1,)&gt;0,1,0)),
_xlfn.IFS(
$ES173="LisChannel",
_xlpm.COEFF*
INDEX({1;1;1.2;1.2;1;1;1;1;1.2;1.2;1.2;1.2},
MATCH(MONTH(BJ$15),
{1,2,3,4,5,6,7,8,9,10,11,12})),
CONCATENATE($ES173," ",$L173)="RussOutdoor метро",
_xlpm.COEFF*
INDEX({0.8;0.9;1.1;1.1;1;1;1;1;1.1;1.1;1.1;1.1},
MATCH(MONTH(BJ$15),
{1,2,3,4,5,6,7,8,9,10,11,12})),
$ES173&lt;&gt;"LisChannel",
_xlpm.COEFF,
$ES173&lt;&gt;"RussOutdoor",
_xlpm.COEFF))</f>
        <v/>
      </c>
      <c r="BK173" s="68">
        <f t="array" ref="BK173">
_xlfn.LET(_xlpm.COEFF,
IF($AW173+$AX173=0,0,IF(MAX(MIN($AX173,EOMONTH(BK$15,0))-MAX($AW173,BK$15)+1,)&gt;0,1,0)),
_xlfn.IFS(
$ES173="LisChannel",
_xlpm.COEFF*
INDEX({1;1;1.2;1.2;1;1;1;1;1.2;1.2;1.2;1.2},
MATCH(MONTH(BK$15),
{1,2,3,4,5,6,7,8,9,10,11,12})),
CONCATENATE($ES173," ",$L173)="RussOutdoor метро",
_xlpm.COEFF*
INDEX({0.8;0.9;1.1;1.1;1;1;1;1;1.1;1.1;1.1;1.1},
MATCH(MONTH(BK$15),
{1,2,3,4,5,6,7,8,9,10,11,12})),
$ES173&lt;&gt;"LisChannel",
_xlpm.COEFF,
$ES173&lt;&gt;"RussOutdoor",
_xlpm.COEFF))</f>
        <v/>
      </c>
      <c r="BL173" s="62">
        <f>COUNTIFS($AZ173:$BK173,"&gt;0")</f>
        <v/>
      </c>
      <c r="BM173" s="65" t="n"/>
      <c r="BN173" s="125">
        <f>$DJ173</f>
        <v/>
      </c>
      <c r="BO173" s="63">
        <f>$DQ173</f>
        <v/>
      </c>
      <c r="BP173" s="125">
        <f>
IFERROR(
IF($BL173=0,0,
$BN173*(1-$BO173)),
0)</f>
        <v/>
      </c>
      <c r="BQ173" s="125">
        <f t="array" ref="BQ173">
IFERROR(
_xlfn.IFS(
$DH173="день_1",
$BP173*$BL173/($AX173-$AW173+1)*AZ173*(DAY(EOMONTH(AZ$15,0))),
$DH173="день_2",
$BP173/30*MAX(MIN($AX173,EOMONTH(AZ$15,0))-MAX($AW173,AZ$15)+1,),
$DH173="раб.день",
$BP173/30*(IFERROR(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$BP173*AZ173,
$DH173="неделя",
$BP173*AZ173/7*(ROUNDUP((DAY(EOMONTH(AZ$15,0)))/4,0))),
0)</f>
        <v/>
      </c>
      <c r="BR173" s="125">
        <f t="array" ref="BR173">
IFERROR(
_xlfn.IFS(
$DH173="день_1",
$BP173*$BL173/($AX173-$AW173+1)*BA173*(DAY(EOMONTH(BA$15,0))),
$DH173="день_2",
$BP173/30*MAX(MIN($AX173,EOMONTH(BA$15,0))-MAX($AW173,BA$15)+1,),
$DH173="раб.день",
$BP173/30*(IFERROR(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$BP173*BA173,
$DH173="неделя",
$BP173*BA173/7*(ROUNDUP((DAY(EOMONTH(BA$15,0)))/4,0))),
0)</f>
        <v/>
      </c>
      <c r="BS173" s="125">
        <f t="array" ref="BS173">
IFERROR(
_xlfn.IFS(
$DH173="день_1",
$BP173*$BL173/($AX173-$AW173+1)*BB173*(DAY(EOMONTH(BB$15,0))),
$DH173="день_2",
$BP173/30*MAX(MIN($AX173,EOMONTH(BB$15,0))-MAX($AW173,BB$15)+1,),
$DH173="раб.день",
$BP173/30*(IFERROR(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$BP173*BB173,
$DH173="неделя",
$BP173*BB173/7*(ROUNDUP((DAY(EOMONTH(BB$15,0)))/4,0))),
0)</f>
        <v/>
      </c>
      <c r="BT173" s="125">
        <f t="array" ref="BT173">
IFERROR(
_xlfn.IFS(
$DH173="день_1",
$BP173*$BL173/($AX173-$AW173+1)*BC173*(DAY(EOMONTH(BC$15,0))),
$DH173="день_2",
$BP173/30*MAX(MIN($AX173,EOMONTH(BC$15,0))-MAX($AW173,BC$15)+1,),
$DH173="раб.день",
$BP173/30*(IFERROR(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$BP173*BC173,
$DH173="неделя",
$BP173*BC173/7*(ROUNDUP((DAY(EOMONTH(BC$15,0)))/4,0))),
0)</f>
        <v/>
      </c>
      <c r="BU173" s="125">
        <f t="array" ref="BU173">
IFERROR(
_xlfn.IFS(
$DH173="день_1",
$BP173*$BL173/($AX173-$AW173+1)*BD173*(DAY(EOMONTH(BD$15,0))),
$DH173="день_2",
$BP173/30*MAX(MIN($AX173,EOMONTH(BD$15,0))-MAX($AW173,BD$15)+1,),
$DH173="раб.день",
$BP173/30*(IFERROR(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$BP173*BD173,
$DH173="неделя",
$BP173*BD173/7*(ROUNDUP((DAY(EOMONTH(BD$15,0)))/4,0))),
0)</f>
        <v/>
      </c>
      <c r="BV173" s="125">
        <f t="array" ref="BV173">
IFERROR(
_xlfn.IFS(
$DH173="день_1",
$BP173*$BL173/($AX173-$AW173+1)*BE173*(DAY(EOMONTH(BE$15,0))),
$DH173="день_2",
$BP173/30*MAX(MIN($AX173,EOMONTH(BE$15,0))-MAX($AW173,BE$15)+1,),
$DH173="раб.день",
$BP173/30*(IFERROR(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$BP173*BE173,
$DH173="неделя",
$BP173*BE173/7*(ROUNDUP((DAY(EOMONTH(BE$15,0)))/4,0))),
0)</f>
        <v/>
      </c>
      <c r="BW173" s="125">
        <f t="array" ref="BW173">
IFERROR(
_xlfn.IFS(
$DH173="день_1",
$BP173*$BL173/($AX173-$AW173+1)*BF173*(DAY(EOMONTH(BF$15,0))),
$DH173="день_2",
$BP173/30*MAX(MIN($AX173,EOMONTH(BF$15,0))-MAX($AW173,BF$15)+1,),
$DH173="раб.день",
$BP173/30*(IFERROR(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$BP173*BF173,
$DH173="неделя",
$BP173*BF173/7*(ROUNDUP((DAY(EOMONTH(BF$15,0)))/4,0))),
0)</f>
        <v/>
      </c>
      <c r="BX173" s="125">
        <f t="array" ref="BX173">
IFERROR(
_xlfn.IFS(
$DH173="день_1",
$BP173*$BL173/($AX173-$AW173+1)*BG173*(DAY(EOMONTH(BG$15,0))),
$DH173="день_2",
$BP173/30*MAX(MIN($AX173,EOMONTH(BG$15,0))-MAX($AW173,BG$15)+1,),
$DH173="раб.день",
$BP173/30*(IFERROR(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$BP173*BG173,
$DH173="неделя",
$BP173*BG173/7*(ROUNDUP((DAY(EOMONTH(BG$15,0)))/4,0))),
0)</f>
        <v/>
      </c>
      <c r="BY173" s="125">
        <f t="array" ref="BY173">
IFERROR(
_xlfn.IFS(
$DH173="день_1",
$BP173*$BL173/($AX173-$AW173+1)*BH173*(DAY(EOMONTH(BH$15,0))),
$DH173="день_2",
$BP173/30*MAX(MIN($AX173,EOMONTH(BH$15,0))-MAX($AW173,BH$15)+1,),
$DH173="раб.день",
$BP173/30*(IFERROR(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$BP173*BH173,
$DH173="неделя",
$BP173*BH173/7*(ROUNDUP((DAY(EOMONTH(BH$15,0)))/4,0))),
0)</f>
        <v/>
      </c>
      <c r="BZ173" s="125">
        <f t="array" ref="BZ173">
IFERROR(
_xlfn.IFS(
$DH173="день_1",
$BP173*$BL173/($AX173-$AW173+1)*BI173*(DAY(EOMONTH(BI$15,0))),
$DH173="день_2",
$BP173/30*MAX(MIN($AX173,EOMONTH(BI$15,0))-MAX($AW173,BI$15)+1,),
$DH173="раб.день",
$BP173/30*(IFERROR(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$BP173*BI173,
$DH173="неделя",
$BP173*BI173/7*(ROUNDUP((DAY(EOMONTH(BI$15,0)))/4,0))),
0)</f>
        <v/>
      </c>
      <c r="CA173" s="125">
        <f t="array" ref="CA173">
IFERROR(
_xlfn.IFS(
$DH173="день_1",
$BP173*$BL173/($AX173-$AW173+1)*BJ173*(DAY(EOMONTH(BJ$15,0))),
$DH173="день_2",
$BP173/30*MAX(MIN($AX173,EOMONTH(BJ$15,0))-MAX($AW173,BJ$15)+1,),
$DH173="раб.день",
$BP173/30*(IFERROR(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$BP173*BJ173,
$DH173="неделя",
$BP173*BJ173/7*(ROUNDUP((DAY(EOMONTH(BJ$15,0)))/4,0))),
0)</f>
        <v/>
      </c>
      <c r="CB173" s="125">
        <f t="array" ref="CB173">
IFERROR(
_xlfn.IFS(
$DH173="день_1",
$BP173*$BL173/($AX173-$AW173+1)*BK173*(DAY(EOMONTH(BK$15,0))),
$DH173="день_2",
$BP173/30*MAX(MIN($AX173,EOMONTH(BK$15,0))-MAX($AW173,BK$15)+1,),
$DH173="раб.день",
$BP173/30*(IFERROR(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$BP173*BK173,
$DH173="неделя",
$BP173*BK173/7*(ROUNDUP((DAY(EOMONTH(BK$15,0)))/4,0))),
0)</f>
        <v/>
      </c>
      <c r="CC173" s="125">
        <f>SUM($BQ173:$CB173)</f>
        <v/>
      </c>
      <c r="CD173" s="126">
        <f>SUM($EH173:$EH173)</f>
        <v/>
      </c>
      <c r="CE173" s="126">
        <f>$CD173*$AB173</f>
        <v/>
      </c>
      <c r="CF173" s="126">
        <f>SUM($EK173:$EK173)</f>
        <v/>
      </c>
      <c r="CG173" s="126">
        <f>$CF173*$AB173</f>
        <v/>
      </c>
      <c r="CH173" s="126">
        <f>SUM($CC173,$CE173,$CG173)</f>
        <v/>
      </c>
      <c r="CI173" s="126">
        <f>$CH173*(1+$CM173)</f>
        <v/>
      </c>
      <c r="CJ173" s="127" t="n">
        <v>0</v>
      </c>
      <c r="CK173" s="126">
        <f>SUM($CH173:$CH173)*(1+$CJ173)</f>
        <v/>
      </c>
      <c r="CL173" s="126">
        <f>SUM($CH173:$CH173)*(1+$CM173)</f>
        <v/>
      </c>
      <c r="CM173" s="59" t="n"/>
      <c r="CN173" s="59" t="n"/>
      <c r="CO173" s="72" t="n"/>
      <c r="CP173" s="59" t="n"/>
      <c r="CQ173" s="73" t="n"/>
      <c r="CR173" s="73" t="n"/>
      <c r="CS173" s="73" t="n"/>
      <c r="CT173" s="72" t="n"/>
      <c r="CU173" s="79" t="inlineStr">
        <is>
          <t> </t>
        </is>
      </c>
      <c r="CV173" s="60" t="n"/>
      <c r="CW173" s="60" t="n"/>
      <c r="CX173" s="60" t="n"/>
      <c r="CY173" s="127">
        <f>IFERROR(($CC173-$EE173)/($EE173/(1-$DQ173)),0)</f>
        <v/>
      </c>
      <c r="CZ173" s="127">
        <f>IFERROR(1-$EI173/($CE173),0)</f>
        <v/>
      </c>
      <c r="DA173" s="127">
        <f>IFERROR(1-$EL173/($CG173),0)</f>
        <v/>
      </c>
      <c r="DB173" s="126">
        <f>ROUND(IFERROR(($CI173/(1+$CM173)-$EN173),0),2)</f>
        <v/>
      </c>
      <c r="DC173" s="128" t="n"/>
      <c r="DD173" s="125" t="n"/>
      <c r="DE173" s="75" t="n">
        <v>0</v>
      </c>
      <c r="DF173" s="128" t="n"/>
      <c r="DG173" s="125">
        <f>IF($DC173=0,0,$DD173*($DC173*100%-$DE173*$DF173))*SUM($AB173:$AB173)</f>
        <v/>
      </c>
      <c r="DH173" s="129" t="inlineStr">
        <is>
          <t>месяц</t>
        </is>
      </c>
      <c r="DI173" s="130">
        <f t="array" ref="DI173">IFERROR(
IF($ES173="LisChannel",
(ROUND(((INDEX({174.625;153.888888888889;130.972222222222},MATCH($AI173,{2;3;4}),0))*$AG173*$AI173),2)),0),0)</f>
        <v/>
      </c>
      <c r="DJ173" s="130">
        <f>
_xlfn.LET(_xlpm.X,
IFERROR(
IF($ES173="НовиковТВ",
(_xlfn.LET(_xlpm.NTV,
_xlfn.LET(_xlpm.MIN,350000,
IF(SUMIFS($DI:$DI,$ES:$ES,"НовиковТВ")&lt;=_xlpm.MIN,
(SUMIFS($DI:$DI,$ES:$ES,"НовиковТВ")/(COUNTIFS($ES:$ES,"НовиковТВ")))*_xlpm.MIN/SUMIFS($DI:$DI,$ES:$ES,"НовиковТВ"),
DI173)),
_xlpm.NTV+$DG173/(1-(1-(_xlpm.NTV)*(1-$DL173)*(1-$DM173)*(1-$DN173)*(1-$DO173)*(1-$DP173)/_xlpm.NTV))))/(1+$EP173),
$DI173+$DG173/(1-(1-($DI173)*(1-$DL173)*(1-$DM173)*(1-$DN173)*(1-$DO173)*(1-$DP173)/$DI173))),
0),
_xlpm.X*(1+$CM173)*(1+$CW173)-_xlpm.X*(1+$CM173)+_xlpm.X)</f>
        <v/>
      </c>
      <c r="DK173" s="125" t="inlineStr">
        <is>
          <t>послед.</t>
        </is>
      </c>
      <c r="DL173" s="63" t="n">
        <v>0</v>
      </c>
      <c r="DM173" s="63" t="n">
        <v>0</v>
      </c>
      <c r="DN173" s="63" t="n">
        <v>0</v>
      </c>
      <c r="DO173" s="63" t="n">
        <v>0</v>
      </c>
      <c r="DP173" s="63" t="n">
        <v>0</v>
      </c>
      <c r="DQ173" s="63">
        <f t="array" ref="DQ173">IFERROR(_xlfn.IFS(
$DK173="послед.",1-(1-$DL173)*(1-$DM173)*(1-$DN173)*(1-$DO173)*(1-$DP173),
$DK173="сумм.",$DL173+$DM173+$DN173+$DO173+$DP173),
0)</f>
        <v/>
      </c>
      <c r="DR173" s="125">
        <f t="array" ref="DR173">
IFERROR(
_xlfn.IFS(
$BL173=0,
0,
$BL173&gt;0,
_xlfn.IFS($DK173="послед.",
$DJ173*(1-$DL173)*(1-$DM173)*(1-$DN173)*(1-$DO173)*(1-$DP173),
$DK173="сумм.",
$DJ173*(1-($DL173+$DM173+$DN173+$DO173+$DP173)))),0)</f>
        <v/>
      </c>
      <c r="DS173" s="125">
        <f t="array" ref="DS173">
IFERROR(_xlfn.IFS(
$DH173="день_1",
$DR173*$BL173/($AX173-$AW173+1)*AZ173*(DAY(EOMONTH(AZ$15,0))),
$DH173="день_2",
$DR173/30*MAX(MIN($AX173,EOMONTH(AZ$15,0))-MAX($AW173,AZ$15)+1,),
$DH173="раб.день",
$DR173/30*(IFERROR(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$DR173*AZ173,
$DH173="неделя",
$DR173*AZ173/7*(ROUNDUP((DAY(EOMONTH(AZ$15,0)))/4,0))),
0)</f>
        <v/>
      </c>
      <c r="DT173" s="125">
        <f t="array" ref="DT173">
IFERROR(_xlfn.IFS(
$DH173="день_1",
$DR173*$BL173/($AX173-$AW173+1)*BA173*(DAY(EOMONTH(BA$15,0))),
$DH173="день_2",
$DR173/30*MAX(MIN($AX173,EOMONTH(BA$15,0))-MAX($AW173,BA$15)+1,),
$DH173="раб.день",
$DR173/30*(IFERROR(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$DR173*BA173,
$DH173="неделя",
$DR173*BA173/7*(ROUNDUP((DAY(EOMONTH(BA$15,0)))/4,0))),
0)</f>
        <v/>
      </c>
      <c r="DU173" s="125">
        <f t="array" ref="DU173">
IFERROR(_xlfn.IFS(
$DH173="день_1",
$DR173*$BL173/($AX173-$AW173+1)*BB173*(DAY(EOMONTH(BB$15,0))),
$DH173="день_2",
$DR173/30*MAX(MIN($AX173,EOMONTH(BB$15,0))-MAX($AW173,BB$15)+1,),
$DH173="раб.день",
$DR173/30*(IFERROR(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$DR173*BB173,
$DH173="неделя",
$DR173*BB173/7*(ROUNDUP((DAY(EOMONTH(BB$15,0)))/4,0))),
0)</f>
        <v/>
      </c>
      <c r="DV173" s="125">
        <f t="array" ref="DV173">
IFERROR(_xlfn.IFS(
$DH173="день_1",
$DR173*$BL173/($AX173-$AW173+1)*BC173*(DAY(EOMONTH(BC$15,0))),
$DH173="день_2",
$DR173/30*MAX(MIN($AX173,EOMONTH(BC$15,0))-MAX($AW173,BC$15)+1,),
$DH173="раб.день",
$DR173/30*(IFERROR(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$DR173*BC173,
$DH173="неделя",
$DR173*BC173/7*(ROUNDUP((DAY(EOMONTH(BC$15,0)))/4,0))),
0)</f>
        <v/>
      </c>
      <c r="DW173" s="125">
        <f t="array" ref="DW173">
IFERROR(_xlfn.IFS(
$DH173="день_1",
$DR173*$BL173/($AX173-$AW173+1)*BD173*(DAY(EOMONTH(BD$15,0))),
$DH173="день_2",
$DR173/30*MAX(MIN($AX173,EOMONTH(BD$15,0))-MAX($AW173,BD$15)+1,),
$DH173="раб.день",
$DR173/30*(IFERROR(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$DR173*BD173,
$DH173="неделя",
$DR173*BD173/7*(ROUNDUP((DAY(EOMONTH(BD$15,0)))/4,0))),
0)</f>
        <v/>
      </c>
      <c r="DX173" s="125">
        <f t="array" ref="DX173">
IFERROR(_xlfn.IFS(
$DH173="день_1",
$DR173*$BL173/($AX173-$AW173+1)*BE173*(DAY(EOMONTH(BE$15,0))),
$DH173="день_2",
$DR173/30*MAX(MIN($AX173,EOMONTH(BE$15,0))-MAX($AW173,BE$15)+1,),
$DH173="раб.день",
$DR173/30*(IFERROR(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$DR173*BE173,
$DH173="неделя",
$DR173*BE173/7*(ROUNDUP((DAY(EOMONTH(BE$15,0)))/4,0))),
0)</f>
        <v/>
      </c>
      <c r="DY173" s="125">
        <f t="array" ref="DY173">
IFERROR(_xlfn.IFS(
$DH173="день_1",
$DR173*$BL173/($AX173-$AW173+1)*BF173*(DAY(EOMONTH(BF$15,0))),
$DH173="день_2",
$DR173/30*MAX(MIN($AX173,EOMONTH(BF$15,0))-MAX($AW173,BF$15)+1,),
$DH173="раб.день",
$DR173/30*(IFERROR(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$DR173*BF173,
$DH173="неделя",
$DR173*BF173/7*(ROUNDUP((DAY(EOMONTH(BF$15,0)))/4,0))),
0)</f>
        <v/>
      </c>
      <c r="DZ173" s="125">
        <f t="array" ref="DZ173">
IFERROR(_xlfn.IFS(
$DH173="день_1",
$DR173*$BL173/($AX173-$AW173+1)*BG173*(DAY(EOMONTH(BG$15,0))),
$DH173="день_2",
$DR173/30*MAX(MIN($AX173,EOMONTH(BG$15,0))-MAX($AW173,BG$15)+1,),
$DH173="раб.день",
$DR173/30*(IFERROR(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$DR173*BG173,
$DH173="неделя",
$DR173*BG173/7*(ROUNDUP((DAY(EOMONTH(BG$15,0)))/4,0))),
0)</f>
        <v/>
      </c>
      <c r="EA173" s="125">
        <f t="array" ref="EA173">
IFERROR(_xlfn.IFS(
$DH173="день_1",
$DR173*$BL173/($AX173-$AW173+1)*BH173*(DAY(EOMONTH(BH$15,0))),
$DH173="день_2",
$DR173/30*MAX(MIN($AX173,EOMONTH(BH$15,0))-MAX($AW173,BH$15)+1,),
$DH173="раб.день",
$DR173/30*(IFERROR(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$DR173*BH173,
$DH173="неделя",
$DR173*BH173/7*(ROUNDUP((DAY(EOMONTH(BH$15,0)))/4,0))),
0)</f>
        <v/>
      </c>
      <c r="EB173" s="125">
        <f t="array" ref="EB173">
IFERROR(_xlfn.IFS(
$DH173="день_1",
$DR173*$BL173/($AX173-$AW173+1)*BI173*(DAY(EOMONTH(BI$15,0))),
$DH173="день_2",
$DR173/30*MAX(MIN($AX173,EOMONTH(BI$15,0))-MAX($AW173,BI$15)+1,),
$DH173="раб.день",
$DR173/30*(IFERROR(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$DR173*BI173,
$DH173="неделя",
$DR173*BI173/7*(ROUNDUP((DAY(EOMONTH(BI$15,0)))/4,0))),
0)</f>
        <v/>
      </c>
      <c r="EC173" s="125">
        <f t="array" ref="EC173">
IFERROR(_xlfn.IFS(
$DH173="день_1",
$DR173*$BL173/($AX173-$AW173+1)*BJ173*(DAY(EOMONTH(BJ$15,0))),
$DH173="день_2",
$DR173/30*MAX(MIN($AX173,EOMONTH(BJ$15,0))-MAX($AW173,BJ$15)+1,),
$DH173="раб.день",
$DR173/30*(IFERROR(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$DR173*BJ173,
$DH173="неделя",
$DR173*BJ173/7*(ROUNDUP((DAY(EOMONTH(BJ$15,0)))/4,0))),
0)</f>
        <v/>
      </c>
      <c r="ED173" s="125">
        <f t="array" ref="ED173">
IFERROR(_xlfn.IFS(
$DH173="день_1",
$DR173*$BL173/($AX173-$AW173+1)*BK173*(DAY(EOMONTH(BK$15,0))),
$DH173="день_2",
$DR173/30*MAX(MIN($AX173,EOMONTH(BK$15,0))-MAX($AW173,BK$15)+1,),
$DH173="раб.день",
$DR173/30*(IFERROR(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$DR173*BK173,
$DH173="неделя",
$DR173*BK173/7*(ROUNDUP((DAY(EOMONTH(BK$15,0)))/4,0))),
0)</f>
        <v/>
      </c>
      <c r="EE173" s="125">
        <f>SUM($DS173,$DT173,$DU173,$DV173,$DW173,$DX173,$DY173,$DZ173,$EA173,$EB173,$EC173,$ED173)</f>
        <v/>
      </c>
      <c r="EF173" s="125">
        <f>IFERROR(ROUND($EE173*(1+$EP173),2),0)</f>
        <v/>
      </c>
      <c r="EG173" s="128" t="n">
        <v>1</v>
      </c>
      <c r="EH173" s="126" t="n">
        <v>0</v>
      </c>
      <c r="EI173" s="126">
        <f>ROUND(SUM($EH173:$EH173)*SUM($AB173:$AB173)*$EG173,2)</f>
        <v/>
      </c>
      <c r="EJ173" s="126">
        <f>ROUND($EI173*(1+$EP173),2)</f>
        <v/>
      </c>
      <c r="EK173" s="126" t="n">
        <v>0</v>
      </c>
      <c r="EL173" s="126">
        <f>ROUND(SUM($EK173:$EK173)*SUM($AB173:$AB173)*$EG173,2)</f>
        <v/>
      </c>
      <c r="EM173" s="126">
        <f>ROUND($EL173*(1+$EP173),2)</f>
        <v/>
      </c>
      <c r="EN173" s="126">
        <f>SUM($EE173,$EI173,$EL173)</f>
        <v/>
      </c>
      <c r="EO173" s="126">
        <f>SUM($EF173,$EJ173,$EM173)</f>
        <v/>
      </c>
      <c r="EP173" s="59" t="n"/>
      <c r="EQ173" s="59" t="n"/>
      <c r="ER173" s="60">
        <f t="array" ref="ER1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MATCH(ES173,
{"AMS";"RussOutdoor";"HD Outdoor";"Ingroup";"IQ";"Ledproduction";"LisChannel";"Logic";"Media-PPL";"NovikovTV | НовиковТВ";"SMA";"SOK";"КрокусТВ | CrocusTV | IndoorTV";"Сити";"ТЯК Москва"},
0)),"")</f>
        <v/>
      </c>
      <c r="ES173" s="60" t="n"/>
      <c r="ET173" s="60">
        <f t="array" ref="ET1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MATCH(ES173,
{"AMS";"RussOutdoor";"HD Outdoor";"Ingroup";"IQ";"Ledproduction";"LisChannel";"Logic";"Media-PPL";"NovikovTV | НовиковТВ";"SMA";"SOK";"КрокусТВ | CrocusTV | IndoorTV";"Сити";"ТЯК Москва"},
0)),"")</f>
        <v/>
      </c>
      <c r="EU173" s="60" t="n"/>
      <c r="EV173" s="60" t="n"/>
      <c r="EX173" s="110">
        <f t="array" ref="EX173">
($AR173/30
+N("ТРАФИК ПЛОЩАДКИ"))*
(IFERROR(
_xlfn.LET(
_xlpm.GPR,
HLOOKUP($L173,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IF($Q173="цифровой",_xlpm.GPR/$AG173,_xlpm.GPR/60)),
0)
+N("DWELL TIME"))*
(IF($AB173=0,0,IF($AB173=1,0.3,IF($AB173=2,0.5,IF($AB173&gt;2,1))))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_xlfn.IFS($AC173="да",1.2,$AC173="нет",1)*
_xlfn.IFS($AD173="да",1.2,$AD173="нет",1)*
IF(R173="статический",1,1.2)*
$X173*
INDEX(
{1.2;1;1.2;1.2;1;1.2;1.2;1.2;1.2;1.2;1.2;1;1.2;1.2;1.2;1.2;1;1;1.2;1.2;1.2;1;1;1;1;1.2;1.2;1.2;1.2;1;1;1;1;1.2;1.2;1.2;1.2;1.2;1.2;1.2;1.2;1;1;1.2;1;1;1;1;1.5;1;1;1.5;1.5;1.2},
MATCH($Q173,_xlpm.MI,0)))&gt;{0.02;0.04;0.06;0.1;0.2;0.4;0.6;0.8;1;2;4;6})),
{0;1;2;3;4;5;6;7;8;9;10;11;12},
0)))
+N("КОЭФФИЦИЕНТ КОНТАКТА"))))*
(_xlfn.IFS($X173&lt;0.1,$X173/1000,$X173&gt;25,5.2,AND($X173&gt;=0.1,$X173&lt;=25),(($X173*2+0.1)/10)*($X173/10)))*
IFERROR((_xlfn.LET(
_xlpm.MA,
{0;0.8;0.85;0.9;0.95;1},
_xlpm.MAA,
{0;1;2;3;4;5},
INDEX(_xlpm.MA,MATCH(SUMPRODUCT(--((IF(ROUND(_xlpm.MAA,1)&gt;5,5,ROUND($AB173,1)))&gt;{0;1;2;3;4;5})),_xlpm.MAA,0)))
+N("КОЭФФИЦИЕНТ КОЛ-ВО КОНСТРУКЦИЙ")),1)*
$AB173,0))*
(IF($Q173="цифровой",$AG173/15*$AI173,1)
+N("ДЛЯ ЦИФРЫ"))</f>
        <v/>
      </c>
      <c r="EY173" s="110">
        <f>IFERROR(EX173*AY173,0)</f>
        <v/>
      </c>
      <c r="EZ173" s="131">
        <f>IFERROR(DP173/EY173*1000,0)</f>
        <v/>
      </c>
      <c r="FA173" s="112">
        <f>IFERROR(FC173/FB173,0)</f>
        <v/>
      </c>
      <c r="FB173" s="112">
        <f>IFERROR((FC173/(EY173/FF173*#REF!))*0.825,0)</f>
        <v/>
      </c>
      <c r="FC173" s="112">
        <f>IFERROR(((EX173*30/AR173)*100)/30,0)</f>
        <v/>
      </c>
      <c r="FD173" s="112">
        <f>IFERROR(EY173/G173*100%,0)</f>
        <v/>
      </c>
      <c r="FE173" s="112">
        <f>IFERROR(FD173/FC173*100%,0)</f>
        <v/>
      </c>
      <c r="FF173" s="110">
        <f>IFERROR(AR173/30*AY173,0)</f>
        <v/>
      </c>
    </row>
    <row r="174" ht="12.75" customHeight="1">
      <c r="A174" s="59" t="n"/>
      <c r="B174" s="60" t="n"/>
      <c r="C174" s="60" t="n"/>
      <c r="D174" s="60">
        <f t="array" ref="D1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4" s="60">
        <f t="array" ref="E1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4" s="60" t="inlineStr"/>
      <c r="G174" s="60" t="n"/>
      <c r="H174" s="60">
        <f t="array" ref="H1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4" s="60" t="n"/>
      <c r="J174" s="60" t="n"/>
      <c r="K174" s="60" t="n"/>
      <c r="L174" s="60" t="n"/>
      <c r="M174" s="60" t="n"/>
      <c r="N174" s="60" t="n"/>
      <c r="O174" s="60" t="n"/>
      <c r="P174" s="60">
        <f t="array" ref="P174">
_xlfn.IFS(
ISNUMBER(MATCH($Q174,{"шелфбаннер","разделитель","монетница","чековая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ISNUMBER(MATCH($Q174,{"каталог","журнал"},)),
"Пресса",
$Q174="","")</f>
        <v/>
      </c>
      <c r="Q174" s="60" t="n"/>
      <c r="R174" s="60">
        <f t="array" ref="R174">
IFERROR(
_xlfn.IFS(
OR(ISNUMBER(MATCH($Q174,{"экспозиция","макет","стенд","автостенд","авто стенд","выставочное пространство","выставочные стенды","модульные выставочные стенды","3Д конструкция","3D конструкция"},)),P174="Экспонирование"),
"нестандартный",
ISNUMBER(MATCH($Q174,{"скроллер","призматрон"},)),
"динамический",
$P174="Видео",
"цифровой",
OR($P174="Пресса",$P174="Щит",$P174="POSm",$P174="Подвес",$P174="Брендирование/оклейка"),
"статический"),"")</f>
        <v/>
      </c>
      <c r="S174" s="59" t="n"/>
      <c r="T174" s="60" t="n"/>
      <c r="U174" s="60" t="n"/>
      <c r="V174" s="60">
        <f>
IF(P174="Видео",
"цифровой постер/ролик",
IF(ISNUMBER(MATCH(Q174,{"короб световой","короб световой | лайтбокс","короб световой | кристалайт","лайтбокс","лайт бокс","кристалайт","LB","lightbox"},)),
"бэклит",
IF(P174="Брендирование/оклейка",
"перфарированная пленка/самоклейка",
IF(P174="Экспонирование",
"под запрос",
IF(P174="Подвес",
"баннер/ткань",
"")))))</f>
        <v/>
      </c>
      <c r="W174" s="59" t="n"/>
      <c r="X174" s="59" t="n"/>
      <c r="Y174" s="59" t="n"/>
      <c r="Z174" s="61" t="n"/>
      <c r="AA174" s="61" t="n"/>
      <c r="AB174" s="61">
        <f>IF(BL174&gt;0,Z174,0)</f>
        <v/>
      </c>
      <c r="AC174" s="59" t="n"/>
      <c r="AD174" s="59" t="n"/>
      <c r="AE174" s="59" t="n"/>
      <c r="AF174" s="59" t="n"/>
      <c r="AG174" s="59" t="n"/>
      <c r="AH174" s="59" t="n"/>
      <c r="AI174" s="59" t="n"/>
      <c r="AJ174" s="59" t="n"/>
      <c r="AK174" s="59" t="n"/>
      <c r="AL174" s="62">
        <f>IFERROR(IF(OR(R174="статический",R174="динамический",R174="нестандартный",R174="",R174=""),"-",IF(AND(AH174="-",AI174="-"),"-",AK174*3600/AH174*AI174)),"-")</f>
        <v/>
      </c>
      <c r="AM174" s="62">
        <f>IFERROR(IF(OR(R174="статический",R174="динамический",R174="",R174="", R174="BTL",R174="нестандартный"),"-",AG174*AI174*AL174/60),"-")</f>
        <v/>
      </c>
      <c r="AN174" s="63">
        <f>IFERROR(IF(AH174="","-",AG174*AI174/AH174),"-")</f>
        <v/>
      </c>
      <c r="AO174" s="59">
        <f>IFERROR(IF(OR($R174="статический",$R174="динамический",$R174="",$R174="",$R174="BTL",$R174="нестандартный"),"-",$AL174*$AY174),"-")</f>
        <v/>
      </c>
      <c r="AP174" s="62">
        <f>IFERROR(IF(OR($R174="статический",$R174="динамический",$R174="",$R174="",$R174="BTL",$R174="нестандартный"),"-",$AM174*AY174),"-")</f>
        <v/>
      </c>
      <c r="AQ174" s="64" t="n"/>
      <c r="AR174" s="61" t="n"/>
      <c r="AS174" s="61" t="n"/>
      <c r="AT174" s="61" t="n"/>
      <c r="AU174" s="65" t="n"/>
      <c r="AV174" s="124">
        <f>IFERROR(DR174/AT174*1000,"n/a")</f>
        <v/>
      </c>
      <c r="AW174" s="67" t="n"/>
      <c r="AX174" s="67" t="n"/>
      <c r="AY174" s="43">
        <f>IFERROR(IF(OR($AW174="",$AX174=""),"",_xlfn.DAYS($AX174+1,$AW174)),"")</f>
        <v/>
      </c>
      <c r="AZ174" s="68">
        <f t="array" ref="AZ174">
_xlfn.LET(_xlpm.COEFF,
IF($AW174+$AX174=0,0,IF(MAX(MIN($AX174,EOMONTH(AZ$15,0))-MAX($AW174,AZ$15)+1,)&gt;0,1,0)),
_xlfn.IFS(
$ES174="LisChannel",
_xlpm.COEFF*
INDEX({1;1;1.2;1.2;1;1;1;1;1.2;1.2;1.2;1.2},
MATCH(MONTH(AZ$15),
{1,2,3,4,5,6,7,8,9,10,11,12})),
CONCATENATE($ES174," ",$L174)="RussOutdoor метро",
_xlpm.COEFF*
INDEX({0.8;0.9;1.1;1.1;1;1;1;1;1.1;1.1;1.1;1.1},
MATCH(MONTH(AZ$15),
{1,2,3,4,5,6,7,8,9,10,11,12})),
$ES174&lt;&gt;"LisChannel",
_xlpm.COEFF,
$ES174&lt;&gt;"RussOutdoor",
_xlpm.COEFF))</f>
        <v/>
      </c>
      <c r="BA174" s="68">
        <f t="array" ref="BA174">
_xlfn.LET(_xlpm.COEFF,
IF($AW174+$AX174=0,0,IF(MAX(MIN($AX174,EOMONTH(BA$15,0))-MAX($AW174,BA$15)+1,)&gt;0,1,0)),
_xlfn.IFS(
$ES174="LisChannel",
_xlpm.COEFF*
INDEX({1;1;1.2;1.2;1;1;1;1;1.2;1.2;1.2;1.2},
MATCH(MONTH(BA$15),
{1,2,3,4,5,6,7,8,9,10,11,12})),
CONCATENATE($ES174," ",$L174)="RussOutdoor метро",
_xlpm.COEFF*
INDEX({0.8;0.9;1.1;1.1;1;1;1;1;1.1;1.1;1.1;1.1},
MATCH(MONTH(BA$15),
{1,2,3,4,5,6,7,8,9,10,11,12})),
$ES174&lt;&gt;"LisChannel",
_xlpm.COEFF,
$ES174&lt;&gt;"RussOutdoor",
_xlpm.COEFF))</f>
        <v/>
      </c>
      <c r="BB174" s="68">
        <f t="array" ref="BB174">
_xlfn.LET(_xlpm.COEFF,
IF($AW174+$AX174=0,0,IF(MAX(MIN($AX174,EOMONTH(BB$15,0))-MAX($AW174,BB$15)+1,)&gt;0,1,0)),
_xlfn.IFS(
$ES174="LisChannel",
_xlpm.COEFF*
INDEX({1;1;1.2;1.2;1;1;1;1;1.2;1.2;1.2;1.2},
MATCH(MONTH(BB$15),
{1,2,3,4,5,6,7,8,9,10,11,12})),
CONCATENATE($ES174," ",$L174)="RussOutdoor метро",
_xlpm.COEFF*
INDEX({0.8;0.9;1.1;1.1;1;1;1;1;1.1;1.1;1.1;1.1},
MATCH(MONTH(BB$15),
{1,2,3,4,5,6,7,8,9,10,11,12})),
$ES174&lt;&gt;"LisChannel",
_xlpm.COEFF,
$ES174&lt;&gt;"RussOutdoor",
_xlpm.COEFF))</f>
        <v/>
      </c>
      <c r="BC174" s="68">
        <f t="array" ref="BC174">
_xlfn.LET(_xlpm.COEFF,
IF($AW174+$AX174=0,0,IF(MAX(MIN($AX174,EOMONTH(BC$15,0))-MAX($AW174,BC$15)+1,)&gt;0,1,0)),
_xlfn.IFS(
$ES174="LisChannel",
_xlpm.COEFF*
INDEX({1;1;1.2;1.2;1;1;1;1;1.2;1.2;1.2;1.2},
MATCH(MONTH(BC$15),
{1,2,3,4,5,6,7,8,9,10,11,12})),
CONCATENATE($ES174," ",$L174)="RussOutdoor метро",
_xlpm.COEFF*
INDEX({0.8;0.9;1.1;1.1;1;1;1;1;1.1;1.1;1.1;1.1},
MATCH(MONTH(BC$15),
{1,2,3,4,5,6,7,8,9,10,11,12})),
$ES174&lt;&gt;"LisChannel",
_xlpm.COEFF,
$ES174&lt;&gt;"RussOutdoor",
_xlpm.COEFF))</f>
        <v/>
      </c>
      <c r="BD174" s="68">
        <f t="array" ref="BD174">
_xlfn.LET(_xlpm.COEFF,
IF($AW174+$AX174=0,0,IF(MAX(MIN($AX174,EOMONTH(BD$15,0))-MAX($AW174,BD$15)+1,)&gt;0,1,0)),
_xlfn.IFS(
$ES174="LisChannel",
_xlpm.COEFF*
INDEX({1;1;1.2;1.2;1;1;1;1;1.2;1.2;1.2;1.2},
MATCH(MONTH(BD$15),
{1,2,3,4,5,6,7,8,9,10,11,12})),
CONCATENATE($ES174," ",$L174)="RussOutdoor метро",
_xlpm.COEFF*
INDEX({0.8;0.9;1.1;1.1;1;1;1;1;1.1;1.1;1.1;1.1},
MATCH(MONTH(BD$15),
{1,2,3,4,5,6,7,8,9,10,11,12})),
$ES174&lt;&gt;"LisChannel",
_xlpm.COEFF,
$ES174&lt;&gt;"RussOutdoor",
_xlpm.COEFF))</f>
        <v/>
      </c>
      <c r="BE174" s="68">
        <f t="array" ref="BE174">
_xlfn.LET(_xlpm.COEFF,
IF($AW174+$AX174=0,0,IF(MAX(MIN($AX174,EOMONTH(BE$15,0))-MAX($AW174,BE$15)+1,)&gt;0,1,0)),
_xlfn.IFS(
$ES174="LisChannel",
_xlpm.COEFF*
INDEX({1;1;1.2;1.2;1;1;1;1;1.2;1.2;1.2;1.2},
MATCH(MONTH(BE$15),
{1,2,3,4,5,6,7,8,9,10,11,12})),
CONCATENATE($ES174," ",$L174)="RussOutdoor метро",
_xlpm.COEFF*
INDEX({0.8;0.9;1.1;1.1;1;1;1;1;1.1;1.1;1.1;1.1},
MATCH(MONTH(BE$15),
{1,2,3,4,5,6,7,8,9,10,11,12})),
$ES174&lt;&gt;"LisChannel",
_xlpm.COEFF,
$ES174&lt;&gt;"RussOutdoor",
_xlpm.COEFF))</f>
        <v/>
      </c>
      <c r="BF174" s="68">
        <f t="array" ref="BF174">
_xlfn.LET(_xlpm.COEFF,
IF($AW174+$AX174=0,0,IF(MAX(MIN($AX174,EOMONTH(BF$15,0))-MAX($AW174,BF$15)+1,)&gt;0,1,0)),
_xlfn.IFS(
$ES174="LisChannel",
_xlpm.COEFF*
INDEX({1;1;1.2;1.2;1;1;1;1;1.2;1.2;1.2;1.2},
MATCH(MONTH(BF$15),
{1,2,3,4,5,6,7,8,9,10,11,12})),
CONCATENATE($ES174," ",$L174)="RussOutdoor метро",
_xlpm.COEFF*
INDEX({0.8;0.9;1.1;1.1;1;1;1;1;1.1;1.1;1.1;1.1},
MATCH(MONTH(BF$15),
{1,2,3,4,5,6,7,8,9,10,11,12})),
$ES174&lt;&gt;"LisChannel",
_xlpm.COEFF,
$ES174&lt;&gt;"RussOutdoor",
_xlpm.COEFF))</f>
        <v/>
      </c>
      <c r="BG174" s="68">
        <f t="array" ref="BG174">
_xlfn.LET(_xlpm.COEFF,
IF($AW174+$AX174=0,0,IF(MAX(MIN($AX174,EOMONTH(BG$15,0))-MAX($AW174,BG$15)+1,)&gt;0,1,0)),
_xlfn.IFS(
$ES174="LisChannel",
_xlpm.COEFF*
INDEX({1;1;1.2;1.2;1;1;1;1;1.2;1.2;1.2;1.2},
MATCH(MONTH(BG$15),
{1,2,3,4,5,6,7,8,9,10,11,12})),
CONCATENATE($ES174," ",$L174)="RussOutdoor метро",
_xlpm.COEFF*
INDEX({0.8;0.9;1.1;1.1;1;1;1;1;1.1;1.1;1.1;1.1},
MATCH(MONTH(BG$15),
{1,2,3,4,5,6,7,8,9,10,11,12})),
$ES174&lt;&gt;"LisChannel",
_xlpm.COEFF,
$ES174&lt;&gt;"RussOutdoor",
_xlpm.COEFF))</f>
        <v/>
      </c>
      <c r="BH174" s="68">
        <f t="array" ref="BH174">
_xlfn.LET(_xlpm.COEFF,
IF($AW174+$AX174=0,0,IF(MAX(MIN($AX174,EOMONTH(BH$15,0))-MAX($AW174,BH$15)+1,)&gt;0,1,0)),
_xlfn.IFS(
$ES174="LisChannel",
_xlpm.COEFF*
INDEX({1;1;1.2;1.2;1;1;1;1;1.2;1.2;1.2;1.2},
MATCH(MONTH(BH$15),
{1,2,3,4,5,6,7,8,9,10,11,12})),
CONCATENATE($ES174," ",$L174)="RussOutdoor метро",
_xlpm.COEFF*
INDEX({0.8;0.9;1.1;1.1;1;1;1;1;1.1;1.1;1.1;1.1},
MATCH(MONTH(BH$15),
{1,2,3,4,5,6,7,8,9,10,11,12})),
$ES174&lt;&gt;"LisChannel",
_xlpm.COEFF,
$ES174&lt;&gt;"RussOutdoor",
_xlpm.COEFF))</f>
        <v/>
      </c>
      <c r="BI174" s="68">
        <f t="array" ref="BI174">
_xlfn.LET(_xlpm.COEFF,
IF($AW174+$AX174=0,0,IF(MAX(MIN($AX174,EOMONTH(BI$15,0))-MAX($AW174,BI$15)+1,)&gt;0,1,0)),
_xlfn.IFS(
$ES174="LisChannel",
_xlpm.COEFF*
INDEX({1;1;1.2;1.2;1;1;1;1;1.2;1.2;1.2;1.2},
MATCH(MONTH(BI$15),
{1,2,3,4,5,6,7,8,9,10,11,12})),
CONCATENATE($ES174," ",$L174)="RussOutdoor метро",
_xlpm.COEFF*
INDEX({0.8;0.9;1.1;1.1;1;1;1;1;1.1;1.1;1.1;1.1},
MATCH(MONTH(BI$15),
{1,2,3,4,5,6,7,8,9,10,11,12})),
$ES174&lt;&gt;"LisChannel",
_xlpm.COEFF,
$ES174&lt;&gt;"RussOutdoor",
_xlpm.COEFF))</f>
        <v/>
      </c>
      <c r="BJ174" s="68">
        <f t="array" ref="BJ174">
_xlfn.LET(_xlpm.COEFF,
IF($AW174+$AX174=0,0,IF(MAX(MIN($AX174,EOMONTH(BJ$15,0))-MAX($AW174,BJ$15)+1,)&gt;0,1,0)),
_xlfn.IFS(
$ES174="LisChannel",
_xlpm.COEFF*
INDEX({1;1;1.2;1.2;1;1;1;1;1.2;1.2;1.2;1.2},
MATCH(MONTH(BJ$15),
{1,2,3,4,5,6,7,8,9,10,11,12})),
CONCATENATE($ES174," ",$L174)="RussOutdoor метро",
_xlpm.COEFF*
INDEX({0.8;0.9;1.1;1.1;1;1;1;1;1.1;1.1;1.1;1.1},
MATCH(MONTH(BJ$15),
{1,2,3,4,5,6,7,8,9,10,11,12})),
$ES174&lt;&gt;"LisChannel",
_xlpm.COEFF,
$ES174&lt;&gt;"RussOutdoor",
_xlpm.COEFF))</f>
        <v/>
      </c>
      <c r="BK174" s="68">
        <f t="array" ref="BK174">
_xlfn.LET(_xlpm.COEFF,
IF($AW174+$AX174=0,0,IF(MAX(MIN($AX174,EOMONTH(BK$15,0))-MAX($AW174,BK$15)+1,)&gt;0,1,0)),
_xlfn.IFS(
$ES174="LisChannel",
_xlpm.COEFF*
INDEX({1;1;1.2;1.2;1;1;1;1;1.2;1.2;1.2;1.2},
MATCH(MONTH(BK$15),
{1,2,3,4,5,6,7,8,9,10,11,12})),
CONCATENATE($ES174," ",$L174)="RussOutdoor метро",
_xlpm.COEFF*
INDEX({0.8;0.9;1.1;1.1;1;1;1;1;1.1;1.1;1.1;1.1},
MATCH(MONTH(BK$15),
{1,2,3,4,5,6,7,8,9,10,11,12})),
$ES174&lt;&gt;"LisChannel",
_xlpm.COEFF,
$ES174&lt;&gt;"RussOutdoor",
_xlpm.COEFF))</f>
        <v/>
      </c>
      <c r="BL174" s="62">
        <f>COUNTIFS($AZ174:$BK174,"&gt;0")</f>
        <v/>
      </c>
      <c r="BM174" s="65" t="n"/>
      <c r="BN174" s="125">
        <f>$DJ174</f>
        <v/>
      </c>
      <c r="BO174" s="63">
        <f>$DQ174</f>
        <v/>
      </c>
      <c r="BP174" s="125">
        <f>
IFERROR(
IF($BL174=0,0,
$BN174*(1-$BO174)),
0)</f>
        <v/>
      </c>
      <c r="BQ174" s="125">
        <f t="array" ref="BQ174">
IFERROR(
_xlfn.IFS(
$DH174="день_1",
$BP174*$BL174/($AX174-$AW174+1)*AZ174*(DAY(EOMONTH(AZ$15,0))),
$DH174="день_2",
$BP174/30*MAX(MIN($AX174,EOMONTH(AZ$15,0))-MAX($AW174,AZ$15)+1,),
$DH174="раб.день",
$BP174/30*(IFERROR(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$BP174*AZ174,
$DH174="неделя",
$BP174*AZ174/7*(ROUNDUP((DAY(EOMONTH(AZ$15,0)))/4,0))),
0)</f>
        <v/>
      </c>
      <c r="BR174" s="125">
        <f t="array" ref="BR174">
IFERROR(
_xlfn.IFS(
$DH174="день_1",
$BP174*$BL174/($AX174-$AW174+1)*BA174*(DAY(EOMONTH(BA$15,0))),
$DH174="день_2",
$BP174/30*MAX(MIN($AX174,EOMONTH(BA$15,0))-MAX($AW174,BA$15)+1,),
$DH174="раб.день",
$BP174/30*(IFERROR(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$BP174*BA174,
$DH174="неделя",
$BP174*BA174/7*(ROUNDUP((DAY(EOMONTH(BA$15,0)))/4,0))),
0)</f>
        <v/>
      </c>
      <c r="BS174" s="125">
        <f t="array" ref="BS174">
IFERROR(
_xlfn.IFS(
$DH174="день_1",
$BP174*$BL174/($AX174-$AW174+1)*BB174*(DAY(EOMONTH(BB$15,0))),
$DH174="день_2",
$BP174/30*MAX(MIN($AX174,EOMONTH(BB$15,0))-MAX($AW174,BB$15)+1,),
$DH174="раб.день",
$BP174/30*(IFERROR(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$BP174*BB174,
$DH174="неделя",
$BP174*BB174/7*(ROUNDUP((DAY(EOMONTH(BB$15,0)))/4,0))),
0)</f>
        <v/>
      </c>
      <c r="BT174" s="125">
        <f t="array" ref="BT174">
IFERROR(
_xlfn.IFS(
$DH174="день_1",
$BP174*$BL174/($AX174-$AW174+1)*BC174*(DAY(EOMONTH(BC$15,0))),
$DH174="день_2",
$BP174/30*MAX(MIN($AX174,EOMONTH(BC$15,0))-MAX($AW174,BC$15)+1,),
$DH174="раб.день",
$BP174/30*(IFERROR(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$BP174*BC174,
$DH174="неделя",
$BP174*BC174/7*(ROUNDUP((DAY(EOMONTH(BC$15,0)))/4,0))),
0)</f>
        <v/>
      </c>
      <c r="BU174" s="125">
        <f t="array" ref="BU174">
IFERROR(
_xlfn.IFS(
$DH174="день_1",
$BP174*$BL174/($AX174-$AW174+1)*BD174*(DAY(EOMONTH(BD$15,0))),
$DH174="день_2",
$BP174/30*MAX(MIN($AX174,EOMONTH(BD$15,0))-MAX($AW174,BD$15)+1,),
$DH174="раб.день",
$BP174/30*(IFERROR(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$BP174*BD174,
$DH174="неделя",
$BP174*BD174/7*(ROUNDUP((DAY(EOMONTH(BD$15,0)))/4,0))),
0)</f>
        <v/>
      </c>
      <c r="BV174" s="125">
        <f t="array" ref="BV174">
IFERROR(
_xlfn.IFS(
$DH174="день_1",
$BP174*$BL174/($AX174-$AW174+1)*BE174*(DAY(EOMONTH(BE$15,0))),
$DH174="день_2",
$BP174/30*MAX(MIN($AX174,EOMONTH(BE$15,0))-MAX($AW174,BE$15)+1,),
$DH174="раб.день",
$BP174/30*(IFERROR(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$BP174*BE174,
$DH174="неделя",
$BP174*BE174/7*(ROUNDUP((DAY(EOMONTH(BE$15,0)))/4,0))),
0)</f>
        <v/>
      </c>
      <c r="BW174" s="125">
        <f t="array" ref="BW174">
IFERROR(
_xlfn.IFS(
$DH174="день_1",
$BP174*$BL174/($AX174-$AW174+1)*BF174*(DAY(EOMONTH(BF$15,0))),
$DH174="день_2",
$BP174/30*MAX(MIN($AX174,EOMONTH(BF$15,0))-MAX($AW174,BF$15)+1,),
$DH174="раб.день",
$BP174/30*(IFERROR(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$BP174*BF174,
$DH174="неделя",
$BP174*BF174/7*(ROUNDUP((DAY(EOMONTH(BF$15,0)))/4,0))),
0)</f>
        <v/>
      </c>
      <c r="BX174" s="125">
        <f t="array" ref="BX174">
IFERROR(
_xlfn.IFS(
$DH174="день_1",
$BP174*$BL174/($AX174-$AW174+1)*BG174*(DAY(EOMONTH(BG$15,0))),
$DH174="день_2",
$BP174/30*MAX(MIN($AX174,EOMONTH(BG$15,0))-MAX($AW174,BG$15)+1,),
$DH174="раб.день",
$BP174/30*(IFERROR(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$BP174*BG174,
$DH174="неделя",
$BP174*BG174/7*(ROUNDUP((DAY(EOMONTH(BG$15,0)))/4,0))),
0)</f>
        <v/>
      </c>
      <c r="BY174" s="125">
        <f t="array" ref="BY174">
IFERROR(
_xlfn.IFS(
$DH174="день_1",
$BP174*$BL174/($AX174-$AW174+1)*BH174*(DAY(EOMONTH(BH$15,0))),
$DH174="день_2",
$BP174/30*MAX(MIN($AX174,EOMONTH(BH$15,0))-MAX($AW174,BH$15)+1,),
$DH174="раб.день",
$BP174/30*(IFERROR(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$BP174*BH174,
$DH174="неделя",
$BP174*BH174/7*(ROUNDUP((DAY(EOMONTH(BH$15,0)))/4,0))),
0)</f>
        <v/>
      </c>
      <c r="BZ174" s="125">
        <f t="array" ref="BZ174">
IFERROR(
_xlfn.IFS(
$DH174="день_1",
$BP174*$BL174/($AX174-$AW174+1)*BI174*(DAY(EOMONTH(BI$15,0))),
$DH174="день_2",
$BP174/30*MAX(MIN($AX174,EOMONTH(BI$15,0))-MAX($AW174,BI$15)+1,),
$DH174="раб.день",
$BP174/30*(IFERROR(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$BP174*BI174,
$DH174="неделя",
$BP174*BI174/7*(ROUNDUP((DAY(EOMONTH(BI$15,0)))/4,0))),
0)</f>
        <v/>
      </c>
      <c r="CA174" s="125">
        <f t="array" ref="CA174">
IFERROR(
_xlfn.IFS(
$DH174="день_1",
$BP174*$BL174/($AX174-$AW174+1)*BJ174*(DAY(EOMONTH(BJ$15,0))),
$DH174="день_2",
$BP174/30*MAX(MIN($AX174,EOMONTH(BJ$15,0))-MAX($AW174,BJ$15)+1,),
$DH174="раб.день",
$BP174/30*(IFERROR(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$BP174*BJ174,
$DH174="неделя",
$BP174*BJ174/7*(ROUNDUP((DAY(EOMONTH(BJ$15,0)))/4,0))),
0)</f>
        <v/>
      </c>
      <c r="CB174" s="125">
        <f t="array" ref="CB174">
IFERROR(
_xlfn.IFS(
$DH174="день_1",
$BP174*$BL174/($AX174-$AW174+1)*BK174*(DAY(EOMONTH(BK$15,0))),
$DH174="день_2",
$BP174/30*MAX(MIN($AX174,EOMONTH(BK$15,0))-MAX($AW174,BK$15)+1,),
$DH174="раб.день",
$BP174/30*(IFERROR(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$BP174*BK174,
$DH174="неделя",
$BP174*BK174/7*(ROUNDUP((DAY(EOMONTH(BK$15,0)))/4,0))),
0)</f>
        <v/>
      </c>
      <c r="CC174" s="125">
        <f>SUM($BQ174:$CB174)</f>
        <v/>
      </c>
      <c r="CD174" s="126">
        <f>SUM($EH174:$EH174)</f>
        <v/>
      </c>
      <c r="CE174" s="126">
        <f>$CD174*$AB174</f>
        <v/>
      </c>
      <c r="CF174" s="126">
        <f>SUM($EK174:$EK174)</f>
        <v/>
      </c>
      <c r="CG174" s="126">
        <f>$CF174*$AB174</f>
        <v/>
      </c>
      <c r="CH174" s="126">
        <f>SUM($CC174,$CE174,$CG174)</f>
        <v/>
      </c>
      <c r="CI174" s="126">
        <f>$CH174*(1+$CM174)</f>
        <v/>
      </c>
      <c r="CJ174" s="127" t="n">
        <v>0</v>
      </c>
      <c r="CK174" s="126">
        <f>SUM($CH174:$CH174)*(1+$CJ174)</f>
        <v/>
      </c>
      <c r="CL174" s="126">
        <f>SUM($CH174:$CH174)*(1+$CM174)</f>
        <v/>
      </c>
      <c r="CM174" s="59" t="n"/>
      <c r="CN174" s="59" t="n"/>
      <c r="CO174" s="72" t="n"/>
      <c r="CP174" s="59" t="n"/>
      <c r="CQ174" s="73" t="n"/>
      <c r="CR174" s="73" t="n"/>
      <c r="CS174" s="73" t="n"/>
      <c r="CT174" s="72" t="n"/>
      <c r="CU174" s="79" t="inlineStr">
        <is>
          <t> </t>
        </is>
      </c>
      <c r="CV174" s="60" t="n"/>
      <c r="CW174" s="60" t="n"/>
      <c r="CX174" s="60" t="n"/>
      <c r="CY174" s="127">
        <f>IFERROR(($CC174-$EE174)/($EE174/(1-$DQ174)),0)</f>
        <v/>
      </c>
      <c r="CZ174" s="127">
        <f>IFERROR(1-$EI174/($CE174),0)</f>
        <v/>
      </c>
      <c r="DA174" s="127">
        <f>IFERROR(1-$EL174/($CG174),0)</f>
        <v/>
      </c>
      <c r="DB174" s="126">
        <f>ROUND(IFERROR(($CI174/(1+$CM174)-$EN174),0),2)</f>
        <v/>
      </c>
      <c r="DC174" s="128" t="n"/>
      <c r="DD174" s="125" t="n"/>
      <c r="DE174" s="75" t="n">
        <v>0</v>
      </c>
      <c r="DF174" s="128" t="n"/>
      <c r="DG174" s="125">
        <f>IF($DC174=0,0,$DD174*($DC174*100%-$DE174*$DF174))*SUM($AB174:$AB174)</f>
        <v/>
      </c>
      <c r="DH174" s="129" t="inlineStr">
        <is>
          <t>месяц</t>
        </is>
      </c>
      <c r="DI174" s="130">
        <f t="array" ref="DI174">IFERROR(
IF($ES174="LisChannel",
(ROUND(((INDEX({174.625;153.888888888889;130.972222222222},MATCH($AI174,{2;3;4}),0))*$AG174*$AI174),2)),0),0)</f>
        <v/>
      </c>
      <c r="DJ174" s="130">
        <f>
_xlfn.LET(_xlpm.X,
IFERROR(
IF($ES174="НовиковТВ",
(_xlfn.LET(_xlpm.NTV,
_xlfn.LET(_xlpm.MIN,350000,
IF(SUMIFS($DI:$DI,$ES:$ES,"НовиковТВ")&lt;=_xlpm.MIN,
(SUMIFS($DI:$DI,$ES:$ES,"НовиковТВ")/(COUNTIFS($ES:$ES,"НовиковТВ")))*_xlpm.MIN/SUMIFS($DI:$DI,$ES:$ES,"НовиковТВ"),
DI174)),
_xlpm.NTV+$DG174/(1-(1-(_xlpm.NTV)*(1-$DL174)*(1-$DM174)*(1-$DN174)*(1-$DO174)*(1-$DP174)/_xlpm.NTV))))/(1+$EP174),
$DI174+$DG174/(1-(1-($DI174)*(1-$DL174)*(1-$DM174)*(1-$DN174)*(1-$DO174)*(1-$DP174)/$DI174))),
0),
_xlpm.X*(1+$CM174)*(1+$CW174)-_xlpm.X*(1+$CM174)+_xlpm.X)</f>
        <v/>
      </c>
      <c r="DK174" s="125" t="inlineStr">
        <is>
          <t>послед.</t>
        </is>
      </c>
      <c r="DL174" s="63" t="n">
        <v>0</v>
      </c>
      <c r="DM174" s="63" t="n">
        <v>0</v>
      </c>
      <c r="DN174" s="63" t="n">
        <v>0</v>
      </c>
      <c r="DO174" s="63" t="n">
        <v>0</v>
      </c>
      <c r="DP174" s="63" t="n">
        <v>0</v>
      </c>
      <c r="DQ174" s="63">
        <f t="array" ref="DQ174">IFERROR(_xlfn.IFS(
$DK174="послед.",1-(1-$DL174)*(1-$DM174)*(1-$DN174)*(1-$DO174)*(1-$DP174),
$DK174="сумм.",$DL174+$DM174+$DN174+$DO174+$DP174),
0)</f>
        <v/>
      </c>
      <c r="DR174" s="125">
        <f t="array" ref="DR174">
IFERROR(
_xlfn.IFS(
$BL174=0,
0,
$BL174&gt;0,
_xlfn.IFS($DK174="послед.",
$DJ174*(1-$DL174)*(1-$DM174)*(1-$DN174)*(1-$DO174)*(1-$DP174),
$DK174="сумм.",
$DJ174*(1-($DL174+$DM174+$DN174+$DO174+$DP174)))),0)</f>
        <v/>
      </c>
      <c r="DS174" s="125">
        <f t="array" ref="DS174">
IFERROR(_xlfn.IFS(
$DH174="день_1",
$DR174*$BL174/($AX174-$AW174+1)*AZ174*(DAY(EOMONTH(AZ$15,0))),
$DH174="день_2",
$DR174/30*MAX(MIN($AX174,EOMONTH(AZ$15,0))-MAX($AW174,AZ$15)+1,),
$DH174="раб.день",
$DR174/30*(IFERROR(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$DR174*AZ174,
$DH174="неделя",
$DR174*AZ174/7*(ROUNDUP((DAY(EOMONTH(AZ$15,0)))/4,0))),
0)</f>
        <v/>
      </c>
      <c r="DT174" s="125">
        <f t="array" ref="DT174">
IFERROR(_xlfn.IFS(
$DH174="день_1",
$DR174*$BL174/($AX174-$AW174+1)*BA174*(DAY(EOMONTH(BA$15,0))),
$DH174="день_2",
$DR174/30*MAX(MIN($AX174,EOMONTH(BA$15,0))-MAX($AW174,BA$15)+1,),
$DH174="раб.день",
$DR174/30*(IFERROR(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$DR174*BA174,
$DH174="неделя",
$DR174*BA174/7*(ROUNDUP((DAY(EOMONTH(BA$15,0)))/4,0))),
0)</f>
        <v/>
      </c>
      <c r="DU174" s="125">
        <f t="array" ref="DU174">
IFERROR(_xlfn.IFS(
$DH174="день_1",
$DR174*$BL174/($AX174-$AW174+1)*BB174*(DAY(EOMONTH(BB$15,0))),
$DH174="день_2",
$DR174/30*MAX(MIN($AX174,EOMONTH(BB$15,0))-MAX($AW174,BB$15)+1,),
$DH174="раб.день",
$DR174/30*(IFERROR(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$DR174*BB174,
$DH174="неделя",
$DR174*BB174/7*(ROUNDUP((DAY(EOMONTH(BB$15,0)))/4,0))),
0)</f>
        <v/>
      </c>
      <c r="DV174" s="125">
        <f t="array" ref="DV174">
IFERROR(_xlfn.IFS(
$DH174="день_1",
$DR174*$BL174/($AX174-$AW174+1)*BC174*(DAY(EOMONTH(BC$15,0))),
$DH174="день_2",
$DR174/30*MAX(MIN($AX174,EOMONTH(BC$15,0))-MAX($AW174,BC$15)+1,),
$DH174="раб.день",
$DR174/30*(IFERROR(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$DR174*BC174,
$DH174="неделя",
$DR174*BC174/7*(ROUNDUP((DAY(EOMONTH(BC$15,0)))/4,0))),
0)</f>
        <v/>
      </c>
      <c r="DW174" s="125">
        <f t="array" ref="DW174">
IFERROR(_xlfn.IFS(
$DH174="день_1",
$DR174*$BL174/($AX174-$AW174+1)*BD174*(DAY(EOMONTH(BD$15,0))),
$DH174="день_2",
$DR174/30*MAX(MIN($AX174,EOMONTH(BD$15,0))-MAX($AW174,BD$15)+1,),
$DH174="раб.день",
$DR174/30*(IFERROR(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$DR174*BD174,
$DH174="неделя",
$DR174*BD174/7*(ROUNDUP((DAY(EOMONTH(BD$15,0)))/4,0))),
0)</f>
        <v/>
      </c>
      <c r="DX174" s="125">
        <f t="array" ref="DX174">
IFERROR(_xlfn.IFS(
$DH174="день_1",
$DR174*$BL174/($AX174-$AW174+1)*BE174*(DAY(EOMONTH(BE$15,0))),
$DH174="день_2",
$DR174/30*MAX(MIN($AX174,EOMONTH(BE$15,0))-MAX($AW174,BE$15)+1,),
$DH174="раб.день",
$DR174/30*(IFERROR(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$DR174*BE174,
$DH174="неделя",
$DR174*BE174/7*(ROUNDUP((DAY(EOMONTH(BE$15,0)))/4,0))),
0)</f>
        <v/>
      </c>
      <c r="DY174" s="125">
        <f t="array" ref="DY174">
IFERROR(_xlfn.IFS(
$DH174="день_1",
$DR174*$BL174/($AX174-$AW174+1)*BF174*(DAY(EOMONTH(BF$15,0))),
$DH174="день_2",
$DR174/30*MAX(MIN($AX174,EOMONTH(BF$15,0))-MAX($AW174,BF$15)+1,),
$DH174="раб.день",
$DR174/30*(IFERROR(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$DR174*BF174,
$DH174="неделя",
$DR174*BF174/7*(ROUNDUP((DAY(EOMONTH(BF$15,0)))/4,0))),
0)</f>
        <v/>
      </c>
      <c r="DZ174" s="125">
        <f t="array" ref="DZ174">
IFERROR(_xlfn.IFS(
$DH174="день_1",
$DR174*$BL174/($AX174-$AW174+1)*BG174*(DAY(EOMONTH(BG$15,0))),
$DH174="день_2",
$DR174/30*MAX(MIN($AX174,EOMONTH(BG$15,0))-MAX($AW174,BG$15)+1,),
$DH174="раб.день",
$DR174/30*(IFERROR(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$DR174*BG174,
$DH174="неделя",
$DR174*BG174/7*(ROUNDUP((DAY(EOMONTH(BG$15,0)))/4,0))),
0)</f>
        <v/>
      </c>
      <c r="EA174" s="125">
        <f t="array" ref="EA174">
IFERROR(_xlfn.IFS(
$DH174="день_1",
$DR174*$BL174/($AX174-$AW174+1)*BH174*(DAY(EOMONTH(BH$15,0))),
$DH174="день_2",
$DR174/30*MAX(MIN($AX174,EOMONTH(BH$15,0))-MAX($AW174,BH$15)+1,),
$DH174="раб.день",
$DR174/30*(IFERROR(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$DR174*BH174,
$DH174="неделя",
$DR174*BH174/7*(ROUNDUP((DAY(EOMONTH(BH$15,0)))/4,0))),
0)</f>
        <v/>
      </c>
      <c r="EB174" s="125">
        <f t="array" ref="EB174">
IFERROR(_xlfn.IFS(
$DH174="день_1",
$DR174*$BL174/($AX174-$AW174+1)*BI174*(DAY(EOMONTH(BI$15,0))),
$DH174="день_2",
$DR174/30*MAX(MIN($AX174,EOMONTH(BI$15,0))-MAX($AW174,BI$15)+1,),
$DH174="раб.день",
$DR174/30*(IFERROR(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$DR174*BI174,
$DH174="неделя",
$DR174*BI174/7*(ROUNDUP((DAY(EOMONTH(BI$15,0)))/4,0))),
0)</f>
        <v/>
      </c>
      <c r="EC174" s="125">
        <f t="array" ref="EC174">
IFERROR(_xlfn.IFS(
$DH174="день_1",
$DR174*$BL174/($AX174-$AW174+1)*BJ174*(DAY(EOMONTH(BJ$15,0))),
$DH174="день_2",
$DR174/30*MAX(MIN($AX174,EOMONTH(BJ$15,0))-MAX($AW174,BJ$15)+1,),
$DH174="раб.день",
$DR174/30*(IFERROR(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$DR174*BJ174,
$DH174="неделя",
$DR174*BJ174/7*(ROUNDUP((DAY(EOMONTH(BJ$15,0)))/4,0))),
0)</f>
        <v/>
      </c>
      <c r="ED174" s="125">
        <f t="array" ref="ED174">
IFERROR(_xlfn.IFS(
$DH174="день_1",
$DR174*$BL174/($AX174-$AW174+1)*BK174*(DAY(EOMONTH(BK$15,0))),
$DH174="день_2",
$DR174/30*MAX(MIN($AX174,EOMONTH(BK$15,0))-MAX($AW174,BK$15)+1,),
$DH174="раб.день",
$DR174/30*(IFERROR(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$DR174*BK174,
$DH174="неделя",
$DR174*BK174/7*(ROUNDUP((DAY(EOMONTH(BK$15,0)))/4,0))),
0)</f>
        <v/>
      </c>
      <c r="EE174" s="125">
        <f>SUM($DS174,$DT174,$DU174,$DV174,$DW174,$DX174,$DY174,$DZ174,$EA174,$EB174,$EC174,$ED174)</f>
        <v/>
      </c>
      <c r="EF174" s="125">
        <f>IFERROR(ROUND($EE174*(1+$EP174),2),0)</f>
        <v/>
      </c>
      <c r="EG174" s="128" t="n">
        <v>1</v>
      </c>
      <c r="EH174" s="126" t="n">
        <v>0</v>
      </c>
      <c r="EI174" s="126">
        <f>ROUND(SUM($EH174:$EH174)*SUM($AB174:$AB174)*$EG174,2)</f>
        <v/>
      </c>
      <c r="EJ174" s="126">
        <f>ROUND($EI174*(1+$EP174),2)</f>
        <v/>
      </c>
      <c r="EK174" s="126" t="n">
        <v>0</v>
      </c>
      <c r="EL174" s="126">
        <f>ROUND(SUM($EK174:$EK174)*SUM($AB174:$AB174)*$EG174,2)</f>
        <v/>
      </c>
      <c r="EM174" s="126">
        <f>ROUND($EL174*(1+$EP174),2)</f>
        <v/>
      </c>
      <c r="EN174" s="126">
        <f>SUM($EE174,$EI174,$EL174)</f>
        <v/>
      </c>
      <c r="EO174" s="126">
        <f>SUM($EF174,$EJ174,$EM174)</f>
        <v/>
      </c>
      <c r="EP174" s="59" t="n"/>
      <c r="EQ174" s="59" t="n"/>
      <c r="ER174" s="60">
        <f t="array" ref="ER1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MATCH(ES174,
{"AMS";"RussOutdoor";"HD Outdoor";"Ingroup";"IQ";"Ledproduction";"LisChannel";"Logic";"Media-PPL";"NovikovTV | НовиковТВ";"SMA";"SOK";"КрокусТВ | CrocusTV | IndoorTV";"Сити";"ТЯК Москва"},
0)),"")</f>
        <v/>
      </c>
      <c r="ES174" s="60" t="n"/>
      <c r="ET174" s="60">
        <f t="array" ref="ET1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MATCH(ES174,
{"AMS";"RussOutdoor";"HD Outdoor";"Ingroup";"IQ";"Ledproduction";"LisChannel";"Logic";"Media-PPL";"NovikovTV | НовиковТВ";"SMA";"SOK";"КрокусТВ | CrocusTV | IndoorTV";"Сити";"ТЯК Москва"},
0)),"")</f>
        <v/>
      </c>
      <c r="EU174" s="60" t="n"/>
      <c r="EV174" s="60" t="n"/>
      <c r="EX174" s="110">
        <f t="array" ref="EX174">
($AR174/30
+N("ТРАФИК ПЛОЩАДКИ"))*
(IFERROR(
_xlfn.LET(
_xlpm.GPR,
HLOOKUP($L174,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IF($Q174="цифровой",_xlpm.GPR/$AG174,_xlpm.GPR/60)),
0)
+N("DWELL TIME"))*
(IF($AB174=0,0,IF($AB174=1,0.3,IF($AB174=2,0.5,IF($AB174&gt;2,1))))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_xlfn.IFS($AC174="да",1.2,$AC174="нет",1)*
_xlfn.IFS($AD174="да",1.2,$AD174="нет",1)*
IF(R174="статический",1,1.2)*
$X174*
INDEX(
{1.2;1;1.2;1.2;1;1.2;1.2;1.2;1.2;1.2;1.2;1;1.2;1.2;1.2;1.2;1;1;1.2;1.2;1.2;1;1;1;1;1.2;1.2;1.2;1.2;1;1;1;1;1.2;1.2;1.2;1.2;1.2;1.2;1.2;1.2;1;1;1.2;1;1;1;1;1.5;1;1;1.5;1.5;1.2},
MATCH($Q174,_xlpm.MI,0)))&gt;{0.02;0.04;0.06;0.1;0.2;0.4;0.6;0.8;1;2;4;6})),
{0;1;2;3;4;5;6;7;8;9;10;11;12},
0)))
+N("КОЭФФИЦИЕНТ КОНТАКТА"))))*
(_xlfn.IFS($X174&lt;0.1,$X174/1000,$X174&gt;25,5.2,AND($X174&gt;=0.1,$X174&lt;=25),(($X174*2+0.1)/10)*($X174/10)))*
IFERROR((_xlfn.LET(
_xlpm.MA,
{0;0.8;0.85;0.9;0.95;1},
_xlpm.MAA,
{0;1;2;3;4;5},
INDEX(_xlpm.MA,MATCH(SUMPRODUCT(--((IF(ROUND(_xlpm.MAA,1)&gt;5,5,ROUND($AB174,1)))&gt;{0;1;2;3;4;5})),_xlpm.MAA,0)))
+N("КОЭФФИЦИЕНТ КОЛ-ВО КОНСТРУКЦИЙ")),1)*
$AB174,0))*
(IF($Q174="цифровой",$AG174/15*$AI174,1)
+N("ДЛЯ ЦИФРЫ"))</f>
        <v/>
      </c>
      <c r="EY174" s="110">
        <f>IFERROR(EX174*AY174,0)</f>
        <v/>
      </c>
      <c r="EZ174" s="131">
        <f>IFERROR(DP174/EY174*1000,0)</f>
        <v/>
      </c>
      <c r="FA174" s="112">
        <f>IFERROR(FC174/FB174,0)</f>
        <v/>
      </c>
      <c r="FB174" s="112">
        <f>IFERROR((FC174/(EY174/FF174*#REF!))*0.825,0)</f>
        <v/>
      </c>
      <c r="FC174" s="112">
        <f>IFERROR(((EX174*30/AR174)*100)/30,0)</f>
        <v/>
      </c>
      <c r="FD174" s="112">
        <f>IFERROR(EY174/G174*100%,0)</f>
        <v/>
      </c>
      <c r="FE174" s="112">
        <f>IFERROR(FD174/FC174*100%,0)</f>
        <v/>
      </c>
      <c r="FF174" s="110">
        <f>IFERROR(AR174/30*AY174,0)</f>
        <v/>
      </c>
    </row>
    <row r="175" ht="12.75" customHeight="1">
      <c r="A175" s="59" t="n"/>
      <c r="B175" s="60" t="n"/>
      <c r="C175" s="60" t="n"/>
      <c r="D175" s="60">
        <f t="array" ref="D1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5" s="60">
        <f t="array" ref="E1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5" s="60" t="inlineStr"/>
      <c r="G175" s="60" t="n"/>
      <c r="H175" s="60">
        <f t="array" ref="H1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5" s="60" t="n"/>
      <c r="J175" s="60" t="n"/>
      <c r="K175" s="60" t="n"/>
      <c r="L175" s="60" t="n"/>
      <c r="M175" s="60" t="n"/>
      <c r="N175" s="60" t="n"/>
      <c r="O175" s="60" t="n"/>
      <c r="P175" s="60">
        <f t="array" ref="P175">
_xlfn.IFS(
ISNUMBER(MATCH($Q175,{"шелфбаннер","разделитель","монетница","чековая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ISNUMBER(MATCH($Q175,{"каталог","журнал"},)),
"Пресса",
$Q175="","")</f>
        <v/>
      </c>
      <c r="Q175" s="60" t="n"/>
      <c r="R175" s="60">
        <f t="array" ref="R175">
IFERROR(
_xlfn.IFS(
OR(ISNUMBER(MATCH($Q175,{"экспозиция","макет","стенд","автостенд","авто стенд","выставочное пространство","выставочные стенды","модульные выставочные стенды","3Д конструкция","3D конструкция"},)),P175="Экспонирование"),
"нестандартный",
ISNUMBER(MATCH($Q175,{"скроллер","призматрон"},)),
"динамический",
$P175="Видео",
"цифровой",
OR($P175="Пресса",$P175="Щит",$P175="POSm",$P175="Подвес",$P175="Брендирование/оклейка"),
"статический"),"")</f>
        <v/>
      </c>
      <c r="S175" s="59" t="n"/>
      <c r="T175" s="60" t="n"/>
      <c r="U175" s="60" t="n"/>
      <c r="V175" s="60">
        <f>
IF(P175="Видео",
"цифровой постер/ролик",
IF(ISNUMBER(MATCH(Q175,{"короб световой","короб световой | лайтбокс","короб световой | кристалайт","лайтбокс","лайт бокс","кристалайт","LB","lightbox"},)),
"бэклит",
IF(P175="Брендирование/оклейка",
"перфарированная пленка/самоклейка",
IF(P175="Экспонирование",
"под запрос",
IF(P175="Подвес",
"баннер/ткань",
"")))))</f>
        <v/>
      </c>
      <c r="W175" s="59" t="n"/>
      <c r="X175" s="59" t="n"/>
      <c r="Y175" s="59" t="n"/>
      <c r="Z175" s="61" t="n"/>
      <c r="AA175" s="61" t="n"/>
      <c r="AB175" s="61">
        <f>IF(BL175&gt;0,Z175,0)</f>
        <v/>
      </c>
      <c r="AC175" s="59" t="n"/>
      <c r="AD175" s="59" t="n"/>
      <c r="AE175" s="59" t="n"/>
      <c r="AF175" s="59" t="n"/>
      <c r="AG175" s="59" t="n"/>
      <c r="AH175" s="59" t="n"/>
      <c r="AI175" s="59" t="n"/>
      <c r="AJ175" s="59" t="n"/>
      <c r="AK175" s="59" t="n"/>
      <c r="AL175" s="62">
        <f>IFERROR(IF(OR(R175="статический",R175="динамический",R175="нестандартный",R175="",R175=""),"-",IF(AND(AH175="-",AI175="-"),"-",AK175*3600/AH175*AI175)),"-")</f>
        <v/>
      </c>
      <c r="AM175" s="62">
        <f>IFERROR(IF(OR(R175="статический",R175="динамический",R175="",R175="", R175="BTL",R175="нестандартный"),"-",AG175*AI175*AL175/60),"-")</f>
        <v/>
      </c>
      <c r="AN175" s="63">
        <f>IFERROR(IF(AH175="","-",AG175*AI175/AH175),"-")</f>
        <v/>
      </c>
      <c r="AO175" s="59">
        <f>IFERROR(IF(OR($R175="статический",$R175="динамический",$R175="",$R175="",$R175="BTL",$R175="нестандартный"),"-",$AL175*$AY175),"-")</f>
        <v/>
      </c>
      <c r="AP175" s="62">
        <f>IFERROR(IF(OR($R175="статический",$R175="динамический",$R175="",$R175="",$R175="BTL",$R175="нестандартный"),"-",$AM175*AY175),"-")</f>
        <v/>
      </c>
      <c r="AQ175" s="64" t="n"/>
      <c r="AR175" s="61" t="n"/>
      <c r="AS175" s="61" t="n"/>
      <c r="AT175" s="61" t="n"/>
      <c r="AU175" s="65" t="n"/>
      <c r="AV175" s="124">
        <f>IFERROR(DR175/AT175*1000,"n/a")</f>
        <v/>
      </c>
      <c r="AW175" s="67" t="n"/>
      <c r="AX175" s="67" t="n"/>
      <c r="AY175" s="43">
        <f>IFERROR(IF(OR($AW175="",$AX175=""),"",_xlfn.DAYS($AX175+1,$AW175)),"")</f>
        <v/>
      </c>
      <c r="AZ175" s="68">
        <f t="array" ref="AZ175">
_xlfn.LET(_xlpm.COEFF,
IF($AW175+$AX175=0,0,IF(MAX(MIN($AX175,EOMONTH(AZ$15,0))-MAX($AW175,AZ$15)+1,)&gt;0,1,0)),
_xlfn.IFS(
$ES175="LisChannel",
_xlpm.COEFF*
INDEX({1;1;1.2;1.2;1;1;1;1;1.2;1.2;1.2;1.2},
MATCH(MONTH(AZ$15),
{1,2,3,4,5,6,7,8,9,10,11,12})),
CONCATENATE($ES175," ",$L175)="RussOutdoor метро",
_xlpm.COEFF*
INDEX({0.8;0.9;1.1;1.1;1;1;1;1;1.1;1.1;1.1;1.1},
MATCH(MONTH(AZ$15),
{1,2,3,4,5,6,7,8,9,10,11,12})),
$ES175&lt;&gt;"LisChannel",
_xlpm.COEFF,
$ES175&lt;&gt;"RussOutdoor",
_xlpm.COEFF))</f>
        <v/>
      </c>
      <c r="BA175" s="68">
        <f t="array" ref="BA175">
_xlfn.LET(_xlpm.COEFF,
IF($AW175+$AX175=0,0,IF(MAX(MIN($AX175,EOMONTH(BA$15,0))-MAX($AW175,BA$15)+1,)&gt;0,1,0)),
_xlfn.IFS(
$ES175="LisChannel",
_xlpm.COEFF*
INDEX({1;1;1.2;1.2;1;1;1;1;1.2;1.2;1.2;1.2},
MATCH(MONTH(BA$15),
{1,2,3,4,5,6,7,8,9,10,11,12})),
CONCATENATE($ES175," ",$L175)="RussOutdoor метро",
_xlpm.COEFF*
INDEX({0.8;0.9;1.1;1.1;1;1;1;1;1.1;1.1;1.1;1.1},
MATCH(MONTH(BA$15),
{1,2,3,4,5,6,7,8,9,10,11,12})),
$ES175&lt;&gt;"LisChannel",
_xlpm.COEFF,
$ES175&lt;&gt;"RussOutdoor",
_xlpm.COEFF))</f>
        <v/>
      </c>
      <c r="BB175" s="68">
        <f t="array" ref="BB175">
_xlfn.LET(_xlpm.COEFF,
IF($AW175+$AX175=0,0,IF(MAX(MIN($AX175,EOMONTH(BB$15,0))-MAX($AW175,BB$15)+1,)&gt;0,1,0)),
_xlfn.IFS(
$ES175="LisChannel",
_xlpm.COEFF*
INDEX({1;1;1.2;1.2;1;1;1;1;1.2;1.2;1.2;1.2},
MATCH(MONTH(BB$15),
{1,2,3,4,5,6,7,8,9,10,11,12})),
CONCATENATE($ES175," ",$L175)="RussOutdoor метро",
_xlpm.COEFF*
INDEX({0.8;0.9;1.1;1.1;1;1;1;1;1.1;1.1;1.1;1.1},
MATCH(MONTH(BB$15),
{1,2,3,4,5,6,7,8,9,10,11,12})),
$ES175&lt;&gt;"LisChannel",
_xlpm.COEFF,
$ES175&lt;&gt;"RussOutdoor",
_xlpm.COEFF))</f>
        <v/>
      </c>
      <c r="BC175" s="68">
        <f t="array" ref="BC175">
_xlfn.LET(_xlpm.COEFF,
IF($AW175+$AX175=0,0,IF(MAX(MIN($AX175,EOMONTH(BC$15,0))-MAX($AW175,BC$15)+1,)&gt;0,1,0)),
_xlfn.IFS(
$ES175="LisChannel",
_xlpm.COEFF*
INDEX({1;1;1.2;1.2;1;1;1;1;1.2;1.2;1.2;1.2},
MATCH(MONTH(BC$15),
{1,2,3,4,5,6,7,8,9,10,11,12})),
CONCATENATE($ES175," ",$L175)="RussOutdoor метро",
_xlpm.COEFF*
INDEX({0.8;0.9;1.1;1.1;1;1;1;1;1.1;1.1;1.1;1.1},
MATCH(MONTH(BC$15),
{1,2,3,4,5,6,7,8,9,10,11,12})),
$ES175&lt;&gt;"LisChannel",
_xlpm.COEFF,
$ES175&lt;&gt;"RussOutdoor",
_xlpm.COEFF))</f>
        <v/>
      </c>
      <c r="BD175" s="68">
        <f t="array" ref="BD175">
_xlfn.LET(_xlpm.COEFF,
IF($AW175+$AX175=0,0,IF(MAX(MIN($AX175,EOMONTH(BD$15,0))-MAX($AW175,BD$15)+1,)&gt;0,1,0)),
_xlfn.IFS(
$ES175="LisChannel",
_xlpm.COEFF*
INDEX({1;1;1.2;1.2;1;1;1;1;1.2;1.2;1.2;1.2},
MATCH(MONTH(BD$15),
{1,2,3,4,5,6,7,8,9,10,11,12})),
CONCATENATE($ES175," ",$L175)="RussOutdoor метро",
_xlpm.COEFF*
INDEX({0.8;0.9;1.1;1.1;1;1;1;1;1.1;1.1;1.1;1.1},
MATCH(MONTH(BD$15),
{1,2,3,4,5,6,7,8,9,10,11,12})),
$ES175&lt;&gt;"LisChannel",
_xlpm.COEFF,
$ES175&lt;&gt;"RussOutdoor",
_xlpm.COEFF))</f>
        <v/>
      </c>
      <c r="BE175" s="68">
        <f t="array" ref="BE175">
_xlfn.LET(_xlpm.COEFF,
IF($AW175+$AX175=0,0,IF(MAX(MIN($AX175,EOMONTH(BE$15,0))-MAX($AW175,BE$15)+1,)&gt;0,1,0)),
_xlfn.IFS(
$ES175="LisChannel",
_xlpm.COEFF*
INDEX({1;1;1.2;1.2;1;1;1;1;1.2;1.2;1.2;1.2},
MATCH(MONTH(BE$15),
{1,2,3,4,5,6,7,8,9,10,11,12})),
CONCATENATE($ES175," ",$L175)="RussOutdoor метро",
_xlpm.COEFF*
INDEX({0.8;0.9;1.1;1.1;1;1;1;1;1.1;1.1;1.1;1.1},
MATCH(MONTH(BE$15),
{1,2,3,4,5,6,7,8,9,10,11,12})),
$ES175&lt;&gt;"LisChannel",
_xlpm.COEFF,
$ES175&lt;&gt;"RussOutdoor",
_xlpm.COEFF))</f>
        <v/>
      </c>
      <c r="BF175" s="68">
        <f t="array" ref="BF175">
_xlfn.LET(_xlpm.COEFF,
IF($AW175+$AX175=0,0,IF(MAX(MIN($AX175,EOMONTH(BF$15,0))-MAX($AW175,BF$15)+1,)&gt;0,1,0)),
_xlfn.IFS(
$ES175="LisChannel",
_xlpm.COEFF*
INDEX({1;1;1.2;1.2;1;1;1;1;1.2;1.2;1.2;1.2},
MATCH(MONTH(BF$15),
{1,2,3,4,5,6,7,8,9,10,11,12})),
CONCATENATE($ES175," ",$L175)="RussOutdoor метро",
_xlpm.COEFF*
INDEX({0.8;0.9;1.1;1.1;1;1;1;1;1.1;1.1;1.1;1.1},
MATCH(MONTH(BF$15),
{1,2,3,4,5,6,7,8,9,10,11,12})),
$ES175&lt;&gt;"LisChannel",
_xlpm.COEFF,
$ES175&lt;&gt;"RussOutdoor",
_xlpm.COEFF))</f>
        <v/>
      </c>
      <c r="BG175" s="68">
        <f t="array" ref="BG175">
_xlfn.LET(_xlpm.COEFF,
IF($AW175+$AX175=0,0,IF(MAX(MIN($AX175,EOMONTH(BG$15,0))-MAX($AW175,BG$15)+1,)&gt;0,1,0)),
_xlfn.IFS(
$ES175="LisChannel",
_xlpm.COEFF*
INDEX({1;1;1.2;1.2;1;1;1;1;1.2;1.2;1.2;1.2},
MATCH(MONTH(BG$15),
{1,2,3,4,5,6,7,8,9,10,11,12})),
CONCATENATE($ES175," ",$L175)="RussOutdoor метро",
_xlpm.COEFF*
INDEX({0.8;0.9;1.1;1.1;1;1;1;1;1.1;1.1;1.1;1.1},
MATCH(MONTH(BG$15),
{1,2,3,4,5,6,7,8,9,10,11,12})),
$ES175&lt;&gt;"LisChannel",
_xlpm.COEFF,
$ES175&lt;&gt;"RussOutdoor",
_xlpm.COEFF))</f>
        <v/>
      </c>
      <c r="BH175" s="68">
        <f t="array" ref="BH175">
_xlfn.LET(_xlpm.COEFF,
IF($AW175+$AX175=0,0,IF(MAX(MIN($AX175,EOMONTH(BH$15,0))-MAX($AW175,BH$15)+1,)&gt;0,1,0)),
_xlfn.IFS(
$ES175="LisChannel",
_xlpm.COEFF*
INDEX({1;1;1.2;1.2;1;1;1;1;1.2;1.2;1.2;1.2},
MATCH(MONTH(BH$15),
{1,2,3,4,5,6,7,8,9,10,11,12})),
CONCATENATE($ES175," ",$L175)="RussOutdoor метро",
_xlpm.COEFF*
INDEX({0.8;0.9;1.1;1.1;1;1;1;1;1.1;1.1;1.1;1.1},
MATCH(MONTH(BH$15),
{1,2,3,4,5,6,7,8,9,10,11,12})),
$ES175&lt;&gt;"LisChannel",
_xlpm.COEFF,
$ES175&lt;&gt;"RussOutdoor",
_xlpm.COEFF))</f>
        <v/>
      </c>
      <c r="BI175" s="68">
        <f t="array" ref="BI175">
_xlfn.LET(_xlpm.COEFF,
IF($AW175+$AX175=0,0,IF(MAX(MIN($AX175,EOMONTH(BI$15,0))-MAX($AW175,BI$15)+1,)&gt;0,1,0)),
_xlfn.IFS(
$ES175="LisChannel",
_xlpm.COEFF*
INDEX({1;1;1.2;1.2;1;1;1;1;1.2;1.2;1.2;1.2},
MATCH(MONTH(BI$15),
{1,2,3,4,5,6,7,8,9,10,11,12})),
CONCATENATE($ES175," ",$L175)="RussOutdoor метро",
_xlpm.COEFF*
INDEX({0.8;0.9;1.1;1.1;1;1;1;1;1.1;1.1;1.1;1.1},
MATCH(MONTH(BI$15),
{1,2,3,4,5,6,7,8,9,10,11,12})),
$ES175&lt;&gt;"LisChannel",
_xlpm.COEFF,
$ES175&lt;&gt;"RussOutdoor",
_xlpm.COEFF))</f>
        <v/>
      </c>
      <c r="BJ175" s="68">
        <f t="array" ref="BJ175">
_xlfn.LET(_xlpm.COEFF,
IF($AW175+$AX175=0,0,IF(MAX(MIN($AX175,EOMONTH(BJ$15,0))-MAX($AW175,BJ$15)+1,)&gt;0,1,0)),
_xlfn.IFS(
$ES175="LisChannel",
_xlpm.COEFF*
INDEX({1;1;1.2;1.2;1;1;1;1;1.2;1.2;1.2;1.2},
MATCH(MONTH(BJ$15),
{1,2,3,4,5,6,7,8,9,10,11,12})),
CONCATENATE($ES175," ",$L175)="RussOutdoor метро",
_xlpm.COEFF*
INDEX({0.8;0.9;1.1;1.1;1;1;1;1;1.1;1.1;1.1;1.1},
MATCH(MONTH(BJ$15),
{1,2,3,4,5,6,7,8,9,10,11,12})),
$ES175&lt;&gt;"LisChannel",
_xlpm.COEFF,
$ES175&lt;&gt;"RussOutdoor",
_xlpm.COEFF))</f>
        <v/>
      </c>
      <c r="BK175" s="68">
        <f t="array" ref="BK175">
_xlfn.LET(_xlpm.COEFF,
IF($AW175+$AX175=0,0,IF(MAX(MIN($AX175,EOMONTH(BK$15,0))-MAX($AW175,BK$15)+1,)&gt;0,1,0)),
_xlfn.IFS(
$ES175="LisChannel",
_xlpm.COEFF*
INDEX({1;1;1.2;1.2;1;1;1;1;1.2;1.2;1.2;1.2},
MATCH(MONTH(BK$15),
{1,2,3,4,5,6,7,8,9,10,11,12})),
CONCATENATE($ES175," ",$L175)="RussOutdoor метро",
_xlpm.COEFF*
INDEX({0.8;0.9;1.1;1.1;1;1;1;1;1.1;1.1;1.1;1.1},
MATCH(MONTH(BK$15),
{1,2,3,4,5,6,7,8,9,10,11,12})),
$ES175&lt;&gt;"LisChannel",
_xlpm.COEFF,
$ES175&lt;&gt;"RussOutdoor",
_xlpm.COEFF))</f>
        <v/>
      </c>
      <c r="BL175" s="62">
        <f>COUNTIFS($AZ175:$BK175,"&gt;0")</f>
        <v/>
      </c>
      <c r="BM175" s="65" t="n"/>
      <c r="BN175" s="125">
        <f>$DJ175</f>
        <v/>
      </c>
      <c r="BO175" s="63">
        <f>$DQ175</f>
        <v/>
      </c>
      <c r="BP175" s="125">
        <f>
IFERROR(
IF($BL175=0,0,
$BN175*(1-$BO175)),
0)</f>
        <v/>
      </c>
      <c r="BQ175" s="125">
        <f t="array" ref="BQ175">
IFERROR(
_xlfn.IFS(
$DH175="день_1",
$BP175*$BL175/($AX175-$AW175+1)*AZ175*(DAY(EOMONTH(AZ$15,0))),
$DH175="день_2",
$BP175/30*MAX(MIN($AX175,EOMONTH(AZ$15,0))-MAX($AW175,AZ$15)+1,),
$DH175="раб.день",
$BP175/30*(IFERROR(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$BP175*AZ175,
$DH175="неделя",
$BP175*AZ175/7*(ROUNDUP((DAY(EOMONTH(AZ$15,0)))/4,0))),
0)</f>
        <v/>
      </c>
      <c r="BR175" s="125">
        <f t="array" ref="BR175">
IFERROR(
_xlfn.IFS(
$DH175="день_1",
$BP175*$BL175/($AX175-$AW175+1)*BA175*(DAY(EOMONTH(BA$15,0))),
$DH175="день_2",
$BP175/30*MAX(MIN($AX175,EOMONTH(BA$15,0))-MAX($AW175,BA$15)+1,),
$DH175="раб.день",
$BP175/30*(IFERROR(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$BP175*BA175,
$DH175="неделя",
$BP175*BA175/7*(ROUNDUP((DAY(EOMONTH(BA$15,0)))/4,0))),
0)</f>
        <v/>
      </c>
      <c r="BS175" s="125">
        <f t="array" ref="BS175">
IFERROR(
_xlfn.IFS(
$DH175="день_1",
$BP175*$BL175/($AX175-$AW175+1)*BB175*(DAY(EOMONTH(BB$15,0))),
$DH175="день_2",
$BP175/30*MAX(MIN($AX175,EOMONTH(BB$15,0))-MAX($AW175,BB$15)+1,),
$DH175="раб.день",
$BP175/30*(IFERROR(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$BP175*BB175,
$DH175="неделя",
$BP175*BB175/7*(ROUNDUP((DAY(EOMONTH(BB$15,0)))/4,0))),
0)</f>
        <v/>
      </c>
      <c r="BT175" s="125">
        <f t="array" ref="BT175">
IFERROR(
_xlfn.IFS(
$DH175="день_1",
$BP175*$BL175/($AX175-$AW175+1)*BC175*(DAY(EOMONTH(BC$15,0))),
$DH175="день_2",
$BP175/30*MAX(MIN($AX175,EOMONTH(BC$15,0))-MAX($AW175,BC$15)+1,),
$DH175="раб.день",
$BP175/30*(IFERROR(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$BP175*BC175,
$DH175="неделя",
$BP175*BC175/7*(ROUNDUP((DAY(EOMONTH(BC$15,0)))/4,0))),
0)</f>
        <v/>
      </c>
      <c r="BU175" s="125">
        <f t="array" ref="BU175">
IFERROR(
_xlfn.IFS(
$DH175="день_1",
$BP175*$BL175/($AX175-$AW175+1)*BD175*(DAY(EOMONTH(BD$15,0))),
$DH175="день_2",
$BP175/30*MAX(MIN($AX175,EOMONTH(BD$15,0))-MAX($AW175,BD$15)+1,),
$DH175="раб.день",
$BP175/30*(IFERROR(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$BP175*BD175,
$DH175="неделя",
$BP175*BD175/7*(ROUNDUP((DAY(EOMONTH(BD$15,0)))/4,0))),
0)</f>
        <v/>
      </c>
      <c r="BV175" s="125">
        <f t="array" ref="BV175">
IFERROR(
_xlfn.IFS(
$DH175="день_1",
$BP175*$BL175/($AX175-$AW175+1)*BE175*(DAY(EOMONTH(BE$15,0))),
$DH175="день_2",
$BP175/30*MAX(MIN($AX175,EOMONTH(BE$15,0))-MAX($AW175,BE$15)+1,),
$DH175="раб.день",
$BP175/30*(IFERROR(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$BP175*BE175,
$DH175="неделя",
$BP175*BE175/7*(ROUNDUP((DAY(EOMONTH(BE$15,0)))/4,0))),
0)</f>
        <v/>
      </c>
      <c r="BW175" s="125">
        <f t="array" ref="BW175">
IFERROR(
_xlfn.IFS(
$DH175="день_1",
$BP175*$BL175/($AX175-$AW175+1)*BF175*(DAY(EOMONTH(BF$15,0))),
$DH175="день_2",
$BP175/30*MAX(MIN($AX175,EOMONTH(BF$15,0))-MAX($AW175,BF$15)+1,),
$DH175="раб.день",
$BP175/30*(IFERROR(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$BP175*BF175,
$DH175="неделя",
$BP175*BF175/7*(ROUNDUP((DAY(EOMONTH(BF$15,0)))/4,0))),
0)</f>
        <v/>
      </c>
      <c r="BX175" s="125">
        <f t="array" ref="BX175">
IFERROR(
_xlfn.IFS(
$DH175="день_1",
$BP175*$BL175/($AX175-$AW175+1)*BG175*(DAY(EOMONTH(BG$15,0))),
$DH175="день_2",
$BP175/30*MAX(MIN($AX175,EOMONTH(BG$15,0))-MAX($AW175,BG$15)+1,),
$DH175="раб.день",
$BP175/30*(IFERROR(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$BP175*BG175,
$DH175="неделя",
$BP175*BG175/7*(ROUNDUP((DAY(EOMONTH(BG$15,0)))/4,0))),
0)</f>
        <v/>
      </c>
      <c r="BY175" s="125">
        <f t="array" ref="BY175">
IFERROR(
_xlfn.IFS(
$DH175="день_1",
$BP175*$BL175/($AX175-$AW175+1)*BH175*(DAY(EOMONTH(BH$15,0))),
$DH175="день_2",
$BP175/30*MAX(MIN($AX175,EOMONTH(BH$15,0))-MAX($AW175,BH$15)+1,),
$DH175="раб.день",
$BP175/30*(IFERROR(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$BP175*BH175,
$DH175="неделя",
$BP175*BH175/7*(ROUNDUP((DAY(EOMONTH(BH$15,0)))/4,0))),
0)</f>
        <v/>
      </c>
      <c r="BZ175" s="125">
        <f t="array" ref="BZ175">
IFERROR(
_xlfn.IFS(
$DH175="день_1",
$BP175*$BL175/($AX175-$AW175+1)*BI175*(DAY(EOMONTH(BI$15,0))),
$DH175="день_2",
$BP175/30*MAX(MIN($AX175,EOMONTH(BI$15,0))-MAX($AW175,BI$15)+1,),
$DH175="раб.день",
$BP175/30*(IFERROR(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$BP175*BI175,
$DH175="неделя",
$BP175*BI175/7*(ROUNDUP((DAY(EOMONTH(BI$15,0)))/4,0))),
0)</f>
        <v/>
      </c>
      <c r="CA175" s="125">
        <f t="array" ref="CA175">
IFERROR(
_xlfn.IFS(
$DH175="день_1",
$BP175*$BL175/($AX175-$AW175+1)*BJ175*(DAY(EOMONTH(BJ$15,0))),
$DH175="день_2",
$BP175/30*MAX(MIN($AX175,EOMONTH(BJ$15,0))-MAX($AW175,BJ$15)+1,),
$DH175="раб.день",
$BP175/30*(IFERROR(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$BP175*BJ175,
$DH175="неделя",
$BP175*BJ175/7*(ROUNDUP((DAY(EOMONTH(BJ$15,0)))/4,0))),
0)</f>
        <v/>
      </c>
      <c r="CB175" s="125">
        <f t="array" ref="CB175">
IFERROR(
_xlfn.IFS(
$DH175="день_1",
$BP175*$BL175/($AX175-$AW175+1)*BK175*(DAY(EOMONTH(BK$15,0))),
$DH175="день_2",
$BP175/30*MAX(MIN($AX175,EOMONTH(BK$15,0))-MAX($AW175,BK$15)+1,),
$DH175="раб.день",
$BP175/30*(IFERROR(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$BP175*BK175,
$DH175="неделя",
$BP175*BK175/7*(ROUNDUP((DAY(EOMONTH(BK$15,0)))/4,0))),
0)</f>
        <v/>
      </c>
      <c r="CC175" s="125">
        <f>SUM($BQ175:$CB175)</f>
        <v/>
      </c>
      <c r="CD175" s="126">
        <f>SUM($EH175:$EH175)</f>
        <v/>
      </c>
      <c r="CE175" s="126">
        <f>$CD175*$AB175</f>
        <v/>
      </c>
      <c r="CF175" s="126">
        <f>SUM($EK175:$EK175)</f>
        <v/>
      </c>
      <c r="CG175" s="126">
        <f>$CF175*$AB175</f>
        <v/>
      </c>
      <c r="CH175" s="126">
        <f>SUM($CC175,$CE175,$CG175)</f>
        <v/>
      </c>
      <c r="CI175" s="126">
        <f>$CH175*(1+$CM175)</f>
        <v/>
      </c>
      <c r="CJ175" s="127" t="n">
        <v>0</v>
      </c>
      <c r="CK175" s="126">
        <f>SUM($CH175:$CH175)*(1+$CJ175)</f>
        <v/>
      </c>
      <c r="CL175" s="126">
        <f>SUM($CH175:$CH175)*(1+$CM175)</f>
        <v/>
      </c>
      <c r="CM175" s="59" t="n"/>
      <c r="CN175" s="59" t="n"/>
      <c r="CO175" s="72" t="n"/>
      <c r="CP175" s="59" t="n"/>
      <c r="CQ175" s="73" t="n"/>
      <c r="CR175" s="73" t="n"/>
      <c r="CS175" s="73" t="n"/>
      <c r="CT175" s="72" t="n"/>
      <c r="CU175" s="79" t="inlineStr">
        <is>
          <t> </t>
        </is>
      </c>
      <c r="CV175" s="60" t="n"/>
      <c r="CW175" s="60" t="n"/>
      <c r="CX175" s="60" t="n"/>
      <c r="CY175" s="127">
        <f>IFERROR(($CC175-$EE175)/($EE175/(1-$DQ175)),0)</f>
        <v/>
      </c>
      <c r="CZ175" s="127">
        <f>IFERROR(1-$EI175/($CE175),0)</f>
        <v/>
      </c>
      <c r="DA175" s="127">
        <f>IFERROR(1-$EL175/($CG175),0)</f>
        <v/>
      </c>
      <c r="DB175" s="126">
        <f>ROUND(IFERROR(($CI175/(1+$CM175)-$EN175),0),2)</f>
        <v/>
      </c>
      <c r="DC175" s="128" t="n"/>
      <c r="DD175" s="125" t="n"/>
      <c r="DE175" s="75" t="n">
        <v>0</v>
      </c>
      <c r="DF175" s="128" t="n"/>
      <c r="DG175" s="125">
        <f>IF($DC175=0,0,$DD175*($DC175*100%-$DE175*$DF175))*SUM($AB175:$AB175)</f>
        <v/>
      </c>
      <c r="DH175" s="129" t="inlineStr">
        <is>
          <t>месяц</t>
        </is>
      </c>
      <c r="DI175" s="130">
        <f t="array" ref="DI175">IFERROR(
IF($ES175="LisChannel",
(ROUND(((INDEX({174.625;153.888888888889;130.972222222222},MATCH($AI175,{2;3;4}),0))*$AG175*$AI175),2)),0),0)</f>
        <v/>
      </c>
      <c r="DJ175" s="130">
        <f>
_xlfn.LET(_xlpm.X,
IFERROR(
IF($ES175="НовиковТВ",
(_xlfn.LET(_xlpm.NTV,
_xlfn.LET(_xlpm.MIN,350000,
IF(SUMIFS($DI:$DI,$ES:$ES,"НовиковТВ")&lt;=_xlpm.MIN,
(SUMIFS($DI:$DI,$ES:$ES,"НовиковТВ")/(COUNTIFS($ES:$ES,"НовиковТВ")))*_xlpm.MIN/SUMIFS($DI:$DI,$ES:$ES,"НовиковТВ"),
DI175)),
_xlpm.NTV+$DG175/(1-(1-(_xlpm.NTV)*(1-$DL175)*(1-$DM175)*(1-$DN175)*(1-$DO175)*(1-$DP175)/_xlpm.NTV))))/(1+$EP175),
$DI175+$DG175/(1-(1-($DI175)*(1-$DL175)*(1-$DM175)*(1-$DN175)*(1-$DO175)*(1-$DP175)/$DI175))),
0),
_xlpm.X*(1+$CM175)*(1+$CW175)-_xlpm.X*(1+$CM175)+_xlpm.X)</f>
        <v/>
      </c>
      <c r="DK175" s="125" t="inlineStr">
        <is>
          <t>послед.</t>
        </is>
      </c>
      <c r="DL175" s="63" t="n">
        <v>0</v>
      </c>
      <c r="DM175" s="63" t="n">
        <v>0</v>
      </c>
      <c r="DN175" s="63" t="n">
        <v>0</v>
      </c>
      <c r="DO175" s="63" t="n">
        <v>0</v>
      </c>
      <c r="DP175" s="63" t="n">
        <v>0</v>
      </c>
      <c r="DQ175" s="63">
        <f t="array" ref="DQ175">IFERROR(_xlfn.IFS(
$DK175="послед.",1-(1-$DL175)*(1-$DM175)*(1-$DN175)*(1-$DO175)*(1-$DP175),
$DK175="сумм.",$DL175+$DM175+$DN175+$DO175+$DP175),
0)</f>
        <v/>
      </c>
      <c r="DR175" s="125">
        <f t="array" ref="DR175">
IFERROR(
_xlfn.IFS(
$BL175=0,
0,
$BL175&gt;0,
_xlfn.IFS($DK175="послед.",
$DJ175*(1-$DL175)*(1-$DM175)*(1-$DN175)*(1-$DO175)*(1-$DP175),
$DK175="сумм.",
$DJ175*(1-($DL175+$DM175+$DN175+$DO175+$DP175)))),0)</f>
        <v/>
      </c>
      <c r="DS175" s="125">
        <f t="array" ref="DS175">
IFERROR(_xlfn.IFS(
$DH175="день_1",
$DR175*$BL175/($AX175-$AW175+1)*AZ175*(DAY(EOMONTH(AZ$15,0))),
$DH175="день_2",
$DR175/30*MAX(MIN($AX175,EOMONTH(AZ$15,0))-MAX($AW175,AZ$15)+1,),
$DH175="раб.день",
$DR175/30*(IFERROR(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$DR175*AZ175,
$DH175="неделя",
$DR175*AZ175/7*(ROUNDUP((DAY(EOMONTH(AZ$15,0)))/4,0))),
0)</f>
        <v/>
      </c>
      <c r="DT175" s="125">
        <f t="array" ref="DT175">
IFERROR(_xlfn.IFS(
$DH175="день_1",
$DR175*$BL175/($AX175-$AW175+1)*BA175*(DAY(EOMONTH(BA$15,0))),
$DH175="день_2",
$DR175/30*MAX(MIN($AX175,EOMONTH(BA$15,0))-MAX($AW175,BA$15)+1,),
$DH175="раб.день",
$DR175/30*(IFERROR(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$DR175*BA175,
$DH175="неделя",
$DR175*BA175/7*(ROUNDUP((DAY(EOMONTH(BA$15,0)))/4,0))),
0)</f>
        <v/>
      </c>
      <c r="DU175" s="125">
        <f t="array" ref="DU175">
IFERROR(_xlfn.IFS(
$DH175="день_1",
$DR175*$BL175/($AX175-$AW175+1)*BB175*(DAY(EOMONTH(BB$15,0))),
$DH175="день_2",
$DR175/30*MAX(MIN($AX175,EOMONTH(BB$15,0))-MAX($AW175,BB$15)+1,),
$DH175="раб.день",
$DR175/30*(IFERROR(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$DR175*BB175,
$DH175="неделя",
$DR175*BB175/7*(ROUNDUP((DAY(EOMONTH(BB$15,0)))/4,0))),
0)</f>
        <v/>
      </c>
      <c r="DV175" s="125">
        <f t="array" ref="DV175">
IFERROR(_xlfn.IFS(
$DH175="день_1",
$DR175*$BL175/($AX175-$AW175+1)*BC175*(DAY(EOMONTH(BC$15,0))),
$DH175="день_2",
$DR175/30*MAX(MIN($AX175,EOMONTH(BC$15,0))-MAX($AW175,BC$15)+1,),
$DH175="раб.день",
$DR175/30*(IFERROR(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$DR175*BC175,
$DH175="неделя",
$DR175*BC175/7*(ROUNDUP((DAY(EOMONTH(BC$15,0)))/4,0))),
0)</f>
        <v/>
      </c>
      <c r="DW175" s="125">
        <f t="array" ref="DW175">
IFERROR(_xlfn.IFS(
$DH175="день_1",
$DR175*$BL175/($AX175-$AW175+1)*BD175*(DAY(EOMONTH(BD$15,0))),
$DH175="день_2",
$DR175/30*MAX(MIN($AX175,EOMONTH(BD$15,0))-MAX($AW175,BD$15)+1,),
$DH175="раб.день",
$DR175/30*(IFERROR(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$DR175*BD175,
$DH175="неделя",
$DR175*BD175/7*(ROUNDUP((DAY(EOMONTH(BD$15,0)))/4,0))),
0)</f>
        <v/>
      </c>
      <c r="DX175" s="125">
        <f t="array" ref="DX175">
IFERROR(_xlfn.IFS(
$DH175="день_1",
$DR175*$BL175/($AX175-$AW175+1)*BE175*(DAY(EOMONTH(BE$15,0))),
$DH175="день_2",
$DR175/30*MAX(MIN($AX175,EOMONTH(BE$15,0))-MAX($AW175,BE$15)+1,),
$DH175="раб.день",
$DR175/30*(IFERROR(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$DR175*BE175,
$DH175="неделя",
$DR175*BE175/7*(ROUNDUP((DAY(EOMONTH(BE$15,0)))/4,0))),
0)</f>
        <v/>
      </c>
      <c r="DY175" s="125">
        <f t="array" ref="DY175">
IFERROR(_xlfn.IFS(
$DH175="день_1",
$DR175*$BL175/($AX175-$AW175+1)*BF175*(DAY(EOMONTH(BF$15,0))),
$DH175="день_2",
$DR175/30*MAX(MIN($AX175,EOMONTH(BF$15,0))-MAX($AW175,BF$15)+1,),
$DH175="раб.день",
$DR175/30*(IFERROR(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$DR175*BF175,
$DH175="неделя",
$DR175*BF175/7*(ROUNDUP((DAY(EOMONTH(BF$15,0)))/4,0))),
0)</f>
        <v/>
      </c>
      <c r="DZ175" s="125">
        <f t="array" ref="DZ175">
IFERROR(_xlfn.IFS(
$DH175="день_1",
$DR175*$BL175/($AX175-$AW175+1)*BG175*(DAY(EOMONTH(BG$15,0))),
$DH175="день_2",
$DR175/30*MAX(MIN($AX175,EOMONTH(BG$15,0))-MAX($AW175,BG$15)+1,),
$DH175="раб.день",
$DR175/30*(IFERROR(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$DR175*BG175,
$DH175="неделя",
$DR175*BG175/7*(ROUNDUP((DAY(EOMONTH(BG$15,0)))/4,0))),
0)</f>
        <v/>
      </c>
      <c r="EA175" s="125">
        <f t="array" ref="EA175">
IFERROR(_xlfn.IFS(
$DH175="день_1",
$DR175*$BL175/($AX175-$AW175+1)*BH175*(DAY(EOMONTH(BH$15,0))),
$DH175="день_2",
$DR175/30*MAX(MIN($AX175,EOMONTH(BH$15,0))-MAX($AW175,BH$15)+1,),
$DH175="раб.день",
$DR175/30*(IFERROR(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$DR175*BH175,
$DH175="неделя",
$DR175*BH175/7*(ROUNDUP((DAY(EOMONTH(BH$15,0)))/4,0))),
0)</f>
        <v/>
      </c>
      <c r="EB175" s="125">
        <f t="array" ref="EB175">
IFERROR(_xlfn.IFS(
$DH175="день_1",
$DR175*$BL175/($AX175-$AW175+1)*BI175*(DAY(EOMONTH(BI$15,0))),
$DH175="день_2",
$DR175/30*MAX(MIN($AX175,EOMONTH(BI$15,0))-MAX($AW175,BI$15)+1,),
$DH175="раб.день",
$DR175/30*(IFERROR(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$DR175*BI175,
$DH175="неделя",
$DR175*BI175/7*(ROUNDUP((DAY(EOMONTH(BI$15,0)))/4,0))),
0)</f>
        <v/>
      </c>
      <c r="EC175" s="125">
        <f t="array" ref="EC175">
IFERROR(_xlfn.IFS(
$DH175="день_1",
$DR175*$BL175/($AX175-$AW175+1)*BJ175*(DAY(EOMONTH(BJ$15,0))),
$DH175="день_2",
$DR175/30*MAX(MIN($AX175,EOMONTH(BJ$15,0))-MAX($AW175,BJ$15)+1,),
$DH175="раб.день",
$DR175/30*(IFERROR(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$DR175*BJ175,
$DH175="неделя",
$DR175*BJ175/7*(ROUNDUP((DAY(EOMONTH(BJ$15,0)))/4,0))),
0)</f>
        <v/>
      </c>
      <c r="ED175" s="125">
        <f t="array" ref="ED175">
IFERROR(_xlfn.IFS(
$DH175="день_1",
$DR175*$BL175/($AX175-$AW175+1)*BK175*(DAY(EOMONTH(BK$15,0))),
$DH175="день_2",
$DR175/30*MAX(MIN($AX175,EOMONTH(BK$15,0))-MAX($AW175,BK$15)+1,),
$DH175="раб.день",
$DR175/30*(IFERROR(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$DR175*BK175,
$DH175="неделя",
$DR175*BK175/7*(ROUNDUP((DAY(EOMONTH(BK$15,0)))/4,0))),
0)</f>
        <v/>
      </c>
      <c r="EE175" s="125">
        <f>SUM($DS175,$DT175,$DU175,$DV175,$DW175,$DX175,$DY175,$DZ175,$EA175,$EB175,$EC175,$ED175)</f>
        <v/>
      </c>
      <c r="EF175" s="125">
        <f>IFERROR(ROUND($EE175*(1+$EP175),2),0)</f>
        <v/>
      </c>
      <c r="EG175" s="128" t="n">
        <v>1</v>
      </c>
      <c r="EH175" s="126" t="n">
        <v>0</v>
      </c>
      <c r="EI175" s="126">
        <f>ROUND(SUM($EH175:$EH175)*SUM($AB175:$AB175)*$EG175,2)</f>
        <v/>
      </c>
      <c r="EJ175" s="126">
        <f>ROUND($EI175*(1+$EP175),2)</f>
        <v/>
      </c>
      <c r="EK175" s="126" t="n">
        <v>0</v>
      </c>
      <c r="EL175" s="126">
        <f>ROUND(SUM($EK175:$EK175)*SUM($AB175:$AB175)*$EG175,2)</f>
        <v/>
      </c>
      <c r="EM175" s="126">
        <f>ROUND($EL175*(1+$EP175),2)</f>
        <v/>
      </c>
      <c r="EN175" s="126">
        <f>SUM($EE175,$EI175,$EL175)</f>
        <v/>
      </c>
      <c r="EO175" s="126">
        <f>SUM($EF175,$EJ175,$EM175)</f>
        <v/>
      </c>
      <c r="EP175" s="59" t="n"/>
      <c r="EQ175" s="59" t="n"/>
      <c r="ER175" s="60">
        <f t="array" ref="ER1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MATCH(ES175,
{"AMS";"RussOutdoor";"HD Outdoor";"Ingroup";"IQ";"Ledproduction";"LisChannel";"Logic";"Media-PPL";"NovikovTV | НовиковТВ";"SMA";"SOK";"КрокусТВ | CrocusTV | IndoorTV";"Сити";"ТЯК Москва"},
0)),"")</f>
        <v/>
      </c>
      <c r="ES175" s="60" t="n"/>
      <c r="ET175" s="60">
        <f t="array" ref="ET1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MATCH(ES175,
{"AMS";"RussOutdoor";"HD Outdoor";"Ingroup";"IQ";"Ledproduction";"LisChannel";"Logic";"Media-PPL";"NovikovTV | НовиковТВ";"SMA";"SOK";"КрокусТВ | CrocusTV | IndoorTV";"Сити";"ТЯК Москва"},
0)),"")</f>
        <v/>
      </c>
      <c r="EU175" s="60" t="n"/>
      <c r="EV175" s="60" t="n"/>
      <c r="EX175" s="110">
        <f t="array" ref="EX175">
($AR175/30
+N("ТРАФИК ПЛОЩАДКИ"))*
(IFERROR(
_xlfn.LET(
_xlpm.GPR,
HLOOKUP($L175,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IF($Q175="цифровой",_xlpm.GPR/$AG175,_xlpm.GPR/60)),
0)
+N("DWELL TIME"))*
(IF($AB175=0,0,IF($AB175=1,0.3,IF($AB175=2,0.5,IF($AB175&gt;2,1))))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_xlfn.IFS($AC175="да",1.2,$AC175="нет",1)*
_xlfn.IFS($AD175="да",1.2,$AD175="нет",1)*
IF(R175="статический",1,1.2)*
$X175*
INDEX(
{1.2;1;1.2;1.2;1;1.2;1.2;1.2;1.2;1.2;1.2;1;1.2;1.2;1.2;1.2;1;1;1.2;1.2;1.2;1;1;1;1;1.2;1.2;1.2;1.2;1;1;1;1;1.2;1.2;1.2;1.2;1.2;1.2;1.2;1.2;1;1;1.2;1;1;1;1;1.5;1;1;1.5;1.5;1.2},
MATCH($Q175,_xlpm.MI,0)))&gt;{0.02;0.04;0.06;0.1;0.2;0.4;0.6;0.8;1;2;4;6})),
{0;1;2;3;4;5;6;7;8;9;10;11;12},
0)))
+N("КОЭФФИЦИЕНТ КОНТАКТА"))))*
(_xlfn.IFS($X175&lt;0.1,$X175/1000,$X175&gt;25,5.2,AND($X175&gt;=0.1,$X175&lt;=25),(($X175*2+0.1)/10)*($X175/10)))*
IFERROR((_xlfn.LET(
_xlpm.MA,
{0;0.8;0.85;0.9;0.95;1},
_xlpm.MAA,
{0;1;2;3;4;5},
INDEX(_xlpm.MA,MATCH(SUMPRODUCT(--((IF(ROUND(_xlpm.MAA,1)&gt;5,5,ROUND($AB175,1)))&gt;{0;1;2;3;4;5})),_xlpm.MAA,0)))
+N("КОЭФФИЦИЕНТ КОЛ-ВО КОНСТРУКЦИЙ")),1)*
$AB175,0))*
(IF($Q175="цифровой",$AG175/15*$AI175,1)
+N("ДЛЯ ЦИФРЫ"))</f>
        <v/>
      </c>
      <c r="EY175" s="110">
        <f>IFERROR(EX175*AY175,0)</f>
        <v/>
      </c>
      <c r="EZ175" s="131">
        <f>IFERROR(DP175/EY175*1000,0)</f>
        <v/>
      </c>
      <c r="FA175" s="112">
        <f>IFERROR(FC175/FB175,0)</f>
        <v/>
      </c>
      <c r="FB175" s="112">
        <f>IFERROR((FC175/(EY175/FF175*#REF!))*0.825,0)</f>
        <v/>
      </c>
      <c r="FC175" s="112">
        <f>IFERROR(((EX175*30/AR175)*100)/30,0)</f>
        <v/>
      </c>
      <c r="FD175" s="112">
        <f>IFERROR(EY175/G175*100%,0)</f>
        <v/>
      </c>
      <c r="FE175" s="112">
        <f>IFERROR(FD175/FC175*100%,0)</f>
        <v/>
      </c>
      <c r="FF175" s="110">
        <f>IFERROR(AR175/30*AY175,0)</f>
        <v/>
      </c>
    </row>
    <row r="176" ht="12.75" customHeight="1">
      <c r="A176" s="59" t="n"/>
      <c r="B176" s="60" t="n"/>
      <c r="C176" s="60" t="n"/>
      <c r="D176" s="60">
        <f t="array" ref="D1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6" s="60">
        <f t="array" ref="E1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6" s="60" t="inlineStr"/>
      <c r="G176" s="60" t="n"/>
      <c r="H176" s="60">
        <f t="array" ref="H1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6" s="60" t="n"/>
      <c r="J176" s="60" t="n"/>
      <c r="K176" s="60" t="n"/>
      <c r="L176" s="60" t="n"/>
      <c r="M176" s="60" t="n"/>
      <c r="N176" s="60" t="n"/>
      <c r="O176" s="60" t="n"/>
      <c r="P176" s="60">
        <f t="array" ref="P176">
_xlfn.IFS(
ISNUMBER(MATCH($Q176,{"шелфбаннер","разделитель","монетница","чековая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ISNUMBER(MATCH($Q176,{"каталог","журнал"},)),
"Пресса",
$Q176="","")</f>
        <v/>
      </c>
      <c r="Q176" s="60" t="n"/>
      <c r="R176" s="60">
        <f t="array" ref="R176">
IFERROR(
_xlfn.IFS(
OR(ISNUMBER(MATCH($Q176,{"экспозиция","макет","стенд","автостенд","авто стенд","выставочное пространство","выставочные стенды","модульные выставочные стенды","3Д конструкция","3D конструкция"},)),P176="Экспонирование"),
"нестандартный",
ISNUMBER(MATCH($Q176,{"скроллер","призматрон"},)),
"динамический",
$P176="Видео",
"цифровой",
OR($P176="Пресса",$P176="Щит",$P176="POSm",$P176="Подвес",$P176="Брендирование/оклейка"),
"статический"),"")</f>
        <v/>
      </c>
      <c r="S176" s="59" t="n"/>
      <c r="T176" s="60" t="n"/>
      <c r="U176" s="60" t="n"/>
      <c r="V176" s="60">
        <f>
IF(P176="Видео",
"цифровой постер/ролик",
IF(ISNUMBER(MATCH(Q176,{"короб световой","короб световой | лайтбокс","короб световой | кристалайт","лайтбокс","лайт бокс","кристалайт","LB","lightbox"},)),
"бэклит",
IF(P176="Брендирование/оклейка",
"перфарированная пленка/самоклейка",
IF(P176="Экспонирование",
"под запрос",
IF(P176="Подвес",
"баннер/ткань",
"")))))</f>
        <v/>
      </c>
      <c r="W176" s="59" t="n"/>
      <c r="X176" s="59" t="n"/>
      <c r="Y176" s="59" t="n"/>
      <c r="Z176" s="61" t="n"/>
      <c r="AA176" s="61" t="n"/>
      <c r="AB176" s="61">
        <f>IF(BL176&gt;0,Z176,0)</f>
        <v/>
      </c>
      <c r="AC176" s="59" t="n"/>
      <c r="AD176" s="59" t="n"/>
      <c r="AE176" s="59" t="n"/>
      <c r="AF176" s="59" t="n"/>
      <c r="AG176" s="59" t="n"/>
      <c r="AH176" s="59" t="n"/>
      <c r="AI176" s="59" t="n"/>
      <c r="AJ176" s="59" t="n"/>
      <c r="AK176" s="59" t="n"/>
      <c r="AL176" s="62">
        <f>IFERROR(IF(OR(R176="статический",R176="динамический",R176="нестандартный",R176="",R176=""),"-",IF(AND(AH176="-",AI176="-"),"-",AK176*3600/AH176*AI176)),"-")</f>
        <v/>
      </c>
      <c r="AM176" s="62">
        <f>IFERROR(IF(OR(R176="статический",R176="динамический",R176="",R176="", R176="BTL",R176="нестандартный"),"-",AG176*AI176*AL176/60),"-")</f>
        <v/>
      </c>
      <c r="AN176" s="63">
        <f>IFERROR(IF(AH176="","-",AG176*AI176/AH176),"-")</f>
        <v/>
      </c>
      <c r="AO176" s="59">
        <f>IFERROR(IF(OR($R176="статический",$R176="динамический",$R176="",$R176="",$R176="BTL",$R176="нестандартный"),"-",$AL176*$AY176),"-")</f>
        <v/>
      </c>
      <c r="AP176" s="62">
        <f>IFERROR(IF(OR($R176="статический",$R176="динамический",$R176="",$R176="",$R176="BTL",$R176="нестандартный"),"-",$AM176*AY176),"-")</f>
        <v/>
      </c>
      <c r="AQ176" s="64" t="n"/>
      <c r="AR176" s="61" t="n"/>
      <c r="AS176" s="61" t="n"/>
      <c r="AT176" s="61" t="n"/>
      <c r="AU176" s="65" t="n"/>
      <c r="AV176" s="124">
        <f>IFERROR(DR176/AT176*1000,"n/a")</f>
        <v/>
      </c>
      <c r="AW176" s="67" t="n"/>
      <c r="AX176" s="67" t="n"/>
      <c r="AY176" s="43">
        <f>IFERROR(IF(OR($AW176="",$AX176=""),"",_xlfn.DAYS($AX176+1,$AW176)),"")</f>
        <v/>
      </c>
      <c r="AZ176" s="68">
        <f t="array" ref="AZ176">
_xlfn.LET(_xlpm.COEFF,
IF($AW176+$AX176=0,0,IF(MAX(MIN($AX176,EOMONTH(AZ$15,0))-MAX($AW176,AZ$15)+1,)&gt;0,1,0)),
_xlfn.IFS(
$ES176="LisChannel",
_xlpm.COEFF*
INDEX({1;1;1.2;1.2;1;1;1;1;1.2;1.2;1.2;1.2},
MATCH(MONTH(AZ$15),
{1,2,3,4,5,6,7,8,9,10,11,12})),
CONCATENATE($ES176," ",$L176)="RussOutdoor метро",
_xlpm.COEFF*
INDEX({0.8;0.9;1.1;1.1;1;1;1;1;1.1;1.1;1.1;1.1},
MATCH(MONTH(AZ$15),
{1,2,3,4,5,6,7,8,9,10,11,12})),
$ES176&lt;&gt;"LisChannel",
_xlpm.COEFF,
$ES176&lt;&gt;"RussOutdoor",
_xlpm.COEFF))</f>
        <v/>
      </c>
      <c r="BA176" s="68">
        <f t="array" ref="BA176">
_xlfn.LET(_xlpm.COEFF,
IF($AW176+$AX176=0,0,IF(MAX(MIN($AX176,EOMONTH(BA$15,0))-MAX($AW176,BA$15)+1,)&gt;0,1,0)),
_xlfn.IFS(
$ES176="LisChannel",
_xlpm.COEFF*
INDEX({1;1;1.2;1.2;1;1;1;1;1.2;1.2;1.2;1.2},
MATCH(MONTH(BA$15),
{1,2,3,4,5,6,7,8,9,10,11,12})),
CONCATENATE($ES176," ",$L176)="RussOutdoor метро",
_xlpm.COEFF*
INDEX({0.8;0.9;1.1;1.1;1;1;1;1;1.1;1.1;1.1;1.1},
MATCH(MONTH(BA$15),
{1,2,3,4,5,6,7,8,9,10,11,12})),
$ES176&lt;&gt;"LisChannel",
_xlpm.COEFF,
$ES176&lt;&gt;"RussOutdoor",
_xlpm.COEFF))</f>
        <v/>
      </c>
      <c r="BB176" s="68">
        <f t="array" ref="BB176">
_xlfn.LET(_xlpm.COEFF,
IF($AW176+$AX176=0,0,IF(MAX(MIN($AX176,EOMONTH(BB$15,0))-MAX($AW176,BB$15)+1,)&gt;0,1,0)),
_xlfn.IFS(
$ES176="LisChannel",
_xlpm.COEFF*
INDEX({1;1;1.2;1.2;1;1;1;1;1.2;1.2;1.2;1.2},
MATCH(MONTH(BB$15),
{1,2,3,4,5,6,7,8,9,10,11,12})),
CONCATENATE($ES176," ",$L176)="RussOutdoor метро",
_xlpm.COEFF*
INDEX({0.8;0.9;1.1;1.1;1;1;1;1;1.1;1.1;1.1;1.1},
MATCH(MONTH(BB$15),
{1,2,3,4,5,6,7,8,9,10,11,12})),
$ES176&lt;&gt;"LisChannel",
_xlpm.COEFF,
$ES176&lt;&gt;"RussOutdoor",
_xlpm.COEFF))</f>
        <v/>
      </c>
      <c r="BC176" s="68">
        <f t="array" ref="BC176">
_xlfn.LET(_xlpm.COEFF,
IF($AW176+$AX176=0,0,IF(MAX(MIN($AX176,EOMONTH(BC$15,0))-MAX($AW176,BC$15)+1,)&gt;0,1,0)),
_xlfn.IFS(
$ES176="LisChannel",
_xlpm.COEFF*
INDEX({1;1;1.2;1.2;1;1;1;1;1.2;1.2;1.2;1.2},
MATCH(MONTH(BC$15),
{1,2,3,4,5,6,7,8,9,10,11,12})),
CONCATENATE($ES176," ",$L176)="RussOutdoor метро",
_xlpm.COEFF*
INDEX({0.8;0.9;1.1;1.1;1;1;1;1;1.1;1.1;1.1;1.1},
MATCH(MONTH(BC$15),
{1,2,3,4,5,6,7,8,9,10,11,12})),
$ES176&lt;&gt;"LisChannel",
_xlpm.COEFF,
$ES176&lt;&gt;"RussOutdoor",
_xlpm.COEFF))</f>
        <v/>
      </c>
      <c r="BD176" s="68">
        <f t="array" ref="BD176">
_xlfn.LET(_xlpm.COEFF,
IF($AW176+$AX176=0,0,IF(MAX(MIN($AX176,EOMONTH(BD$15,0))-MAX($AW176,BD$15)+1,)&gt;0,1,0)),
_xlfn.IFS(
$ES176="LisChannel",
_xlpm.COEFF*
INDEX({1;1;1.2;1.2;1;1;1;1;1.2;1.2;1.2;1.2},
MATCH(MONTH(BD$15),
{1,2,3,4,5,6,7,8,9,10,11,12})),
CONCATENATE($ES176," ",$L176)="RussOutdoor метро",
_xlpm.COEFF*
INDEX({0.8;0.9;1.1;1.1;1;1;1;1;1.1;1.1;1.1;1.1},
MATCH(MONTH(BD$15),
{1,2,3,4,5,6,7,8,9,10,11,12})),
$ES176&lt;&gt;"LisChannel",
_xlpm.COEFF,
$ES176&lt;&gt;"RussOutdoor",
_xlpm.COEFF))</f>
        <v/>
      </c>
      <c r="BE176" s="68">
        <f t="array" ref="BE176">
_xlfn.LET(_xlpm.COEFF,
IF($AW176+$AX176=0,0,IF(MAX(MIN($AX176,EOMONTH(BE$15,0))-MAX($AW176,BE$15)+1,)&gt;0,1,0)),
_xlfn.IFS(
$ES176="LisChannel",
_xlpm.COEFF*
INDEX({1;1;1.2;1.2;1;1;1;1;1.2;1.2;1.2;1.2},
MATCH(MONTH(BE$15),
{1,2,3,4,5,6,7,8,9,10,11,12})),
CONCATENATE($ES176," ",$L176)="RussOutdoor метро",
_xlpm.COEFF*
INDEX({0.8;0.9;1.1;1.1;1;1;1;1;1.1;1.1;1.1;1.1},
MATCH(MONTH(BE$15),
{1,2,3,4,5,6,7,8,9,10,11,12})),
$ES176&lt;&gt;"LisChannel",
_xlpm.COEFF,
$ES176&lt;&gt;"RussOutdoor",
_xlpm.COEFF))</f>
        <v/>
      </c>
      <c r="BF176" s="68">
        <f t="array" ref="BF176">
_xlfn.LET(_xlpm.COEFF,
IF($AW176+$AX176=0,0,IF(MAX(MIN($AX176,EOMONTH(BF$15,0))-MAX($AW176,BF$15)+1,)&gt;0,1,0)),
_xlfn.IFS(
$ES176="LisChannel",
_xlpm.COEFF*
INDEX({1;1;1.2;1.2;1;1;1;1;1.2;1.2;1.2;1.2},
MATCH(MONTH(BF$15),
{1,2,3,4,5,6,7,8,9,10,11,12})),
CONCATENATE($ES176," ",$L176)="RussOutdoor метро",
_xlpm.COEFF*
INDEX({0.8;0.9;1.1;1.1;1;1;1;1;1.1;1.1;1.1;1.1},
MATCH(MONTH(BF$15),
{1,2,3,4,5,6,7,8,9,10,11,12})),
$ES176&lt;&gt;"LisChannel",
_xlpm.COEFF,
$ES176&lt;&gt;"RussOutdoor",
_xlpm.COEFF))</f>
        <v/>
      </c>
      <c r="BG176" s="68">
        <f t="array" ref="BG176">
_xlfn.LET(_xlpm.COEFF,
IF($AW176+$AX176=0,0,IF(MAX(MIN($AX176,EOMONTH(BG$15,0))-MAX($AW176,BG$15)+1,)&gt;0,1,0)),
_xlfn.IFS(
$ES176="LisChannel",
_xlpm.COEFF*
INDEX({1;1;1.2;1.2;1;1;1;1;1.2;1.2;1.2;1.2},
MATCH(MONTH(BG$15),
{1,2,3,4,5,6,7,8,9,10,11,12})),
CONCATENATE($ES176," ",$L176)="RussOutdoor метро",
_xlpm.COEFF*
INDEX({0.8;0.9;1.1;1.1;1;1;1;1;1.1;1.1;1.1;1.1},
MATCH(MONTH(BG$15),
{1,2,3,4,5,6,7,8,9,10,11,12})),
$ES176&lt;&gt;"LisChannel",
_xlpm.COEFF,
$ES176&lt;&gt;"RussOutdoor",
_xlpm.COEFF))</f>
        <v/>
      </c>
      <c r="BH176" s="68">
        <f t="array" ref="BH176">
_xlfn.LET(_xlpm.COEFF,
IF($AW176+$AX176=0,0,IF(MAX(MIN($AX176,EOMONTH(BH$15,0))-MAX($AW176,BH$15)+1,)&gt;0,1,0)),
_xlfn.IFS(
$ES176="LisChannel",
_xlpm.COEFF*
INDEX({1;1;1.2;1.2;1;1;1;1;1.2;1.2;1.2;1.2},
MATCH(MONTH(BH$15),
{1,2,3,4,5,6,7,8,9,10,11,12})),
CONCATENATE($ES176," ",$L176)="RussOutdoor метро",
_xlpm.COEFF*
INDEX({0.8;0.9;1.1;1.1;1;1;1;1;1.1;1.1;1.1;1.1},
MATCH(MONTH(BH$15),
{1,2,3,4,5,6,7,8,9,10,11,12})),
$ES176&lt;&gt;"LisChannel",
_xlpm.COEFF,
$ES176&lt;&gt;"RussOutdoor",
_xlpm.COEFF))</f>
        <v/>
      </c>
      <c r="BI176" s="68">
        <f t="array" ref="BI176">
_xlfn.LET(_xlpm.COEFF,
IF($AW176+$AX176=0,0,IF(MAX(MIN($AX176,EOMONTH(BI$15,0))-MAX($AW176,BI$15)+1,)&gt;0,1,0)),
_xlfn.IFS(
$ES176="LisChannel",
_xlpm.COEFF*
INDEX({1;1;1.2;1.2;1;1;1;1;1.2;1.2;1.2;1.2},
MATCH(MONTH(BI$15),
{1,2,3,4,5,6,7,8,9,10,11,12})),
CONCATENATE($ES176," ",$L176)="RussOutdoor метро",
_xlpm.COEFF*
INDEX({0.8;0.9;1.1;1.1;1;1;1;1;1.1;1.1;1.1;1.1},
MATCH(MONTH(BI$15),
{1,2,3,4,5,6,7,8,9,10,11,12})),
$ES176&lt;&gt;"LisChannel",
_xlpm.COEFF,
$ES176&lt;&gt;"RussOutdoor",
_xlpm.COEFF))</f>
        <v/>
      </c>
      <c r="BJ176" s="68">
        <f t="array" ref="BJ176">
_xlfn.LET(_xlpm.COEFF,
IF($AW176+$AX176=0,0,IF(MAX(MIN($AX176,EOMONTH(BJ$15,0))-MAX($AW176,BJ$15)+1,)&gt;0,1,0)),
_xlfn.IFS(
$ES176="LisChannel",
_xlpm.COEFF*
INDEX({1;1;1.2;1.2;1;1;1;1;1.2;1.2;1.2;1.2},
MATCH(MONTH(BJ$15),
{1,2,3,4,5,6,7,8,9,10,11,12})),
CONCATENATE($ES176," ",$L176)="RussOutdoor метро",
_xlpm.COEFF*
INDEX({0.8;0.9;1.1;1.1;1;1;1;1;1.1;1.1;1.1;1.1},
MATCH(MONTH(BJ$15),
{1,2,3,4,5,6,7,8,9,10,11,12})),
$ES176&lt;&gt;"LisChannel",
_xlpm.COEFF,
$ES176&lt;&gt;"RussOutdoor",
_xlpm.COEFF))</f>
        <v/>
      </c>
      <c r="BK176" s="68">
        <f t="array" ref="BK176">
_xlfn.LET(_xlpm.COEFF,
IF($AW176+$AX176=0,0,IF(MAX(MIN($AX176,EOMONTH(BK$15,0))-MAX($AW176,BK$15)+1,)&gt;0,1,0)),
_xlfn.IFS(
$ES176="LisChannel",
_xlpm.COEFF*
INDEX({1;1;1.2;1.2;1;1;1;1;1.2;1.2;1.2;1.2},
MATCH(MONTH(BK$15),
{1,2,3,4,5,6,7,8,9,10,11,12})),
CONCATENATE($ES176," ",$L176)="RussOutdoor метро",
_xlpm.COEFF*
INDEX({0.8;0.9;1.1;1.1;1;1;1;1;1.1;1.1;1.1;1.1},
MATCH(MONTH(BK$15),
{1,2,3,4,5,6,7,8,9,10,11,12})),
$ES176&lt;&gt;"LisChannel",
_xlpm.COEFF,
$ES176&lt;&gt;"RussOutdoor",
_xlpm.COEFF))</f>
        <v/>
      </c>
      <c r="BL176" s="62">
        <f>COUNTIFS($AZ176:$BK176,"&gt;0")</f>
        <v/>
      </c>
      <c r="BM176" s="65" t="n"/>
      <c r="BN176" s="125">
        <f>$DJ176</f>
        <v/>
      </c>
      <c r="BO176" s="63">
        <f>$DQ176</f>
        <v/>
      </c>
      <c r="BP176" s="125">
        <f>
IFERROR(
IF($BL176=0,0,
$BN176*(1-$BO176)),
0)</f>
        <v/>
      </c>
      <c r="BQ176" s="125">
        <f t="array" ref="BQ176">
IFERROR(
_xlfn.IFS(
$DH176="день_1",
$BP176*$BL176/($AX176-$AW176+1)*AZ176*(DAY(EOMONTH(AZ$15,0))),
$DH176="день_2",
$BP176/30*MAX(MIN($AX176,EOMONTH(AZ$15,0))-MAX($AW176,AZ$15)+1,),
$DH176="раб.день",
$BP176/30*(IFERROR(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$BP176*AZ176,
$DH176="неделя",
$BP176*AZ176/7*(ROUNDUP((DAY(EOMONTH(AZ$15,0)))/4,0))),
0)</f>
        <v/>
      </c>
      <c r="BR176" s="125">
        <f t="array" ref="BR176">
IFERROR(
_xlfn.IFS(
$DH176="день_1",
$BP176*$BL176/($AX176-$AW176+1)*BA176*(DAY(EOMONTH(BA$15,0))),
$DH176="день_2",
$BP176/30*MAX(MIN($AX176,EOMONTH(BA$15,0))-MAX($AW176,BA$15)+1,),
$DH176="раб.день",
$BP176/30*(IFERROR(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$BP176*BA176,
$DH176="неделя",
$BP176*BA176/7*(ROUNDUP((DAY(EOMONTH(BA$15,0)))/4,0))),
0)</f>
        <v/>
      </c>
      <c r="BS176" s="125">
        <f t="array" ref="BS176">
IFERROR(
_xlfn.IFS(
$DH176="день_1",
$BP176*$BL176/($AX176-$AW176+1)*BB176*(DAY(EOMONTH(BB$15,0))),
$DH176="день_2",
$BP176/30*MAX(MIN($AX176,EOMONTH(BB$15,0))-MAX($AW176,BB$15)+1,),
$DH176="раб.день",
$BP176/30*(IFERROR(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$BP176*BB176,
$DH176="неделя",
$BP176*BB176/7*(ROUNDUP((DAY(EOMONTH(BB$15,0)))/4,0))),
0)</f>
        <v/>
      </c>
      <c r="BT176" s="125">
        <f t="array" ref="BT176">
IFERROR(
_xlfn.IFS(
$DH176="день_1",
$BP176*$BL176/($AX176-$AW176+1)*BC176*(DAY(EOMONTH(BC$15,0))),
$DH176="день_2",
$BP176/30*MAX(MIN($AX176,EOMONTH(BC$15,0))-MAX($AW176,BC$15)+1,),
$DH176="раб.день",
$BP176/30*(IFERROR(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$BP176*BC176,
$DH176="неделя",
$BP176*BC176/7*(ROUNDUP((DAY(EOMONTH(BC$15,0)))/4,0))),
0)</f>
        <v/>
      </c>
      <c r="BU176" s="125">
        <f t="array" ref="BU176">
IFERROR(
_xlfn.IFS(
$DH176="день_1",
$BP176*$BL176/($AX176-$AW176+1)*BD176*(DAY(EOMONTH(BD$15,0))),
$DH176="день_2",
$BP176/30*MAX(MIN($AX176,EOMONTH(BD$15,0))-MAX($AW176,BD$15)+1,),
$DH176="раб.день",
$BP176/30*(IFERROR(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$BP176*BD176,
$DH176="неделя",
$BP176*BD176/7*(ROUNDUP((DAY(EOMONTH(BD$15,0)))/4,0))),
0)</f>
        <v/>
      </c>
      <c r="BV176" s="125">
        <f t="array" ref="BV176">
IFERROR(
_xlfn.IFS(
$DH176="день_1",
$BP176*$BL176/($AX176-$AW176+1)*BE176*(DAY(EOMONTH(BE$15,0))),
$DH176="день_2",
$BP176/30*MAX(MIN($AX176,EOMONTH(BE$15,0))-MAX($AW176,BE$15)+1,),
$DH176="раб.день",
$BP176/30*(IFERROR(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$BP176*BE176,
$DH176="неделя",
$BP176*BE176/7*(ROUNDUP((DAY(EOMONTH(BE$15,0)))/4,0))),
0)</f>
        <v/>
      </c>
      <c r="BW176" s="125">
        <f t="array" ref="BW176">
IFERROR(
_xlfn.IFS(
$DH176="день_1",
$BP176*$BL176/($AX176-$AW176+1)*BF176*(DAY(EOMONTH(BF$15,0))),
$DH176="день_2",
$BP176/30*MAX(MIN($AX176,EOMONTH(BF$15,0))-MAX($AW176,BF$15)+1,),
$DH176="раб.день",
$BP176/30*(IFERROR(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$BP176*BF176,
$DH176="неделя",
$BP176*BF176/7*(ROUNDUP((DAY(EOMONTH(BF$15,0)))/4,0))),
0)</f>
        <v/>
      </c>
      <c r="BX176" s="125">
        <f t="array" ref="BX176">
IFERROR(
_xlfn.IFS(
$DH176="день_1",
$BP176*$BL176/($AX176-$AW176+1)*BG176*(DAY(EOMONTH(BG$15,0))),
$DH176="день_2",
$BP176/30*MAX(MIN($AX176,EOMONTH(BG$15,0))-MAX($AW176,BG$15)+1,),
$DH176="раб.день",
$BP176/30*(IFERROR(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$BP176*BG176,
$DH176="неделя",
$BP176*BG176/7*(ROUNDUP((DAY(EOMONTH(BG$15,0)))/4,0))),
0)</f>
        <v/>
      </c>
      <c r="BY176" s="125">
        <f t="array" ref="BY176">
IFERROR(
_xlfn.IFS(
$DH176="день_1",
$BP176*$BL176/($AX176-$AW176+1)*BH176*(DAY(EOMONTH(BH$15,0))),
$DH176="день_2",
$BP176/30*MAX(MIN($AX176,EOMONTH(BH$15,0))-MAX($AW176,BH$15)+1,),
$DH176="раб.день",
$BP176/30*(IFERROR(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$BP176*BH176,
$DH176="неделя",
$BP176*BH176/7*(ROUNDUP((DAY(EOMONTH(BH$15,0)))/4,0))),
0)</f>
        <v/>
      </c>
      <c r="BZ176" s="125">
        <f t="array" ref="BZ176">
IFERROR(
_xlfn.IFS(
$DH176="день_1",
$BP176*$BL176/($AX176-$AW176+1)*BI176*(DAY(EOMONTH(BI$15,0))),
$DH176="день_2",
$BP176/30*MAX(MIN($AX176,EOMONTH(BI$15,0))-MAX($AW176,BI$15)+1,),
$DH176="раб.день",
$BP176/30*(IFERROR(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$BP176*BI176,
$DH176="неделя",
$BP176*BI176/7*(ROUNDUP((DAY(EOMONTH(BI$15,0)))/4,0))),
0)</f>
        <v/>
      </c>
      <c r="CA176" s="125">
        <f t="array" ref="CA176">
IFERROR(
_xlfn.IFS(
$DH176="день_1",
$BP176*$BL176/($AX176-$AW176+1)*BJ176*(DAY(EOMONTH(BJ$15,0))),
$DH176="день_2",
$BP176/30*MAX(MIN($AX176,EOMONTH(BJ$15,0))-MAX($AW176,BJ$15)+1,),
$DH176="раб.день",
$BP176/30*(IFERROR(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$BP176*BJ176,
$DH176="неделя",
$BP176*BJ176/7*(ROUNDUP((DAY(EOMONTH(BJ$15,0)))/4,0))),
0)</f>
        <v/>
      </c>
      <c r="CB176" s="125">
        <f t="array" ref="CB176">
IFERROR(
_xlfn.IFS(
$DH176="день_1",
$BP176*$BL176/($AX176-$AW176+1)*BK176*(DAY(EOMONTH(BK$15,0))),
$DH176="день_2",
$BP176/30*MAX(MIN($AX176,EOMONTH(BK$15,0))-MAX($AW176,BK$15)+1,),
$DH176="раб.день",
$BP176/30*(IFERROR(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$BP176*BK176,
$DH176="неделя",
$BP176*BK176/7*(ROUNDUP((DAY(EOMONTH(BK$15,0)))/4,0))),
0)</f>
        <v/>
      </c>
      <c r="CC176" s="125">
        <f>SUM($BQ176:$CB176)</f>
        <v/>
      </c>
      <c r="CD176" s="126">
        <f>SUM($EH176:$EH176)</f>
        <v/>
      </c>
      <c r="CE176" s="126">
        <f>$CD176*$AB176</f>
        <v/>
      </c>
      <c r="CF176" s="126">
        <f>SUM($EK176:$EK176)</f>
        <v/>
      </c>
      <c r="CG176" s="126">
        <f>$CF176*$AB176</f>
        <v/>
      </c>
      <c r="CH176" s="126">
        <f>SUM($CC176,$CE176,$CG176)</f>
        <v/>
      </c>
      <c r="CI176" s="126">
        <f>$CH176*(1+$CM176)</f>
        <v/>
      </c>
      <c r="CJ176" s="127" t="n">
        <v>0</v>
      </c>
      <c r="CK176" s="126">
        <f>SUM($CH176:$CH176)*(1+$CJ176)</f>
        <v/>
      </c>
      <c r="CL176" s="126">
        <f>SUM($CH176:$CH176)*(1+$CM176)</f>
        <v/>
      </c>
      <c r="CM176" s="59" t="n"/>
      <c r="CN176" s="59" t="n"/>
      <c r="CO176" s="72" t="n"/>
      <c r="CP176" s="59" t="n"/>
      <c r="CQ176" s="73" t="n"/>
      <c r="CR176" s="73" t="n"/>
      <c r="CS176" s="73" t="n"/>
      <c r="CT176" s="72" t="n"/>
      <c r="CU176" s="79" t="inlineStr">
        <is>
          <t> </t>
        </is>
      </c>
      <c r="CV176" s="60" t="n"/>
      <c r="CW176" s="60" t="n"/>
      <c r="CX176" s="60" t="n"/>
      <c r="CY176" s="127">
        <f>IFERROR(($CC176-$EE176)/($EE176/(1-$DQ176)),0)</f>
        <v/>
      </c>
      <c r="CZ176" s="127">
        <f>IFERROR(1-$EI176/($CE176),0)</f>
        <v/>
      </c>
      <c r="DA176" s="127">
        <f>IFERROR(1-$EL176/($CG176),0)</f>
        <v/>
      </c>
      <c r="DB176" s="126">
        <f>ROUND(IFERROR(($CI176/(1+$CM176)-$EN176),0),2)</f>
        <v/>
      </c>
      <c r="DC176" s="128" t="n"/>
      <c r="DD176" s="125" t="n"/>
      <c r="DE176" s="75" t="n">
        <v>0</v>
      </c>
      <c r="DF176" s="128" t="n"/>
      <c r="DG176" s="125">
        <f>IF($DC176=0,0,$DD176*($DC176*100%-$DE176*$DF176))*SUM($AB176:$AB176)</f>
        <v/>
      </c>
      <c r="DH176" s="129" t="inlineStr">
        <is>
          <t>месяц</t>
        </is>
      </c>
      <c r="DI176" s="130">
        <f t="array" ref="DI176">IFERROR(
IF($ES176="LisChannel",
(ROUND(((INDEX({174.625;153.888888888889;130.972222222222},MATCH($AI176,{2;3;4}),0))*$AG176*$AI176),2)),0),0)</f>
        <v/>
      </c>
      <c r="DJ176" s="130">
        <f>
_xlfn.LET(_xlpm.X,
IFERROR(
IF($ES176="НовиковТВ",
(_xlfn.LET(_xlpm.NTV,
_xlfn.LET(_xlpm.MIN,350000,
IF(SUMIFS($DI:$DI,$ES:$ES,"НовиковТВ")&lt;=_xlpm.MIN,
(SUMIFS($DI:$DI,$ES:$ES,"НовиковТВ")/(COUNTIFS($ES:$ES,"НовиковТВ")))*_xlpm.MIN/SUMIFS($DI:$DI,$ES:$ES,"НовиковТВ"),
DI176)),
_xlpm.NTV+$DG176/(1-(1-(_xlpm.NTV)*(1-$DL176)*(1-$DM176)*(1-$DN176)*(1-$DO176)*(1-$DP176)/_xlpm.NTV))))/(1+$EP176),
$DI176+$DG176/(1-(1-($DI176)*(1-$DL176)*(1-$DM176)*(1-$DN176)*(1-$DO176)*(1-$DP176)/$DI176))),
0),
_xlpm.X*(1+$CM176)*(1+$CW176)-_xlpm.X*(1+$CM176)+_xlpm.X)</f>
        <v/>
      </c>
      <c r="DK176" s="125" t="inlineStr">
        <is>
          <t>послед.</t>
        </is>
      </c>
      <c r="DL176" s="63" t="n">
        <v>0</v>
      </c>
      <c r="DM176" s="63" t="n">
        <v>0</v>
      </c>
      <c r="DN176" s="63" t="n">
        <v>0</v>
      </c>
      <c r="DO176" s="63" t="n">
        <v>0</v>
      </c>
      <c r="DP176" s="63" t="n">
        <v>0</v>
      </c>
      <c r="DQ176" s="63">
        <f t="array" ref="DQ176">IFERROR(_xlfn.IFS(
$DK176="послед.",1-(1-$DL176)*(1-$DM176)*(1-$DN176)*(1-$DO176)*(1-$DP176),
$DK176="сумм.",$DL176+$DM176+$DN176+$DO176+$DP176),
0)</f>
        <v/>
      </c>
      <c r="DR176" s="125">
        <f t="array" ref="DR176">
IFERROR(
_xlfn.IFS(
$BL176=0,
0,
$BL176&gt;0,
_xlfn.IFS($DK176="послед.",
$DJ176*(1-$DL176)*(1-$DM176)*(1-$DN176)*(1-$DO176)*(1-$DP176),
$DK176="сумм.",
$DJ176*(1-($DL176+$DM176+$DN176+$DO176+$DP176)))),0)</f>
        <v/>
      </c>
      <c r="DS176" s="125">
        <f t="array" ref="DS176">
IFERROR(_xlfn.IFS(
$DH176="день_1",
$DR176*$BL176/($AX176-$AW176+1)*AZ176*(DAY(EOMONTH(AZ$15,0))),
$DH176="день_2",
$DR176/30*MAX(MIN($AX176,EOMONTH(AZ$15,0))-MAX($AW176,AZ$15)+1,),
$DH176="раб.день",
$DR176/30*(IFERROR(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$DR176*AZ176,
$DH176="неделя",
$DR176*AZ176/7*(ROUNDUP((DAY(EOMONTH(AZ$15,0)))/4,0))),
0)</f>
        <v/>
      </c>
      <c r="DT176" s="125">
        <f t="array" ref="DT176">
IFERROR(_xlfn.IFS(
$DH176="день_1",
$DR176*$BL176/($AX176-$AW176+1)*BA176*(DAY(EOMONTH(BA$15,0))),
$DH176="день_2",
$DR176/30*MAX(MIN($AX176,EOMONTH(BA$15,0))-MAX($AW176,BA$15)+1,),
$DH176="раб.день",
$DR176/30*(IFERROR(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$DR176*BA176,
$DH176="неделя",
$DR176*BA176/7*(ROUNDUP((DAY(EOMONTH(BA$15,0)))/4,0))),
0)</f>
        <v/>
      </c>
      <c r="DU176" s="125">
        <f t="array" ref="DU176">
IFERROR(_xlfn.IFS(
$DH176="день_1",
$DR176*$BL176/($AX176-$AW176+1)*BB176*(DAY(EOMONTH(BB$15,0))),
$DH176="день_2",
$DR176/30*MAX(MIN($AX176,EOMONTH(BB$15,0))-MAX($AW176,BB$15)+1,),
$DH176="раб.день",
$DR176/30*(IFERROR(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$DR176*BB176,
$DH176="неделя",
$DR176*BB176/7*(ROUNDUP((DAY(EOMONTH(BB$15,0)))/4,0))),
0)</f>
        <v/>
      </c>
      <c r="DV176" s="125">
        <f t="array" ref="DV176">
IFERROR(_xlfn.IFS(
$DH176="день_1",
$DR176*$BL176/($AX176-$AW176+1)*BC176*(DAY(EOMONTH(BC$15,0))),
$DH176="день_2",
$DR176/30*MAX(MIN($AX176,EOMONTH(BC$15,0))-MAX($AW176,BC$15)+1,),
$DH176="раб.день",
$DR176/30*(IFERROR(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$DR176*BC176,
$DH176="неделя",
$DR176*BC176/7*(ROUNDUP((DAY(EOMONTH(BC$15,0)))/4,0))),
0)</f>
        <v/>
      </c>
      <c r="DW176" s="125">
        <f t="array" ref="DW176">
IFERROR(_xlfn.IFS(
$DH176="день_1",
$DR176*$BL176/($AX176-$AW176+1)*BD176*(DAY(EOMONTH(BD$15,0))),
$DH176="день_2",
$DR176/30*MAX(MIN($AX176,EOMONTH(BD$15,0))-MAX($AW176,BD$15)+1,),
$DH176="раб.день",
$DR176/30*(IFERROR(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$DR176*BD176,
$DH176="неделя",
$DR176*BD176/7*(ROUNDUP((DAY(EOMONTH(BD$15,0)))/4,0))),
0)</f>
        <v/>
      </c>
      <c r="DX176" s="125">
        <f t="array" ref="DX176">
IFERROR(_xlfn.IFS(
$DH176="день_1",
$DR176*$BL176/($AX176-$AW176+1)*BE176*(DAY(EOMONTH(BE$15,0))),
$DH176="день_2",
$DR176/30*MAX(MIN($AX176,EOMONTH(BE$15,0))-MAX($AW176,BE$15)+1,),
$DH176="раб.день",
$DR176/30*(IFERROR(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$DR176*BE176,
$DH176="неделя",
$DR176*BE176/7*(ROUNDUP((DAY(EOMONTH(BE$15,0)))/4,0))),
0)</f>
        <v/>
      </c>
      <c r="DY176" s="125">
        <f t="array" ref="DY176">
IFERROR(_xlfn.IFS(
$DH176="день_1",
$DR176*$BL176/($AX176-$AW176+1)*BF176*(DAY(EOMONTH(BF$15,0))),
$DH176="день_2",
$DR176/30*MAX(MIN($AX176,EOMONTH(BF$15,0))-MAX($AW176,BF$15)+1,),
$DH176="раб.день",
$DR176/30*(IFERROR(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$DR176*BF176,
$DH176="неделя",
$DR176*BF176/7*(ROUNDUP((DAY(EOMONTH(BF$15,0)))/4,0))),
0)</f>
        <v/>
      </c>
      <c r="DZ176" s="125">
        <f t="array" ref="DZ176">
IFERROR(_xlfn.IFS(
$DH176="день_1",
$DR176*$BL176/($AX176-$AW176+1)*BG176*(DAY(EOMONTH(BG$15,0))),
$DH176="день_2",
$DR176/30*MAX(MIN($AX176,EOMONTH(BG$15,0))-MAX($AW176,BG$15)+1,),
$DH176="раб.день",
$DR176/30*(IFERROR(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$DR176*BG176,
$DH176="неделя",
$DR176*BG176/7*(ROUNDUP((DAY(EOMONTH(BG$15,0)))/4,0))),
0)</f>
        <v/>
      </c>
      <c r="EA176" s="125">
        <f t="array" ref="EA176">
IFERROR(_xlfn.IFS(
$DH176="день_1",
$DR176*$BL176/($AX176-$AW176+1)*BH176*(DAY(EOMONTH(BH$15,0))),
$DH176="день_2",
$DR176/30*MAX(MIN($AX176,EOMONTH(BH$15,0))-MAX($AW176,BH$15)+1,),
$DH176="раб.день",
$DR176/30*(IFERROR(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$DR176*BH176,
$DH176="неделя",
$DR176*BH176/7*(ROUNDUP((DAY(EOMONTH(BH$15,0)))/4,0))),
0)</f>
        <v/>
      </c>
      <c r="EB176" s="125">
        <f t="array" ref="EB176">
IFERROR(_xlfn.IFS(
$DH176="день_1",
$DR176*$BL176/($AX176-$AW176+1)*BI176*(DAY(EOMONTH(BI$15,0))),
$DH176="день_2",
$DR176/30*MAX(MIN($AX176,EOMONTH(BI$15,0))-MAX($AW176,BI$15)+1,),
$DH176="раб.день",
$DR176/30*(IFERROR(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$DR176*BI176,
$DH176="неделя",
$DR176*BI176/7*(ROUNDUP((DAY(EOMONTH(BI$15,0)))/4,0))),
0)</f>
        <v/>
      </c>
      <c r="EC176" s="125">
        <f t="array" ref="EC176">
IFERROR(_xlfn.IFS(
$DH176="день_1",
$DR176*$BL176/($AX176-$AW176+1)*BJ176*(DAY(EOMONTH(BJ$15,0))),
$DH176="день_2",
$DR176/30*MAX(MIN($AX176,EOMONTH(BJ$15,0))-MAX($AW176,BJ$15)+1,),
$DH176="раб.день",
$DR176/30*(IFERROR(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$DR176*BJ176,
$DH176="неделя",
$DR176*BJ176/7*(ROUNDUP((DAY(EOMONTH(BJ$15,0)))/4,0))),
0)</f>
        <v/>
      </c>
      <c r="ED176" s="125">
        <f t="array" ref="ED176">
IFERROR(_xlfn.IFS(
$DH176="день_1",
$DR176*$BL176/($AX176-$AW176+1)*BK176*(DAY(EOMONTH(BK$15,0))),
$DH176="день_2",
$DR176/30*MAX(MIN($AX176,EOMONTH(BK$15,0))-MAX($AW176,BK$15)+1,),
$DH176="раб.день",
$DR176/30*(IFERROR(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$DR176*BK176,
$DH176="неделя",
$DR176*BK176/7*(ROUNDUP((DAY(EOMONTH(BK$15,0)))/4,0))),
0)</f>
        <v/>
      </c>
      <c r="EE176" s="125">
        <f>SUM($DS176,$DT176,$DU176,$DV176,$DW176,$DX176,$DY176,$DZ176,$EA176,$EB176,$EC176,$ED176)</f>
        <v/>
      </c>
      <c r="EF176" s="125">
        <f>IFERROR(ROUND($EE176*(1+$EP176),2),0)</f>
        <v/>
      </c>
      <c r="EG176" s="128" t="n">
        <v>1</v>
      </c>
      <c r="EH176" s="126" t="n">
        <v>0</v>
      </c>
      <c r="EI176" s="126">
        <f>ROUND(SUM($EH176:$EH176)*SUM($AB176:$AB176)*$EG176,2)</f>
        <v/>
      </c>
      <c r="EJ176" s="126">
        <f>ROUND($EI176*(1+$EP176),2)</f>
        <v/>
      </c>
      <c r="EK176" s="126" t="n">
        <v>0</v>
      </c>
      <c r="EL176" s="126">
        <f>ROUND(SUM($EK176:$EK176)*SUM($AB176:$AB176)*$EG176,2)</f>
        <v/>
      </c>
      <c r="EM176" s="126">
        <f>ROUND($EL176*(1+$EP176),2)</f>
        <v/>
      </c>
      <c r="EN176" s="126">
        <f>SUM($EE176,$EI176,$EL176)</f>
        <v/>
      </c>
      <c r="EO176" s="126">
        <f>SUM($EF176,$EJ176,$EM176)</f>
        <v/>
      </c>
      <c r="EP176" s="59" t="n"/>
      <c r="EQ176" s="59" t="n"/>
      <c r="ER176" s="60">
        <f t="array" ref="ER1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MATCH(ES176,
{"AMS";"RussOutdoor";"HD Outdoor";"Ingroup";"IQ";"Ledproduction";"LisChannel";"Logic";"Media-PPL";"NovikovTV | НовиковТВ";"SMA";"SOK";"КрокусТВ | CrocusTV | IndoorTV";"Сити";"ТЯК Москва"},
0)),"")</f>
        <v/>
      </c>
      <c r="ES176" s="60" t="n"/>
      <c r="ET176" s="60">
        <f t="array" ref="ET1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MATCH(ES176,
{"AMS";"RussOutdoor";"HD Outdoor";"Ingroup";"IQ";"Ledproduction";"LisChannel";"Logic";"Media-PPL";"NovikovTV | НовиковТВ";"SMA";"SOK";"КрокусТВ | CrocusTV | IndoorTV";"Сити";"ТЯК Москва"},
0)),"")</f>
        <v/>
      </c>
      <c r="EU176" s="60" t="n"/>
      <c r="EV176" s="60" t="n"/>
      <c r="EX176" s="110">
        <f t="array" ref="EX176">
($AR176/30
+N("ТРАФИК ПЛОЩАДКИ"))*
(IFERROR(
_xlfn.LET(
_xlpm.GPR,
HLOOKUP($L176,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IF($Q176="цифровой",_xlpm.GPR/$AG176,_xlpm.GPR/60)),
0)
+N("DWELL TIME"))*
(IF($AB176=0,0,IF($AB176=1,0.3,IF($AB176=2,0.5,IF($AB176&gt;2,1))))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_xlfn.IFS($AC176="да",1.2,$AC176="нет",1)*
_xlfn.IFS($AD176="да",1.2,$AD176="нет",1)*
IF(R176="статический",1,1.2)*
$X176*
INDEX(
{1.2;1;1.2;1.2;1;1.2;1.2;1.2;1.2;1.2;1.2;1;1.2;1.2;1.2;1.2;1;1;1.2;1.2;1.2;1;1;1;1;1.2;1.2;1.2;1.2;1;1;1;1;1.2;1.2;1.2;1.2;1.2;1.2;1.2;1.2;1;1;1.2;1;1;1;1;1.5;1;1;1.5;1.5;1.2},
MATCH($Q176,_xlpm.MI,0)))&gt;{0.02;0.04;0.06;0.1;0.2;0.4;0.6;0.8;1;2;4;6})),
{0;1;2;3;4;5;6;7;8;9;10;11;12},
0)))
+N("КОЭФФИЦИЕНТ КОНТАКТА"))))*
(_xlfn.IFS($X176&lt;0.1,$X176/1000,$X176&gt;25,5.2,AND($X176&gt;=0.1,$X176&lt;=25),(($X176*2+0.1)/10)*($X176/10)))*
IFERROR((_xlfn.LET(
_xlpm.MA,
{0;0.8;0.85;0.9;0.95;1},
_xlpm.MAA,
{0;1;2;3;4;5},
INDEX(_xlpm.MA,MATCH(SUMPRODUCT(--((IF(ROUND(_xlpm.MAA,1)&gt;5,5,ROUND($AB176,1)))&gt;{0;1;2;3;4;5})),_xlpm.MAA,0)))
+N("КОЭФФИЦИЕНТ КОЛ-ВО КОНСТРУКЦИЙ")),1)*
$AB176,0))*
(IF($Q176="цифровой",$AG176/15*$AI176,1)
+N("ДЛЯ ЦИФРЫ"))</f>
        <v/>
      </c>
      <c r="EY176" s="110">
        <f>IFERROR(EX176*AY176,0)</f>
        <v/>
      </c>
      <c r="EZ176" s="131">
        <f>IFERROR(DP176/EY176*1000,0)</f>
        <v/>
      </c>
      <c r="FA176" s="112">
        <f>IFERROR(FC176/FB176,0)</f>
        <v/>
      </c>
      <c r="FB176" s="112">
        <f>IFERROR((FC176/(EY176/FF176*#REF!))*0.825,0)</f>
        <v/>
      </c>
      <c r="FC176" s="112">
        <f>IFERROR(((EX176*30/AR176)*100)/30,0)</f>
        <v/>
      </c>
      <c r="FD176" s="112">
        <f>IFERROR(EY176/G176*100%,0)</f>
        <v/>
      </c>
      <c r="FE176" s="112">
        <f>IFERROR(FD176/FC176*100%,0)</f>
        <v/>
      </c>
      <c r="FF176" s="110">
        <f>IFERROR(AR176/30*AY176,0)</f>
        <v/>
      </c>
    </row>
    <row r="177" ht="12.75" customHeight="1">
      <c r="A177" s="59" t="n"/>
      <c r="B177" s="60" t="n"/>
      <c r="C177" s="60" t="n"/>
      <c r="D177" s="60">
        <f t="array" ref="D1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7" s="60">
        <f t="array" ref="E1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7" s="60" t="inlineStr"/>
      <c r="G177" s="60" t="n"/>
      <c r="H177" s="60">
        <f t="array" ref="H1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7" s="60" t="n"/>
      <c r="J177" s="60" t="n"/>
      <c r="K177" s="60" t="n"/>
      <c r="L177" s="60" t="n"/>
      <c r="M177" s="60" t="n"/>
      <c r="N177" s="60" t="n"/>
      <c r="O177" s="60" t="n"/>
      <c r="P177" s="60">
        <f t="array" ref="P177">
_xlfn.IFS(
ISNUMBER(MATCH($Q177,{"шелфбаннер","разделитель","монетница","чековая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ISNUMBER(MATCH($Q177,{"каталог","журнал"},)),
"Пресса",
$Q177="","")</f>
        <v/>
      </c>
      <c r="Q177" s="60" t="n"/>
      <c r="R177" s="60">
        <f t="array" ref="R177">
IFERROR(
_xlfn.IFS(
OR(ISNUMBER(MATCH($Q177,{"экспозиция","макет","стенд","автостенд","авто стенд","выставочное пространство","выставочные стенды","модульные выставочные стенды","3Д конструкция","3D конструкция"},)),P177="Экспонирование"),
"нестандартный",
ISNUMBER(MATCH($Q177,{"скроллер","призматрон"},)),
"динамический",
$P177="Видео",
"цифровой",
OR($P177="Пресса",$P177="Щит",$P177="POSm",$P177="Подвес",$P177="Брендирование/оклейка"),
"статический"),"")</f>
        <v/>
      </c>
      <c r="S177" s="59" t="n"/>
      <c r="T177" s="60" t="n"/>
      <c r="U177" s="60" t="n"/>
      <c r="V177" s="60">
        <f>
IF(P177="Видео",
"цифровой постер/ролик",
IF(ISNUMBER(MATCH(Q177,{"короб световой","короб световой | лайтбокс","короб световой | кристалайт","лайтбокс","лайт бокс","кристалайт","LB","lightbox"},)),
"бэклит",
IF(P177="Брендирование/оклейка",
"перфарированная пленка/самоклейка",
IF(P177="Экспонирование",
"под запрос",
IF(P177="Подвес",
"баннер/ткань",
"")))))</f>
        <v/>
      </c>
      <c r="W177" s="59" t="n"/>
      <c r="X177" s="59" t="n"/>
      <c r="Y177" s="59" t="n"/>
      <c r="Z177" s="61" t="n"/>
      <c r="AA177" s="61" t="n"/>
      <c r="AB177" s="61">
        <f>IF(BL177&gt;0,Z177,0)</f>
        <v/>
      </c>
      <c r="AC177" s="59" t="n"/>
      <c r="AD177" s="59" t="n"/>
      <c r="AE177" s="59" t="n"/>
      <c r="AF177" s="59" t="n"/>
      <c r="AG177" s="59" t="n"/>
      <c r="AH177" s="59" t="n"/>
      <c r="AI177" s="59" t="n"/>
      <c r="AJ177" s="59" t="n"/>
      <c r="AK177" s="59" t="n"/>
      <c r="AL177" s="62">
        <f>IFERROR(IF(OR(R177="статический",R177="динамический",R177="нестандартный",R177="",R177=""),"-",IF(AND(AH177="-",AI177="-"),"-",AK177*3600/AH177*AI177)),"-")</f>
        <v/>
      </c>
      <c r="AM177" s="62">
        <f>IFERROR(IF(OR(R177="статический",R177="динамический",R177="",R177="", R177="BTL",R177="нестандартный"),"-",AG177*AI177*AL177/60),"-")</f>
        <v/>
      </c>
      <c r="AN177" s="63">
        <f>IFERROR(IF(AH177="","-",AG177*AI177/AH177),"-")</f>
        <v/>
      </c>
      <c r="AO177" s="59">
        <f>IFERROR(IF(OR($R177="статический",$R177="динамический",$R177="",$R177="",$R177="BTL",$R177="нестандартный"),"-",$AL177*$AY177),"-")</f>
        <v/>
      </c>
      <c r="AP177" s="62">
        <f>IFERROR(IF(OR($R177="статический",$R177="динамический",$R177="",$R177="",$R177="BTL",$R177="нестандартный"),"-",$AM177*AY177),"-")</f>
        <v/>
      </c>
      <c r="AQ177" s="64" t="n"/>
      <c r="AR177" s="61" t="n"/>
      <c r="AS177" s="61" t="n"/>
      <c r="AT177" s="61" t="n"/>
      <c r="AU177" s="65" t="n"/>
      <c r="AV177" s="124">
        <f>IFERROR(DR177/AT177*1000,"n/a")</f>
        <v/>
      </c>
      <c r="AW177" s="67" t="n"/>
      <c r="AX177" s="67" t="n"/>
      <c r="AY177" s="43">
        <f>IFERROR(IF(OR($AW177="",$AX177=""),"",_xlfn.DAYS($AX177+1,$AW177)),"")</f>
        <v/>
      </c>
      <c r="AZ177" s="68">
        <f t="array" ref="AZ177">
_xlfn.LET(_xlpm.COEFF,
IF($AW177+$AX177=0,0,IF(MAX(MIN($AX177,EOMONTH(AZ$15,0))-MAX($AW177,AZ$15)+1,)&gt;0,1,0)),
_xlfn.IFS(
$ES177="LisChannel",
_xlpm.COEFF*
INDEX({1;1;1.2;1.2;1;1;1;1;1.2;1.2;1.2;1.2},
MATCH(MONTH(AZ$15),
{1,2,3,4,5,6,7,8,9,10,11,12})),
CONCATENATE($ES177," ",$L177)="RussOutdoor метро",
_xlpm.COEFF*
INDEX({0.8;0.9;1.1;1.1;1;1;1;1;1.1;1.1;1.1;1.1},
MATCH(MONTH(AZ$15),
{1,2,3,4,5,6,7,8,9,10,11,12})),
$ES177&lt;&gt;"LisChannel",
_xlpm.COEFF,
$ES177&lt;&gt;"RussOutdoor",
_xlpm.COEFF))</f>
        <v/>
      </c>
      <c r="BA177" s="68">
        <f t="array" ref="BA177">
_xlfn.LET(_xlpm.COEFF,
IF($AW177+$AX177=0,0,IF(MAX(MIN($AX177,EOMONTH(BA$15,0))-MAX($AW177,BA$15)+1,)&gt;0,1,0)),
_xlfn.IFS(
$ES177="LisChannel",
_xlpm.COEFF*
INDEX({1;1;1.2;1.2;1;1;1;1;1.2;1.2;1.2;1.2},
MATCH(MONTH(BA$15),
{1,2,3,4,5,6,7,8,9,10,11,12})),
CONCATENATE($ES177," ",$L177)="RussOutdoor метро",
_xlpm.COEFF*
INDEX({0.8;0.9;1.1;1.1;1;1;1;1;1.1;1.1;1.1;1.1},
MATCH(MONTH(BA$15),
{1,2,3,4,5,6,7,8,9,10,11,12})),
$ES177&lt;&gt;"LisChannel",
_xlpm.COEFF,
$ES177&lt;&gt;"RussOutdoor",
_xlpm.COEFF))</f>
        <v/>
      </c>
      <c r="BB177" s="68">
        <f t="array" ref="BB177">
_xlfn.LET(_xlpm.COEFF,
IF($AW177+$AX177=0,0,IF(MAX(MIN($AX177,EOMONTH(BB$15,0))-MAX($AW177,BB$15)+1,)&gt;0,1,0)),
_xlfn.IFS(
$ES177="LisChannel",
_xlpm.COEFF*
INDEX({1;1;1.2;1.2;1;1;1;1;1.2;1.2;1.2;1.2},
MATCH(MONTH(BB$15),
{1,2,3,4,5,6,7,8,9,10,11,12})),
CONCATENATE($ES177," ",$L177)="RussOutdoor метро",
_xlpm.COEFF*
INDEX({0.8;0.9;1.1;1.1;1;1;1;1;1.1;1.1;1.1;1.1},
MATCH(MONTH(BB$15),
{1,2,3,4,5,6,7,8,9,10,11,12})),
$ES177&lt;&gt;"LisChannel",
_xlpm.COEFF,
$ES177&lt;&gt;"RussOutdoor",
_xlpm.COEFF))</f>
        <v/>
      </c>
      <c r="BC177" s="68">
        <f t="array" ref="BC177">
_xlfn.LET(_xlpm.COEFF,
IF($AW177+$AX177=0,0,IF(MAX(MIN($AX177,EOMONTH(BC$15,0))-MAX($AW177,BC$15)+1,)&gt;0,1,0)),
_xlfn.IFS(
$ES177="LisChannel",
_xlpm.COEFF*
INDEX({1;1;1.2;1.2;1;1;1;1;1.2;1.2;1.2;1.2},
MATCH(MONTH(BC$15),
{1,2,3,4,5,6,7,8,9,10,11,12})),
CONCATENATE($ES177," ",$L177)="RussOutdoor метро",
_xlpm.COEFF*
INDEX({0.8;0.9;1.1;1.1;1;1;1;1;1.1;1.1;1.1;1.1},
MATCH(MONTH(BC$15),
{1,2,3,4,5,6,7,8,9,10,11,12})),
$ES177&lt;&gt;"LisChannel",
_xlpm.COEFF,
$ES177&lt;&gt;"RussOutdoor",
_xlpm.COEFF))</f>
        <v/>
      </c>
      <c r="BD177" s="68">
        <f t="array" ref="BD177">
_xlfn.LET(_xlpm.COEFF,
IF($AW177+$AX177=0,0,IF(MAX(MIN($AX177,EOMONTH(BD$15,0))-MAX($AW177,BD$15)+1,)&gt;0,1,0)),
_xlfn.IFS(
$ES177="LisChannel",
_xlpm.COEFF*
INDEX({1;1;1.2;1.2;1;1;1;1;1.2;1.2;1.2;1.2},
MATCH(MONTH(BD$15),
{1,2,3,4,5,6,7,8,9,10,11,12})),
CONCATENATE($ES177," ",$L177)="RussOutdoor метро",
_xlpm.COEFF*
INDEX({0.8;0.9;1.1;1.1;1;1;1;1;1.1;1.1;1.1;1.1},
MATCH(MONTH(BD$15),
{1,2,3,4,5,6,7,8,9,10,11,12})),
$ES177&lt;&gt;"LisChannel",
_xlpm.COEFF,
$ES177&lt;&gt;"RussOutdoor",
_xlpm.COEFF))</f>
        <v/>
      </c>
      <c r="BE177" s="68">
        <f t="array" ref="BE177">
_xlfn.LET(_xlpm.COEFF,
IF($AW177+$AX177=0,0,IF(MAX(MIN($AX177,EOMONTH(BE$15,0))-MAX($AW177,BE$15)+1,)&gt;0,1,0)),
_xlfn.IFS(
$ES177="LisChannel",
_xlpm.COEFF*
INDEX({1;1;1.2;1.2;1;1;1;1;1.2;1.2;1.2;1.2},
MATCH(MONTH(BE$15),
{1,2,3,4,5,6,7,8,9,10,11,12})),
CONCATENATE($ES177," ",$L177)="RussOutdoor метро",
_xlpm.COEFF*
INDEX({0.8;0.9;1.1;1.1;1;1;1;1;1.1;1.1;1.1;1.1},
MATCH(MONTH(BE$15),
{1,2,3,4,5,6,7,8,9,10,11,12})),
$ES177&lt;&gt;"LisChannel",
_xlpm.COEFF,
$ES177&lt;&gt;"RussOutdoor",
_xlpm.COEFF))</f>
        <v/>
      </c>
      <c r="BF177" s="68">
        <f t="array" ref="BF177">
_xlfn.LET(_xlpm.COEFF,
IF($AW177+$AX177=0,0,IF(MAX(MIN($AX177,EOMONTH(BF$15,0))-MAX($AW177,BF$15)+1,)&gt;0,1,0)),
_xlfn.IFS(
$ES177="LisChannel",
_xlpm.COEFF*
INDEX({1;1;1.2;1.2;1;1;1;1;1.2;1.2;1.2;1.2},
MATCH(MONTH(BF$15),
{1,2,3,4,5,6,7,8,9,10,11,12})),
CONCATENATE($ES177," ",$L177)="RussOutdoor метро",
_xlpm.COEFF*
INDEX({0.8;0.9;1.1;1.1;1;1;1;1;1.1;1.1;1.1;1.1},
MATCH(MONTH(BF$15),
{1,2,3,4,5,6,7,8,9,10,11,12})),
$ES177&lt;&gt;"LisChannel",
_xlpm.COEFF,
$ES177&lt;&gt;"RussOutdoor",
_xlpm.COEFF))</f>
        <v/>
      </c>
      <c r="BG177" s="68">
        <f t="array" ref="BG177">
_xlfn.LET(_xlpm.COEFF,
IF($AW177+$AX177=0,0,IF(MAX(MIN($AX177,EOMONTH(BG$15,0))-MAX($AW177,BG$15)+1,)&gt;0,1,0)),
_xlfn.IFS(
$ES177="LisChannel",
_xlpm.COEFF*
INDEX({1;1;1.2;1.2;1;1;1;1;1.2;1.2;1.2;1.2},
MATCH(MONTH(BG$15),
{1,2,3,4,5,6,7,8,9,10,11,12})),
CONCATENATE($ES177," ",$L177)="RussOutdoor метро",
_xlpm.COEFF*
INDEX({0.8;0.9;1.1;1.1;1;1;1;1;1.1;1.1;1.1;1.1},
MATCH(MONTH(BG$15),
{1,2,3,4,5,6,7,8,9,10,11,12})),
$ES177&lt;&gt;"LisChannel",
_xlpm.COEFF,
$ES177&lt;&gt;"RussOutdoor",
_xlpm.COEFF))</f>
        <v/>
      </c>
      <c r="BH177" s="68">
        <f t="array" ref="BH177">
_xlfn.LET(_xlpm.COEFF,
IF($AW177+$AX177=0,0,IF(MAX(MIN($AX177,EOMONTH(BH$15,0))-MAX($AW177,BH$15)+1,)&gt;0,1,0)),
_xlfn.IFS(
$ES177="LisChannel",
_xlpm.COEFF*
INDEX({1;1;1.2;1.2;1;1;1;1;1.2;1.2;1.2;1.2},
MATCH(MONTH(BH$15),
{1,2,3,4,5,6,7,8,9,10,11,12})),
CONCATENATE($ES177," ",$L177)="RussOutdoor метро",
_xlpm.COEFF*
INDEX({0.8;0.9;1.1;1.1;1;1;1;1;1.1;1.1;1.1;1.1},
MATCH(MONTH(BH$15),
{1,2,3,4,5,6,7,8,9,10,11,12})),
$ES177&lt;&gt;"LisChannel",
_xlpm.COEFF,
$ES177&lt;&gt;"RussOutdoor",
_xlpm.COEFF))</f>
        <v/>
      </c>
      <c r="BI177" s="68">
        <f t="array" ref="BI177">
_xlfn.LET(_xlpm.COEFF,
IF($AW177+$AX177=0,0,IF(MAX(MIN($AX177,EOMONTH(BI$15,0))-MAX($AW177,BI$15)+1,)&gt;0,1,0)),
_xlfn.IFS(
$ES177="LisChannel",
_xlpm.COEFF*
INDEX({1;1;1.2;1.2;1;1;1;1;1.2;1.2;1.2;1.2},
MATCH(MONTH(BI$15),
{1,2,3,4,5,6,7,8,9,10,11,12})),
CONCATENATE($ES177," ",$L177)="RussOutdoor метро",
_xlpm.COEFF*
INDEX({0.8;0.9;1.1;1.1;1;1;1;1;1.1;1.1;1.1;1.1},
MATCH(MONTH(BI$15),
{1,2,3,4,5,6,7,8,9,10,11,12})),
$ES177&lt;&gt;"LisChannel",
_xlpm.COEFF,
$ES177&lt;&gt;"RussOutdoor",
_xlpm.COEFF))</f>
        <v/>
      </c>
      <c r="BJ177" s="68">
        <f t="array" ref="BJ177">
_xlfn.LET(_xlpm.COEFF,
IF($AW177+$AX177=0,0,IF(MAX(MIN($AX177,EOMONTH(BJ$15,0))-MAX($AW177,BJ$15)+1,)&gt;0,1,0)),
_xlfn.IFS(
$ES177="LisChannel",
_xlpm.COEFF*
INDEX({1;1;1.2;1.2;1;1;1;1;1.2;1.2;1.2;1.2},
MATCH(MONTH(BJ$15),
{1,2,3,4,5,6,7,8,9,10,11,12})),
CONCATENATE($ES177," ",$L177)="RussOutdoor метро",
_xlpm.COEFF*
INDEX({0.8;0.9;1.1;1.1;1;1;1;1;1.1;1.1;1.1;1.1},
MATCH(MONTH(BJ$15),
{1,2,3,4,5,6,7,8,9,10,11,12})),
$ES177&lt;&gt;"LisChannel",
_xlpm.COEFF,
$ES177&lt;&gt;"RussOutdoor",
_xlpm.COEFF))</f>
        <v/>
      </c>
      <c r="BK177" s="68">
        <f t="array" ref="BK177">
_xlfn.LET(_xlpm.COEFF,
IF($AW177+$AX177=0,0,IF(MAX(MIN($AX177,EOMONTH(BK$15,0))-MAX($AW177,BK$15)+1,)&gt;0,1,0)),
_xlfn.IFS(
$ES177="LisChannel",
_xlpm.COEFF*
INDEX({1;1;1.2;1.2;1;1;1;1;1.2;1.2;1.2;1.2},
MATCH(MONTH(BK$15),
{1,2,3,4,5,6,7,8,9,10,11,12})),
CONCATENATE($ES177," ",$L177)="RussOutdoor метро",
_xlpm.COEFF*
INDEX({0.8;0.9;1.1;1.1;1;1;1;1;1.1;1.1;1.1;1.1},
MATCH(MONTH(BK$15),
{1,2,3,4,5,6,7,8,9,10,11,12})),
$ES177&lt;&gt;"LisChannel",
_xlpm.COEFF,
$ES177&lt;&gt;"RussOutdoor",
_xlpm.COEFF))</f>
        <v/>
      </c>
      <c r="BL177" s="62">
        <f>COUNTIFS($AZ177:$BK177,"&gt;0")</f>
        <v/>
      </c>
      <c r="BM177" s="65" t="n"/>
      <c r="BN177" s="125">
        <f>$DJ177</f>
        <v/>
      </c>
      <c r="BO177" s="63">
        <f>$DQ177</f>
        <v/>
      </c>
      <c r="BP177" s="125">
        <f>
IFERROR(
IF($BL177=0,0,
$BN177*(1-$BO177)),
0)</f>
        <v/>
      </c>
      <c r="BQ177" s="125">
        <f t="array" ref="BQ177">
IFERROR(
_xlfn.IFS(
$DH177="день_1",
$BP177*$BL177/($AX177-$AW177+1)*AZ177*(DAY(EOMONTH(AZ$15,0))),
$DH177="день_2",
$BP177/30*MAX(MIN($AX177,EOMONTH(AZ$15,0))-MAX($AW177,AZ$15)+1,),
$DH177="раб.день",
$BP177/30*(IFERROR(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$BP177*AZ177,
$DH177="неделя",
$BP177*AZ177/7*(ROUNDUP((DAY(EOMONTH(AZ$15,0)))/4,0))),
0)</f>
        <v/>
      </c>
      <c r="BR177" s="125">
        <f t="array" ref="BR177">
IFERROR(
_xlfn.IFS(
$DH177="день_1",
$BP177*$BL177/($AX177-$AW177+1)*BA177*(DAY(EOMONTH(BA$15,0))),
$DH177="день_2",
$BP177/30*MAX(MIN($AX177,EOMONTH(BA$15,0))-MAX($AW177,BA$15)+1,),
$DH177="раб.день",
$BP177/30*(IFERROR(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$BP177*BA177,
$DH177="неделя",
$BP177*BA177/7*(ROUNDUP((DAY(EOMONTH(BA$15,0)))/4,0))),
0)</f>
        <v/>
      </c>
      <c r="BS177" s="125">
        <f t="array" ref="BS177">
IFERROR(
_xlfn.IFS(
$DH177="день_1",
$BP177*$BL177/($AX177-$AW177+1)*BB177*(DAY(EOMONTH(BB$15,0))),
$DH177="день_2",
$BP177/30*MAX(MIN($AX177,EOMONTH(BB$15,0))-MAX($AW177,BB$15)+1,),
$DH177="раб.день",
$BP177/30*(IFERROR(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$BP177*BB177,
$DH177="неделя",
$BP177*BB177/7*(ROUNDUP((DAY(EOMONTH(BB$15,0)))/4,0))),
0)</f>
        <v/>
      </c>
      <c r="BT177" s="125">
        <f t="array" ref="BT177">
IFERROR(
_xlfn.IFS(
$DH177="день_1",
$BP177*$BL177/($AX177-$AW177+1)*BC177*(DAY(EOMONTH(BC$15,0))),
$DH177="день_2",
$BP177/30*MAX(MIN($AX177,EOMONTH(BC$15,0))-MAX($AW177,BC$15)+1,),
$DH177="раб.день",
$BP177/30*(IFERROR(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$BP177*BC177,
$DH177="неделя",
$BP177*BC177/7*(ROUNDUP((DAY(EOMONTH(BC$15,0)))/4,0))),
0)</f>
        <v/>
      </c>
      <c r="BU177" s="125">
        <f t="array" ref="BU177">
IFERROR(
_xlfn.IFS(
$DH177="день_1",
$BP177*$BL177/($AX177-$AW177+1)*BD177*(DAY(EOMONTH(BD$15,0))),
$DH177="день_2",
$BP177/30*MAX(MIN($AX177,EOMONTH(BD$15,0))-MAX($AW177,BD$15)+1,),
$DH177="раб.день",
$BP177/30*(IFERROR(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$BP177*BD177,
$DH177="неделя",
$BP177*BD177/7*(ROUNDUP((DAY(EOMONTH(BD$15,0)))/4,0))),
0)</f>
        <v/>
      </c>
      <c r="BV177" s="125">
        <f t="array" ref="BV177">
IFERROR(
_xlfn.IFS(
$DH177="день_1",
$BP177*$BL177/($AX177-$AW177+1)*BE177*(DAY(EOMONTH(BE$15,0))),
$DH177="день_2",
$BP177/30*MAX(MIN($AX177,EOMONTH(BE$15,0))-MAX($AW177,BE$15)+1,),
$DH177="раб.день",
$BP177/30*(IFERROR(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$BP177*BE177,
$DH177="неделя",
$BP177*BE177/7*(ROUNDUP((DAY(EOMONTH(BE$15,0)))/4,0))),
0)</f>
        <v/>
      </c>
      <c r="BW177" s="125">
        <f t="array" ref="BW177">
IFERROR(
_xlfn.IFS(
$DH177="день_1",
$BP177*$BL177/($AX177-$AW177+1)*BF177*(DAY(EOMONTH(BF$15,0))),
$DH177="день_2",
$BP177/30*MAX(MIN($AX177,EOMONTH(BF$15,0))-MAX($AW177,BF$15)+1,),
$DH177="раб.день",
$BP177/30*(IFERROR(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$BP177*BF177,
$DH177="неделя",
$BP177*BF177/7*(ROUNDUP((DAY(EOMONTH(BF$15,0)))/4,0))),
0)</f>
        <v/>
      </c>
      <c r="BX177" s="125">
        <f t="array" ref="BX177">
IFERROR(
_xlfn.IFS(
$DH177="день_1",
$BP177*$BL177/($AX177-$AW177+1)*BG177*(DAY(EOMONTH(BG$15,0))),
$DH177="день_2",
$BP177/30*MAX(MIN($AX177,EOMONTH(BG$15,0))-MAX($AW177,BG$15)+1,),
$DH177="раб.день",
$BP177/30*(IFERROR(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$BP177*BG177,
$DH177="неделя",
$BP177*BG177/7*(ROUNDUP((DAY(EOMONTH(BG$15,0)))/4,0))),
0)</f>
        <v/>
      </c>
      <c r="BY177" s="125">
        <f t="array" ref="BY177">
IFERROR(
_xlfn.IFS(
$DH177="день_1",
$BP177*$BL177/($AX177-$AW177+1)*BH177*(DAY(EOMONTH(BH$15,0))),
$DH177="день_2",
$BP177/30*MAX(MIN($AX177,EOMONTH(BH$15,0))-MAX($AW177,BH$15)+1,),
$DH177="раб.день",
$BP177/30*(IFERROR(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$BP177*BH177,
$DH177="неделя",
$BP177*BH177/7*(ROUNDUP((DAY(EOMONTH(BH$15,0)))/4,0))),
0)</f>
        <v/>
      </c>
      <c r="BZ177" s="125">
        <f t="array" ref="BZ177">
IFERROR(
_xlfn.IFS(
$DH177="день_1",
$BP177*$BL177/($AX177-$AW177+1)*BI177*(DAY(EOMONTH(BI$15,0))),
$DH177="день_2",
$BP177/30*MAX(MIN($AX177,EOMONTH(BI$15,0))-MAX($AW177,BI$15)+1,),
$DH177="раб.день",
$BP177/30*(IFERROR(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$BP177*BI177,
$DH177="неделя",
$BP177*BI177/7*(ROUNDUP((DAY(EOMONTH(BI$15,0)))/4,0))),
0)</f>
        <v/>
      </c>
      <c r="CA177" s="125">
        <f t="array" ref="CA177">
IFERROR(
_xlfn.IFS(
$DH177="день_1",
$BP177*$BL177/($AX177-$AW177+1)*BJ177*(DAY(EOMONTH(BJ$15,0))),
$DH177="день_2",
$BP177/30*MAX(MIN($AX177,EOMONTH(BJ$15,0))-MAX($AW177,BJ$15)+1,),
$DH177="раб.день",
$BP177/30*(IFERROR(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$BP177*BJ177,
$DH177="неделя",
$BP177*BJ177/7*(ROUNDUP((DAY(EOMONTH(BJ$15,0)))/4,0))),
0)</f>
        <v/>
      </c>
      <c r="CB177" s="125">
        <f t="array" ref="CB177">
IFERROR(
_xlfn.IFS(
$DH177="день_1",
$BP177*$BL177/($AX177-$AW177+1)*BK177*(DAY(EOMONTH(BK$15,0))),
$DH177="день_2",
$BP177/30*MAX(MIN($AX177,EOMONTH(BK$15,0))-MAX($AW177,BK$15)+1,),
$DH177="раб.день",
$BP177/30*(IFERROR(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$BP177*BK177,
$DH177="неделя",
$BP177*BK177/7*(ROUNDUP((DAY(EOMONTH(BK$15,0)))/4,0))),
0)</f>
        <v/>
      </c>
      <c r="CC177" s="125">
        <f>SUM($BQ177:$CB177)</f>
        <v/>
      </c>
      <c r="CD177" s="126">
        <f>SUM($EH177:$EH177)</f>
        <v/>
      </c>
      <c r="CE177" s="126">
        <f>$CD177*$AB177</f>
        <v/>
      </c>
      <c r="CF177" s="126">
        <f>SUM($EK177:$EK177)</f>
        <v/>
      </c>
      <c r="CG177" s="126">
        <f>$CF177*$AB177</f>
        <v/>
      </c>
      <c r="CH177" s="126">
        <f>SUM($CC177,$CE177,$CG177)</f>
        <v/>
      </c>
      <c r="CI177" s="126">
        <f>$CH177*(1+$CM177)</f>
        <v/>
      </c>
      <c r="CJ177" s="127" t="n">
        <v>0</v>
      </c>
      <c r="CK177" s="126">
        <f>SUM($CH177:$CH177)*(1+$CJ177)</f>
        <v/>
      </c>
      <c r="CL177" s="126">
        <f>SUM($CH177:$CH177)*(1+$CM177)</f>
        <v/>
      </c>
      <c r="CM177" s="59" t="n"/>
      <c r="CN177" s="59" t="n"/>
      <c r="CO177" s="72" t="n"/>
      <c r="CP177" s="59" t="n"/>
      <c r="CQ177" s="73" t="n"/>
      <c r="CR177" s="73" t="n"/>
      <c r="CS177" s="73" t="n"/>
      <c r="CT177" s="72" t="n"/>
      <c r="CU177" s="79" t="inlineStr">
        <is>
          <t> </t>
        </is>
      </c>
      <c r="CV177" s="60" t="n"/>
      <c r="CW177" s="60" t="n"/>
      <c r="CX177" s="60" t="n"/>
      <c r="CY177" s="127">
        <f>IFERROR(($CC177-$EE177)/($EE177/(1-$DQ177)),0)</f>
        <v/>
      </c>
      <c r="CZ177" s="127">
        <f>IFERROR(1-$EI177/($CE177),0)</f>
        <v/>
      </c>
      <c r="DA177" s="127">
        <f>IFERROR(1-$EL177/($CG177),0)</f>
        <v/>
      </c>
      <c r="DB177" s="126">
        <f>ROUND(IFERROR(($CI177/(1+$CM177)-$EN177),0),2)</f>
        <v/>
      </c>
      <c r="DC177" s="128" t="n"/>
      <c r="DD177" s="125" t="n"/>
      <c r="DE177" s="75" t="n">
        <v>0</v>
      </c>
      <c r="DF177" s="128" t="n"/>
      <c r="DG177" s="125">
        <f>IF($DC177=0,0,$DD177*($DC177*100%-$DE177*$DF177))*SUM($AB177:$AB177)</f>
        <v/>
      </c>
      <c r="DH177" s="129" t="inlineStr">
        <is>
          <t>месяц</t>
        </is>
      </c>
      <c r="DI177" s="130">
        <f t="array" ref="DI177">IFERROR(
IF($ES177="LisChannel",
(ROUND(((INDEX({174.625;153.888888888889;130.972222222222},MATCH($AI177,{2;3;4}),0))*$AG177*$AI177),2)),0),0)</f>
        <v/>
      </c>
      <c r="DJ177" s="130">
        <f>
_xlfn.LET(_xlpm.X,
IFERROR(
IF($ES177="НовиковТВ",
(_xlfn.LET(_xlpm.NTV,
_xlfn.LET(_xlpm.MIN,350000,
IF(SUMIFS($DI:$DI,$ES:$ES,"НовиковТВ")&lt;=_xlpm.MIN,
(SUMIFS($DI:$DI,$ES:$ES,"НовиковТВ")/(COUNTIFS($ES:$ES,"НовиковТВ")))*_xlpm.MIN/SUMIFS($DI:$DI,$ES:$ES,"НовиковТВ"),
DI177)),
_xlpm.NTV+$DG177/(1-(1-(_xlpm.NTV)*(1-$DL177)*(1-$DM177)*(1-$DN177)*(1-$DO177)*(1-$DP177)/_xlpm.NTV))))/(1+$EP177),
$DI177+$DG177/(1-(1-($DI177)*(1-$DL177)*(1-$DM177)*(1-$DN177)*(1-$DO177)*(1-$DP177)/$DI177))),
0),
_xlpm.X*(1+$CM177)*(1+$CW177)-_xlpm.X*(1+$CM177)+_xlpm.X)</f>
        <v/>
      </c>
      <c r="DK177" s="125" t="inlineStr">
        <is>
          <t>послед.</t>
        </is>
      </c>
      <c r="DL177" s="63" t="n">
        <v>0</v>
      </c>
      <c r="DM177" s="63" t="n">
        <v>0</v>
      </c>
      <c r="DN177" s="63" t="n">
        <v>0</v>
      </c>
      <c r="DO177" s="63" t="n">
        <v>0</v>
      </c>
      <c r="DP177" s="63" t="n">
        <v>0</v>
      </c>
      <c r="DQ177" s="63">
        <f t="array" ref="DQ177">IFERROR(_xlfn.IFS(
$DK177="послед.",1-(1-$DL177)*(1-$DM177)*(1-$DN177)*(1-$DO177)*(1-$DP177),
$DK177="сумм.",$DL177+$DM177+$DN177+$DO177+$DP177),
0)</f>
        <v/>
      </c>
      <c r="DR177" s="125">
        <f t="array" ref="DR177">
IFERROR(
_xlfn.IFS(
$BL177=0,
0,
$BL177&gt;0,
_xlfn.IFS($DK177="послед.",
$DJ177*(1-$DL177)*(1-$DM177)*(1-$DN177)*(1-$DO177)*(1-$DP177),
$DK177="сумм.",
$DJ177*(1-($DL177+$DM177+$DN177+$DO177+$DP177)))),0)</f>
        <v/>
      </c>
      <c r="DS177" s="125">
        <f t="array" ref="DS177">
IFERROR(_xlfn.IFS(
$DH177="день_1",
$DR177*$BL177/($AX177-$AW177+1)*AZ177*(DAY(EOMONTH(AZ$15,0))),
$DH177="день_2",
$DR177/30*MAX(MIN($AX177,EOMONTH(AZ$15,0))-MAX($AW177,AZ$15)+1,),
$DH177="раб.день",
$DR177/30*(IFERROR(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$DR177*AZ177,
$DH177="неделя",
$DR177*AZ177/7*(ROUNDUP((DAY(EOMONTH(AZ$15,0)))/4,0))),
0)</f>
        <v/>
      </c>
      <c r="DT177" s="125">
        <f t="array" ref="DT177">
IFERROR(_xlfn.IFS(
$DH177="день_1",
$DR177*$BL177/($AX177-$AW177+1)*BA177*(DAY(EOMONTH(BA$15,0))),
$DH177="день_2",
$DR177/30*MAX(MIN($AX177,EOMONTH(BA$15,0))-MAX($AW177,BA$15)+1,),
$DH177="раб.день",
$DR177/30*(IFERROR(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$DR177*BA177,
$DH177="неделя",
$DR177*BA177/7*(ROUNDUP((DAY(EOMONTH(BA$15,0)))/4,0))),
0)</f>
        <v/>
      </c>
      <c r="DU177" s="125">
        <f t="array" ref="DU177">
IFERROR(_xlfn.IFS(
$DH177="день_1",
$DR177*$BL177/($AX177-$AW177+1)*BB177*(DAY(EOMONTH(BB$15,0))),
$DH177="день_2",
$DR177/30*MAX(MIN($AX177,EOMONTH(BB$15,0))-MAX($AW177,BB$15)+1,),
$DH177="раб.день",
$DR177/30*(IFERROR(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$DR177*BB177,
$DH177="неделя",
$DR177*BB177/7*(ROUNDUP((DAY(EOMONTH(BB$15,0)))/4,0))),
0)</f>
        <v/>
      </c>
      <c r="DV177" s="125">
        <f t="array" ref="DV177">
IFERROR(_xlfn.IFS(
$DH177="день_1",
$DR177*$BL177/($AX177-$AW177+1)*BC177*(DAY(EOMONTH(BC$15,0))),
$DH177="день_2",
$DR177/30*MAX(MIN($AX177,EOMONTH(BC$15,0))-MAX($AW177,BC$15)+1,),
$DH177="раб.день",
$DR177/30*(IFERROR(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$DR177*BC177,
$DH177="неделя",
$DR177*BC177/7*(ROUNDUP((DAY(EOMONTH(BC$15,0)))/4,0))),
0)</f>
        <v/>
      </c>
      <c r="DW177" s="125">
        <f t="array" ref="DW177">
IFERROR(_xlfn.IFS(
$DH177="день_1",
$DR177*$BL177/($AX177-$AW177+1)*BD177*(DAY(EOMONTH(BD$15,0))),
$DH177="день_2",
$DR177/30*MAX(MIN($AX177,EOMONTH(BD$15,0))-MAX($AW177,BD$15)+1,),
$DH177="раб.день",
$DR177/30*(IFERROR(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$DR177*BD177,
$DH177="неделя",
$DR177*BD177/7*(ROUNDUP((DAY(EOMONTH(BD$15,0)))/4,0))),
0)</f>
        <v/>
      </c>
      <c r="DX177" s="125">
        <f t="array" ref="DX177">
IFERROR(_xlfn.IFS(
$DH177="день_1",
$DR177*$BL177/($AX177-$AW177+1)*BE177*(DAY(EOMONTH(BE$15,0))),
$DH177="день_2",
$DR177/30*MAX(MIN($AX177,EOMONTH(BE$15,0))-MAX($AW177,BE$15)+1,),
$DH177="раб.день",
$DR177/30*(IFERROR(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$DR177*BE177,
$DH177="неделя",
$DR177*BE177/7*(ROUNDUP((DAY(EOMONTH(BE$15,0)))/4,0))),
0)</f>
        <v/>
      </c>
      <c r="DY177" s="125">
        <f t="array" ref="DY177">
IFERROR(_xlfn.IFS(
$DH177="день_1",
$DR177*$BL177/($AX177-$AW177+1)*BF177*(DAY(EOMONTH(BF$15,0))),
$DH177="день_2",
$DR177/30*MAX(MIN($AX177,EOMONTH(BF$15,0))-MAX($AW177,BF$15)+1,),
$DH177="раб.день",
$DR177/30*(IFERROR(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$DR177*BF177,
$DH177="неделя",
$DR177*BF177/7*(ROUNDUP((DAY(EOMONTH(BF$15,0)))/4,0))),
0)</f>
        <v/>
      </c>
      <c r="DZ177" s="125">
        <f t="array" ref="DZ177">
IFERROR(_xlfn.IFS(
$DH177="день_1",
$DR177*$BL177/($AX177-$AW177+1)*BG177*(DAY(EOMONTH(BG$15,0))),
$DH177="день_2",
$DR177/30*MAX(MIN($AX177,EOMONTH(BG$15,0))-MAX($AW177,BG$15)+1,),
$DH177="раб.день",
$DR177/30*(IFERROR(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$DR177*BG177,
$DH177="неделя",
$DR177*BG177/7*(ROUNDUP((DAY(EOMONTH(BG$15,0)))/4,0))),
0)</f>
        <v/>
      </c>
      <c r="EA177" s="125">
        <f t="array" ref="EA177">
IFERROR(_xlfn.IFS(
$DH177="день_1",
$DR177*$BL177/($AX177-$AW177+1)*BH177*(DAY(EOMONTH(BH$15,0))),
$DH177="день_2",
$DR177/30*MAX(MIN($AX177,EOMONTH(BH$15,0))-MAX($AW177,BH$15)+1,),
$DH177="раб.день",
$DR177/30*(IFERROR(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$DR177*BH177,
$DH177="неделя",
$DR177*BH177/7*(ROUNDUP((DAY(EOMONTH(BH$15,0)))/4,0))),
0)</f>
        <v/>
      </c>
      <c r="EB177" s="125">
        <f t="array" ref="EB177">
IFERROR(_xlfn.IFS(
$DH177="день_1",
$DR177*$BL177/($AX177-$AW177+1)*BI177*(DAY(EOMONTH(BI$15,0))),
$DH177="день_2",
$DR177/30*MAX(MIN($AX177,EOMONTH(BI$15,0))-MAX($AW177,BI$15)+1,),
$DH177="раб.день",
$DR177/30*(IFERROR(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$DR177*BI177,
$DH177="неделя",
$DR177*BI177/7*(ROUNDUP((DAY(EOMONTH(BI$15,0)))/4,0))),
0)</f>
        <v/>
      </c>
      <c r="EC177" s="125">
        <f t="array" ref="EC177">
IFERROR(_xlfn.IFS(
$DH177="день_1",
$DR177*$BL177/($AX177-$AW177+1)*BJ177*(DAY(EOMONTH(BJ$15,0))),
$DH177="день_2",
$DR177/30*MAX(MIN($AX177,EOMONTH(BJ$15,0))-MAX($AW177,BJ$15)+1,),
$DH177="раб.день",
$DR177/30*(IFERROR(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$DR177*BJ177,
$DH177="неделя",
$DR177*BJ177/7*(ROUNDUP((DAY(EOMONTH(BJ$15,0)))/4,0))),
0)</f>
        <v/>
      </c>
      <c r="ED177" s="125">
        <f t="array" ref="ED177">
IFERROR(_xlfn.IFS(
$DH177="день_1",
$DR177*$BL177/($AX177-$AW177+1)*BK177*(DAY(EOMONTH(BK$15,0))),
$DH177="день_2",
$DR177/30*MAX(MIN($AX177,EOMONTH(BK$15,0))-MAX($AW177,BK$15)+1,),
$DH177="раб.день",
$DR177/30*(IFERROR(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$DR177*BK177,
$DH177="неделя",
$DR177*BK177/7*(ROUNDUP((DAY(EOMONTH(BK$15,0)))/4,0))),
0)</f>
        <v/>
      </c>
      <c r="EE177" s="125">
        <f>SUM($DS177,$DT177,$DU177,$DV177,$DW177,$DX177,$DY177,$DZ177,$EA177,$EB177,$EC177,$ED177)</f>
        <v/>
      </c>
      <c r="EF177" s="125">
        <f>IFERROR(ROUND($EE177*(1+$EP177),2),0)</f>
        <v/>
      </c>
      <c r="EG177" s="128" t="n">
        <v>1</v>
      </c>
      <c r="EH177" s="126" t="n">
        <v>0</v>
      </c>
      <c r="EI177" s="126">
        <f>ROUND(SUM($EH177:$EH177)*SUM($AB177:$AB177)*$EG177,2)</f>
        <v/>
      </c>
      <c r="EJ177" s="126">
        <f>ROUND($EI177*(1+$EP177),2)</f>
        <v/>
      </c>
      <c r="EK177" s="126" t="n">
        <v>0</v>
      </c>
      <c r="EL177" s="126">
        <f>ROUND(SUM($EK177:$EK177)*SUM($AB177:$AB177)*$EG177,2)</f>
        <v/>
      </c>
      <c r="EM177" s="126">
        <f>ROUND($EL177*(1+$EP177),2)</f>
        <v/>
      </c>
      <c r="EN177" s="126">
        <f>SUM($EE177,$EI177,$EL177)</f>
        <v/>
      </c>
      <c r="EO177" s="126">
        <f>SUM($EF177,$EJ177,$EM177)</f>
        <v/>
      </c>
      <c r="EP177" s="59" t="n"/>
      <c r="EQ177" s="59" t="n"/>
      <c r="ER177" s="60">
        <f t="array" ref="ER1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MATCH(ES177,
{"AMS";"RussOutdoor";"HD Outdoor";"Ingroup";"IQ";"Ledproduction";"LisChannel";"Logic";"Media-PPL";"NovikovTV | НовиковТВ";"SMA";"SOK";"КрокусТВ | CrocusTV | IndoorTV";"Сити";"ТЯК Москва"},
0)),"")</f>
        <v/>
      </c>
      <c r="ES177" s="60" t="n"/>
      <c r="ET177" s="60">
        <f t="array" ref="ET1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MATCH(ES177,
{"AMS";"RussOutdoor";"HD Outdoor";"Ingroup";"IQ";"Ledproduction";"LisChannel";"Logic";"Media-PPL";"NovikovTV | НовиковТВ";"SMA";"SOK";"КрокусТВ | CrocusTV | IndoorTV";"Сити";"ТЯК Москва"},
0)),"")</f>
        <v/>
      </c>
      <c r="EU177" s="60" t="n"/>
      <c r="EV177" s="60" t="n"/>
      <c r="EX177" s="110">
        <f t="array" ref="EX177">
($AR177/30
+N("ТРАФИК ПЛОЩАДКИ"))*
(IFERROR(
_xlfn.LET(
_xlpm.GPR,
HLOOKUP($L177,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IF($Q177="цифровой",_xlpm.GPR/$AG177,_xlpm.GPR/60)),
0)
+N("DWELL TIME"))*
(IF($AB177=0,0,IF($AB177=1,0.3,IF($AB177=2,0.5,IF($AB177&gt;2,1))))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_xlfn.IFS($AC177="да",1.2,$AC177="нет",1)*
_xlfn.IFS($AD177="да",1.2,$AD177="нет",1)*
IF(R177="статический",1,1.2)*
$X177*
INDEX(
{1.2;1;1.2;1.2;1;1.2;1.2;1.2;1.2;1.2;1.2;1;1.2;1.2;1.2;1.2;1;1;1.2;1.2;1.2;1;1;1;1;1.2;1.2;1.2;1.2;1;1;1;1;1.2;1.2;1.2;1.2;1.2;1.2;1.2;1.2;1;1;1.2;1;1;1;1;1.5;1;1;1.5;1.5;1.2},
MATCH($Q177,_xlpm.MI,0)))&gt;{0.02;0.04;0.06;0.1;0.2;0.4;0.6;0.8;1;2;4;6})),
{0;1;2;3;4;5;6;7;8;9;10;11;12},
0)))
+N("КОЭФФИЦИЕНТ КОНТАКТА"))))*
(_xlfn.IFS($X177&lt;0.1,$X177/1000,$X177&gt;25,5.2,AND($X177&gt;=0.1,$X177&lt;=25),(($X177*2+0.1)/10)*($X177/10)))*
IFERROR((_xlfn.LET(
_xlpm.MA,
{0;0.8;0.85;0.9;0.95;1},
_xlpm.MAA,
{0;1;2;3;4;5},
INDEX(_xlpm.MA,MATCH(SUMPRODUCT(--((IF(ROUND(_xlpm.MAA,1)&gt;5,5,ROUND($AB177,1)))&gt;{0;1;2;3;4;5})),_xlpm.MAA,0)))
+N("КОЭФФИЦИЕНТ КОЛ-ВО КОНСТРУКЦИЙ")),1)*
$AB177,0))*
(IF($Q177="цифровой",$AG177/15*$AI177,1)
+N("ДЛЯ ЦИФРЫ"))</f>
        <v/>
      </c>
      <c r="EY177" s="110">
        <f>IFERROR(EX177*AY177,0)</f>
        <v/>
      </c>
      <c r="EZ177" s="131">
        <f>IFERROR(DP177/EY177*1000,0)</f>
        <v/>
      </c>
      <c r="FA177" s="112">
        <f>IFERROR(FC177/FB177,0)</f>
        <v/>
      </c>
      <c r="FB177" s="112">
        <f>IFERROR((FC177/(EY177/FF177*#REF!))*0.825,0)</f>
        <v/>
      </c>
      <c r="FC177" s="112">
        <f>IFERROR(((EX177*30/AR177)*100)/30,0)</f>
        <v/>
      </c>
      <c r="FD177" s="112">
        <f>IFERROR(EY177/G177*100%,0)</f>
        <v/>
      </c>
      <c r="FE177" s="112">
        <f>IFERROR(FD177/FC177*100%,0)</f>
        <v/>
      </c>
      <c r="FF177" s="110">
        <f>IFERROR(AR177/30*AY177,0)</f>
        <v/>
      </c>
    </row>
    <row r="178" ht="12.75" customHeight="1">
      <c r="A178" s="59" t="n"/>
      <c r="B178" s="60" t="n"/>
      <c r="C178" s="60" t="n"/>
      <c r="D178" s="60">
        <f t="array" ref="D1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8" s="60">
        <f t="array" ref="E1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8" s="60" t="inlineStr"/>
      <c r="G178" s="60" t="n"/>
      <c r="H178" s="60">
        <f t="array" ref="H1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8" s="60" t="n"/>
      <c r="J178" s="60" t="n"/>
      <c r="K178" s="60" t="n"/>
      <c r="L178" s="60" t="n"/>
      <c r="M178" s="60" t="n"/>
      <c r="N178" s="60" t="n"/>
      <c r="O178" s="60" t="n"/>
      <c r="P178" s="60">
        <f t="array" ref="P178">
_xlfn.IFS(
ISNUMBER(MATCH($Q178,{"шелфбаннер","разделитель","монетница","чековая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ISNUMBER(MATCH($Q178,{"каталог","журнал"},)),
"Пресса",
$Q178="","")</f>
        <v/>
      </c>
      <c r="Q178" s="60" t="n"/>
      <c r="R178" s="60">
        <f t="array" ref="R178">
IFERROR(
_xlfn.IFS(
OR(ISNUMBER(MATCH($Q178,{"экспозиция","макет","стенд","автостенд","авто стенд","выставочное пространство","выставочные стенды","модульные выставочные стенды","3Д конструкция","3D конструкция"},)),P178="Экспонирование"),
"нестандартный",
ISNUMBER(MATCH($Q178,{"скроллер","призматрон"},)),
"динамический",
$P178="Видео",
"цифровой",
OR($P178="Пресса",$P178="Щит",$P178="POSm",$P178="Подвес",$P178="Брендирование/оклейка"),
"статический"),"")</f>
        <v/>
      </c>
      <c r="S178" s="59" t="n"/>
      <c r="T178" s="60" t="n"/>
      <c r="U178" s="60" t="n"/>
      <c r="V178" s="60">
        <f>
IF(P178="Видео",
"цифровой постер/ролик",
IF(ISNUMBER(MATCH(Q178,{"короб световой","короб световой | лайтбокс","короб световой | кристалайт","лайтбокс","лайт бокс","кристалайт","LB","lightbox"},)),
"бэклит",
IF(P178="Брендирование/оклейка",
"перфарированная пленка/самоклейка",
IF(P178="Экспонирование",
"под запрос",
IF(P178="Подвес",
"баннер/ткань",
"")))))</f>
        <v/>
      </c>
      <c r="W178" s="59" t="n"/>
      <c r="X178" s="59" t="n"/>
      <c r="Y178" s="59" t="n"/>
      <c r="Z178" s="61" t="n"/>
      <c r="AA178" s="61" t="n"/>
      <c r="AB178" s="61">
        <f>IF(BL178&gt;0,Z178,0)</f>
        <v/>
      </c>
      <c r="AC178" s="59" t="n"/>
      <c r="AD178" s="59" t="n"/>
      <c r="AE178" s="59" t="n"/>
      <c r="AF178" s="59" t="n"/>
      <c r="AG178" s="59" t="n"/>
      <c r="AH178" s="59" t="n"/>
      <c r="AI178" s="59" t="n"/>
      <c r="AJ178" s="59" t="n"/>
      <c r="AK178" s="59" t="n"/>
      <c r="AL178" s="62">
        <f>IFERROR(IF(OR(R178="статический",R178="динамический",R178="нестандартный",R178="",R178=""),"-",IF(AND(AH178="-",AI178="-"),"-",AK178*3600/AH178*AI178)),"-")</f>
        <v/>
      </c>
      <c r="AM178" s="62">
        <f>IFERROR(IF(OR(R178="статический",R178="динамический",R178="",R178="", R178="BTL",R178="нестандартный"),"-",AG178*AI178*AL178/60),"-")</f>
        <v/>
      </c>
      <c r="AN178" s="63">
        <f>IFERROR(IF(AH178="","-",AG178*AI178/AH178),"-")</f>
        <v/>
      </c>
      <c r="AO178" s="59">
        <f>IFERROR(IF(OR($R178="статический",$R178="динамический",$R178="",$R178="",$R178="BTL",$R178="нестандартный"),"-",$AL178*$AY178),"-")</f>
        <v/>
      </c>
      <c r="AP178" s="62">
        <f>IFERROR(IF(OR($R178="статический",$R178="динамический",$R178="",$R178="",$R178="BTL",$R178="нестандартный"),"-",$AM178*AY178),"-")</f>
        <v/>
      </c>
      <c r="AQ178" s="64" t="n"/>
      <c r="AR178" s="61" t="n"/>
      <c r="AS178" s="61" t="n"/>
      <c r="AT178" s="61" t="n"/>
      <c r="AU178" s="65" t="n"/>
      <c r="AV178" s="124">
        <f>IFERROR(DR178/AT178*1000,"n/a")</f>
        <v/>
      </c>
      <c r="AW178" s="67" t="n"/>
      <c r="AX178" s="67" t="n"/>
      <c r="AY178" s="43">
        <f>IFERROR(IF(OR($AW178="",$AX178=""),"",_xlfn.DAYS($AX178+1,$AW178)),"")</f>
        <v/>
      </c>
      <c r="AZ178" s="68">
        <f t="array" ref="AZ178">
_xlfn.LET(_xlpm.COEFF,
IF($AW178+$AX178=0,0,IF(MAX(MIN($AX178,EOMONTH(AZ$15,0))-MAX($AW178,AZ$15)+1,)&gt;0,1,0)),
_xlfn.IFS(
$ES178="LisChannel",
_xlpm.COEFF*
INDEX({1;1;1.2;1.2;1;1;1;1;1.2;1.2;1.2;1.2},
MATCH(MONTH(AZ$15),
{1,2,3,4,5,6,7,8,9,10,11,12})),
CONCATENATE($ES178," ",$L178)="RussOutdoor метро",
_xlpm.COEFF*
INDEX({0.8;0.9;1.1;1.1;1;1;1;1;1.1;1.1;1.1;1.1},
MATCH(MONTH(AZ$15),
{1,2,3,4,5,6,7,8,9,10,11,12})),
$ES178&lt;&gt;"LisChannel",
_xlpm.COEFF,
$ES178&lt;&gt;"RussOutdoor",
_xlpm.COEFF))</f>
        <v/>
      </c>
      <c r="BA178" s="68">
        <f t="array" ref="BA178">
_xlfn.LET(_xlpm.COEFF,
IF($AW178+$AX178=0,0,IF(MAX(MIN($AX178,EOMONTH(BA$15,0))-MAX($AW178,BA$15)+1,)&gt;0,1,0)),
_xlfn.IFS(
$ES178="LisChannel",
_xlpm.COEFF*
INDEX({1;1;1.2;1.2;1;1;1;1;1.2;1.2;1.2;1.2},
MATCH(MONTH(BA$15),
{1,2,3,4,5,6,7,8,9,10,11,12})),
CONCATENATE($ES178," ",$L178)="RussOutdoor метро",
_xlpm.COEFF*
INDEX({0.8;0.9;1.1;1.1;1;1;1;1;1.1;1.1;1.1;1.1},
MATCH(MONTH(BA$15),
{1,2,3,4,5,6,7,8,9,10,11,12})),
$ES178&lt;&gt;"LisChannel",
_xlpm.COEFF,
$ES178&lt;&gt;"RussOutdoor",
_xlpm.COEFF))</f>
        <v/>
      </c>
      <c r="BB178" s="68">
        <f t="array" ref="BB178">
_xlfn.LET(_xlpm.COEFF,
IF($AW178+$AX178=0,0,IF(MAX(MIN($AX178,EOMONTH(BB$15,0))-MAX($AW178,BB$15)+1,)&gt;0,1,0)),
_xlfn.IFS(
$ES178="LisChannel",
_xlpm.COEFF*
INDEX({1;1;1.2;1.2;1;1;1;1;1.2;1.2;1.2;1.2},
MATCH(MONTH(BB$15),
{1,2,3,4,5,6,7,8,9,10,11,12})),
CONCATENATE($ES178," ",$L178)="RussOutdoor метро",
_xlpm.COEFF*
INDEX({0.8;0.9;1.1;1.1;1;1;1;1;1.1;1.1;1.1;1.1},
MATCH(MONTH(BB$15),
{1,2,3,4,5,6,7,8,9,10,11,12})),
$ES178&lt;&gt;"LisChannel",
_xlpm.COEFF,
$ES178&lt;&gt;"RussOutdoor",
_xlpm.COEFF))</f>
        <v/>
      </c>
      <c r="BC178" s="68">
        <f t="array" ref="BC178">
_xlfn.LET(_xlpm.COEFF,
IF($AW178+$AX178=0,0,IF(MAX(MIN($AX178,EOMONTH(BC$15,0))-MAX($AW178,BC$15)+1,)&gt;0,1,0)),
_xlfn.IFS(
$ES178="LisChannel",
_xlpm.COEFF*
INDEX({1;1;1.2;1.2;1;1;1;1;1.2;1.2;1.2;1.2},
MATCH(MONTH(BC$15),
{1,2,3,4,5,6,7,8,9,10,11,12})),
CONCATENATE($ES178," ",$L178)="RussOutdoor метро",
_xlpm.COEFF*
INDEX({0.8;0.9;1.1;1.1;1;1;1;1;1.1;1.1;1.1;1.1},
MATCH(MONTH(BC$15),
{1,2,3,4,5,6,7,8,9,10,11,12})),
$ES178&lt;&gt;"LisChannel",
_xlpm.COEFF,
$ES178&lt;&gt;"RussOutdoor",
_xlpm.COEFF))</f>
        <v/>
      </c>
      <c r="BD178" s="68">
        <f t="array" ref="BD178">
_xlfn.LET(_xlpm.COEFF,
IF($AW178+$AX178=0,0,IF(MAX(MIN($AX178,EOMONTH(BD$15,0))-MAX($AW178,BD$15)+1,)&gt;0,1,0)),
_xlfn.IFS(
$ES178="LisChannel",
_xlpm.COEFF*
INDEX({1;1;1.2;1.2;1;1;1;1;1.2;1.2;1.2;1.2},
MATCH(MONTH(BD$15),
{1,2,3,4,5,6,7,8,9,10,11,12})),
CONCATENATE($ES178," ",$L178)="RussOutdoor метро",
_xlpm.COEFF*
INDEX({0.8;0.9;1.1;1.1;1;1;1;1;1.1;1.1;1.1;1.1},
MATCH(MONTH(BD$15),
{1,2,3,4,5,6,7,8,9,10,11,12})),
$ES178&lt;&gt;"LisChannel",
_xlpm.COEFF,
$ES178&lt;&gt;"RussOutdoor",
_xlpm.COEFF))</f>
        <v/>
      </c>
      <c r="BE178" s="68">
        <f t="array" ref="BE178">
_xlfn.LET(_xlpm.COEFF,
IF($AW178+$AX178=0,0,IF(MAX(MIN($AX178,EOMONTH(BE$15,0))-MAX($AW178,BE$15)+1,)&gt;0,1,0)),
_xlfn.IFS(
$ES178="LisChannel",
_xlpm.COEFF*
INDEX({1;1;1.2;1.2;1;1;1;1;1.2;1.2;1.2;1.2},
MATCH(MONTH(BE$15),
{1,2,3,4,5,6,7,8,9,10,11,12})),
CONCATENATE($ES178," ",$L178)="RussOutdoor метро",
_xlpm.COEFF*
INDEX({0.8;0.9;1.1;1.1;1;1;1;1;1.1;1.1;1.1;1.1},
MATCH(MONTH(BE$15),
{1,2,3,4,5,6,7,8,9,10,11,12})),
$ES178&lt;&gt;"LisChannel",
_xlpm.COEFF,
$ES178&lt;&gt;"RussOutdoor",
_xlpm.COEFF))</f>
        <v/>
      </c>
      <c r="BF178" s="68">
        <f t="array" ref="BF178">
_xlfn.LET(_xlpm.COEFF,
IF($AW178+$AX178=0,0,IF(MAX(MIN($AX178,EOMONTH(BF$15,0))-MAX($AW178,BF$15)+1,)&gt;0,1,0)),
_xlfn.IFS(
$ES178="LisChannel",
_xlpm.COEFF*
INDEX({1;1;1.2;1.2;1;1;1;1;1.2;1.2;1.2;1.2},
MATCH(MONTH(BF$15),
{1,2,3,4,5,6,7,8,9,10,11,12})),
CONCATENATE($ES178," ",$L178)="RussOutdoor метро",
_xlpm.COEFF*
INDEX({0.8;0.9;1.1;1.1;1;1;1;1;1.1;1.1;1.1;1.1},
MATCH(MONTH(BF$15),
{1,2,3,4,5,6,7,8,9,10,11,12})),
$ES178&lt;&gt;"LisChannel",
_xlpm.COEFF,
$ES178&lt;&gt;"RussOutdoor",
_xlpm.COEFF))</f>
        <v/>
      </c>
      <c r="BG178" s="68">
        <f t="array" ref="BG178">
_xlfn.LET(_xlpm.COEFF,
IF($AW178+$AX178=0,0,IF(MAX(MIN($AX178,EOMONTH(BG$15,0))-MAX($AW178,BG$15)+1,)&gt;0,1,0)),
_xlfn.IFS(
$ES178="LisChannel",
_xlpm.COEFF*
INDEX({1;1;1.2;1.2;1;1;1;1;1.2;1.2;1.2;1.2},
MATCH(MONTH(BG$15),
{1,2,3,4,5,6,7,8,9,10,11,12})),
CONCATENATE($ES178," ",$L178)="RussOutdoor метро",
_xlpm.COEFF*
INDEX({0.8;0.9;1.1;1.1;1;1;1;1;1.1;1.1;1.1;1.1},
MATCH(MONTH(BG$15),
{1,2,3,4,5,6,7,8,9,10,11,12})),
$ES178&lt;&gt;"LisChannel",
_xlpm.COEFF,
$ES178&lt;&gt;"RussOutdoor",
_xlpm.COEFF))</f>
        <v/>
      </c>
      <c r="BH178" s="68">
        <f t="array" ref="BH178">
_xlfn.LET(_xlpm.COEFF,
IF($AW178+$AX178=0,0,IF(MAX(MIN($AX178,EOMONTH(BH$15,0))-MAX($AW178,BH$15)+1,)&gt;0,1,0)),
_xlfn.IFS(
$ES178="LisChannel",
_xlpm.COEFF*
INDEX({1;1;1.2;1.2;1;1;1;1;1.2;1.2;1.2;1.2},
MATCH(MONTH(BH$15),
{1,2,3,4,5,6,7,8,9,10,11,12})),
CONCATENATE($ES178," ",$L178)="RussOutdoor метро",
_xlpm.COEFF*
INDEX({0.8;0.9;1.1;1.1;1;1;1;1;1.1;1.1;1.1;1.1},
MATCH(MONTH(BH$15),
{1,2,3,4,5,6,7,8,9,10,11,12})),
$ES178&lt;&gt;"LisChannel",
_xlpm.COEFF,
$ES178&lt;&gt;"RussOutdoor",
_xlpm.COEFF))</f>
        <v/>
      </c>
      <c r="BI178" s="68">
        <f t="array" ref="BI178">
_xlfn.LET(_xlpm.COEFF,
IF($AW178+$AX178=0,0,IF(MAX(MIN($AX178,EOMONTH(BI$15,0))-MAX($AW178,BI$15)+1,)&gt;0,1,0)),
_xlfn.IFS(
$ES178="LisChannel",
_xlpm.COEFF*
INDEX({1;1;1.2;1.2;1;1;1;1;1.2;1.2;1.2;1.2},
MATCH(MONTH(BI$15),
{1,2,3,4,5,6,7,8,9,10,11,12})),
CONCATENATE($ES178," ",$L178)="RussOutdoor метро",
_xlpm.COEFF*
INDEX({0.8;0.9;1.1;1.1;1;1;1;1;1.1;1.1;1.1;1.1},
MATCH(MONTH(BI$15),
{1,2,3,4,5,6,7,8,9,10,11,12})),
$ES178&lt;&gt;"LisChannel",
_xlpm.COEFF,
$ES178&lt;&gt;"RussOutdoor",
_xlpm.COEFF))</f>
        <v/>
      </c>
      <c r="BJ178" s="68">
        <f t="array" ref="BJ178">
_xlfn.LET(_xlpm.COEFF,
IF($AW178+$AX178=0,0,IF(MAX(MIN($AX178,EOMONTH(BJ$15,0))-MAX($AW178,BJ$15)+1,)&gt;0,1,0)),
_xlfn.IFS(
$ES178="LisChannel",
_xlpm.COEFF*
INDEX({1;1;1.2;1.2;1;1;1;1;1.2;1.2;1.2;1.2},
MATCH(MONTH(BJ$15),
{1,2,3,4,5,6,7,8,9,10,11,12})),
CONCATENATE($ES178," ",$L178)="RussOutdoor метро",
_xlpm.COEFF*
INDEX({0.8;0.9;1.1;1.1;1;1;1;1;1.1;1.1;1.1;1.1},
MATCH(MONTH(BJ$15),
{1,2,3,4,5,6,7,8,9,10,11,12})),
$ES178&lt;&gt;"LisChannel",
_xlpm.COEFF,
$ES178&lt;&gt;"RussOutdoor",
_xlpm.COEFF))</f>
        <v/>
      </c>
      <c r="BK178" s="68">
        <f t="array" ref="BK178">
_xlfn.LET(_xlpm.COEFF,
IF($AW178+$AX178=0,0,IF(MAX(MIN($AX178,EOMONTH(BK$15,0))-MAX($AW178,BK$15)+1,)&gt;0,1,0)),
_xlfn.IFS(
$ES178="LisChannel",
_xlpm.COEFF*
INDEX({1;1;1.2;1.2;1;1;1;1;1.2;1.2;1.2;1.2},
MATCH(MONTH(BK$15),
{1,2,3,4,5,6,7,8,9,10,11,12})),
CONCATENATE($ES178," ",$L178)="RussOutdoor метро",
_xlpm.COEFF*
INDEX({0.8;0.9;1.1;1.1;1;1;1;1;1.1;1.1;1.1;1.1},
MATCH(MONTH(BK$15),
{1,2,3,4,5,6,7,8,9,10,11,12})),
$ES178&lt;&gt;"LisChannel",
_xlpm.COEFF,
$ES178&lt;&gt;"RussOutdoor",
_xlpm.COEFF))</f>
        <v/>
      </c>
      <c r="BL178" s="62">
        <f>COUNTIFS($AZ178:$BK178,"&gt;0")</f>
        <v/>
      </c>
      <c r="BM178" s="65" t="n"/>
      <c r="BN178" s="125">
        <f>$DJ178</f>
        <v/>
      </c>
      <c r="BO178" s="63">
        <f>$DQ178</f>
        <v/>
      </c>
      <c r="BP178" s="125">
        <f>
IFERROR(
IF($BL178=0,0,
$BN178*(1-$BO178)),
0)</f>
        <v/>
      </c>
      <c r="BQ178" s="125">
        <f t="array" ref="BQ178">
IFERROR(
_xlfn.IFS(
$DH178="день_1",
$BP178*$BL178/($AX178-$AW178+1)*AZ178*(DAY(EOMONTH(AZ$15,0))),
$DH178="день_2",
$BP178/30*MAX(MIN($AX178,EOMONTH(AZ$15,0))-MAX($AW178,AZ$15)+1,),
$DH178="раб.день",
$BP178/30*(IFERROR(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$BP178*AZ178,
$DH178="неделя",
$BP178*AZ178/7*(ROUNDUP((DAY(EOMONTH(AZ$15,0)))/4,0))),
0)</f>
        <v/>
      </c>
      <c r="BR178" s="125">
        <f t="array" ref="BR178">
IFERROR(
_xlfn.IFS(
$DH178="день_1",
$BP178*$BL178/($AX178-$AW178+1)*BA178*(DAY(EOMONTH(BA$15,0))),
$DH178="день_2",
$BP178/30*MAX(MIN($AX178,EOMONTH(BA$15,0))-MAX($AW178,BA$15)+1,),
$DH178="раб.день",
$BP178/30*(IFERROR(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$BP178*BA178,
$DH178="неделя",
$BP178*BA178/7*(ROUNDUP((DAY(EOMONTH(BA$15,0)))/4,0))),
0)</f>
        <v/>
      </c>
      <c r="BS178" s="125">
        <f t="array" ref="BS178">
IFERROR(
_xlfn.IFS(
$DH178="день_1",
$BP178*$BL178/($AX178-$AW178+1)*BB178*(DAY(EOMONTH(BB$15,0))),
$DH178="день_2",
$BP178/30*MAX(MIN($AX178,EOMONTH(BB$15,0))-MAX($AW178,BB$15)+1,),
$DH178="раб.день",
$BP178/30*(IFERROR(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$BP178*BB178,
$DH178="неделя",
$BP178*BB178/7*(ROUNDUP((DAY(EOMONTH(BB$15,0)))/4,0))),
0)</f>
        <v/>
      </c>
      <c r="BT178" s="125">
        <f t="array" ref="BT178">
IFERROR(
_xlfn.IFS(
$DH178="день_1",
$BP178*$BL178/($AX178-$AW178+1)*BC178*(DAY(EOMONTH(BC$15,0))),
$DH178="день_2",
$BP178/30*MAX(MIN($AX178,EOMONTH(BC$15,0))-MAX($AW178,BC$15)+1,),
$DH178="раб.день",
$BP178/30*(IFERROR(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$BP178*BC178,
$DH178="неделя",
$BP178*BC178/7*(ROUNDUP((DAY(EOMONTH(BC$15,0)))/4,0))),
0)</f>
        <v/>
      </c>
      <c r="BU178" s="125">
        <f t="array" ref="BU178">
IFERROR(
_xlfn.IFS(
$DH178="день_1",
$BP178*$BL178/($AX178-$AW178+1)*BD178*(DAY(EOMONTH(BD$15,0))),
$DH178="день_2",
$BP178/30*MAX(MIN($AX178,EOMONTH(BD$15,0))-MAX($AW178,BD$15)+1,),
$DH178="раб.день",
$BP178/30*(IFERROR(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$BP178*BD178,
$DH178="неделя",
$BP178*BD178/7*(ROUNDUP((DAY(EOMONTH(BD$15,0)))/4,0))),
0)</f>
        <v/>
      </c>
      <c r="BV178" s="125">
        <f t="array" ref="BV178">
IFERROR(
_xlfn.IFS(
$DH178="день_1",
$BP178*$BL178/($AX178-$AW178+1)*BE178*(DAY(EOMONTH(BE$15,0))),
$DH178="день_2",
$BP178/30*MAX(MIN($AX178,EOMONTH(BE$15,0))-MAX($AW178,BE$15)+1,),
$DH178="раб.день",
$BP178/30*(IFERROR(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$BP178*BE178,
$DH178="неделя",
$BP178*BE178/7*(ROUNDUP((DAY(EOMONTH(BE$15,0)))/4,0))),
0)</f>
        <v/>
      </c>
      <c r="BW178" s="125">
        <f t="array" ref="BW178">
IFERROR(
_xlfn.IFS(
$DH178="день_1",
$BP178*$BL178/($AX178-$AW178+1)*BF178*(DAY(EOMONTH(BF$15,0))),
$DH178="день_2",
$BP178/30*MAX(MIN($AX178,EOMONTH(BF$15,0))-MAX($AW178,BF$15)+1,),
$DH178="раб.день",
$BP178/30*(IFERROR(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$BP178*BF178,
$DH178="неделя",
$BP178*BF178/7*(ROUNDUP((DAY(EOMONTH(BF$15,0)))/4,0))),
0)</f>
        <v/>
      </c>
      <c r="BX178" s="125">
        <f t="array" ref="BX178">
IFERROR(
_xlfn.IFS(
$DH178="день_1",
$BP178*$BL178/($AX178-$AW178+1)*BG178*(DAY(EOMONTH(BG$15,0))),
$DH178="день_2",
$BP178/30*MAX(MIN($AX178,EOMONTH(BG$15,0))-MAX($AW178,BG$15)+1,),
$DH178="раб.день",
$BP178/30*(IFERROR(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$BP178*BG178,
$DH178="неделя",
$BP178*BG178/7*(ROUNDUP((DAY(EOMONTH(BG$15,0)))/4,0))),
0)</f>
        <v/>
      </c>
      <c r="BY178" s="125">
        <f t="array" ref="BY178">
IFERROR(
_xlfn.IFS(
$DH178="день_1",
$BP178*$BL178/($AX178-$AW178+1)*BH178*(DAY(EOMONTH(BH$15,0))),
$DH178="день_2",
$BP178/30*MAX(MIN($AX178,EOMONTH(BH$15,0))-MAX($AW178,BH$15)+1,),
$DH178="раб.день",
$BP178/30*(IFERROR(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$BP178*BH178,
$DH178="неделя",
$BP178*BH178/7*(ROUNDUP((DAY(EOMONTH(BH$15,0)))/4,0))),
0)</f>
        <v/>
      </c>
      <c r="BZ178" s="125">
        <f t="array" ref="BZ178">
IFERROR(
_xlfn.IFS(
$DH178="день_1",
$BP178*$BL178/($AX178-$AW178+1)*BI178*(DAY(EOMONTH(BI$15,0))),
$DH178="день_2",
$BP178/30*MAX(MIN($AX178,EOMONTH(BI$15,0))-MAX($AW178,BI$15)+1,),
$DH178="раб.день",
$BP178/30*(IFERROR(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$BP178*BI178,
$DH178="неделя",
$BP178*BI178/7*(ROUNDUP((DAY(EOMONTH(BI$15,0)))/4,0))),
0)</f>
        <v/>
      </c>
      <c r="CA178" s="125">
        <f t="array" ref="CA178">
IFERROR(
_xlfn.IFS(
$DH178="день_1",
$BP178*$BL178/($AX178-$AW178+1)*BJ178*(DAY(EOMONTH(BJ$15,0))),
$DH178="день_2",
$BP178/30*MAX(MIN($AX178,EOMONTH(BJ$15,0))-MAX($AW178,BJ$15)+1,),
$DH178="раб.день",
$BP178/30*(IFERROR(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$BP178*BJ178,
$DH178="неделя",
$BP178*BJ178/7*(ROUNDUP((DAY(EOMONTH(BJ$15,0)))/4,0))),
0)</f>
        <v/>
      </c>
      <c r="CB178" s="125">
        <f t="array" ref="CB178">
IFERROR(
_xlfn.IFS(
$DH178="день_1",
$BP178*$BL178/($AX178-$AW178+1)*BK178*(DAY(EOMONTH(BK$15,0))),
$DH178="день_2",
$BP178/30*MAX(MIN($AX178,EOMONTH(BK$15,0))-MAX($AW178,BK$15)+1,),
$DH178="раб.день",
$BP178/30*(IFERROR(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$BP178*BK178,
$DH178="неделя",
$BP178*BK178/7*(ROUNDUP((DAY(EOMONTH(BK$15,0)))/4,0))),
0)</f>
        <v/>
      </c>
      <c r="CC178" s="125">
        <f>SUM($BQ178:$CB178)</f>
        <v/>
      </c>
      <c r="CD178" s="126">
        <f>SUM($EH178:$EH178)</f>
        <v/>
      </c>
      <c r="CE178" s="126">
        <f>$CD178*$AB178</f>
        <v/>
      </c>
      <c r="CF178" s="126">
        <f>SUM($EK178:$EK178)</f>
        <v/>
      </c>
      <c r="CG178" s="126">
        <f>$CF178*$AB178</f>
        <v/>
      </c>
      <c r="CH178" s="126">
        <f>SUM($CC178,$CE178,$CG178)</f>
        <v/>
      </c>
      <c r="CI178" s="126">
        <f>$CH178*(1+$CM178)</f>
        <v/>
      </c>
      <c r="CJ178" s="127" t="n">
        <v>0</v>
      </c>
      <c r="CK178" s="126">
        <f>SUM($CH178:$CH178)*(1+$CJ178)</f>
        <v/>
      </c>
      <c r="CL178" s="126">
        <f>SUM($CH178:$CH178)*(1+$CM178)</f>
        <v/>
      </c>
      <c r="CM178" s="59" t="n"/>
      <c r="CN178" s="59" t="n"/>
      <c r="CO178" s="72" t="n"/>
      <c r="CP178" s="59" t="n"/>
      <c r="CQ178" s="73" t="n"/>
      <c r="CR178" s="73" t="n"/>
      <c r="CS178" s="73" t="n"/>
      <c r="CT178" s="72" t="n"/>
      <c r="CU178" s="79" t="inlineStr">
        <is>
          <t> </t>
        </is>
      </c>
      <c r="CV178" s="60" t="n"/>
      <c r="CW178" s="60" t="n"/>
      <c r="CX178" s="60" t="n"/>
      <c r="CY178" s="127">
        <f>IFERROR(($CC178-$EE178)/($EE178/(1-$DQ178)),0)</f>
        <v/>
      </c>
      <c r="CZ178" s="127">
        <f>IFERROR(1-$EI178/($CE178),0)</f>
        <v/>
      </c>
      <c r="DA178" s="127">
        <f>IFERROR(1-$EL178/($CG178),0)</f>
        <v/>
      </c>
      <c r="DB178" s="126">
        <f>ROUND(IFERROR(($CI178/(1+$CM178)-$EN178),0),2)</f>
        <v/>
      </c>
      <c r="DC178" s="128" t="n"/>
      <c r="DD178" s="125" t="n"/>
      <c r="DE178" s="75" t="n">
        <v>0</v>
      </c>
      <c r="DF178" s="128" t="n"/>
      <c r="DG178" s="125">
        <f>IF($DC178=0,0,$DD178*($DC178*100%-$DE178*$DF178))*SUM($AB178:$AB178)</f>
        <v/>
      </c>
      <c r="DH178" s="129" t="inlineStr">
        <is>
          <t>месяц</t>
        </is>
      </c>
      <c r="DI178" s="130">
        <f t="array" ref="DI178">IFERROR(
IF($ES178="LisChannel",
(ROUND(((INDEX({174.625;153.888888888889;130.972222222222},MATCH($AI178,{2;3;4}),0))*$AG178*$AI178),2)),0),0)</f>
        <v/>
      </c>
      <c r="DJ178" s="130">
        <f>
_xlfn.LET(_xlpm.X,
IFERROR(
IF($ES178="НовиковТВ",
(_xlfn.LET(_xlpm.NTV,
_xlfn.LET(_xlpm.MIN,350000,
IF(SUMIFS($DI:$DI,$ES:$ES,"НовиковТВ")&lt;=_xlpm.MIN,
(SUMIFS($DI:$DI,$ES:$ES,"НовиковТВ")/(COUNTIFS($ES:$ES,"НовиковТВ")))*_xlpm.MIN/SUMIFS($DI:$DI,$ES:$ES,"НовиковТВ"),
DI178)),
_xlpm.NTV+$DG178/(1-(1-(_xlpm.NTV)*(1-$DL178)*(1-$DM178)*(1-$DN178)*(1-$DO178)*(1-$DP178)/_xlpm.NTV))))/(1+$EP178),
$DI178+$DG178/(1-(1-($DI178)*(1-$DL178)*(1-$DM178)*(1-$DN178)*(1-$DO178)*(1-$DP178)/$DI178))),
0),
_xlpm.X*(1+$CM178)*(1+$CW178)-_xlpm.X*(1+$CM178)+_xlpm.X)</f>
        <v/>
      </c>
      <c r="DK178" s="125" t="inlineStr">
        <is>
          <t>послед.</t>
        </is>
      </c>
      <c r="DL178" s="63" t="n">
        <v>0</v>
      </c>
      <c r="DM178" s="63" t="n">
        <v>0</v>
      </c>
      <c r="DN178" s="63" t="n">
        <v>0</v>
      </c>
      <c r="DO178" s="63" t="n">
        <v>0</v>
      </c>
      <c r="DP178" s="63" t="n">
        <v>0</v>
      </c>
      <c r="DQ178" s="63">
        <f t="array" ref="DQ178">IFERROR(_xlfn.IFS(
$DK178="послед.",1-(1-$DL178)*(1-$DM178)*(1-$DN178)*(1-$DO178)*(1-$DP178),
$DK178="сумм.",$DL178+$DM178+$DN178+$DO178+$DP178),
0)</f>
        <v/>
      </c>
      <c r="DR178" s="125">
        <f t="array" ref="DR178">
IFERROR(
_xlfn.IFS(
$BL178=0,
0,
$BL178&gt;0,
_xlfn.IFS($DK178="послед.",
$DJ178*(1-$DL178)*(1-$DM178)*(1-$DN178)*(1-$DO178)*(1-$DP178),
$DK178="сумм.",
$DJ178*(1-($DL178+$DM178+$DN178+$DO178+$DP178)))),0)</f>
        <v/>
      </c>
      <c r="DS178" s="125">
        <f t="array" ref="DS178">
IFERROR(_xlfn.IFS(
$DH178="день_1",
$DR178*$BL178/($AX178-$AW178+1)*AZ178*(DAY(EOMONTH(AZ$15,0))),
$DH178="день_2",
$DR178/30*MAX(MIN($AX178,EOMONTH(AZ$15,0))-MAX($AW178,AZ$15)+1,),
$DH178="раб.день",
$DR178/30*(IFERROR(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$DR178*AZ178,
$DH178="неделя",
$DR178*AZ178/7*(ROUNDUP((DAY(EOMONTH(AZ$15,0)))/4,0))),
0)</f>
        <v/>
      </c>
      <c r="DT178" s="125">
        <f t="array" ref="DT178">
IFERROR(_xlfn.IFS(
$DH178="день_1",
$DR178*$BL178/($AX178-$AW178+1)*BA178*(DAY(EOMONTH(BA$15,0))),
$DH178="день_2",
$DR178/30*MAX(MIN($AX178,EOMONTH(BA$15,0))-MAX($AW178,BA$15)+1,),
$DH178="раб.день",
$DR178/30*(IFERROR(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$DR178*BA178,
$DH178="неделя",
$DR178*BA178/7*(ROUNDUP((DAY(EOMONTH(BA$15,0)))/4,0))),
0)</f>
        <v/>
      </c>
      <c r="DU178" s="125">
        <f t="array" ref="DU178">
IFERROR(_xlfn.IFS(
$DH178="день_1",
$DR178*$BL178/($AX178-$AW178+1)*BB178*(DAY(EOMONTH(BB$15,0))),
$DH178="день_2",
$DR178/30*MAX(MIN($AX178,EOMONTH(BB$15,0))-MAX($AW178,BB$15)+1,),
$DH178="раб.день",
$DR178/30*(IFERROR(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$DR178*BB178,
$DH178="неделя",
$DR178*BB178/7*(ROUNDUP((DAY(EOMONTH(BB$15,0)))/4,0))),
0)</f>
        <v/>
      </c>
      <c r="DV178" s="125">
        <f t="array" ref="DV178">
IFERROR(_xlfn.IFS(
$DH178="день_1",
$DR178*$BL178/($AX178-$AW178+1)*BC178*(DAY(EOMONTH(BC$15,0))),
$DH178="день_2",
$DR178/30*MAX(MIN($AX178,EOMONTH(BC$15,0))-MAX($AW178,BC$15)+1,),
$DH178="раб.день",
$DR178/30*(IFERROR(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$DR178*BC178,
$DH178="неделя",
$DR178*BC178/7*(ROUNDUP((DAY(EOMONTH(BC$15,0)))/4,0))),
0)</f>
        <v/>
      </c>
      <c r="DW178" s="125">
        <f t="array" ref="DW178">
IFERROR(_xlfn.IFS(
$DH178="день_1",
$DR178*$BL178/($AX178-$AW178+1)*BD178*(DAY(EOMONTH(BD$15,0))),
$DH178="день_2",
$DR178/30*MAX(MIN($AX178,EOMONTH(BD$15,0))-MAX($AW178,BD$15)+1,),
$DH178="раб.день",
$DR178/30*(IFERROR(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$DR178*BD178,
$DH178="неделя",
$DR178*BD178/7*(ROUNDUP((DAY(EOMONTH(BD$15,0)))/4,0))),
0)</f>
        <v/>
      </c>
      <c r="DX178" s="125">
        <f t="array" ref="DX178">
IFERROR(_xlfn.IFS(
$DH178="день_1",
$DR178*$BL178/($AX178-$AW178+1)*BE178*(DAY(EOMONTH(BE$15,0))),
$DH178="день_2",
$DR178/30*MAX(MIN($AX178,EOMONTH(BE$15,0))-MAX($AW178,BE$15)+1,),
$DH178="раб.день",
$DR178/30*(IFERROR(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$DR178*BE178,
$DH178="неделя",
$DR178*BE178/7*(ROUNDUP((DAY(EOMONTH(BE$15,0)))/4,0))),
0)</f>
        <v/>
      </c>
      <c r="DY178" s="125">
        <f t="array" ref="DY178">
IFERROR(_xlfn.IFS(
$DH178="день_1",
$DR178*$BL178/($AX178-$AW178+1)*BF178*(DAY(EOMONTH(BF$15,0))),
$DH178="день_2",
$DR178/30*MAX(MIN($AX178,EOMONTH(BF$15,0))-MAX($AW178,BF$15)+1,),
$DH178="раб.день",
$DR178/30*(IFERROR(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$DR178*BF178,
$DH178="неделя",
$DR178*BF178/7*(ROUNDUP((DAY(EOMONTH(BF$15,0)))/4,0))),
0)</f>
        <v/>
      </c>
      <c r="DZ178" s="125">
        <f t="array" ref="DZ178">
IFERROR(_xlfn.IFS(
$DH178="день_1",
$DR178*$BL178/($AX178-$AW178+1)*BG178*(DAY(EOMONTH(BG$15,0))),
$DH178="день_2",
$DR178/30*MAX(MIN($AX178,EOMONTH(BG$15,0))-MAX($AW178,BG$15)+1,),
$DH178="раб.день",
$DR178/30*(IFERROR(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$DR178*BG178,
$DH178="неделя",
$DR178*BG178/7*(ROUNDUP((DAY(EOMONTH(BG$15,0)))/4,0))),
0)</f>
        <v/>
      </c>
      <c r="EA178" s="125">
        <f t="array" ref="EA178">
IFERROR(_xlfn.IFS(
$DH178="день_1",
$DR178*$BL178/($AX178-$AW178+1)*BH178*(DAY(EOMONTH(BH$15,0))),
$DH178="день_2",
$DR178/30*MAX(MIN($AX178,EOMONTH(BH$15,0))-MAX($AW178,BH$15)+1,),
$DH178="раб.день",
$DR178/30*(IFERROR(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$DR178*BH178,
$DH178="неделя",
$DR178*BH178/7*(ROUNDUP((DAY(EOMONTH(BH$15,0)))/4,0))),
0)</f>
        <v/>
      </c>
      <c r="EB178" s="125">
        <f t="array" ref="EB178">
IFERROR(_xlfn.IFS(
$DH178="день_1",
$DR178*$BL178/($AX178-$AW178+1)*BI178*(DAY(EOMONTH(BI$15,0))),
$DH178="день_2",
$DR178/30*MAX(MIN($AX178,EOMONTH(BI$15,0))-MAX($AW178,BI$15)+1,),
$DH178="раб.день",
$DR178/30*(IFERROR(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$DR178*BI178,
$DH178="неделя",
$DR178*BI178/7*(ROUNDUP((DAY(EOMONTH(BI$15,0)))/4,0))),
0)</f>
        <v/>
      </c>
      <c r="EC178" s="125">
        <f t="array" ref="EC178">
IFERROR(_xlfn.IFS(
$DH178="день_1",
$DR178*$BL178/($AX178-$AW178+1)*BJ178*(DAY(EOMONTH(BJ$15,0))),
$DH178="день_2",
$DR178/30*MAX(MIN($AX178,EOMONTH(BJ$15,0))-MAX($AW178,BJ$15)+1,),
$DH178="раб.день",
$DR178/30*(IFERROR(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$DR178*BJ178,
$DH178="неделя",
$DR178*BJ178/7*(ROUNDUP((DAY(EOMONTH(BJ$15,0)))/4,0))),
0)</f>
        <v/>
      </c>
      <c r="ED178" s="125">
        <f t="array" ref="ED178">
IFERROR(_xlfn.IFS(
$DH178="день_1",
$DR178*$BL178/($AX178-$AW178+1)*BK178*(DAY(EOMONTH(BK$15,0))),
$DH178="день_2",
$DR178/30*MAX(MIN($AX178,EOMONTH(BK$15,0))-MAX($AW178,BK$15)+1,),
$DH178="раб.день",
$DR178/30*(IFERROR(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$DR178*BK178,
$DH178="неделя",
$DR178*BK178/7*(ROUNDUP((DAY(EOMONTH(BK$15,0)))/4,0))),
0)</f>
        <v/>
      </c>
      <c r="EE178" s="125">
        <f>SUM($DS178,$DT178,$DU178,$DV178,$DW178,$DX178,$DY178,$DZ178,$EA178,$EB178,$EC178,$ED178)</f>
        <v/>
      </c>
      <c r="EF178" s="125">
        <f>IFERROR(ROUND($EE178*(1+$EP178),2),0)</f>
        <v/>
      </c>
      <c r="EG178" s="128" t="n">
        <v>1</v>
      </c>
      <c r="EH178" s="126" t="n">
        <v>0</v>
      </c>
      <c r="EI178" s="126">
        <f>ROUND(SUM($EH178:$EH178)*SUM($AB178:$AB178)*$EG178,2)</f>
        <v/>
      </c>
      <c r="EJ178" s="126">
        <f>ROUND($EI178*(1+$EP178),2)</f>
        <v/>
      </c>
      <c r="EK178" s="126" t="n">
        <v>0</v>
      </c>
      <c r="EL178" s="126">
        <f>ROUND(SUM($EK178:$EK178)*SUM($AB178:$AB178)*$EG178,2)</f>
        <v/>
      </c>
      <c r="EM178" s="126">
        <f>ROUND($EL178*(1+$EP178),2)</f>
        <v/>
      </c>
      <c r="EN178" s="126">
        <f>SUM($EE178,$EI178,$EL178)</f>
        <v/>
      </c>
      <c r="EO178" s="126">
        <f>SUM($EF178,$EJ178,$EM178)</f>
        <v/>
      </c>
      <c r="EP178" s="59" t="n"/>
      <c r="EQ178" s="59" t="n"/>
      <c r="ER178" s="60">
        <f t="array" ref="ER1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MATCH(ES178,
{"AMS";"RussOutdoor";"HD Outdoor";"Ingroup";"IQ";"Ledproduction";"LisChannel";"Logic";"Media-PPL";"NovikovTV | НовиковТВ";"SMA";"SOK";"КрокусТВ | CrocusTV | IndoorTV";"Сити";"ТЯК Москва"},
0)),"")</f>
        <v/>
      </c>
      <c r="ES178" s="60" t="n"/>
      <c r="ET178" s="60">
        <f t="array" ref="ET1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MATCH(ES178,
{"AMS";"RussOutdoor";"HD Outdoor";"Ingroup";"IQ";"Ledproduction";"LisChannel";"Logic";"Media-PPL";"NovikovTV | НовиковТВ";"SMA";"SOK";"КрокусТВ | CrocusTV | IndoorTV";"Сити";"ТЯК Москва"},
0)),"")</f>
        <v/>
      </c>
      <c r="EU178" s="60" t="n"/>
      <c r="EV178" s="60" t="n"/>
      <c r="EX178" s="110">
        <f t="array" ref="EX178">
($AR178/30
+N("ТРАФИК ПЛОЩАДКИ"))*
(IFERROR(
_xlfn.LET(
_xlpm.GPR,
HLOOKUP($L178,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IF($Q178="цифровой",_xlpm.GPR/$AG178,_xlpm.GPR/60)),
0)
+N("DWELL TIME"))*
(IF($AB178=0,0,IF($AB178=1,0.3,IF($AB178=2,0.5,IF($AB178&gt;2,1))))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_xlfn.IFS($AC178="да",1.2,$AC178="нет",1)*
_xlfn.IFS($AD178="да",1.2,$AD178="нет",1)*
IF(R178="статический",1,1.2)*
$X178*
INDEX(
{1.2;1;1.2;1.2;1;1.2;1.2;1.2;1.2;1.2;1.2;1;1.2;1.2;1.2;1.2;1;1;1.2;1.2;1.2;1;1;1;1;1.2;1.2;1.2;1.2;1;1;1;1;1.2;1.2;1.2;1.2;1.2;1.2;1.2;1.2;1;1;1.2;1;1;1;1;1.5;1;1;1.5;1.5;1.2},
MATCH($Q178,_xlpm.MI,0)))&gt;{0.02;0.04;0.06;0.1;0.2;0.4;0.6;0.8;1;2;4;6})),
{0;1;2;3;4;5;6;7;8;9;10;11;12},
0)))
+N("КОЭФФИЦИЕНТ КОНТАКТА"))))*
(_xlfn.IFS($X178&lt;0.1,$X178/1000,$X178&gt;25,5.2,AND($X178&gt;=0.1,$X178&lt;=25),(($X178*2+0.1)/10)*($X178/10)))*
IFERROR((_xlfn.LET(
_xlpm.MA,
{0;0.8;0.85;0.9;0.95;1},
_xlpm.MAA,
{0;1;2;3;4;5},
INDEX(_xlpm.MA,MATCH(SUMPRODUCT(--((IF(ROUND(_xlpm.MAA,1)&gt;5,5,ROUND($AB178,1)))&gt;{0;1;2;3;4;5})),_xlpm.MAA,0)))
+N("КОЭФФИЦИЕНТ КОЛ-ВО КОНСТРУКЦИЙ")),1)*
$AB178,0))*
(IF($Q178="цифровой",$AG178/15*$AI178,1)
+N("ДЛЯ ЦИФРЫ"))</f>
        <v/>
      </c>
      <c r="EY178" s="110">
        <f>IFERROR(EX178*AY178,0)</f>
        <v/>
      </c>
      <c r="EZ178" s="131">
        <f>IFERROR(DP178/EY178*1000,0)</f>
        <v/>
      </c>
      <c r="FA178" s="112">
        <f>IFERROR(FC178/FB178,0)</f>
        <v/>
      </c>
      <c r="FB178" s="112">
        <f>IFERROR((FC178/(EY178/FF178*#REF!))*0.825,0)</f>
        <v/>
      </c>
      <c r="FC178" s="112">
        <f>IFERROR(((EX178*30/AR178)*100)/30,0)</f>
        <v/>
      </c>
      <c r="FD178" s="112">
        <f>IFERROR(EY178/G178*100%,0)</f>
        <v/>
      </c>
      <c r="FE178" s="112">
        <f>IFERROR(FD178/FC178*100%,0)</f>
        <v/>
      </c>
      <c r="FF178" s="110">
        <f>IFERROR(AR178/30*AY178,0)</f>
        <v/>
      </c>
    </row>
    <row r="179" ht="12.75" customHeight="1">
      <c r="A179" s="59" t="n"/>
      <c r="B179" s="60" t="n"/>
      <c r="C179" s="60" t="n"/>
      <c r="D179" s="60">
        <f t="array" ref="D1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9" s="60">
        <f t="array" ref="E1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9" s="60" t="inlineStr"/>
      <c r="G179" s="60" t="n"/>
      <c r="H179" s="60">
        <f t="array" ref="H1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9" s="60" t="n"/>
      <c r="J179" s="60" t="n"/>
      <c r="K179" s="60" t="n"/>
      <c r="L179" s="60" t="n"/>
      <c r="M179" s="60" t="n"/>
      <c r="N179" s="60" t="n"/>
      <c r="O179" s="60" t="n"/>
      <c r="P179" s="60">
        <f t="array" ref="P179">
_xlfn.IFS(
ISNUMBER(MATCH($Q179,{"шелфбаннер","разделитель","монетница","чековая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ISNUMBER(MATCH($Q179,{"каталог","журнал"},)),
"Пресса",
$Q179="","")</f>
        <v/>
      </c>
      <c r="Q179" s="60" t="n"/>
      <c r="R179" s="60">
        <f t="array" ref="R179">
IFERROR(
_xlfn.IFS(
OR(ISNUMBER(MATCH($Q179,{"экспозиция","макет","стенд","автостенд","авто стенд","выставочное пространство","выставочные стенды","модульные выставочные стенды","3Д конструкция","3D конструкция"},)),P179="Экспонирование"),
"нестандартный",
ISNUMBER(MATCH($Q179,{"скроллер","призматрон"},)),
"динамический",
$P179="Видео",
"цифровой",
OR($P179="Пресса",$P179="Щит",$P179="POSm",$P179="Подвес",$P179="Брендирование/оклейка"),
"статический"),"")</f>
        <v/>
      </c>
      <c r="S179" s="59" t="n"/>
      <c r="T179" s="60" t="n"/>
      <c r="U179" s="60" t="n"/>
      <c r="V179" s="60">
        <f>
IF(P179="Видео",
"цифровой постер/ролик",
IF(ISNUMBER(MATCH(Q179,{"короб световой","короб световой | лайтбокс","короб световой | кристалайт","лайтбокс","лайт бокс","кристалайт","LB","lightbox"},)),
"бэклит",
IF(P179="Брендирование/оклейка",
"перфарированная пленка/самоклейка",
IF(P179="Экспонирование",
"под запрос",
IF(P179="Подвес",
"баннер/ткань",
"")))))</f>
        <v/>
      </c>
      <c r="W179" s="59" t="n"/>
      <c r="X179" s="59" t="n"/>
      <c r="Y179" s="59" t="n"/>
      <c r="Z179" s="61" t="n"/>
      <c r="AA179" s="61" t="n"/>
      <c r="AB179" s="61">
        <f>IF(BL179&gt;0,Z179,0)</f>
        <v/>
      </c>
      <c r="AC179" s="59" t="n"/>
      <c r="AD179" s="59" t="n"/>
      <c r="AE179" s="59" t="n"/>
      <c r="AF179" s="59" t="n"/>
      <c r="AG179" s="59" t="n"/>
      <c r="AH179" s="59" t="n"/>
      <c r="AI179" s="59" t="n"/>
      <c r="AJ179" s="59" t="n"/>
      <c r="AK179" s="59" t="n"/>
      <c r="AL179" s="62">
        <f>IFERROR(IF(OR(R179="статический",R179="динамический",R179="нестандартный",R179="",R179=""),"-",IF(AND(AH179="-",AI179="-"),"-",AK179*3600/AH179*AI179)),"-")</f>
        <v/>
      </c>
      <c r="AM179" s="62">
        <f>IFERROR(IF(OR(R179="статический",R179="динамический",R179="",R179="", R179="BTL",R179="нестандартный"),"-",AG179*AI179*AL179/60),"-")</f>
        <v/>
      </c>
      <c r="AN179" s="63">
        <f>IFERROR(IF(AH179="","-",AG179*AI179/AH179),"-")</f>
        <v/>
      </c>
      <c r="AO179" s="59">
        <f>IFERROR(IF(OR($R179="статический",$R179="динамический",$R179="",$R179="",$R179="BTL",$R179="нестандартный"),"-",$AL179*$AY179),"-")</f>
        <v/>
      </c>
      <c r="AP179" s="62">
        <f>IFERROR(IF(OR($R179="статический",$R179="динамический",$R179="",$R179="",$R179="BTL",$R179="нестандартный"),"-",$AM179*AY179),"-")</f>
        <v/>
      </c>
      <c r="AQ179" s="64" t="n"/>
      <c r="AR179" s="61" t="n"/>
      <c r="AS179" s="61" t="n"/>
      <c r="AT179" s="61" t="n"/>
      <c r="AU179" s="65" t="n"/>
      <c r="AV179" s="124">
        <f>IFERROR(DR179/AT179*1000,"n/a")</f>
        <v/>
      </c>
      <c r="AW179" s="67" t="n"/>
      <c r="AX179" s="67" t="n"/>
      <c r="AY179" s="43">
        <f>IFERROR(IF(OR($AW179="",$AX179=""),"",_xlfn.DAYS($AX179+1,$AW179)),"")</f>
        <v/>
      </c>
      <c r="AZ179" s="68">
        <f t="array" ref="AZ179">
_xlfn.LET(_xlpm.COEFF,
IF($AW179+$AX179=0,0,IF(MAX(MIN($AX179,EOMONTH(AZ$15,0))-MAX($AW179,AZ$15)+1,)&gt;0,1,0)),
_xlfn.IFS(
$ES179="LisChannel",
_xlpm.COEFF*
INDEX({1;1;1.2;1.2;1;1;1;1;1.2;1.2;1.2;1.2},
MATCH(MONTH(AZ$15),
{1,2,3,4,5,6,7,8,9,10,11,12})),
CONCATENATE($ES179," ",$L179)="RussOutdoor метро",
_xlpm.COEFF*
INDEX({0.8;0.9;1.1;1.1;1;1;1;1;1.1;1.1;1.1;1.1},
MATCH(MONTH(AZ$15),
{1,2,3,4,5,6,7,8,9,10,11,12})),
$ES179&lt;&gt;"LisChannel",
_xlpm.COEFF,
$ES179&lt;&gt;"RussOutdoor",
_xlpm.COEFF))</f>
        <v/>
      </c>
      <c r="BA179" s="68">
        <f t="array" ref="BA179">
_xlfn.LET(_xlpm.COEFF,
IF($AW179+$AX179=0,0,IF(MAX(MIN($AX179,EOMONTH(BA$15,0))-MAX($AW179,BA$15)+1,)&gt;0,1,0)),
_xlfn.IFS(
$ES179="LisChannel",
_xlpm.COEFF*
INDEX({1;1;1.2;1.2;1;1;1;1;1.2;1.2;1.2;1.2},
MATCH(MONTH(BA$15),
{1,2,3,4,5,6,7,8,9,10,11,12})),
CONCATENATE($ES179," ",$L179)="RussOutdoor метро",
_xlpm.COEFF*
INDEX({0.8;0.9;1.1;1.1;1;1;1;1;1.1;1.1;1.1;1.1},
MATCH(MONTH(BA$15),
{1,2,3,4,5,6,7,8,9,10,11,12})),
$ES179&lt;&gt;"LisChannel",
_xlpm.COEFF,
$ES179&lt;&gt;"RussOutdoor",
_xlpm.COEFF))</f>
        <v/>
      </c>
      <c r="BB179" s="68">
        <f t="array" ref="BB179">
_xlfn.LET(_xlpm.COEFF,
IF($AW179+$AX179=0,0,IF(MAX(MIN($AX179,EOMONTH(BB$15,0))-MAX($AW179,BB$15)+1,)&gt;0,1,0)),
_xlfn.IFS(
$ES179="LisChannel",
_xlpm.COEFF*
INDEX({1;1;1.2;1.2;1;1;1;1;1.2;1.2;1.2;1.2},
MATCH(MONTH(BB$15),
{1,2,3,4,5,6,7,8,9,10,11,12})),
CONCATENATE($ES179," ",$L179)="RussOutdoor метро",
_xlpm.COEFF*
INDEX({0.8;0.9;1.1;1.1;1;1;1;1;1.1;1.1;1.1;1.1},
MATCH(MONTH(BB$15),
{1,2,3,4,5,6,7,8,9,10,11,12})),
$ES179&lt;&gt;"LisChannel",
_xlpm.COEFF,
$ES179&lt;&gt;"RussOutdoor",
_xlpm.COEFF))</f>
        <v/>
      </c>
      <c r="BC179" s="68">
        <f t="array" ref="BC179">
_xlfn.LET(_xlpm.COEFF,
IF($AW179+$AX179=0,0,IF(MAX(MIN($AX179,EOMONTH(BC$15,0))-MAX($AW179,BC$15)+1,)&gt;0,1,0)),
_xlfn.IFS(
$ES179="LisChannel",
_xlpm.COEFF*
INDEX({1;1;1.2;1.2;1;1;1;1;1.2;1.2;1.2;1.2},
MATCH(MONTH(BC$15),
{1,2,3,4,5,6,7,8,9,10,11,12})),
CONCATENATE($ES179," ",$L179)="RussOutdoor метро",
_xlpm.COEFF*
INDEX({0.8;0.9;1.1;1.1;1;1;1;1;1.1;1.1;1.1;1.1},
MATCH(MONTH(BC$15),
{1,2,3,4,5,6,7,8,9,10,11,12})),
$ES179&lt;&gt;"LisChannel",
_xlpm.COEFF,
$ES179&lt;&gt;"RussOutdoor",
_xlpm.COEFF))</f>
        <v/>
      </c>
      <c r="BD179" s="68">
        <f t="array" ref="BD179">
_xlfn.LET(_xlpm.COEFF,
IF($AW179+$AX179=0,0,IF(MAX(MIN($AX179,EOMONTH(BD$15,0))-MAX($AW179,BD$15)+1,)&gt;0,1,0)),
_xlfn.IFS(
$ES179="LisChannel",
_xlpm.COEFF*
INDEX({1;1;1.2;1.2;1;1;1;1;1.2;1.2;1.2;1.2},
MATCH(MONTH(BD$15),
{1,2,3,4,5,6,7,8,9,10,11,12})),
CONCATENATE($ES179," ",$L179)="RussOutdoor метро",
_xlpm.COEFF*
INDEX({0.8;0.9;1.1;1.1;1;1;1;1;1.1;1.1;1.1;1.1},
MATCH(MONTH(BD$15),
{1,2,3,4,5,6,7,8,9,10,11,12})),
$ES179&lt;&gt;"LisChannel",
_xlpm.COEFF,
$ES179&lt;&gt;"RussOutdoor",
_xlpm.COEFF))</f>
        <v/>
      </c>
      <c r="BE179" s="68">
        <f t="array" ref="BE179">
_xlfn.LET(_xlpm.COEFF,
IF($AW179+$AX179=0,0,IF(MAX(MIN($AX179,EOMONTH(BE$15,0))-MAX($AW179,BE$15)+1,)&gt;0,1,0)),
_xlfn.IFS(
$ES179="LisChannel",
_xlpm.COEFF*
INDEX({1;1;1.2;1.2;1;1;1;1;1.2;1.2;1.2;1.2},
MATCH(MONTH(BE$15),
{1,2,3,4,5,6,7,8,9,10,11,12})),
CONCATENATE($ES179," ",$L179)="RussOutdoor метро",
_xlpm.COEFF*
INDEX({0.8;0.9;1.1;1.1;1;1;1;1;1.1;1.1;1.1;1.1},
MATCH(MONTH(BE$15),
{1,2,3,4,5,6,7,8,9,10,11,12})),
$ES179&lt;&gt;"LisChannel",
_xlpm.COEFF,
$ES179&lt;&gt;"RussOutdoor",
_xlpm.COEFF))</f>
        <v/>
      </c>
      <c r="BF179" s="68">
        <f t="array" ref="BF179">
_xlfn.LET(_xlpm.COEFF,
IF($AW179+$AX179=0,0,IF(MAX(MIN($AX179,EOMONTH(BF$15,0))-MAX($AW179,BF$15)+1,)&gt;0,1,0)),
_xlfn.IFS(
$ES179="LisChannel",
_xlpm.COEFF*
INDEX({1;1;1.2;1.2;1;1;1;1;1.2;1.2;1.2;1.2},
MATCH(MONTH(BF$15),
{1,2,3,4,5,6,7,8,9,10,11,12})),
CONCATENATE($ES179," ",$L179)="RussOutdoor метро",
_xlpm.COEFF*
INDEX({0.8;0.9;1.1;1.1;1;1;1;1;1.1;1.1;1.1;1.1},
MATCH(MONTH(BF$15),
{1,2,3,4,5,6,7,8,9,10,11,12})),
$ES179&lt;&gt;"LisChannel",
_xlpm.COEFF,
$ES179&lt;&gt;"RussOutdoor",
_xlpm.COEFF))</f>
        <v/>
      </c>
      <c r="BG179" s="68">
        <f t="array" ref="BG179">
_xlfn.LET(_xlpm.COEFF,
IF($AW179+$AX179=0,0,IF(MAX(MIN($AX179,EOMONTH(BG$15,0))-MAX($AW179,BG$15)+1,)&gt;0,1,0)),
_xlfn.IFS(
$ES179="LisChannel",
_xlpm.COEFF*
INDEX({1;1;1.2;1.2;1;1;1;1;1.2;1.2;1.2;1.2},
MATCH(MONTH(BG$15),
{1,2,3,4,5,6,7,8,9,10,11,12})),
CONCATENATE($ES179," ",$L179)="RussOutdoor метро",
_xlpm.COEFF*
INDEX({0.8;0.9;1.1;1.1;1;1;1;1;1.1;1.1;1.1;1.1},
MATCH(MONTH(BG$15),
{1,2,3,4,5,6,7,8,9,10,11,12})),
$ES179&lt;&gt;"LisChannel",
_xlpm.COEFF,
$ES179&lt;&gt;"RussOutdoor",
_xlpm.COEFF))</f>
        <v/>
      </c>
      <c r="BH179" s="68">
        <f t="array" ref="BH179">
_xlfn.LET(_xlpm.COEFF,
IF($AW179+$AX179=0,0,IF(MAX(MIN($AX179,EOMONTH(BH$15,0))-MAX($AW179,BH$15)+1,)&gt;0,1,0)),
_xlfn.IFS(
$ES179="LisChannel",
_xlpm.COEFF*
INDEX({1;1;1.2;1.2;1;1;1;1;1.2;1.2;1.2;1.2},
MATCH(MONTH(BH$15),
{1,2,3,4,5,6,7,8,9,10,11,12})),
CONCATENATE($ES179," ",$L179)="RussOutdoor метро",
_xlpm.COEFF*
INDEX({0.8;0.9;1.1;1.1;1;1;1;1;1.1;1.1;1.1;1.1},
MATCH(MONTH(BH$15),
{1,2,3,4,5,6,7,8,9,10,11,12})),
$ES179&lt;&gt;"LisChannel",
_xlpm.COEFF,
$ES179&lt;&gt;"RussOutdoor",
_xlpm.COEFF))</f>
        <v/>
      </c>
      <c r="BI179" s="68">
        <f t="array" ref="BI179">
_xlfn.LET(_xlpm.COEFF,
IF($AW179+$AX179=0,0,IF(MAX(MIN($AX179,EOMONTH(BI$15,0))-MAX($AW179,BI$15)+1,)&gt;0,1,0)),
_xlfn.IFS(
$ES179="LisChannel",
_xlpm.COEFF*
INDEX({1;1;1.2;1.2;1;1;1;1;1.2;1.2;1.2;1.2},
MATCH(MONTH(BI$15),
{1,2,3,4,5,6,7,8,9,10,11,12})),
CONCATENATE($ES179," ",$L179)="RussOutdoor метро",
_xlpm.COEFF*
INDEX({0.8;0.9;1.1;1.1;1;1;1;1;1.1;1.1;1.1;1.1},
MATCH(MONTH(BI$15),
{1,2,3,4,5,6,7,8,9,10,11,12})),
$ES179&lt;&gt;"LisChannel",
_xlpm.COEFF,
$ES179&lt;&gt;"RussOutdoor",
_xlpm.COEFF))</f>
        <v/>
      </c>
      <c r="BJ179" s="68">
        <f t="array" ref="BJ179">
_xlfn.LET(_xlpm.COEFF,
IF($AW179+$AX179=0,0,IF(MAX(MIN($AX179,EOMONTH(BJ$15,0))-MAX($AW179,BJ$15)+1,)&gt;0,1,0)),
_xlfn.IFS(
$ES179="LisChannel",
_xlpm.COEFF*
INDEX({1;1;1.2;1.2;1;1;1;1;1.2;1.2;1.2;1.2},
MATCH(MONTH(BJ$15),
{1,2,3,4,5,6,7,8,9,10,11,12})),
CONCATENATE($ES179," ",$L179)="RussOutdoor метро",
_xlpm.COEFF*
INDEX({0.8;0.9;1.1;1.1;1;1;1;1;1.1;1.1;1.1;1.1},
MATCH(MONTH(BJ$15),
{1,2,3,4,5,6,7,8,9,10,11,12})),
$ES179&lt;&gt;"LisChannel",
_xlpm.COEFF,
$ES179&lt;&gt;"RussOutdoor",
_xlpm.COEFF))</f>
        <v/>
      </c>
      <c r="BK179" s="68">
        <f t="array" ref="BK179">
_xlfn.LET(_xlpm.COEFF,
IF($AW179+$AX179=0,0,IF(MAX(MIN($AX179,EOMONTH(BK$15,0))-MAX($AW179,BK$15)+1,)&gt;0,1,0)),
_xlfn.IFS(
$ES179="LisChannel",
_xlpm.COEFF*
INDEX({1;1;1.2;1.2;1;1;1;1;1.2;1.2;1.2;1.2},
MATCH(MONTH(BK$15),
{1,2,3,4,5,6,7,8,9,10,11,12})),
CONCATENATE($ES179," ",$L179)="RussOutdoor метро",
_xlpm.COEFF*
INDEX({0.8;0.9;1.1;1.1;1;1;1;1;1.1;1.1;1.1;1.1},
MATCH(MONTH(BK$15),
{1,2,3,4,5,6,7,8,9,10,11,12})),
$ES179&lt;&gt;"LisChannel",
_xlpm.COEFF,
$ES179&lt;&gt;"RussOutdoor",
_xlpm.COEFF))</f>
        <v/>
      </c>
      <c r="BL179" s="62">
        <f>COUNTIFS($AZ179:$BK179,"&gt;0")</f>
        <v/>
      </c>
      <c r="BM179" s="65" t="n"/>
      <c r="BN179" s="125">
        <f>$DJ179</f>
        <v/>
      </c>
      <c r="BO179" s="63">
        <f>$DQ179</f>
        <v/>
      </c>
      <c r="BP179" s="125">
        <f>
IFERROR(
IF($BL179=0,0,
$BN179*(1-$BO179)),
0)</f>
        <v/>
      </c>
      <c r="BQ179" s="125">
        <f t="array" ref="BQ179">
IFERROR(
_xlfn.IFS(
$DH179="день_1",
$BP179*$BL179/($AX179-$AW179+1)*AZ179*(DAY(EOMONTH(AZ$15,0))),
$DH179="день_2",
$BP179/30*MAX(MIN($AX179,EOMONTH(AZ$15,0))-MAX($AW179,AZ$15)+1,),
$DH179="раб.день",
$BP179/30*(IFERROR(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$BP179*AZ179,
$DH179="неделя",
$BP179*AZ179/7*(ROUNDUP((DAY(EOMONTH(AZ$15,0)))/4,0))),
0)</f>
        <v/>
      </c>
      <c r="BR179" s="125">
        <f t="array" ref="BR179">
IFERROR(
_xlfn.IFS(
$DH179="день_1",
$BP179*$BL179/($AX179-$AW179+1)*BA179*(DAY(EOMONTH(BA$15,0))),
$DH179="день_2",
$BP179/30*MAX(MIN($AX179,EOMONTH(BA$15,0))-MAX($AW179,BA$15)+1,),
$DH179="раб.день",
$BP179/30*(IFERROR(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$BP179*BA179,
$DH179="неделя",
$BP179*BA179/7*(ROUNDUP((DAY(EOMONTH(BA$15,0)))/4,0))),
0)</f>
        <v/>
      </c>
      <c r="BS179" s="125">
        <f t="array" ref="BS179">
IFERROR(
_xlfn.IFS(
$DH179="день_1",
$BP179*$BL179/($AX179-$AW179+1)*BB179*(DAY(EOMONTH(BB$15,0))),
$DH179="день_2",
$BP179/30*MAX(MIN($AX179,EOMONTH(BB$15,0))-MAX($AW179,BB$15)+1,),
$DH179="раб.день",
$BP179/30*(IFERROR(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$BP179*BB179,
$DH179="неделя",
$BP179*BB179/7*(ROUNDUP((DAY(EOMONTH(BB$15,0)))/4,0))),
0)</f>
        <v/>
      </c>
      <c r="BT179" s="125">
        <f t="array" ref="BT179">
IFERROR(
_xlfn.IFS(
$DH179="день_1",
$BP179*$BL179/($AX179-$AW179+1)*BC179*(DAY(EOMONTH(BC$15,0))),
$DH179="день_2",
$BP179/30*MAX(MIN($AX179,EOMONTH(BC$15,0))-MAX($AW179,BC$15)+1,),
$DH179="раб.день",
$BP179/30*(IFERROR(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$BP179*BC179,
$DH179="неделя",
$BP179*BC179/7*(ROUNDUP((DAY(EOMONTH(BC$15,0)))/4,0))),
0)</f>
        <v/>
      </c>
      <c r="BU179" s="125">
        <f t="array" ref="BU179">
IFERROR(
_xlfn.IFS(
$DH179="день_1",
$BP179*$BL179/($AX179-$AW179+1)*BD179*(DAY(EOMONTH(BD$15,0))),
$DH179="день_2",
$BP179/30*MAX(MIN($AX179,EOMONTH(BD$15,0))-MAX($AW179,BD$15)+1,),
$DH179="раб.день",
$BP179/30*(IFERROR(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$BP179*BD179,
$DH179="неделя",
$BP179*BD179/7*(ROUNDUP((DAY(EOMONTH(BD$15,0)))/4,0))),
0)</f>
        <v/>
      </c>
      <c r="BV179" s="125">
        <f t="array" ref="BV179">
IFERROR(
_xlfn.IFS(
$DH179="день_1",
$BP179*$BL179/($AX179-$AW179+1)*BE179*(DAY(EOMONTH(BE$15,0))),
$DH179="день_2",
$BP179/30*MAX(MIN($AX179,EOMONTH(BE$15,0))-MAX($AW179,BE$15)+1,),
$DH179="раб.день",
$BP179/30*(IFERROR(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$BP179*BE179,
$DH179="неделя",
$BP179*BE179/7*(ROUNDUP((DAY(EOMONTH(BE$15,0)))/4,0))),
0)</f>
        <v/>
      </c>
      <c r="BW179" s="125">
        <f t="array" ref="BW179">
IFERROR(
_xlfn.IFS(
$DH179="день_1",
$BP179*$BL179/($AX179-$AW179+1)*BF179*(DAY(EOMONTH(BF$15,0))),
$DH179="день_2",
$BP179/30*MAX(MIN($AX179,EOMONTH(BF$15,0))-MAX($AW179,BF$15)+1,),
$DH179="раб.день",
$BP179/30*(IFERROR(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$BP179*BF179,
$DH179="неделя",
$BP179*BF179/7*(ROUNDUP((DAY(EOMONTH(BF$15,0)))/4,0))),
0)</f>
        <v/>
      </c>
      <c r="BX179" s="125">
        <f t="array" ref="BX179">
IFERROR(
_xlfn.IFS(
$DH179="день_1",
$BP179*$BL179/($AX179-$AW179+1)*BG179*(DAY(EOMONTH(BG$15,0))),
$DH179="день_2",
$BP179/30*MAX(MIN($AX179,EOMONTH(BG$15,0))-MAX($AW179,BG$15)+1,),
$DH179="раб.день",
$BP179/30*(IFERROR(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$BP179*BG179,
$DH179="неделя",
$BP179*BG179/7*(ROUNDUP((DAY(EOMONTH(BG$15,0)))/4,0))),
0)</f>
        <v/>
      </c>
      <c r="BY179" s="125">
        <f t="array" ref="BY179">
IFERROR(
_xlfn.IFS(
$DH179="день_1",
$BP179*$BL179/($AX179-$AW179+1)*BH179*(DAY(EOMONTH(BH$15,0))),
$DH179="день_2",
$BP179/30*MAX(MIN($AX179,EOMONTH(BH$15,0))-MAX($AW179,BH$15)+1,),
$DH179="раб.день",
$BP179/30*(IFERROR(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$BP179*BH179,
$DH179="неделя",
$BP179*BH179/7*(ROUNDUP((DAY(EOMONTH(BH$15,0)))/4,0))),
0)</f>
        <v/>
      </c>
      <c r="BZ179" s="125">
        <f t="array" ref="BZ179">
IFERROR(
_xlfn.IFS(
$DH179="день_1",
$BP179*$BL179/($AX179-$AW179+1)*BI179*(DAY(EOMONTH(BI$15,0))),
$DH179="день_2",
$BP179/30*MAX(MIN($AX179,EOMONTH(BI$15,0))-MAX($AW179,BI$15)+1,),
$DH179="раб.день",
$BP179/30*(IFERROR(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$BP179*BI179,
$DH179="неделя",
$BP179*BI179/7*(ROUNDUP((DAY(EOMONTH(BI$15,0)))/4,0))),
0)</f>
        <v/>
      </c>
      <c r="CA179" s="125">
        <f t="array" ref="CA179">
IFERROR(
_xlfn.IFS(
$DH179="день_1",
$BP179*$BL179/($AX179-$AW179+1)*BJ179*(DAY(EOMONTH(BJ$15,0))),
$DH179="день_2",
$BP179/30*MAX(MIN($AX179,EOMONTH(BJ$15,0))-MAX($AW179,BJ$15)+1,),
$DH179="раб.день",
$BP179/30*(IFERROR(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$BP179*BJ179,
$DH179="неделя",
$BP179*BJ179/7*(ROUNDUP((DAY(EOMONTH(BJ$15,0)))/4,0))),
0)</f>
        <v/>
      </c>
      <c r="CB179" s="125">
        <f t="array" ref="CB179">
IFERROR(
_xlfn.IFS(
$DH179="день_1",
$BP179*$BL179/($AX179-$AW179+1)*BK179*(DAY(EOMONTH(BK$15,0))),
$DH179="день_2",
$BP179/30*MAX(MIN($AX179,EOMONTH(BK$15,0))-MAX($AW179,BK$15)+1,),
$DH179="раб.день",
$BP179/30*(IFERROR(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$BP179*BK179,
$DH179="неделя",
$BP179*BK179/7*(ROUNDUP((DAY(EOMONTH(BK$15,0)))/4,0))),
0)</f>
        <v/>
      </c>
      <c r="CC179" s="125">
        <f>SUM($BQ179:$CB179)</f>
        <v/>
      </c>
      <c r="CD179" s="126">
        <f>SUM($EH179:$EH179)</f>
        <v/>
      </c>
      <c r="CE179" s="126">
        <f>$CD179*$AB179</f>
        <v/>
      </c>
      <c r="CF179" s="126">
        <f>SUM($EK179:$EK179)</f>
        <v/>
      </c>
      <c r="CG179" s="126">
        <f>$CF179*$AB179</f>
        <v/>
      </c>
      <c r="CH179" s="126">
        <f>SUM($CC179,$CE179,$CG179)</f>
        <v/>
      </c>
      <c r="CI179" s="126">
        <f>$CH179*(1+$CM179)</f>
        <v/>
      </c>
      <c r="CJ179" s="127" t="n">
        <v>0</v>
      </c>
      <c r="CK179" s="126">
        <f>SUM($CH179:$CH179)*(1+$CJ179)</f>
        <v/>
      </c>
      <c r="CL179" s="126">
        <f>SUM($CH179:$CH179)*(1+$CM179)</f>
        <v/>
      </c>
      <c r="CM179" s="59" t="n"/>
      <c r="CN179" s="59" t="n"/>
      <c r="CO179" s="72" t="n"/>
      <c r="CP179" s="59" t="n"/>
      <c r="CQ179" s="73" t="n"/>
      <c r="CR179" s="73" t="n"/>
      <c r="CS179" s="73" t="n"/>
      <c r="CT179" s="72" t="n"/>
      <c r="CU179" s="79" t="inlineStr">
        <is>
          <t> </t>
        </is>
      </c>
      <c r="CV179" s="60" t="n"/>
      <c r="CW179" s="60" t="n"/>
      <c r="CX179" s="60" t="n"/>
      <c r="CY179" s="127">
        <f>IFERROR(($CC179-$EE179)/($EE179/(1-$DQ179)),0)</f>
        <v/>
      </c>
      <c r="CZ179" s="127">
        <f>IFERROR(1-$EI179/($CE179),0)</f>
        <v/>
      </c>
      <c r="DA179" s="127">
        <f>IFERROR(1-$EL179/($CG179),0)</f>
        <v/>
      </c>
      <c r="DB179" s="126">
        <f>ROUND(IFERROR(($CI179/(1+$CM179)-$EN179),0),2)</f>
        <v/>
      </c>
      <c r="DC179" s="128" t="n"/>
      <c r="DD179" s="125" t="n"/>
      <c r="DE179" s="75" t="n">
        <v>0</v>
      </c>
      <c r="DF179" s="128" t="n"/>
      <c r="DG179" s="125">
        <f>IF($DC179=0,0,$DD179*($DC179*100%-$DE179*$DF179))*SUM($AB179:$AB179)</f>
        <v/>
      </c>
      <c r="DH179" s="129" t="inlineStr">
        <is>
          <t>месяц</t>
        </is>
      </c>
      <c r="DI179" s="130">
        <f t="array" ref="DI179">IFERROR(
IF($ES179="LisChannel",
(ROUND(((INDEX({174.625;153.888888888889;130.972222222222},MATCH($AI179,{2;3;4}),0))*$AG179*$AI179),2)),0),0)</f>
        <v/>
      </c>
      <c r="DJ179" s="130">
        <f>
_xlfn.LET(_xlpm.X,
IFERROR(
IF($ES179="НовиковТВ",
(_xlfn.LET(_xlpm.NTV,
_xlfn.LET(_xlpm.MIN,350000,
IF(SUMIFS($DI:$DI,$ES:$ES,"НовиковТВ")&lt;=_xlpm.MIN,
(SUMIFS($DI:$DI,$ES:$ES,"НовиковТВ")/(COUNTIFS($ES:$ES,"НовиковТВ")))*_xlpm.MIN/SUMIFS($DI:$DI,$ES:$ES,"НовиковТВ"),
DI179)),
_xlpm.NTV+$DG179/(1-(1-(_xlpm.NTV)*(1-$DL179)*(1-$DM179)*(1-$DN179)*(1-$DO179)*(1-$DP179)/_xlpm.NTV))))/(1+$EP179),
$DI179+$DG179/(1-(1-($DI179)*(1-$DL179)*(1-$DM179)*(1-$DN179)*(1-$DO179)*(1-$DP179)/$DI179))),
0),
_xlpm.X*(1+$CM179)*(1+$CW179)-_xlpm.X*(1+$CM179)+_xlpm.X)</f>
        <v/>
      </c>
      <c r="DK179" s="125" t="inlineStr">
        <is>
          <t>послед.</t>
        </is>
      </c>
      <c r="DL179" s="63" t="n">
        <v>0</v>
      </c>
      <c r="DM179" s="63" t="n">
        <v>0</v>
      </c>
      <c r="DN179" s="63" t="n">
        <v>0</v>
      </c>
      <c r="DO179" s="63" t="n">
        <v>0</v>
      </c>
      <c r="DP179" s="63" t="n">
        <v>0</v>
      </c>
      <c r="DQ179" s="63">
        <f t="array" ref="DQ179">IFERROR(_xlfn.IFS(
$DK179="послед.",1-(1-$DL179)*(1-$DM179)*(1-$DN179)*(1-$DO179)*(1-$DP179),
$DK179="сумм.",$DL179+$DM179+$DN179+$DO179+$DP179),
0)</f>
        <v/>
      </c>
      <c r="DR179" s="125">
        <f t="array" ref="DR179">
IFERROR(
_xlfn.IFS(
$BL179=0,
0,
$BL179&gt;0,
_xlfn.IFS($DK179="послед.",
$DJ179*(1-$DL179)*(1-$DM179)*(1-$DN179)*(1-$DO179)*(1-$DP179),
$DK179="сумм.",
$DJ179*(1-($DL179+$DM179+$DN179+$DO179+$DP179)))),0)</f>
        <v/>
      </c>
      <c r="DS179" s="125">
        <f t="array" ref="DS179">
IFERROR(_xlfn.IFS(
$DH179="день_1",
$DR179*$BL179/($AX179-$AW179+1)*AZ179*(DAY(EOMONTH(AZ$15,0))),
$DH179="день_2",
$DR179/30*MAX(MIN($AX179,EOMONTH(AZ$15,0))-MAX($AW179,AZ$15)+1,),
$DH179="раб.день",
$DR179/30*(IFERROR(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$DR179*AZ179,
$DH179="неделя",
$DR179*AZ179/7*(ROUNDUP((DAY(EOMONTH(AZ$15,0)))/4,0))),
0)</f>
        <v/>
      </c>
      <c r="DT179" s="125">
        <f t="array" ref="DT179">
IFERROR(_xlfn.IFS(
$DH179="день_1",
$DR179*$BL179/($AX179-$AW179+1)*BA179*(DAY(EOMONTH(BA$15,0))),
$DH179="день_2",
$DR179/30*MAX(MIN($AX179,EOMONTH(BA$15,0))-MAX($AW179,BA$15)+1,),
$DH179="раб.день",
$DR179/30*(IFERROR(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$DR179*BA179,
$DH179="неделя",
$DR179*BA179/7*(ROUNDUP((DAY(EOMONTH(BA$15,0)))/4,0))),
0)</f>
        <v/>
      </c>
      <c r="DU179" s="125">
        <f t="array" ref="DU179">
IFERROR(_xlfn.IFS(
$DH179="день_1",
$DR179*$BL179/($AX179-$AW179+1)*BB179*(DAY(EOMONTH(BB$15,0))),
$DH179="день_2",
$DR179/30*MAX(MIN($AX179,EOMONTH(BB$15,0))-MAX($AW179,BB$15)+1,),
$DH179="раб.день",
$DR179/30*(IFERROR(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$DR179*BB179,
$DH179="неделя",
$DR179*BB179/7*(ROUNDUP((DAY(EOMONTH(BB$15,0)))/4,0))),
0)</f>
        <v/>
      </c>
      <c r="DV179" s="125">
        <f t="array" ref="DV179">
IFERROR(_xlfn.IFS(
$DH179="день_1",
$DR179*$BL179/($AX179-$AW179+1)*BC179*(DAY(EOMONTH(BC$15,0))),
$DH179="день_2",
$DR179/30*MAX(MIN($AX179,EOMONTH(BC$15,0))-MAX($AW179,BC$15)+1,),
$DH179="раб.день",
$DR179/30*(IFERROR(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$DR179*BC179,
$DH179="неделя",
$DR179*BC179/7*(ROUNDUP((DAY(EOMONTH(BC$15,0)))/4,0))),
0)</f>
        <v/>
      </c>
      <c r="DW179" s="125">
        <f t="array" ref="DW179">
IFERROR(_xlfn.IFS(
$DH179="день_1",
$DR179*$BL179/($AX179-$AW179+1)*BD179*(DAY(EOMONTH(BD$15,0))),
$DH179="день_2",
$DR179/30*MAX(MIN($AX179,EOMONTH(BD$15,0))-MAX($AW179,BD$15)+1,),
$DH179="раб.день",
$DR179/30*(IFERROR(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$DR179*BD179,
$DH179="неделя",
$DR179*BD179/7*(ROUNDUP((DAY(EOMONTH(BD$15,0)))/4,0))),
0)</f>
        <v/>
      </c>
      <c r="DX179" s="125">
        <f t="array" ref="DX179">
IFERROR(_xlfn.IFS(
$DH179="день_1",
$DR179*$BL179/($AX179-$AW179+1)*BE179*(DAY(EOMONTH(BE$15,0))),
$DH179="день_2",
$DR179/30*MAX(MIN($AX179,EOMONTH(BE$15,0))-MAX($AW179,BE$15)+1,),
$DH179="раб.день",
$DR179/30*(IFERROR(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$DR179*BE179,
$DH179="неделя",
$DR179*BE179/7*(ROUNDUP((DAY(EOMONTH(BE$15,0)))/4,0))),
0)</f>
        <v/>
      </c>
      <c r="DY179" s="125">
        <f t="array" ref="DY179">
IFERROR(_xlfn.IFS(
$DH179="день_1",
$DR179*$BL179/($AX179-$AW179+1)*BF179*(DAY(EOMONTH(BF$15,0))),
$DH179="день_2",
$DR179/30*MAX(MIN($AX179,EOMONTH(BF$15,0))-MAX($AW179,BF$15)+1,),
$DH179="раб.день",
$DR179/30*(IFERROR(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$DR179*BF179,
$DH179="неделя",
$DR179*BF179/7*(ROUNDUP((DAY(EOMONTH(BF$15,0)))/4,0))),
0)</f>
        <v/>
      </c>
      <c r="DZ179" s="125">
        <f t="array" ref="DZ179">
IFERROR(_xlfn.IFS(
$DH179="день_1",
$DR179*$BL179/($AX179-$AW179+1)*BG179*(DAY(EOMONTH(BG$15,0))),
$DH179="день_2",
$DR179/30*MAX(MIN($AX179,EOMONTH(BG$15,0))-MAX($AW179,BG$15)+1,),
$DH179="раб.день",
$DR179/30*(IFERROR(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$DR179*BG179,
$DH179="неделя",
$DR179*BG179/7*(ROUNDUP((DAY(EOMONTH(BG$15,0)))/4,0))),
0)</f>
        <v/>
      </c>
      <c r="EA179" s="125">
        <f t="array" ref="EA179">
IFERROR(_xlfn.IFS(
$DH179="день_1",
$DR179*$BL179/($AX179-$AW179+1)*BH179*(DAY(EOMONTH(BH$15,0))),
$DH179="день_2",
$DR179/30*MAX(MIN($AX179,EOMONTH(BH$15,0))-MAX($AW179,BH$15)+1,),
$DH179="раб.день",
$DR179/30*(IFERROR(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$DR179*BH179,
$DH179="неделя",
$DR179*BH179/7*(ROUNDUP((DAY(EOMONTH(BH$15,0)))/4,0))),
0)</f>
        <v/>
      </c>
      <c r="EB179" s="125">
        <f t="array" ref="EB179">
IFERROR(_xlfn.IFS(
$DH179="день_1",
$DR179*$BL179/($AX179-$AW179+1)*BI179*(DAY(EOMONTH(BI$15,0))),
$DH179="день_2",
$DR179/30*MAX(MIN($AX179,EOMONTH(BI$15,0))-MAX($AW179,BI$15)+1,),
$DH179="раб.день",
$DR179/30*(IFERROR(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$DR179*BI179,
$DH179="неделя",
$DR179*BI179/7*(ROUNDUP((DAY(EOMONTH(BI$15,0)))/4,0))),
0)</f>
        <v/>
      </c>
      <c r="EC179" s="125">
        <f t="array" ref="EC179">
IFERROR(_xlfn.IFS(
$DH179="день_1",
$DR179*$BL179/($AX179-$AW179+1)*BJ179*(DAY(EOMONTH(BJ$15,0))),
$DH179="день_2",
$DR179/30*MAX(MIN($AX179,EOMONTH(BJ$15,0))-MAX($AW179,BJ$15)+1,),
$DH179="раб.день",
$DR179/30*(IFERROR(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$DR179*BJ179,
$DH179="неделя",
$DR179*BJ179/7*(ROUNDUP((DAY(EOMONTH(BJ$15,0)))/4,0))),
0)</f>
        <v/>
      </c>
      <c r="ED179" s="125">
        <f t="array" ref="ED179">
IFERROR(_xlfn.IFS(
$DH179="день_1",
$DR179*$BL179/($AX179-$AW179+1)*BK179*(DAY(EOMONTH(BK$15,0))),
$DH179="день_2",
$DR179/30*MAX(MIN($AX179,EOMONTH(BK$15,0))-MAX($AW179,BK$15)+1,),
$DH179="раб.день",
$DR179/30*(IFERROR(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$DR179*BK179,
$DH179="неделя",
$DR179*BK179/7*(ROUNDUP((DAY(EOMONTH(BK$15,0)))/4,0))),
0)</f>
        <v/>
      </c>
      <c r="EE179" s="125">
        <f>SUM($DS179,$DT179,$DU179,$DV179,$DW179,$DX179,$DY179,$DZ179,$EA179,$EB179,$EC179,$ED179)</f>
        <v/>
      </c>
      <c r="EF179" s="125">
        <f>IFERROR(ROUND($EE179*(1+$EP179),2),0)</f>
        <v/>
      </c>
      <c r="EG179" s="128" t="n">
        <v>1</v>
      </c>
      <c r="EH179" s="126" t="n">
        <v>0</v>
      </c>
      <c r="EI179" s="126">
        <f>ROUND(SUM($EH179:$EH179)*SUM($AB179:$AB179)*$EG179,2)</f>
        <v/>
      </c>
      <c r="EJ179" s="126">
        <f>ROUND($EI179*(1+$EP179),2)</f>
        <v/>
      </c>
      <c r="EK179" s="126" t="n">
        <v>0</v>
      </c>
      <c r="EL179" s="126">
        <f>ROUND(SUM($EK179:$EK179)*SUM($AB179:$AB179)*$EG179,2)</f>
        <v/>
      </c>
      <c r="EM179" s="126">
        <f>ROUND($EL179*(1+$EP179),2)</f>
        <v/>
      </c>
      <c r="EN179" s="126">
        <f>SUM($EE179,$EI179,$EL179)</f>
        <v/>
      </c>
      <c r="EO179" s="126">
        <f>SUM($EF179,$EJ179,$EM179)</f>
        <v/>
      </c>
      <c r="EP179" s="59" t="n"/>
      <c r="EQ179" s="59" t="n"/>
      <c r="ER179" s="60">
        <f t="array" ref="ER1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MATCH(ES179,
{"AMS";"RussOutdoor";"HD Outdoor";"Ingroup";"IQ";"Ledproduction";"LisChannel";"Logic";"Media-PPL";"NovikovTV | НовиковТВ";"SMA";"SOK";"КрокусТВ | CrocusTV | IndoorTV";"Сити";"ТЯК Москва"},
0)),"")</f>
        <v/>
      </c>
      <c r="ES179" s="60" t="n"/>
      <c r="ET179" s="60">
        <f t="array" ref="ET1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MATCH(ES179,
{"AMS";"RussOutdoor";"HD Outdoor";"Ingroup";"IQ";"Ledproduction";"LisChannel";"Logic";"Media-PPL";"NovikovTV | НовиковТВ";"SMA";"SOK";"КрокусТВ | CrocusTV | IndoorTV";"Сити";"ТЯК Москва"},
0)),"")</f>
        <v/>
      </c>
      <c r="EU179" s="60" t="n"/>
      <c r="EV179" s="60" t="n"/>
      <c r="EX179" s="110">
        <f t="array" ref="EX179">
($AR179/30
+N("ТРАФИК ПЛОЩАДКИ"))*
(IFERROR(
_xlfn.LET(
_xlpm.GPR,
HLOOKUP($L179,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IF($Q179="цифровой",_xlpm.GPR/$AG179,_xlpm.GPR/60)),
0)
+N("DWELL TIME"))*
(IF($AB179=0,0,IF($AB179=1,0.3,IF($AB179=2,0.5,IF($AB179&gt;2,1))))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_xlfn.IFS($AC179="да",1.2,$AC179="нет",1)*
_xlfn.IFS($AD179="да",1.2,$AD179="нет",1)*
IF(R179="статический",1,1.2)*
$X179*
INDEX(
{1.2;1;1.2;1.2;1;1.2;1.2;1.2;1.2;1.2;1.2;1;1.2;1.2;1.2;1.2;1;1;1.2;1.2;1.2;1;1;1;1;1.2;1.2;1.2;1.2;1;1;1;1;1.2;1.2;1.2;1.2;1.2;1.2;1.2;1.2;1;1;1.2;1;1;1;1;1.5;1;1;1.5;1.5;1.2},
MATCH($Q179,_xlpm.MI,0)))&gt;{0.02;0.04;0.06;0.1;0.2;0.4;0.6;0.8;1;2;4;6})),
{0;1;2;3;4;5;6;7;8;9;10;11;12},
0)))
+N("КОЭФФИЦИЕНТ КОНТАКТА"))))*
(_xlfn.IFS($X179&lt;0.1,$X179/1000,$X179&gt;25,5.2,AND($X179&gt;=0.1,$X179&lt;=25),(($X179*2+0.1)/10)*($X179/10)))*
IFERROR((_xlfn.LET(
_xlpm.MA,
{0;0.8;0.85;0.9;0.95;1},
_xlpm.MAA,
{0;1;2;3;4;5},
INDEX(_xlpm.MA,MATCH(SUMPRODUCT(--((IF(ROUND(_xlpm.MAA,1)&gt;5,5,ROUND($AB179,1)))&gt;{0;1;2;3;4;5})),_xlpm.MAA,0)))
+N("КОЭФФИЦИЕНТ КОЛ-ВО КОНСТРУКЦИЙ")),1)*
$AB179,0))*
(IF($Q179="цифровой",$AG179/15*$AI179,1)
+N("ДЛЯ ЦИФРЫ"))</f>
        <v/>
      </c>
      <c r="EY179" s="110">
        <f>IFERROR(EX179*AY179,0)</f>
        <v/>
      </c>
      <c r="EZ179" s="131">
        <f>IFERROR(DP179/EY179*1000,0)</f>
        <v/>
      </c>
      <c r="FA179" s="112">
        <f>IFERROR(FC179/FB179,0)</f>
        <v/>
      </c>
      <c r="FB179" s="112">
        <f>IFERROR((FC179/(EY179/FF179*#REF!))*0.825,0)</f>
        <v/>
      </c>
      <c r="FC179" s="112">
        <f>IFERROR(((EX179*30/AR179)*100)/30,0)</f>
        <v/>
      </c>
      <c r="FD179" s="112">
        <f>IFERROR(EY179/G179*100%,0)</f>
        <v/>
      </c>
      <c r="FE179" s="112">
        <f>IFERROR(FD179/FC179*100%,0)</f>
        <v/>
      </c>
      <c r="FF179" s="110">
        <f>IFERROR(AR179/30*AY179,0)</f>
        <v/>
      </c>
    </row>
    <row r="180" ht="12.75" customHeight="1">
      <c r="A180" s="59" t="n"/>
      <c r="B180" s="60" t="n"/>
      <c r="C180" s="60" t="n"/>
      <c r="D180" s="60">
        <f t="array" ref="D1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0" s="60">
        <f t="array" ref="E1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0" s="60" t="inlineStr"/>
      <c r="G180" s="60" t="n"/>
      <c r="H180" s="60">
        <f t="array" ref="H1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0" s="60" t="n"/>
      <c r="J180" s="60" t="n"/>
      <c r="K180" s="60" t="n"/>
      <c r="L180" s="60" t="n"/>
      <c r="M180" s="60" t="n"/>
      <c r="N180" s="60" t="n"/>
      <c r="O180" s="60" t="n"/>
      <c r="P180" s="60">
        <f t="array" ref="P180">
_xlfn.IFS(
ISNUMBER(MATCH($Q180,{"шелфбаннер","разделитель","монетница","чековая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ISNUMBER(MATCH($Q180,{"каталог","журнал"},)),
"Пресса",
$Q180="","")</f>
        <v/>
      </c>
      <c r="Q180" s="60" t="n"/>
      <c r="R180" s="60">
        <f t="array" ref="R180">
IFERROR(
_xlfn.IFS(
OR(ISNUMBER(MATCH($Q180,{"экспозиция","макет","стенд","автостенд","авто стенд","выставочное пространство","выставочные стенды","модульные выставочные стенды","3Д конструкция","3D конструкция"},)),P180="Экспонирование"),
"нестандартный",
ISNUMBER(MATCH($Q180,{"скроллер","призматрон"},)),
"динамический",
$P180="Видео",
"цифровой",
OR($P180="Пресса",$P180="Щит",$P180="POSm",$P180="Подвес",$P180="Брендирование/оклейка"),
"статический"),"")</f>
        <v/>
      </c>
      <c r="S180" s="59" t="n"/>
      <c r="T180" s="60" t="n"/>
      <c r="U180" s="60" t="n"/>
      <c r="V180" s="60">
        <f>
IF(P180="Видео",
"цифровой постер/ролик",
IF(ISNUMBER(MATCH(Q180,{"короб световой","короб световой | лайтбокс","короб световой | кристалайт","лайтбокс","лайт бокс","кристалайт","LB","lightbox"},)),
"бэклит",
IF(P180="Брендирование/оклейка",
"перфарированная пленка/самоклейка",
IF(P180="Экспонирование",
"под запрос",
IF(P180="Подвес",
"баннер/ткань",
"")))))</f>
        <v/>
      </c>
      <c r="W180" s="59" t="n"/>
      <c r="X180" s="59" t="n"/>
      <c r="Y180" s="59" t="n"/>
      <c r="Z180" s="61" t="n"/>
      <c r="AA180" s="61" t="n"/>
      <c r="AB180" s="61">
        <f>IF(BL180&gt;0,Z180,0)</f>
        <v/>
      </c>
      <c r="AC180" s="59" t="n"/>
      <c r="AD180" s="59" t="n"/>
      <c r="AE180" s="59" t="n"/>
      <c r="AF180" s="59" t="n"/>
      <c r="AG180" s="59" t="n"/>
      <c r="AH180" s="59" t="n"/>
      <c r="AI180" s="59" t="n"/>
      <c r="AJ180" s="59" t="n"/>
      <c r="AK180" s="59" t="n"/>
      <c r="AL180" s="62">
        <f>IFERROR(IF(OR(R180="статический",R180="динамический",R180="нестандартный",R180="",R180=""),"-",IF(AND(AH180="-",AI180="-"),"-",AK180*3600/AH180*AI180)),"-")</f>
        <v/>
      </c>
      <c r="AM180" s="62">
        <f>IFERROR(IF(OR(R180="статический",R180="динамический",R180="",R180="", R180="BTL",R180="нестандартный"),"-",AG180*AI180*AL180/60),"-")</f>
        <v/>
      </c>
      <c r="AN180" s="63">
        <f>IFERROR(IF(AH180="","-",AG180*AI180/AH180),"-")</f>
        <v/>
      </c>
      <c r="AO180" s="59">
        <f>IFERROR(IF(OR($R180="статический",$R180="динамический",$R180="",$R180="",$R180="BTL",$R180="нестандартный"),"-",$AL180*$AY180),"-")</f>
        <v/>
      </c>
      <c r="AP180" s="62">
        <f>IFERROR(IF(OR($R180="статический",$R180="динамический",$R180="",$R180="",$R180="BTL",$R180="нестандартный"),"-",$AM180*AY180),"-")</f>
        <v/>
      </c>
      <c r="AQ180" s="64" t="n"/>
      <c r="AR180" s="61" t="n"/>
      <c r="AS180" s="61" t="n"/>
      <c r="AT180" s="61" t="n"/>
      <c r="AU180" s="65" t="n"/>
      <c r="AV180" s="124">
        <f>IFERROR(DR180/AT180*1000,"n/a")</f>
        <v/>
      </c>
      <c r="AW180" s="67" t="n"/>
      <c r="AX180" s="67" t="n"/>
      <c r="AY180" s="43">
        <f>IFERROR(IF(OR($AW180="",$AX180=""),"",_xlfn.DAYS($AX180+1,$AW180)),"")</f>
        <v/>
      </c>
      <c r="AZ180" s="68">
        <f t="array" ref="AZ180">
_xlfn.LET(_xlpm.COEFF,
IF($AW180+$AX180=0,0,IF(MAX(MIN($AX180,EOMONTH(AZ$15,0))-MAX($AW180,AZ$15)+1,)&gt;0,1,0)),
_xlfn.IFS(
$ES180="LisChannel",
_xlpm.COEFF*
INDEX({1;1;1.2;1.2;1;1;1;1;1.2;1.2;1.2;1.2},
MATCH(MONTH(AZ$15),
{1,2,3,4,5,6,7,8,9,10,11,12})),
CONCATENATE($ES180," ",$L180)="RussOutdoor метро",
_xlpm.COEFF*
INDEX({0.8;0.9;1.1;1.1;1;1;1;1;1.1;1.1;1.1;1.1},
MATCH(MONTH(AZ$15),
{1,2,3,4,5,6,7,8,9,10,11,12})),
$ES180&lt;&gt;"LisChannel",
_xlpm.COEFF,
$ES180&lt;&gt;"RussOutdoor",
_xlpm.COEFF))</f>
        <v/>
      </c>
      <c r="BA180" s="68">
        <f t="array" ref="BA180">
_xlfn.LET(_xlpm.COEFF,
IF($AW180+$AX180=0,0,IF(MAX(MIN($AX180,EOMONTH(BA$15,0))-MAX($AW180,BA$15)+1,)&gt;0,1,0)),
_xlfn.IFS(
$ES180="LisChannel",
_xlpm.COEFF*
INDEX({1;1;1.2;1.2;1;1;1;1;1.2;1.2;1.2;1.2},
MATCH(MONTH(BA$15),
{1,2,3,4,5,6,7,8,9,10,11,12})),
CONCATENATE($ES180," ",$L180)="RussOutdoor метро",
_xlpm.COEFF*
INDEX({0.8;0.9;1.1;1.1;1;1;1;1;1.1;1.1;1.1;1.1},
MATCH(MONTH(BA$15),
{1,2,3,4,5,6,7,8,9,10,11,12})),
$ES180&lt;&gt;"LisChannel",
_xlpm.COEFF,
$ES180&lt;&gt;"RussOutdoor",
_xlpm.COEFF))</f>
        <v/>
      </c>
      <c r="BB180" s="68">
        <f t="array" ref="BB180">
_xlfn.LET(_xlpm.COEFF,
IF($AW180+$AX180=0,0,IF(MAX(MIN($AX180,EOMONTH(BB$15,0))-MAX($AW180,BB$15)+1,)&gt;0,1,0)),
_xlfn.IFS(
$ES180="LisChannel",
_xlpm.COEFF*
INDEX({1;1;1.2;1.2;1;1;1;1;1.2;1.2;1.2;1.2},
MATCH(MONTH(BB$15),
{1,2,3,4,5,6,7,8,9,10,11,12})),
CONCATENATE($ES180," ",$L180)="RussOutdoor метро",
_xlpm.COEFF*
INDEX({0.8;0.9;1.1;1.1;1;1;1;1;1.1;1.1;1.1;1.1},
MATCH(MONTH(BB$15),
{1,2,3,4,5,6,7,8,9,10,11,12})),
$ES180&lt;&gt;"LisChannel",
_xlpm.COEFF,
$ES180&lt;&gt;"RussOutdoor",
_xlpm.COEFF))</f>
        <v/>
      </c>
      <c r="BC180" s="68">
        <f t="array" ref="BC180">
_xlfn.LET(_xlpm.COEFF,
IF($AW180+$AX180=0,0,IF(MAX(MIN($AX180,EOMONTH(BC$15,0))-MAX($AW180,BC$15)+1,)&gt;0,1,0)),
_xlfn.IFS(
$ES180="LisChannel",
_xlpm.COEFF*
INDEX({1;1;1.2;1.2;1;1;1;1;1.2;1.2;1.2;1.2},
MATCH(MONTH(BC$15),
{1,2,3,4,5,6,7,8,9,10,11,12})),
CONCATENATE($ES180," ",$L180)="RussOutdoor метро",
_xlpm.COEFF*
INDEX({0.8;0.9;1.1;1.1;1;1;1;1;1.1;1.1;1.1;1.1},
MATCH(MONTH(BC$15),
{1,2,3,4,5,6,7,8,9,10,11,12})),
$ES180&lt;&gt;"LisChannel",
_xlpm.COEFF,
$ES180&lt;&gt;"RussOutdoor",
_xlpm.COEFF))</f>
        <v/>
      </c>
      <c r="BD180" s="68">
        <f t="array" ref="BD180">
_xlfn.LET(_xlpm.COEFF,
IF($AW180+$AX180=0,0,IF(MAX(MIN($AX180,EOMONTH(BD$15,0))-MAX($AW180,BD$15)+1,)&gt;0,1,0)),
_xlfn.IFS(
$ES180="LisChannel",
_xlpm.COEFF*
INDEX({1;1;1.2;1.2;1;1;1;1;1.2;1.2;1.2;1.2},
MATCH(MONTH(BD$15),
{1,2,3,4,5,6,7,8,9,10,11,12})),
CONCATENATE($ES180," ",$L180)="RussOutdoor метро",
_xlpm.COEFF*
INDEX({0.8;0.9;1.1;1.1;1;1;1;1;1.1;1.1;1.1;1.1},
MATCH(MONTH(BD$15),
{1,2,3,4,5,6,7,8,9,10,11,12})),
$ES180&lt;&gt;"LisChannel",
_xlpm.COEFF,
$ES180&lt;&gt;"RussOutdoor",
_xlpm.COEFF))</f>
        <v/>
      </c>
      <c r="BE180" s="68">
        <f t="array" ref="BE180">
_xlfn.LET(_xlpm.COEFF,
IF($AW180+$AX180=0,0,IF(MAX(MIN($AX180,EOMONTH(BE$15,0))-MAX($AW180,BE$15)+1,)&gt;0,1,0)),
_xlfn.IFS(
$ES180="LisChannel",
_xlpm.COEFF*
INDEX({1;1;1.2;1.2;1;1;1;1;1.2;1.2;1.2;1.2},
MATCH(MONTH(BE$15),
{1,2,3,4,5,6,7,8,9,10,11,12})),
CONCATENATE($ES180," ",$L180)="RussOutdoor метро",
_xlpm.COEFF*
INDEX({0.8;0.9;1.1;1.1;1;1;1;1;1.1;1.1;1.1;1.1},
MATCH(MONTH(BE$15),
{1,2,3,4,5,6,7,8,9,10,11,12})),
$ES180&lt;&gt;"LisChannel",
_xlpm.COEFF,
$ES180&lt;&gt;"RussOutdoor",
_xlpm.COEFF))</f>
        <v/>
      </c>
      <c r="BF180" s="68">
        <f t="array" ref="BF180">
_xlfn.LET(_xlpm.COEFF,
IF($AW180+$AX180=0,0,IF(MAX(MIN($AX180,EOMONTH(BF$15,0))-MAX($AW180,BF$15)+1,)&gt;0,1,0)),
_xlfn.IFS(
$ES180="LisChannel",
_xlpm.COEFF*
INDEX({1;1;1.2;1.2;1;1;1;1;1.2;1.2;1.2;1.2},
MATCH(MONTH(BF$15),
{1,2,3,4,5,6,7,8,9,10,11,12})),
CONCATENATE($ES180," ",$L180)="RussOutdoor метро",
_xlpm.COEFF*
INDEX({0.8;0.9;1.1;1.1;1;1;1;1;1.1;1.1;1.1;1.1},
MATCH(MONTH(BF$15),
{1,2,3,4,5,6,7,8,9,10,11,12})),
$ES180&lt;&gt;"LisChannel",
_xlpm.COEFF,
$ES180&lt;&gt;"RussOutdoor",
_xlpm.COEFF))</f>
        <v/>
      </c>
      <c r="BG180" s="68">
        <f t="array" ref="BG180">
_xlfn.LET(_xlpm.COEFF,
IF($AW180+$AX180=0,0,IF(MAX(MIN($AX180,EOMONTH(BG$15,0))-MAX($AW180,BG$15)+1,)&gt;0,1,0)),
_xlfn.IFS(
$ES180="LisChannel",
_xlpm.COEFF*
INDEX({1;1;1.2;1.2;1;1;1;1;1.2;1.2;1.2;1.2},
MATCH(MONTH(BG$15),
{1,2,3,4,5,6,7,8,9,10,11,12})),
CONCATENATE($ES180," ",$L180)="RussOutdoor метро",
_xlpm.COEFF*
INDEX({0.8;0.9;1.1;1.1;1;1;1;1;1.1;1.1;1.1;1.1},
MATCH(MONTH(BG$15),
{1,2,3,4,5,6,7,8,9,10,11,12})),
$ES180&lt;&gt;"LisChannel",
_xlpm.COEFF,
$ES180&lt;&gt;"RussOutdoor",
_xlpm.COEFF))</f>
        <v/>
      </c>
      <c r="BH180" s="68">
        <f t="array" ref="BH180">
_xlfn.LET(_xlpm.COEFF,
IF($AW180+$AX180=0,0,IF(MAX(MIN($AX180,EOMONTH(BH$15,0))-MAX($AW180,BH$15)+1,)&gt;0,1,0)),
_xlfn.IFS(
$ES180="LisChannel",
_xlpm.COEFF*
INDEX({1;1;1.2;1.2;1;1;1;1;1.2;1.2;1.2;1.2},
MATCH(MONTH(BH$15),
{1,2,3,4,5,6,7,8,9,10,11,12})),
CONCATENATE($ES180," ",$L180)="RussOutdoor метро",
_xlpm.COEFF*
INDEX({0.8;0.9;1.1;1.1;1;1;1;1;1.1;1.1;1.1;1.1},
MATCH(MONTH(BH$15),
{1,2,3,4,5,6,7,8,9,10,11,12})),
$ES180&lt;&gt;"LisChannel",
_xlpm.COEFF,
$ES180&lt;&gt;"RussOutdoor",
_xlpm.COEFF))</f>
        <v/>
      </c>
      <c r="BI180" s="68">
        <f t="array" ref="BI180">
_xlfn.LET(_xlpm.COEFF,
IF($AW180+$AX180=0,0,IF(MAX(MIN($AX180,EOMONTH(BI$15,0))-MAX($AW180,BI$15)+1,)&gt;0,1,0)),
_xlfn.IFS(
$ES180="LisChannel",
_xlpm.COEFF*
INDEX({1;1;1.2;1.2;1;1;1;1;1.2;1.2;1.2;1.2},
MATCH(MONTH(BI$15),
{1,2,3,4,5,6,7,8,9,10,11,12})),
CONCATENATE($ES180," ",$L180)="RussOutdoor метро",
_xlpm.COEFF*
INDEX({0.8;0.9;1.1;1.1;1;1;1;1;1.1;1.1;1.1;1.1},
MATCH(MONTH(BI$15),
{1,2,3,4,5,6,7,8,9,10,11,12})),
$ES180&lt;&gt;"LisChannel",
_xlpm.COEFF,
$ES180&lt;&gt;"RussOutdoor",
_xlpm.COEFF))</f>
        <v/>
      </c>
      <c r="BJ180" s="68">
        <f t="array" ref="BJ180">
_xlfn.LET(_xlpm.COEFF,
IF($AW180+$AX180=0,0,IF(MAX(MIN($AX180,EOMONTH(BJ$15,0))-MAX($AW180,BJ$15)+1,)&gt;0,1,0)),
_xlfn.IFS(
$ES180="LisChannel",
_xlpm.COEFF*
INDEX({1;1;1.2;1.2;1;1;1;1;1.2;1.2;1.2;1.2},
MATCH(MONTH(BJ$15),
{1,2,3,4,5,6,7,8,9,10,11,12})),
CONCATENATE($ES180," ",$L180)="RussOutdoor метро",
_xlpm.COEFF*
INDEX({0.8;0.9;1.1;1.1;1;1;1;1;1.1;1.1;1.1;1.1},
MATCH(MONTH(BJ$15),
{1,2,3,4,5,6,7,8,9,10,11,12})),
$ES180&lt;&gt;"LisChannel",
_xlpm.COEFF,
$ES180&lt;&gt;"RussOutdoor",
_xlpm.COEFF))</f>
        <v/>
      </c>
      <c r="BK180" s="68">
        <f t="array" ref="BK180">
_xlfn.LET(_xlpm.COEFF,
IF($AW180+$AX180=0,0,IF(MAX(MIN($AX180,EOMONTH(BK$15,0))-MAX($AW180,BK$15)+1,)&gt;0,1,0)),
_xlfn.IFS(
$ES180="LisChannel",
_xlpm.COEFF*
INDEX({1;1;1.2;1.2;1;1;1;1;1.2;1.2;1.2;1.2},
MATCH(MONTH(BK$15),
{1,2,3,4,5,6,7,8,9,10,11,12})),
CONCATENATE($ES180," ",$L180)="RussOutdoor метро",
_xlpm.COEFF*
INDEX({0.8;0.9;1.1;1.1;1;1;1;1;1.1;1.1;1.1;1.1},
MATCH(MONTH(BK$15),
{1,2,3,4,5,6,7,8,9,10,11,12})),
$ES180&lt;&gt;"LisChannel",
_xlpm.COEFF,
$ES180&lt;&gt;"RussOutdoor",
_xlpm.COEFF))</f>
        <v/>
      </c>
      <c r="BL180" s="62">
        <f>COUNTIFS($AZ180:$BK180,"&gt;0")</f>
        <v/>
      </c>
      <c r="BM180" s="65" t="n"/>
      <c r="BN180" s="125">
        <f>$DJ180</f>
        <v/>
      </c>
      <c r="BO180" s="63">
        <f>$DQ180</f>
        <v/>
      </c>
      <c r="BP180" s="125">
        <f>
IFERROR(
IF($BL180=0,0,
$BN180*(1-$BO180)),
0)</f>
        <v/>
      </c>
      <c r="BQ180" s="125">
        <f t="array" ref="BQ180">
IFERROR(
_xlfn.IFS(
$DH180="день_1",
$BP180*$BL180/($AX180-$AW180+1)*AZ180*(DAY(EOMONTH(AZ$15,0))),
$DH180="день_2",
$BP180/30*MAX(MIN($AX180,EOMONTH(AZ$15,0))-MAX($AW180,AZ$15)+1,),
$DH180="раб.день",
$BP180/30*(IFERROR(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$BP180*AZ180,
$DH180="неделя",
$BP180*AZ180/7*(ROUNDUP((DAY(EOMONTH(AZ$15,0)))/4,0))),
0)</f>
        <v/>
      </c>
      <c r="BR180" s="125">
        <f t="array" ref="BR180">
IFERROR(
_xlfn.IFS(
$DH180="день_1",
$BP180*$BL180/($AX180-$AW180+1)*BA180*(DAY(EOMONTH(BA$15,0))),
$DH180="день_2",
$BP180/30*MAX(MIN($AX180,EOMONTH(BA$15,0))-MAX($AW180,BA$15)+1,),
$DH180="раб.день",
$BP180/30*(IFERROR(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$BP180*BA180,
$DH180="неделя",
$BP180*BA180/7*(ROUNDUP((DAY(EOMONTH(BA$15,0)))/4,0))),
0)</f>
        <v/>
      </c>
      <c r="BS180" s="125">
        <f t="array" ref="BS180">
IFERROR(
_xlfn.IFS(
$DH180="день_1",
$BP180*$BL180/($AX180-$AW180+1)*BB180*(DAY(EOMONTH(BB$15,0))),
$DH180="день_2",
$BP180/30*MAX(MIN($AX180,EOMONTH(BB$15,0))-MAX($AW180,BB$15)+1,),
$DH180="раб.день",
$BP180/30*(IFERROR(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$BP180*BB180,
$DH180="неделя",
$BP180*BB180/7*(ROUNDUP((DAY(EOMONTH(BB$15,0)))/4,0))),
0)</f>
        <v/>
      </c>
      <c r="BT180" s="125">
        <f t="array" ref="BT180">
IFERROR(
_xlfn.IFS(
$DH180="день_1",
$BP180*$BL180/($AX180-$AW180+1)*BC180*(DAY(EOMONTH(BC$15,0))),
$DH180="день_2",
$BP180/30*MAX(MIN($AX180,EOMONTH(BC$15,0))-MAX($AW180,BC$15)+1,),
$DH180="раб.день",
$BP180/30*(IFERROR(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$BP180*BC180,
$DH180="неделя",
$BP180*BC180/7*(ROUNDUP((DAY(EOMONTH(BC$15,0)))/4,0))),
0)</f>
        <v/>
      </c>
      <c r="BU180" s="125">
        <f t="array" ref="BU180">
IFERROR(
_xlfn.IFS(
$DH180="день_1",
$BP180*$BL180/($AX180-$AW180+1)*BD180*(DAY(EOMONTH(BD$15,0))),
$DH180="день_2",
$BP180/30*MAX(MIN($AX180,EOMONTH(BD$15,0))-MAX($AW180,BD$15)+1,),
$DH180="раб.день",
$BP180/30*(IFERROR(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$BP180*BD180,
$DH180="неделя",
$BP180*BD180/7*(ROUNDUP((DAY(EOMONTH(BD$15,0)))/4,0))),
0)</f>
        <v/>
      </c>
      <c r="BV180" s="125">
        <f t="array" ref="BV180">
IFERROR(
_xlfn.IFS(
$DH180="день_1",
$BP180*$BL180/($AX180-$AW180+1)*BE180*(DAY(EOMONTH(BE$15,0))),
$DH180="день_2",
$BP180/30*MAX(MIN($AX180,EOMONTH(BE$15,0))-MAX($AW180,BE$15)+1,),
$DH180="раб.день",
$BP180/30*(IFERROR(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$BP180*BE180,
$DH180="неделя",
$BP180*BE180/7*(ROUNDUP((DAY(EOMONTH(BE$15,0)))/4,0))),
0)</f>
        <v/>
      </c>
      <c r="BW180" s="125">
        <f t="array" ref="BW180">
IFERROR(
_xlfn.IFS(
$DH180="день_1",
$BP180*$BL180/($AX180-$AW180+1)*BF180*(DAY(EOMONTH(BF$15,0))),
$DH180="день_2",
$BP180/30*MAX(MIN($AX180,EOMONTH(BF$15,0))-MAX($AW180,BF$15)+1,),
$DH180="раб.день",
$BP180/30*(IFERROR(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$BP180*BF180,
$DH180="неделя",
$BP180*BF180/7*(ROUNDUP((DAY(EOMONTH(BF$15,0)))/4,0))),
0)</f>
        <v/>
      </c>
      <c r="BX180" s="125">
        <f t="array" ref="BX180">
IFERROR(
_xlfn.IFS(
$DH180="день_1",
$BP180*$BL180/($AX180-$AW180+1)*BG180*(DAY(EOMONTH(BG$15,0))),
$DH180="день_2",
$BP180/30*MAX(MIN($AX180,EOMONTH(BG$15,0))-MAX($AW180,BG$15)+1,),
$DH180="раб.день",
$BP180/30*(IFERROR(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$BP180*BG180,
$DH180="неделя",
$BP180*BG180/7*(ROUNDUP((DAY(EOMONTH(BG$15,0)))/4,0))),
0)</f>
        <v/>
      </c>
      <c r="BY180" s="125">
        <f t="array" ref="BY180">
IFERROR(
_xlfn.IFS(
$DH180="день_1",
$BP180*$BL180/($AX180-$AW180+1)*BH180*(DAY(EOMONTH(BH$15,0))),
$DH180="день_2",
$BP180/30*MAX(MIN($AX180,EOMONTH(BH$15,0))-MAX($AW180,BH$15)+1,),
$DH180="раб.день",
$BP180/30*(IFERROR(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$BP180*BH180,
$DH180="неделя",
$BP180*BH180/7*(ROUNDUP((DAY(EOMONTH(BH$15,0)))/4,0))),
0)</f>
        <v/>
      </c>
      <c r="BZ180" s="125">
        <f t="array" ref="BZ180">
IFERROR(
_xlfn.IFS(
$DH180="день_1",
$BP180*$BL180/($AX180-$AW180+1)*BI180*(DAY(EOMONTH(BI$15,0))),
$DH180="день_2",
$BP180/30*MAX(MIN($AX180,EOMONTH(BI$15,0))-MAX($AW180,BI$15)+1,),
$DH180="раб.день",
$BP180/30*(IFERROR(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$BP180*BI180,
$DH180="неделя",
$BP180*BI180/7*(ROUNDUP((DAY(EOMONTH(BI$15,0)))/4,0))),
0)</f>
        <v/>
      </c>
      <c r="CA180" s="125">
        <f t="array" ref="CA180">
IFERROR(
_xlfn.IFS(
$DH180="день_1",
$BP180*$BL180/($AX180-$AW180+1)*BJ180*(DAY(EOMONTH(BJ$15,0))),
$DH180="день_2",
$BP180/30*MAX(MIN($AX180,EOMONTH(BJ$15,0))-MAX($AW180,BJ$15)+1,),
$DH180="раб.день",
$BP180/30*(IFERROR(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$BP180*BJ180,
$DH180="неделя",
$BP180*BJ180/7*(ROUNDUP((DAY(EOMONTH(BJ$15,0)))/4,0))),
0)</f>
        <v/>
      </c>
      <c r="CB180" s="125">
        <f t="array" ref="CB180">
IFERROR(
_xlfn.IFS(
$DH180="день_1",
$BP180*$BL180/($AX180-$AW180+1)*BK180*(DAY(EOMONTH(BK$15,0))),
$DH180="день_2",
$BP180/30*MAX(MIN($AX180,EOMONTH(BK$15,0))-MAX($AW180,BK$15)+1,),
$DH180="раб.день",
$BP180/30*(IFERROR(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$BP180*BK180,
$DH180="неделя",
$BP180*BK180/7*(ROUNDUP((DAY(EOMONTH(BK$15,0)))/4,0))),
0)</f>
        <v/>
      </c>
      <c r="CC180" s="125">
        <f>SUM($BQ180:$CB180)</f>
        <v/>
      </c>
      <c r="CD180" s="126">
        <f>SUM($EH180:$EH180)</f>
        <v/>
      </c>
      <c r="CE180" s="126">
        <f>$CD180*$AB180</f>
        <v/>
      </c>
      <c r="CF180" s="126">
        <f>SUM($EK180:$EK180)</f>
        <v/>
      </c>
      <c r="CG180" s="126">
        <f>$CF180*$AB180</f>
        <v/>
      </c>
      <c r="CH180" s="126">
        <f>SUM($CC180,$CE180,$CG180)</f>
        <v/>
      </c>
      <c r="CI180" s="126">
        <f>$CH180*(1+$CM180)</f>
        <v/>
      </c>
      <c r="CJ180" s="127" t="n">
        <v>0</v>
      </c>
      <c r="CK180" s="126">
        <f>SUM($CH180:$CH180)*(1+$CJ180)</f>
        <v/>
      </c>
      <c r="CL180" s="126">
        <f>SUM($CH180:$CH180)*(1+$CM180)</f>
        <v/>
      </c>
      <c r="CM180" s="59" t="n"/>
      <c r="CN180" s="59" t="n"/>
      <c r="CO180" s="72" t="n"/>
      <c r="CP180" s="59" t="n"/>
      <c r="CQ180" s="73" t="n"/>
      <c r="CR180" s="73" t="n"/>
      <c r="CS180" s="73" t="n"/>
      <c r="CT180" s="72" t="n"/>
      <c r="CU180" s="79" t="inlineStr">
        <is>
          <t> </t>
        </is>
      </c>
      <c r="CV180" s="60" t="n"/>
      <c r="CW180" s="60" t="n"/>
      <c r="CX180" s="60" t="n"/>
      <c r="CY180" s="127">
        <f>IFERROR(($CC180-$EE180)/($EE180/(1-$DQ180)),0)</f>
        <v/>
      </c>
      <c r="CZ180" s="127">
        <f>IFERROR(1-$EI180/($CE180),0)</f>
        <v/>
      </c>
      <c r="DA180" s="127">
        <f>IFERROR(1-$EL180/($CG180),0)</f>
        <v/>
      </c>
      <c r="DB180" s="126">
        <f>ROUND(IFERROR(($CI180/(1+$CM180)-$EN180),0),2)</f>
        <v/>
      </c>
      <c r="DC180" s="128" t="n"/>
      <c r="DD180" s="125" t="n"/>
      <c r="DE180" s="75" t="n">
        <v>0</v>
      </c>
      <c r="DF180" s="128" t="n"/>
      <c r="DG180" s="125">
        <f>IF($DC180=0,0,$DD180*($DC180*100%-$DE180*$DF180))*SUM($AB180:$AB180)</f>
        <v/>
      </c>
      <c r="DH180" s="129" t="inlineStr">
        <is>
          <t>месяц</t>
        </is>
      </c>
      <c r="DI180" s="130">
        <f t="array" ref="DI180">IFERROR(
IF($ES180="LisChannel",
(ROUND(((INDEX({174.625;153.888888888889;130.972222222222},MATCH($AI180,{2;3;4}),0))*$AG180*$AI180),2)),0),0)</f>
        <v/>
      </c>
      <c r="DJ180" s="130">
        <f>
_xlfn.LET(_xlpm.X,
IFERROR(
IF($ES180="НовиковТВ",
(_xlfn.LET(_xlpm.NTV,
_xlfn.LET(_xlpm.MIN,350000,
IF(SUMIFS($DI:$DI,$ES:$ES,"НовиковТВ")&lt;=_xlpm.MIN,
(SUMIFS($DI:$DI,$ES:$ES,"НовиковТВ")/(COUNTIFS($ES:$ES,"НовиковТВ")))*_xlpm.MIN/SUMIFS($DI:$DI,$ES:$ES,"НовиковТВ"),
DI180)),
_xlpm.NTV+$DG180/(1-(1-(_xlpm.NTV)*(1-$DL180)*(1-$DM180)*(1-$DN180)*(1-$DO180)*(1-$DP180)/_xlpm.NTV))))/(1+$EP180),
$DI180+$DG180/(1-(1-($DI180)*(1-$DL180)*(1-$DM180)*(1-$DN180)*(1-$DO180)*(1-$DP180)/$DI180))),
0),
_xlpm.X*(1+$CM180)*(1+$CW180)-_xlpm.X*(1+$CM180)+_xlpm.X)</f>
        <v/>
      </c>
      <c r="DK180" s="125" t="inlineStr">
        <is>
          <t>послед.</t>
        </is>
      </c>
      <c r="DL180" s="63" t="n">
        <v>0</v>
      </c>
      <c r="DM180" s="63" t="n">
        <v>0</v>
      </c>
      <c r="DN180" s="63" t="n">
        <v>0</v>
      </c>
      <c r="DO180" s="63" t="n">
        <v>0</v>
      </c>
      <c r="DP180" s="63" t="n">
        <v>0</v>
      </c>
      <c r="DQ180" s="63">
        <f t="array" ref="DQ180">IFERROR(_xlfn.IFS(
$DK180="послед.",1-(1-$DL180)*(1-$DM180)*(1-$DN180)*(1-$DO180)*(1-$DP180),
$DK180="сумм.",$DL180+$DM180+$DN180+$DO180+$DP180),
0)</f>
        <v/>
      </c>
      <c r="DR180" s="125">
        <f t="array" ref="DR180">
IFERROR(
_xlfn.IFS(
$BL180=0,
0,
$BL180&gt;0,
_xlfn.IFS($DK180="послед.",
$DJ180*(1-$DL180)*(1-$DM180)*(1-$DN180)*(1-$DO180)*(1-$DP180),
$DK180="сумм.",
$DJ180*(1-($DL180+$DM180+$DN180+$DO180+$DP180)))),0)</f>
        <v/>
      </c>
      <c r="DS180" s="125">
        <f t="array" ref="DS180">
IFERROR(_xlfn.IFS(
$DH180="день_1",
$DR180*$BL180/($AX180-$AW180+1)*AZ180*(DAY(EOMONTH(AZ$15,0))),
$DH180="день_2",
$DR180/30*MAX(MIN($AX180,EOMONTH(AZ$15,0))-MAX($AW180,AZ$15)+1,),
$DH180="раб.день",
$DR180/30*(IFERROR(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$DR180*AZ180,
$DH180="неделя",
$DR180*AZ180/7*(ROUNDUP((DAY(EOMONTH(AZ$15,0)))/4,0))),
0)</f>
        <v/>
      </c>
      <c r="DT180" s="125">
        <f t="array" ref="DT180">
IFERROR(_xlfn.IFS(
$DH180="день_1",
$DR180*$BL180/($AX180-$AW180+1)*BA180*(DAY(EOMONTH(BA$15,0))),
$DH180="день_2",
$DR180/30*MAX(MIN($AX180,EOMONTH(BA$15,0))-MAX($AW180,BA$15)+1,),
$DH180="раб.день",
$DR180/30*(IFERROR(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$DR180*BA180,
$DH180="неделя",
$DR180*BA180/7*(ROUNDUP((DAY(EOMONTH(BA$15,0)))/4,0))),
0)</f>
        <v/>
      </c>
      <c r="DU180" s="125">
        <f t="array" ref="DU180">
IFERROR(_xlfn.IFS(
$DH180="день_1",
$DR180*$BL180/($AX180-$AW180+1)*BB180*(DAY(EOMONTH(BB$15,0))),
$DH180="день_2",
$DR180/30*MAX(MIN($AX180,EOMONTH(BB$15,0))-MAX($AW180,BB$15)+1,),
$DH180="раб.день",
$DR180/30*(IFERROR(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$DR180*BB180,
$DH180="неделя",
$DR180*BB180/7*(ROUNDUP((DAY(EOMONTH(BB$15,0)))/4,0))),
0)</f>
        <v/>
      </c>
      <c r="DV180" s="125">
        <f t="array" ref="DV180">
IFERROR(_xlfn.IFS(
$DH180="день_1",
$DR180*$BL180/($AX180-$AW180+1)*BC180*(DAY(EOMONTH(BC$15,0))),
$DH180="день_2",
$DR180/30*MAX(MIN($AX180,EOMONTH(BC$15,0))-MAX($AW180,BC$15)+1,),
$DH180="раб.день",
$DR180/30*(IFERROR(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$DR180*BC180,
$DH180="неделя",
$DR180*BC180/7*(ROUNDUP((DAY(EOMONTH(BC$15,0)))/4,0))),
0)</f>
        <v/>
      </c>
      <c r="DW180" s="125">
        <f t="array" ref="DW180">
IFERROR(_xlfn.IFS(
$DH180="день_1",
$DR180*$BL180/($AX180-$AW180+1)*BD180*(DAY(EOMONTH(BD$15,0))),
$DH180="день_2",
$DR180/30*MAX(MIN($AX180,EOMONTH(BD$15,0))-MAX($AW180,BD$15)+1,),
$DH180="раб.день",
$DR180/30*(IFERROR(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$DR180*BD180,
$DH180="неделя",
$DR180*BD180/7*(ROUNDUP((DAY(EOMONTH(BD$15,0)))/4,0))),
0)</f>
        <v/>
      </c>
      <c r="DX180" s="125">
        <f t="array" ref="DX180">
IFERROR(_xlfn.IFS(
$DH180="день_1",
$DR180*$BL180/($AX180-$AW180+1)*BE180*(DAY(EOMONTH(BE$15,0))),
$DH180="день_2",
$DR180/30*MAX(MIN($AX180,EOMONTH(BE$15,0))-MAX($AW180,BE$15)+1,),
$DH180="раб.день",
$DR180/30*(IFERROR(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$DR180*BE180,
$DH180="неделя",
$DR180*BE180/7*(ROUNDUP((DAY(EOMONTH(BE$15,0)))/4,0))),
0)</f>
        <v/>
      </c>
      <c r="DY180" s="125">
        <f t="array" ref="DY180">
IFERROR(_xlfn.IFS(
$DH180="день_1",
$DR180*$BL180/($AX180-$AW180+1)*BF180*(DAY(EOMONTH(BF$15,0))),
$DH180="день_2",
$DR180/30*MAX(MIN($AX180,EOMONTH(BF$15,0))-MAX($AW180,BF$15)+1,),
$DH180="раб.день",
$DR180/30*(IFERROR(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$DR180*BF180,
$DH180="неделя",
$DR180*BF180/7*(ROUNDUP((DAY(EOMONTH(BF$15,0)))/4,0))),
0)</f>
        <v/>
      </c>
      <c r="DZ180" s="125">
        <f t="array" ref="DZ180">
IFERROR(_xlfn.IFS(
$DH180="день_1",
$DR180*$BL180/($AX180-$AW180+1)*BG180*(DAY(EOMONTH(BG$15,0))),
$DH180="день_2",
$DR180/30*MAX(MIN($AX180,EOMONTH(BG$15,0))-MAX($AW180,BG$15)+1,),
$DH180="раб.день",
$DR180/30*(IFERROR(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$DR180*BG180,
$DH180="неделя",
$DR180*BG180/7*(ROUNDUP((DAY(EOMONTH(BG$15,0)))/4,0))),
0)</f>
        <v/>
      </c>
      <c r="EA180" s="125">
        <f t="array" ref="EA180">
IFERROR(_xlfn.IFS(
$DH180="день_1",
$DR180*$BL180/($AX180-$AW180+1)*BH180*(DAY(EOMONTH(BH$15,0))),
$DH180="день_2",
$DR180/30*MAX(MIN($AX180,EOMONTH(BH$15,0))-MAX($AW180,BH$15)+1,),
$DH180="раб.день",
$DR180/30*(IFERROR(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$DR180*BH180,
$DH180="неделя",
$DR180*BH180/7*(ROUNDUP((DAY(EOMONTH(BH$15,0)))/4,0))),
0)</f>
        <v/>
      </c>
      <c r="EB180" s="125">
        <f t="array" ref="EB180">
IFERROR(_xlfn.IFS(
$DH180="день_1",
$DR180*$BL180/($AX180-$AW180+1)*BI180*(DAY(EOMONTH(BI$15,0))),
$DH180="день_2",
$DR180/30*MAX(MIN($AX180,EOMONTH(BI$15,0))-MAX($AW180,BI$15)+1,),
$DH180="раб.день",
$DR180/30*(IFERROR(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$DR180*BI180,
$DH180="неделя",
$DR180*BI180/7*(ROUNDUP((DAY(EOMONTH(BI$15,0)))/4,0))),
0)</f>
        <v/>
      </c>
      <c r="EC180" s="125">
        <f t="array" ref="EC180">
IFERROR(_xlfn.IFS(
$DH180="день_1",
$DR180*$BL180/($AX180-$AW180+1)*BJ180*(DAY(EOMONTH(BJ$15,0))),
$DH180="день_2",
$DR180/30*MAX(MIN($AX180,EOMONTH(BJ$15,0))-MAX($AW180,BJ$15)+1,),
$DH180="раб.день",
$DR180/30*(IFERROR(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$DR180*BJ180,
$DH180="неделя",
$DR180*BJ180/7*(ROUNDUP((DAY(EOMONTH(BJ$15,0)))/4,0))),
0)</f>
        <v/>
      </c>
      <c r="ED180" s="125">
        <f t="array" ref="ED180">
IFERROR(_xlfn.IFS(
$DH180="день_1",
$DR180*$BL180/($AX180-$AW180+1)*BK180*(DAY(EOMONTH(BK$15,0))),
$DH180="день_2",
$DR180/30*MAX(MIN($AX180,EOMONTH(BK$15,0))-MAX($AW180,BK$15)+1,),
$DH180="раб.день",
$DR180/30*(IFERROR(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$DR180*BK180,
$DH180="неделя",
$DR180*BK180/7*(ROUNDUP((DAY(EOMONTH(BK$15,0)))/4,0))),
0)</f>
        <v/>
      </c>
      <c r="EE180" s="125">
        <f>SUM($DS180,$DT180,$DU180,$DV180,$DW180,$DX180,$DY180,$DZ180,$EA180,$EB180,$EC180,$ED180)</f>
        <v/>
      </c>
      <c r="EF180" s="125">
        <f>IFERROR(ROUND($EE180*(1+$EP180),2),0)</f>
        <v/>
      </c>
      <c r="EG180" s="128" t="n">
        <v>1</v>
      </c>
      <c r="EH180" s="126" t="n">
        <v>0</v>
      </c>
      <c r="EI180" s="126">
        <f>ROUND(SUM($EH180:$EH180)*SUM($AB180:$AB180)*$EG180,2)</f>
        <v/>
      </c>
      <c r="EJ180" s="126">
        <f>ROUND($EI180*(1+$EP180),2)</f>
        <v/>
      </c>
      <c r="EK180" s="126" t="n">
        <v>0</v>
      </c>
      <c r="EL180" s="126">
        <f>ROUND(SUM($EK180:$EK180)*SUM($AB180:$AB180)*$EG180,2)</f>
        <v/>
      </c>
      <c r="EM180" s="126">
        <f>ROUND($EL180*(1+$EP180),2)</f>
        <v/>
      </c>
      <c r="EN180" s="126">
        <f>SUM($EE180,$EI180,$EL180)</f>
        <v/>
      </c>
      <c r="EO180" s="126">
        <f>SUM($EF180,$EJ180,$EM180)</f>
        <v/>
      </c>
      <c r="EP180" s="59" t="n"/>
      <c r="EQ180" s="59" t="n"/>
      <c r="ER180" s="60">
        <f t="array" ref="ER1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MATCH(ES180,
{"AMS";"RussOutdoor";"HD Outdoor";"Ingroup";"IQ";"Ledproduction";"LisChannel";"Logic";"Media-PPL";"NovikovTV | НовиковТВ";"SMA";"SOK";"КрокусТВ | CrocusTV | IndoorTV";"Сити";"ТЯК Москва"},
0)),"")</f>
        <v/>
      </c>
      <c r="ES180" s="60" t="n"/>
      <c r="ET180" s="60">
        <f t="array" ref="ET1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MATCH(ES180,
{"AMS";"RussOutdoor";"HD Outdoor";"Ingroup";"IQ";"Ledproduction";"LisChannel";"Logic";"Media-PPL";"NovikovTV | НовиковТВ";"SMA";"SOK";"КрокусТВ | CrocusTV | IndoorTV";"Сити";"ТЯК Москва"},
0)),"")</f>
        <v/>
      </c>
      <c r="EU180" s="60" t="n"/>
      <c r="EV180" s="60" t="n"/>
      <c r="EX180" s="110">
        <f t="array" ref="EX180">
($AR180/30
+N("ТРАФИК ПЛОЩАДКИ"))*
(IFERROR(
_xlfn.LET(
_xlpm.GPR,
HLOOKUP($L180,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IF($Q180="цифровой",_xlpm.GPR/$AG180,_xlpm.GPR/60)),
0)
+N("DWELL TIME"))*
(IF($AB180=0,0,IF($AB180=1,0.3,IF($AB180=2,0.5,IF($AB180&gt;2,1))))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_xlfn.IFS($AC180="да",1.2,$AC180="нет",1)*
_xlfn.IFS($AD180="да",1.2,$AD180="нет",1)*
IF(R180="статический",1,1.2)*
$X180*
INDEX(
{1.2;1;1.2;1.2;1;1.2;1.2;1.2;1.2;1.2;1.2;1;1.2;1.2;1.2;1.2;1;1;1.2;1.2;1.2;1;1;1;1;1.2;1.2;1.2;1.2;1;1;1;1;1.2;1.2;1.2;1.2;1.2;1.2;1.2;1.2;1;1;1.2;1;1;1;1;1.5;1;1;1.5;1.5;1.2},
MATCH($Q180,_xlpm.MI,0)))&gt;{0.02;0.04;0.06;0.1;0.2;0.4;0.6;0.8;1;2;4;6})),
{0;1;2;3;4;5;6;7;8;9;10;11;12},
0)))
+N("КОЭФФИЦИЕНТ КОНТАКТА"))))*
(_xlfn.IFS($X180&lt;0.1,$X180/1000,$X180&gt;25,5.2,AND($X180&gt;=0.1,$X180&lt;=25),(($X180*2+0.1)/10)*($X180/10)))*
IFERROR((_xlfn.LET(
_xlpm.MA,
{0;0.8;0.85;0.9;0.95;1},
_xlpm.MAA,
{0;1;2;3;4;5},
INDEX(_xlpm.MA,MATCH(SUMPRODUCT(--((IF(ROUND(_xlpm.MAA,1)&gt;5,5,ROUND($AB180,1)))&gt;{0;1;2;3;4;5})),_xlpm.MAA,0)))
+N("КОЭФФИЦИЕНТ КОЛ-ВО КОНСТРУКЦИЙ")),1)*
$AB180,0))*
(IF($Q180="цифровой",$AG180/15*$AI180,1)
+N("ДЛЯ ЦИФРЫ"))</f>
        <v/>
      </c>
      <c r="EY180" s="110">
        <f>IFERROR(EX180*AY180,0)</f>
        <v/>
      </c>
      <c r="EZ180" s="131">
        <f>IFERROR(DP180/EY180*1000,0)</f>
        <v/>
      </c>
      <c r="FA180" s="112">
        <f>IFERROR(FC180/FB180,0)</f>
        <v/>
      </c>
      <c r="FB180" s="112">
        <f>IFERROR((FC180/(EY180/FF180*#REF!))*0.825,0)</f>
        <v/>
      </c>
      <c r="FC180" s="112">
        <f>IFERROR(((EX180*30/AR180)*100)/30,0)</f>
        <v/>
      </c>
      <c r="FD180" s="112">
        <f>IFERROR(EY180/G180*100%,0)</f>
        <v/>
      </c>
      <c r="FE180" s="112">
        <f>IFERROR(FD180/FC180*100%,0)</f>
        <v/>
      </c>
      <c r="FF180" s="110">
        <f>IFERROR(AR180/30*AY180,0)</f>
        <v/>
      </c>
    </row>
    <row r="181" ht="12.75" customHeight="1">
      <c r="A181" s="59" t="n"/>
      <c r="B181" s="60" t="n"/>
      <c r="C181" s="60" t="n"/>
      <c r="D181" s="60">
        <f t="array" ref="D1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1" s="60">
        <f t="array" ref="E1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1" s="60" t="inlineStr"/>
      <c r="G181" s="60" t="n"/>
      <c r="H181" s="60">
        <f t="array" ref="H1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1" s="60" t="n"/>
      <c r="J181" s="60" t="n"/>
      <c r="K181" s="60" t="n"/>
      <c r="L181" s="60" t="n"/>
      <c r="M181" s="60" t="n"/>
      <c r="N181" s="60" t="n"/>
      <c r="O181" s="60" t="n"/>
      <c r="P181" s="60">
        <f t="array" ref="P181">
_xlfn.IFS(
ISNUMBER(MATCH($Q181,{"шелфбаннер","разделитель","монетница","чековая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ISNUMBER(MATCH($Q181,{"каталог","журнал"},)),
"Пресса",
$Q181="","")</f>
        <v/>
      </c>
      <c r="Q181" s="60" t="n"/>
      <c r="R181" s="60">
        <f t="array" ref="R181">
IFERROR(
_xlfn.IFS(
OR(ISNUMBER(MATCH($Q181,{"экспозиция","макет","стенд","автостенд","авто стенд","выставочное пространство","выставочные стенды","модульные выставочные стенды","3Д конструкция","3D конструкция"},)),P181="Экспонирование"),
"нестандартный",
ISNUMBER(MATCH($Q181,{"скроллер","призматрон"},)),
"динамический",
$P181="Видео",
"цифровой",
OR($P181="Пресса",$P181="Щит",$P181="POSm",$P181="Подвес",$P181="Брендирование/оклейка"),
"статический"),"")</f>
        <v/>
      </c>
      <c r="S181" s="59" t="n"/>
      <c r="T181" s="60" t="n"/>
      <c r="U181" s="60" t="n"/>
      <c r="V181" s="60">
        <f>
IF(P181="Видео",
"цифровой постер/ролик",
IF(ISNUMBER(MATCH(Q181,{"короб световой","короб световой | лайтбокс","короб световой | кристалайт","лайтбокс","лайт бокс","кристалайт","LB","lightbox"},)),
"бэклит",
IF(P181="Брендирование/оклейка",
"перфарированная пленка/самоклейка",
IF(P181="Экспонирование",
"под запрос",
IF(P181="Подвес",
"баннер/ткань",
"")))))</f>
        <v/>
      </c>
      <c r="W181" s="59" t="n"/>
      <c r="X181" s="59" t="n"/>
      <c r="Y181" s="59" t="n"/>
      <c r="Z181" s="61" t="n"/>
      <c r="AA181" s="61" t="n"/>
      <c r="AB181" s="61">
        <f>IF(BL181&gt;0,Z181,0)</f>
        <v/>
      </c>
      <c r="AC181" s="59" t="n"/>
      <c r="AD181" s="59" t="n"/>
      <c r="AE181" s="59" t="n"/>
      <c r="AF181" s="59" t="n"/>
      <c r="AG181" s="59" t="n"/>
      <c r="AH181" s="59" t="n"/>
      <c r="AI181" s="59" t="n"/>
      <c r="AJ181" s="59" t="n"/>
      <c r="AK181" s="59" t="n"/>
      <c r="AL181" s="62">
        <f>IFERROR(IF(OR(R181="статический",R181="динамический",R181="нестандартный",R181="",R181=""),"-",IF(AND(AH181="-",AI181="-"),"-",AK181*3600/AH181*AI181)),"-")</f>
        <v/>
      </c>
      <c r="AM181" s="62">
        <f>IFERROR(IF(OR(R181="статический",R181="динамический",R181="",R181="", R181="BTL",R181="нестандартный"),"-",AG181*AI181*AL181/60),"-")</f>
        <v/>
      </c>
      <c r="AN181" s="63">
        <f>IFERROR(IF(AH181="","-",AG181*AI181/AH181),"-")</f>
        <v/>
      </c>
      <c r="AO181" s="59">
        <f>IFERROR(IF(OR($R181="статический",$R181="динамический",$R181="",$R181="",$R181="BTL",$R181="нестандартный"),"-",$AL181*$AY181),"-")</f>
        <v/>
      </c>
      <c r="AP181" s="62">
        <f>IFERROR(IF(OR($R181="статический",$R181="динамический",$R181="",$R181="",$R181="BTL",$R181="нестандартный"),"-",$AM181*AY181),"-")</f>
        <v/>
      </c>
      <c r="AQ181" s="64" t="n"/>
      <c r="AR181" s="61" t="n"/>
      <c r="AS181" s="61" t="n"/>
      <c r="AT181" s="61" t="n"/>
      <c r="AU181" s="65" t="n"/>
      <c r="AV181" s="124">
        <f>IFERROR(DR181/AT181*1000,"n/a")</f>
        <v/>
      </c>
      <c r="AW181" s="67" t="n"/>
      <c r="AX181" s="67" t="n"/>
      <c r="AY181" s="43">
        <f>IFERROR(IF(OR($AW181="",$AX181=""),"",_xlfn.DAYS($AX181+1,$AW181)),"")</f>
        <v/>
      </c>
      <c r="AZ181" s="68">
        <f t="array" ref="AZ181">
_xlfn.LET(_xlpm.COEFF,
IF($AW181+$AX181=0,0,IF(MAX(MIN($AX181,EOMONTH(AZ$15,0))-MAX($AW181,AZ$15)+1,)&gt;0,1,0)),
_xlfn.IFS(
$ES181="LisChannel",
_xlpm.COEFF*
INDEX({1;1;1.2;1.2;1;1;1;1;1.2;1.2;1.2;1.2},
MATCH(MONTH(AZ$15),
{1,2,3,4,5,6,7,8,9,10,11,12})),
CONCATENATE($ES181," ",$L181)="RussOutdoor метро",
_xlpm.COEFF*
INDEX({0.8;0.9;1.1;1.1;1;1;1;1;1.1;1.1;1.1;1.1},
MATCH(MONTH(AZ$15),
{1,2,3,4,5,6,7,8,9,10,11,12})),
$ES181&lt;&gt;"LisChannel",
_xlpm.COEFF,
$ES181&lt;&gt;"RussOutdoor",
_xlpm.COEFF))</f>
        <v/>
      </c>
      <c r="BA181" s="68">
        <f t="array" ref="BA181">
_xlfn.LET(_xlpm.COEFF,
IF($AW181+$AX181=0,0,IF(MAX(MIN($AX181,EOMONTH(BA$15,0))-MAX($AW181,BA$15)+1,)&gt;0,1,0)),
_xlfn.IFS(
$ES181="LisChannel",
_xlpm.COEFF*
INDEX({1;1;1.2;1.2;1;1;1;1;1.2;1.2;1.2;1.2},
MATCH(MONTH(BA$15),
{1,2,3,4,5,6,7,8,9,10,11,12})),
CONCATENATE($ES181," ",$L181)="RussOutdoor метро",
_xlpm.COEFF*
INDEX({0.8;0.9;1.1;1.1;1;1;1;1;1.1;1.1;1.1;1.1},
MATCH(MONTH(BA$15),
{1,2,3,4,5,6,7,8,9,10,11,12})),
$ES181&lt;&gt;"LisChannel",
_xlpm.COEFF,
$ES181&lt;&gt;"RussOutdoor",
_xlpm.COEFF))</f>
        <v/>
      </c>
      <c r="BB181" s="68">
        <f t="array" ref="BB181">
_xlfn.LET(_xlpm.COEFF,
IF($AW181+$AX181=0,0,IF(MAX(MIN($AX181,EOMONTH(BB$15,0))-MAX($AW181,BB$15)+1,)&gt;0,1,0)),
_xlfn.IFS(
$ES181="LisChannel",
_xlpm.COEFF*
INDEX({1;1;1.2;1.2;1;1;1;1;1.2;1.2;1.2;1.2},
MATCH(MONTH(BB$15),
{1,2,3,4,5,6,7,8,9,10,11,12})),
CONCATENATE($ES181," ",$L181)="RussOutdoor метро",
_xlpm.COEFF*
INDEX({0.8;0.9;1.1;1.1;1;1;1;1;1.1;1.1;1.1;1.1},
MATCH(MONTH(BB$15),
{1,2,3,4,5,6,7,8,9,10,11,12})),
$ES181&lt;&gt;"LisChannel",
_xlpm.COEFF,
$ES181&lt;&gt;"RussOutdoor",
_xlpm.COEFF))</f>
        <v/>
      </c>
      <c r="BC181" s="68">
        <f t="array" ref="BC181">
_xlfn.LET(_xlpm.COEFF,
IF($AW181+$AX181=0,0,IF(MAX(MIN($AX181,EOMONTH(BC$15,0))-MAX($AW181,BC$15)+1,)&gt;0,1,0)),
_xlfn.IFS(
$ES181="LisChannel",
_xlpm.COEFF*
INDEX({1;1;1.2;1.2;1;1;1;1;1.2;1.2;1.2;1.2},
MATCH(MONTH(BC$15),
{1,2,3,4,5,6,7,8,9,10,11,12})),
CONCATENATE($ES181," ",$L181)="RussOutdoor метро",
_xlpm.COEFF*
INDEX({0.8;0.9;1.1;1.1;1;1;1;1;1.1;1.1;1.1;1.1},
MATCH(MONTH(BC$15),
{1,2,3,4,5,6,7,8,9,10,11,12})),
$ES181&lt;&gt;"LisChannel",
_xlpm.COEFF,
$ES181&lt;&gt;"RussOutdoor",
_xlpm.COEFF))</f>
        <v/>
      </c>
      <c r="BD181" s="68">
        <f t="array" ref="BD181">
_xlfn.LET(_xlpm.COEFF,
IF($AW181+$AX181=0,0,IF(MAX(MIN($AX181,EOMONTH(BD$15,0))-MAX($AW181,BD$15)+1,)&gt;0,1,0)),
_xlfn.IFS(
$ES181="LisChannel",
_xlpm.COEFF*
INDEX({1;1;1.2;1.2;1;1;1;1;1.2;1.2;1.2;1.2},
MATCH(MONTH(BD$15),
{1,2,3,4,5,6,7,8,9,10,11,12})),
CONCATENATE($ES181," ",$L181)="RussOutdoor метро",
_xlpm.COEFF*
INDEX({0.8;0.9;1.1;1.1;1;1;1;1;1.1;1.1;1.1;1.1},
MATCH(MONTH(BD$15),
{1,2,3,4,5,6,7,8,9,10,11,12})),
$ES181&lt;&gt;"LisChannel",
_xlpm.COEFF,
$ES181&lt;&gt;"RussOutdoor",
_xlpm.COEFF))</f>
        <v/>
      </c>
      <c r="BE181" s="68">
        <f t="array" ref="BE181">
_xlfn.LET(_xlpm.COEFF,
IF($AW181+$AX181=0,0,IF(MAX(MIN($AX181,EOMONTH(BE$15,0))-MAX($AW181,BE$15)+1,)&gt;0,1,0)),
_xlfn.IFS(
$ES181="LisChannel",
_xlpm.COEFF*
INDEX({1;1;1.2;1.2;1;1;1;1;1.2;1.2;1.2;1.2},
MATCH(MONTH(BE$15),
{1,2,3,4,5,6,7,8,9,10,11,12})),
CONCATENATE($ES181," ",$L181)="RussOutdoor метро",
_xlpm.COEFF*
INDEX({0.8;0.9;1.1;1.1;1;1;1;1;1.1;1.1;1.1;1.1},
MATCH(MONTH(BE$15),
{1,2,3,4,5,6,7,8,9,10,11,12})),
$ES181&lt;&gt;"LisChannel",
_xlpm.COEFF,
$ES181&lt;&gt;"RussOutdoor",
_xlpm.COEFF))</f>
        <v/>
      </c>
      <c r="BF181" s="68">
        <f t="array" ref="BF181">
_xlfn.LET(_xlpm.COEFF,
IF($AW181+$AX181=0,0,IF(MAX(MIN($AX181,EOMONTH(BF$15,0))-MAX($AW181,BF$15)+1,)&gt;0,1,0)),
_xlfn.IFS(
$ES181="LisChannel",
_xlpm.COEFF*
INDEX({1;1;1.2;1.2;1;1;1;1;1.2;1.2;1.2;1.2},
MATCH(MONTH(BF$15),
{1,2,3,4,5,6,7,8,9,10,11,12})),
CONCATENATE($ES181," ",$L181)="RussOutdoor метро",
_xlpm.COEFF*
INDEX({0.8;0.9;1.1;1.1;1;1;1;1;1.1;1.1;1.1;1.1},
MATCH(MONTH(BF$15),
{1,2,3,4,5,6,7,8,9,10,11,12})),
$ES181&lt;&gt;"LisChannel",
_xlpm.COEFF,
$ES181&lt;&gt;"RussOutdoor",
_xlpm.COEFF))</f>
        <v/>
      </c>
      <c r="BG181" s="68">
        <f t="array" ref="BG181">
_xlfn.LET(_xlpm.COEFF,
IF($AW181+$AX181=0,0,IF(MAX(MIN($AX181,EOMONTH(BG$15,0))-MAX($AW181,BG$15)+1,)&gt;0,1,0)),
_xlfn.IFS(
$ES181="LisChannel",
_xlpm.COEFF*
INDEX({1;1;1.2;1.2;1;1;1;1;1.2;1.2;1.2;1.2},
MATCH(MONTH(BG$15),
{1,2,3,4,5,6,7,8,9,10,11,12})),
CONCATENATE($ES181," ",$L181)="RussOutdoor метро",
_xlpm.COEFF*
INDEX({0.8;0.9;1.1;1.1;1;1;1;1;1.1;1.1;1.1;1.1},
MATCH(MONTH(BG$15),
{1,2,3,4,5,6,7,8,9,10,11,12})),
$ES181&lt;&gt;"LisChannel",
_xlpm.COEFF,
$ES181&lt;&gt;"RussOutdoor",
_xlpm.COEFF))</f>
        <v/>
      </c>
      <c r="BH181" s="68">
        <f t="array" ref="BH181">
_xlfn.LET(_xlpm.COEFF,
IF($AW181+$AX181=0,0,IF(MAX(MIN($AX181,EOMONTH(BH$15,0))-MAX($AW181,BH$15)+1,)&gt;0,1,0)),
_xlfn.IFS(
$ES181="LisChannel",
_xlpm.COEFF*
INDEX({1;1;1.2;1.2;1;1;1;1;1.2;1.2;1.2;1.2},
MATCH(MONTH(BH$15),
{1,2,3,4,5,6,7,8,9,10,11,12})),
CONCATENATE($ES181," ",$L181)="RussOutdoor метро",
_xlpm.COEFF*
INDEX({0.8;0.9;1.1;1.1;1;1;1;1;1.1;1.1;1.1;1.1},
MATCH(MONTH(BH$15),
{1,2,3,4,5,6,7,8,9,10,11,12})),
$ES181&lt;&gt;"LisChannel",
_xlpm.COEFF,
$ES181&lt;&gt;"RussOutdoor",
_xlpm.COEFF))</f>
        <v/>
      </c>
      <c r="BI181" s="68">
        <f t="array" ref="BI181">
_xlfn.LET(_xlpm.COEFF,
IF($AW181+$AX181=0,0,IF(MAX(MIN($AX181,EOMONTH(BI$15,0))-MAX($AW181,BI$15)+1,)&gt;0,1,0)),
_xlfn.IFS(
$ES181="LisChannel",
_xlpm.COEFF*
INDEX({1;1;1.2;1.2;1;1;1;1;1.2;1.2;1.2;1.2},
MATCH(MONTH(BI$15),
{1,2,3,4,5,6,7,8,9,10,11,12})),
CONCATENATE($ES181," ",$L181)="RussOutdoor метро",
_xlpm.COEFF*
INDEX({0.8;0.9;1.1;1.1;1;1;1;1;1.1;1.1;1.1;1.1},
MATCH(MONTH(BI$15),
{1,2,3,4,5,6,7,8,9,10,11,12})),
$ES181&lt;&gt;"LisChannel",
_xlpm.COEFF,
$ES181&lt;&gt;"RussOutdoor",
_xlpm.COEFF))</f>
        <v/>
      </c>
      <c r="BJ181" s="68">
        <f t="array" ref="BJ181">
_xlfn.LET(_xlpm.COEFF,
IF($AW181+$AX181=0,0,IF(MAX(MIN($AX181,EOMONTH(BJ$15,0))-MAX($AW181,BJ$15)+1,)&gt;0,1,0)),
_xlfn.IFS(
$ES181="LisChannel",
_xlpm.COEFF*
INDEX({1;1;1.2;1.2;1;1;1;1;1.2;1.2;1.2;1.2},
MATCH(MONTH(BJ$15),
{1,2,3,4,5,6,7,8,9,10,11,12})),
CONCATENATE($ES181," ",$L181)="RussOutdoor метро",
_xlpm.COEFF*
INDEX({0.8;0.9;1.1;1.1;1;1;1;1;1.1;1.1;1.1;1.1},
MATCH(MONTH(BJ$15),
{1,2,3,4,5,6,7,8,9,10,11,12})),
$ES181&lt;&gt;"LisChannel",
_xlpm.COEFF,
$ES181&lt;&gt;"RussOutdoor",
_xlpm.COEFF))</f>
        <v/>
      </c>
      <c r="BK181" s="68">
        <f t="array" ref="BK181">
_xlfn.LET(_xlpm.COEFF,
IF($AW181+$AX181=0,0,IF(MAX(MIN($AX181,EOMONTH(BK$15,0))-MAX($AW181,BK$15)+1,)&gt;0,1,0)),
_xlfn.IFS(
$ES181="LisChannel",
_xlpm.COEFF*
INDEX({1;1;1.2;1.2;1;1;1;1;1.2;1.2;1.2;1.2},
MATCH(MONTH(BK$15),
{1,2,3,4,5,6,7,8,9,10,11,12})),
CONCATENATE($ES181," ",$L181)="RussOutdoor метро",
_xlpm.COEFF*
INDEX({0.8;0.9;1.1;1.1;1;1;1;1;1.1;1.1;1.1;1.1},
MATCH(MONTH(BK$15),
{1,2,3,4,5,6,7,8,9,10,11,12})),
$ES181&lt;&gt;"LisChannel",
_xlpm.COEFF,
$ES181&lt;&gt;"RussOutdoor",
_xlpm.COEFF))</f>
        <v/>
      </c>
      <c r="BL181" s="62">
        <f>COUNTIFS($AZ181:$BK181,"&gt;0")</f>
        <v/>
      </c>
      <c r="BM181" s="65" t="n"/>
      <c r="BN181" s="125">
        <f>$DJ181</f>
        <v/>
      </c>
      <c r="BO181" s="63">
        <f>$DQ181</f>
        <v/>
      </c>
      <c r="BP181" s="125">
        <f>
IFERROR(
IF($BL181=0,0,
$BN181*(1-$BO181)),
0)</f>
        <v/>
      </c>
      <c r="BQ181" s="125">
        <f t="array" ref="BQ181">
IFERROR(
_xlfn.IFS(
$DH181="день_1",
$BP181*$BL181/($AX181-$AW181+1)*AZ181*(DAY(EOMONTH(AZ$15,0))),
$DH181="день_2",
$BP181/30*MAX(MIN($AX181,EOMONTH(AZ$15,0))-MAX($AW181,AZ$15)+1,),
$DH181="раб.день",
$BP181/30*(IFERROR(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$BP181*AZ181,
$DH181="неделя",
$BP181*AZ181/7*(ROUNDUP((DAY(EOMONTH(AZ$15,0)))/4,0))),
0)</f>
        <v/>
      </c>
      <c r="BR181" s="125">
        <f t="array" ref="BR181">
IFERROR(
_xlfn.IFS(
$DH181="день_1",
$BP181*$BL181/($AX181-$AW181+1)*BA181*(DAY(EOMONTH(BA$15,0))),
$DH181="день_2",
$BP181/30*MAX(MIN($AX181,EOMONTH(BA$15,0))-MAX($AW181,BA$15)+1,),
$DH181="раб.день",
$BP181/30*(IFERROR(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$BP181*BA181,
$DH181="неделя",
$BP181*BA181/7*(ROUNDUP((DAY(EOMONTH(BA$15,0)))/4,0))),
0)</f>
        <v/>
      </c>
      <c r="BS181" s="125">
        <f t="array" ref="BS181">
IFERROR(
_xlfn.IFS(
$DH181="день_1",
$BP181*$BL181/($AX181-$AW181+1)*BB181*(DAY(EOMONTH(BB$15,0))),
$DH181="день_2",
$BP181/30*MAX(MIN($AX181,EOMONTH(BB$15,0))-MAX($AW181,BB$15)+1,),
$DH181="раб.день",
$BP181/30*(IFERROR(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$BP181*BB181,
$DH181="неделя",
$BP181*BB181/7*(ROUNDUP((DAY(EOMONTH(BB$15,0)))/4,0))),
0)</f>
        <v/>
      </c>
      <c r="BT181" s="125">
        <f t="array" ref="BT181">
IFERROR(
_xlfn.IFS(
$DH181="день_1",
$BP181*$BL181/($AX181-$AW181+1)*BC181*(DAY(EOMONTH(BC$15,0))),
$DH181="день_2",
$BP181/30*MAX(MIN($AX181,EOMONTH(BC$15,0))-MAX($AW181,BC$15)+1,),
$DH181="раб.день",
$BP181/30*(IFERROR(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$BP181*BC181,
$DH181="неделя",
$BP181*BC181/7*(ROUNDUP((DAY(EOMONTH(BC$15,0)))/4,0))),
0)</f>
        <v/>
      </c>
      <c r="BU181" s="125">
        <f t="array" ref="BU181">
IFERROR(
_xlfn.IFS(
$DH181="день_1",
$BP181*$BL181/($AX181-$AW181+1)*BD181*(DAY(EOMONTH(BD$15,0))),
$DH181="день_2",
$BP181/30*MAX(MIN($AX181,EOMONTH(BD$15,0))-MAX($AW181,BD$15)+1,),
$DH181="раб.день",
$BP181/30*(IFERROR(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$BP181*BD181,
$DH181="неделя",
$BP181*BD181/7*(ROUNDUP((DAY(EOMONTH(BD$15,0)))/4,0))),
0)</f>
        <v/>
      </c>
      <c r="BV181" s="125">
        <f t="array" ref="BV181">
IFERROR(
_xlfn.IFS(
$DH181="день_1",
$BP181*$BL181/($AX181-$AW181+1)*BE181*(DAY(EOMONTH(BE$15,0))),
$DH181="день_2",
$BP181/30*MAX(MIN($AX181,EOMONTH(BE$15,0))-MAX($AW181,BE$15)+1,),
$DH181="раб.день",
$BP181/30*(IFERROR(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$BP181*BE181,
$DH181="неделя",
$BP181*BE181/7*(ROUNDUP((DAY(EOMONTH(BE$15,0)))/4,0))),
0)</f>
        <v/>
      </c>
      <c r="BW181" s="125">
        <f t="array" ref="BW181">
IFERROR(
_xlfn.IFS(
$DH181="день_1",
$BP181*$BL181/($AX181-$AW181+1)*BF181*(DAY(EOMONTH(BF$15,0))),
$DH181="день_2",
$BP181/30*MAX(MIN($AX181,EOMONTH(BF$15,0))-MAX($AW181,BF$15)+1,),
$DH181="раб.день",
$BP181/30*(IFERROR(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$BP181*BF181,
$DH181="неделя",
$BP181*BF181/7*(ROUNDUP((DAY(EOMONTH(BF$15,0)))/4,0))),
0)</f>
        <v/>
      </c>
      <c r="BX181" s="125">
        <f t="array" ref="BX181">
IFERROR(
_xlfn.IFS(
$DH181="день_1",
$BP181*$BL181/($AX181-$AW181+1)*BG181*(DAY(EOMONTH(BG$15,0))),
$DH181="день_2",
$BP181/30*MAX(MIN($AX181,EOMONTH(BG$15,0))-MAX($AW181,BG$15)+1,),
$DH181="раб.день",
$BP181/30*(IFERROR(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$BP181*BG181,
$DH181="неделя",
$BP181*BG181/7*(ROUNDUP((DAY(EOMONTH(BG$15,0)))/4,0))),
0)</f>
        <v/>
      </c>
      <c r="BY181" s="125">
        <f t="array" ref="BY181">
IFERROR(
_xlfn.IFS(
$DH181="день_1",
$BP181*$BL181/($AX181-$AW181+1)*BH181*(DAY(EOMONTH(BH$15,0))),
$DH181="день_2",
$BP181/30*MAX(MIN($AX181,EOMONTH(BH$15,0))-MAX($AW181,BH$15)+1,),
$DH181="раб.день",
$BP181/30*(IFERROR(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$BP181*BH181,
$DH181="неделя",
$BP181*BH181/7*(ROUNDUP((DAY(EOMONTH(BH$15,0)))/4,0))),
0)</f>
        <v/>
      </c>
      <c r="BZ181" s="125">
        <f t="array" ref="BZ181">
IFERROR(
_xlfn.IFS(
$DH181="день_1",
$BP181*$BL181/($AX181-$AW181+1)*BI181*(DAY(EOMONTH(BI$15,0))),
$DH181="день_2",
$BP181/30*MAX(MIN($AX181,EOMONTH(BI$15,0))-MAX($AW181,BI$15)+1,),
$DH181="раб.день",
$BP181/30*(IFERROR(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$BP181*BI181,
$DH181="неделя",
$BP181*BI181/7*(ROUNDUP((DAY(EOMONTH(BI$15,0)))/4,0))),
0)</f>
        <v/>
      </c>
      <c r="CA181" s="125">
        <f t="array" ref="CA181">
IFERROR(
_xlfn.IFS(
$DH181="день_1",
$BP181*$BL181/($AX181-$AW181+1)*BJ181*(DAY(EOMONTH(BJ$15,0))),
$DH181="день_2",
$BP181/30*MAX(MIN($AX181,EOMONTH(BJ$15,0))-MAX($AW181,BJ$15)+1,),
$DH181="раб.день",
$BP181/30*(IFERROR(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$BP181*BJ181,
$DH181="неделя",
$BP181*BJ181/7*(ROUNDUP((DAY(EOMONTH(BJ$15,0)))/4,0))),
0)</f>
        <v/>
      </c>
      <c r="CB181" s="125">
        <f t="array" ref="CB181">
IFERROR(
_xlfn.IFS(
$DH181="день_1",
$BP181*$BL181/($AX181-$AW181+1)*BK181*(DAY(EOMONTH(BK$15,0))),
$DH181="день_2",
$BP181/30*MAX(MIN($AX181,EOMONTH(BK$15,0))-MAX($AW181,BK$15)+1,),
$DH181="раб.день",
$BP181/30*(IFERROR(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$BP181*BK181,
$DH181="неделя",
$BP181*BK181/7*(ROUNDUP((DAY(EOMONTH(BK$15,0)))/4,0))),
0)</f>
        <v/>
      </c>
      <c r="CC181" s="125">
        <f>SUM($BQ181:$CB181)</f>
        <v/>
      </c>
      <c r="CD181" s="126">
        <f>SUM($EH181:$EH181)</f>
        <v/>
      </c>
      <c r="CE181" s="126">
        <f>$CD181*$AB181</f>
        <v/>
      </c>
      <c r="CF181" s="126">
        <f>SUM($EK181:$EK181)</f>
        <v/>
      </c>
      <c r="CG181" s="126">
        <f>$CF181*$AB181</f>
        <v/>
      </c>
      <c r="CH181" s="126">
        <f>SUM($CC181,$CE181,$CG181)</f>
        <v/>
      </c>
      <c r="CI181" s="126">
        <f>$CH181*(1+$CM181)</f>
        <v/>
      </c>
      <c r="CJ181" s="127" t="n">
        <v>0</v>
      </c>
      <c r="CK181" s="126">
        <f>SUM($CH181:$CH181)*(1+$CJ181)</f>
        <v/>
      </c>
      <c r="CL181" s="126">
        <f>SUM($CH181:$CH181)*(1+$CM181)</f>
        <v/>
      </c>
      <c r="CM181" s="59" t="n"/>
      <c r="CN181" s="59" t="n"/>
      <c r="CO181" s="72" t="n"/>
      <c r="CP181" s="59" t="n"/>
      <c r="CQ181" s="73" t="n"/>
      <c r="CR181" s="73" t="n"/>
      <c r="CS181" s="73" t="n"/>
      <c r="CT181" s="72" t="n"/>
      <c r="CU181" s="79" t="inlineStr">
        <is>
          <t> </t>
        </is>
      </c>
      <c r="CV181" s="60" t="n"/>
      <c r="CW181" s="60" t="n"/>
      <c r="CX181" s="60" t="n"/>
      <c r="CY181" s="127">
        <f>IFERROR(($CC181-$EE181)/($EE181/(1-$DQ181)),0)</f>
        <v/>
      </c>
      <c r="CZ181" s="127">
        <f>IFERROR(1-$EI181/($CE181),0)</f>
        <v/>
      </c>
      <c r="DA181" s="127">
        <f>IFERROR(1-$EL181/($CG181),0)</f>
        <v/>
      </c>
      <c r="DB181" s="126">
        <f>ROUND(IFERROR(($CI181/(1+$CM181)-$EN181),0),2)</f>
        <v/>
      </c>
      <c r="DC181" s="128" t="n"/>
      <c r="DD181" s="125" t="n"/>
      <c r="DE181" s="75" t="n">
        <v>0</v>
      </c>
      <c r="DF181" s="128" t="n"/>
      <c r="DG181" s="125">
        <f>IF($DC181=0,0,$DD181*($DC181*100%-$DE181*$DF181))*SUM($AB181:$AB181)</f>
        <v/>
      </c>
      <c r="DH181" s="129" t="inlineStr">
        <is>
          <t>месяц</t>
        </is>
      </c>
      <c r="DI181" s="130">
        <f t="array" ref="DI181">IFERROR(
IF($ES181="LisChannel",
(ROUND(((INDEX({174.625;153.888888888889;130.972222222222},MATCH($AI181,{2;3;4}),0))*$AG181*$AI181),2)),0),0)</f>
        <v/>
      </c>
      <c r="DJ181" s="130">
        <f>
_xlfn.LET(_xlpm.X,
IFERROR(
IF($ES181="НовиковТВ",
(_xlfn.LET(_xlpm.NTV,
_xlfn.LET(_xlpm.MIN,350000,
IF(SUMIFS($DI:$DI,$ES:$ES,"НовиковТВ")&lt;=_xlpm.MIN,
(SUMIFS($DI:$DI,$ES:$ES,"НовиковТВ")/(COUNTIFS($ES:$ES,"НовиковТВ")))*_xlpm.MIN/SUMIFS($DI:$DI,$ES:$ES,"НовиковТВ"),
DI181)),
_xlpm.NTV+$DG181/(1-(1-(_xlpm.NTV)*(1-$DL181)*(1-$DM181)*(1-$DN181)*(1-$DO181)*(1-$DP181)/_xlpm.NTV))))/(1+$EP181),
$DI181+$DG181/(1-(1-($DI181)*(1-$DL181)*(1-$DM181)*(1-$DN181)*(1-$DO181)*(1-$DP181)/$DI181))),
0),
_xlpm.X*(1+$CM181)*(1+$CW181)-_xlpm.X*(1+$CM181)+_xlpm.X)</f>
        <v/>
      </c>
      <c r="DK181" s="125" t="inlineStr">
        <is>
          <t>послед.</t>
        </is>
      </c>
      <c r="DL181" s="63" t="n">
        <v>0</v>
      </c>
      <c r="DM181" s="63" t="n">
        <v>0</v>
      </c>
      <c r="DN181" s="63" t="n">
        <v>0</v>
      </c>
      <c r="DO181" s="63" t="n">
        <v>0</v>
      </c>
      <c r="DP181" s="63" t="n">
        <v>0</v>
      </c>
      <c r="DQ181" s="63">
        <f t="array" ref="DQ181">IFERROR(_xlfn.IFS(
$DK181="послед.",1-(1-$DL181)*(1-$DM181)*(1-$DN181)*(1-$DO181)*(1-$DP181),
$DK181="сумм.",$DL181+$DM181+$DN181+$DO181+$DP181),
0)</f>
        <v/>
      </c>
      <c r="DR181" s="125">
        <f t="array" ref="DR181">
IFERROR(
_xlfn.IFS(
$BL181=0,
0,
$BL181&gt;0,
_xlfn.IFS($DK181="послед.",
$DJ181*(1-$DL181)*(1-$DM181)*(1-$DN181)*(1-$DO181)*(1-$DP181),
$DK181="сумм.",
$DJ181*(1-($DL181+$DM181+$DN181+$DO181+$DP181)))),0)</f>
        <v/>
      </c>
      <c r="DS181" s="125">
        <f t="array" ref="DS181">
IFERROR(_xlfn.IFS(
$DH181="день_1",
$DR181*$BL181/($AX181-$AW181+1)*AZ181*(DAY(EOMONTH(AZ$15,0))),
$DH181="день_2",
$DR181/30*MAX(MIN($AX181,EOMONTH(AZ$15,0))-MAX($AW181,AZ$15)+1,),
$DH181="раб.день",
$DR181/30*(IFERROR(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$DR181*AZ181,
$DH181="неделя",
$DR181*AZ181/7*(ROUNDUP((DAY(EOMONTH(AZ$15,0)))/4,0))),
0)</f>
        <v/>
      </c>
      <c r="DT181" s="125">
        <f t="array" ref="DT181">
IFERROR(_xlfn.IFS(
$DH181="день_1",
$DR181*$BL181/($AX181-$AW181+1)*BA181*(DAY(EOMONTH(BA$15,0))),
$DH181="день_2",
$DR181/30*MAX(MIN($AX181,EOMONTH(BA$15,0))-MAX($AW181,BA$15)+1,),
$DH181="раб.день",
$DR181/30*(IFERROR(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$DR181*BA181,
$DH181="неделя",
$DR181*BA181/7*(ROUNDUP((DAY(EOMONTH(BA$15,0)))/4,0))),
0)</f>
        <v/>
      </c>
      <c r="DU181" s="125">
        <f t="array" ref="DU181">
IFERROR(_xlfn.IFS(
$DH181="день_1",
$DR181*$BL181/($AX181-$AW181+1)*BB181*(DAY(EOMONTH(BB$15,0))),
$DH181="день_2",
$DR181/30*MAX(MIN($AX181,EOMONTH(BB$15,0))-MAX($AW181,BB$15)+1,),
$DH181="раб.день",
$DR181/30*(IFERROR(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$DR181*BB181,
$DH181="неделя",
$DR181*BB181/7*(ROUNDUP((DAY(EOMONTH(BB$15,0)))/4,0))),
0)</f>
        <v/>
      </c>
      <c r="DV181" s="125">
        <f t="array" ref="DV181">
IFERROR(_xlfn.IFS(
$DH181="день_1",
$DR181*$BL181/($AX181-$AW181+1)*BC181*(DAY(EOMONTH(BC$15,0))),
$DH181="день_2",
$DR181/30*MAX(MIN($AX181,EOMONTH(BC$15,0))-MAX($AW181,BC$15)+1,),
$DH181="раб.день",
$DR181/30*(IFERROR(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$DR181*BC181,
$DH181="неделя",
$DR181*BC181/7*(ROUNDUP((DAY(EOMONTH(BC$15,0)))/4,0))),
0)</f>
        <v/>
      </c>
      <c r="DW181" s="125">
        <f t="array" ref="DW181">
IFERROR(_xlfn.IFS(
$DH181="день_1",
$DR181*$BL181/($AX181-$AW181+1)*BD181*(DAY(EOMONTH(BD$15,0))),
$DH181="день_2",
$DR181/30*MAX(MIN($AX181,EOMONTH(BD$15,0))-MAX($AW181,BD$15)+1,),
$DH181="раб.день",
$DR181/30*(IFERROR(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$DR181*BD181,
$DH181="неделя",
$DR181*BD181/7*(ROUNDUP((DAY(EOMONTH(BD$15,0)))/4,0))),
0)</f>
        <v/>
      </c>
      <c r="DX181" s="125">
        <f t="array" ref="DX181">
IFERROR(_xlfn.IFS(
$DH181="день_1",
$DR181*$BL181/($AX181-$AW181+1)*BE181*(DAY(EOMONTH(BE$15,0))),
$DH181="день_2",
$DR181/30*MAX(MIN($AX181,EOMONTH(BE$15,0))-MAX($AW181,BE$15)+1,),
$DH181="раб.день",
$DR181/30*(IFERROR(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$DR181*BE181,
$DH181="неделя",
$DR181*BE181/7*(ROUNDUP((DAY(EOMONTH(BE$15,0)))/4,0))),
0)</f>
        <v/>
      </c>
      <c r="DY181" s="125">
        <f t="array" ref="DY181">
IFERROR(_xlfn.IFS(
$DH181="день_1",
$DR181*$BL181/($AX181-$AW181+1)*BF181*(DAY(EOMONTH(BF$15,0))),
$DH181="день_2",
$DR181/30*MAX(MIN($AX181,EOMONTH(BF$15,0))-MAX($AW181,BF$15)+1,),
$DH181="раб.день",
$DR181/30*(IFERROR(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$DR181*BF181,
$DH181="неделя",
$DR181*BF181/7*(ROUNDUP((DAY(EOMONTH(BF$15,0)))/4,0))),
0)</f>
        <v/>
      </c>
      <c r="DZ181" s="125">
        <f t="array" ref="DZ181">
IFERROR(_xlfn.IFS(
$DH181="день_1",
$DR181*$BL181/($AX181-$AW181+1)*BG181*(DAY(EOMONTH(BG$15,0))),
$DH181="день_2",
$DR181/30*MAX(MIN($AX181,EOMONTH(BG$15,0))-MAX($AW181,BG$15)+1,),
$DH181="раб.день",
$DR181/30*(IFERROR(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$DR181*BG181,
$DH181="неделя",
$DR181*BG181/7*(ROUNDUP((DAY(EOMONTH(BG$15,0)))/4,0))),
0)</f>
        <v/>
      </c>
      <c r="EA181" s="125">
        <f t="array" ref="EA181">
IFERROR(_xlfn.IFS(
$DH181="день_1",
$DR181*$BL181/($AX181-$AW181+1)*BH181*(DAY(EOMONTH(BH$15,0))),
$DH181="день_2",
$DR181/30*MAX(MIN($AX181,EOMONTH(BH$15,0))-MAX($AW181,BH$15)+1,),
$DH181="раб.день",
$DR181/30*(IFERROR(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$DR181*BH181,
$DH181="неделя",
$DR181*BH181/7*(ROUNDUP((DAY(EOMONTH(BH$15,0)))/4,0))),
0)</f>
        <v/>
      </c>
      <c r="EB181" s="125">
        <f t="array" ref="EB181">
IFERROR(_xlfn.IFS(
$DH181="день_1",
$DR181*$BL181/($AX181-$AW181+1)*BI181*(DAY(EOMONTH(BI$15,0))),
$DH181="день_2",
$DR181/30*MAX(MIN($AX181,EOMONTH(BI$15,0))-MAX($AW181,BI$15)+1,),
$DH181="раб.день",
$DR181/30*(IFERROR(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$DR181*BI181,
$DH181="неделя",
$DR181*BI181/7*(ROUNDUP((DAY(EOMONTH(BI$15,0)))/4,0))),
0)</f>
        <v/>
      </c>
      <c r="EC181" s="125">
        <f t="array" ref="EC181">
IFERROR(_xlfn.IFS(
$DH181="день_1",
$DR181*$BL181/($AX181-$AW181+1)*BJ181*(DAY(EOMONTH(BJ$15,0))),
$DH181="день_2",
$DR181/30*MAX(MIN($AX181,EOMONTH(BJ$15,0))-MAX($AW181,BJ$15)+1,),
$DH181="раб.день",
$DR181/30*(IFERROR(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$DR181*BJ181,
$DH181="неделя",
$DR181*BJ181/7*(ROUNDUP((DAY(EOMONTH(BJ$15,0)))/4,0))),
0)</f>
        <v/>
      </c>
      <c r="ED181" s="125">
        <f t="array" ref="ED181">
IFERROR(_xlfn.IFS(
$DH181="день_1",
$DR181*$BL181/($AX181-$AW181+1)*BK181*(DAY(EOMONTH(BK$15,0))),
$DH181="день_2",
$DR181/30*MAX(MIN($AX181,EOMONTH(BK$15,0))-MAX($AW181,BK$15)+1,),
$DH181="раб.день",
$DR181/30*(IFERROR(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$DR181*BK181,
$DH181="неделя",
$DR181*BK181/7*(ROUNDUP((DAY(EOMONTH(BK$15,0)))/4,0))),
0)</f>
        <v/>
      </c>
      <c r="EE181" s="125">
        <f>SUM($DS181,$DT181,$DU181,$DV181,$DW181,$DX181,$DY181,$DZ181,$EA181,$EB181,$EC181,$ED181)</f>
        <v/>
      </c>
      <c r="EF181" s="125">
        <f>IFERROR(ROUND($EE181*(1+$EP181),2),0)</f>
        <v/>
      </c>
      <c r="EG181" s="128" t="n">
        <v>1</v>
      </c>
      <c r="EH181" s="126" t="n">
        <v>0</v>
      </c>
      <c r="EI181" s="126">
        <f>ROUND(SUM($EH181:$EH181)*SUM($AB181:$AB181)*$EG181,2)</f>
        <v/>
      </c>
      <c r="EJ181" s="126">
        <f>ROUND($EI181*(1+$EP181),2)</f>
        <v/>
      </c>
      <c r="EK181" s="126" t="n">
        <v>0</v>
      </c>
      <c r="EL181" s="126">
        <f>ROUND(SUM($EK181:$EK181)*SUM($AB181:$AB181)*$EG181,2)</f>
        <v/>
      </c>
      <c r="EM181" s="126">
        <f>ROUND($EL181*(1+$EP181),2)</f>
        <v/>
      </c>
      <c r="EN181" s="126">
        <f>SUM($EE181,$EI181,$EL181)</f>
        <v/>
      </c>
      <c r="EO181" s="126">
        <f>SUM($EF181,$EJ181,$EM181)</f>
        <v/>
      </c>
      <c r="EP181" s="59" t="n"/>
      <c r="EQ181" s="59" t="n"/>
      <c r="ER181" s="60">
        <f t="array" ref="ER1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MATCH(ES181,
{"AMS";"RussOutdoor";"HD Outdoor";"Ingroup";"IQ";"Ledproduction";"LisChannel";"Logic";"Media-PPL";"NovikovTV | НовиковТВ";"SMA";"SOK";"КрокусТВ | CrocusTV | IndoorTV";"Сити";"ТЯК Москва"},
0)),"")</f>
        <v/>
      </c>
      <c r="ES181" s="60" t="n"/>
      <c r="ET181" s="60">
        <f t="array" ref="ET1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MATCH(ES181,
{"AMS";"RussOutdoor";"HD Outdoor";"Ingroup";"IQ";"Ledproduction";"LisChannel";"Logic";"Media-PPL";"NovikovTV | НовиковТВ";"SMA";"SOK";"КрокусТВ | CrocusTV | IndoorTV";"Сити";"ТЯК Москва"},
0)),"")</f>
        <v/>
      </c>
      <c r="EU181" s="60" t="n"/>
      <c r="EV181" s="60" t="n"/>
      <c r="EX181" s="110">
        <f t="array" ref="EX181">
($AR181/30
+N("ТРАФИК ПЛОЩАДКИ"))*
(IFERROR(
_xlfn.LET(
_xlpm.GPR,
HLOOKUP($L181,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IF($Q181="цифровой",_xlpm.GPR/$AG181,_xlpm.GPR/60)),
0)
+N("DWELL TIME"))*
(IF($AB181=0,0,IF($AB181=1,0.3,IF($AB181=2,0.5,IF($AB181&gt;2,1))))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_xlfn.IFS($AC181="да",1.2,$AC181="нет",1)*
_xlfn.IFS($AD181="да",1.2,$AD181="нет",1)*
IF(R181="статический",1,1.2)*
$X181*
INDEX(
{1.2;1;1.2;1.2;1;1.2;1.2;1.2;1.2;1.2;1.2;1;1.2;1.2;1.2;1.2;1;1;1.2;1.2;1.2;1;1;1;1;1.2;1.2;1.2;1.2;1;1;1;1;1.2;1.2;1.2;1.2;1.2;1.2;1.2;1.2;1;1;1.2;1;1;1;1;1.5;1;1;1.5;1.5;1.2},
MATCH($Q181,_xlpm.MI,0)))&gt;{0.02;0.04;0.06;0.1;0.2;0.4;0.6;0.8;1;2;4;6})),
{0;1;2;3;4;5;6;7;8;9;10;11;12},
0)))
+N("КОЭФФИЦИЕНТ КОНТАКТА"))))*
(_xlfn.IFS($X181&lt;0.1,$X181/1000,$X181&gt;25,5.2,AND($X181&gt;=0.1,$X181&lt;=25),(($X181*2+0.1)/10)*($X181/10)))*
IFERROR((_xlfn.LET(
_xlpm.MA,
{0;0.8;0.85;0.9;0.95;1},
_xlpm.MAA,
{0;1;2;3;4;5},
INDEX(_xlpm.MA,MATCH(SUMPRODUCT(--((IF(ROUND(_xlpm.MAA,1)&gt;5,5,ROUND($AB181,1)))&gt;{0;1;2;3;4;5})),_xlpm.MAA,0)))
+N("КОЭФФИЦИЕНТ КОЛ-ВО КОНСТРУКЦИЙ")),1)*
$AB181,0))*
(IF($Q181="цифровой",$AG181/15*$AI181,1)
+N("ДЛЯ ЦИФРЫ"))</f>
        <v/>
      </c>
      <c r="EY181" s="110">
        <f>IFERROR(EX181*AY181,0)</f>
        <v/>
      </c>
      <c r="EZ181" s="131">
        <f>IFERROR(DP181/EY181*1000,0)</f>
        <v/>
      </c>
      <c r="FA181" s="112">
        <f>IFERROR(FC181/FB181,0)</f>
        <v/>
      </c>
      <c r="FB181" s="112">
        <f>IFERROR((FC181/(EY181/FF181*#REF!))*0.825,0)</f>
        <v/>
      </c>
      <c r="FC181" s="112">
        <f>IFERROR(((EX181*30/AR181)*100)/30,0)</f>
        <v/>
      </c>
      <c r="FD181" s="112">
        <f>IFERROR(EY181/G181*100%,0)</f>
        <v/>
      </c>
      <c r="FE181" s="112">
        <f>IFERROR(FD181/FC181*100%,0)</f>
        <v/>
      </c>
      <c r="FF181" s="110">
        <f>IFERROR(AR181/30*AY181,0)</f>
        <v/>
      </c>
    </row>
    <row r="182" ht="12.75" customHeight="1">
      <c r="A182" s="59" t="n"/>
      <c r="B182" s="60" t="n"/>
      <c r="C182" s="60" t="n"/>
      <c r="D182" s="60">
        <f t="array" ref="D1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2" s="60">
        <f t="array" ref="E1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2" s="60" t="inlineStr"/>
      <c r="G182" s="60" t="n"/>
      <c r="H182" s="60">
        <f t="array" ref="H1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2" s="60" t="n"/>
      <c r="J182" s="60" t="n"/>
      <c r="K182" s="60" t="n"/>
      <c r="L182" s="60" t="n"/>
      <c r="M182" s="60" t="n"/>
      <c r="N182" s="60" t="n"/>
      <c r="O182" s="60" t="n"/>
      <c r="P182" s="60">
        <f t="array" ref="P182">
_xlfn.IFS(
ISNUMBER(MATCH($Q182,{"шелфбаннер","разделитель","монетница","чековая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ISNUMBER(MATCH($Q182,{"каталог","журнал"},)),
"Пресса",
$Q182="","")</f>
        <v/>
      </c>
      <c r="Q182" s="60" t="n"/>
      <c r="R182" s="60">
        <f t="array" ref="R182">
IFERROR(
_xlfn.IFS(
OR(ISNUMBER(MATCH($Q182,{"экспозиция","макет","стенд","автостенд","авто стенд","выставочное пространство","выставочные стенды","модульные выставочные стенды","3Д конструкция","3D конструкция"},)),P182="Экспонирование"),
"нестандартный",
ISNUMBER(MATCH($Q182,{"скроллер","призматрон"},)),
"динамический",
$P182="Видео",
"цифровой",
OR($P182="Пресса",$P182="Щит",$P182="POSm",$P182="Подвес",$P182="Брендирование/оклейка"),
"статический"),"")</f>
        <v/>
      </c>
      <c r="S182" s="59" t="n"/>
      <c r="T182" s="60" t="n"/>
      <c r="U182" s="60" t="n"/>
      <c r="V182" s="60">
        <f>
IF(P182="Видео",
"цифровой постер/ролик",
IF(ISNUMBER(MATCH(Q182,{"короб световой","короб световой | лайтбокс","короб световой | кристалайт","лайтбокс","лайт бокс","кристалайт","LB","lightbox"},)),
"бэклит",
IF(P182="Брендирование/оклейка",
"перфарированная пленка/самоклейка",
IF(P182="Экспонирование",
"под запрос",
IF(P182="Подвес",
"баннер/ткань",
"")))))</f>
        <v/>
      </c>
      <c r="W182" s="59" t="n"/>
      <c r="X182" s="59" t="n"/>
      <c r="Y182" s="59" t="n"/>
      <c r="Z182" s="61" t="n"/>
      <c r="AA182" s="61" t="n"/>
      <c r="AB182" s="61">
        <f>IF(BL182&gt;0,Z182,0)</f>
        <v/>
      </c>
      <c r="AC182" s="59" t="n"/>
      <c r="AD182" s="59" t="n"/>
      <c r="AE182" s="59" t="n"/>
      <c r="AF182" s="59" t="n"/>
      <c r="AG182" s="59" t="n"/>
      <c r="AH182" s="59" t="n"/>
      <c r="AI182" s="59" t="n"/>
      <c r="AJ182" s="59" t="n"/>
      <c r="AK182" s="59" t="n"/>
      <c r="AL182" s="62">
        <f>IFERROR(IF(OR(R182="статический",R182="динамический",R182="нестандартный",R182="",R182=""),"-",IF(AND(AH182="-",AI182="-"),"-",AK182*3600/AH182*AI182)),"-")</f>
        <v/>
      </c>
      <c r="AM182" s="62">
        <f>IFERROR(IF(OR(R182="статический",R182="динамический",R182="",R182="", R182="BTL",R182="нестандартный"),"-",AG182*AI182*AL182/60),"-")</f>
        <v/>
      </c>
      <c r="AN182" s="63">
        <f>IFERROR(IF(AH182="","-",AG182*AI182/AH182),"-")</f>
        <v/>
      </c>
      <c r="AO182" s="59">
        <f>IFERROR(IF(OR($R182="статический",$R182="динамический",$R182="",$R182="",$R182="BTL",$R182="нестандартный"),"-",$AL182*$AY182),"-")</f>
        <v/>
      </c>
      <c r="AP182" s="62">
        <f>IFERROR(IF(OR($R182="статический",$R182="динамический",$R182="",$R182="",$R182="BTL",$R182="нестандартный"),"-",$AM182*AY182),"-")</f>
        <v/>
      </c>
      <c r="AQ182" s="64" t="n"/>
      <c r="AR182" s="61" t="n"/>
      <c r="AS182" s="61" t="n"/>
      <c r="AT182" s="61" t="n"/>
      <c r="AU182" s="65" t="n"/>
      <c r="AV182" s="124">
        <f>IFERROR(DR182/AT182*1000,"n/a")</f>
        <v/>
      </c>
      <c r="AW182" s="67" t="n"/>
      <c r="AX182" s="67" t="n"/>
      <c r="AY182" s="43">
        <f>IFERROR(IF(OR($AW182="",$AX182=""),"",_xlfn.DAYS($AX182+1,$AW182)),"")</f>
        <v/>
      </c>
      <c r="AZ182" s="68">
        <f t="array" ref="AZ182">
_xlfn.LET(_xlpm.COEFF,
IF($AW182+$AX182=0,0,IF(MAX(MIN($AX182,EOMONTH(AZ$15,0))-MAX($AW182,AZ$15)+1,)&gt;0,1,0)),
_xlfn.IFS(
$ES182="LisChannel",
_xlpm.COEFF*
INDEX({1;1;1.2;1.2;1;1;1;1;1.2;1.2;1.2;1.2},
MATCH(MONTH(AZ$15),
{1,2,3,4,5,6,7,8,9,10,11,12})),
CONCATENATE($ES182," ",$L182)="RussOutdoor метро",
_xlpm.COEFF*
INDEX({0.8;0.9;1.1;1.1;1;1;1;1;1.1;1.1;1.1;1.1},
MATCH(MONTH(AZ$15),
{1,2,3,4,5,6,7,8,9,10,11,12})),
$ES182&lt;&gt;"LisChannel",
_xlpm.COEFF,
$ES182&lt;&gt;"RussOutdoor",
_xlpm.COEFF))</f>
        <v/>
      </c>
      <c r="BA182" s="68">
        <f t="array" ref="BA182">
_xlfn.LET(_xlpm.COEFF,
IF($AW182+$AX182=0,0,IF(MAX(MIN($AX182,EOMONTH(BA$15,0))-MAX($AW182,BA$15)+1,)&gt;0,1,0)),
_xlfn.IFS(
$ES182="LisChannel",
_xlpm.COEFF*
INDEX({1;1;1.2;1.2;1;1;1;1;1.2;1.2;1.2;1.2},
MATCH(MONTH(BA$15),
{1,2,3,4,5,6,7,8,9,10,11,12})),
CONCATENATE($ES182," ",$L182)="RussOutdoor метро",
_xlpm.COEFF*
INDEX({0.8;0.9;1.1;1.1;1;1;1;1;1.1;1.1;1.1;1.1},
MATCH(MONTH(BA$15),
{1,2,3,4,5,6,7,8,9,10,11,12})),
$ES182&lt;&gt;"LisChannel",
_xlpm.COEFF,
$ES182&lt;&gt;"RussOutdoor",
_xlpm.COEFF))</f>
        <v/>
      </c>
      <c r="BB182" s="68">
        <f t="array" ref="BB182">
_xlfn.LET(_xlpm.COEFF,
IF($AW182+$AX182=0,0,IF(MAX(MIN($AX182,EOMONTH(BB$15,0))-MAX($AW182,BB$15)+1,)&gt;0,1,0)),
_xlfn.IFS(
$ES182="LisChannel",
_xlpm.COEFF*
INDEX({1;1;1.2;1.2;1;1;1;1;1.2;1.2;1.2;1.2},
MATCH(MONTH(BB$15),
{1,2,3,4,5,6,7,8,9,10,11,12})),
CONCATENATE($ES182," ",$L182)="RussOutdoor метро",
_xlpm.COEFF*
INDEX({0.8;0.9;1.1;1.1;1;1;1;1;1.1;1.1;1.1;1.1},
MATCH(MONTH(BB$15),
{1,2,3,4,5,6,7,8,9,10,11,12})),
$ES182&lt;&gt;"LisChannel",
_xlpm.COEFF,
$ES182&lt;&gt;"RussOutdoor",
_xlpm.COEFF))</f>
        <v/>
      </c>
      <c r="BC182" s="68">
        <f t="array" ref="BC182">
_xlfn.LET(_xlpm.COEFF,
IF($AW182+$AX182=0,0,IF(MAX(MIN($AX182,EOMONTH(BC$15,0))-MAX($AW182,BC$15)+1,)&gt;0,1,0)),
_xlfn.IFS(
$ES182="LisChannel",
_xlpm.COEFF*
INDEX({1;1;1.2;1.2;1;1;1;1;1.2;1.2;1.2;1.2},
MATCH(MONTH(BC$15),
{1,2,3,4,5,6,7,8,9,10,11,12})),
CONCATENATE($ES182," ",$L182)="RussOutdoor метро",
_xlpm.COEFF*
INDEX({0.8;0.9;1.1;1.1;1;1;1;1;1.1;1.1;1.1;1.1},
MATCH(MONTH(BC$15),
{1,2,3,4,5,6,7,8,9,10,11,12})),
$ES182&lt;&gt;"LisChannel",
_xlpm.COEFF,
$ES182&lt;&gt;"RussOutdoor",
_xlpm.COEFF))</f>
        <v/>
      </c>
      <c r="BD182" s="68">
        <f t="array" ref="BD182">
_xlfn.LET(_xlpm.COEFF,
IF($AW182+$AX182=0,0,IF(MAX(MIN($AX182,EOMONTH(BD$15,0))-MAX($AW182,BD$15)+1,)&gt;0,1,0)),
_xlfn.IFS(
$ES182="LisChannel",
_xlpm.COEFF*
INDEX({1;1;1.2;1.2;1;1;1;1;1.2;1.2;1.2;1.2},
MATCH(MONTH(BD$15),
{1,2,3,4,5,6,7,8,9,10,11,12})),
CONCATENATE($ES182," ",$L182)="RussOutdoor метро",
_xlpm.COEFF*
INDEX({0.8;0.9;1.1;1.1;1;1;1;1;1.1;1.1;1.1;1.1},
MATCH(MONTH(BD$15),
{1,2,3,4,5,6,7,8,9,10,11,12})),
$ES182&lt;&gt;"LisChannel",
_xlpm.COEFF,
$ES182&lt;&gt;"RussOutdoor",
_xlpm.COEFF))</f>
        <v/>
      </c>
      <c r="BE182" s="68">
        <f t="array" ref="BE182">
_xlfn.LET(_xlpm.COEFF,
IF($AW182+$AX182=0,0,IF(MAX(MIN($AX182,EOMONTH(BE$15,0))-MAX($AW182,BE$15)+1,)&gt;0,1,0)),
_xlfn.IFS(
$ES182="LisChannel",
_xlpm.COEFF*
INDEX({1;1;1.2;1.2;1;1;1;1;1.2;1.2;1.2;1.2},
MATCH(MONTH(BE$15),
{1,2,3,4,5,6,7,8,9,10,11,12})),
CONCATENATE($ES182," ",$L182)="RussOutdoor метро",
_xlpm.COEFF*
INDEX({0.8;0.9;1.1;1.1;1;1;1;1;1.1;1.1;1.1;1.1},
MATCH(MONTH(BE$15),
{1,2,3,4,5,6,7,8,9,10,11,12})),
$ES182&lt;&gt;"LisChannel",
_xlpm.COEFF,
$ES182&lt;&gt;"RussOutdoor",
_xlpm.COEFF))</f>
        <v/>
      </c>
      <c r="BF182" s="68">
        <f t="array" ref="BF182">
_xlfn.LET(_xlpm.COEFF,
IF($AW182+$AX182=0,0,IF(MAX(MIN($AX182,EOMONTH(BF$15,0))-MAX($AW182,BF$15)+1,)&gt;0,1,0)),
_xlfn.IFS(
$ES182="LisChannel",
_xlpm.COEFF*
INDEX({1;1;1.2;1.2;1;1;1;1;1.2;1.2;1.2;1.2},
MATCH(MONTH(BF$15),
{1,2,3,4,5,6,7,8,9,10,11,12})),
CONCATENATE($ES182," ",$L182)="RussOutdoor метро",
_xlpm.COEFF*
INDEX({0.8;0.9;1.1;1.1;1;1;1;1;1.1;1.1;1.1;1.1},
MATCH(MONTH(BF$15),
{1,2,3,4,5,6,7,8,9,10,11,12})),
$ES182&lt;&gt;"LisChannel",
_xlpm.COEFF,
$ES182&lt;&gt;"RussOutdoor",
_xlpm.COEFF))</f>
        <v/>
      </c>
      <c r="BG182" s="68">
        <f t="array" ref="BG182">
_xlfn.LET(_xlpm.COEFF,
IF($AW182+$AX182=0,0,IF(MAX(MIN($AX182,EOMONTH(BG$15,0))-MAX($AW182,BG$15)+1,)&gt;0,1,0)),
_xlfn.IFS(
$ES182="LisChannel",
_xlpm.COEFF*
INDEX({1;1;1.2;1.2;1;1;1;1;1.2;1.2;1.2;1.2},
MATCH(MONTH(BG$15),
{1,2,3,4,5,6,7,8,9,10,11,12})),
CONCATENATE($ES182," ",$L182)="RussOutdoor метро",
_xlpm.COEFF*
INDEX({0.8;0.9;1.1;1.1;1;1;1;1;1.1;1.1;1.1;1.1},
MATCH(MONTH(BG$15),
{1,2,3,4,5,6,7,8,9,10,11,12})),
$ES182&lt;&gt;"LisChannel",
_xlpm.COEFF,
$ES182&lt;&gt;"RussOutdoor",
_xlpm.COEFF))</f>
        <v/>
      </c>
      <c r="BH182" s="68">
        <f t="array" ref="BH182">
_xlfn.LET(_xlpm.COEFF,
IF($AW182+$AX182=0,0,IF(MAX(MIN($AX182,EOMONTH(BH$15,0))-MAX($AW182,BH$15)+1,)&gt;0,1,0)),
_xlfn.IFS(
$ES182="LisChannel",
_xlpm.COEFF*
INDEX({1;1;1.2;1.2;1;1;1;1;1.2;1.2;1.2;1.2},
MATCH(MONTH(BH$15),
{1,2,3,4,5,6,7,8,9,10,11,12})),
CONCATENATE($ES182," ",$L182)="RussOutdoor метро",
_xlpm.COEFF*
INDEX({0.8;0.9;1.1;1.1;1;1;1;1;1.1;1.1;1.1;1.1},
MATCH(MONTH(BH$15),
{1,2,3,4,5,6,7,8,9,10,11,12})),
$ES182&lt;&gt;"LisChannel",
_xlpm.COEFF,
$ES182&lt;&gt;"RussOutdoor",
_xlpm.COEFF))</f>
        <v/>
      </c>
      <c r="BI182" s="68">
        <f t="array" ref="BI182">
_xlfn.LET(_xlpm.COEFF,
IF($AW182+$AX182=0,0,IF(MAX(MIN($AX182,EOMONTH(BI$15,0))-MAX($AW182,BI$15)+1,)&gt;0,1,0)),
_xlfn.IFS(
$ES182="LisChannel",
_xlpm.COEFF*
INDEX({1;1;1.2;1.2;1;1;1;1;1.2;1.2;1.2;1.2},
MATCH(MONTH(BI$15),
{1,2,3,4,5,6,7,8,9,10,11,12})),
CONCATENATE($ES182," ",$L182)="RussOutdoor метро",
_xlpm.COEFF*
INDEX({0.8;0.9;1.1;1.1;1;1;1;1;1.1;1.1;1.1;1.1},
MATCH(MONTH(BI$15),
{1,2,3,4,5,6,7,8,9,10,11,12})),
$ES182&lt;&gt;"LisChannel",
_xlpm.COEFF,
$ES182&lt;&gt;"RussOutdoor",
_xlpm.COEFF))</f>
        <v/>
      </c>
      <c r="BJ182" s="68">
        <f t="array" ref="BJ182">
_xlfn.LET(_xlpm.COEFF,
IF($AW182+$AX182=0,0,IF(MAX(MIN($AX182,EOMONTH(BJ$15,0))-MAX($AW182,BJ$15)+1,)&gt;0,1,0)),
_xlfn.IFS(
$ES182="LisChannel",
_xlpm.COEFF*
INDEX({1;1;1.2;1.2;1;1;1;1;1.2;1.2;1.2;1.2},
MATCH(MONTH(BJ$15),
{1,2,3,4,5,6,7,8,9,10,11,12})),
CONCATENATE($ES182," ",$L182)="RussOutdoor метро",
_xlpm.COEFF*
INDEX({0.8;0.9;1.1;1.1;1;1;1;1;1.1;1.1;1.1;1.1},
MATCH(MONTH(BJ$15),
{1,2,3,4,5,6,7,8,9,10,11,12})),
$ES182&lt;&gt;"LisChannel",
_xlpm.COEFF,
$ES182&lt;&gt;"RussOutdoor",
_xlpm.COEFF))</f>
        <v/>
      </c>
      <c r="BK182" s="68">
        <f t="array" ref="BK182">
_xlfn.LET(_xlpm.COEFF,
IF($AW182+$AX182=0,0,IF(MAX(MIN($AX182,EOMONTH(BK$15,0))-MAX($AW182,BK$15)+1,)&gt;0,1,0)),
_xlfn.IFS(
$ES182="LisChannel",
_xlpm.COEFF*
INDEX({1;1;1.2;1.2;1;1;1;1;1.2;1.2;1.2;1.2},
MATCH(MONTH(BK$15),
{1,2,3,4,5,6,7,8,9,10,11,12})),
CONCATENATE($ES182," ",$L182)="RussOutdoor метро",
_xlpm.COEFF*
INDEX({0.8;0.9;1.1;1.1;1;1;1;1;1.1;1.1;1.1;1.1},
MATCH(MONTH(BK$15),
{1,2,3,4,5,6,7,8,9,10,11,12})),
$ES182&lt;&gt;"LisChannel",
_xlpm.COEFF,
$ES182&lt;&gt;"RussOutdoor",
_xlpm.COEFF))</f>
        <v/>
      </c>
      <c r="BL182" s="62">
        <f>COUNTIFS($AZ182:$BK182,"&gt;0")</f>
        <v/>
      </c>
      <c r="BM182" s="65" t="n"/>
      <c r="BN182" s="125">
        <f>$DJ182</f>
        <v/>
      </c>
      <c r="BO182" s="63">
        <f>$DQ182</f>
        <v/>
      </c>
      <c r="BP182" s="125">
        <f>
IFERROR(
IF($BL182=0,0,
$BN182*(1-$BO182)),
0)</f>
        <v/>
      </c>
      <c r="BQ182" s="125">
        <f t="array" ref="BQ182">
IFERROR(
_xlfn.IFS(
$DH182="день_1",
$BP182*$BL182/($AX182-$AW182+1)*AZ182*(DAY(EOMONTH(AZ$15,0))),
$DH182="день_2",
$BP182/30*MAX(MIN($AX182,EOMONTH(AZ$15,0))-MAX($AW182,AZ$15)+1,),
$DH182="раб.день",
$BP182/30*(IFERROR(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$BP182*AZ182,
$DH182="неделя",
$BP182*AZ182/7*(ROUNDUP((DAY(EOMONTH(AZ$15,0)))/4,0))),
0)</f>
        <v/>
      </c>
      <c r="BR182" s="125">
        <f t="array" ref="BR182">
IFERROR(
_xlfn.IFS(
$DH182="день_1",
$BP182*$BL182/($AX182-$AW182+1)*BA182*(DAY(EOMONTH(BA$15,0))),
$DH182="день_2",
$BP182/30*MAX(MIN($AX182,EOMONTH(BA$15,0))-MAX($AW182,BA$15)+1,),
$DH182="раб.день",
$BP182/30*(IFERROR(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$BP182*BA182,
$DH182="неделя",
$BP182*BA182/7*(ROUNDUP((DAY(EOMONTH(BA$15,0)))/4,0))),
0)</f>
        <v/>
      </c>
      <c r="BS182" s="125">
        <f t="array" ref="BS182">
IFERROR(
_xlfn.IFS(
$DH182="день_1",
$BP182*$BL182/($AX182-$AW182+1)*BB182*(DAY(EOMONTH(BB$15,0))),
$DH182="день_2",
$BP182/30*MAX(MIN($AX182,EOMONTH(BB$15,0))-MAX($AW182,BB$15)+1,),
$DH182="раб.день",
$BP182/30*(IFERROR(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$BP182*BB182,
$DH182="неделя",
$BP182*BB182/7*(ROUNDUP((DAY(EOMONTH(BB$15,0)))/4,0))),
0)</f>
        <v/>
      </c>
      <c r="BT182" s="125">
        <f t="array" ref="BT182">
IFERROR(
_xlfn.IFS(
$DH182="день_1",
$BP182*$BL182/($AX182-$AW182+1)*BC182*(DAY(EOMONTH(BC$15,0))),
$DH182="день_2",
$BP182/30*MAX(MIN($AX182,EOMONTH(BC$15,0))-MAX($AW182,BC$15)+1,),
$DH182="раб.день",
$BP182/30*(IFERROR(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$BP182*BC182,
$DH182="неделя",
$BP182*BC182/7*(ROUNDUP((DAY(EOMONTH(BC$15,0)))/4,0))),
0)</f>
        <v/>
      </c>
      <c r="BU182" s="125">
        <f t="array" ref="BU182">
IFERROR(
_xlfn.IFS(
$DH182="день_1",
$BP182*$BL182/($AX182-$AW182+1)*BD182*(DAY(EOMONTH(BD$15,0))),
$DH182="день_2",
$BP182/30*MAX(MIN($AX182,EOMONTH(BD$15,0))-MAX($AW182,BD$15)+1,),
$DH182="раб.день",
$BP182/30*(IFERROR(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$BP182*BD182,
$DH182="неделя",
$BP182*BD182/7*(ROUNDUP((DAY(EOMONTH(BD$15,0)))/4,0))),
0)</f>
        <v/>
      </c>
      <c r="BV182" s="125">
        <f t="array" ref="BV182">
IFERROR(
_xlfn.IFS(
$DH182="день_1",
$BP182*$BL182/($AX182-$AW182+1)*BE182*(DAY(EOMONTH(BE$15,0))),
$DH182="день_2",
$BP182/30*MAX(MIN($AX182,EOMONTH(BE$15,0))-MAX($AW182,BE$15)+1,),
$DH182="раб.день",
$BP182/30*(IFERROR(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$BP182*BE182,
$DH182="неделя",
$BP182*BE182/7*(ROUNDUP((DAY(EOMONTH(BE$15,0)))/4,0))),
0)</f>
        <v/>
      </c>
      <c r="BW182" s="125">
        <f t="array" ref="BW182">
IFERROR(
_xlfn.IFS(
$DH182="день_1",
$BP182*$BL182/($AX182-$AW182+1)*BF182*(DAY(EOMONTH(BF$15,0))),
$DH182="день_2",
$BP182/30*MAX(MIN($AX182,EOMONTH(BF$15,0))-MAX($AW182,BF$15)+1,),
$DH182="раб.день",
$BP182/30*(IFERROR(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$BP182*BF182,
$DH182="неделя",
$BP182*BF182/7*(ROUNDUP((DAY(EOMONTH(BF$15,0)))/4,0))),
0)</f>
        <v/>
      </c>
      <c r="BX182" s="125">
        <f t="array" ref="BX182">
IFERROR(
_xlfn.IFS(
$DH182="день_1",
$BP182*$BL182/($AX182-$AW182+1)*BG182*(DAY(EOMONTH(BG$15,0))),
$DH182="день_2",
$BP182/30*MAX(MIN($AX182,EOMONTH(BG$15,0))-MAX($AW182,BG$15)+1,),
$DH182="раб.день",
$BP182/30*(IFERROR(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$BP182*BG182,
$DH182="неделя",
$BP182*BG182/7*(ROUNDUP((DAY(EOMONTH(BG$15,0)))/4,0))),
0)</f>
        <v/>
      </c>
      <c r="BY182" s="125">
        <f t="array" ref="BY182">
IFERROR(
_xlfn.IFS(
$DH182="день_1",
$BP182*$BL182/($AX182-$AW182+1)*BH182*(DAY(EOMONTH(BH$15,0))),
$DH182="день_2",
$BP182/30*MAX(MIN($AX182,EOMONTH(BH$15,0))-MAX($AW182,BH$15)+1,),
$DH182="раб.день",
$BP182/30*(IFERROR(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$BP182*BH182,
$DH182="неделя",
$BP182*BH182/7*(ROUNDUP((DAY(EOMONTH(BH$15,0)))/4,0))),
0)</f>
        <v/>
      </c>
      <c r="BZ182" s="125">
        <f t="array" ref="BZ182">
IFERROR(
_xlfn.IFS(
$DH182="день_1",
$BP182*$BL182/($AX182-$AW182+1)*BI182*(DAY(EOMONTH(BI$15,0))),
$DH182="день_2",
$BP182/30*MAX(MIN($AX182,EOMONTH(BI$15,0))-MAX($AW182,BI$15)+1,),
$DH182="раб.день",
$BP182/30*(IFERROR(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$BP182*BI182,
$DH182="неделя",
$BP182*BI182/7*(ROUNDUP((DAY(EOMONTH(BI$15,0)))/4,0))),
0)</f>
        <v/>
      </c>
      <c r="CA182" s="125">
        <f t="array" ref="CA182">
IFERROR(
_xlfn.IFS(
$DH182="день_1",
$BP182*$BL182/($AX182-$AW182+1)*BJ182*(DAY(EOMONTH(BJ$15,0))),
$DH182="день_2",
$BP182/30*MAX(MIN($AX182,EOMONTH(BJ$15,0))-MAX($AW182,BJ$15)+1,),
$DH182="раб.день",
$BP182/30*(IFERROR(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$BP182*BJ182,
$DH182="неделя",
$BP182*BJ182/7*(ROUNDUP((DAY(EOMONTH(BJ$15,0)))/4,0))),
0)</f>
        <v/>
      </c>
      <c r="CB182" s="125">
        <f t="array" ref="CB182">
IFERROR(
_xlfn.IFS(
$DH182="день_1",
$BP182*$BL182/($AX182-$AW182+1)*BK182*(DAY(EOMONTH(BK$15,0))),
$DH182="день_2",
$BP182/30*MAX(MIN($AX182,EOMONTH(BK$15,0))-MAX($AW182,BK$15)+1,),
$DH182="раб.день",
$BP182/30*(IFERROR(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$BP182*BK182,
$DH182="неделя",
$BP182*BK182/7*(ROUNDUP((DAY(EOMONTH(BK$15,0)))/4,0))),
0)</f>
        <v/>
      </c>
      <c r="CC182" s="125">
        <f>SUM($BQ182:$CB182)</f>
        <v/>
      </c>
      <c r="CD182" s="126">
        <f>SUM($EH182:$EH182)</f>
        <v/>
      </c>
      <c r="CE182" s="126">
        <f>$CD182*$AB182</f>
        <v/>
      </c>
      <c r="CF182" s="126">
        <f>SUM($EK182:$EK182)</f>
        <v/>
      </c>
      <c r="CG182" s="126">
        <f>$CF182*$AB182</f>
        <v/>
      </c>
      <c r="CH182" s="126">
        <f>SUM($CC182,$CE182,$CG182)</f>
        <v/>
      </c>
      <c r="CI182" s="126">
        <f>$CH182*(1+$CM182)</f>
        <v/>
      </c>
      <c r="CJ182" s="127" t="n">
        <v>0</v>
      </c>
      <c r="CK182" s="126">
        <f>SUM($CH182:$CH182)*(1+$CJ182)</f>
        <v/>
      </c>
      <c r="CL182" s="126">
        <f>SUM($CH182:$CH182)*(1+$CM182)</f>
        <v/>
      </c>
      <c r="CM182" s="59" t="n"/>
      <c r="CN182" s="59" t="n"/>
      <c r="CO182" s="72" t="n"/>
      <c r="CP182" s="59" t="n"/>
      <c r="CQ182" s="73" t="n"/>
      <c r="CR182" s="73" t="n"/>
      <c r="CS182" s="73" t="n"/>
      <c r="CT182" s="72" t="n"/>
      <c r="CU182" s="79" t="inlineStr">
        <is>
          <t> </t>
        </is>
      </c>
      <c r="CV182" s="60" t="n"/>
      <c r="CW182" s="60" t="n"/>
      <c r="CX182" s="60" t="n"/>
      <c r="CY182" s="127">
        <f>IFERROR(($CC182-$EE182)/($EE182/(1-$DQ182)),0)</f>
        <v/>
      </c>
      <c r="CZ182" s="127">
        <f>IFERROR(1-$EI182/($CE182),0)</f>
        <v/>
      </c>
      <c r="DA182" s="127">
        <f>IFERROR(1-$EL182/($CG182),0)</f>
        <v/>
      </c>
      <c r="DB182" s="126">
        <f>ROUND(IFERROR(($CI182/(1+$CM182)-$EN182),0),2)</f>
        <v/>
      </c>
      <c r="DC182" s="128" t="n"/>
      <c r="DD182" s="125" t="n"/>
      <c r="DE182" s="75" t="n">
        <v>0</v>
      </c>
      <c r="DF182" s="128" t="n"/>
      <c r="DG182" s="125">
        <f>IF($DC182=0,0,$DD182*($DC182*100%-$DE182*$DF182))*SUM($AB182:$AB182)</f>
        <v/>
      </c>
      <c r="DH182" s="129" t="inlineStr">
        <is>
          <t>месяц</t>
        </is>
      </c>
      <c r="DI182" s="130">
        <f t="array" ref="DI182">IFERROR(
IF($ES182="LisChannel",
(ROUND(((INDEX({174.625;153.888888888889;130.972222222222},MATCH($AI182,{2;3;4}),0))*$AG182*$AI182),2)),0),0)</f>
        <v/>
      </c>
      <c r="DJ182" s="130">
        <f>
_xlfn.LET(_xlpm.X,
IFERROR(
IF($ES182="НовиковТВ",
(_xlfn.LET(_xlpm.NTV,
_xlfn.LET(_xlpm.MIN,350000,
IF(SUMIFS($DI:$DI,$ES:$ES,"НовиковТВ")&lt;=_xlpm.MIN,
(SUMIFS($DI:$DI,$ES:$ES,"НовиковТВ")/(COUNTIFS($ES:$ES,"НовиковТВ")))*_xlpm.MIN/SUMIFS($DI:$DI,$ES:$ES,"НовиковТВ"),
DI182)),
_xlpm.NTV+$DG182/(1-(1-(_xlpm.NTV)*(1-$DL182)*(1-$DM182)*(1-$DN182)*(1-$DO182)*(1-$DP182)/_xlpm.NTV))))/(1+$EP182),
$DI182+$DG182/(1-(1-($DI182)*(1-$DL182)*(1-$DM182)*(1-$DN182)*(1-$DO182)*(1-$DP182)/$DI182))),
0),
_xlpm.X*(1+$CM182)*(1+$CW182)-_xlpm.X*(1+$CM182)+_xlpm.X)</f>
        <v/>
      </c>
      <c r="DK182" s="125" t="inlineStr">
        <is>
          <t>послед.</t>
        </is>
      </c>
      <c r="DL182" s="63" t="n">
        <v>0</v>
      </c>
      <c r="DM182" s="63" t="n">
        <v>0</v>
      </c>
      <c r="DN182" s="63" t="n">
        <v>0</v>
      </c>
      <c r="DO182" s="63" t="n">
        <v>0</v>
      </c>
      <c r="DP182" s="63" t="n">
        <v>0</v>
      </c>
      <c r="DQ182" s="63">
        <f t="array" ref="DQ182">IFERROR(_xlfn.IFS(
$DK182="послед.",1-(1-$DL182)*(1-$DM182)*(1-$DN182)*(1-$DO182)*(1-$DP182),
$DK182="сумм.",$DL182+$DM182+$DN182+$DO182+$DP182),
0)</f>
        <v/>
      </c>
      <c r="DR182" s="125">
        <f t="array" ref="DR182">
IFERROR(
_xlfn.IFS(
$BL182=0,
0,
$BL182&gt;0,
_xlfn.IFS($DK182="послед.",
$DJ182*(1-$DL182)*(1-$DM182)*(1-$DN182)*(1-$DO182)*(1-$DP182),
$DK182="сумм.",
$DJ182*(1-($DL182+$DM182+$DN182+$DO182+$DP182)))),0)</f>
        <v/>
      </c>
      <c r="DS182" s="125">
        <f t="array" ref="DS182">
IFERROR(_xlfn.IFS(
$DH182="день_1",
$DR182*$BL182/($AX182-$AW182+1)*AZ182*(DAY(EOMONTH(AZ$15,0))),
$DH182="день_2",
$DR182/30*MAX(MIN($AX182,EOMONTH(AZ$15,0))-MAX($AW182,AZ$15)+1,),
$DH182="раб.день",
$DR182/30*(IFERROR(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$DR182*AZ182,
$DH182="неделя",
$DR182*AZ182/7*(ROUNDUP((DAY(EOMONTH(AZ$15,0)))/4,0))),
0)</f>
        <v/>
      </c>
      <c r="DT182" s="125">
        <f t="array" ref="DT182">
IFERROR(_xlfn.IFS(
$DH182="день_1",
$DR182*$BL182/($AX182-$AW182+1)*BA182*(DAY(EOMONTH(BA$15,0))),
$DH182="день_2",
$DR182/30*MAX(MIN($AX182,EOMONTH(BA$15,0))-MAX($AW182,BA$15)+1,),
$DH182="раб.день",
$DR182/30*(IFERROR(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$DR182*BA182,
$DH182="неделя",
$DR182*BA182/7*(ROUNDUP((DAY(EOMONTH(BA$15,0)))/4,0))),
0)</f>
        <v/>
      </c>
      <c r="DU182" s="125">
        <f t="array" ref="DU182">
IFERROR(_xlfn.IFS(
$DH182="день_1",
$DR182*$BL182/($AX182-$AW182+1)*BB182*(DAY(EOMONTH(BB$15,0))),
$DH182="день_2",
$DR182/30*MAX(MIN($AX182,EOMONTH(BB$15,0))-MAX($AW182,BB$15)+1,),
$DH182="раб.день",
$DR182/30*(IFERROR(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$DR182*BB182,
$DH182="неделя",
$DR182*BB182/7*(ROUNDUP((DAY(EOMONTH(BB$15,0)))/4,0))),
0)</f>
        <v/>
      </c>
      <c r="DV182" s="125">
        <f t="array" ref="DV182">
IFERROR(_xlfn.IFS(
$DH182="день_1",
$DR182*$BL182/($AX182-$AW182+1)*BC182*(DAY(EOMONTH(BC$15,0))),
$DH182="день_2",
$DR182/30*MAX(MIN($AX182,EOMONTH(BC$15,0))-MAX($AW182,BC$15)+1,),
$DH182="раб.день",
$DR182/30*(IFERROR(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$DR182*BC182,
$DH182="неделя",
$DR182*BC182/7*(ROUNDUP((DAY(EOMONTH(BC$15,0)))/4,0))),
0)</f>
        <v/>
      </c>
      <c r="DW182" s="125">
        <f t="array" ref="DW182">
IFERROR(_xlfn.IFS(
$DH182="день_1",
$DR182*$BL182/($AX182-$AW182+1)*BD182*(DAY(EOMONTH(BD$15,0))),
$DH182="день_2",
$DR182/30*MAX(MIN($AX182,EOMONTH(BD$15,0))-MAX($AW182,BD$15)+1,),
$DH182="раб.день",
$DR182/30*(IFERROR(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$DR182*BD182,
$DH182="неделя",
$DR182*BD182/7*(ROUNDUP((DAY(EOMONTH(BD$15,0)))/4,0))),
0)</f>
        <v/>
      </c>
      <c r="DX182" s="125">
        <f t="array" ref="DX182">
IFERROR(_xlfn.IFS(
$DH182="день_1",
$DR182*$BL182/($AX182-$AW182+1)*BE182*(DAY(EOMONTH(BE$15,0))),
$DH182="день_2",
$DR182/30*MAX(MIN($AX182,EOMONTH(BE$15,0))-MAX($AW182,BE$15)+1,),
$DH182="раб.день",
$DR182/30*(IFERROR(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$DR182*BE182,
$DH182="неделя",
$DR182*BE182/7*(ROUNDUP((DAY(EOMONTH(BE$15,0)))/4,0))),
0)</f>
        <v/>
      </c>
      <c r="DY182" s="125">
        <f t="array" ref="DY182">
IFERROR(_xlfn.IFS(
$DH182="день_1",
$DR182*$BL182/($AX182-$AW182+1)*BF182*(DAY(EOMONTH(BF$15,0))),
$DH182="день_2",
$DR182/30*MAX(MIN($AX182,EOMONTH(BF$15,0))-MAX($AW182,BF$15)+1,),
$DH182="раб.день",
$DR182/30*(IFERROR(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$DR182*BF182,
$DH182="неделя",
$DR182*BF182/7*(ROUNDUP((DAY(EOMONTH(BF$15,0)))/4,0))),
0)</f>
        <v/>
      </c>
      <c r="DZ182" s="125">
        <f t="array" ref="DZ182">
IFERROR(_xlfn.IFS(
$DH182="день_1",
$DR182*$BL182/($AX182-$AW182+1)*BG182*(DAY(EOMONTH(BG$15,0))),
$DH182="день_2",
$DR182/30*MAX(MIN($AX182,EOMONTH(BG$15,0))-MAX($AW182,BG$15)+1,),
$DH182="раб.день",
$DR182/30*(IFERROR(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$DR182*BG182,
$DH182="неделя",
$DR182*BG182/7*(ROUNDUP((DAY(EOMONTH(BG$15,0)))/4,0))),
0)</f>
        <v/>
      </c>
      <c r="EA182" s="125">
        <f t="array" ref="EA182">
IFERROR(_xlfn.IFS(
$DH182="день_1",
$DR182*$BL182/($AX182-$AW182+1)*BH182*(DAY(EOMONTH(BH$15,0))),
$DH182="день_2",
$DR182/30*MAX(MIN($AX182,EOMONTH(BH$15,0))-MAX($AW182,BH$15)+1,),
$DH182="раб.день",
$DR182/30*(IFERROR(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$DR182*BH182,
$DH182="неделя",
$DR182*BH182/7*(ROUNDUP((DAY(EOMONTH(BH$15,0)))/4,0))),
0)</f>
        <v/>
      </c>
      <c r="EB182" s="125">
        <f t="array" ref="EB182">
IFERROR(_xlfn.IFS(
$DH182="день_1",
$DR182*$BL182/($AX182-$AW182+1)*BI182*(DAY(EOMONTH(BI$15,0))),
$DH182="день_2",
$DR182/30*MAX(MIN($AX182,EOMONTH(BI$15,0))-MAX($AW182,BI$15)+1,),
$DH182="раб.день",
$DR182/30*(IFERROR(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$DR182*BI182,
$DH182="неделя",
$DR182*BI182/7*(ROUNDUP((DAY(EOMONTH(BI$15,0)))/4,0))),
0)</f>
        <v/>
      </c>
      <c r="EC182" s="125">
        <f t="array" ref="EC182">
IFERROR(_xlfn.IFS(
$DH182="день_1",
$DR182*$BL182/($AX182-$AW182+1)*BJ182*(DAY(EOMONTH(BJ$15,0))),
$DH182="день_2",
$DR182/30*MAX(MIN($AX182,EOMONTH(BJ$15,0))-MAX($AW182,BJ$15)+1,),
$DH182="раб.день",
$DR182/30*(IFERROR(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$DR182*BJ182,
$DH182="неделя",
$DR182*BJ182/7*(ROUNDUP((DAY(EOMONTH(BJ$15,0)))/4,0))),
0)</f>
        <v/>
      </c>
      <c r="ED182" s="125">
        <f t="array" ref="ED182">
IFERROR(_xlfn.IFS(
$DH182="день_1",
$DR182*$BL182/($AX182-$AW182+1)*BK182*(DAY(EOMONTH(BK$15,0))),
$DH182="день_2",
$DR182/30*MAX(MIN($AX182,EOMONTH(BK$15,0))-MAX($AW182,BK$15)+1,),
$DH182="раб.день",
$DR182/30*(IFERROR(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$DR182*BK182,
$DH182="неделя",
$DR182*BK182/7*(ROUNDUP((DAY(EOMONTH(BK$15,0)))/4,0))),
0)</f>
        <v/>
      </c>
      <c r="EE182" s="125">
        <f>SUM($DS182,$DT182,$DU182,$DV182,$DW182,$DX182,$DY182,$DZ182,$EA182,$EB182,$EC182,$ED182)</f>
        <v/>
      </c>
      <c r="EF182" s="125">
        <f>IFERROR(ROUND($EE182*(1+$EP182),2),0)</f>
        <v/>
      </c>
      <c r="EG182" s="128" t="n">
        <v>1</v>
      </c>
      <c r="EH182" s="126" t="n">
        <v>0</v>
      </c>
      <c r="EI182" s="126">
        <f>ROUND(SUM($EH182:$EH182)*SUM($AB182:$AB182)*$EG182,2)</f>
        <v/>
      </c>
      <c r="EJ182" s="126">
        <f>ROUND($EI182*(1+$EP182),2)</f>
        <v/>
      </c>
      <c r="EK182" s="126" t="n">
        <v>0</v>
      </c>
      <c r="EL182" s="126">
        <f>ROUND(SUM($EK182:$EK182)*SUM($AB182:$AB182)*$EG182,2)</f>
        <v/>
      </c>
      <c r="EM182" s="126">
        <f>ROUND($EL182*(1+$EP182),2)</f>
        <v/>
      </c>
      <c r="EN182" s="126">
        <f>SUM($EE182,$EI182,$EL182)</f>
        <v/>
      </c>
      <c r="EO182" s="126">
        <f>SUM($EF182,$EJ182,$EM182)</f>
        <v/>
      </c>
      <c r="EP182" s="59" t="n"/>
      <c r="EQ182" s="59" t="n"/>
      <c r="ER182" s="60">
        <f t="array" ref="ER1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MATCH(ES182,
{"AMS";"RussOutdoor";"HD Outdoor";"Ingroup";"IQ";"Ledproduction";"LisChannel";"Logic";"Media-PPL";"NovikovTV | НовиковТВ";"SMA";"SOK";"КрокусТВ | CrocusTV | IndoorTV";"Сити";"ТЯК Москва"},
0)),"")</f>
        <v/>
      </c>
      <c r="ES182" s="60" t="n"/>
      <c r="ET182" s="60">
        <f t="array" ref="ET1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MATCH(ES182,
{"AMS";"RussOutdoor";"HD Outdoor";"Ingroup";"IQ";"Ledproduction";"LisChannel";"Logic";"Media-PPL";"NovikovTV | НовиковТВ";"SMA";"SOK";"КрокусТВ | CrocusTV | IndoorTV";"Сити";"ТЯК Москва"},
0)),"")</f>
        <v/>
      </c>
      <c r="EU182" s="60" t="n"/>
      <c r="EV182" s="60" t="n"/>
      <c r="EX182" s="110">
        <f t="array" ref="EX182">
($AR182/30
+N("ТРАФИК ПЛОЩАДКИ"))*
(IFERROR(
_xlfn.LET(
_xlpm.GPR,
HLOOKUP($L182,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IF($Q182="цифровой",_xlpm.GPR/$AG182,_xlpm.GPR/60)),
0)
+N("DWELL TIME"))*
(IF($AB182=0,0,IF($AB182=1,0.3,IF($AB182=2,0.5,IF($AB182&gt;2,1))))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_xlfn.IFS($AC182="да",1.2,$AC182="нет",1)*
_xlfn.IFS($AD182="да",1.2,$AD182="нет",1)*
IF(R182="статический",1,1.2)*
$X182*
INDEX(
{1.2;1;1.2;1.2;1;1.2;1.2;1.2;1.2;1.2;1.2;1;1.2;1.2;1.2;1.2;1;1;1.2;1.2;1.2;1;1;1;1;1.2;1.2;1.2;1.2;1;1;1;1;1.2;1.2;1.2;1.2;1.2;1.2;1.2;1.2;1;1;1.2;1;1;1;1;1.5;1;1;1.5;1.5;1.2},
MATCH($Q182,_xlpm.MI,0)))&gt;{0.02;0.04;0.06;0.1;0.2;0.4;0.6;0.8;1;2;4;6})),
{0;1;2;3;4;5;6;7;8;9;10;11;12},
0)))
+N("КОЭФФИЦИЕНТ КОНТАКТА"))))*
(_xlfn.IFS($X182&lt;0.1,$X182/1000,$X182&gt;25,5.2,AND($X182&gt;=0.1,$X182&lt;=25),(($X182*2+0.1)/10)*($X182/10)))*
IFERROR((_xlfn.LET(
_xlpm.MA,
{0;0.8;0.85;0.9;0.95;1},
_xlpm.MAA,
{0;1;2;3;4;5},
INDEX(_xlpm.MA,MATCH(SUMPRODUCT(--((IF(ROUND(_xlpm.MAA,1)&gt;5,5,ROUND($AB182,1)))&gt;{0;1;2;3;4;5})),_xlpm.MAA,0)))
+N("КОЭФФИЦИЕНТ КОЛ-ВО КОНСТРУКЦИЙ")),1)*
$AB182,0))*
(IF($Q182="цифровой",$AG182/15*$AI182,1)
+N("ДЛЯ ЦИФРЫ"))</f>
        <v/>
      </c>
      <c r="EY182" s="110">
        <f>IFERROR(EX182*AY182,0)</f>
        <v/>
      </c>
      <c r="EZ182" s="131">
        <f>IFERROR(DP182/EY182*1000,0)</f>
        <v/>
      </c>
      <c r="FA182" s="112">
        <f>IFERROR(FC182/FB182,0)</f>
        <v/>
      </c>
      <c r="FB182" s="112">
        <f>IFERROR((FC182/(EY182/FF182*#REF!))*0.825,0)</f>
        <v/>
      </c>
      <c r="FC182" s="112">
        <f>IFERROR(((EX182*30/AR182)*100)/30,0)</f>
        <v/>
      </c>
      <c r="FD182" s="112">
        <f>IFERROR(EY182/G182*100%,0)</f>
        <v/>
      </c>
      <c r="FE182" s="112">
        <f>IFERROR(FD182/FC182*100%,0)</f>
        <v/>
      </c>
      <c r="FF182" s="110">
        <f>IFERROR(AR182/30*AY182,0)</f>
        <v/>
      </c>
    </row>
    <row r="183" ht="12.75" customHeight="1">
      <c r="A183" s="59" t="n"/>
      <c r="B183" s="60" t="n"/>
      <c r="C183" s="60" t="n"/>
      <c r="D183" s="60">
        <f t="array" ref="D1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3" s="60">
        <f t="array" ref="E1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3" s="60" t="inlineStr"/>
      <c r="G183" s="60" t="n"/>
      <c r="H183" s="60">
        <f t="array" ref="H1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3" s="60" t="n"/>
      <c r="J183" s="60" t="n"/>
      <c r="K183" s="60" t="n"/>
      <c r="L183" s="60" t="n"/>
      <c r="M183" s="60" t="n"/>
      <c r="N183" s="60" t="n"/>
      <c r="O183" s="60" t="n"/>
      <c r="P183" s="60">
        <f t="array" ref="P183">
_xlfn.IFS(
ISNUMBER(MATCH($Q183,{"шелфбаннер","разделитель","монетница","чековая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ISNUMBER(MATCH($Q183,{"каталог","журнал"},)),
"Пресса",
$Q183="","")</f>
        <v/>
      </c>
      <c r="Q183" s="60" t="n"/>
      <c r="R183" s="60">
        <f t="array" ref="R183">
IFERROR(
_xlfn.IFS(
OR(ISNUMBER(MATCH($Q183,{"экспозиция","макет","стенд","автостенд","авто стенд","выставочное пространство","выставочные стенды","модульные выставочные стенды","3Д конструкция","3D конструкция"},)),P183="Экспонирование"),
"нестандартный",
ISNUMBER(MATCH($Q183,{"скроллер","призматрон"},)),
"динамический",
$P183="Видео",
"цифровой",
OR($P183="Пресса",$P183="Щит",$P183="POSm",$P183="Подвес",$P183="Брендирование/оклейка"),
"статический"),"")</f>
        <v/>
      </c>
      <c r="S183" s="59" t="n"/>
      <c r="T183" s="60" t="n"/>
      <c r="U183" s="60" t="n"/>
      <c r="V183" s="60">
        <f>
IF(P183="Видео",
"цифровой постер/ролик",
IF(ISNUMBER(MATCH(Q183,{"короб световой","короб световой | лайтбокс","короб световой | кристалайт","лайтбокс","лайт бокс","кристалайт","LB","lightbox"},)),
"бэклит",
IF(P183="Брендирование/оклейка",
"перфарированная пленка/самоклейка",
IF(P183="Экспонирование",
"под запрос",
IF(P183="Подвес",
"баннер/ткань",
"")))))</f>
        <v/>
      </c>
      <c r="W183" s="59" t="n"/>
      <c r="X183" s="59" t="n"/>
      <c r="Y183" s="59" t="n"/>
      <c r="Z183" s="61" t="n"/>
      <c r="AA183" s="61" t="n"/>
      <c r="AB183" s="61">
        <f>IF(BL183&gt;0,Z183,0)</f>
        <v/>
      </c>
      <c r="AC183" s="59" t="n"/>
      <c r="AD183" s="59" t="n"/>
      <c r="AE183" s="59" t="n"/>
      <c r="AF183" s="59" t="n"/>
      <c r="AG183" s="59" t="n"/>
      <c r="AH183" s="59" t="n"/>
      <c r="AI183" s="59" t="n"/>
      <c r="AJ183" s="59" t="n"/>
      <c r="AK183" s="59" t="n"/>
      <c r="AL183" s="62">
        <f>IFERROR(IF(OR(R183="статический",R183="динамический",R183="нестандартный",R183="",R183=""),"-",IF(AND(AH183="-",AI183="-"),"-",AK183*3600/AH183*AI183)),"-")</f>
        <v/>
      </c>
      <c r="AM183" s="62">
        <f>IFERROR(IF(OR(R183="статический",R183="динамический",R183="",R183="", R183="BTL",R183="нестандартный"),"-",AG183*AI183*AL183/60),"-")</f>
        <v/>
      </c>
      <c r="AN183" s="63">
        <f>IFERROR(IF(AH183="","-",AG183*AI183/AH183),"-")</f>
        <v/>
      </c>
      <c r="AO183" s="59">
        <f>IFERROR(IF(OR($R183="статический",$R183="динамический",$R183="",$R183="",$R183="BTL",$R183="нестандартный"),"-",$AL183*$AY183),"-")</f>
        <v/>
      </c>
      <c r="AP183" s="62">
        <f>IFERROR(IF(OR($R183="статический",$R183="динамический",$R183="",$R183="",$R183="BTL",$R183="нестандартный"),"-",$AM183*AY183),"-")</f>
        <v/>
      </c>
      <c r="AQ183" s="64" t="n"/>
      <c r="AR183" s="61" t="n"/>
      <c r="AS183" s="61" t="n"/>
      <c r="AT183" s="61" t="n"/>
      <c r="AU183" s="65" t="n"/>
      <c r="AV183" s="124">
        <f>IFERROR(DR183/AT183*1000,"n/a")</f>
        <v/>
      </c>
      <c r="AW183" s="67" t="n"/>
      <c r="AX183" s="67" t="n"/>
      <c r="AY183" s="43">
        <f>IFERROR(IF(OR($AW183="",$AX183=""),"",_xlfn.DAYS($AX183+1,$AW183)),"")</f>
        <v/>
      </c>
      <c r="AZ183" s="68">
        <f t="array" ref="AZ183">
_xlfn.LET(_xlpm.COEFF,
IF($AW183+$AX183=0,0,IF(MAX(MIN($AX183,EOMONTH(AZ$15,0))-MAX($AW183,AZ$15)+1,)&gt;0,1,0)),
_xlfn.IFS(
$ES183="LisChannel",
_xlpm.COEFF*
INDEX({1;1;1.2;1.2;1;1;1;1;1.2;1.2;1.2;1.2},
MATCH(MONTH(AZ$15),
{1,2,3,4,5,6,7,8,9,10,11,12})),
CONCATENATE($ES183," ",$L183)="RussOutdoor метро",
_xlpm.COEFF*
INDEX({0.8;0.9;1.1;1.1;1;1;1;1;1.1;1.1;1.1;1.1},
MATCH(MONTH(AZ$15),
{1,2,3,4,5,6,7,8,9,10,11,12})),
$ES183&lt;&gt;"LisChannel",
_xlpm.COEFF,
$ES183&lt;&gt;"RussOutdoor",
_xlpm.COEFF))</f>
        <v/>
      </c>
      <c r="BA183" s="68">
        <f t="array" ref="BA183">
_xlfn.LET(_xlpm.COEFF,
IF($AW183+$AX183=0,0,IF(MAX(MIN($AX183,EOMONTH(BA$15,0))-MAX($AW183,BA$15)+1,)&gt;0,1,0)),
_xlfn.IFS(
$ES183="LisChannel",
_xlpm.COEFF*
INDEX({1;1;1.2;1.2;1;1;1;1;1.2;1.2;1.2;1.2},
MATCH(MONTH(BA$15),
{1,2,3,4,5,6,7,8,9,10,11,12})),
CONCATENATE($ES183," ",$L183)="RussOutdoor метро",
_xlpm.COEFF*
INDEX({0.8;0.9;1.1;1.1;1;1;1;1;1.1;1.1;1.1;1.1},
MATCH(MONTH(BA$15),
{1,2,3,4,5,6,7,8,9,10,11,12})),
$ES183&lt;&gt;"LisChannel",
_xlpm.COEFF,
$ES183&lt;&gt;"RussOutdoor",
_xlpm.COEFF))</f>
        <v/>
      </c>
      <c r="BB183" s="68">
        <f t="array" ref="BB183">
_xlfn.LET(_xlpm.COEFF,
IF($AW183+$AX183=0,0,IF(MAX(MIN($AX183,EOMONTH(BB$15,0))-MAX($AW183,BB$15)+1,)&gt;0,1,0)),
_xlfn.IFS(
$ES183="LisChannel",
_xlpm.COEFF*
INDEX({1;1;1.2;1.2;1;1;1;1;1.2;1.2;1.2;1.2},
MATCH(MONTH(BB$15),
{1,2,3,4,5,6,7,8,9,10,11,12})),
CONCATENATE($ES183," ",$L183)="RussOutdoor метро",
_xlpm.COEFF*
INDEX({0.8;0.9;1.1;1.1;1;1;1;1;1.1;1.1;1.1;1.1},
MATCH(MONTH(BB$15),
{1,2,3,4,5,6,7,8,9,10,11,12})),
$ES183&lt;&gt;"LisChannel",
_xlpm.COEFF,
$ES183&lt;&gt;"RussOutdoor",
_xlpm.COEFF))</f>
        <v/>
      </c>
      <c r="BC183" s="68">
        <f t="array" ref="BC183">
_xlfn.LET(_xlpm.COEFF,
IF($AW183+$AX183=0,0,IF(MAX(MIN($AX183,EOMONTH(BC$15,0))-MAX($AW183,BC$15)+1,)&gt;0,1,0)),
_xlfn.IFS(
$ES183="LisChannel",
_xlpm.COEFF*
INDEX({1;1;1.2;1.2;1;1;1;1;1.2;1.2;1.2;1.2},
MATCH(MONTH(BC$15),
{1,2,3,4,5,6,7,8,9,10,11,12})),
CONCATENATE($ES183," ",$L183)="RussOutdoor метро",
_xlpm.COEFF*
INDEX({0.8;0.9;1.1;1.1;1;1;1;1;1.1;1.1;1.1;1.1},
MATCH(MONTH(BC$15),
{1,2,3,4,5,6,7,8,9,10,11,12})),
$ES183&lt;&gt;"LisChannel",
_xlpm.COEFF,
$ES183&lt;&gt;"RussOutdoor",
_xlpm.COEFF))</f>
        <v/>
      </c>
      <c r="BD183" s="68">
        <f t="array" ref="BD183">
_xlfn.LET(_xlpm.COEFF,
IF($AW183+$AX183=0,0,IF(MAX(MIN($AX183,EOMONTH(BD$15,0))-MAX($AW183,BD$15)+1,)&gt;0,1,0)),
_xlfn.IFS(
$ES183="LisChannel",
_xlpm.COEFF*
INDEX({1;1;1.2;1.2;1;1;1;1;1.2;1.2;1.2;1.2},
MATCH(MONTH(BD$15),
{1,2,3,4,5,6,7,8,9,10,11,12})),
CONCATENATE($ES183," ",$L183)="RussOutdoor метро",
_xlpm.COEFF*
INDEX({0.8;0.9;1.1;1.1;1;1;1;1;1.1;1.1;1.1;1.1},
MATCH(MONTH(BD$15),
{1,2,3,4,5,6,7,8,9,10,11,12})),
$ES183&lt;&gt;"LisChannel",
_xlpm.COEFF,
$ES183&lt;&gt;"RussOutdoor",
_xlpm.COEFF))</f>
        <v/>
      </c>
      <c r="BE183" s="68">
        <f t="array" ref="BE183">
_xlfn.LET(_xlpm.COEFF,
IF($AW183+$AX183=0,0,IF(MAX(MIN($AX183,EOMONTH(BE$15,0))-MAX($AW183,BE$15)+1,)&gt;0,1,0)),
_xlfn.IFS(
$ES183="LisChannel",
_xlpm.COEFF*
INDEX({1;1;1.2;1.2;1;1;1;1;1.2;1.2;1.2;1.2},
MATCH(MONTH(BE$15),
{1,2,3,4,5,6,7,8,9,10,11,12})),
CONCATENATE($ES183," ",$L183)="RussOutdoor метро",
_xlpm.COEFF*
INDEX({0.8;0.9;1.1;1.1;1;1;1;1;1.1;1.1;1.1;1.1},
MATCH(MONTH(BE$15),
{1,2,3,4,5,6,7,8,9,10,11,12})),
$ES183&lt;&gt;"LisChannel",
_xlpm.COEFF,
$ES183&lt;&gt;"RussOutdoor",
_xlpm.COEFF))</f>
        <v/>
      </c>
      <c r="BF183" s="68">
        <f t="array" ref="BF183">
_xlfn.LET(_xlpm.COEFF,
IF($AW183+$AX183=0,0,IF(MAX(MIN($AX183,EOMONTH(BF$15,0))-MAX($AW183,BF$15)+1,)&gt;0,1,0)),
_xlfn.IFS(
$ES183="LisChannel",
_xlpm.COEFF*
INDEX({1;1;1.2;1.2;1;1;1;1;1.2;1.2;1.2;1.2},
MATCH(MONTH(BF$15),
{1,2,3,4,5,6,7,8,9,10,11,12})),
CONCATENATE($ES183," ",$L183)="RussOutdoor метро",
_xlpm.COEFF*
INDEX({0.8;0.9;1.1;1.1;1;1;1;1;1.1;1.1;1.1;1.1},
MATCH(MONTH(BF$15),
{1,2,3,4,5,6,7,8,9,10,11,12})),
$ES183&lt;&gt;"LisChannel",
_xlpm.COEFF,
$ES183&lt;&gt;"RussOutdoor",
_xlpm.COEFF))</f>
        <v/>
      </c>
      <c r="BG183" s="68">
        <f t="array" ref="BG183">
_xlfn.LET(_xlpm.COEFF,
IF($AW183+$AX183=0,0,IF(MAX(MIN($AX183,EOMONTH(BG$15,0))-MAX($AW183,BG$15)+1,)&gt;0,1,0)),
_xlfn.IFS(
$ES183="LisChannel",
_xlpm.COEFF*
INDEX({1;1;1.2;1.2;1;1;1;1;1.2;1.2;1.2;1.2},
MATCH(MONTH(BG$15),
{1,2,3,4,5,6,7,8,9,10,11,12})),
CONCATENATE($ES183," ",$L183)="RussOutdoor метро",
_xlpm.COEFF*
INDEX({0.8;0.9;1.1;1.1;1;1;1;1;1.1;1.1;1.1;1.1},
MATCH(MONTH(BG$15),
{1,2,3,4,5,6,7,8,9,10,11,12})),
$ES183&lt;&gt;"LisChannel",
_xlpm.COEFF,
$ES183&lt;&gt;"RussOutdoor",
_xlpm.COEFF))</f>
        <v/>
      </c>
      <c r="BH183" s="68">
        <f t="array" ref="BH183">
_xlfn.LET(_xlpm.COEFF,
IF($AW183+$AX183=0,0,IF(MAX(MIN($AX183,EOMONTH(BH$15,0))-MAX($AW183,BH$15)+1,)&gt;0,1,0)),
_xlfn.IFS(
$ES183="LisChannel",
_xlpm.COEFF*
INDEX({1;1;1.2;1.2;1;1;1;1;1.2;1.2;1.2;1.2},
MATCH(MONTH(BH$15),
{1,2,3,4,5,6,7,8,9,10,11,12})),
CONCATENATE($ES183," ",$L183)="RussOutdoor метро",
_xlpm.COEFF*
INDEX({0.8;0.9;1.1;1.1;1;1;1;1;1.1;1.1;1.1;1.1},
MATCH(MONTH(BH$15),
{1,2,3,4,5,6,7,8,9,10,11,12})),
$ES183&lt;&gt;"LisChannel",
_xlpm.COEFF,
$ES183&lt;&gt;"RussOutdoor",
_xlpm.COEFF))</f>
        <v/>
      </c>
      <c r="BI183" s="68">
        <f t="array" ref="BI183">
_xlfn.LET(_xlpm.COEFF,
IF($AW183+$AX183=0,0,IF(MAX(MIN($AX183,EOMONTH(BI$15,0))-MAX($AW183,BI$15)+1,)&gt;0,1,0)),
_xlfn.IFS(
$ES183="LisChannel",
_xlpm.COEFF*
INDEX({1;1;1.2;1.2;1;1;1;1;1.2;1.2;1.2;1.2},
MATCH(MONTH(BI$15),
{1,2,3,4,5,6,7,8,9,10,11,12})),
CONCATENATE($ES183," ",$L183)="RussOutdoor метро",
_xlpm.COEFF*
INDEX({0.8;0.9;1.1;1.1;1;1;1;1;1.1;1.1;1.1;1.1},
MATCH(MONTH(BI$15),
{1,2,3,4,5,6,7,8,9,10,11,12})),
$ES183&lt;&gt;"LisChannel",
_xlpm.COEFF,
$ES183&lt;&gt;"RussOutdoor",
_xlpm.COEFF))</f>
        <v/>
      </c>
      <c r="BJ183" s="68">
        <f t="array" ref="BJ183">
_xlfn.LET(_xlpm.COEFF,
IF($AW183+$AX183=0,0,IF(MAX(MIN($AX183,EOMONTH(BJ$15,0))-MAX($AW183,BJ$15)+1,)&gt;0,1,0)),
_xlfn.IFS(
$ES183="LisChannel",
_xlpm.COEFF*
INDEX({1;1;1.2;1.2;1;1;1;1;1.2;1.2;1.2;1.2},
MATCH(MONTH(BJ$15),
{1,2,3,4,5,6,7,8,9,10,11,12})),
CONCATENATE($ES183," ",$L183)="RussOutdoor метро",
_xlpm.COEFF*
INDEX({0.8;0.9;1.1;1.1;1;1;1;1;1.1;1.1;1.1;1.1},
MATCH(MONTH(BJ$15),
{1,2,3,4,5,6,7,8,9,10,11,12})),
$ES183&lt;&gt;"LisChannel",
_xlpm.COEFF,
$ES183&lt;&gt;"RussOutdoor",
_xlpm.COEFF))</f>
        <v/>
      </c>
      <c r="BK183" s="68">
        <f t="array" ref="BK183">
_xlfn.LET(_xlpm.COEFF,
IF($AW183+$AX183=0,0,IF(MAX(MIN($AX183,EOMONTH(BK$15,0))-MAX($AW183,BK$15)+1,)&gt;0,1,0)),
_xlfn.IFS(
$ES183="LisChannel",
_xlpm.COEFF*
INDEX({1;1;1.2;1.2;1;1;1;1;1.2;1.2;1.2;1.2},
MATCH(MONTH(BK$15),
{1,2,3,4,5,6,7,8,9,10,11,12})),
CONCATENATE($ES183," ",$L183)="RussOutdoor метро",
_xlpm.COEFF*
INDEX({0.8;0.9;1.1;1.1;1;1;1;1;1.1;1.1;1.1;1.1},
MATCH(MONTH(BK$15),
{1,2,3,4,5,6,7,8,9,10,11,12})),
$ES183&lt;&gt;"LisChannel",
_xlpm.COEFF,
$ES183&lt;&gt;"RussOutdoor",
_xlpm.COEFF))</f>
        <v/>
      </c>
      <c r="BL183" s="62">
        <f>COUNTIFS($AZ183:$BK183,"&gt;0")</f>
        <v/>
      </c>
      <c r="BM183" s="65" t="n"/>
      <c r="BN183" s="125">
        <f>$DJ183</f>
        <v/>
      </c>
      <c r="BO183" s="63">
        <f>$DQ183</f>
        <v/>
      </c>
      <c r="BP183" s="125">
        <f>
IFERROR(
IF($BL183=0,0,
$BN183*(1-$BO183)),
0)</f>
        <v/>
      </c>
      <c r="BQ183" s="125">
        <f t="array" ref="BQ183">
IFERROR(
_xlfn.IFS(
$DH183="день_1",
$BP183*$BL183/($AX183-$AW183+1)*AZ183*(DAY(EOMONTH(AZ$15,0))),
$DH183="день_2",
$BP183/30*MAX(MIN($AX183,EOMONTH(AZ$15,0))-MAX($AW183,AZ$15)+1,),
$DH183="раб.день",
$BP183/30*(IFERROR(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$BP183*AZ183,
$DH183="неделя",
$BP183*AZ183/7*(ROUNDUP((DAY(EOMONTH(AZ$15,0)))/4,0))),
0)</f>
        <v/>
      </c>
      <c r="BR183" s="125">
        <f t="array" ref="BR183">
IFERROR(
_xlfn.IFS(
$DH183="день_1",
$BP183*$BL183/($AX183-$AW183+1)*BA183*(DAY(EOMONTH(BA$15,0))),
$DH183="день_2",
$BP183/30*MAX(MIN($AX183,EOMONTH(BA$15,0))-MAX($AW183,BA$15)+1,),
$DH183="раб.день",
$BP183/30*(IFERROR(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$BP183*BA183,
$DH183="неделя",
$BP183*BA183/7*(ROUNDUP((DAY(EOMONTH(BA$15,0)))/4,0))),
0)</f>
        <v/>
      </c>
      <c r="BS183" s="125">
        <f t="array" ref="BS183">
IFERROR(
_xlfn.IFS(
$DH183="день_1",
$BP183*$BL183/($AX183-$AW183+1)*BB183*(DAY(EOMONTH(BB$15,0))),
$DH183="день_2",
$BP183/30*MAX(MIN($AX183,EOMONTH(BB$15,0))-MAX($AW183,BB$15)+1,),
$DH183="раб.день",
$BP183/30*(IFERROR(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$BP183*BB183,
$DH183="неделя",
$BP183*BB183/7*(ROUNDUP((DAY(EOMONTH(BB$15,0)))/4,0))),
0)</f>
        <v/>
      </c>
      <c r="BT183" s="125">
        <f t="array" ref="BT183">
IFERROR(
_xlfn.IFS(
$DH183="день_1",
$BP183*$BL183/($AX183-$AW183+1)*BC183*(DAY(EOMONTH(BC$15,0))),
$DH183="день_2",
$BP183/30*MAX(MIN($AX183,EOMONTH(BC$15,0))-MAX($AW183,BC$15)+1,),
$DH183="раб.день",
$BP183/30*(IFERROR(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$BP183*BC183,
$DH183="неделя",
$BP183*BC183/7*(ROUNDUP((DAY(EOMONTH(BC$15,0)))/4,0))),
0)</f>
        <v/>
      </c>
      <c r="BU183" s="125">
        <f t="array" ref="BU183">
IFERROR(
_xlfn.IFS(
$DH183="день_1",
$BP183*$BL183/($AX183-$AW183+1)*BD183*(DAY(EOMONTH(BD$15,0))),
$DH183="день_2",
$BP183/30*MAX(MIN($AX183,EOMONTH(BD$15,0))-MAX($AW183,BD$15)+1,),
$DH183="раб.день",
$BP183/30*(IFERROR(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$BP183*BD183,
$DH183="неделя",
$BP183*BD183/7*(ROUNDUP((DAY(EOMONTH(BD$15,0)))/4,0))),
0)</f>
        <v/>
      </c>
      <c r="BV183" s="125">
        <f t="array" ref="BV183">
IFERROR(
_xlfn.IFS(
$DH183="день_1",
$BP183*$BL183/($AX183-$AW183+1)*BE183*(DAY(EOMONTH(BE$15,0))),
$DH183="день_2",
$BP183/30*MAX(MIN($AX183,EOMONTH(BE$15,0))-MAX($AW183,BE$15)+1,),
$DH183="раб.день",
$BP183/30*(IFERROR(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$BP183*BE183,
$DH183="неделя",
$BP183*BE183/7*(ROUNDUP((DAY(EOMONTH(BE$15,0)))/4,0))),
0)</f>
        <v/>
      </c>
      <c r="BW183" s="125">
        <f t="array" ref="BW183">
IFERROR(
_xlfn.IFS(
$DH183="день_1",
$BP183*$BL183/($AX183-$AW183+1)*BF183*(DAY(EOMONTH(BF$15,0))),
$DH183="день_2",
$BP183/30*MAX(MIN($AX183,EOMONTH(BF$15,0))-MAX($AW183,BF$15)+1,),
$DH183="раб.день",
$BP183/30*(IFERROR(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$BP183*BF183,
$DH183="неделя",
$BP183*BF183/7*(ROUNDUP((DAY(EOMONTH(BF$15,0)))/4,0))),
0)</f>
        <v/>
      </c>
      <c r="BX183" s="125">
        <f t="array" ref="BX183">
IFERROR(
_xlfn.IFS(
$DH183="день_1",
$BP183*$BL183/($AX183-$AW183+1)*BG183*(DAY(EOMONTH(BG$15,0))),
$DH183="день_2",
$BP183/30*MAX(MIN($AX183,EOMONTH(BG$15,0))-MAX($AW183,BG$15)+1,),
$DH183="раб.день",
$BP183/30*(IFERROR(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$BP183*BG183,
$DH183="неделя",
$BP183*BG183/7*(ROUNDUP((DAY(EOMONTH(BG$15,0)))/4,0))),
0)</f>
        <v/>
      </c>
      <c r="BY183" s="125">
        <f t="array" ref="BY183">
IFERROR(
_xlfn.IFS(
$DH183="день_1",
$BP183*$BL183/($AX183-$AW183+1)*BH183*(DAY(EOMONTH(BH$15,0))),
$DH183="день_2",
$BP183/30*MAX(MIN($AX183,EOMONTH(BH$15,0))-MAX($AW183,BH$15)+1,),
$DH183="раб.день",
$BP183/30*(IFERROR(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$BP183*BH183,
$DH183="неделя",
$BP183*BH183/7*(ROUNDUP((DAY(EOMONTH(BH$15,0)))/4,0))),
0)</f>
        <v/>
      </c>
      <c r="BZ183" s="125">
        <f t="array" ref="BZ183">
IFERROR(
_xlfn.IFS(
$DH183="день_1",
$BP183*$BL183/($AX183-$AW183+1)*BI183*(DAY(EOMONTH(BI$15,0))),
$DH183="день_2",
$BP183/30*MAX(MIN($AX183,EOMONTH(BI$15,0))-MAX($AW183,BI$15)+1,),
$DH183="раб.день",
$BP183/30*(IFERROR(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$BP183*BI183,
$DH183="неделя",
$BP183*BI183/7*(ROUNDUP((DAY(EOMONTH(BI$15,0)))/4,0))),
0)</f>
        <v/>
      </c>
      <c r="CA183" s="125">
        <f t="array" ref="CA183">
IFERROR(
_xlfn.IFS(
$DH183="день_1",
$BP183*$BL183/($AX183-$AW183+1)*BJ183*(DAY(EOMONTH(BJ$15,0))),
$DH183="день_2",
$BP183/30*MAX(MIN($AX183,EOMONTH(BJ$15,0))-MAX($AW183,BJ$15)+1,),
$DH183="раб.день",
$BP183/30*(IFERROR(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$BP183*BJ183,
$DH183="неделя",
$BP183*BJ183/7*(ROUNDUP((DAY(EOMONTH(BJ$15,0)))/4,0))),
0)</f>
        <v/>
      </c>
      <c r="CB183" s="125">
        <f t="array" ref="CB183">
IFERROR(
_xlfn.IFS(
$DH183="день_1",
$BP183*$BL183/($AX183-$AW183+1)*BK183*(DAY(EOMONTH(BK$15,0))),
$DH183="день_2",
$BP183/30*MAX(MIN($AX183,EOMONTH(BK$15,0))-MAX($AW183,BK$15)+1,),
$DH183="раб.день",
$BP183/30*(IFERROR(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$BP183*BK183,
$DH183="неделя",
$BP183*BK183/7*(ROUNDUP((DAY(EOMONTH(BK$15,0)))/4,0))),
0)</f>
        <v/>
      </c>
      <c r="CC183" s="125">
        <f>SUM($BQ183:$CB183)</f>
        <v/>
      </c>
      <c r="CD183" s="126">
        <f>SUM($EH183:$EH183)</f>
        <v/>
      </c>
      <c r="CE183" s="126">
        <f>$CD183*$AB183</f>
        <v/>
      </c>
      <c r="CF183" s="126">
        <f>SUM($EK183:$EK183)</f>
        <v/>
      </c>
      <c r="CG183" s="126">
        <f>$CF183*$AB183</f>
        <v/>
      </c>
      <c r="CH183" s="126">
        <f>SUM($CC183,$CE183,$CG183)</f>
        <v/>
      </c>
      <c r="CI183" s="126">
        <f>$CH183*(1+$CM183)</f>
        <v/>
      </c>
      <c r="CJ183" s="127" t="n">
        <v>0</v>
      </c>
      <c r="CK183" s="126">
        <f>SUM($CH183:$CH183)*(1+$CJ183)</f>
        <v/>
      </c>
      <c r="CL183" s="126">
        <f>SUM($CH183:$CH183)*(1+$CM183)</f>
        <v/>
      </c>
      <c r="CM183" s="59" t="n"/>
      <c r="CN183" s="59" t="n"/>
      <c r="CO183" s="72" t="n"/>
      <c r="CP183" s="59" t="n"/>
      <c r="CQ183" s="73" t="n"/>
      <c r="CR183" s="73" t="n"/>
      <c r="CS183" s="73" t="n"/>
      <c r="CT183" s="72" t="n"/>
      <c r="CU183" s="79" t="inlineStr">
        <is>
          <t> </t>
        </is>
      </c>
      <c r="CV183" s="60" t="n"/>
      <c r="CW183" s="60" t="n"/>
      <c r="CX183" s="60" t="n"/>
      <c r="CY183" s="127">
        <f>IFERROR(($CC183-$EE183)/($EE183/(1-$DQ183)),0)</f>
        <v/>
      </c>
      <c r="CZ183" s="127">
        <f>IFERROR(1-$EI183/($CE183),0)</f>
        <v/>
      </c>
      <c r="DA183" s="127">
        <f>IFERROR(1-$EL183/($CG183),0)</f>
        <v/>
      </c>
      <c r="DB183" s="126">
        <f>ROUND(IFERROR(($CI183/(1+$CM183)-$EN183),0),2)</f>
        <v/>
      </c>
      <c r="DC183" s="128" t="n"/>
      <c r="DD183" s="125" t="n"/>
      <c r="DE183" s="75" t="n">
        <v>0</v>
      </c>
      <c r="DF183" s="128" t="n"/>
      <c r="DG183" s="125">
        <f>IF($DC183=0,0,$DD183*($DC183*100%-$DE183*$DF183))*SUM($AB183:$AB183)</f>
        <v/>
      </c>
      <c r="DH183" s="129" t="inlineStr">
        <is>
          <t>месяц</t>
        </is>
      </c>
      <c r="DI183" s="130">
        <f t="array" ref="DI183">IFERROR(
IF($ES183="LisChannel",
(ROUND(((INDEX({174.625;153.888888888889;130.972222222222},MATCH($AI183,{2;3;4}),0))*$AG183*$AI183),2)),0),0)</f>
        <v/>
      </c>
      <c r="DJ183" s="130">
        <f>
_xlfn.LET(_xlpm.X,
IFERROR(
IF($ES183="НовиковТВ",
(_xlfn.LET(_xlpm.NTV,
_xlfn.LET(_xlpm.MIN,350000,
IF(SUMIFS($DI:$DI,$ES:$ES,"НовиковТВ")&lt;=_xlpm.MIN,
(SUMIFS($DI:$DI,$ES:$ES,"НовиковТВ")/(COUNTIFS($ES:$ES,"НовиковТВ")))*_xlpm.MIN/SUMIFS($DI:$DI,$ES:$ES,"НовиковТВ"),
DI183)),
_xlpm.NTV+$DG183/(1-(1-(_xlpm.NTV)*(1-$DL183)*(1-$DM183)*(1-$DN183)*(1-$DO183)*(1-$DP183)/_xlpm.NTV))))/(1+$EP183),
$DI183+$DG183/(1-(1-($DI183)*(1-$DL183)*(1-$DM183)*(1-$DN183)*(1-$DO183)*(1-$DP183)/$DI183))),
0),
_xlpm.X*(1+$CM183)*(1+$CW183)-_xlpm.X*(1+$CM183)+_xlpm.X)</f>
        <v/>
      </c>
      <c r="DK183" s="125" t="inlineStr">
        <is>
          <t>послед.</t>
        </is>
      </c>
      <c r="DL183" s="63" t="n">
        <v>0</v>
      </c>
      <c r="DM183" s="63" t="n">
        <v>0</v>
      </c>
      <c r="DN183" s="63" t="n">
        <v>0</v>
      </c>
      <c r="DO183" s="63" t="n">
        <v>0</v>
      </c>
      <c r="DP183" s="63" t="n">
        <v>0</v>
      </c>
      <c r="DQ183" s="63">
        <f t="array" ref="DQ183">IFERROR(_xlfn.IFS(
$DK183="послед.",1-(1-$DL183)*(1-$DM183)*(1-$DN183)*(1-$DO183)*(1-$DP183),
$DK183="сумм.",$DL183+$DM183+$DN183+$DO183+$DP183),
0)</f>
        <v/>
      </c>
      <c r="DR183" s="125">
        <f t="array" ref="DR183">
IFERROR(
_xlfn.IFS(
$BL183=0,
0,
$BL183&gt;0,
_xlfn.IFS($DK183="послед.",
$DJ183*(1-$DL183)*(1-$DM183)*(1-$DN183)*(1-$DO183)*(1-$DP183),
$DK183="сумм.",
$DJ183*(1-($DL183+$DM183+$DN183+$DO183+$DP183)))),0)</f>
        <v/>
      </c>
      <c r="DS183" s="125">
        <f t="array" ref="DS183">
IFERROR(_xlfn.IFS(
$DH183="день_1",
$DR183*$BL183/($AX183-$AW183+1)*AZ183*(DAY(EOMONTH(AZ$15,0))),
$DH183="день_2",
$DR183/30*MAX(MIN($AX183,EOMONTH(AZ$15,0))-MAX($AW183,AZ$15)+1,),
$DH183="раб.день",
$DR183/30*(IFERROR(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$DR183*AZ183,
$DH183="неделя",
$DR183*AZ183/7*(ROUNDUP((DAY(EOMONTH(AZ$15,0)))/4,0))),
0)</f>
        <v/>
      </c>
      <c r="DT183" s="125">
        <f t="array" ref="DT183">
IFERROR(_xlfn.IFS(
$DH183="день_1",
$DR183*$BL183/($AX183-$AW183+1)*BA183*(DAY(EOMONTH(BA$15,0))),
$DH183="день_2",
$DR183/30*MAX(MIN($AX183,EOMONTH(BA$15,0))-MAX($AW183,BA$15)+1,),
$DH183="раб.день",
$DR183/30*(IFERROR(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$DR183*BA183,
$DH183="неделя",
$DR183*BA183/7*(ROUNDUP((DAY(EOMONTH(BA$15,0)))/4,0))),
0)</f>
        <v/>
      </c>
      <c r="DU183" s="125">
        <f t="array" ref="DU183">
IFERROR(_xlfn.IFS(
$DH183="день_1",
$DR183*$BL183/($AX183-$AW183+1)*BB183*(DAY(EOMONTH(BB$15,0))),
$DH183="день_2",
$DR183/30*MAX(MIN($AX183,EOMONTH(BB$15,0))-MAX($AW183,BB$15)+1,),
$DH183="раб.день",
$DR183/30*(IFERROR(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$DR183*BB183,
$DH183="неделя",
$DR183*BB183/7*(ROUNDUP((DAY(EOMONTH(BB$15,0)))/4,0))),
0)</f>
        <v/>
      </c>
      <c r="DV183" s="125">
        <f t="array" ref="DV183">
IFERROR(_xlfn.IFS(
$DH183="день_1",
$DR183*$BL183/($AX183-$AW183+1)*BC183*(DAY(EOMONTH(BC$15,0))),
$DH183="день_2",
$DR183/30*MAX(MIN($AX183,EOMONTH(BC$15,0))-MAX($AW183,BC$15)+1,),
$DH183="раб.день",
$DR183/30*(IFERROR(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$DR183*BC183,
$DH183="неделя",
$DR183*BC183/7*(ROUNDUP((DAY(EOMONTH(BC$15,0)))/4,0))),
0)</f>
        <v/>
      </c>
      <c r="DW183" s="125">
        <f t="array" ref="DW183">
IFERROR(_xlfn.IFS(
$DH183="день_1",
$DR183*$BL183/($AX183-$AW183+1)*BD183*(DAY(EOMONTH(BD$15,0))),
$DH183="день_2",
$DR183/30*MAX(MIN($AX183,EOMONTH(BD$15,0))-MAX($AW183,BD$15)+1,),
$DH183="раб.день",
$DR183/30*(IFERROR(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$DR183*BD183,
$DH183="неделя",
$DR183*BD183/7*(ROUNDUP((DAY(EOMONTH(BD$15,0)))/4,0))),
0)</f>
        <v/>
      </c>
      <c r="DX183" s="125">
        <f t="array" ref="DX183">
IFERROR(_xlfn.IFS(
$DH183="день_1",
$DR183*$BL183/($AX183-$AW183+1)*BE183*(DAY(EOMONTH(BE$15,0))),
$DH183="день_2",
$DR183/30*MAX(MIN($AX183,EOMONTH(BE$15,0))-MAX($AW183,BE$15)+1,),
$DH183="раб.день",
$DR183/30*(IFERROR(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$DR183*BE183,
$DH183="неделя",
$DR183*BE183/7*(ROUNDUP((DAY(EOMONTH(BE$15,0)))/4,0))),
0)</f>
        <v/>
      </c>
      <c r="DY183" s="125">
        <f t="array" ref="DY183">
IFERROR(_xlfn.IFS(
$DH183="день_1",
$DR183*$BL183/($AX183-$AW183+1)*BF183*(DAY(EOMONTH(BF$15,0))),
$DH183="день_2",
$DR183/30*MAX(MIN($AX183,EOMONTH(BF$15,0))-MAX($AW183,BF$15)+1,),
$DH183="раб.день",
$DR183/30*(IFERROR(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$DR183*BF183,
$DH183="неделя",
$DR183*BF183/7*(ROUNDUP((DAY(EOMONTH(BF$15,0)))/4,0))),
0)</f>
        <v/>
      </c>
      <c r="DZ183" s="125">
        <f t="array" ref="DZ183">
IFERROR(_xlfn.IFS(
$DH183="день_1",
$DR183*$BL183/($AX183-$AW183+1)*BG183*(DAY(EOMONTH(BG$15,0))),
$DH183="день_2",
$DR183/30*MAX(MIN($AX183,EOMONTH(BG$15,0))-MAX($AW183,BG$15)+1,),
$DH183="раб.день",
$DR183/30*(IFERROR(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$DR183*BG183,
$DH183="неделя",
$DR183*BG183/7*(ROUNDUP((DAY(EOMONTH(BG$15,0)))/4,0))),
0)</f>
        <v/>
      </c>
      <c r="EA183" s="125">
        <f t="array" ref="EA183">
IFERROR(_xlfn.IFS(
$DH183="день_1",
$DR183*$BL183/($AX183-$AW183+1)*BH183*(DAY(EOMONTH(BH$15,0))),
$DH183="день_2",
$DR183/30*MAX(MIN($AX183,EOMONTH(BH$15,0))-MAX($AW183,BH$15)+1,),
$DH183="раб.день",
$DR183/30*(IFERROR(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$DR183*BH183,
$DH183="неделя",
$DR183*BH183/7*(ROUNDUP((DAY(EOMONTH(BH$15,0)))/4,0))),
0)</f>
        <v/>
      </c>
      <c r="EB183" s="125">
        <f t="array" ref="EB183">
IFERROR(_xlfn.IFS(
$DH183="день_1",
$DR183*$BL183/($AX183-$AW183+1)*BI183*(DAY(EOMONTH(BI$15,0))),
$DH183="день_2",
$DR183/30*MAX(MIN($AX183,EOMONTH(BI$15,0))-MAX($AW183,BI$15)+1,),
$DH183="раб.день",
$DR183/30*(IFERROR(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$DR183*BI183,
$DH183="неделя",
$DR183*BI183/7*(ROUNDUP((DAY(EOMONTH(BI$15,0)))/4,0))),
0)</f>
        <v/>
      </c>
      <c r="EC183" s="125">
        <f t="array" ref="EC183">
IFERROR(_xlfn.IFS(
$DH183="день_1",
$DR183*$BL183/($AX183-$AW183+1)*BJ183*(DAY(EOMONTH(BJ$15,0))),
$DH183="день_2",
$DR183/30*MAX(MIN($AX183,EOMONTH(BJ$15,0))-MAX($AW183,BJ$15)+1,),
$DH183="раб.день",
$DR183/30*(IFERROR(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$DR183*BJ183,
$DH183="неделя",
$DR183*BJ183/7*(ROUNDUP((DAY(EOMONTH(BJ$15,0)))/4,0))),
0)</f>
        <v/>
      </c>
      <c r="ED183" s="125">
        <f t="array" ref="ED183">
IFERROR(_xlfn.IFS(
$DH183="день_1",
$DR183*$BL183/($AX183-$AW183+1)*BK183*(DAY(EOMONTH(BK$15,0))),
$DH183="день_2",
$DR183/30*MAX(MIN($AX183,EOMONTH(BK$15,0))-MAX($AW183,BK$15)+1,),
$DH183="раб.день",
$DR183/30*(IFERROR(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$DR183*BK183,
$DH183="неделя",
$DR183*BK183/7*(ROUNDUP((DAY(EOMONTH(BK$15,0)))/4,0))),
0)</f>
        <v/>
      </c>
      <c r="EE183" s="125">
        <f>SUM($DS183,$DT183,$DU183,$DV183,$DW183,$DX183,$DY183,$DZ183,$EA183,$EB183,$EC183,$ED183)</f>
        <v/>
      </c>
      <c r="EF183" s="125">
        <f>IFERROR(ROUND($EE183*(1+$EP183),2),0)</f>
        <v/>
      </c>
      <c r="EG183" s="128" t="n">
        <v>1</v>
      </c>
      <c r="EH183" s="126" t="n">
        <v>0</v>
      </c>
      <c r="EI183" s="126">
        <f>ROUND(SUM($EH183:$EH183)*SUM($AB183:$AB183)*$EG183,2)</f>
        <v/>
      </c>
      <c r="EJ183" s="126">
        <f>ROUND($EI183*(1+$EP183),2)</f>
        <v/>
      </c>
      <c r="EK183" s="126" t="n">
        <v>0</v>
      </c>
      <c r="EL183" s="126">
        <f>ROUND(SUM($EK183:$EK183)*SUM($AB183:$AB183)*$EG183,2)</f>
        <v/>
      </c>
      <c r="EM183" s="126">
        <f>ROUND($EL183*(1+$EP183),2)</f>
        <v/>
      </c>
      <c r="EN183" s="126">
        <f>SUM($EE183,$EI183,$EL183)</f>
        <v/>
      </c>
      <c r="EO183" s="126">
        <f>SUM($EF183,$EJ183,$EM183)</f>
        <v/>
      </c>
      <c r="EP183" s="59" t="n"/>
      <c r="EQ183" s="59" t="n"/>
      <c r="ER183" s="60">
        <f t="array" ref="ER1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MATCH(ES183,
{"AMS";"RussOutdoor";"HD Outdoor";"Ingroup";"IQ";"Ledproduction";"LisChannel";"Logic";"Media-PPL";"NovikovTV | НовиковТВ";"SMA";"SOK";"КрокусТВ | CrocusTV | IndoorTV";"Сити";"ТЯК Москва"},
0)),"")</f>
        <v/>
      </c>
      <c r="ES183" s="60" t="n"/>
      <c r="ET183" s="60">
        <f t="array" ref="ET1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MATCH(ES183,
{"AMS";"RussOutdoor";"HD Outdoor";"Ingroup";"IQ";"Ledproduction";"LisChannel";"Logic";"Media-PPL";"NovikovTV | НовиковТВ";"SMA";"SOK";"КрокусТВ | CrocusTV | IndoorTV";"Сити";"ТЯК Москва"},
0)),"")</f>
        <v/>
      </c>
      <c r="EU183" s="60" t="n"/>
      <c r="EV183" s="60" t="n"/>
      <c r="EX183" s="110">
        <f t="array" ref="EX183">
($AR183/30
+N("ТРАФИК ПЛОЩАДКИ"))*
(IFERROR(
_xlfn.LET(
_xlpm.GPR,
HLOOKUP($L183,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IF($Q183="цифровой",_xlpm.GPR/$AG183,_xlpm.GPR/60)),
0)
+N("DWELL TIME"))*
(IF($AB183=0,0,IF($AB183=1,0.3,IF($AB183=2,0.5,IF($AB183&gt;2,1))))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_xlfn.IFS($AC183="да",1.2,$AC183="нет",1)*
_xlfn.IFS($AD183="да",1.2,$AD183="нет",1)*
IF(R183="статический",1,1.2)*
$X183*
INDEX(
{1.2;1;1.2;1.2;1;1.2;1.2;1.2;1.2;1.2;1.2;1;1.2;1.2;1.2;1.2;1;1;1.2;1.2;1.2;1;1;1;1;1.2;1.2;1.2;1.2;1;1;1;1;1.2;1.2;1.2;1.2;1.2;1.2;1.2;1.2;1;1;1.2;1;1;1;1;1.5;1;1;1.5;1.5;1.2},
MATCH($Q183,_xlpm.MI,0)))&gt;{0.02;0.04;0.06;0.1;0.2;0.4;0.6;0.8;1;2;4;6})),
{0;1;2;3;4;5;6;7;8;9;10;11;12},
0)))
+N("КОЭФФИЦИЕНТ КОНТАКТА"))))*
(_xlfn.IFS($X183&lt;0.1,$X183/1000,$X183&gt;25,5.2,AND($X183&gt;=0.1,$X183&lt;=25),(($X183*2+0.1)/10)*($X183/10)))*
IFERROR((_xlfn.LET(
_xlpm.MA,
{0;0.8;0.85;0.9;0.95;1},
_xlpm.MAA,
{0;1;2;3;4;5},
INDEX(_xlpm.MA,MATCH(SUMPRODUCT(--((IF(ROUND(_xlpm.MAA,1)&gt;5,5,ROUND($AB183,1)))&gt;{0;1;2;3;4;5})),_xlpm.MAA,0)))
+N("КОЭФФИЦИЕНТ КОЛ-ВО КОНСТРУКЦИЙ")),1)*
$AB183,0))*
(IF($Q183="цифровой",$AG183/15*$AI183,1)
+N("ДЛЯ ЦИФРЫ"))</f>
        <v/>
      </c>
      <c r="EY183" s="110">
        <f>IFERROR(EX183*AY183,0)</f>
        <v/>
      </c>
      <c r="EZ183" s="131">
        <f>IFERROR(DP183/EY183*1000,0)</f>
        <v/>
      </c>
      <c r="FA183" s="112">
        <f>IFERROR(FC183/FB183,0)</f>
        <v/>
      </c>
      <c r="FB183" s="112">
        <f>IFERROR((FC183/(EY183/FF183*#REF!))*0.825,0)</f>
        <v/>
      </c>
      <c r="FC183" s="112">
        <f>IFERROR(((EX183*30/AR183)*100)/30,0)</f>
        <v/>
      </c>
      <c r="FD183" s="112">
        <f>IFERROR(EY183/G183*100%,0)</f>
        <v/>
      </c>
      <c r="FE183" s="112">
        <f>IFERROR(FD183/FC183*100%,0)</f>
        <v/>
      </c>
      <c r="FF183" s="110">
        <f>IFERROR(AR183/30*AY183,0)</f>
        <v/>
      </c>
    </row>
    <row r="184" ht="12.75" customHeight="1">
      <c r="A184" s="59" t="n"/>
      <c r="B184" s="60" t="n"/>
      <c r="C184" s="60" t="n"/>
      <c r="D184" s="60">
        <f t="array" ref="D1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4" s="60">
        <f t="array" ref="E1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4" s="60" t="inlineStr"/>
      <c r="G184" s="60" t="n"/>
      <c r="H184" s="60">
        <f t="array" ref="H1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4" s="60" t="n"/>
      <c r="J184" s="60" t="n"/>
      <c r="K184" s="60" t="n"/>
      <c r="L184" s="60" t="n"/>
      <c r="M184" s="60" t="n"/>
      <c r="N184" s="60" t="n"/>
      <c r="O184" s="60" t="n"/>
      <c r="P184" s="60">
        <f t="array" ref="P184">
_xlfn.IFS(
ISNUMBER(MATCH($Q184,{"шелфбаннер","разделитель","монетница","чековая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ISNUMBER(MATCH($Q184,{"каталог","журнал"},)),
"Пресса",
$Q184="","")</f>
        <v/>
      </c>
      <c r="Q184" s="60" t="n"/>
      <c r="R184" s="60">
        <f t="array" ref="R184">
IFERROR(
_xlfn.IFS(
OR(ISNUMBER(MATCH($Q184,{"экспозиция","макет","стенд","автостенд","авто стенд","выставочное пространство","выставочные стенды","модульные выставочные стенды","3Д конструкция","3D конструкция"},)),P184="Экспонирование"),
"нестандартный",
ISNUMBER(MATCH($Q184,{"скроллер","призматрон"},)),
"динамический",
$P184="Видео",
"цифровой",
OR($P184="Пресса",$P184="Щит",$P184="POSm",$P184="Подвес",$P184="Брендирование/оклейка"),
"статический"),"")</f>
        <v/>
      </c>
      <c r="S184" s="59" t="n"/>
      <c r="T184" s="60" t="n"/>
      <c r="U184" s="60" t="n"/>
      <c r="V184" s="60">
        <f>
IF(P184="Видео",
"цифровой постер/ролик",
IF(ISNUMBER(MATCH(Q184,{"короб световой","короб световой | лайтбокс","короб световой | кристалайт","лайтбокс","лайт бокс","кристалайт","LB","lightbox"},)),
"бэклит",
IF(P184="Брендирование/оклейка",
"перфарированная пленка/самоклейка",
IF(P184="Экспонирование",
"под запрос",
IF(P184="Подвес",
"баннер/ткань",
"")))))</f>
        <v/>
      </c>
      <c r="W184" s="59" t="n"/>
      <c r="X184" s="59" t="n"/>
      <c r="Y184" s="59" t="n"/>
      <c r="Z184" s="61" t="n"/>
      <c r="AA184" s="61" t="n"/>
      <c r="AB184" s="61">
        <f>IF(BL184&gt;0,Z184,0)</f>
        <v/>
      </c>
      <c r="AC184" s="59" t="n"/>
      <c r="AD184" s="59" t="n"/>
      <c r="AE184" s="59" t="n"/>
      <c r="AF184" s="59" t="n"/>
      <c r="AG184" s="59" t="n"/>
      <c r="AH184" s="59" t="n"/>
      <c r="AI184" s="59" t="n"/>
      <c r="AJ184" s="59" t="n"/>
      <c r="AK184" s="59" t="n"/>
      <c r="AL184" s="62">
        <f>IFERROR(IF(OR(R184="статический",R184="динамический",R184="нестандартный",R184="",R184=""),"-",IF(AND(AH184="-",AI184="-"),"-",AK184*3600/AH184*AI184)),"-")</f>
        <v/>
      </c>
      <c r="AM184" s="62">
        <f>IFERROR(IF(OR(R184="статический",R184="динамический",R184="",R184="", R184="BTL",R184="нестандартный"),"-",AG184*AI184*AL184/60),"-")</f>
        <v/>
      </c>
      <c r="AN184" s="63">
        <f>IFERROR(IF(AH184="","-",AG184*AI184/AH184),"-")</f>
        <v/>
      </c>
      <c r="AO184" s="59">
        <f>IFERROR(IF(OR($R184="статический",$R184="динамический",$R184="",$R184="",$R184="BTL",$R184="нестандартный"),"-",$AL184*$AY184),"-")</f>
        <v/>
      </c>
      <c r="AP184" s="62">
        <f>IFERROR(IF(OR($R184="статический",$R184="динамический",$R184="",$R184="",$R184="BTL",$R184="нестандартный"),"-",$AM184*AY184),"-")</f>
        <v/>
      </c>
      <c r="AQ184" s="64" t="n"/>
      <c r="AR184" s="61" t="n"/>
      <c r="AS184" s="61" t="n"/>
      <c r="AT184" s="61" t="n"/>
      <c r="AU184" s="65" t="n"/>
      <c r="AV184" s="124">
        <f>IFERROR(DR184/AT184*1000,"n/a")</f>
        <v/>
      </c>
      <c r="AW184" s="67" t="n"/>
      <c r="AX184" s="67" t="n"/>
      <c r="AY184" s="43">
        <f>IFERROR(IF(OR($AW184="",$AX184=""),"",_xlfn.DAYS($AX184+1,$AW184)),"")</f>
        <v/>
      </c>
      <c r="AZ184" s="68">
        <f t="array" ref="AZ184">
_xlfn.LET(_xlpm.COEFF,
IF($AW184+$AX184=0,0,IF(MAX(MIN($AX184,EOMONTH(AZ$15,0))-MAX($AW184,AZ$15)+1,)&gt;0,1,0)),
_xlfn.IFS(
$ES184="LisChannel",
_xlpm.COEFF*
INDEX({1;1;1.2;1.2;1;1;1;1;1.2;1.2;1.2;1.2},
MATCH(MONTH(AZ$15),
{1,2,3,4,5,6,7,8,9,10,11,12})),
CONCATENATE($ES184," ",$L184)="RussOutdoor метро",
_xlpm.COEFF*
INDEX({0.8;0.9;1.1;1.1;1;1;1;1;1.1;1.1;1.1;1.1},
MATCH(MONTH(AZ$15),
{1,2,3,4,5,6,7,8,9,10,11,12})),
$ES184&lt;&gt;"LisChannel",
_xlpm.COEFF,
$ES184&lt;&gt;"RussOutdoor",
_xlpm.COEFF))</f>
        <v/>
      </c>
      <c r="BA184" s="68">
        <f t="array" ref="BA184">
_xlfn.LET(_xlpm.COEFF,
IF($AW184+$AX184=0,0,IF(MAX(MIN($AX184,EOMONTH(BA$15,0))-MAX($AW184,BA$15)+1,)&gt;0,1,0)),
_xlfn.IFS(
$ES184="LisChannel",
_xlpm.COEFF*
INDEX({1;1;1.2;1.2;1;1;1;1;1.2;1.2;1.2;1.2},
MATCH(MONTH(BA$15),
{1,2,3,4,5,6,7,8,9,10,11,12})),
CONCATENATE($ES184," ",$L184)="RussOutdoor метро",
_xlpm.COEFF*
INDEX({0.8;0.9;1.1;1.1;1;1;1;1;1.1;1.1;1.1;1.1},
MATCH(MONTH(BA$15),
{1,2,3,4,5,6,7,8,9,10,11,12})),
$ES184&lt;&gt;"LisChannel",
_xlpm.COEFF,
$ES184&lt;&gt;"RussOutdoor",
_xlpm.COEFF))</f>
        <v/>
      </c>
      <c r="BB184" s="68">
        <f t="array" ref="BB184">
_xlfn.LET(_xlpm.COEFF,
IF($AW184+$AX184=0,0,IF(MAX(MIN($AX184,EOMONTH(BB$15,0))-MAX($AW184,BB$15)+1,)&gt;0,1,0)),
_xlfn.IFS(
$ES184="LisChannel",
_xlpm.COEFF*
INDEX({1;1;1.2;1.2;1;1;1;1;1.2;1.2;1.2;1.2},
MATCH(MONTH(BB$15),
{1,2,3,4,5,6,7,8,9,10,11,12})),
CONCATENATE($ES184," ",$L184)="RussOutdoor метро",
_xlpm.COEFF*
INDEX({0.8;0.9;1.1;1.1;1;1;1;1;1.1;1.1;1.1;1.1},
MATCH(MONTH(BB$15),
{1,2,3,4,5,6,7,8,9,10,11,12})),
$ES184&lt;&gt;"LisChannel",
_xlpm.COEFF,
$ES184&lt;&gt;"RussOutdoor",
_xlpm.COEFF))</f>
        <v/>
      </c>
      <c r="BC184" s="68">
        <f t="array" ref="BC184">
_xlfn.LET(_xlpm.COEFF,
IF($AW184+$AX184=0,0,IF(MAX(MIN($AX184,EOMONTH(BC$15,0))-MAX($AW184,BC$15)+1,)&gt;0,1,0)),
_xlfn.IFS(
$ES184="LisChannel",
_xlpm.COEFF*
INDEX({1;1;1.2;1.2;1;1;1;1;1.2;1.2;1.2;1.2},
MATCH(MONTH(BC$15),
{1,2,3,4,5,6,7,8,9,10,11,12})),
CONCATENATE($ES184," ",$L184)="RussOutdoor метро",
_xlpm.COEFF*
INDEX({0.8;0.9;1.1;1.1;1;1;1;1;1.1;1.1;1.1;1.1},
MATCH(MONTH(BC$15),
{1,2,3,4,5,6,7,8,9,10,11,12})),
$ES184&lt;&gt;"LisChannel",
_xlpm.COEFF,
$ES184&lt;&gt;"RussOutdoor",
_xlpm.COEFF))</f>
        <v/>
      </c>
      <c r="BD184" s="68">
        <f t="array" ref="BD184">
_xlfn.LET(_xlpm.COEFF,
IF($AW184+$AX184=0,0,IF(MAX(MIN($AX184,EOMONTH(BD$15,0))-MAX($AW184,BD$15)+1,)&gt;0,1,0)),
_xlfn.IFS(
$ES184="LisChannel",
_xlpm.COEFF*
INDEX({1;1;1.2;1.2;1;1;1;1;1.2;1.2;1.2;1.2},
MATCH(MONTH(BD$15),
{1,2,3,4,5,6,7,8,9,10,11,12})),
CONCATENATE($ES184," ",$L184)="RussOutdoor метро",
_xlpm.COEFF*
INDEX({0.8;0.9;1.1;1.1;1;1;1;1;1.1;1.1;1.1;1.1},
MATCH(MONTH(BD$15),
{1,2,3,4,5,6,7,8,9,10,11,12})),
$ES184&lt;&gt;"LisChannel",
_xlpm.COEFF,
$ES184&lt;&gt;"RussOutdoor",
_xlpm.COEFF))</f>
        <v/>
      </c>
      <c r="BE184" s="68">
        <f t="array" ref="BE184">
_xlfn.LET(_xlpm.COEFF,
IF($AW184+$AX184=0,0,IF(MAX(MIN($AX184,EOMONTH(BE$15,0))-MAX($AW184,BE$15)+1,)&gt;0,1,0)),
_xlfn.IFS(
$ES184="LisChannel",
_xlpm.COEFF*
INDEX({1;1;1.2;1.2;1;1;1;1;1.2;1.2;1.2;1.2},
MATCH(MONTH(BE$15),
{1,2,3,4,5,6,7,8,9,10,11,12})),
CONCATENATE($ES184," ",$L184)="RussOutdoor метро",
_xlpm.COEFF*
INDEX({0.8;0.9;1.1;1.1;1;1;1;1;1.1;1.1;1.1;1.1},
MATCH(MONTH(BE$15),
{1,2,3,4,5,6,7,8,9,10,11,12})),
$ES184&lt;&gt;"LisChannel",
_xlpm.COEFF,
$ES184&lt;&gt;"RussOutdoor",
_xlpm.COEFF))</f>
        <v/>
      </c>
      <c r="BF184" s="68">
        <f t="array" ref="BF184">
_xlfn.LET(_xlpm.COEFF,
IF($AW184+$AX184=0,0,IF(MAX(MIN($AX184,EOMONTH(BF$15,0))-MAX($AW184,BF$15)+1,)&gt;0,1,0)),
_xlfn.IFS(
$ES184="LisChannel",
_xlpm.COEFF*
INDEX({1;1;1.2;1.2;1;1;1;1;1.2;1.2;1.2;1.2},
MATCH(MONTH(BF$15),
{1,2,3,4,5,6,7,8,9,10,11,12})),
CONCATENATE($ES184," ",$L184)="RussOutdoor метро",
_xlpm.COEFF*
INDEX({0.8;0.9;1.1;1.1;1;1;1;1;1.1;1.1;1.1;1.1},
MATCH(MONTH(BF$15),
{1,2,3,4,5,6,7,8,9,10,11,12})),
$ES184&lt;&gt;"LisChannel",
_xlpm.COEFF,
$ES184&lt;&gt;"RussOutdoor",
_xlpm.COEFF))</f>
        <v/>
      </c>
      <c r="BG184" s="68">
        <f t="array" ref="BG184">
_xlfn.LET(_xlpm.COEFF,
IF($AW184+$AX184=0,0,IF(MAX(MIN($AX184,EOMONTH(BG$15,0))-MAX($AW184,BG$15)+1,)&gt;0,1,0)),
_xlfn.IFS(
$ES184="LisChannel",
_xlpm.COEFF*
INDEX({1;1;1.2;1.2;1;1;1;1;1.2;1.2;1.2;1.2},
MATCH(MONTH(BG$15),
{1,2,3,4,5,6,7,8,9,10,11,12})),
CONCATENATE($ES184," ",$L184)="RussOutdoor метро",
_xlpm.COEFF*
INDEX({0.8;0.9;1.1;1.1;1;1;1;1;1.1;1.1;1.1;1.1},
MATCH(MONTH(BG$15),
{1,2,3,4,5,6,7,8,9,10,11,12})),
$ES184&lt;&gt;"LisChannel",
_xlpm.COEFF,
$ES184&lt;&gt;"RussOutdoor",
_xlpm.COEFF))</f>
        <v/>
      </c>
      <c r="BH184" s="68">
        <f t="array" ref="BH184">
_xlfn.LET(_xlpm.COEFF,
IF($AW184+$AX184=0,0,IF(MAX(MIN($AX184,EOMONTH(BH$15,0))-MAX($AW184,BH$15)+1,)&gt;0,1,0)),
_xlfn.IFS(
$ES184="LisChannel",
_xlpm.COEFF*
INDEX({1;1;1.2;1.2;1;1;1;1;1.2;1.2;1.2;1.2},
MATCH(MONTH(BH$15),
{1,2,3,4,5,6,7,8,9,10,11,12})),
CONCATENATE($ES184," ",$L184)="RussOutdoor метро",
_xlpm.COEFF*
INDEX({0.8;0.9;1.1;1.1;1;1;1;1;1.1;1.1;1.1;1.1},
MATCH(MONTH(BH$15),
{1,2,3,4,5,6,7,8,9,10,11,12})),
$ES184&lt;&gt;"LisChannel",
_xlpm.COEFF,
$ES184&lt;&gt;"RussOutdoor",
_xlpm.COEFF))</f>
        <v/>
      </c>
      <c r="BI184" s="68">
        <f t="array" ref="BI184">
_xlfn.LET(_xlpm.COEFF,
IF($AW184+$AX184=0,0,IF(MAX(MIN($AX184,EOMONTH(BI$15,0))-MAX($AW184,BI$15)+1,)&gt;0,1,0)),
_xlfn.IFS(
$ES184="LisChannel",
_xlpm.COEFF*
INDEX({1;1;1.2;1.2;1;1;1;1;1.2;1.2;1.2;1.2},
MATCH(MONTH(BI$15),
{1,2,3,4,5,6,7,8,9,10,11,12})),
CONCATENATE($ES184," ",$L184)="RussOutdoor метро",
_xlpm.COEFF*
INDEX({0.8;0.9;1.1;1.1;1;1;1;1;1.1;1.1;1.1;1.1},
MATCH(MONTH(BI$15),
{1,2,3,4,5,6,7,8,9,10,11,12})),
$ES184&lt;&gt;"LisChannel",
_xlpm.COEFF,
$ES184&lt;&gt;"RussOutdoor",
_xlpm.COEFF))</f>
        <v/>
      </c>
      <c r="BJ184" s="68">
        <f t="array" ref="BJ184">
_xlfn.LET(_xlpm.COEFF,
IF($AW184+$AX184=0,0,IF(MAX(MIN($AX184,EOMONTH(BJ$15,0))-MAX($AW184,BJ$15)+1,)&gt;0,1,0)),
_xlfn.IFS(
$ES184="LisChannel",
_xlpm.COEFF*
INDEX({1;1;1.2;1.2;1;1;1;1;1.2;1.2;1.2;1.2},
MATCH(MONTH(BJ$15),
{1,2,3,4,5,6,7,8,9,10,11,12})),
CONCATENATE($ES184," ",$L184)="RussOutdoor метро",
_xlpm.COEFF*
INDEX({0.8;0.9;1.1;1.1;1;1;1;1;1.1;1.1;1.1;1.1},
MATCH(MONTH(BJ$15),
{1,2,3,4,5,6,7,8,9,10,11,12})),
$ES184&lt;&gt;"LisChannel",
_xlpm.COEFF,
$ES184&lt;&gt;"RussOutdoor",
_xlpm.COEFF))</f>
        <v/>
      </c>
      <c r="BK184" s="68">
        <f t="array" ref="BK184">
_xlfn.LET(_xlpm.COEFF,
IF($AW184+$AX184=0,0,IF(MAX(MIN($AX184,EOMONTH(BK$15,0))-MAX($AW184,BK$15)+1,)&gt;0,1,0)),
_xlfn.IFS(
$ES184="LisChannel",
_xlpm.COEFF*
INDEX({1;1;1.2;1.2;1;1;1;1;1.2;1.2;1.2;1.2},
MATCH(MONTH(BK$15),
{1,2,3,4,5,6,7,8,9,10,11,12})),
CONCATENATE($ES184," ",$L184)="RussOutdoor метро",
_xlpm.COEFF*
INDEX({0.8;0.9;1.1;1.1;1;1;1;1;1.1;1.1;1.1;1.1},
MATCH(MONTH(BK$15),
{1,2,3,4,5,6,7,8,9,10,11,12})),
$ES184&lt;&gt;"LisChannel",
_xlpm.COEFF,
$ES184&lt;&gt;"RussOutdoor",
_xlpm.COEFF))</f>
        <v/>
      </c>
      <c r="BL184" s="62">
        <f>COUNTIFS($AZ184:$BK184,"&gt;0")</f>
        <v/>
      </c>
      <c r="BM184" s="65" t="n"/>
      <c r="BN184" s="125">
        <f>$DJ184</f>
        <v/>
      </c>
      <c r="BO184" s="63">
        <f>$DQ184</f>
        <v/>
      </c>
      <c r="BP184" s="125">
        <f>
IFERROR(
IF($BL184=0,0,
$BN184*(1-$BO184)),
0)</f>
        <v/>
      </c>
      <c r="BQ184" s="125">
        <f t="array" ref="BQ184">
IFERROR(
_xlfn.IFS(
$DH184="день_1",
$BP184*$BL184/($AX184-$AW184+1)*AZ184*(DAY(EOMONTH(AZ$15,0))),
$DH184="день_2",
$BP184/30*MAX(MIN($AX184,EOMONTH(AZ$15,0))-MAX($AW184,AZ$15)+1,),
$DH184="раб.день",
$BP184/30*(IFERROR(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$BP184*AZ184,
$DH184="неделя",
$BP184*AZ184/7*(ROUNDUP((DAY(EOMONTH(AZ$15,0)))/4,0))),
0)</f>
        <v/>
      </c>
      <c r="BR184" s="125">
        <f t="array" ref="BR184">
IFERROR(
_xlfn.IFS(
$DH184="день_1",
$BP184*$BL184/($AX184-$AW184+1)*BA184*(DAY(EOMONTH(BA$15,0))),
$DH184="день_2",
$BP184/30*MAX(MIN($AX184,EOMONTH(BA$15,0))-MAX($AW184,BA$15)+1,),
$DH184="раб.день",
$BP184/30*(IFERROR(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$BP184*BA184,
$DH184="неделя",
$BP184*BA184/7*(ROUNDUP((DAY(EOMONTH(BA$15,0)))/4,0))),
0)</f>
        <v/>
      </c>
      <c r="BS184" s="125">
        <f t="array" ref="BS184">
IFERROR(
_xlfn.IFS(
$DH184="день_1",
$BP184*$BL184/($AX184-$AW184+1)*BB184*(DAY(EOMONTH(BB$15,0))),
$DH184="день_2",
$BP184/30*MAX(MIN($AX184,EOMONTH(BB$15,0))-MAX($AW184,BB$15)+1,),
$DH184="раб.день",
$BP184/30*(IFERROR(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$BP184*BB184,
$DH184="неделя",
$BP184*BB184/7*(ROUNDUP((DAY(EOMONTH(BB$15,0)))/4,0))),
0)</f>
        <v/>
      </c>
      <c r="BT184" s="125">
        <f t="array" ref="BT184">
IFERROR(
_xlfn.IFS(
$DH184="день_1",
$BP184*$BL184/($AX184-$AW184+1)*BC184*(DAY(EOMONTH(BC$15,0))),
$DH184="день_2",
$BP184/30*MAX(MIN($AX184,EOMONTH(BC$15,0))-MAX($AW184,BC$15)+1,),
$DH184="раб.день",
$BP184/30*(IFERROR(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$BP184*BC184,
$DH184="неделя",
$BP184*BC184/7*(ROUNDUP((DAY(EOMONTH(BC$15,0)))/4,0))),
0)</f>
        <v/>
      </c>
      <c r="BU184" s="125">
        <f t="array" ref="BU184">
IFERROR(
_xlfn.IFS(
$DH184="день_1",
$BP184*$BL184/($AX184-$AW184+1)*BD184*(DAY(EOMONTH(BD$15,0))),
$DH184="день_2",
$BP184/30*MAX(MIN($AX184,EOMONTH(BD$15,0))-MAX($AW184,BD$15)+1,),
$DH184="раб.день",
$BP184/30*(IFERROR(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$BP184*BD184,
$DH184="неделя",
$BP184*BD184/7*(ROUNDUP((DAY(EOMONTH(BD$15,0)))/4,0))),
0)</f>
        <v/>
      </c>
      <c r="BV184" s="125">
        <f t="array" ref="BV184">
IFERROR(
_xlfn.IFS(
$DH184="день_1",
$BP184*$BL184/($AX184-$AW184+1)*BE184*(DAY(EOMONTH(BE$15,0))),
$DH184="день_2",
$BP184/30*MAX(MIN($AX184,EOMONTH(BE$15,0))-MAX($AW184,BE$15)+1,),
$DH184="раб.день",
$BP184/30*(IFERROR(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$BP184*BE184,
$DH184="неделя",
$BP184*BE184/7*(ROUNDUP((DAY(EOMONTH(BE$15,0)))/4,0))),
0)</f>
        <v/>
      </c>
      <c r="BW184" s="125">
        <f t="array" ref="BW184">
IFERROR(
_xlfn.IFS(
$DH184="день_1",
$BP184*$BL184/($AX184-$AW184+1)*BF184*(DAY(EOMONTH(BF$15,0))),
$DH184="день_2",
$BP184/30*MAX(MIN($AX184,EOMONTH(BF$15,0))-MAX($AW184,BF$15)+1,),
$DH184="раб.день",
$BP184/30*(IFERROR(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$BP184*BF184,
$DH184="неделя",
$BP184*BF184/7*(ROUNDUP((DAY(EOMONTH(BF$15,0)))/4,0))),
0)</f>
        <v/>
      </c>
      <c r="BX184" s="125">
        <f t="array" ref="BX184">
IFERROR(
_xlfn.IFS(
$DH184="день_1",
$BP184*$BL184/($AX184-$AW184+1)*BG184*(DAY(EOMONTH(BG$15,0))),
$DH184="день_2",
$BP184/30*MAX(MIN($AX184,EOMONTH(BG$15,0))-MAX($AW184,BG$15)+1,),
$DH184="раб.день",
$BP184/30*(IFERROR(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$BP184*BG184,
$DH184="неделя",
$BP184*BG184/7*(ROUNDUP((DAY(EOMONTH(BG$15,0)))/4,0))),
0)</f>
        <v/>
      </c>
      <c r="BY184" s="125">
        <f t="array" ref="BY184">
IFERROR(
_xlfn.IFS(
$DH184="день_1",
$BP184*$BL184/($AX184-$AW184+1)*BH184*(DAY(EOMONTH(BH$15,0))),
$DH184="день_2",
$BP184/30*MAX(MIN($AX184,EOMONTH(BH$15,0))-MAX($AW184,BH$15)+1,),
$DH184="раб.день",
$BP184/30*(IFERROR(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$BP184*BH184,
$DH184="неделя",
$BP184*BH184/7*(ROUNDUP((DAY(EOMONTH(BH$15,0)))/4,0))),
0)</f>
        <v/>
      </c>
      <c r="BZ184" s="125">
        <f t="array" ref="BZ184">
IFERROR(
_xlfn.IFS(
$DH184="день_1",
$BP184*$BL184/($AX184-$AW184+1)*BI184*(DAY(EOMONTH(BI$15,0))),
$DH184="день_2",
$BP184/30*MAX(MIN($AX184,EOMONTH(BI$15,0))-MAX($AW184,BI$15)+1,),
$DH184="раб.день",
$BP184/30*(IFERROR(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$BP184*BI184,
$DH184="неделя",
$BP184*BI184/7*(ROUNDUP((DAY(EOMONTH(BI$15,0)))/4,0))),
0)</f>
        <v/>
      </c>
      <c r="CA184" s="125">
        <f t="array" ref="CA184">
IFERROR(
_xlfn.IFS(
$DH184="день_1",
$BP184*$BL184/($AX184-$AW184+1)*BJ184*(DAY(EOMONTH(BJ$15,0))),
$DH184="день_2",
$BP184/30*MAX(MIN($AX184,EOMONTH(BJ$15,0))-MAX($AW184,BJ$15)+1,),
$DH184="раб.день",
$BP184/30*(IFERROR(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$BP184*BJ184,
$DH184="неделя",
$BP184*BJ184/7*(ROUNDUP((DAY(EOMONTH(BJ$15,0)))/4,0))),
0)</f>
        <v/>
      </c>
      <c r="CB184" s="125">
        <f t="array" ref="CB184">
IFERROR(
_xlfn.IFS(
$DH184="день_1",
$BP184*$BL184/($AX184-$AW184+1)*BK184*(DAY(EOMONTH(BK$15,0))),
$DH184="день_2",
$BP184/30*MAX(MIN($AX184,EOMONTH(BK$15,0))-MAX($AW184,BK$15)+1,),
$DH184="раб.день",
$BP184/30*(IFERROR(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$BP184*BK184,
$DH184="неделя",
$BP184*BK184/7*(ROUNDUP((DAY(EOMONTH(BK$15,0)))/4,0))),
0)</f>
        <v/>
      </c>
      <c r="CC184" s="125">
        <f>SUM($BQ184:$CB184)</f>
        <v/>
      </c>
      <c r="CD184" s="126">
        <f>SUM($EH184:$EH184)</f>
        <v/>
      </c>
      <c r="CE184" s="126">
        <f>$CD184*$AB184</f>
        <v/>
      </c>
      <c r="CF184" s="126">
        <f>SUM($EK184:$EK184)</f>
        <v/>
      </c>
      <c r="CG184" s="126">
        <f>$CF184*$AB184</f>
        <v/>
      </c>
      <c r="CH184" s="126">
        <f>SUM($CC184,$CE184,$CG184)</f>
        <v/>
      </c>
      <c r="CI184" s="126">
        <f>$CH184*(1+$CM184)</f>
        <v/>
      </c>
      <c r="CJ184" s="127" t="n">
        <v>0</v>
      </c>
      <c r="CK184" s="126">
        <f>SUM($CH184:$CH184)*(1+$CJ184)</f>
        <v/>
      </c>
      <c r="CL184" s="126">
        <f>SUM($CH184:$CH184)*(1+$CM184)</f>
        <v/>
      </c>
      <c r="CM184" s="59" t="n"/>
      <c r="CN184" s="59" t="n"/>
      <c r="CO184" s="72" t="n"/>
      <c r="CP184" s="59" t="n"/>
      <c r="CQ184" s="73" t="n"/>
      <c r="CR184" s="73" t="n"/>
      <c r="CS184" s="73" t="n"/>
      <c r="CT184" s="72" t="n"/>
      <c r="CU184" s="79" t="inlineStr">
        <is>
          <t> </t>
        </is>
      </c>
      <c r="CV184" s="60" t="n"/>
      <c r="CW184" s="60" t="n"/>
      <c r="CX184" s="60" t="n"/>
      <c r="CY184" s="127">
        <f>IFERROR(($CC184-$EE184)/($EE184/(1-$DQ184)),0)</f>
        <v/>
      </c>
      <c r="CZ184" s="127">
        <f>IFERROR(1-$EI184/($CE184),0)</f>
        <v/>
      </c>
      <c r="DA184" s="127">
        <f>IFERROR(1-$EL184/($CG184),0)</f>
        <v/>
      </c>
      <c r="DB184" s="126">
        <f>ROUND(IFERROR(($CI184/(1+$CM184)-$EN184),0),2)</f>
        <v/>
      </c>
      <c r="DC184" s="128" t="n"/>
      <c r="DD184" s="125" t="n"/>
      <c r="DE184" s="75" t="n">
        <v>0</v>
      </c>
      <c r="DF184" s="128" t="n"/>
      <c r="DG184" s="125">
        <f>IF($DC184=0,0,$DD184*($DC184*100%-$DE184*$DF184))*SUM($AB184:$AB184)</f>
        <v/>
      </c>
      <c r="DH184" s="129" t="inlineStr">
        <is>
          <t>месяц</t>
        </is>
      </c>
      <c r="DI184" s="130">
        <f t="array" ref="DI184">IFERROR(
IF($ES184="LisChannel",
(ROUND(((INDEX({174.625;153.888888888889;130.972222222222},MATCH($AI184,{2;3;4}),0))*$AG184*$AI184),2)),0),0)</f>
        <v/>
      </c>
      <c r="DJ184" s="130">
        <f>
_xlfn.LET(_xlpm.X,
IFERROR(
IF($ES184="НовиковТВ",
(_xlfn.LET(_xlpm.NTV,
_xlfn.LET(_xlpm.MIN,350000,
IF(SUMIFS($DI:$DI,$ES:$ES,"НовиковТВ")&lt;=_xlpm.MIN,
(SUMIFS($DI:$DI,$ES:$ES,"НовиковТВ")/(COUNTIFS($ES:$ES,"НовиковТВ")))*_xlpm.MIN/SUMIFS($DI:$DI,$ES:$ES,"НовиковТВ"),
DI184)),
_xlpm.NTV+$DG184/(1-(1-(_xlpm.NTV)*(1-$DL184)*(1-$DM184)*(1-$DN184)*(1-$DO184)*(1-$DP184)/_xlpm.NTV))))/(1+$EP184),
$DI184+$DG184/(1-(1-($DI184)*(1-$DL184)*(1-$DM184)*(1-$DN184)*(1-$DO184)*(1-$DP184)/$DI184))),
0),
_xlpm.X*(1+$CM184)*(1+$CW184)-_xlpm.X*(1+$CM184)+_xlpm.X)</f>
        <v/>
      </c>
      <c r="DK184" s="125" t="inlineStr">
        <is>
          <t>послед.</t>
        </is>
      </c>
      <c r="DL184" s="63" t="n">
        <v>0</v>
      </c>
      <c r="DM184" s="63" t="n">
        <v>0</v>
      </c>
      <c r="DN184" s="63" t="n">
        <v>0</v>
      </c>
      <c r="DO184" s="63" t="n">
        <v>0</v>
      </c>
      <c r="DP184" s="63" t="n">
        <v>0</v>
      </c>
      <c r="DQ184" s="63">
        <f t="array" ref="DQ184">IFERROR(_xlfn.IFS(
$DK184="послед.",1-(1-$DL184)*(1-$DM184)*(1-$DN184)*(1-$DO184)*(1-$DP184),
$DK184="сумм.",$DL184+$DM184+$DN184+$DO184+$DP184),
0)</f>
        <v/>
      </c>
      <c r="DR184" s="125">
        <f t="array" ref="DR184">
IFERROR(
_xlfn.IFS(
$BL184=0,
0,
$BL184&gt;0,
_xlfn.IFS($DK184="послед.",
$DJ184*(1-$DL184)*(1-$DM184)*(1-$DN184)*(1-$DO184)*(1-$DP184),
$DK184="сумм.",
$DJ184*(1-($DL184+$DM184+$DN184+$DO184+$DP184)))),0)</f>
        <v/>
      </c>
      <c r="DS184" s="125">
        <f t="array" ref="DS184">
IFERROR(_xlfn.IFS(
$DH184="день_1",
$DR184*$BL184/($AX184-$AW184+1)*AZ184*(DAY(EOMONTH(AZ$15,0))),
$DH184="день_2",
$DR184/30*MAX(MIN($AX184,EOMONTH(AZ$15,0))-MAX($AW184,AZ$15)+1,),
$DH184="раб.день",
$DR184/30*(IFERROR(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$DR184*AZ184,
$DH184="неделя",
$DR184*AZ184/7*(ROUNDUP((DAY(EOMONTH(AZ$15,0)))/4,0))),
0)</f>
        <v/>
      </c>
      <c r="DT184" s="125">
        <f t="array" ref="DT184">
IFERROR(_xlfn.IFS(
$DH184="день_1",
$DR184*$BL184/($AX184-$AW184+1)*BA184*(DAY(EOMONTH(BA$15,0))),
$DH184="день_2",
$DR184/30*MAX(MIN($AX184,EOMONTH(BA$15,0))-MAX($AW184,BA$15)+1,),
$DH184="раб.день",
$DR184/30*(IFERROR(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$DR184*BA184,
$DH184="неделя",
$DR184*BA184/7*(ROUNDUP((DAY(EOMONTH(BA$15,0)))/4,0))),
0)</f>
        <v/>
      </c>
      <c r="DU184" s="125">
        <f t="array" ref="DU184">
IFERROR(_xlfn.IFS(
$DH184="день_1",
$DR184*$BL184/($AX184-$AW184+1)*BB184*(DAY(EOMONTH(BB$15,0))),
$DH184="день_2",
$DR184/30*MAX(MIN($AX184,EOMONTH(BB$15,0))-MAX($AW184,BB$15)+1,),
$DH184="раб.день",
$DR184/30*(IFERROR(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$DR184*BB184,
$DH184="неделя",
$DR184*BB184/7*(ROUNDUP((DAY(EOMONTH(BB$15,0)))/4,0))),
0)</f>
        <v/>
      </c>
      <c r="DV184" s="125">
        <f t="array" ref="DV184">
IFERROR(_xlfn.IFS(
$DH184="день_1",
$DR184*$BL184/($AX184-$AW184+1)*BC184*(DAY(EOMONTH(BC$15,0))),
$DH184="день_2",
$DR184/30*MAX(MIN($AX184,EOMONTH(BC$15,0))-MAX($AW184,BC$15)+1,),
$DH184="раб.день",
$DR184/30*(IFERROR(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$DR184*BC184,
$DH184="неделя",
$DR184*BC184/7*(ROUNDUP((DAY(EOMONTH(BC$15,0)))/4,0))),
0)</f>
        <v/>
      </c>
      <c r="DW184" s="125">
        <f t="array" ref="DW184">
IFERROR(_xlfn.IFS(
$DH184="день_1",
$DR184*$BL184/($AX184-$AW184+1)*BD184*(DAY(EOMONTH(BD$15,0))),
$DH184="день_2",
$DR184/30*MAX(MIN($AX184,EOMONTH(BD$15,0))-MAX($AW184,BD$15)+1,),
$DH184="раб.день",
$DR184/30*(IFERROR(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$DR184*BD184,
$DH184="неделя",
$DR184*BD184/7*(ROUNDUP((DAY(EOMONTH(BD$15,0)))/4,0))),
0)</f>
        <v/>
      </c>
      <c r="DX184" s="125">
        <f t="array" ref="DX184">
IFERROR(_xlfn.IFS(
$DH184="день_1",
$DR184*$BL184/($AX184-$AW184+1)*BE184*(DAY(EOMONTH(BE$15,0))),
$DH184="день_2",
$DR184/30*MAX(MIN($AX184,EOMONTH(BE$15,0))-MAX($AW184,BE$15)+1,),
$DH184="раб.день",
$DR184/30*(IFERROR(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$DR184*BE184,
$DH184="неделя",
$DR184*BE184/7*(ROUNDUP((DAY(EOMONTH(BE$15,0)))/4,0))),
0)</f>
        <v/>
      </c>
      <c r="DY184" s="125">
        <f t="array" ref="DY184">
IFERROR(_xlfn.IFS(
$DH184="день_1",
$DR184*$BL184/($AX184-$AW184+1)*BF184*(DAY(EOMONTH(BF$15,0))),
$DH184="день_2",
$DR184/30*MAX(MIN($AX184,EOMONTH(BF$15,0))-MAX($AW184,BF$15)+1,),
$DH184="раб.день",
$DR184/30*(IFERROR(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$DR184*BF184,
$DH184="неделя",
$DR184*BF184/7*(ROUNDUP((DAY(EOMONTH(BF$15,0)))/4,0))),
0)</f>
        <v/>
      </c>
      <c r="DZ184" s="125">
        <f t="array" ref="DZ184">
IFERROR(_xlfn.IFS(
$DH184="день_1",
$DR184*$BL184/($AX184-$AW184+1)*BG184*(DAY(EOMONTH(BG$15,0))),
$DH184="день_2",
$DR184/30*MAX(MIN($AX184,EOMONTH(BG$15,0))-MAX($AW184,BG$15)+1,),
$DH184="раб.день",
$DR184/30*(IFERROR(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$DR184*BG184,
$DH184="неделя",
$DR184*BG184/7*(ROUNDUP((DAY(EOMONTH(BG$15,0)))/4,0))),
0)</f>
        <v/>
      </c>
      <c r="EA184" s="125">
        <f t="array" ref="EA184">
IFERROR(_xlfn.IFS(
$DH184="день_1",
$DR184*$BL184/($AX184-$AW184+1)*BH184*(DAY(EOMONTH(BH$15,0))),
$DH184="день_2",
$DR184/30*MAX(MIN($AX184,EOMONTH(BH$15,0))-MAX($AW184,BH$15)+1,),
$DH184="раб.день",
$DR184/30*(IFERROR(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$DR184*BH184,
$DH184="неделя",
$DR184*BH184/7*(ROUNDUP((DAY(EOMONTH(BH$15,0)))/4,0))),
0)</f>
        <v/>
      </c>
      <c r="EB184" s="125">
        <f t="array" ref="EB184">
IFERROR(_xlfn.IFS(
$DH184="день_1",
$DR184*$BL184/($AX184-$AW184+1)*BI184*(DAY(EOMONTH(BI$15,0))),
$DH184="день_2",
$DR184/30*MAX(MIN($AX184,EOMONTH(BI$15,0))-MAX($AW184,BI$15)+1,),
$DH184="раб.день",
$DR184/30*(IFERROR(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$DR184*BI184,
$DH184="неделя",
$DR184*BI184/7*(ROUNDUP((DAY(EOMONTH(BI$15,0)))/4,0))),
0)</f>
        <v/>
      </c>
      <c r="EC184" s="125">
        <f t="array" ref="EC184">
IFERROR(_xlfn.IFS(
$DH184="день_1",
$DR184*$BL184/($AX184-$AW184+1)*BJ184*(DAY(EOMONTH(BJ$15,0))),
$DH184="день_2",
$DR184/30*MAX(MIN($AX184,EOMONTH(BJ$15,0))-MAX($AW184,BJ$15)+1,),
$DH184="раб.день",
$DR184/30*(IFERROR(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$DR184*BJ184,
$DH184="неделя",
$DR184*BJ184/7*(ROUNDUP((DAY(EOMONTH(BJ$15,0)))/4,0))),
0)</f>
        <v/>
      </c>
      <c r="ED184" s="125">
        <f t="array" ref="ED184">
IFERROR(_xlfn.IFS(
$DH184="день_1",
$DR184*$BL184/($AX184-$AW184+1)*BK184*(DAY(EOMONTH(BK$15,0))),
$DH184="день_2",
$DR184/30*MAX(MIN($AX184,EOMONTH(BK$15,0))-MAX($AW184,BK$15)+1,),
$DH184="раб.день",
$DR184/30*(IFERROR(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$DR184*BK184,
$DH184="неделя",
$DR184*BK184/7*(ROUNDUP((DAY(EOMONTH(BK$15,0)))/4,0))),
0)</f>
        <v/>
      </c>
      <c r="EE184" s="125">
        <f>SUM($DS184,$DT184,$DU184,$DV184,$DW184,$DX184,$DY184,$DZ184,$EA184,$EB184,$EC184,$ED184)</f>
        <v/>
      </c>
      <c r="EF184" s="125">
        <f>IFERROR(ROUND($EE184*(1+$EP184),2),0)</f>
        <v/>
      </c>
      <c r="EG184" s="128" t="n">
        <v>1</v>
      </c>
      <c r="EH184" s="126" t="n">
        <v>0</v>
      </c>
      <c r="EI184" s="126">
        <f>ROUND(SUM($EH184:$EH184)*SUM($AB184:$AB184)*$EG184,2)</f>
        <v/>
      </c>
      <c r="EJ184" s="126">
        <f>ROUND($EI184*(1+$EP184),2)</f>
        <v/>
      </c>
      <c r="EK184" s="126" t="n">
        <v>0</v>
      </c>
      <c r="EL184" s="126">
        <f>ROUND(SUM($EK184:$EK184)*SUM($AB184:$AB184)*$EG184,2)</f>
        <v/>
      </c>
      <c r="EM184" s="126">
        <f>ROUND($EL184*(1+$EP184),2)</f>
        <v/>
      </c>
      <c r="EN184" s="126">
        <f>SUM($EE184,$EI184,$EL184)</f>
        <v/>
      </c>
      <c r="EO184" s="126">
        <f>SUM($EF184,$EJ184,$EM184)</f>
        <v/>
      </c>
      <c r="EP184" s="59" t="n"/>
      <c r="EQ184" s="59" t="n"/>
      <c r="ER184" s="60">
        <f t="array" ref="ER1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MATCH(ES184,
{"AMS";"RussOutdoor";"HD Outdoor";"Ingroup";"IQ";"Ledproduction";"LisChannel";"Logic";"Media-PPL";"NovikovTV | НовиковТВ";"SMA";"SOK";"КрокусТВ | CrocusTV | IndoorTV";"Сити";"ТЯК Москва"},
0)),"")</f>
        <v/>
      </c>
      <c r="ES184" s="60" t="n"/>
      <c r="ET184" s="60">
        <f t="array" ref="ET1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MATCH(ES184,
{"AMS";"RussOutdoor";"HD Outdoor";"Ingroup";"IQ";"Ledproduction";"LisChannel";"Logic";"Media-PPL";"NovikovTV | НовиковТВ";"SMA";"SOK";"КрокусТВ | CrocusTV | IndoorTV";"Сити";"ТЯК Москва"},
0)),"")</f>
        <v/>
      </c>
      <c r="EU184" s="60" t="n"/>
      <c r="EV184" s="60" t="n"/>
      <c r="EX184" s="110">
        <f t="array" ref="EX184">
($AR184/30
+N("ТРАФИК ПЛОЩАДКИ"))*
(IFERROR(
_xlfn.LET(
_xlpm.GPR,
HLOOKUP($L184,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IF($Q184="цифровой",_xlpm.GPR/$AG184,_xlpm.GPR/60)),
0)
+N("DWELL TIME"))*
(IF($AB184=0,0,IF($AB184=1,0.3,IF($AB184=2,0.5,IF($AB184&gt;2,1))))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_xlfn.IFS($AC184="да",1.2,$AC184="нет",1)*
_xlfn.IFS($AD184="да",1.2,$AD184="нет",1)*
IF(R184="статический",1,1.2)*
$X184*
INDEX(
{1.2;1;1.2;1.2;1;1.2;1.2;1.2;1.2;1.2;1.2;1;1.2;1.2;1.2;1.2;1;1;1.2;1.2;1.2;1;1;1;1;1.2;1.2;1.2;1.2;1;1;1;1;1.2;1.2;1.2;1.2;1.2;1.2;1.2;1.2;1;1;1.2;1;1;1;1;1.5;1;1;1.5;1.5;1.2},
MATCH($Q184,_xlpm.MI,0)))&gt;{0.02;0.04;0.06;0.1;0.2;0.4;0.6;0.8;1;2;4;6})),
{0;1;2;3;4;5;6;7;8;9;10;11;12},
0)))
+N("КОЭФФИЦИЕНТ КОНТАКТА"))))*
(_xlfn.IFS($X184&lt;0.1,$X184/1000,$X184&gt;25,5.2,AND($X184&gt;=0.1,$X184&lt;=25),(($X184*2+0.1)/10)*($X184/10)))*
IFERROR((_xlfn.LET(
_xlpm.MA,
{0;0.8;0.85;0.9;0.95;1},
_xlpm.MAA,
{0;1;2;3;4;5},
INDEX(_xlpm.MA,MATCH(SUMPRODUCT(--((IF(ROUND(_xlpm.MAA,1)&gt;5,5,ROUND($AB184,1)))&gt;{0;1;2;3;4;5})),_xlpm.MAA,0)))
+N("КОЭФФИЦИЕНТ КОЛ-ВО КОНСТРУКЦИЙ")),1)*
$AB184,0))*
(IF($Q184="цифровой",$AG184/15*$AI184,1)
+N("ДЛЯ ЦИФРЫ"))</f>
        <v/>
      </c>
      <c r="EY184" s="110">
        <f>IFERROR(EX184*AY184,0)</f>
        <v/>
      </c>
      <c r="EZ184" s="131">
        <f>IFERROR(DP184/EY184*1000,0)</f>
        <v/>
      </c>
      <c r="FA184" s="112">
        <f>IFERROR(FC184/FB184,0)</f>
        <v/>
      </c>
      <c r="FB184" s="112">
        <f>IFERROR((FC184/(EY184/FF184*#REF!))*0.825,0)</f>
        <v/>
      </c>
      <c r="FC184" s="112">
        <f>IFERROR(((EX184*30/AR184)*100)/30,0)</f>
        <v/>
      </c>
      <c r="FD184" s="112">
        <f>IFERROR(EY184/G184*100%,0)</f>
        <v/>
      </c>
      <c r="FE184" s="112">
        <f>IFERROR(FD184/FC184*100%,0)</f>
        <v/>
      </c>
      <c r="FF184" s="110">
        <f>IFERROR(AR184/30*AY184,0)</f>
        <v/>
      </c>
    </row>
    <row r="185" ht="12.75" customHeight="1">
      <c r="A185" s="59" t="n"/>
      <c r="B185" s="60" t="n"/>
      <c r="C185" s="60" t="n"/>
      <c r="D185" s="60">
        <f t="array" ref="D1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5" s="60">
        <f t="array" ref="E1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5" s="60" t="inlineStr"/>
      <c r="G185" s="60" t="n"/>
      <c r="H185" s="60">
        <f t="array" ref="H1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5" s="60" t="n"/>
      <c r="J185" s="60" t="n"/>
      <c r="K185" s="60" t="n"/>
      <c r="L185" s="60" t="n"/>
      <c r="M185" s="60" t="n"/>
      <c r="N185" s="60" t="n"/>
      <c r="O185" s="60" t="n"/>
      <c r="P185" s="60">
        <f t="array" ref="P185">
_xlfn.IFS(
ISNUMBER(MATCH($Q185,{"шелфбаннер","разделитель","монетница","чековая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ISNUMBER(MATCH($Q185,{"каталог","журнал"},)),
"Пресса",
$Q185="","")</f>
        <v/>
      </c>
      <c r="Q185" s="60" t="n"/>
      <c r="R185" s="60">
        <f t="array" ref="R185">
IFERROR(
_xlfn.IFS(
OR(ISNUMBER(MATCH($Q185,{"экспозиция","макет","стенд","автостенд","авто стенд","выставочное пространство","выставочные стенды","модульные выставочные стенды","3Д конструкция","3D конструкция"},)),P185="Экспонирование"),
"нестандартный",
ISNUMBER(MATCH($Q185,{"скроллер","призматрон"},)),
"динамический",
$P185="Видео",
"цифровой",
OR($P185="Пресса",$P185="Щит",$P185="POSm",$P185="Подвес",$P185="Брендирование/оклейка"),
"статический"),"")</f>
        <v/>
      </c>
      <c r="S185" s="59" t="n"/>
      <c r="T185" s="60" t="n"/>
      <c r="U185" s="60" t="n"/>
      <c r="V185" s="60">
        <f>
IF(P185="Видео",
"цифровой постер/ролик",
IF(ISNUMBER(MATCH(Q185,{"короб световой","короб световой | лайтбокс","короб световой | кристалайт","лайтбокс","лайт бокс","кристалайт","LB","lightbox"},)),
"бэклит",
IF(P185="Брендирование/оклейка",
"перфарированная пленка/самоклейка",
IF(P185="Экспонирование",
"под запрос",
IF(P185="Подвес",
"баннер/ткань",
"")))))</f>
        <v/>
      </c>
      <c r="W185" s="59" t="n"/>
      <c r="X185" s="59" t="n"/>
      <c r="Y185" s="59" t="n"/>
      <c r="Z185" s="61" t="n"/>
      <c r="AA185" s="61" t="n"/>
      <c r="AB185" s="61">
        <f>IF(BL185&gt;0,Z185,0)</f>
        <v/>
      </c>
      <c r="AC185" s="59" t="n"/>
      <c r="AD185" s="59" t="n"/>
      <c r="AE185" s="59" t="n"/>
      <c r="AF185" s="59" t="n"/>
      <c r="AG185" s="59" t="n"/>
      <c r="AH185" s="59" t="n"/>
      <c r="AI185" s="59" t="n"/>
      <c r="AJ185" s="59" t="n"/>
      <c r="AK185" s="59" t="n"/>
      <c r="AL185" s="62">
        <f>IFERROR(IF(OR(R185="статический",R185="динамический",R185="нестандартный",R185="",R185=""),"-",IF(AND(AH185="-",AI185="-"),"-",AK185*3600/AH185*AI185)),"-")</f>
        <v/>
      </c>
      <c r="AM185" s="62">
        <f>IFERROR(IF(OR(R185="статический",R185="динамический",R185="",R185="", R185="BTL",R185="нестандартный"),"-",AG185*AI185*AL185/60),"-")</f>
        <v/>
      </c>
      <c r="AN185" s="63">
        <f>IFERROR(IF(AH185="","-",AG185*AI185/AH185),"-")</f>
        <v/>
      </c>
      <c r="AO185" s="59">
        <f>IFERROR(IF(OR($R185="статический",$R185="динамический",$R185="",$R185="",$R185="BTL",$R185="нестандартный"),"-",$AL185*$AY185),"-")</f>
        <v/>
      </c>
      <c r="AP185" s="62">
        <f>IFERROR(IF(OR($R185="статический",$R185="динамический",$R185="",$R185="",$R185="BTL",$R185="нестандартный"),"-",$AM185*AY185),"-")</f>
        <v/>
      </c>
      <c r="AQ185" s="64" t="n"/>
      <c r="AR185" s="61" t="n"/>
      <c r="AS185" s="61" t="n"/>
      <c r="AT185" s="61" t="n"/>
      <c r="AU185" s="65" t="n"/>
      <c r="AV185" s="124">
        <f>IFERROR(DR185/AT185*1000,"n/a")</f>
        <v/>
      </c>
      <c r="AW185" s="67" t="n"/>
      <c r="AX185" s="67" t="n"/>
      <c r="AY185" s="43">
        <f>IFERROR(IF(OR($AW185="",$AX185=""),"",_xlfn.DAYS($AX185+1,$AW185)),"")</f>
        <v/>
      </c>
      <c r="AZ185" s="68">
        <f t="array" ref="AZ185">
_xlfn.LET(_xlpm.COEFF,
IF($AW185+$AX185=0,0,IF(MAX(MIN($AX185,EOMONTH(AZ$15,0))-MAX($AW185,AZ$15)+1,)&gt;0,1,0)),
_xlfn.IFS(
$ES185="LisChannel",
_xlpm.COEFF*
INDEX({1;1;1.2;1.2;1;1;1;1;1.2;1.2;1.2;1.2},
MATCH(MONTH(AZ$15),
{1,2,3,4,5,6,7,8,9,10,11,12})),
CONCATENATE($ES185," ",$L185)="RussOutdoor метро",
_xlpm.COEFF*
INDEX({0.8;0.9;1.1;1.1;1;1;1;1;1.1;1.1;1.1;1.1},
MATCH(MONTH(AZ$15),
{1,2,3,4,5,6,7,8,9,10,11,12})),
$ES185&lt;&gt;"LisChannel",
_xlpm.COEFF,
$ES185&lt;&gt;"RussOutdoor",
_xlpm.COEFF))</f>
        <v/>
      </c>
      <c r="BA185" s="68">
        <f t="array" ref="BA185">
_xlfn.LET(_xlpm.COEFF,
IF($AW185+$AX185=0,0,IF(MAX(MIN($AX185,EOMONTH(BA$15,0))-MAX($AW185,BA$15)+1,)&gt;0,1,0)),
_xlfn.IFS(
$ES185="LisChannel",
_xlpm.COEFF*
INDEX({1;1;1.2;1.2;1;1;1;1;1.2;1.2;1.2;1.2},
MATCH(MONTH(BA$15),
{1,2,3,4,5,6,7,8,9,10,11,12})),
CONCATENATE($ES185," ",$L185)="RussOutdoor метро",
_xlpm.COEFF*
INDEX({0.8;0.9;1.1;1.1;1;1;1;1;1.1;1.1;1.1;1.1},
MATCH(MONTH(BA$15),
{1,2,3,4,5,6,7,8,9,10,11,12})),
$ES185&lt;&gt;"LisChannel",
_xlpm.COEFF,
$ES185&lt;&gt;"RussOutdoor",
_xlpm.COEFF))</f>
        <v/>
      </c>
      <c r="BB185" s="68">
        <f t="array" ref="BB185">
_xlfn.LET(_xlpm.COEFF,
IF($AW185+$AX185=0,0,IF(MAX(MIN($AX185,EOMONTH(BB$15,0))-MAX($AW185,BB$15)+1,)&gt;0,1,0)),
_xlfn.IFS(
$ES185="LisChannel",
_xlpm.COEFF*
INDEX({1;1;1.2;1.2;1;1;1;1;1.2;1.2;1.2;1.2},
MATCH(MONTH(BB$15),
{1,2,3,4,5,6,7,8,9,10,11,12})),
CONCATENATE($ES185," ",$L185)="RussOutdoor метро",
_xlpm.COEFF*
INDEX({0.8;0.9;1.1;1.1;1;1;1;1;1.1;1.1;1.1;1.1},
MATCH(MONTH(BB$15),
{1,2,3,4,5,6,7,8,9,10,11,12})),
$ES185&lt;&gt;"LisChannel",
_xlpm.COEFF,
$ES185&lt;&gt;"RussOutdoor",
_xlpm.COEFF))</f>
        <v/>
      </c>
      <c r="BC185" s="68">
        <f t="array" ref="BC185">
_xlfn.LET(_xlpm.COEFF,
IF($AW185+$AX185=0,0,IF(MAX(MIN($AX185,EOMONTH(BC$15,0))-MAX($AW185,BC$15)+1,)&gt;0,1,0)),
_xlfn.IFS(
$ES185="LisChannel",
_xlpm.COEFF*
INDEX({1;1;1.2;1.2;1;1;1;1;1.2;1.2;1.2;1.2},
MATCH(MONTH(BC$15),
{1,2,3,4,5,6,7,8,9,10,11,12})),
CONCATENATE($ES185," ",$L185)="RussOutdoor метро",
_xlpm.COEFF*
INDEX({0.8;0.9;1.1;1.1;1;1;1;1;1.1;1.1;1.1;1.1},
MATCH(MONTH(BC$15),
{1,2,3,4,5,6,7,8,9,10,11,12})),
$ES185&lt;&gt;"LisChannel",
_xlpm.COEFF,
$ES185&lt;&gt;"RussOutdoor",
_xlpm.COEFF))</f>
        <v/>
      </c>
      <c r="BD185" s="68">
        <f t="array" ref="BD185">
_xlfn.LET(_xlpm.COEFF,
IF($AW185+$AX185=0,0,IF(MAX(MIN($AX185,EOMONTH(BD$15,0))-MAX($AW185,BD$15)+1,)&gt;0,1,0)),
_xlfn.IFS(
$ES185="LisChannel",
_xlpm.COEFF*
INDEX({1;1;1.2;1.2;1;1;1;1;1.2;1.2;1.2;1.2},
MATCH(MONTH(BD$15),
{1,2,3,4,5,6,7,8,9,10,11,12})),
CONCATENATE($ES185," ",$L185)="RussOutdoor метро",
_xlpm.COEFF*
INDEX({0.8;0.9;1.1;1.1;1;1;1;1;1.1;1.1;1.1;1.1},
MATCH(MONTH(BD$15),
{1,2,3,4,5,6,7,8,9,10,11,12})),
$ES185&lt;&gt;"LisChannel",
_xlpm.COEFF,
$ES185&lt;&gt;"RussOutdoor",
_xlpm.COEFF))</f>
        <v/>
      </c>
      <c r="BE185" s="68">
        <f t="array" ref="BE185">
_xlfn.LET(_xlpm.COEFF,
IF($AW185+$AX185=0,0,IF(MAX(MIN($AX185,EOMONTH(BE$15,0))-MAX($AW185,BE$15)+1,)&gt;0,1,0)),
_xlfn.IFS(
$ES185="LisChannel",
_xlpm.COEFF*
INDEX({1;1;1.2;1.2;1;1;1;1;1.2;1.2;1.2;1.2},
MATCH(MONTH(BE$15),
{1,2,3,4,5,6,7,8,9,10,11,12})),
CONCATENATE($ES185," ",$L185)="RussOutdoor метро",
_xlpm.COEFF*
INDEX({0.8;0.9;1.1;1.1;1;1;1;1;1.1;1.1;1.1;1.1},
MATCH(MONTH(BE$15),
{1,2,3,4,5,6,7,8,9,10,11,12})),
$ES185&lt;&gt;"LisChannel",
_xlpm.COEFF,
$ES185&lt;&gt;"RussOutdoor",
_xlpm.COEFF))</f>
        <v/>
      </c>
      <c r="BF185" s="68">
        <f t="array" ref="BF185">
_xlfn.LET(_xlpm.COEFF,
IF($AW185+$AX185=0,0,IF(MAX(MIN($AX185,EOMONTH(BF$15,0))-MAX($AW185,BF$15)+1,)&gt;0,1,0)),
_xlfn.IFS(
$ES185="LisChannel",
_xlpm.COEFF*
INDEX({1;1;1.2;1.2;1;1;1;1;1.2;1.2;1.2;1.2},
MATCH(MONTH(BF$15),
{1,2,3,4,5,6,7,8,9,10,11,12})),
CONCATENATE($ES185," ",$L185)="RussOutdoor метро",
_xlpm.COEFF*
INDEX({0.8;0.9;1.1;1.1;1;1;1;1;1.1;1.1;1.1;1.1},
MATCH(MONTH(BF$15),
{1,2,3,4,5,6,7,8,9,10,11,12})),
$ES185&lt;&gt;"LisChannel",
_xlpm.COEFF,
$ES185&lt;&gt;"RussOutdoor",
_xlpm.COEFF))</f>
        <v/>
      </c>
      <c r="BG185" s="68">
        <f t="array" ref="BG185">
_xlfn.LET(_xlpm.COEFF,
IF($AW185+$AX185=0,0,IF(MAX(MIN($AX185,EOMONTH(BG$15,0))-MAX($AW185,BG$15)+1,)&gt;0,1,0)),
_xlfn.IFS(
$ES185="LisChannel",
_xlpm.COEFF*
INDEX({1;1;1.2;1.2;1;1;1;1;1.2;1.2;1.2;1.2},
MATCH(MONTH(BG$15),
{1,2,3,4,5,6,7,8,9,10,11,12})),
CONCATENATE($ES185," ",$L185)="RussOutdoor метро",
_xlpm.COEFF*
INDEX({0.8;0.9;1.1;1.1;1;1;1;1;1.1;1.1;1.1;1.1},
MATCH(MONTH(BG$15),
{1,2,3,4,5,6,7,8,9,10,11,12})),
$ES185&lt;&gt;"LisChannel",
_xlpm.COEFF,
$ES185&lt;&gt;"RussOutdoor",
_xlpm.COEFF))</f>
        <v/>
      </c>
      <c r="BH185" s="68">
        <f t="array" ref="BH185">
_xlfn.LET(_xlpm.COEFF,
IF($AW185+$AX185=0,0,IF(MAX(MIN($AX185,EOMONTH(BH$15,0))-MAX($AW185,BH$15)+1,)&gt;0,1,0)),
_xlfn.IFS(
$ES185="LisChannel",
_xlpm.COEFF*
INDEX({1;1;1.2;1.2;1;1;1;1;1.2;1.2;1.2;1.2},
MATCH(MONTH(BH$15),
{1,2,3,4,5,6,7,8,9,10,11,12})),
CONCATENATE($ES185," ",$L185)="RussOutdoor метро",
_xlpm.COEFF*
INDEX({0.8;0.9;1.1;1.1;1;1;1;1;1.1;1.1;1.1;1.1},
MATCH(MONTH(BH$15),
{1,2,3,4,5,6,7,8,9,10,11,12})),
$ES185&lt;&gt;"LisChannel",
_xlpm.COEFF,
$ES185&lt;&gt;"RussOutdoor",
_xlpm.COEFF))</f>
        <v/>
      </c>
      <c r="BI185" s="68">
        <f t="array" ref="BI185">
_xlfn.LET(_xlpm.COEFF,
IF($AW185+$AX185=0,0,IF(MAX(MIN($AX185,EOMONTH(BI$15,0))-MAX($AW185,BI$15)+1,)&gt;0,1,0)),
_xlfn.IFS(
$ES185="LisChannel",
_xlpm.COEFF*
INDEX({1;1;1.2;1.2;1;1;1;1;1.2;1.2;1.2;1.2},
MATCH(MONTH(BI$15),
{1,2,3,4,5,6,7,8,9,10,11,12})),
CONCATENATE($ES185," ",$L185)="RussOutdoor метро",
_xlpm.COEFF*
INDEX({0.8;0.9;1.1;1.1;1;1;1;1;1.1;1.1;1.1;1.1},
MATCH(MONTH(BI$15),
{1,2,3,4,5,6,7,8,9,10,11,12})),
$ES185&lt;&gt;"LisChannel",
_xlpm.COEFF,
$ES185&lt;&gt;"RussOutdoor",
_xlpm.COEFF))</f>
        <v/>
      </c>
      <c r="BJ185" s="68">
        <f t="array" ref="BJ185">
_xlfn.LET(_xlpm.COEFF,
IF($AW185+$AX185=0,0,IF(MAX(MIN($AX185,EOMONTH(BJ$15,0))-MAX($AW185,BJ$15)+1,)&gt;0,1,0)),
_xlfn.IFS(
$ES185="LisChannel",
_xlpm.COEFF*
INDEX({1;1;1.2;1.2;1;1;1;1;1.2;1.2;1.2;1.2},
MATCH(MONTH(BJ$15),
{1,2,3,4,5,6,7,8,9,10,11,12})),
CONCATENATE($ES185," ",$L185)="RussOutdoor метро",
_xlpm.COEFF*
INDEX({0.8;0.9;1.1;1.1;1;1;1;1;1.1;1.1;1.1;1.1},
MATCH(MONTH(BJ$15),
{1,2,3,4,5,6,7,8,9,10,11,12})),
$ES185&lt;&gt;"LisChannel",
_xlpm.COEFF,
$ES185&lt;&gt;"RussOutdoor",
_xlpm.COEFF))</f>
        <v/>
      </c>
      <c r="BK185" s="68">
        <f t="array" ref="BK185">
_xlfn.LET(_xlpm.COEFF,
IF($AW185+$AX185=0,0,IF(MAX(MIN($AX185,EOMONTH(BK$15,0))-MAX($AW185,BK$15)+1,)&gt;0,1,0)),
_xlfn.IFS(
$ES185="LisChannel",
_xlpm.COEFF*
INDEX({1;1;1.2;1.2;1;1;1;1;1.2;1.2;1.2;1.2},
MATCH(MONTH(BK$15),
{1,2,3,4,5,6,7,8,9,10,11,12})),
CONCATENATE($ES185," ",$L185)="RussOutdoor метро",
_xlpm.COEFF*
INDEX({0.8;0.9;1.1;1.1;1;1;1;1;1.1;1.1;1.1;1.1},
MATCH(MONTH(BK$15),
{1,2,3,4,5,6,7,8,9,10,11,12})),
$ES185&lt;&gt;"LisChannel",
_xlpm.COEFF,
$ES185&lt;&gt;"RussOutdoor",
_xlpm.COEFF))</f>
        <v/>
      </c>
      <c r="BL185" s="62">
        <f>COUNTIFS($AZ185:$BK185,"&gt;0")</f>
        <v/>
      </c>
      <c r="BM185" s="65" t="n"/>
      <c r="BN185" s="125">
        <f>$DJ185</f>
        <v/>
      </c>
      <c r="BO185" s="63">
        <f>$DQ185</f>
        <v/>
      </c>
      <c r="BP185" s="125">
        <f>
IFERROR(
IF($BL185=0,0,
$BN185*(1-$BO185)),
0)</f>
        <v/>
      </c>
      <c r="BQ185" s="125">
        <f t="array" ref="BQ185">
IFERROR(
_xlfn.IFS(
$DH185="день_1",
$BP185*$BL185/($AX185-$AW185+1)*AZ185*(DAY(EOMONTH(AZ$15,0))),
$DH185="день_2",
$BP185/30*MAX(MIN($AX185,EOMONTH(AZ$15,0))-MAX($AW185,AZ$15)+1,),
$DH185="раб.день",
$BP185/30*(IFERROR(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$BP185*AZ185,
$DH185="неделя",
$BP185*AZ185/7*(ROUNDUP((DAY(EOMONTH(AZ$15,0)))/4,0))),
0)</f>
        <v/>
      </c>
      <c r="BR185" s="125">
        <f t="array" ref="BR185">
IFERROR(
_xlfn.IFS(
$DH185="день_1",
$BP185*$BL185/($AX185-$AW185+1)*BA185*(DAY(EOMONTH(BA$15,0))),
$DH185="день_2",
$BP185/30*MAX(MIN($AX185,EOMONTH(BA$15,0))-MAX($AW185,BA$15)+1,),
$DH185="раб.день",
$BP185/30*(IFERROR(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$BP185*BA185,
$DH185="неделя",
$BP185*BA185/7*(ROUNDUP((DAY(EOMONTH(BA$15,0)))/4,0))),
0)</f>
        <v/>
      </c>
      <c r="BS185" s="125">
        <f t="array" ref="BS185">
IFERROR(
_xlfn.IFS(
$DH185="день_1",
$BP185*$BL185/($AX185-$AW185+1)*BB185*(DAY(EOMONTH(BB$15,0))),
$DH185="день_2",
$BP185/30*MAX(MIN($AX185,EOMONTH(BB$15,0))-MAX($AW185,BB$15)+1,),
$DH185="раб.день",
$BP185/30*(IFERROR(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$BP185*BB185,
$DH185="неделя",
$BP185*BB185/7*(ROUNDUP((DAY(EOMONTH(BB$15,0)))/4,0))),
0)</f>
        <v/>
      </c>
      <c r="BT185" s="125">
        <f t="array" ref="BT185">
IFERROR(
_xlfn.IFS(
$DH185="день_1",
$BP185*$BL185/($AX185-$AW185+1)*BC185*(DAY(EOMONTH(BC$15,0))),
$DH185="день_2",
$BP185/30*MAX(MIN($AX185,EOMONTH(BC$15,0))-MAX($AW185,BC$15)+1,),
$DH185="раб.день",
$BP185/30*(IFERROR(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$BP185*BC185,
$DH185="неделя",
$BP185*BC185/7*(ROUNDUP((DAY(EOMONTH(BC$15,0)))/4,0))),
0)</f>
        <v/>
      </c>
      <c r="BU185" s="125">
        <f t="array" ref="BU185">
IFERROR(
_xlfn.IFS(
$DH185="день_1",
$BP185*$BL185/($AX185-$AW185+1)*BD185*(DAY(EOMONTH(BD$15,0))),
$DH185="день_2",
$BP185/30*MAX(MIN($AX185,EOMONTH(BD$15,0))-MAX($AW185,BD$15)+1,),
$DH185="раб.день",
$BP185/30*(IFERROR(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$BP185*BD185,
$DH185="неделя",
$BP185*BD185/7*(ROUNDUP((DAY(EOMONTH(BD$15,0)))/4,0))),
0)</f>
        <v/>
      </c>
      <c r="BV185" s="125">
        <f t="array" ref="BV185">
IFERROR(
_xlfn.IFS(
$DH185="день_1",
$BP185*$BL185/($AX185-$AW185+1)*BE185*(DAY(EOMONTH(BE$15,0))),
$DH185="день_2",
$BP185/30*MAX(MIN($AX185,EOMONTH(BE$15,0))-MAX($AW185,BE$15)+1,),
$DH185="раб.день",
$BP185/30*(IFERROR(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$BP185*BE185,
$DH185="неделя",
$BP185*BE185/7*(ROUNDUP((DAY(EOMONTH(BE$15,0)))/4,0))),
0)</f>
        <v/>
      </c>
      <c r="BW185" s="125">
        <f t="array" ref="BW185">
IFERROR(
_xlfn.IFS(
$DH185="день_1",
$BP185*$BL185/($AX185-$AW185+1)*BF185*(DAY(EOMONTH(BF$15,0))),
$DH185="день_2",
$BP185/30*MAX(MIN($AX185,EOMONTH(BF$15,0))-MAX($AW185,BF$15)+1,),
$DH185="раб.день",
$BP185/30*(IFERROR(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$BP185*BF185,
$DH185="неделя",
$BP185*BF185/7*(ROUNDUP((DAY(EOMONTH(BF$15,0)))/4,0))),
0)</f>
        <v/>
      </c>
      <c r="BX185" s="125">
        <f t="array" ref="BX185">
IFERROR(
_xlfn.IFS(
$DH185="день_1",
$BP185*$BL185/($AX185-$AW185+1)*BG185*(DAY(EOMONTH(BG$15,0))),
$DH185="день_2",
$BP185/30*MAX(MIN($AX185,EOMONTH(BG$15,0))-MAX($AW185,BG$15)+1,),
$DH185="раб.день",
$BP185/30*(IFERROR(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$BP185*BG185,
$DH185="неделя",
$BP185*BG185/7*(ROUNDUP((DAY(EOMONTH(BG$15,0)))/4,0))),
0)</f>
        <v/>
      </c>
      <c r="BY185" s="125">
        <f t="array" ref="BY185">
IFERROR(
_xlfn.IFS(
$DH185="день_1",
$BP185*$BL185/($AX185-$AW185+1)*BH185*(DAY(EOMONTH(BH$15,0))),
$DH185="день_2",
$BP185/30*MAX(MIN($AX185,EOMONTH(BH$15,0))-MAX($AW185,BH$15)+1,),
$DH185="раб.день",
$BP185/30*(IFERROR(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$BP185*BH185,
$DH185="неделя",
$BP185*BH185/7*(ROUNDUP((DAY(EOMONTH(BH$15,0)))/4,0))),
0)</f>
        <v/>
      </c>
      <c r="BZ185" s="125">
        <f t="array" ref="BZ185">
IFERROR(
_xlfn.IFS(
$DH185="день_1",
$BP185*$BL185/($AX185-$AW185+1)*BI185*(DAY(EOMONTH(BI$15,0))),
$DH185="день_2",
$BP185/30*MAX(MIN($AX185,EOMONTH(BI$15,0))-MAX($AW185,BI$15)+1,),
$DH185="раб.день",
$BP185/30*(IFERROR(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$BP185*BI185,
$DH185="неделя",
$BP185*BI185/7*(ROUNDUP((DAY(EOMONTH(BI$15,0)))/4,0))),
0)</f>
        <v/>
      </c>
      <c r="CA185" s="125">
        <f t="array" ref="CA185">
IFERROR(
_xlfn.IFS(
$DH185="день_1",
$BP185*$BL185/($AX185-$AW185+1)*BJ185*(DAY(EOMONTH(BJ$15,0))),
$DH185="день_2",
$BP185/30*MAX(MIN($AX185,EOMONTH(BJ$15,0))-MAX($AW185,BJ$15)+1,),
$DH185="раб.день",
$BP185/30*(IFERROR(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$BP185*BJ185,
$DH185="неделя",
$BP185*BJ185/7*(ROUNDUP((DAY(EOMONTH(BJ$15,0)))/4,0))),
0)</f>
        <v/>
      </c>
      <c r="CB185" s="125">
        <f t="array" ref="CB185">
IFERROR(
_xlfn.IFS(
$DH185="день_1",
$BP185*$BL185/($AX185-$AW185+1)*BK185*(DAY(EOMONTH(BK$15,0))),
$DH185="день_2",
$BP185/30*MAX(MIN($AX185,EOMONTH(BK$15,0))-MAX($AW185,BK$15)+1,),
$DH185="раб.день",
$BP185/30*(IFERROR(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$BP185*BK185,
$DH185="неделя",
$BP185*BK185/7*(ROUNDUP((DAY(EOMONTH(BK$15,0)))/4,0))),
0)</f>
        <v/>
      </c>
      <c r="CC185" s="125">
        <f>SUM($BQ185:$CB185)</f>
        <v/>
      </c>
      <c r="CD185" s="126">
        <f>SUM($EH185:$EH185)</f>
        <v/>
      </c>
      <c r="CE185" s="126">
        <f>$CD185*$AB185</f>
        <v/>
      </c>
      <c r="CF185" s="126">
        <f>SUM($EK185:$EK185)</f>
        <v/>
      </c>
      <c r="CG185" s="126">
        <f>$CF185*$AB185</f>
        <v/>
      </c>
      <c r="CH185" s="126">
        <f>SUM($CC185,$CE185,$CG185)</f>
        <v/>
      </c>
      <c r="CI185" s="126">
        <f>$CH185*(1+$CM185)</f>
        <v/>
      </c>
      <c r="CJ185" s="127" t="n">
        <v>0</v>
      </c>
      <c r="CK185" s="126">
        <f>SUM($CH185:$CH185)*(1+$CJ185)</f>
        <v/>
      </c>
      <c r="CL185" s="126">
        <f>SUM($CH185:$CH185)*(1+$CM185)</f>
        <v/>
      </c>
      <c r="CM185" s="59" t="n"/>
      <c r="CN185" s="59" t="n"/>
      <c r="CO185" s="72" t="n"/>
      <c r="CP185" s="59" t="n"/>
      <c r="CQ185" s="73" t="n"/>
      <c r="CR185" s="73" t="n"/>
      <c r="CS185" s="73" t="n"/>
      <c r="CT185" s="72" t="n"/>
      <c r="CU185" s="79" t="inlineStr">
        <is>
          <t> </t>
        </is>
      </c>
      <c r="CV185" s="60" t="n"/>
      <c r="CW185" s="60" t="n"/>
      <c r="CX185" s="60" t="n"/>
      <c r="CY185" s="127">
        <f>IFERROR(($CC185-$EE185)/($EE185/(1-$DQ185)),0)</f>
        <v/>
      </c>
      <c r="CZ185" s="127">
        <f>IFERROR(1-$EI185/($CE185),0)</f>
        <v/>
      </c>
      <c r="DA185" s="127">
        <f>IFERROR(1-$EL185/($CG185),0)</f>
        <v/>
      </c>
      <c r="DB185" s="126">
        <f>ROUND(IFERROR(($CI185/(1+$CM185)-$EN185),0),2)</f>
        <v/>
      </c>
      <c r="DC185" s="128" t="n"/>
      <c r="DD185" s="125" t="n"/>
      <c r="DE185" s="75" t="n">
        <v>0</v>
      </c>
      <c r="DF185" s="128" t="n"/>
      <c r="DG185" s="125">
        <f>IF($DC185=0,0,$DD185*($DC185*100%-$DE185*$DF185))*SUM($AB185:$AB185)</f>
        <v/>
      </c>
      <c r="DH185" s="129" t="inlineStr">
        <is>
          <t>месяц</t>
        </is>
      </c>
      <c r="DI185" s="130">
        <f t="array" ref="DI185">IFERROR(
IF($ES185="LisChannel",
(ROUND(((INDEX({174.625;153.888888888889;130.972222222222},MATCH($AI185,{2;3;4}),0))*$AG185*$AI185),2)),0),0)</f>
        <v/>
      </c>
      <c r="DJ185" s="130">
        <f>
_xlfn.LET(_xlpm.X,
IFERROR(
IF($ES185="НовиковТВ",
(_xlfn.LET(_xlpm.NTV,
_xlfn.LET(_xlpm.MIN,350000,
IF(SUMIFS($DI:$DI,$ES:$ES,"НовиковТВ")&lt;=_xlpm.MIN,
(SUMIFS($DI:$DI,$ES:$ES,"НовиковТВ")/(COUNTIFS($ES:$ES,"НовиковТВ")))*_xlpm.MIN/SUMIFS($DI:$DI,$ES:$ES,"НовиковТВ"),
DI185)),
_xlpm.NTV+$DG185/(1-(1-(_xlpm.NTV)*(1-$DL185)*(1-$DM185)*(1-$DN185)*(1-$DO185)*(1-$DP185)/_xlpm.NTV))))/(1+$EP185),
$DI185+$DG185/(1-(1-($DI185)*(1-$DL185)*(1-$DM185)*(1-$DN185)*(1-$DO185)*(1-$DP185)/$DI185))),
0),
_xlpm.X*(1+$CM185)*(1+$CW185)-_xlpm.X*(1+$CM185)+_xlpm.X)</f>
        <v/>
      </c>
      <c r="DK185" s="125" t="inlineStr">
        <is>
          <t>послед.</t>
        </is>
      </c>
      <c r="DL185" s="63" t="n">
        <v>0</v>
      </c>
      <c r="DM185" s="63" t="n">
        <v>0</v>
      </c>
      <c r="DN185" s="63" t="n">
        <v>0</v>
      </c>
      <c r="DO185" s="63" t="n">
        <v>0</v>
      </c>
      <c r="DP185" s="63" t="n">
        <v>0</v>
      </c>
      <c r="DQ185" s="63">
        <f t="array" ref="DQ185">IFERROR(_xlfn.IFS(
$DK185="послед.",1-(1-$DL185)*(1-$DM185)*(1-$DN185)*(1-$DO185)*(1-$DP185),
$DK185="сумм.",$DL185+$DM185+$DN185+$DO185+$DP185),
0)</f>
        <v/>
      </c>
      <c r="DR185" s="125">
        <f t="array" ref="DR185">
IFERROR(
_xlfn.IFS(
$BL185=0,
0,
$BL185&gt;0,
_xlfn.IFS($DK185="послед.",
$DJ185*(1-$DL185)*(1-$DM185)*(1-$DN185)*(1-$DO185)*(1-$DP185),
$DK185="сумм.",
$DJ185*(1-($DL185+$DM185+$DN185+$DO185+$DP185)))),0)</f>
        <v/>
      </c>
      <c r="DS185" s="125">
        <f t="array" ref="DS185">
IFERROR(_xlfn.IFS(
$DH185="день_1",
$DR185*$BL185/($AX185-$AW185+1)*AZ185*(DAY(EOMONTH(AZ$15,0))),
$DH185="день_2",
$DR185/30*MAX(MIN($AX185,EOMONTH(AZ$15,0))-MAX($AW185,AZ$15)+1,),
$DH185="раб.день",
$DR185/30*(IFERROR(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$DR185*AZ185,
$DH185="неделя",
$DR185*AZ185/7*(ROUNDUP((DAY(EOMONTH(AZ$15,0)))/4,0))),
0)</f>
        <v/>
      </c>
      <c r="DT185" s="125">
        <f t="array" ref="DT185">
IFERROR(_xlfn.IFS(
$DH185="день_1",
$DR185*$BL185/($AX185-$AW185+1)*BA185*(DAY(EOMONTH(BA$15,0))),
$DH185="день_2",
$DR185/30*MAX(MIN($AX185,EOMONTH(BA$15,0))-MAX($AW185,BA$15)+1,),
$DH185="раб.день",
$DR185/30*(IFERROR(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$DR185*BA185,
$DH185="неделя",
$DR185*BA185/7*(ROUNDUP((DAY(EOMONTH(BA$15,0)))/4,0))),
0)</f>
        <v/>
      </c>
      <c r="DU185" s="125">
        <f t="array" ref="DU185">
IFERROR(_xlfn.IFS(
$DH185="день_1",
$DR185*$BL185/($AX185-$AW185+1)*BB185*(DAY(EOMONTH(BB$15,0))),
$DH185="день_2",
$DR185/30*MAX(MIN($AX185,EOMONTH(BB$15,0))-MAX($AW185,BB$15)+1,),
$DH185="раб.день",
$DR185/30*(IFERROR(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$DR185*BB185,
$DH185="неделя",
$DR185*BB185/7*(ROUNDUP((DAY(EOMONTH(BB$15,0)))/4,0))),
0)</f>
        <v/>
      </c>
      <c r="DV185" s="125">
        <f t="array" ref="DV185">
IFERROR(_xlfn.IFS(
$DH185="день_1",
$DR185*$BL185/($AX185-$AW185+1)*BC185*(DAY(EOMONTH(BC$15,0))),
$DH185="день_2",
$DR185/30*MAX(MIN($AX185,EOMONTH(BC$15,0))-MAX($AW185,BC$15)+1,),
$DH185="раб.день",
$DR185/30*(IFERROR(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$DR185*BC185,
$DH185="неделя",
$DR185*BC185/7*(ROUNDUP((DAY(EOMONTH(BC$15,0)))/4,0))),
0)</f>
        <v/>
      </c>
      <c r="DW185" s="125">
        <f t="array" ref="DW185">
IFERROR(_xlfn.IFS(
$DH185="день_1",
$DR185*$BL185/($AX185-$AW185+1)*BD185*(DAY(EOMONTH(BD$15,0))),
$DH185="день_2",
$DR185/30*MAX(MIN($AX185,EOMONTH(BD$15,0))-MAX($AW185,BD$15)+1,),
$DH185="раб.день",
$DR185/30*(IFERROR(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$DR185*BD185,
$DH185="неделя",
$DR185*BD185/7*(ROUNDUP((DAY(EOMONTH(BD$15,0)))/4,0))),
0)</f>
        <v/>
      </c>
      <c r="DX185" s="125">
        <f t="array" ref="DX185">
IFERROR(_xlfn.IFS(
$DH185="день_1",
$DR185*$BL185/($AX185-$AW185+1)*BE185*(DAY(EOMONTH(BE$15,0))),
$DH185="день_2",
$DR185/30*MAX(MIN($AX185,EOMONTH(BE$15,0))-MAX($AW185,BE$15)+1,),
$DH185="раб.день",
$DR185/30*(IFERROR(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$DR185*BE185,
$DH185="неделя",
$DR185*BE185/7*(ROUNDUP((DAY(EOMONTH(BE$15,0)))/4,0))),
0)</f>
        <v/>
      </c>
      <c r="DY185" s="125">
        <f t="array" ref="DY185">
IFERROR(_xlfn.IFS(
$DH185="день_1",
$DR185*$BL185/($AX185-$AW185+1)*BF185*(DAY(EOMONTH(BF$15,0))),
$DH185="день_2",
$DR185/30*MAX(MIN($AX185,EOMONTH(BF$15,0))-MAX($AW185,BF$15)+1,),
$DH185="раб.день",
$DR185/30*(IFERROR(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$DR185*BF185,
$DH185="неделя",
$DR185*BF185/7*(ROUNDUP((DAY(EOMONTH(BF$15,0)))/4,0))),
0)</f>
        <v/>
      </c>
      <c r="DZ185" s="125">
        <f t="array" ref="DZ185">
IFERROR(_xlfn.IFS(
$DH185="день_1",
$DR185*$BL185/($AX185-$AW185+1)*BG185*(DAY(EOMONTH(BG$15,0))),
$DH185="день_2",
$DR185/30*MAX(MIN($AX185,EOMONTH(BG$15,0))-MAX($AW185,BG$15)+1,),
$DH185="раб.день",
$DR185/30*(IFERROR(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$DR185*BG185,
$DH185="неделя",
$DR185*BG185/7*(ROUNDUP((DAY(EOMONTH(BG$15,0)))/4,0))),
0)</f>
        <v/>
      </c>
      <c r="EA185" s="125">
        <f t="array" ref="EA185">
IFERROR(_xlfn.IFS(
$DH185="день_1",
$DR185*$BL185/($AX185-$AW185+1)*BH185*(DAY(EOMONTH(BH$15,0))),
$DH185="день_2",
$DR185/30*MAX(MIN($AX185,EOMONTH(BH$15,0))-MAX($AW185,BH$15)+1,),
$DH185="раб.день",
$DR185/30*(IFERROR(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$DR185*BH185,
$DH185="неделя",
$DR185*BH185/7*(ROUNDUP((DAY(EOMONTH(BH$15,0)))/4,0))),
0)</f>
        <v/>
      </c>
      <c r="EB185" s="125">
        <f t="array" ref="EB185">
IFERROR(_xlfn.IFS(
$DH185="день_1",
$DR185*$BL185/($AX185-$AW185+1)*BI185*(DAY(EOMONTH(BI$15,0))),
$DH185="день_2",
$DR185/30*MAX(MIN($AX185,EOMONTH(BI$15,0))-MAX($AW185,BI$15)+1,),
$DH185="раб.день",
$DR185/30*(IFERROR(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$DR185*BI185,
$DH185="неделя",
$DR185*BI185/7*(ROUNDUP((DAY(EOMONTH(BI$15,0)))/4,0))),
0)</f>
        <v/>
      </c>
      <c r="EC185" s="125">
        <f t="array" ref="EC185">
IFERROR(_xlfn.IFS(
$DH185="день_1",
$DR185*$BL185/($AX185-$AW185+1)*BJ185*(DAY(EOMONTH(BJ$15,0))),
$DH185="день_2",
$DR185/30*MAX(MIN($AX185,EOMONTH(BJ$15,0))-MAX($AW185,BJ$15)+1,),
$DH185="раб.день",
$DR185/30*(IFERROR(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$DR185*BJ185,
$DH185="неделя",
$DR185*BJ185/7*(ROUNDUP((DAY(EOMONTH(BJ$15,0)))/4,0))),
0)</f>
        <v/>
      </c>
      <c r="ED185" s="125">
        <f t="array" ref="ED185">
IFERROR(_xlfn.IFS(
$DH185="день_1",
$DR185*$BL185/($AX185-$AW185+1)*BK185*(DAY(EOMONTH(BK$15,0))),
$DH185="день_2",
$DR185/30*MAX(MIN($AX185,EOMONTH(BK$15,0))-MAX($AW185,BK$15)+1,),
$DH185="раб.день",
$DR185/30*(IFERROR(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$DR185*BK185,
$DH185="неделя",
$DR185*BK185/7*(ROUNDUP((DAY(EOMONTH(BK$15,0)))/4,0))),
0)</f>
        <v/>
      </c>
      <c r="EE185" s="125">
        <f>SUM($DS185,$DT185,$DU185,$DV185,$DW185,$DX185,$DY185,$DZ185,$EA185,$EB185,$EC185,$ED185)</f>
        <v/>
      </c>
      <c r="EF185" s="125">
        <f>IFERROR(ROUND($EE185*(1+$EP185),2),0)</f>
        <v/>
      </c>
      <c r="EG185" s="128" t="n">
        <v>1</v>
      </c>
      <c r="EH185" s="126" t="n">
        <v>0</v>
      </c>
      <c r="EI185" s="126">
        <f>ROUND(SUM($EH185:$EH185)*SUM($AB185:$AB185)*$EG185,2)</f>
        <v/>
      </c>
      <c r="EJ185" s="126">
        <f>ROUND($EI185*(1+$EP185),2)</f>
        <v/>
      </c>
      <c r="EK185" s="126" t="n">
        <v>0</v>
      </c>
      <c r="EL185" s="126">
        <f>ROUND(SUM($EK185:$EK185)*SUM($AB185:$AB185)*$EG185,2)</f>
        <v/>
      </c>
      <c r="EM185" s="126">
        <f>ROUND($EL185*(1+$EP185),2)</f>
        <v/>
      </c>
      <c r="EN185" s="126">
        <f>SUM($EE185,$EI185,$EL185)</f>
        <v/>
      </c>
      <c r="EO185" s="126">
        <f>SUM($EF185,$EJ185,$EM185)</f>
        <v/>
      </c>
      <c r="EP185" s="59" t="n"/>
      <c r="EQ185" s="59" t="n"/>
      <c r="ER185" s="60">
        <f t="array" ref="ER1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MATCH(ES185,
{"AMS";"RussOutdoor";"HD Outdoor";"Ingroup";"IQ";"Ledproduction";"LisChannel";"Logic";"Media-PPL";"NovikovTV | НовиковТВ";"SMA";"SOK";"КрокусТВ | CrocusTV | IndoorTV";"Сити";"ТЯК Москва"},
0)),"")</f>
        <v/>
      </c>
      <c r="ES185" s="60" t="n"/>
      <c r="ET185" s="60">
        <f t="array" ref="ET1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MATCH(ES185,
{"AMS";"RussOutdoor";"HD Outdoor";"Ingroup";"IQ";"Ledproduction";"LisChannel";"Logic";"Media-PPL";"NovikovTV | НовиковТВ";"SMA";"SOK";"КрокусТВ | CrocusTV | IndoorTV";"Сити";"ТЯК Москва"},
0)),"")</f>
        <v/>
      </c>
      <c r="EU185" s="60" t="n"/>
      <c r="EV185" s="60" t="n"/>
      <c r="EX185" s="110">
        <f t="array" ref="EX185">
($AR185/30
+N("ТРАФИК ПЛОЩАДКИ"))*
(IFERROR(
_xlfn.LET(
_xlpm.GPR,
HLOOKUP($L185,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IF($Q185="цифровой",_xlpm.GPR/$AG185,_xlpm.GPR/60)),
0)
+N("DWELL TIME"))*
(IF($AB185=0,0,IF($AB185=1,0.3,IF($AB185=2,0.5,IF($AB185&gt;2,1))))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_xlfn.IFS($AC185="да",1.2,$AC185="нет",1)*
_xlfn.IFS($AD185="да",1.2,$AD185="нет",1)*
IF(R185="статический",1,1.2)*
$X185*
INDEX(
{1.2;1;1.2;1.2;1;1.2;1.2;1.2;1.2;1.2;1.2;1;1.2;1.2;1.2;1.2;1;1;1.2;1.2;1.2;1;1;1;1;1.2;1.2;1.2;1.2;1;1;1;1;1.2;1.2;1.2;1.2;1.2;1.2;1.2;1.2;1;1;1.2;1;1;1;1;1.5;1;1;1.5;1.5;1.2},
MATCH($Q185,_xlpm.MI,0)))&gt;{0.02;0.04;0.06;0.1;0.2;0.4;0.6;0.8;1;2;4;6})),
{0;1;2;3;4;5;6;7;8;9;10;11;12},
0)))
+N("КОЭФФИЦИЕНТ КОНТАКТА"))))*
(_xlfn.IFS($X185&lt;0.1,$X185/1000,$X185&gt;25,5.2,AND($X185&gt;=0.1,$X185&lt;=25),(($X185*2+0.1)/10)*($X185/10)))*
IFERROR((_xlfn.LET(
_xlpm.MA,
{0;0.8;0.85;0.9;0.95;1},
_xlpm.MAA,
{0;1;2;3;4;5},
INDEX(_xlpm.MA,MATCH(SUMPRODUCT(--((IF(ROUND(_xlpm.MAA,1)&gt;5,5,ROUND($AB185,1)))&gt;{0;1;2;3;4;5})),_xlpm.MAA,0)))
+N("КОЭФФИЦИЕНТ КОЛ-ВО КОНСТРУКЦИЙ")),1)*
$AB185,0))*
(IF($Q185="цифровой",$AG185/15*$AI185,1)
+N("ДЛЯ ЦИФРЫ"))</f>
        <v/>
      </c>
      <c r="EY185" s="110">
        <f>IFERROR(EX185*AY185,0)</f>
        <v/>
      </c>
      <c r="EZ185" s="131">
        <f>IFERROR(DP185/EY185*1000,0)</f>
        <v/>
      </c>
      <c r="FA185" s="112">
        <f>IFERROR(FC185/FB185,0)</f>
        <v/>
      </c>
      <c r="FB185" s="112">
        <f>IFERROR((FC185/(EY185/FF185*#REF!))*0.825,0)</f>
        <v/>
      </c>
      <c r="FC185" s="112">
        <f>IFERROR(((EX185*30/AR185)*100)/30,0)</f>
        <v/>
      </c>
      <c r="FD185" s="112">
        <f>IFERROR(EY185/G185*100%,0)</f>
        <v/>
      </c>
      <c r="FE185" s="112">
        <f>IFERROR(FD185/FC185*100%,0)</f>
        <v/>
      </c>
      <c r="FF185" s="110">
        <f>IFERROR(AR185/30*AY185,0)</f>
        <v/>
      </c>
    </row>
    <row r="186" ht="12.75" customHeight="1">
      <c r="A186" s="59" t="n"/>
      <c r="B186" s="60" t="n"/>
      <c r="C186" s="60" t="n"/>
      <c r="D186" s="60">
        <f t="array" ref="D1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6" s="60">
        <f t="array" ref="E1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6" s="60" t="inlineStr"/>
      <c r="G186" s="60" t="n"/>
      <c r="H186" s="60">
        <f t="array" ref="H1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6" s="60" t="n"/>
      <c r="J186" s="60" t="n"/>
      <c r="K186" s="60" t="n"/>
      <c r="L186" s="60" t="n"/>
      <c r="M186" s="60" t="n"/>
      <c r="N186" s="60" t="n"/>
      <c r="O186" s="60" t="n"/>
      <c r="P186" s="60">
        <f t="array" ref="P186">
_xlfn.IFS(
ISNUMBER(MATCH($Q186,{"шелфбаннер","разделитель","монетница","чековая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ISNUMBER(MATCH($Q186,{"каталог","журнал"},)),
"Пресса",
$Q186="","")</f>
        <v/>
      </c>
      <c r="Q186" s="60" t="n"/>
      <c r="R186" s="60">
        <f t="array" ref="R186">
IFERROR(
_xlfn.IFS(
OR(ISNUMBER(MATCH($Q186,{"экспозиция","макет","стенд","автостенд","авто стенд","выставочное пространство","выставочные стенды","модульные выставочные стенды","3Д конструкция","3D конструкция"},)),P186="Экспонирование"),
"нестандартный",
ISNUMBER(MATCH($Q186,{"скроллер","призматрон"},)),
"динамический",
$P186="Видео",
"цифровой",
OR($P186="Пресса",$P186="Щит",$P186="POSm",$P186="Подвес",$P186="Брендирование/оклейка"),
"статический"),"")</f>
        <v/>
      </c>
      <c r="S186" s="59" t="n"/>
      <c r="T186" s="60" t="n"/>
      <c r="U186" s="60" t="n"/>
      <c r="V186" s="60">
        <f>
IF(P186="Видео",
"цифровой постер/ролик",
IF(ISNUMBER(MATCH(Q186,{"короб световой","короб световой | лайтбокс","короб световой | кристалайт","лайтбокс","лайт бокс","кристалайт","LB","lightbox"},)),
"бэклит",
IF(P186="Брендирование/оклейка",
"перфарированная пленка/самоклейка",
IF(P186="Экспонирование",
"под запрос",
IF(P186="Подвес",
"баннер/ткань",
"")))))</f>
        <v/>
      </c>
      <c r="W186" s="59" t="n"/>
      <c r="X186" s="59" t="n"/>
      <c r="Y186" s="59" t="n"/>
      <c r="Z186" s="61" t="n"/>
      <c r="AA186" s="61" t="n"/>
      <c r="AB186" s="61">
        <f>IF(BL186&gt;0,Z186,0)</f>
        <v/>
      </c>
      <c r="AC186" s="59" t="n"/>
      <c r="AD186" s="59" t="n"/>
      <c r="AE186" s="59" t="n"/>
      <c r="AF186" s="59" t="n"/>
      <c r="AG186" s="59" t="n"/>
      <c r="AH186" s="59" t="n"/>
      <c r="AI186" s="59" t="n"/>
      <c r="AJ186" s="59" t="n"/>
      <c r="AK186" s="59" t="n"/>
      <c r="AL186" s="62">
        <f>IFERROR(IF(OR(R186="статический",R186="динамический",R186="нестандартный",R186="",R186=""),"-",IF(AND(AH186="-",AI186="-"),"-",AK186*3600/AH186*AI186)),"-")</f>
        <v/>
      </c>
      <c r="AM186" s="62">
        <f>IFERROR(IF(OR(R186="статический",R186="динамический",R186="",R186="", R186="BTL",R186="нестандартный"),"-",AG186*AI186*AL186/60),"-")</f>
        <v/>
      </c>
      <c r="AN186" s="63">
        <f>IFERROR(IF(AH186="","-",AG186*AI186/AH186),"-")</f>
        <v/>
      </c>
      <c r="AO186" s="59">
        <f>IFERROR(IF(OR($R186="статический",$R186="динамический",$R186="",$R186="",$R186="BTL",$R186="нестандартный"),"-",$AL186*$AY186),"-")</f>
        <v/>
      </c>
      <c r="AP186" s="62">
        <f>IFERROR(IF(OR($R186="статический",$R186="динамический",$R186="",$R186="",$R186="BTL",$R186="нестандартный"),"-",$AM186*AY186),"-")</f>
        <v/>
      </c>
      <c r="AQ186" s="64" t="n"/>
      <c r="AR186" s="61" t="n"/>
      <c r="AS186" s="61" t="n"/>
      <c r="AT186" s="61" t="n"/>
      <c r="AU186" s="65" t="n"/>
      <c r="AV186" s="124">
        <f>IFERROR(DR186/AT186*1000,"n/a")</f>
        <v/>
      </c>
      <c r="AW186" s="67" t="n"/>
      <c r="AX186" s="67" t="n"/>
      <c r="AY186" s="43">
        <f>IFERROR(IF(OR($AW186="",$AX186=""),"",_xlfn.DAYS($AX186+1,$AW186)),"")</f>
        <v/>
      </c>
      <c r="AZ186" s="68">
        <f t="array" ref="AZ186">
_xlfn.LET(_xlpm.COEFF,
IF($AW186+$AX186=0,0,IF(MAX(MIN($AX186,EOMONTH(AZ$15,0))-MAX($AW186,AZ$15)+1,)&gt;0,1,0)),
_xlfn.IFS(
$ES186="LisChannel",
_xlpm.COEFF*
INDEX({1;1;1.2;1.2;1;1;1;1;1.2;1.2;1.2;1.2},
MATCH(MONTH(AZ$15),
{1,2,3,4,5,6,7,8,9,10,11,12})),
CONCATENATE($ES186," ",$L186)="RussOutdoor метро",
_xlpm.COEFF*
INDEX({0.8;0.9;1.1;1.1;1;1;1;1;1.1;1.1;1.1;1.1},
MATCH(MONTH(AZ$15),
{1,2,3,4,5,6,7,8,9,10,11,12})),
$ES186&lt;&gt;"LisChannel",
_xlpm.COEFF,
$ES186&lt;&gt;"RussOutdoor",
_xlpm.COEFF))</f>
        <v/>
      </c>
      <c r="BA186" s="68">
        <f t="array" ref="BA186">
_xlfn.LET(_xlpm.COEFF,
IF($AW186+$AX186=0,0,IF(MAX(MIN($AX186,EOMONTH(BA$15,0))-MAX($AW186,BA$15)+1,)&gt;0,1,0)),
_xlfn.IFS(
$ES186="LisChannel",
_xlpm.COEFF*
INDEX({1;1;1.2;1.2;1;1;1;1;1.2;1.2;1.2;1.2},
MATCH(MONTH(BA$15),
{1,2,3,4,5,6,7,8,9,10,11,12})),
CONCATENATE($ES186," ",$L186)="RussOutdoor метро",
_xlpm.COEFF*
INDEX({0.8;0.9;1.1;1.1;1;1;1;1;1.1;1.1;1.1;1.1},
MATCH(MONTH(BA$15),
{1,2,3,4,5,6,7,8,9,10,11,12})),
$ES186&lt;&gt;"LisChannel",
_xlpm.COEFF,
$ES186&lt;&gt;"RussOutdoor",
_xlpm.COEFF))</f>
        <v/>
      </c>
      <c r="BB186" s="68">
        <f t="array" ref="BB186">
_xlfn.LET(_xlpm.COEFF,
IF($AW186+$AX186=0,0,IF(MAX(MIN($AX186,EOMONTH(BB$15,0))-MAX($AW186,BB$15)+1,)&gt;0,1,0)),
_xlfn.IFS(
$ES186="LisChannel",
_xlpm.COEFF*
INDEX({1;1;1.2;1.2;1;1;1;1;1.2;1.2;1.2;1.2},
MATCH(MONTH(BB$15),
{1,2,3,4,5,6,7,8,9,10,11,12})),
CONCATENATE($ES186," ",$L186)="RussOutdoor метро",
_xlpm.COEFF*
INDEX({0.8;0.9;1.1;1.1;1;1;1;1;1.1;1.1;1.1;1.1},
MATCH(MONTH(BB$15),
{1,2,3,4,5,6,7,8,9,10,11,12})),
$ES186&lt;&gt;"LisChannel",
_xlpm.COEFF,
$ES186&lt;&gt;"RussOutdoor",
_xlpm.COEFF))</f>
        <v/>
      </c>
      <c r="BC186" s="68">
        <f t="array" ref="BC186">
_xlfn.LET(_xlpm.COEFF,
IF($AW186+$AX186=0,0,IF(MAX(MIN($AX186,EOMONTH(BC$15,0))-MAX($AW186,BC$15)+1,)&gt;0,1,0)),
_xlfn.IFS(
$ES186="LisChannel",
_xlpm.COEFF*
INDEX({1;1;1.2;1.2;1;1;1;1;1.2;1.2;1.2;1.2},
MATCH(MONTH(BC$15),
{1,2,3,4,5,6,7,8,9,10,11,12})),
CONCATENATE($ES186," ",$L186)="RussOutdoor метро",
_xlpm.COEFF*
INDEX({0.8;0.9;1.1;1.1;1;1;1;1;1.1;1.1;1.1;1.1},
MATCH(MONTH(BC$15),
{1,2,3,4,5,6,7,8,9,10,11,12})),
$ES186&lt;&gt;"LisChannel",
_xlpm.COEFF,
$ES186&lt;&gt;"RussOutdoor",
_xlpm.COEFF))</f>
        <v/>
      </c>
      <c r="BD186" s="68">
        <f t="array" ref="BD186">
_xlfn.LET(_xlpm.COEFF,
IF($AW186+$AX186=0,0,IF(MAX(MIN($AX186,EOMONTH(BD$15,0))-MAX($AW186,BD$15)+1,)&gt;0,1,0)),
_xlfn.IFS(
$ES186="LisChannel",
_xlpm.COEFF*
INDEX({1;1;1.2;1.2;1;1;1;1;1.2;1.2;1.2;1.2},
MATCH(MONTH(BD$15),
{1,2,3,4,5,6,7,8,9,10,11,12})),
CONCATENATE($ES186," ",$L186)="RussOutdoor метро",
_xlpm.COEFF*
INDEX({0.8;0.9;1.1;1.1;1;1;1;1;1.1;1.1;1.1;1.1},
MATCH(MONTH(BD$15),
{1,2,3,4,5,6,7,8,9,10,11,12})),
$ES186&lt;&gt;"LisChannel",
_xlpm.COEFF,
$ES186&lt;&gt;"RussOutdoor",
_xlpm.COEFF))</f>
        <v/>
      </c>
      <c r="BE186" s="68">
        <f t="array" ref="BE186">
_xlfn.LET(_xlpm.COEFF,
IF($AW186+$AX186=0,0,IF(MAX(MIN($AX186,EOMONTH(BE$15,0))-MAX($AW186,BE$15)+1,)&gt;0,1,0)),
_xlfn.IFS(
$ES186="LisChannel",
_xlpm.COEFF*
INDEX({1;1;1.2;1.2;1;1;1;1;1.2;1.2;1.2;1.2},
MATCH(MONTH(BE$15),
{1,2,3,4,5,6,7,8,9,10,11,12})),
CONCATENATE($ES186," ",$L186)="RussOutdoor метро",
_xlpm.COEFF*
INDEX({0.8;0.9;1.1;1.1;1;1;1;1;1.1;1.1;1.1;1.1},
MATCH(MONTH(BE$15),
{1,2,3,4,5,6,7,8,9,10,11,12})),
$ES186&lt;&gt;"LisChannel",
_xlpm.COEFF,
$ES186&lt;&gt;"RussOutdoor",
_xlpm.COEFF))</f>
        <v/>
      </c>
      <c r="BF186" s="68">
        <f t="array" ref="BF186">
_xlfn.LET(_xlpm.COEFF,
IF($AW186+$AX186=0,0,IF(MAX(MIN($AX186,EOMONTH(BF$15,0))-MAX($AW186,BF$15)+1,)&gt;0,1,0)),
_xlfn.IFS(
$ES186="LisChannel",
_xlpm.COEFF*
INDEX({1;1;1.2;1.2;1;1;1;1;1.2;1.2;1.2;1.2},
MATCH(MONTH(BF$15),
{1,2,3,4,5,6,7,8,9,10,11,12})),
CONCATENATE($ES186," ",$L186)="RussOutdoor метро",
_xlpm.COEFF*
INDEX({0.8;0.9;1.1;1.1;1;1;1;1;1.1;1.1;1.1;1.1},
MATCH(MONTH(BF$15),
{1,2,3,4,5,6,7,8,9,10,11,12})),
$ES186&lt;&gt;"LisChannel",
_xlpm.COEFF,
$ES186&lt;&gt;"RussOutdoor",
_xlpm.COEFF))</f>
        <v/>
      </c>
      <c r="BG186" s="68">
        <f t="array" ref="BG186">
_xlfn.LET(_xlpm.COEFF,
IF($AW186+$AX186=0,0,IF(MAX(MIN($AX186,EOMONTH(BG$15,0))-MAX($AW186,BG$15)+1,)&gt;0,1,0)),
_xlfn.IFS(
$ES186="LisChannel",
_xlpm.COEFF*
INDEX({1;1;1.2;1.2;1;1;1;1;1.2;1.2;1.2;1.2},
MATCH(MONTH(BG$15),
{1,2,3,4,5,6,7,8,9,10,11,12})),
CONCATENATE($ES186," ",$L186)="RussOutdoor метро",
_xlpm.COEFF*
INDEX({0.8;0.9;1.1;1.1;1;1;1;1;1.1;1.1;1.1;1.1},
MATCH(MONTH(BG$15),
{1,2,3,4,5,6,7,8,9,10,11,12})),
$ES186&lt;&gt;"LisChannel",
_xlpm.COEFF,
$ES186&lt;&gt;"RussOutdoor",
_xlpm.COEFF))</f>
        <v/>
      </c>
      <c r="BH186" s="68">
        <f t="array" ref="BH186">
_xlfn.LET(_xlpm.COEFF,
IF($AW186+$AX186=0,0,IF(MAX(MIN($AX186,EOMONTH(BH$15,0))-MAX($AW186,BH$15)+1,)&gt;0,1,0)),
_xlfn.IFS(
$ES186="LisChannel",
_xlpm.COEFF*
INDEX({1;1;1.2;1.2;1;1;1;1;1.2;1.2;1.2;1.2},
MATCH(MONTH(BH$15),
{1,2,3,4,5,6,7,8,9,10,11,12})),
CONCATENATE($ES186," ",$L186)="RussOutdoor метро",
_xlpm.COEFF*
INDEX({0.8;0.9;1.1;1.1;1;1;1;1;1.1;1.1;1.1;1.1},
MATCH(MONTH(BH$15),
{1,2,3,4,5,6,7,8,9,10,11,12})),
$ES186&lt;&gt;"LisChannel",
_xlpm.COEFF,
$ES186&lt;&gt;"RussOutdoor",
_xlpm.COEFF))</f>
        <v/>
      </c>
      <c r="BI186" s="68">
        <f t="array" ref="BI186">
_xlfn.LET(_xlpm.COEFF,
IF($AW186+$AX186=0,0,IF(MAX(MIN($AX186,EOMONTH(BI$15,0))-MAX($AW186,BI$15)+1,)&gt;0,1,0)),
_xlfn.IFS(
$ES186="LisChannel",
_xlpm.COEFF*
INDEX({1;1;1.2;1.2;1;1;1;1;1.2;1.2;1.2;1.2},
MATCH(MONTH(BI$15),
{1,2,3,4,5,6,7,8,9,10,11,12})),
CONCATENATE($ES186," ",$L186)="RussOutdoor метро",
_xlpm.COEFF*
INDEX({0.8;0.9;1.1;1.1;1;1;1;1;1.1;1.1;1.1;1.1},
MATCH(MONTH(BI$15),
{1,2,3,4,5,6,7,8,9,10,11,12})),
$ES186&lt;&gt;"LisChannel",
_xlpm.COEFF,
$ES186&lt;&gt;"RussOutdoor",
_xlpm.COEFF))</f>
        <v/>
      </c>
      <c r="BJ186" s="68">
        <f t="array" ref="BJ186">
_xlfn.LET(_xlpm.COEFF,
IF($AW186+$AX186=0,0,IF(MAX(MIN($AX186,EOMONTH(BJ$15,0))-MAX($AW186,BJ$15)+1,)&gt;0,1,0)),
_xlfn.IFS(
$ES186="LisChannel",
_xlpm.COEFF*
INDEX({1;1;1.2;1.2;1;1;1;1;1.2;1.2;1.2;1.2},
MATCH(MONTH(BJ$15),
{1,2,3,4,5,6,7,8,9,10,11,12})),
CONCATENATE($ES186," ",$L186)="RussOutdoor метро",
_xlpm.COEFF*
INDEX({0.8;0.9;1.1;1.1;1;1;1;1;1.1;1.1;1.1;1.1},
MATCH(MONTH(BJ$15),
{1,2,3,4,5,6,7,8,9,10,11,12})),
$ES186&lt;&gt;"LisChannel",
_xlpm.COEFF,
$ES186&lt;&gt;"RussOutdoor",
_xlpm.COEFF))</f>
        <v/>
      </c>
      <c r="BK186" s="68">
        <f t="array" ref="BK186">
_xlfn.LET(_xlpm.COEFF,
IF($AW186+$AX186=0,0,IF(MAX(MIN($AX186,EOMONTH(BK$15,0))-MAX($AW186,BK$15)+1,)&gt;0,1,0)),
_xlfn.IFS(
$ES186="LisChannel",
_xlpm.COEFF*
INDEX({1;1;1.2;1.2;1;1;1;1;1.2;1.2;1.2;1.2},
MATCH(MONTH(BK$15),
{1,2,3,4,5,6,7,8,9,10,11,12})),
CONCATENATE($ES186," ",$L186)="RussOutdoor метро",
_xlpm.COEFF*
INDEX({0.8;0.9;1.1;1.1;1;1;1;1;1.1;1.1;1.1;1.1},
MATCH(MONTH(BK$15),
{1,2,3,4,5,6,7,8,9,10,11,12})),
$ES186&lt;&gt;"LisChannel",
_xlpm.COEFF,
$ES186&lt;&gt;"RussOutdoor",
_xlpm.COEFF))</f>
        <v/>
      </c>
      <c r="BL186" s="62">
        <f>COUNTIFS($AZ186:$BK186,"&gt;0")</f>
        <v/>
      </c>
      <c r="BM186" s="65" t="n"/>
      <c r="BN186" s="125">
        <f>$DJ186</f>
        <v/>
      </c>
      <c r="BO186" s="63">
        <f>$DQ186</f>
        <v/>
      </c>
      <c r="BP186" s="125">
        <f>
IFERROR(
IF($BL186=0,0,
$BN186*(1-$BO186)),
0)</f>
        <v/>
      </c>
      <c r="BQ186" s="125">
        <f t="array" ref="BQ186">
IFERROR(
_xlfn.IFS(
$DH186="день_1",
$BP186*$BL186/($AX186-$AW186+1)*AZ186*(DAY(EOMONTH(AZ$15,0))),
$DH186="день_2",
$BP186/30*MAX(MIN($AX186,EOMONTH(AZ$15,0))-MAX($AW186,AZ$15)+1,),
$DH186="раб.день",
$BP186/30*(IFERROR(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$BP186*AZ186,
$DH186="неделя",
$BP186*AZ186/7*(ROUNDUP((DAY(EOMONTH(AZ$15,0)))/4,0))),
0)</f>
        <v/>
      </c>
      <c r="BR186" s="125">
        <f t="array" ref="BR186">
IFERROR(
_xlfn.IFS(
$DH186="день_1",
$BP186*$BL186/($AX186-$AW186+1)*BA186*(DAY(EOMONTH(BA$15,0))),
$DH186="день_2",
$BP186/30*MAX(MIN($AX186,EOMONTH(BA$15,0))-MAX($AW186,BA$15)+1,),
$DH186="раб.день",
$BP186/30*(IFERROR(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$BP186*BA186,
$DH186="неделя",
$BP186*BA186/7*(ROUNDUP((DAY(EOMONTH(BA$15,0)))/4,0))),
0)</f>
        <v/>
      </c>
      <c r="BS186" s="125">
        <f t="array" ref="BS186">
IFERROR(
_xlfn.IFS(
$DH186="день_1",
$BP186*$BL186/($AX186-$AW186+1)*BB186*(DAY(EOMONTH(BB$15,0))),
$DH186="день_2",
$BP186/30*MAX(MIN($AX186,EOMONTH(BB$15,0))-MAX($AW186,BB$15)+1,),
$DH186="раб.день",
$BP186/30*(IFERROR(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$BP186*BB186,
$DH186="неделя",
$BP186*BB186/7*(ROUNDUP((DAY(EOMONTH(BB$15,0)))/4,0))),
0)</f>
        <v/>
      </c>
      <c r="BT186" s="125">
        <f t="array" ref="BT186">
IFERROR(
_xlfn.IFS(
$DH186="день_1",
$BP186*$BL186/($AX186-$AW186+1)*BC186*(DAY(EOMONTH(BC$15,0))),
$DH186="день_2",
$BP186/30*MAX(MIN($AX186,EOMONTH(BC$15,0))-MAX($AW186,BC$15)+1,),
$DH186="раб.день",
$BP186/30*(IFERROR(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$BP186*BC186,
$DH186="неделя",
$BP186*BC186/7*(ROUNDUP((DAY(EOMONTH(BC$15,0)))/4,0))),
0)</f>
        <v/>
      </c>
      <c r="BU186" s="125">
        <f t="array" ref="BU186">
IFERROR(
_xlfn.IFS(
$DH186="день_1",
$BP186*$BL186/($AX186-$AW186+1)*BD186*(DAY(EOMONTH(BD$15,0))),
$DH186="день_2",
$BP186/30*MAX(MIN($AX186,EOMONTH(BD$15,0))-MAX($AW186,BD$15)+1,),
$DH186="раб.день",
$BP186/30*(IFERROR(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$BP186*BD186,
$DH186="неделя",
$BP186*BD186/7*(ROUNDUP((DAY(EOMONTH(BD$15,0)))/4,0))),
0)</f>
        <v/>
      </c>
      <c r="BV186" s="125">
        <f t="array" ref="BV186">
IFERROR(
_xlfn.IFS(
$DH186="день_1",
$BP186*$BL186/($AX186-$AW186+1)*BE186*(DAY(EOMONTH(BE$15,0))),
$DH186="день_2",
$BP186/30*MAX(MIN($AX186,EOMONTH(BE$15,0))-MAX($AW186,BE$15)+1,),
$DH186="раб.день",
$BP186/30*(IFERROR(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$BP186*BE186,
$DH186="неделя",
$BP186*BE186/7*(ROUNDUP((DAY(EOMONTH(BE$15,0)))/4,0))),
0)</f>
        <v/>
      </c>
      <c r="BW186" s="125">
        <f t="array" ref="BW186">
IFERROR(
_xlfn.IFS(
$DH186="день_1",
$BP186*$BL186/($AX186-$AW186+1)*BF186*(DAY(EOMONTH(BF$15,0))),
$DH186="день_2",
$BP186/30*MAX(MIN($AX186,EOMONTH(BF$15,0))-MAX($AW186,BF$15)+1,),
$DH186="раб.день",
$BP186/30*(IFERROR(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$BP186*BF186,
$DH186="неделя",
$BP186*BF186/7*(ROUNDUP((DAY(EOMONTH(BF$15,0)))/4,0))),
0)</f>
        <v/>
      </c>
      <c r="BX186" s="125">
        <f t="array" ref="BX186">
IFERROR(
_xlfn.IFS(
$DH186="день_1",
$BP186*$BL186/($AX186-$AW186+1)*BG186*(DAY(EOMONTH(BG$15,0))),
$DH186="день_2",
$BP186/30*MAX(MIN($AX186,EOMONTH(BG$15,0))-MAX($AW186,BG$15)+1,),
$DH186="раб.день",
$BP186/30*(IFERROR(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$BP186*BG186,
$DH186="неделя",
$BP186*BG186/7*(ROUNDUP((DAY(EOMONTH(BG$15,0)))/4,0))),
0)</f>
        <v/>
      </c>
      <c r="BY186" s="125">
        <f t="array" ref="BY186">
IFERROR(
_xlfn.IFS(
$DH186="день_1",
$BP186*$BL186/($AX186-$AW186+1)*BH186*(DAY(EOMONTH(BH$15,0))),
$DH186="день_2",
$BP186/30*MAX(MIN($AX186,EOMONTH(BH$15,0))-MAX($AW186,BH$15)+1,),
$DH186="раб.день",
$BP186/30*(IFERROR(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$BP186*BH186,
$DH186="неделя",
$BP186*BH186/7*(ROUNDUP((DAY(EOMONTH(BH$15,0)))/4,0))),
0)</f>
        <v/>
      </c>
      <c r="BZ186" s="125">
        <f t="array" ref="BZ186">
IFERROR(
_xlfn.IFS(
$DH186="день_1",
$BP186*$BL186/($AX186-$AW186+1)*BI186*(DAY(EOMONTH(BI$15,0))),
$DH186="день_2",
$BP186/30*MAX(MIN($AX186,EOMONTH(BI$15,0))-MAX($AW186,BI$15)+1,),
$DH186="раб.день",
$BP186/30*(IFERROR(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$BP186*BI186,
$DH186="неделя",
$BP186*BI186/7*(ROUNDUP((DAY(EOMONTH(BI$15,0)))/4,0))),
0)</f>
        <v/>
      </c>
      <c r="CA186" s="125">
        <f t="array" ref="CA186">
IFERROR(
_xlfn.IFS(
$DH186="день_1",
$BP186*$BL186/($AX186-$AW186+1)*BJ186*(DAY(EOMONTH(BJ$15,0))),
$DH186="день_2",
$BP186/30*MAX(MIN($AX186,EOMONTH(BJ$15,0))-MAX($AW186,BJ$15)+1,),
$DH186="раб.день",
$BP186/30*(IFERROR(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$BP186*BJ186,
$DH186="неделя",
$BP186*BJ186/7*(ROUNDUP((DAY(EOMONTH(BJ$15,0)))/4,0))),
0)</f>
        <v/>
      </c>
      <c r="CB186" s="125">
        <f t="array" ref="CB186">
IFERROR(
_xlfn.IFS(
$DH186="день_1",
$BP186*$BL186/($AX186-$AW186+1)*BK186*(DAY(EOMONTH(BK$15,0))),
$DH186="день_2",
$BP186/30*MAX(MIN($AX186,EOMONTH(BK$15,0))-MAX($AW186,BK$15)+1,),
$DH186="раб.день",
$BP186/30*(IFERROR(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$BP186*BK186,
$DH186="неделя",
$BP186*BK186/7*(ROUNDUP((DAY(EOMONTH(BK$15,0)))/4,0))),
0)</f>
        <v/>
      </c>
      <c r="CC186" s="125">
        <f>SUM($BQ186:$CB186)</f>
        <v/>
      </c>
      <c r="CD186" s="126">
        <f>SUM($EH186:$EH186)</f>
        <v/>
      </c>
      <c r="CE186" s="126">
        <f>$CD186*$AB186</f>
        <v/>
      </c>
      <c r="CF186" s="126">
        <f>SUM($EK186:$EK186)</f>
        <v/>
      </c>
      <c r="CG186" s="126">
        <f>$CF186*$AB186</f>
        <v/>
      </c>
      <c r="CH186" s="126">
        <f>SUM($CC186,$CE186,$CG186)</f>
        <v/>
      </c>
      <c r="CI186" s="126">
        <f>$CH186*(1+$CM186)</f>
        <v/>
      </c>
      <c r="CJ186" s="127" t="n">
        <v>0</v>
      </c>
      <c r="CK186" s="126">
        <f>SUM($CH186:$CH186)*(1+$CJ186)</f>
        <v/>
      </c>
      <c r="CL186" s="126">
        <f>SUM($CH186:$CH186)*(1+$CM186)</f>
        <v/>
      </c>
      <c r="CM186" s="59" t="n"/>
      <c r="CN186" s="59" t="n"/>
      <c r="CO186" s="72" t="n"/>
      <c r="CP186" s="59" t="n"/>
      <c r="CQ186" s="73" t="n"/>
      <c r="CR186" s="73" t="n"/>
      <c r="CS186" s="73" t="n"/>
      <c r="CT186" s="72" t="n"/>
      <c r="CU186" s="79" t="inlineStr">
        <is>
          <t> </t>
        </is>
      </c>
      <c r="CV186" s="60" t="n"/>
      <c r="CW186" s="60" t="n"/>
      <c r="CX186" s="60" t="n"/>
      <c r="CY186" s="127">
        <f>IFERROR(($CC186-$EE186)/($EE186/(1-$DQ186)),0)</f>
        <v/>
      </c>
      <c r="CZ186" s="127">
        <f>IFERROR(1-$EI186/($CE186),0)</f>
        <v/>
      </c>
      <c r="DA186" s="127">
        <f>IFERROR(1-$EL186/($CG186),0)</f>
        <v/>
      </c>
      <c r="DB186" s="126">
        <f>ROUND(IFERROR(($CI186/(1+$CM186)-$EN186),0),2)</f>
        <v/>
      </c>
      <c r="DC186" s="128" t="n"/>
      <c r="DD186" s="125" t="n"/>
      <c r="DE186" s="75" t="n">
        <v>0</v>
      </c>
      <c r="DF186" s="128" t="n"/>
      <c r="DG186" s="125">
        <f>IF($DC186=0,0,$DD186*($DC186*100%-$DE186*$DF186))*SUM($AB186:$AB186)</f>
        <v/>
      </c>
      <c r="DH186" s="129" t="inlineStr">
        <is>
          <t>месяц</t>
        </is>
      </c>
      <c r="DI186" s="130">
        <f t="array" ref="DI186">IFERROR(
IF($ES186="LisChannel",
(ROUND(((INDEX({174.625;153.888888888889;130.972222222222},MATCH($AI186,{2;3;4}),0))*$AG186*$AI186),2)),0),0)</f>
        <v/>
      </c>
      <c r="DJ186" s="130">
        <f>
_xlfn.LET(_xlpm.X,
IFERROR(
IF($ES186="НовиковТВ",
(_xlfn.LET(_xlpm.NTV,
_xlfn.LET(_xlpm.MIN,350000,
IF(SUMIFS($DI:$DI,$ES:$ES,"НовиковТВ")&lt;=_xlpm.MIN,
(SUMIFS($DI:$DI,$ES:$ES,"НовиковТВ")/(COUNTIFS($ES:$ES,"НовиковТВ")))*_xlpm.MIN/SUMIFS($DI:$DI,$ES:$ES,"НовиковТВ"),
DI186)),
_xlpm.NTV+$DG186/(1-(1-(_xlpm.NTV)*(1-$DL186)*(1-$DM186)*(1-$DN186)*(1-$DO186)*(1-$DP186)/_xlpm.NTV))))/(1+$EP186),
$DI186+$DG186/(1-(1-($DI186)*(1-$DL186)*(1-$DM186)*(1-$DN186)*(1-$DO186)*(1-$DP186)/$DI186))),
0),
_xlpm.X*(1+$CM186)*(1+$CW186)-_xlpm.X*(1+$CM186)+_xlpm.X)</f>
        <v/>
      </c>
      <c r="DK186" s="125" t="inlineStr">
        <is>
          <t>послед.</t>
        </is>
      </c>
      <c r="DL186" s="63" t="n">
        <v>0</v>
      </c>
      <c r="DM186" s="63" t="n">
        <v>0</v>
      </c>
      <c r="DN186" s="63" t="n">
        <v>0</v>
      </c>
      <c r="DO186" s="63" t="n">
        <v>0</v>
      </c>
      <c r="DP186" s="63" t="n">
        <v>0</v>
      </c>
      <c r="DQ186" s="63">
        <f t="array" ref="DQ186">IFERROR(_xlfn.IFS(
$DK186="послед.",1-(1-$DL186)*(1-$DM186)*(1-$DN186)*(1-$DO186)*(1-$DP186),
$DK186="сумм.",$DL186+$DM186+$DN186+$DO186+$DP186),
0)</f>
        <v/>
      </c>
      <c r="DR186" s="125">
        <f t="array" ref="DR186">
IFERROR(
_xlfn.IFS(
$BL186=0,
0,
$BL186&gt;0,
_xlfn.IFS($DK186="послед.",
$DJ186*(1-$DL186)*(1-$DM186)*(1-$DN186)*(1-$DO186)*(1-$DP186),
$DK186="сумм.",
$DJ186*(1-($DL186+$DM186+$DN186+$DO186+$DP186)))),0)</f>
        <v/>
      </c>
      <c r="DS186" s="125">
        <f t="array" ref="DS186">
IFERROR(_xlfn.IFS(
$DH186="день_1",
$DR186*$BL186/($AX186-$AW186+1)*AZ186*(DAY(EOMONTH(AZ$15,0))),
$DH186="день_2",
$DR186/30*MAX(MIN($AX186,EOMONTH(AZ$15,0))-MAX($AW186,AZ$15)+1,),
$DH186="раб.день",
$DR186/30*(IFERROR(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$DR186*AZ186,
$DH186="неделя",
$DR186*AZ186/7*(ROUNDUP((DAY(EOMONTH(AZ$15,0)))/4,0))),
0)</f>
        <v/>
      </c>
      <c r="DT186" s="125">
        <f t="array" ref="DT186">
IFERROR(_xlfn.IFS(
$DH186="день_1",
$DR186*$BL186/($AX186-$AW186+1)*BA186*(DAY(EOMONTH(BA$15,0))),
$DH186="день_2",
$DR186/30*MAX(MIN($AX186,EOMONTH(BA$15,0))-MAX($AW186,BA$15)+1,),
$DH186="раб.день",
$DR186/30*(IFERROR(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$DR186*BA186,
$DH186="неделя",
$DR186*BA186/7*(ROUNDUP((DAY(EOMONTH(BA$15,0)))/4,0))),
0)</f>
        <v/>
      </c>
      <c r="DU186" s="125">
        <f t="array" ref="DU186">
IFERROR(_xlfn.IFS(
$DH186="день_1",
$DR186*$BL186/($AX186-$AW186+1)*BB186*(DAY(EOMONTH(BB$15,0))),
$DH186="день_2",
$DR186/30*MAX(MIN($AX186,EOMONTH(BB$15,0))-MAX($AW186,BB$15)+1,),
$DH186="раб.день",
$DR186/30*(IFERROR(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$DR186*BB186,
$DH186="неделя",
$DR186*BB186/7*(ROUNDUP((DAY(EOMONTH(BB$15,0)))/4,0))),
0)</f>
        <v/>
      </c>
      <c r="DV186" s="125">
        <f t="array" ref="DV186">
IFERROR(_xlfn.IFS(
$DH186="день_1",
$DR186*$BL186/($AX186-$AW186+1)*BC186*(DAY(EOMONTH(BC$15,0))),
$DH186="день_2",
$DR186/30*MAX(MIN($AX186,EOMONTH(BC$15,0))-MAX($AW186,BC$15)+1,),
$DH186="раб.день",
$DR186/30*(IFERROR(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$DR186*BC186,
$DH186="неделя",
$DR186*BC186/7*(ROUNDUP((DAY(EOMONTH(BC$15,0)))/4,0))),
0)</f>
        <v/>
      </c>
      <c r="DW186" s="125">
        <f t="array" ref="DW186">
IFERROR(_xlfn.IFS(
$DH186="день_1",
$DR186*$BL186/($AX186-$AW186+1)*BD186*(DAY(EOMONTH(BD$15,0))),
$DH186="день_2",
$DR186/30*MAX(MIN($AX186,EOMONTH(BD$15,0))-MAX($AW186,BD$15)+1,),
$DH186="раб.день",
$DR186/30*(IFERROR(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$DR186*BD186,
$DH186="неделя",
$DR186*BD186/7*(ROUNDUP((DAY(EOMONTH(BD$15,0)))/4,0))),
0)</f>
        <v/>
      </c>
      <c r="DX186" s="125">
        <f t="array" ref="DX186">
IFERROR(_xlfn.IFS(
$DH186="день_1",
$DR186*$BL186/($AX186-$AW186+1)*BE186*(DAY(EOMONTH(BE$15,0))),
$DH186="день_2",
$DR186/30*MAX(MIN($AX186,EOMONTH(BE$15,0))-MAX($AW186,BE$15)+1,),
$DH186="раб.день",
$DR186/30*(IFERROR(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$DR186*BE186,
$DH186="неделя",
$DR186*BE186/7*(ROUNDUP((DAY(EOMONTH(BE$15,0)))/4,0))),
0)</f>
        <v/>
      </c>
      <c r="DY186" s="125">
        <f t="array" ref="DY186">
IFERROR(_xlfn.IFS(
$DH186="день_1",
$DR186*$BL186/($AX186-$AW186+1)*BF186*(DAY(EOMONTH(BF$15,0))),
$DH186="день_2",
$DR186/30*MAX(MIN($AX186,EOMONTH(BF$15,0))-MAX($AW186,BF$15)+1,),
$DH186="раб.день",
$DR186/30*(IFERROR(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$DR186*BF186,
$DH186="неделя",
$DR186*BF186/7*(ROUNDUP((DAY(EOMONTH(BF$15,0)))/4,0))),
0)</f>
        <v/>
      </c>
      <c r="DZ186" s="125">
        <f t="array" ref="DZ186">
IFERROR(_xlfn.IFS(
$DH186="день_1",
$DR186*$BL186/($AX186-$AW186+1)*BG186*(DAY(EOMONTH(BG$15,0))),
$DH186="день_2",
$DR186/30*MAX(MIN($AX186,EOMONTH(BG$15,0))-MAX($AW186,BG$15)+1,),
$DH186="раб.день",
$DR186/30*(IFERROR(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$DR186*BG186,
$DH186="неделя",
$DR186*BG186/7*(ROUNDUP((DAY(EOMONTH(BG$15,0)))/4,0))),
0)</f>
        <v/>
      </c>
      <c r="EA186" s="125">
        <f t="array" ref="EA186">
IFERROR(_xlfn.IFS(
$DH186="день_1",
$DR186*$BL186/($AX186-$AW186+1)*BH186*(DAY(EOMONTH(BH$15,0))),
$DH186="день_2",
$DR186/30*MAX(MIN($AX186,EOMONTH(BH$15,0))-MAX($AW186,BH$15)+1,),
$DH186="раб.день",
$DR186/30*(IFERROR(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$DR186*BH186,
$DH186="неделя",
$DR186*BH186/7*(ROUNDUP((DAY(EOMONTH(BH$15,0)))/4,0))),
0)</f>
        <v/>
      </c>
      <c r="EB186" s="125">
        <f t="array" ref="EB186">
IFERROR(_xlfn.IFS(
$DH186="день_1",
$DR186*$BL186/($AX186-$AW186+1)*BI186*(DAY(EOMONTH(BI$15,0))),
$DH186="день_2",
$DR186/30*MAX(MIN($AX186,EOMONTH(BI$15,0))-MAX($AW186,BI$15)+1,),
$DH186="раб.день",
$DR186/30*(IFERROR(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$DR186*BI186,
$DH186="неделя",
$DR186*BI186/7*(ROUNDUP((DAY(EOMONTH(BI$15,0)))/4,0))),
0)</f>
        <v/>
      </c>
      <c r="EC186" s="125">
        <f t="array" ref="EC186">
IFERROR(_xlfn.IFS(
$DH186="день_1",
$DR186*$BL186/($AX186-$AW186+1)*BJ186*(DAY(EOMONTH(BJ$15,0))),
$DH186="день_2",
$DR186/30*MAX(MIN($AX186,EOMONTH(BJ$15,0))-MAX($AW186,BJ$15)+1,),
$DH186="раб.день",
$DR186/30*(IFERROR(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$DR186*BJ186,
$DH186="неделя",
$DR186*BJ186/7*(ROUNDUP((DAY(EOMONTH(BJ$15,0)))/4,0))),
0)</f>
        <v/>
      </c>
      <c r="ED186" s="125">
        <f t="array" ref="ED186">
IFERROR(_xlfn.IFS(
$DH186="день_1",
$DR186*$BL186/($AX186-$AW186+1)*BK186*(DAY(EOMONTH(BK$15,0))),
$DH186="день_2",
$DR186/30*MAX(MIN($AX186,EOMONTH(BK$15,0))-MAX($AW186,BK$15)+1,),
$DH186="раб.день",
$DR186/30*(IFERROR(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$DR186*BK186,
$DH186="неделя",
$DR186*BK186/7*(ROUNDUP((DAY(EOMONTH(BK$15,0)))/4,0))),
0)</f>
        <v/>
      </c>
      <c r="EE186" s="125">
        <f>SUM($DS186,$DT186,$DU186,$DV186,$DW186,$DX186,$DY186,$DZ186,$EA186,$EB186,$EC186,$ED186)</f>
        <v/>
      </c>
      <c r="EF186" s="125">
        <f>IFERROR(ROUND($EE186*(1+$EP186),2),0)</f>
        <v/>
      </c>
      <c r="EG186" s="128" t="n">
        <v>1</v>
      </c>
      <c r="EH186" s="126" t="n">
        <v>0</v>
      </c>
      <c r="EI186" s="126">
        <f>ROUND(SUM($EH186:$EH186)*SUM($AB186:$AB186)*$EG186,2)</f>
        <v/>
      </c>
      <c r="EJ186" s="126">
        <f>ROUND($EI186*(1+$EP186),2)</f>
        <v/>
      </c>
      <c r="EK186" s="126" t="n">
        <v>0</v>
      </c>
      <c r="EL186" s="126">
        <f>ROUND(SUM($EK186:$EK186)*SUM($AB186:$AB186)*$EG186,2)</f>
        <v/>
      </c>
      <c r="EM186" s="126">
        <f>ROUND($EL186*(1+$EP186),2)</f>
        <v/>
      </c>
      <c r="EN186" s="126">
        <f>SUM($EE186,$EI186,$EL186)</f>
        <v/>
      </c>
      <c r="EO186" s="126">
        <f>SUM($EF186,$EJ186,$EM186)</f>
        <v/>
      </c>
      <c r="EP186" s="59" t="n"/>
      <c r="EQ186" s="59" t="n"/>
      <c r="ER186" s="60">
        <f t="array" ref="ER1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MATCH(ES186,
{"AMS";"RussOutdoor";"HD Outdoor";"Ingroup";"IQ";"Ledproduction";"LisChannel";"Logic";"Media-PPL";"NovikovTV | НовиковТВ";"SMA";"SOK";"КрокусТВ | CrocusTV | IndoorTV";"Сити";"ТЯК Москва"},
0)),"")</f>
        <v/>
      </c>
      <c r="ES186" s="60" t="n"/>
      <c r="ET186" s="60">
        <f t="array" ref="ET1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MATCH(ES186,
{"AMS";"RussOutdoor";"HD Outdoor";"Ingroup";"IQ";"Ledproduction";"LisChannel";"Logic";"Media-PPL";"NovikovTV | НовиковТВ";"SMA";"SOK";"КрокусТВ | CrocusTV | IndoorTV";"Сити";"ТЯК Москва"},
0)),"")</f>
        <v/>
      </c>
      <c r="EU186" s="60" t="n"/>
      <c r="EV186" s="60" t="n"/>
      <c r="EX186" s="110">
        <f t="array" ref="EX186">
($AR186/30
+N("ТРАФИК ПЛОЩАДКИ"))*
(IFERROR(
_xlfn.LET(
_xlpm.GPR,
HLOOKUP($L186,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IF($Q186="цифровой",_xlpm.GPR/$AG186,_xlpm.GPR/60)),
0)
+N("DWELL TIME"))*
(IF($AB186=0,0,IF($AB186=1,0.3,IF($AB186=2,0.5,IF($AB186&gt;2,1))))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_xlfn.IFS($AC186="да",1.2,$AC186="нет",1)*
_xlfn.IFS($AD186="да",1.2,$AD186="нет",1)*
IF(R186="статический",1,1.2)*
$X186*
INDEX(
{1.2;1;1.2;1.2;1;1.2;1.2;1.2;1.2;1.2;1.2;1;1.2;1.2;1.2;1.2;1;1;1.2;1.2;1.2;1;1;1;1;1.2;1.2;1.2;1.2;1;1;1;1;1.2;1.2;1.2;1.2;1.2;1.2;1.2;1.2;1;1;1.2;1;1;1;1;1.5;1;1;1.5;1.5;1.2},
MATCH($Q186,_xlpm.MI,0)))&gt;{0.02;0.04;0.06;0.1;0.2;0.4;0.6;0.8;1;2;4;6})),
{0;1;2;3;4;5;6;7;8;9;10;11;12},
0)))
+N("КОЭФФИЦИЕНТ КОНТАКТА"))))*
(_xlfn.IFS($X186&lt;0.1,$X186/1000,$X186&gt;25,5.2,AND($X186&gt;=0.1,$X186&lt;=25),(($X186*2+0.1)/10)*($X186/10)))*
IFERROR((_xlfn.LET(
_xlpm.MA,
{0;0.8;0.85;0.9;0.95;1},
_xlpm.MAA,
{0;1;2;3;4;5},
INDEX(_xlpm.MA,MATCH(SUMPRODUCT(--((IF(ROUND(_xlpm.MAA,1)&gt;5,5,ROUND($AB186,1)))&gt;{0;1;2;3;4;5})),_xlpm.MAA,0)))
+N("КОЭФФИЦИЕНТ КОЛ-ВО КОНСТРУКЦИЙ")),1)*
$AB186,0))*
(IF($Q186="цифровой",$AG186/15*$AI186,1)
+N("ДЛЯ ЦИФРЫ"))</f>
        <v/>
      </c>
      <c r="EY186" s="110">
        <f>IFERROR(EX186*AY186,0)</f>
        <v/>
      </c>
      <c r="EZ186" s="131">
        <f>IFERROR(DP186/EY186*1000,0)</f>
        <v/>
      </c>
      <c r="FA186" s="112">
        <f>IFERROR(FC186/FB186,0)</f>
        <v/>
      </c>
      <c r="FB186" s="112">
        <f>IFERROR((FC186/(EY186/FF186*#REF!))*0.825,0)</f>
        <v/>
      </c>
      <c r="FC186" s="112">
        <f>IFERROR(((EX186*30/AR186)*100)/30,0)</f>
        <v/>
      </c>
      <c r="FD186" s="112">
        <f>IFERROR(EY186/G186*100%,0)</f>
        <v/>
      </c>
      <c r="FE186" s="112">
        <f>IFERROR(FD186/FC186*100%,0)</f>
        <v/>
      </c>
      <c r="FF186" s="110">
        <f>IFERROR(AR186/30*AY186,0)</f>
        <v/>
      </c>
    </row>
    <row r="187" ht="12.75" customHeight="1">
      <c r="A187" s="59" t="n"/>
      <c r="B187" s="60" t="n"/>
      <c r="C187" s="60" t="n"/>
      <c r="D187" s="60">
        <f t="array" ref="D1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7" s="60">
        <f t="array" ref="E1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7" s="60" t="inlineStr"/>
      <c r="G187" s="60" t="n"/>
      <c r="H187" s="60">
        <f t="array" ref="H1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7" s="60" t="n"/>
      <c r="J187" s="60" t="n"/>
      <c r="K187" s="60" t="n"/>
      <c r="L187" s="60" t="n"/>
      <c r="M187" s="60" t="n"/>
      <c r="N187" s="60" t="n"/>
      <c r="O187" s="60" t="n"/>
      <c r="P187" s="60">
        <f t="array" ref="P187">
_xlfn.IFS(
ISNUMBER(MATCH($Q187,{"шелфбаннер","разделитель","монетница","чековая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ISNUMBER(MATCH($Q187,{"каталог","журнал"},)),
"Пресса",
$Q187="","")</f>
        <v/>
      </c>
      <c r="Q187" s="60" t="n"/>
      <c r="R187" s="60">
        <f t="array" ref="R187">
IFERROR(
_xlfn.IFS(
OR(ISNUMBER(MATCH($Q187,{"экспозиция","макет","стенд","автостенд","авто стенд","выставочное пространство","выставочные стенды","модульные выставочные стенды","3Д конструкция","3D конструкция"},)),P187="Экспонирование"),
"нестандартный",
ISNUMBER(MATCH($Q187,{"скроллер","призматрон"},)),
"динамический",
$P187="Видео",
"цифровой",
OR($P187="Пресса",$P187="Щит",$P187="POSm",$P187="Подвес",$P187="Брендирование/оклейка"),
"статический"),"")</f>
        <v/>
      </c>
      <c r="S187" s="59" t="n"/>
      <c r="T187" s="60" t="n"/>
      <c r="U187" s="60" t="n"/>
      <c r="V187" s="60">
        <f>
IF(P187="Видео",
"цифровой постер/ролик",
IF(ISNUMBER(MATCH(Q187,{"короб световой","короб световой | лайтбокс","короб световой | кристалайт","лайтбокс","лайт бокс","кристалайт","LB","lightbox"},)),
"бэклит",
IF(P187="Брендирование/оклейка",
"перфарированная пленка/самоклейка",
IF(P187="Экспонирование",
"под запрос",
IF(P187="Подвес",
"баннер/ткань",
"")))))</f>
        <v/>
      </c>
      <c r="W187" s="59" t="n"/>
      <c r="X187" s="59" t="n"/>
      <c r="Y187" s="59" t="n"/>
      <c r="Z187" s="61" t="n"/>
      <c r="AA187" s="61" t="n"/>
      <c r="AB187" s="61">
        <f>IF(BL187&gt;0,Z187,0)</f>
        <v/>
      </c>
      <c r="AC187" s="59" t="n"/>
      <c r="AD187" s="59" t="n"/>
      <c r="AE187" s="59" t="n"/>
      <c r="AF187" s="59" t="n"/>
      <c r="AG187" s="59" t="n"/>
      <c r="AH187" s="59" t="n"/>
      <c r="AI187" s="59" t="n"/>
      <c r="AJ187" s="59" t="n"/>
      <c r="AK187" s="59" t="n"/>
      <c r="AL187" s="62">
        <f>IFERROR(IF(OR(R187="статический",R187="динамический",R187="нестандартный",R187="",R187=""),"-",IF(AND(AH187="-",AI187="-"),"-",AK187*3600/AH187*AI187)),"-")</f>
        <v/>
      </c>
      <c r="AM187" s="62">
        <f>IFERROR(IF(OR(R187="статический",R187="динамический",R187="",R187="", R187="BTL",R187="нестандартный"),"-",AG187*AI187*AL187/60),"-")</f>
        <v/>
      </c>
      <c r="AN187" s="63">
        <f>IFERROR(IF(AH187="","-",AG187*AI187/AH187),"-")</f>
        <v/>
      </c>
      <c r="AO187" s="59">
        <f>IFERROR(IF(OR($R187="статический",$R187="динамический",$R187="",$R187="",$R187="BTL",$R187="нестандартный"),"-",$AL187*$AY187),"-")</f>
        <v/>
      </c>
      <c r="AP187" s="62">
        <f>IFERROR(IF(OR($R187="статический",$R187="динамический",$R187="",$R187="",$R187="BTL",$R187="нестандартный"),"-",$AM187*AY187),"-")</f>
        <v/>
      </c>
      <c r="AQ187" s="64" t="n"/>
      <c r="AR187" s="61" t="n"/>
      <c r="AS187" s="61" t="n"/>
      <c r="AT187" s="61" t="n"/>
      <c r="AU187" s="65" t="n"/>
      <c r="AV187" s="124">
        <f>IFERROR(DR187/AT187*1000,"n/a")</f>
        <v/>
      </c>
      <c r="AW187" s="67" t="n"/>
      <c r="AX187" s="67" t="n"/>
      <c r="AY187" s="43">
        <f>IFERROR(IF(OR($AW187="",$AX187=""),"",_xlfn.DAYS($AX187+1,$AW187)),"")</f>
        <v/>
      </c>
      <c r="AZ187" s="68">
        <f t="array" ref="AZ187">
_xlfn.LET(_xlpm.COEFF,
IF($AW187+$AX187=0,0,IF(MAX(MIN($AX187,EOMONTH(AZ$15,0))-MAX($AW187,AZ$15)+1,)&gt;0,1,0)),
_xlfn.IFS(
$ES187="LisChannel",
_xlpm.COEFF*
INDEX({1;1;1.2;1.2;1;1;1;1;1.2;1.2;1.2;1.2},
MATCH(MONTH(AZ$15),
{1,2,3,4,5,6,7,8,9,10,11,12})),
CONCATENATE($ES187," ",$L187)="RussOutdoor метро",
_xlpm.COEFF*
INDEX({0.8;0.9;1.1;1.1;1;1;1;1;1.1;1.1;1.1;1.1},
MATCH(MONTH(AZ$15),
{1,2,3,4,5,6,7,8,9,10,11,12})),
$ES187&lt;&gt;"LisChannel",
_xlpm.COEFF,
$ES187&lt;&gt;"RussOutdoor",
_xlpm.COEFF))</f>
        <v/>
      </c>
      <c r="BA187" s="68">
        <f t="array" ref="BA187">
_xlfn.LET(_xlpm.COEFF,
IF($AW187+$AX187=0,0,IF(MAX(MIN($AX187,EOMONTH(BA$15,0))-MAX($AW187,BA$15)+1,)&gt;0,1,0)),
_xlfn.IFS(
$ES187="LisChannel",
_xlpm.COEFF*
INDEX({1;1;1.2;1.2;1;1;1;1;1.2;1.2;1.2;1.2},
MATCH(MONTH(BA$15),
{1,2,3,4,5,6,7,8,9,10,11,12})),
CONCATENATE($ES187," ",$L187)="RussOutdoor метро",
_xlpm.COEFF*
INDEX({0.8;0.9;1.1;1.1;1;1;1;1;1.1;1.1;1.1;1.1},
MATCH(MONTH(BA$15),
{1,2,3,4,5,6,7,8,9,10,11,12})),
$ES187&lt;&gt;"LisChannel",
_xlpm.COEFF,
$ES187&lt;&gt;"RussOutdoor",
_xlpm.COEFF))</f>
        <v/>
      </c>
      <c r="BB187" s="68">
        <f t="array" ref="BB187">
_xlfn.LET(_xlpm.COEFF,
IF($AW187+$AX187=0,0,IF(MAX(MIN($AX187,EOMONTH(BB$15,0))-MAX($AW187,BB$15)+1,)&gt;0,1,0)),
_xlfn.IFS(
$ES187="LisChannel",
_xlpm.COEFF*
INDEX({1;1;1.2;1.2;1;1;1;1;1.2;1.2;1.2;1.2},
MATCH(MONTH(BB$15),
{1,2,3,4,5,6,7,8,9,10,11,12})),
CONCATENATE($ES187," ",$L187)="RussOutdoor метро",
_xlpm.COEFF*
INDEX({0.8;0.9;1.1;1.1;1;1;1;1;1.1;1.1;1.1;1.1},
MATCH(MONTH(BB$15),
{1,2,3,4,5,6,7,8,9,10,11,12})),
$ES187&lt;&gt;"LisChannel",
_xlpm.COEFF,
$ES187&lt;&gt;"RussOutdoor",
_xlpm.COEFF))</f>
        <v/>
      </c>
      <c r="BC187" s="68">
        <f t="array" ref="BC187">
_xlfn.LET(_xlpm.COEFF,
IF($AW187+$AX187=0,0,IF(MAX(MIN($AX187,EOMONTH(BC$15,0))-MAX($AW187,BC$15)+1,)&gt;0,1,0)),
_xlfn.IFS(
$ES187="LisChannel",
_xlpm.COEFF*
INDEX({1;1;1.2;1.2;1;1;1;1;1.2;1.2;1.2;1.2},
MATCH(MONTH(BC$15),
{1,2,3,4,5,6,7,8,9,10,11,12})),
CONCATENATE($ES187," ",$L187)="RussOutdoor метро",
_xlpm.COEFF*
INDEX({0.8;0.9;1.1;1.1;1;1;1;1;1.1;1.1;1.1;1.1},
MATCH(MONTH(BC$15),
{1,2,3,4,5,6,7,8,9,10,11,12})),
$ES187&lt;&gt;"LisChannel",
_xlpm.COEFF,
$ES187&lt;&gt;"RussOutdoor",
_xlpm.COEFF))</f>
        <v/>
      </c>
      <c r="BD187" s="68">
        <f t="array" ref="BD187">
_xlfn.LET(_xlpm.COEFF,
IF($AW187+$AX187=0,0,IF(MAX(MIN($AX187,EOMONTH(BD$15,0))-MAX($AW187,BD$15)+1,)&gt;0,1,0)),
_xlfn.IFS(
$ES187="LisChannel",
_xlpm.COEFF*
INDEX({1;1;1.2;1.2;1;1;1;1;1.2;1.2;1.2;1.2},
MATCH(MONTH(BD$15),
{1,2,3,4,5,6,7,8,9,10,11,12})),
CONCATENATE($ES187," ",$L187)="RussOutdoor метро",
_xlpm.COEFF*
INDEX({0.8;0.9;1.1;1.1;1;1;1;1;1.1;1.1;1.1;1.1},
MATCH(MONTH(BD$15),
{1,2,3,4,5,6,7,8,9,10,11,12})),
$ES187&lt;&gt;"LisChannel",
_xlpm.COEFF,
$ES187&lt;&gt;"RussOutdoor",
_xlpm.COEFF))</f>
        <v/>
      </c>
      <c r="BE187" s="68">
        <f t="array" ref="BE187">
_xlfn.LET(_xlpm.COEFF,
IF($AW187+$AX187=0,0,IF(MAX(MIN($AX187,EOMONTH(BE$15,0))-MAX($AW187,BE$15)+1,)&gt;0,1,0)),
_xlfn.IFS(
$ES187="LisChannel",
_xlpm.COEFF*
INDEX({1;1;1.2;1.2;1;1;1;1;1.2;1.2;1.2;1.2},
MATCH(MONTH(BE$15),
{1,2,3,4,5,6,7,8,9,10,11,12})),
CONCATENATE($ES187," ",$L187)="RussOutdoor метро",
_xlpm.COEFF*
INDEX({0.8;0.9;1.1;1.1;1;1;1;1;1.1;1.1;1.1;1.1},
MATCH(MONTH(BE$15),
{1,2,3,4,5,6,7,8,9,10,11,12})),
$ES187&lt;&gt;"LisChannel",
_xlpm.COEFF,
$ES187&lt;&gt;"RussOutdoor",
_xlpm.COEFF))</f>
        <v/>
      </c>
      <c r="BF187" s="68">
        <f t="array" ref="BF187">
_xlfn.LET(_xlpm.COEFF,
IF($AW187+$AX187=0,0,IF(MAX(MIN($AX187,EOMONTH(BF$15,0))-MAX($AW187,BF$15)+1,)&gt;0,1,0)),
_xlfn.IFS(
$ES187="LisChannel",
_xlpm.COEFF*
INDEX({1;1;1.2;1.2;1;1;1;1;1.2;1.2;1.2;1.2},
MATCH(MONTH(BF$15),
{1,2,3,4,5,6,7,8,9,10,11,12})),
CONCATENATE($ES187," ",$L187)="RussOutdoor метро",
_xlpm.COEFF*
INDEX({0.8;0.9;1.1;1.1;1;1;1;1;1.1;1.1;1.1;1.1},
MATCH(MONTH(BF$15),
{1,2,3,4,5,6,7,8,9,10,11,12})),
$ES187&lt;&gt;"LisChannel",
_xlpm.COEFF,
$ES187&lt;&gt;"RussOutdoor",
_xlpm.COEFF))</f>
        <v/>
      </c>
      <c r="BG187" s="68">
        <f t="array" ref="BG187">
_xlfn.LET(_xlpm.COEFF,
IF($AW187+$AX187=0,0,IF(MAX(MIN($AX187,EOMONTH(BG$15,0))-MAX($AW187,BG$15)+1,)&gt;0,1,0)),
_xlfn.IFS(
$ES187="LisChannel",
_xlpm.COEFF*
INDEX({1;1;1.2;1.2;1;1;1;1;1.2;1.2;1.2;1.2},
MATCH(MONTH(BG$15),
{1,2,3,4,5,6,7,8,9,10,11,12})),
CONCATENATE($ES187," ",$L187)="RussOutdoor метро",
_xlpm.COEFF*
INDEX({0.8;0.9;1.1;1.1;1;1;1;1;1.1;1.1;1.1;1.1},
MATCH(MONTH(BG$15),
{1,2,3,4,5,6,7,8,9,10,11,12})),
$ES187&lt;&gt;"LisChannel",
_xlpm.COEFF,
$ES187&lt;&gt;"RussOutdoor",
_xlpm.COEFF))</f>
        <v/>
      </c>
      <c r="BH187" s="68">
        <f t="array" ref="BH187">
_xlfn.LET(_xlpm.COEFF,
IF($AW187+$AX187=0,0,IF(MAX(MIN($AX187,EOMONTH(BH$15,0))-MAX($AW187,BH$15)+1,)&gt;0,1,0)),
_xlfn.IFS(
$ES187="LisChannel",
_xlpm.COEFF*
INDEX({1;1;1.2;1.2;1;1;1;1;1.2;1.2;1.2;1.2},
MATCH(MONTH(BH$15),
{1,2,3,4,5,6,7,8,9,10,11,12})),
CONCATENATE($ES187," ",$L187)="RussOutdoor метро",
_xlpm.COEFF*
INDEX({0.8;0.9;1.1;1.1;1;1;1;1;1.1;1.1;1.1;1.1},
MATCH(MONTH(BH$15),
{1,2,3,4,5,6,7,8,9,10,11,12})),
$ES187&lt;&gt;"LisChannel",
_xlpm.COEFF,
$ES187&lt;&gt;"RussOutdoor",
_xlpm.COEFF))</f>
        <v/>
      </c>
      <c r="BI187" s="68">
        <f t="array" ref="BI187">
_xlfn.LET(_xlpm.COEFF,
IF($AW187+$AX187=0,0,IF(MAX(MIN($AX187,EOMONTH(BI$15,0))-MAX($AW187,BI$15)+1,)&gt;0,1,0)),
_xlfn.IFS(
$ES187="LisChannel",
_xlpm.COEFF*
INDEX({1;1;1.2;1.2;1;1;1;1;1.2;1.2;1.2;1.2},
MATCH(MONTH(BI$15),
{1,2,3,4,5,6,7,8,9,10,11,12})),
CONCATENATE($ES187," ",$L187)="RussOutdoor метро",
_xlpm.COEFF*
INDEX({0.8;0.9;1.1;1.1;1;1;1;1;1.1;1.1;1.1;1.1},
MATCH(MONTH(BI$15),
{1,2,3,4,5,6,7,8,9,10,11,12})),
$ES187&lt;&gt;"LisChannel",
_xlpm.COEFF,
$ES187&lt;&gt;"RussOutdoor",
_xlpm.COEFF))</f>
        <v/>
      </c>
      <c r="BJ187" s="68">
        <f t="array" ref="BJ187">
_xlfn.LET(_xlpm.COEFF,
IF($AW187+$AX187=0,0,IF(MAX(MIN($AX187,EOMONTH(BJ$15,0))-MAX($AW187,BJ$15)+1,)&gt;0,1,0)),
_xlfn.IFS(
$ES187="LisChannel",
_xlpm.COEFF*
INDEX({1;1;1.2;1.2;1;1;1;1;1.2;1.2;1.2;1.2},
MATCH(MONTH(BJ$15),
{1,2,3,4,5,6,7,8,9,10,11,12})),
CONCATENATE($ES187," ",$L187)="RussOutdoor метро",
_xlpm.COEFF*
INDEX({0.8;0.9;1.1;1.1;1;1;1;1;1.1;1.1;1.1;1.1},
MATCH(MONTH(BJ$15),
{1,2,3,4,5,6,7,8,9,10,11,12})),
$ES187&lt;&gt;"LisChannel",
_xlpm.COEFF,
$ES187&lt;&gt;"RussOutdoor",
_xlpm.COEFF))</f>
        <v/>
      </c>
      <c r="BK187" s="68">
        <f t="array" ref="BK187">
_xlfn.LET(_xlpm.COEFF,
IF($AW187+$AX187=0,0,IF(MAX(MIN($AX187,EOMONTH(BK$15,0))-MAX($AW187,BK$15)+1,)&gt;0,1,0)),
_xlfn.IFS(
$ES187="LisChannel",
_xlpm.COEFF*
INDEX({1;1;1.2;1.2;1;1;1;1;1.2;1.2;1.2;1.2},
MATCH(MONTH(BK$15),
{1,2,3,4,5,6,7,8,9,10,11,12})),
CONCATENATE($ES187," ",$L187)="RussOutdoor метро",
_xlpm.COEFF*
INDEX({0.8;0.9;1.1;1.1;1;1;1;1;1.1;1.1;1.1;1.1},
MATCH(MONTH(BK$15),
{1,2,3,4,5,6,7,8,9,10,11,12})),
$ES187&lt;&gt;"LisChannel",
_xlpm.COEFF,
$ES187&lt;&gt;"RussOutdoor",
_xlpm.COEFF))</f>
        <v/>
      </c>
      <c r="BL187" s="62">
        <f>COUNTIFS($AZ187:$BK187,"&gt;0")</f>
        <v/>
      </c>
      <c r="BM187" s="65" t="n"/>
      <c r="BN187" s="125">
        <f>$DJ187</f>
        <v/>
      </c>
      <c r="BO187" s="63">
        <f>$DQ187</f>
        <v/>
      </c>
      <c r="BP187" s="125">
        <f>
IFERROR(
IF($BL187=0,0,
$BN187*(1-$BO187)),
0)</f>
        <v/>
      </c>
      <c r="BQ187" s="125">
        <f t="array" ref="BQ187">
IFERROR(
_xlfn.IFS(
$DH187="день_1",
$BP187*$BL187/($AX187-$AW187+1)*AZ187*(DAY(EOMONTH(AZ$15,0))),
$DH187="день_2",
$BP187/30*MAX(MIN($AX187,EOMONTH(AZ$15,0))-MAX($AW187,AZ$15)+1,),
$DH187="раб.день",
$BP187/30*(IFERROR(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$BP187*AZ187,
$DH187="неделя",
$BP187*AZ187/7*(ROUNDUP((DAY(EOMONTH(AZ$15,0)))/4,0))),
0)</f>
        <v/>
      </c>
      <c r="BR187" s="125">
        <f t="array" ref="BR187">
IFERROR(
_xlfn.IFS(
$DH187="день_1",
$BP187*$BL187/($AX187-$AW187+1)*BA187*(DAY(EOMONTH(BA$15,0))),
$DH187="день_2",
$BP187/30*MAX(MIN($AX187,EOMONTH(BA$15,0))-MAX($AW187,BA$15)+1,),
$DH187="раб.день",
$BP187/30*(IFERROR(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$BP187*BA187,
$DH187="неделя",
$BP187*BA187/7*(ROUNDUP((DAY(EOMONTH(BA$15,0)))/4,0))),
0)</f>
        <v/>
      </c>
      <c r="BS187" s="125">
        <f t="array" ref="BS187">
IFERROR(
_xlfn.IFS(
$DH187="день_1",
$BP187*$BL187/($AX187-$AW187+1)*BB187*(DAY(EOMONTH(BB$15,0))),
$DH187="день_2",
$BP187/30*MAX(MIN($AX187,EOMONTH(BB$15,0))-MAX($AW187,BB$15)+1,),
$DH187="раб.день",
$BP187/30*(IFERROR(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$BP187*BB187,
$DH187="неделя",
$BP187*BB187/7*(ROUNDUP((DAY(EOMONTH(BB$15,0)))/4,0))),
0)</f>
        <v/>
      </c>
      <c r="BT187" s="125">
        <f t="array" ref="BT187">
IFERROR(
_xlfn.IFS(
$DH187="день_1",
$BP187*$BL187/($AX187-$AW187+1)*BC187*(DAY(EOMONTH(BC$15,0))),
$DH187="день_2",
$BP187/30*MAX(MIN($AX187,EOMONTH(BC$15,0))-MAX($AW187,BC$15)+1,),
$DH187="раб.день",
$BP187/30*(IFERROR(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$BP187*BC187,
$DH187="неделя",
$BP187*BC187/7*(ROUNDUP((DAY(EOMONTH(BC$15,0)))/4,0))),
0)</f>
        <v/>
      </c>
      <c r="BU187" s="125">
        <f t="array" ref="BU187">
IFERROR(
_xlfn.IFS(
$DH187="день_1",
$BP187*$BL187/($AX187-$AW187+1)*BD187*(DAY(EOMONTH(BD$15,0))),
$DH187="день_2",
$BP187/30*MAX(MIN($AX187,EOMONTH(BD$15,0))-MAX($AW187,BD$15)+1,),
$DH187="раб.день",
$BP187/30*(IFERROR(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$BP187*BD187,
$DH187="неделя",
$BP187*BD187/7*(ROUNDUP((DAY(EOMONTH(BD$15,0)))/4,0))),
0)</f>
        <v/>
      </c>
      <c r="BV187" s="125">
        <f t="array" ref="BV187">
IFERROR(
_xlfn.IFS(
$DH187="день_1",
$BP187*$BL187/($AX187-$AW187+1)*BE187*(DAY(EOMONTH(BE$15,0))),
$DH187="день_2",
$BP187/30*MAX(MIN($AX187,EOMONTH(BE$15,0))-MAX($AW187,BE$15)+1,),
$DH187="раб.день",
$BP187/30*(IFERROR(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$BP187*BE187,
$DH187="неделя",
$BP187*BE187/7*(ROUNDUP((DAY(EOMONTH(BE$15,0)))/4,0))),
0)</f>
        <v/>
      </c>
      <c r="BW187" s="125">
        <f t="array" ref="BW187">
IFERROR(
_xlfn.IFS(
$DH187="день_1",
$BP187*$BL187/($AX187-$AW187+1)*BF187*(DAY(EOMONTH(BF$15,0))),
$DH187="день_2",
$BP187/30*MAX(MIN($AX187,EOMONTH(BF$15,0))-MAX($AW187,BF$15)+1,),
$DH187="раб.день",
$BP187/30*(IFERROR(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$BP187*BF187,
$DH187="неделя",
$BP187*BF187/7*(ROUNDUP((DAY(EOMONTH(BF$15,0)))/4,0))),
0)</f>
        <v/>
      </c>
      <c r="BX187" s="125">
        <f t="array" ref="BX187">
IFERROR(
_xlfn.IFS(
$DH187="день_1",
$BP187*$BL187/($AX187-$AW187+1)*BG187*(DAY(EOMONTH(BG$15,0))),
$DH187="день_2",
$BP187/30*MAX(MIN($AX187,EOMONTH(BG$15,0))-MAX($AW187,BG$15)+1,),
$DH187="раб.день",
$BP187/30*(IFERROR(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$BP187*BG187,
$DH187="неделя",
$BP187*BG187/7*(ROUNDUP((DAY(EOMONTH(BG$15,0)))/4,0))),
0)</f>
        <v/>
      </c>
      <c r="BY187" s="125">
        <f t="array" ref="BY187">
IFERROR(
_xlfn.IFS(
$DH187="день_1",
$BP187*$BL187/($AX187-$AW187+1)*BH187*(DAY(EOMONTH(BH$15,0))),
$DH187="день_2",
$BP187/30*MAX(MIN($AX187,EOMONTH(BH$15,0))-MAX($AW187,BH$15)+1,),
$DH187="раб.день",
$BP187/30*(IFERROR(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$BP187*BH187,
$DH187="неделя",
$BP187*BH187/7*(ROUNDUP((DAY(EOMONTH(BH$15,0)))/4,0))),
0)</f>
        <v/>
      </c>
      <c r="BZ187" s="125">
        <f t="array" ref="BZ187">
IFERROR(
_xlfn.IFS(
$DH187="день_1",
$BP187*$BL187/($AX187-$AW187+1)*BI187*(DAY(EOMONTH(BI$15,0))),
$DH187="день_2",
$BP187/30*MAX(MIN($AX187,EOMONTH(BI$15,0))-MAX($AW187,BI$15)+1,),
$DH187="раб.день",
$BP187/30*(IFERROR(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$BP187*BI187,
$DH187="неделя",
$BP187*BI187/7*(ROUNDUP((DAY(EOMONTH(BI$15,0)))/4,0))),
0)</f>
        <v/>
      </c>
      <c r="CA187" s="125">
        <f t="array" ref="CA187">
IFERROR(
_xlfn.IFS(
$DH187="день_1",
$BP187*$BL187/($AX187-$AW187+1)*BJ187*(DAY(EOMONTH(BJ$15,0))),
$DH187="день_2",
$BP187/30*MAX(MIN($AX187,EOMONTH(BJ$15,0))-MAX($AW187,BJ$15)+1,),
$DH187="раб.день",
$BP187/30*(IFERROR(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$BP187*BJ187,
$DH187="неделя",
$BP187*BJ187/7*(ROUNDUP((DAY(EOMONTH(BJ$15,0)))/4,0))),
0)</f>
        <v/>
      </c>
      <c r="CB187" s="125">
        <f t="array" ref="CB187">
IFERROR(
_xlfn.IFS(
$DH187="день_1",
$BP187*$BL187/($AX187-$AW187+1)*BK187*(DAY(EOMONTH(BK$15,0))),
$DH187="день_2",
$BP187/30*MAX(MIN($AX187,EOMONTH(BK$15,0))-MAX($AW187,BK$15)+1,),
$DH187="раб.день",
$BP187/30*(IFERROR(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$BP187*BK187,
$DH187="неделя",
$BP187*BK187/7*(ROUNDUP((DAY(EOMONTH(BK$15,0)))/4,0))),
0)</f>
        <v/>
      </c>
      <c r="CC187" s="125">
        <f>SUM($BQ187:$CB187)</f>
        <v/>
      </c>
      <c r="CD187" s="126">
        <f>SUM($EH187:$EH187)</f>
        <v/>
      </c>
      <c r="CE187" s="126">
        <f>$CD187*$AB187</f>
        <v/>
      </c>
      <c r="CF187" s="126">
        <f>SUM($EK187:$EK187)</f>
        <v/>
      </c>
      <c r="CG187" s="126">
        <f>$CF187*$AB187</f>
        <v/>
      </c>
      <c r="CH187" s="126">
        <f>SUM($CC187,$CE187,$CG187)</f>
        <v/>
      </c>
      <c r="CI187" s="126">
        <f>$CH187*(1+$CM187)</f>
        <v/>
      </c>
      <c r="CJ187" s="127" t="n">
        <v>0</v>
      </c>
      <c r="CK187" s="126">
        <f>SUM($CH187:$CH187)*(1+$CJ187)</f>
        <v/>
      </c>
      <c r="CL187" s="126">
        <f>SUM($CH187:$CH187)*(1+$CM187)</f>
        <v/>
      </c>
      <c r="CM187" s="59" t="n"/>
      <c r="CN187" s="59" t="n"/>
      <c r="CO187" s="72" t="n"/>
      <c r="CP187" s="59" t="n"/>
      <c r="CQ187" s="73" t="n"/>
      <c r="CR187" s="73" t="n"/>
      <c r="CS187" s="73" t="n"/>
      <c r="CT187" s="72" t="n"/>
      <c r="CU187" s="79" t="inlineStr">
        <is>
          <t> </t>
        </is>
      </c>
      <c r="CV187" s="60" t="n"/>
      <c r="CW187" s="60" t="n"/>
      <c r="CX187" s="60" t="n"/>
      <c r="CY187" s="127">
        <f>IFERROR(($CC187-$EE187)/($EE187/(1-$DQ187)),0)</f>
        <v/>
      </c>
      <c r="CZ187" s="127">
        <f>IFERROR(1-$EI187/($CE187),0)</f>
        <v/>
      </c>
      <c r="DA187" s="127">
        <f>IFERROR(1-$EL187/($CG187),0)</f>
        <v/>
      </c>
      <c r="DB187" s="126">
        <f>ROUND(IFERROR(($CI187/(1+$CM187)-$EN187),0),2)</f>
        <v/>
      </c>
      <c r="DC187" s="128" t="n"/>
      <c r="DD187" s="125" t="n"/>
      <c r="DE187" s="75" t="n">
        <v>0</v>
      </c>
      <c r="DF187" s="128" t="n"/>
      <c r="DG187" s="125">
        <f>IF($DC187=0,0,$DD187*($DC187*100%-$DE187*$DF187))*SUM($AB187:$AB187)</f>
        <v/>
      </c>
      <c r="DH187" s="129" t="inlineStr">
        <is>
          <t>месяц</t>
        </is>
      </c>
      <c r="DI187" s="130">
        <f t="array" ref="DI187">IFERROR(
IF($ES187="LisChannel",
(ROUND(((INDEX({174.625;153.888888888889;130.972222222222},MATCH($AI187,{2;3;4}),0))*$AG187*$AI187),2)),0),0)</f>
        <v/>
      </c>
      <c r="DJ187" s="130">
        <f>
_xlfn.LET(_xlpm.X,
IFERROR(
IF($ES187="НовиковТВ",
(_xlfn.LET(_xlpm.NTV,
_xlfn.LET(_xlpm.MIN,350000,
IF(SUMIFS($DI:$DI,$ES:$ES,"НовиковТВ")&lt;=_xlpm.MIN,
(SUMIFS($DI:$DI,$ES:$ES,"НовиковТВ")/(COUNTIFS($ES:$ES,"НовиковТВ")))*_xlpm.MIN/SUMIFS($DI:$DI,$ES:$ES,"НовиковТВ"),
DI187)),
_xlpm.NTV+$DG187/(1-(1-(_xlpm.NTV)*(1-$DL187)*(1-$DM187)*(1-$DN187)*(1-$DO187)*(1-$DP187)/_xlpm.NTV))))/(1+$EP187),
$DI187+$DG187/(1-(1-($DI187)*(1-$DL187)*(1-$DM187)*(1-$DN187)*(1-$DO187)*(1-$DP187)/$DI187))),
0),
_xlpm.X*(1+$CM187)*(1+$CW187)-_xlpm.X*(1+$CM187)+_xlpm.X)</f>
        <v/>
      </c>
      <c r="DK187" s="125" t="inlineStr">
        <is>
          <t>послед.</t>
        </is>
      </c>
      <c r="DL187" s="63" t="n">
        <v>0</v>
      </c>
      <c r="DM187" s="63" t="n">
        <v>0</v>
      </c>
      <c r="DN187" s="63" t="n">
        <v>0</v>
      </c>
      <c r="DO187" s="63" t="n">
        <v>0</v>
      </c>
      <c r="DP187" s="63" t="n">
        <v>0</v>
      </c>
      <c r="DQ187" s="63">
        <f t="array" ref="DQ187">IFERROR(_xlfn.IFS(
$DK187="послед.",1-(1-$DL187)*(1-$DM187)*(1-$DN187)*(1-$DO187)*(1-$DP187),
$DK187="сумм.",$DL187+$DM187+$DN187+$DO187+$DP187),
0)</f>
        <v/>
      </c>
      <c r="DR187" s="125">
        <f t="array" ref="DR187">
IFERROR(
_xlfn.IFS(
$BL187=0,
0,
$BL187&gt;0,
_xlfn.IFS($DK187="послед.",
$DJ187*(1-$DL187)*(1-$DM187)*(1-$DN187)*(1-$DO187)*(1-$DP187),
$DK187="сумм.",
$DJ187*(1-($DL187+$DM187+$DN187+$DO187+$DP187)))),0)</f>
        <v/>
      </c>
      <c r="DS187" s="125">
        <f t="array" ref="DS187">
IFERROR(_xlfn.IFS(
$DH187="день_1",
$DR187*$BL187/($AX187-$AW187+1)*AZ187*(DAY(EOMONTH(AZ$15,0))),
$DH187="день_2",
$DR187/30*MAX(MIN($AX187,EOMONTH(AZ$15,0))-MAX($AW187,AZ$15)+1,),
$DH187="раб.день",
$DR187/30*(IFERROR(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$DR187*AZ187,
$DH187="неделя",
$DR187*AZ187/7*(ROUNDUP((DAY(EOMONTH(AZ$15,0)))/4,0))),
0)</f>
        <v/>
      </c>
      <c r="DT187" s="125">
        <f t="array" ref="DT187">
IFERROR(_xlfn.IFS(
$DH187="день_1",
$DR187*$BL187/($AX187-$AW187+1)*BA187*(DAY(EOMONTH(BA$15,0))),
$DH187="день_2",
$DR187/30*MAX(MIN($AX187,EOMONTH(BA$15,0))-MAX($AW187,BA$15)+1,),
$DH187="раб.день",
$DR187/30*(IFERROR(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$DR187*BA187,
$DH187="неделя",
$DR187*BA187/7*(ROUNDUP((DAY(EOMONTH(BA$15,0)))/4,0))),
0)</f>
        <v/>
      </c>
      <c r="DU187" s="125">
        <f t="array" ref="DU187">
IFERROR(_xlfn.IFS(
$DH187="день_1",
$DR187*$BL187/($AX187-$AW187+1)*BB187*(DAY(EOMONTH(BB$15,0))),
$DH187="день_2",
$DR187/30*MAX(MIN($AX187,EOMONTH(BB$15,0))-MAX($AW187,BB$15)+1,),
$DH187="раб.день",
$DR187/30*(IFERROR(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$DR187*BB187,
$DH187="неделя",
$DR187*BB187/7*(ROUNDUP((DAY(EOMONTH(BB$15,0)))/4,0))),
0)</f>
        <v/>
      </c>
      <c r="DV187" s="125">
        <f t="array" ref="DV187">
IFERROR(_xlfn.IFS(
$DH187="день_1",
$DR187*$BL187/($AX187-$AW187+1)*BC187*(DAY(EOMONTH(BC$15,0))),
$DH187="день_2",
$DR187/30*MAX(MIN($AX187,EOMONTH(BC$15,0))-MAX($AW187,BC$15)+1,),
$DH187="раб.день",
$DR187/30*(IFERROR(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$DR187*BC187,
$DH187="неделя",
$DR187*BC187/7*(ROUNDUP((DAY(EOMONTH(BC$15,0)))/4,0))),
0)</f>
        <v/>
      </c>
      <c r="DW187" s="125">
        <f t="array" ref="DW187">
IFERROR(_xlfn.IFS(
$DH187="день_1",
$DR187*$BL187/($AX187-$AW187+1)*BD187*(DAY(EOMONTH(BD$15,0))),
$DH187="день_2",
$DR187/30*MAX(MIN($AX187,EOMONTH(BD$15,0))-MAX($AW187,BD$15)+1,),
$DH187="раб.день",
$DR187/30*(IFERROR(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$DR187*BD187,
$DH187="неделя",
$DR187*BD187/7*(ROUNDUP((DAY(EOMONTH(BD$15,0)))/4,0))),
0)</f>
        <v/>
      </c>
      <c r="DX187" s="125">
        <f t="array" ref="DX187">
IFERROR(_xlfn.IFS(
$DH187="день_1",
$DR187*$BL187/($AX187-$AW187+1)*BE187*(DAY(EOMONTH(BE$15,0))),
$DH187="день_2",
$DR187/30*MAX(MIN($AX187,EOMONTH(BE$15,0))-MAX($AW187,BE$15)+1,),
$DH187="раб.день",
$DR187/30*(IFERROR(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$DR187*BE187,
$DH187="неделя",
$DR187*BE187/7*(ROUNDUP((DAY(EOMONTH(BE$15,0)))/4,0))),
0)</f>
        <v/>
      </c>
      <c r="DY187" s="125">
        <f t="array" ref="DY187">
IFERROR(_xlfn.IFS(
$DH187="день_1",
$DR187*$BL187/($AX187-$AW187+1)*BF187*(DAY(EOMONTH(BF$15,0))),
$DH187="день_2",
$DR187/30*MAX(MIN($AX187,EOMONTH(BF$15,0))-MAX($AW187,BF$15)+1,),
$DH187="раб.день",
$DR187/30*(IFERROR(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$DR187*BF187,
$DH187="неделя",
$DR187*BF187/7*(ROUNDUP((DAY(EOMONTH(BF$15,0)))/4,0))),
0)</f>
        <v/>
      </c>
      <c r="DZ187" s="125">
        <f t="array" ref="DZ187">
IFERROR(_xlfn.IFS(
$DH187="день_1",
$DR187*$BL187/($AX187-$AW187+1)*BG187*(DAY(EOMONTH(BG$15,0))),
$DH187="день_2",
$DR187/30*MAX(MIN($AX187,EOMONTH(BG$15,0))-MAX($AW187,BG$15)+1,),
$DH187="раб.день",
$DR187/30*(IFERROR(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$DR187*BG187,
$DH187="неделя",
$DR187*BG187/7*(ROUNDUP((DAY(EOMONTH(BG$15,0)))/4,0))),
0)</f>
        <v/>
      </c>
      <c r="EA187" s="125">
        <f t="array" ref="EA187">
IFERROR(_xlfn.IFS(
$DH187="день_1",
$DR187*$BL187/($AX187-$AW187+1)*BH187*(DAY(EOMONTH(BH$15,0))),
$DH187="день_2",
$DR187/30*MAX(MIN($AX187,EOMONTH(BH$15,0))-MAX($AW187,BH$15)+1,),
$DH187="раб.день",
$DR187/30*(IFERROR(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$DR187*BH187,
$DH187="неделя",
$DR187*BH187/7*(ROUNDUP((DAY(EOMONTH(BH$15,0)))/4,0))),
0)</f>
        <v/>
      </c>
      <c r="EB187" s="125">
        <f t="array" ref="EB187">
IFERROR(_xlfn.IFS(
$DH187="день_1",
$DR187*$BL187/($AX187-$AW187+1)*BI187*(DAY(EOMONTH(BI$15,0))),
$DH187="день_2",
$DR187/30*MAX(MIN($AX187,EOMONTH(BI$15,0))-MAX($AW187,BI$15)+1,),
$DH187="раб.день",
$DR187/30*(IFERROR(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$DR187*BI187,
$DH187="неделя",
$DR187*BI187/7*(ROUNDUP((DAY(EOMONTH(BI$15,0)))/4,0))),
0)</f>
        <v/>
      </c>
      <c r="EC187" s="125">
        <f t="array" ref="EC187">
IFERROR(_xlfn.IFS(
$DH187="день_1",
$DR187*$BL187/($AX187-$AW187+1)*BJ187*(DAY(EOMONTH(BJ$15,0))),
$DH187="день_2",
$DR187/30*MAX(MIN($AX187,EOMONTH(BJ$15,0))-MAX($AW187,BJ$15)+1,),
$DH187="раб.день",
$DR187/30*(IFERROR(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$DR187*BJ187,
$DH187="неделя",
$DR187*BJ187/7*(ROUNDUP((DAY(EOMONTH(BJ$15,0)))/4,0))),
0)</f>
        <v/>
      </c>
      <c r="ED187" s="125">
        <f t="array" ref="ED187">
IFERROR(_xlfn.IFS(
$DH187="день_1",
$DR187*$BL187/($AX187-$AW187+1)*BK187*(DAY(EOMONTH(BK$15,0))),
$DH187="день_2",
$DR187/30*MAX(MIN($AX187,EOMONTH(BK$15,0))-MAX($AW187,BK$15)+1,),
$DH187="раб.день",
$DR187/30*(IFERROR(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$DR187*BK187,
$DH187="неделя",
$DR187*BK187/7*(ROUNDUP((DAY(EOMONTH(BK$15,0)))/4,0))),
0)</f>
        <v/>
      </c>
      <c r="EE187" s="125">
        <f>SUM($DS187,$DT187,$DU187,$DV187,$DW187,$DX187,$DY187,$DZ187,$EA187,$EB187,$EC187,$ED187)</f>
        <v/>
      </c>
      <c r="EF187" s="125">
        <f>IFERROR(ROUND($EE187*(1+$EP187),2),0)</f>
        <v/>
      </c>
      <c r="EG187" s="128" t="n">
        <v>1</v>
      </c>
      <c r="EH187" s="126" t="n">
        <v>0</v>
      </c>
      <c r="EI187" s="126">
        <f>ROUND(SUM($EH187:$EH187)*SUM($AB187:$AB187)*$EG187,2)</f>
        <v/>
      </c>
      <c r="EJ187" s="126">
        <f>ROUND($EI187*(1+$EP187),2)</f>
        <v/>
      </c>
      <c r="EK187" s="126" t="n">
        <v>0</v>
      </c>
      <c r="EL187" s="126">
        <f>ROUND(SUM($EK187:$EK187)*SUM($AB187:$AB187)*$EG187,2)</f>
        <v/>
      </c>
      <c r="EM187" s="126">
        <f>ROUND($EL187*(1+$EP187),2)</f>
        <v/>
      </c>
      <c r="EN187" s="126">
        <f>SUM($EE187,$EI187,$EL187)</f>
        <v/>
      </c>
      <c r="EO187" s="126">
        <f>SUM($EF187,$EJ187,$EM187)</f>
        <v/>
      </c>
      <c r="EP187" s="59" t="n"/>
      <c r="EQ187" s="59" t="n"/>
      <c r="ER187" s="60">
        <f t="array" ref="ER1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MATCH(ES187,
{"AMS";"RussOutdoor";"HD Outdoor";"Ingroup";"IQ";"Ledproduction";"LisChannel";"Logic";"Media-PPL";"NovikovTV | НовиковТВ";"SMA";"SOK";"КрокусТВ | CrocusTV | IndoorTV";"Сити";"ТЯК Москва"},
0)),"")</f>
        <v/>
      </c>
      <c r="ES187" s="60" t="n"/>
      <c r="ET187" s="60">
        <f t="array" ref="ET1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MATCH(ES187,
{"AMS";"RussOutdoor";"HD Outdoor";"Ingroup";"IQ";"Ledproduction";"LisChannel";"Logic";"Media-PPL";"NovikovTV | НовиковТВ";"SMA";"SOK";"КрокусТВ | CrocusTV | IndoorTV";"Сити";"ТЯК Москва"},
0)),"")</f>
        <v/>
      </c>
      <c r="EU187" s="60" t="n"/>
      <c r="EV187" s="60" t="n"/>
      <c r="EX187" s="110">
        <f t="array" ref="EX187">
($AR187/30
+N("ТРАФИК ПЛОЩАДКИ"))*
(IFERROR(
_xlfn.LET(
_xlpm.GPR,
HLOOKUP($L187,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IF($Q187="цифровой",_xlpm.GPR/$AG187,_xlpm.GPR/60)),
0)
+N("DWELL TIME"))*
(IF($AB187=0,0,IF($AB187=1,0.3,IF($AB187=2,0.5,IF($AB187&gt;2,1))))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_xlfn.IFS($AC187="да",1.2,$AC187="нет",1)*
_xlfn.IFS($AD187="да",1.2,$AD187="нет",1)*
IF(R187="статический",1,1.2)*
$X187*
INDEX(
{1.2;1;1.2;1.2;1;1.2;1.2;1.2;1.2;1.2;1.2;1;1.2;1.2;1.2;1.2;1;1;1.2;1.2;1.2;1;1;1;1;1.2;1.2;1.2;1.2;1;1;1;1;1.2;1.2;1.2;1.2;1.2;1.2;1.2;1.2;1;1;1.2;1;1;1;1;1.5;1;1;1.5;1.5;1.2},
MATCH($Q187,_xlpm.MI,0)))&gt;{0.02;0.04;0.06;0.1;0.2;0.4;0.6;0.8;1;2;4;6})),
{0;1;2;3;4;5;6;7;8;9;10;11;12},
0)))
+N("КОЭФФИЦИЕНТ КОНТАКТА"))))*
(_xlfn.IFS($X187&lt;0.1,$X187/1000,$X187&gt;25,5.2,AND($X187&gt;=0.1,$X187&lt;=25),(($X187*2+0.1)/10)*($X187/10)))*
IFERROR((_xlfn.LET(
_xlpm.MA,
{0;0.8;0.85;0.9;0.95;1},
_xlpm.MAA,
{0;1;2;3;4;5},
INDEX(_xlpm.MA,MATCH(SUMPRODUCT(--((IF(ROUND(_xlpm.MAA,1)&gt;5,5,ROUND($AB187,1)))&gt;{0;1;2;3;4;5})),_xlpm.MAA,0)))
+N("КОЭФФИЦИЕНТ КОЛ-ВО КОНСТРУКЦИЙ")),1)*
$AB187,0))*
(IF($Q187="цифровой",$AG187/15*$AI187,1)
+N("ДЛЯ ЦИФРЫ"))</f>
        <v/>
      </c>
      <c r="EY187" s="110">
        <f>IFERROR(EX187*AY187,0)</f>
        <v/>
      </c>
      <c r="EZ187" s="131">
        <f>IFERROR(DP187/EY187*1000,0)</f>
        <v/>
      </c>
      <c r="FA187" s="112">
        <f>IFERROR(FC187/FB187,0)</f>
        <v/>
      </c>
      <c r="FB187" s="112">
        <f>IFERROR((FC187/(EY187/FF187*#REF!))*0.825,0)</f>
        <v/>
      </c>
      <c r="FC187" s="112">
        <f>IFERROR(((EX187*30/AR187)*100)/30,0)</f>
        <v/>
      </c>
      <c r="FD187" s="112">
        <f>IFERROR(EY187/G187*100%,0)</f>
        <v/>
      </c>
      <c r="FE187" s="112">
        <f>IFERROR(FD187/FC187*100%,0)</f>
        <v/>
      </c>
      <c r="FF187" s="110">
        <f>IFERROR(AR187/30*AY187,0)</f>
        <v/>
      </c>
    </row>
    <row r="188" ht="12.75" customHeight="1">
      <c r="A188" s="59" t="n"/>
      <c r="B188" s="60" t="n"/>
      <c r="C188" s="60" t="n"/>
      <c r="D188" s="60">
        <f t="array" ref="D1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8" s="60">
        <f t="array" ref="E1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8" s="60" t="inlineStr"/>
      <c r="G188" s="60" t="n"/>
      <c r="H188" s="60">
        <f t="array" ref="H1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8" s="60" t="n"/>
      <c r="J188" s="60" t="n"/>
      <c r="K188" s="60" t="n"/>
      <c r="L188" s="60" t="n"/>
      <c r="M188" s="60" t="n"/>
      <c r="N188" s="60" t="n"/>
      <c r="O188" s="60" t="n"/>
      <c r="P188" s="60">
        <f t="array" ref="P188">
_xlfn.IFS(
ISNUMBER(MATCH($Q188,{"шелфбаннер","разделитель","монетница","чековая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ISNUMBER(MATCH($Q188,{"каталог","журнал"},)),
"Пресса",
$Q188="","")</f>
        <v/>
      </c>
      <c r="Q188" s="60" t="n"/>
      <c r="R188" s="60">
        <f t="array" ref="R188">
IFERROR(
_xlfn.IFS(
OR(ISNUMBER(MATCH($Q188,{"экспозиция","макет","стенд","автостенд","авто стенд","выставочное пространство","выставочные стенды","модульные выставочные стенды","3Д конструкция","3D конструкция"},)),P188="Экспонирование"),
"нестандартный",
ISNUMBER(MATCH($Q188,{"скроллер","призматрон"},)),
"динамический",
$P188="Видео",
"цифровой",
OR($P188="Пресса",$P188="Щит",$P188="POSm",$P188="Подвес",$P188="Брендирование/оклейка"),
"статический"),"")</f>
        <v/>
      </c>
      <c r="S188" s="59" t="n"/>
      <c r="T188" s="60" t="n"/>
      <c r="U188" s="60" t="n"/>
      <c r="V188" s="60">
        <f>
IF(P188="Видео",
"цифровой постер/ролик",
IF(ISNUMBER(MATCH(Q188,{"короб световой","короб световой | лайтбокс","короб световой | кристалайт","лайтбокс","лайт бокс","кристалайт","LB","lightbox"},)),
"бэклит",
IF(P188="Брендирование/оклейка",
"перфарированная пленка/самоклейка",
IF(P188="Экспонирование",
"под запрос",
IF(P188="Подвес",
"баннер/ткань",
"")))))</f>
        <v/>
      </c>
      <c r="W188" s="59" t="n"/>
      <c r="X188" s="59" t="n"/>
      <c r="Y188" s="59" t="n"/>
      <c r="Z188" s="61" t="n"/>
      <c r="AA188" s="61" t="n"/>
      <c r="AB188" s="61">
        <f>IF(BL188&gt;0,Z188,0)</f>
        <v/>
      </c>
      <c r="AC188" s="59" t="n"/>
      <c r="AD188" s="59" t="n"/>
      <c r="AE188" s="59" t="n"/>
      <c r="AF188" s="59" t="n"/>
      <c r="AG188" s="59" t="n"/>
      <c r="AH188" s="59" t="n"/>
      <c r="AI188" s="59" t="n"/>
      <c r="AJ188" s="59" t="n"/>
      <c r="AK188" s="59" t="n"/>
      <c r="AL188" s="62">
        <f>IFERROR(IF(OR(R188="статический",R188="динамический",R188="нестандартный",R188="",R188=""),"-",IF(AND(AH188="-",AI188="-"),"-",AK188*3600/AH188*AI188)),"-")</f>
        <v/>
      </c>
      <c r="AM188" s="62">
        <f>IFERROR(IF(OR(R188="статический",R188="динамический",R188="",R188="", R188="BTL",R188="нестандартный"),"-",AG188*AI188*AL188/60),"-")</f>
        <v/>
      </c>
      <c r="AN188" s="63">
        <f>IFERROR(IF(AH188="","-",AG188*AI188/AH188),"-")</f>
        <v/>
      </c>
      <c r="AO188" s="59">
        <f>IFERROR(IF(OR($R188="статический",$R188="динамический",$R188="",$R188="",$R188="BTL",$R188="нестандартный"),"-",$AL188*$AY188),"-")</f>
        <v/>
      </c>
      <c r="AP188" s="62">
        <f>IFERROR(IF(OR($R188="статический",$R188="динамический",$R188="",$R188="",$R188="BTL",$R188="нестандартный"),"-",$AM188*AY188),"-")</f>
        <v/>
      </c>
      <c r="AQ188" s="64" t="n"/>
      <c r="AR188" s="61" t="n"/>
      <c r="AS188" s="61" t="n"/>
      <c r="AT188" s="61" t="n"/>
      <c r="AU188" s="65" t="n"/>
      <c r="AV188" s="124">
        <f>IFERROR(DR188/AT188*1000,"n/a")</f>
        <v/>
      </c>
      <c r="AW188" s="67" t="n"/>
      <c r="AX188" s="67" t="n"/>
      <c r="AY188" s="43">
        <f>IFERROR(IF(OR($AW188="",$AX188=""),"",_xlfn.DAYS($AX188+1,$AW188)),"")</f>
        <v/>
      </c>
      <c r="AZ188" s="68">
        <f t="array" ref="AZ188">
_xlfn.LET(_xlpm.COEFF,
IF($AW188+$AX188=0,0,IF(MAX(MIN($AX188,EOMONTH(AZ$15,0))-MAX($AW188,AZ$15)+1,)&gt;0,1,0)),
_xlfn.IFS(
$ES188="LisChannel",
_xlpm.COEFF*
INDEX({1;1;1.2;1.2;1;1;1;1;1.2;1.2;1.2;1.2},
MATCH(MONTH(AZ$15),
{1,2,3,4,5,6,7,8,9,10,11,12})),
CONCATENATE($ES188," ",$L188)="RussOutdoor метро",
_xlpm.COEFF*
INDEX({0.8;0.9;1.1;1.1;1;1;1;1;1.1;1.1;1.1;1.1},
MATCH(MONTH(AZ$15),
{1,2,3,4,5,6,7,8,9,10,11,12})),
$ES188&lt;&gt;"LisChannel",
_xlpm.COEFF,
$ES188&lt;&gt;"RussOutdoor",
_xlpm.COEFF))</f>
        <v/>
      </c>
      <c r="BA188" s="68">
        <f t="array" ref="BA188">
_xlfn.LET(_xlpm.COEFF,
IF($AW188+$AX188=0,0,IF(MAX(MIN($AX188,EOMONTH(BA$15,0))-MAX($AW188,BA$15)+1,)&gt;0,1,0)),
_xlfn.IFS(
$ES188="LisChannel",
_xlpm.COEFF*
INDEX({1;1;1.2;1.2;1;1;1;1;1.2;1.2;1.2;1.2},
MATCH(MONTH(BA$15),
{1,2,3,4,5,6,7,8,9,10,11,12})),
CONCATENATE($ES188," ",$L188)="RussOutdoor метро",
_xlpm.COEFF*
INDEX({0.8;0.9;1.1;1.1;1;1;1;1;1.1;1.1;1.1;1.1},
MATCH(MONTH(BA$15),
{1,2,3,4,5,6,7,8,9,10,11,12})),
$ES188&lt;&gt;"LisChannel",
_xlpm.COEFF,
$ES188&lt;&gt;"RussOutdoor",
_xlpm.COEFF))</f>
        <v/>
      </c>
      <c r="BB188" s="68">
        <f t="array" ref="BB188">
_xlfn.LET(_xlpm.COEFF,
IF($AW188+$AX188=0,0,IF(MAX(MIN($AX188,EOMONTH(BB$15,0))-MAX($AW188,BB$15)+1,)&gt;0,1,0)),
_xlfn.IFS(
$ES188="LisChannel",
_xlpm.COEFF*
INDEX({1;1;1.2;1.2;1;1;1;1;1.2;1.2;1.2;1.2},
MATCH(MONTH(BB$15),
{1,2,3,4,5,6,7,8,9,10,11,12})),
CONCATENATE($ES188," ",$L188)="RussOutdoor метро",
_xlpm.COEFF*
INDEX({0.8;0.9;1.1;1.1;1;1;1;1;1.1;1.1;1.1;1.1},
MATCH(MONTH(BB$15),
{1,2,3,4,5,6,7,8,9,10,11,12})),
$ES188&lt;&gt;"LisChannel",
_xlpm.COEFF,
$ES188&lt;&gt;"RussOutdoor",
_xlpm.COEFF))</f>
        <v/>
      </c>
      <c r="BC188" s="68">
        <f t="array" ref="BC188">
_xlfn.LET(_xlpm.COEFF,
IF($AW188+$AX188=0,0,IF(MAX(MIN($AX188,EOMONTH(BC$15,0))-MAX($AW188,BC$15)+1,)&gt;0,1,0)),
_xlfn.IFS(
$ES188="LisChannel",
_xlpm.COEFF*
INDEX({1;1;1.2;1.2;1;1;1;1;1.2;1.2;1.2;1.2},
MATCH(MONTH(BC$15),
{1,2,3,4,5,6,7,8,9,10,11,12})),
CONCATENATE($ES188," ",$L188)="RussOutdoor метро",
_xlpm.COEFF*
INDEX({0.8;0.9;1.1;1.1;1;1;1;1;1.1;1.1;1.1;1.1},
MATCH(MONTH(BC$15),
{1,2,3,4,5,6,7,8,9,10,11,12})),
$ES188&lt;&gt;"LisChannel",
_xlpm.COEFF,
$ES188&lt;&gt;"RussOutdoor",
_xlpm.COEFF))</f>
        <v/>
      </c>
      <c r="BD188" s="68">
        <f t="array" ref="BD188">
_xlfn.LET(_xlpm.COEFF,
IF($AW188+$AX188=0,0,IF(MAX(MIN($AX188,EOMONTH(BD$15,0))-MAX($AW188,BD$15)+1,)&gt;0,1,0)),
_xlfn.IFS(
$ES188="LisChannel",
_xlpm.COEFF*
INDEX({1;1;1.2;1.2;1;1;1;1;1.2;1.2;1.2;1.2},
MATCH(MONTH(BD$15),
{1,2,3,4,5,6,7,8,9,10,11,12})),
CONCATENATE($ES188," ",$L188)="RussOutdoor метро",
_xlpm.COEFF*
INDEX({0.8;0.9;1.1;1.1;1;1;1;1;1.1;1.1;1.1;1.1},
MATCH(MONTH(BD$15),
{1,2,3,4,5,6,7,8,9,10,11,12})),
$ES188&lt;&gt;"LisChannel",
_xlpm.COEFF,
$ES188&lt;&gt;"RussOutdoor",
_xlpm.COEFF))</f>
        <v/>
      </c>
      <c r="BE188" s="68">
        <f t="array" ref="BE188">
_xlfn.LET(_xlpm.COEFF,
IF($AW188+$AX188=0,0,IF(MAX(MIN($AX188,EOMONTH(BE$15,0))-MAX($AW188,BE$15)+1,)&gt;0,1,0)),
_xlfn.IFS(
$ES188="LisChannel",
_xlpm.COEFF*
INDEX({1;1;1.2;1.2;1;1;1;1;1.2;1.2;1.2;1.2},
MATCH(MONTH(BE$15),
{1,2,3,4,5,6,7,8,9,10,11,12})),
CONCATENATE($ES188," ",$L188)="RussOutdoor метро",
_xlpm.COEFF*
INDEX({0.8;0.9;1.1;1.1;1;1;1;1;1.1;1.1;1.1;1.1},
MATCH(MONTH(BE$15),
{1,2,3,4,5,6,7,8,9,10,11,12})),
$ES188&lt;&gt;"LisChannel",
_xlpm.COEFF,
$ES188&lt;&gt;"RussOutdoor",
_xlpm.COEFF))</f>
        <v/>
      </c>
      <c r="BF188" s="68">
        <f t="array" ref="BF188">
_xlfn.LET(_xlpm.COEFF,
IF($AW188+$AX188=0,0,IF(MAX(MIN($AX188,EOMONTH(BF$15,0))-MAX($AW188,BF$15)+1,)&gt;0,1,0)),
_xlfn.IFS(
$ES188="LisChannel",
_xlpm.COEFF*
INDEX({1;1;1.2;1.2;1;1;1;1;1.2;1.2;1.2;1.2},
MATCH(MONTH(BF$15),
{1,2,3,4,5,6,7,8,9,10,11,12})),
CONCATENATE($ES188," ",$L188)="RussOutdoor метро",
_xlpm.COEFF*
INDEX({0.8;0.9;1.1;1.1;1;1;1;1;1.1;1.1;1.1;1.1},
MATCH(MONTH(BF$15),
{1,2,3,4,5,6,7,8,9,10,11,12})),
$ES188&lt;&gt;"LisChannel",
_xlpm.COEFF,
$ES188&lt;&gt;"RussOutdoor",
_xlpm.COEFF))</f>
        <v/>
      </c>
      <c r="BG188" s="68">
        <f t="array" ref="BG188">
_xlfn.LET(_xlpm.COEFF,
IF($AW188+$AX188=0,0,IF(MAX(MIN($AX188,EOMONTH(BG$15,0))-MAX($AW188,BG$15)+1,)&gt;0,1,0)),
_xlfn.IFS(
$ES188="LisChannel",
_xlpm.COEFF*
INDEX({1;1;1.2;1.2;1;1;1;1;1.2;1.2;1.2;1.2},
MATCH(MONTH(BG$15),
{1,2,3,4,5,6,7,8,9,10,11,12})),
CONCATENATE($ES188," ",$L188)="RussOutdoor метро",
_xlpm.COEFF*
INDEX({0.8;0.9;1.1;1.1;1;1;1;1;1.1;1.1;1.1;1.1},
MATCH(MONTH(BG$15),
{1,2,3,4,5,6,7,8,9,10,11,12})),
$ES188&lt;&gt;"LisChannel",
_xlpm.COEFF,
$ES188&lt;&gt;"RussOutdoor",
_xlpm.COEFF))</f>
        <v/>
      </c>
      <c r="BH188" s="68">
        <f t="array" ref="BH188">
_xlfn.LET(_xlpm.COEFF,
IF($AW188+$AX188=0,0,IF(MAX(MIN($AX188,EOMONTH(BH$15,0))-MAX($AW188,BH$15)+1,)&gt;0,1,0)),
_xlfn.IFS(
$ES188="LisChannel",
_xlpm.COEFF*
INDEX({1;1;1.2;1.2;1;1;1;1;1.2;1.2;1.2;1.2},
MATCH(MONTH(BH$15),
{1,2,3,4,5,6,7,8,9,10,11,12})),
CONCATENATE($ES188," ",$L188)="RussOutdoor метро",
_xlpm.COEFF*
INDEX({0.8;0.9;1.1;1.1;1;1;1;1;1.1;1.1;1.1;1.1},
MATCH(MONTH(BH$15),
{1,2,3,4,5,6,7,8,9,10,11,12})),
$ES188&lt;&gt;"LisChannel",
_xlpm.COEFF,
$ES188&lt;&gt;"RussOutdoor",
_xlpm.COEFF))</f>
        <v/>
      </c>
      <c r="BI188" s="68">
        <f t="array" ref="BI188">
_xlfn.LET(_xlpm.COEFF,
IF($AW188+$AX188=0,0,IF(MAX(MIN($AX188,EOMONTH(BI$15,0))-MAX($AW188,BI$15)+1,)&gt;0,1,0)),
_xlfn.IFS(
$ES188="LisChannel",
_xlpm.COEFF*
INDEX({1;1;1.2;1.2;1;1;1;1;1.2;1.2;1.2;1.2},
MATCH(MONTH(BI$15),
{1,2,3,4,5,6,7,8,9,10,11,12})),
CONCATENATE($ES188," ",$L188)="RussOutdoor метро",
_xlpm.COEFF*
INDEX({0.8;0.9;1.1;1.1;1;1;1;1;1.1;1.1;1.1;1.1},
MATCH(MONTH(BI$15),
{1,2,3,4,5,6,7,8,9,10,11,12})),
$ES188&lt;&gt;"LisChannel",
_xlpm.COEFF,
$ES188&lt;&gt;"RussOutdoor",
_xlpm.COEFF))</f>
        <v/>
      </c>
      <c r="BJ188" s="68">
        <f t="array" ref="BJ188">
_xlfn.LET(_xlpm.COEFF,
IF($AW188+$AX188=0,0,IF(MAX(MIN($AX188,EOMONTH(BJ$15,0))-MAX($AW188,BJ$15)+1,)&gt;0,1,0)),
_xlfn.IFS(
$ES188="LisChannel",
_xlpm.COEFF*
INDEX({1;1;1.2;1.2;1;1;1;1;1.2;1.2;1.2;1.2},
MATCH(MONTH(BJ$15),
{1,2,3,4,5,6,7,8,9,10,11,12})),
CONCATENATE($ES188," ",$L188)="RussOutdoor метро",
_xlpm.COEFF*
INDEX({0.8;0.9;1.1;1.1;1;1;1;1;1.1;1.1;1.1;1.1},
MATCH(MONTH(BJ$15),
{1,2,3,4,5,6,7,8,9,10,11,12})),
$ES188&lt;&gt;"LisChannel",
_xlpm.COEFF,
$ES188&lt;&gt;"RussOutdoor",
_xlpm.COEFF))</f>
        <v/>
      </c>
      <c r="BK188" s="68">
        <f t="array" ref="BK188">
_xlfn.LET(_xlpm.COEFF,
IF($AW188+$AX188=0,0,IF(MAX(MIN($AX188,EOMONTH(BK$15,0))-MAX($AW188,BK$15)+1,)&gt;0,1,0)),
_xlfn.IFS(
$ES188="LisChannel",
_xlpm.COEFF*
INDEX({1;1;1.2;1.2;1;1;1;1;1.2;1.2;1.2;1.2},
MATCH(MONTH(BK$15),
{1,2,3,4,5,6,7,8,9,10,11,12})),
CONCATENATE($ES188," ",$L188)="RussOutdoor метро",
_xlpm.COEFF*
INDEX({0.8;0.9;1.1;1.1;1;1;1;1;1.1;1.1;1.1;1.1},
MATCH(MONTH(BK$15),
{1,2,3,4,5,6,7,8,9,10,11,12})),
$ES188&lt;&gt;"LisChannel",
_xlpm.COEFF,
$ES188&lt;&gt;"RussOutdoor",
_xlpm.COEFF))</f>
        <v/>
      </c>
      <c r="BL188" s="62">
        <f>COUNTIFS($AZ188:$BK188,"&gt;0")</f>
        <v/>
      </c>
      <c r="BM188" s="65" t="n"/>
      <c r="BN188" s="125">
        <f>$DJ188</f>
        <v/>
      </c>
      <c r="BO188" s="63">
        <f>$DQ188</f>
        <v/>
      </c>
      <c r="BP188" s="125">
        <f>
IFERROR(
IF($BL188=0,0,
$BN188*(1-$BO188)),
0)</f>
        <v/>
      </c>
      <c r="BQ188" s="125">
        <f t="array" ref="BQ188">
IFERROR(
_xlfn.IFS(
$DH188="день_1",
$BP188*$BL188/($AX188-$AW188+1)*AZ188*(DAY(EOMONTH(AZ$15,0))),
$DH188="день_2",
$BP188/30*MAX(MIN($AX188,EOMONTH(AZ$15,0))-MAX($AW188,AZ$15)+1,),
$DH188="раб.день",
$BP188/30*(IFERROR(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$BP188*AZ188,
$DH188="неделя",
$BP188*AZ188/7*(ROUNDUP((DAY(EOMONTH(AZ$15,0)))/4,0))),
0)</f>
        <v/>
      </c>
      <c r="BR188" s="125">
        <f t="array" ref="BR188">
IFERROR(
_xlfn.IFS(
$DH188="день_1",
$BP188*$BL188/($AX188-$AW188+1)*BA188*(DAY(EOMONTH(BA$15,0))),
$DH188="день_2",
$BP188/30*MAX(MIN($AX188,EOMONTH(BA$15,0))-MAX($AW188,BA$15)+1,),
$DH188="раб.день",
$BP188/30*(IFERROR(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$BP188*BA188,
$DH188="неделя",
$BP188*BA188/7*(ROUNDUP((DAY(EOMONTH(BA$15,0)))/4,0))),
0)</f>
        <v/>
      </c>
      <c r="BS188" s="125">
        <f t="array" ref="BS188">
IFERROR(
_xlfn.IFS(
$DH188="день_1",
$BP188*$BL188/($AX188-$AW188+1)*BB188*(DAY(EOMONTH(BB$15,0))),
$DH188="день_2",
$BP188/30*MAX(MIN($AX188,EOMONTH(BB$15,0))-MAX($AW188,BB$15)+1,),
$DH188="раб.день",
$BP188/30*(IFERROR(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$BP188*BB188,
$DH188="неделя",
$BP188*BB188/7*(ROUNDUP((DAY(EOMONTH(BB$15,0)))/4,0))),
0)</f>
        <v/>
      </c>
      <c r="BT188" s="125">
        <f t="array" ref="BT188">
IFERROR(
_xlfn.IFS(
$DH188="день_1",
$BP188*$BL188/($AX188-$AW188+1)*BC188*(DAY(EOMONTH(BC$15,0))),
$DH188="день_2",
$BP188/30*MAX(MIN($AX188,EOMONTH(BC$15,0))-MAX($AW188,BC$15)+1,),
$DH188="раб.день",
$BP188/30*(IFERROR(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$BP188*BC188,
$DH188="неделя",
$BP188*BC188/7*(ROUNDUP((DAY(EOMONTH(BC$15,0)))/4,0))),
0)</f>
        <v/>
      </c>
      <c r="BU188" s="125">
        <f t="array" ref="BU188">
IFERROR(
_xlfn.IFS(
$DH188="день_1",
$BP188*$BL188/($AX188-$AW188+1)*BD188*(DAY(EOMONTH(BD$15,0))),
$DH188="день_2",
$BP188/30*MAX(MIN($AX188,EOMONTH(BD$15,0))-MAX($AW188,BD$15)+1,),
$DH188="раб.день",
$BP188/30*(IFERROR(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$BP188*BD188,
$DH188="неделя",
$BP188*BD188/7*(ROUNDUP((DAY(EOMONTH(BD$15,0)))/4,0))),
0)</f>
        <v/>
      </c>
      <c r="BV188" s="125">
        <f t="array" ref="BV188">
IFERROR(
_xlfn.IFS(
$DH188="день_1",
$BP188*$BL188/($AX188-$AW188+1)*BE188*(DAY(EOMONTH(BE$15,0))),
$DH188="день_2",
$BP188/30*MAX(MIN($AX188,EOMONTH(BE$15,0))-MAX($AW188,BE$15)+1,),
$DH188="раб.день",
$BP188/30*(IFERROR(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$BP188*BE188,
$DH188="неделя",
$BP188*BE188/7*(ROUNDUP((DAY(EOMONTH(BE$15,0)))/4,0))),
0)</f>
        <v/>
      </c>
      <c r="BW188" s="125">
        <f t="array" ref="BW188">
IFERROR(
_xlfn.IFS(
$DH188="день_1",
$BP188*$BL188/($AX188-$AW188+1)*BF188*(DAY(EOMONTH(BF$15,0))),
$DH188="день_2",
$BP188/30*MAX(MIN($AX188,EOMONTH(BF$15,0))-MAX($AW188,BF$15)+1,),
$DH188="раб.день",
$BP188/30*(IFERROR(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$BP188*BF188,
$DH188="неделя",
$BP188*BF188/7*(ROUNDUP((DAY(EOMONTH(BF$15,0)))/4,0))),
0)</f>
        <v/>
      </c>
      <c r="BX188" s="125">
        <f t="array" ref="BX188">
IFERROR(
_xlfn.IFS(
$DH188="день_1",
$BP188*$BL188/($AX188-$AW188+1)*BG188*(DAY(EOMONTH(BG$15,0))),
$DH188="день_2",
$BP188/30*MAX(MIN($AX188,EOMONTH(BG$15,0))-MAX($AW188,BG$15)+1,),
$DH188="раб.день",
$BP188/30*(IFERROR(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$BP188*BG188,
$DH188="неделя",
$BP188*BG188/7*(ROUNDUP((DAY(EOMONTH(BG$15,0)))/4,0))),
0)</f>
        <v/>
      </c>
      <c r="BY188" s="125">
        <f t="array" ref="BY188">
IFERROR(
_xlfn.IFS(
$DH188="день_1",
$BP188*$BL188/($AX188-$AW188+1)*BH188*(DAY(EOMONTH(BH$15,0))),
$DH188="день_2",
$BP188/30*MAX(MIN($AX188,EOMONTH(BH$15,0))-MAX($AW188,BH$15)+1,),
$DH188="раб.день",
$BP188/30*(IFERROR(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$BP188*BH188,
$DH188="неделя",
$BP188*BH188/7*(ROUNDUP((DAY(EOMONTH(BH$15,0)))/4,0))),
0)</f>
        <v/>
      </c>
      <c r="BZ188" s="125">
        <f t="array" ref="BZ188">
IFERROR(
_xlfn.IFS(
$DH188="день_1",
$BP188*$BL188/($AX188-$AW188+1)*BI188*(DAY(EOMONTH(BI$15,0))),
$DH188="день_2",
$BP188/30*MAX(MIN($AX188,EOMONTH(BI$15,0))-MAX($AW188,BI$15)+1,),
$DH188="раб.день",
$BP188/30*(IFERROR(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$BP188*BI188,
$DH188="неделя",
$BP188*BI188/7*(ROUNDUP((DAY(EOMONTH(BI$15,0)))/4,0))),
0)</f>
        <v/>
      </c>
      <c r="CA188" s="125">
        <f t="array" ref="CA188">
IFERROR(
_xlfn.IFS(
$DH188="день_1",
$BP188*$BL188/($AX188-$AW188+1)*BJ188*(DAY(EOMONTH(BJ$15,0))),
$DH188="день_2",
$BP188/30*MAX(MIN($AX188,EOMONTH(BJ$15,0))-MAX($AW188,BJ$15)+1,),
$DH188="раб.день",
$BP188/30*(IFERROR(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$BP188*BJ188,
$DH188="неделя",
$BP188*BJ188/7*(ROUNDUP((DAY(EOMONTH(BJ$15,0)))/4,0))),
0)</f>
        <v/>
      </c>
      <c r="CB188" s="125">
        <f t="array" ref="CB188">
IFERROR(
_xlfn.IFS(
$DH188="день_1",
$BP188*$BL188/($AX188-$AW188+1)*BK188*(DAY(EOMONTH(BK$15,0))),
$DH188="день_2",
$BP188/30*MAX(MIN($AX188,EOMONTH(BK$15,0))-MAX($AW188,BK$15)+1,),
$DH188="раб.день",
$BP188/30*(IFERROR(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$BP188*BK188,
$DH188="неделя",
$BP188*BK188/7*(ROUNDUP((DAY(EOMONTH(BK$15,0)))/4,0))),
0)</f>
        <v/>
      </c>
      <c r="CC188" s="125">
        <f>SUM($BQ188:$CB188)</f>
        <v/>
      </c>
      <c r="CD188" s="126">
        <f>SUM($EH188:$EH188)</f>
        <v/>
      </c>
      <c r="CE188" s="126">
        <f>$CD188*$AB188</f>
        <v/>
      </c>
      <c r="CF188" s="126">
        <f>SUM($EK188:$EK188)</f>
        <v/>
      </c>
      <c r="CG188" s="126">
        <f>$CF188*$AB188</f>
        <v/>
      </c>
      <c r="CH188" s="126">
        <f>SUM($CC188,$CE188,$CG188)</f>
        <v/>
      </c>
      <c r="CI188" s="126">
        <f>$CH188*(1+$CM188)</f>
        <v/>
      </c>
      <c r="CJ188" s="127" t="n">
        <v>0</v>
      </c>
      <c r="CK188" s="126">
        <f>SUM($CH188:$CH188)*(1+$CJ188)</f>
        <v/>
      </c>
      <c r="CL188" s="126">
        <f>SUM($CH188:$CH188)*(1+$CM188)</f>
        <v/>
      </c>
      <c r="CM188" s="59" t="n"/>
      <c r="CN188" s="59" t="n"/>
      <c r="CO188" s="72" t="n"/>
      <c r="CP188" s="59" t="n"/>
      <c r="CQ188" s="73" t="n"/>
      <c r="CR188" s="73" t="n"/>
      <c r="CS188" s="73" t="n"/>
      <c r="CT188" s="72" t="n"/>
      <c r="CU188" s="79" t="inlineStr">
        <is>
          <t> </t>
        </is>
      </c>
      <c r="CV188" s="60" t="n"/>
      <c r="CW188" s="60" t="n"/>
      <c r="CX188" s="60" t="n"/>
      <c r="CY188" s="127">
        <f>IFERROR(($CC188-$EE188)/($EE188/(1-$DQ188)),0)</f>
        <v/>
      </c>
      <c r="CZ188" s="127">
        <f>IFERROR(1-$EI188/($CE188),0)</f>
        <v/>
      </c>
      <c r="DA188" s="127">
        <f>IFERROR(1-$EL188/($CG188),0)</f>
        <v/>
      </c>
      <c r="DB188" s="126">
        <f>ROUND(IFERROR(($CI188/(1+$CM188)-$EN188),0),2)</f>
        <v/>
      </c>
      <c r="DC188" s="128" t="n"/>
      <c r="DD188" s="125" t="n"/>
      <c r="DE188" s="75" t="n">
        <v>0</v>
      </c>
      <c r="DF188" s="128" t="n"/>
      <c r="DG188" s="125">
        <f>IF($DC188=0,0,$DD188*($DC188*100%-$DE188*$DF188))*SUM($AB188:$AB188)</f>
        <v/>
      </c>
      <c r="DH188" s="129" t="inlineStr">
        <is>
          <t>месяц</t>
        </is>
      </c>
      <c r="DI188" s="130">
        <f t="array" ref="DI188">IFERROR(
IF($ES188="LisChannel",
(ROUND(((INDEX({174.625;153.888888888889;130.972222222222},MATCH($AI188,{2;3;4}),0))*$AG188*$AI188),2)),0),0)</f>
        <v/>
      </c>
      <c r="DJ188" s="130">
        <f>
_xlfn.LET(_xlpm.X,
IFERROR(
IF($ES188="НовиковТВ",
(_xlfn.LET(_xlpm.NTV,
_xlfn.LET(_xlpm.MIN,350000,
IF(SUMIFS($DI:$DI,$ES:$ES,"НовиковТВ")&lt;=_xlpm.MIN,
(SUMIFS($DI:$DI,$ES:$ES,"НовиковТВ")/(COUNTIFS($ES:$ES,"НовиковТВ")))*_xlpm.MIN/SUMIFS($DI:$DI,$ES:$ES,"НовиковТВ"),
DI188)),
_xlpm.NTV+$DG188/(1-(1-(_xlpm.NTV)*(1-$DL188)*(1-$DM188)*(1-$DN188)*(1-$DO188)*(1-$DP188)/_xlpm.NTV))))/(1+$EP188),
$DI188+$DG188/(1-(1-($DI188)*(1-$DL188)*(1-$DM188)*(1-$DN188)*(1-$DO188)*(1-$DP188)/$DI188))),
0),
_xlpm.X*(1+$CM188)*(1+$CW188)-_xlpm.X*(1+$CM188)+_xlpm.X)</f>
        <v/>
      </c>
      <c r="DK188" s="125" t="inlineStr">
        <is>
          <t>послед.</t>
        </is>
      </c>
      <c r="DL188" s="63" t="n">
        <v>0</v>
      </c>
      <c r="DM188" s="63" t="n">
        <v>0</v>
      </c>
      <c r="DN188" s="63" t="n">
        <v>0</v>
      </c>
      <c r="DO188" s="63" t="n">
        <v>0</v>
      </c>
      <c r="DP188" s="63" t="n">
        <v>0</v>
      </c>
      <c r="DQ188" s="63">
        <f t="array" ref="DQ188">IFERROR(_xlfn.IFS(
$DK188="послед.",1-(1-$DL188)*(1-$DM188)*(1-$DN188)*(1-$DO188)*(1-$DP188),
$DK188="сумм.",$DL188+$DM188+$DN188+$DO188+$DP188),
0)</f>
        <v/>
      </c>
      <c r="DR188" s="125">
        <f t="array" ref="DR188">
IFERROR(
_xlfn.IFS(
$BL188=0,
0,
$BL188&gt;0,
_xlfn.IFS($DK188="послед.",
$DJ188*(1-$DL188)*(1-$DM188)*(1-$DN188)*(1-$DO188)*(1-$DP188),
$DK188="сумм.",
$DJ188*(1-($DL188+$DM188+$DN188+$DO188+$DP188)))),0)</f>
        <v/>
      </c>
      <c r="DS188" s="125">
        <f t="array" ref="DS188">
IFERROR(_xlfn.IFS(
$DH188="день_1",
$DR188*$BL188/($AX188-$AW188+1)*AZ188*(DAY(EOMONTH(AZ$15,0))),
$DH188="день_2",
$DR188/30*MAX(MIN($AX188,EOMONTH(AZ$15,0))-MAX($AW188,AZ$15)+1,),
$DH188="раб.день",
$DR188/30*(IFERROR(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$DR188*AZ188,
$DH188="неделя",
$DR188*AZ188/7*(ROUNDUP((DAY(EOMONTH(AZ$15,0)))/4,0))),
0)</f>
        <v/>
      </c>
      <c r="DT188" s="125">
        <f t="array" ref="DT188">
IFERROR(_xlfn.IFS(
$DH188="день_1",
$DR188*$BL188/($AX188-$AW188+1)*BA188*(DAY(EOMONTH(BA$15,0))),
$DH188="день_2",
$DR188/30*MAX(MIN($AX188,EOMONTH(BA$15,0))-MAX($AW188,BA$15)+1,),
$DH188="раб.день",
$DR188/30*(IFERROR(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$DR188*BA188,
$DH188="неделя",
$DR188*BA188/7*(ROUNDUP((DAY(EOMONTH(BA$15,0)))/4,0))),
0)</f>
        <v/>
      </c>
      <c r="DU188" s="125">
        <f t="array" ref="DU188">
IFERROR(_xlfn.IFS(
$DH188="день_1",
$DR188*$BL188/($AX188-$AW188+1)*BB188*(DAY(EOMONTH(BB$15,0))),
$DH188="день_2",
$DR188/30*MAX(MIN($AX188,EOMONTH(BB$15,0))-MAX($AW188,BB$15)+1,),
$DH188="раб.день",
$DR188/30*(IFERROR(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$DR188*BB188,
$DH188="неделя",
$DR188*BB188/7*(ROUNDUP((DAY(EOMONTH(BB$15,0)))/4,0))),
0)</f>
        <v/>
      </c>
      <c r="DV188" s="125">
        <f t="array" ref="DV188">
IFERROR(_xlfn.IFS(
$DH188="день_1",
$DR188*$BL188/($AX188-$AW188+1)*BC188*(DAY(EOMONTH(BC$15,0))),
$DH188="день_2",
$DR188/30*MAX(MIN($AX188,EOMONTH(BC$15,0))-MAX($AW188,BC$15)+1,),
$DH188="раб.день",
$DR188/30*(IFERROR(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$DR188*BC188,
$DH188="неделя",
$DR188*BC188/7*(ROUNDUP((DAY(EOMONTH(BC$15,0)))/4,0))),
0)</f>
        <v/>
      </c>
      <c r="DW188" s="125">
        <f t="array" ref="DW188">
IFERROR(_xlfn.IFS(
$DH188="день_1",
$DR188*$BL188/($AX188-$AW188+1)*BD188*(DAY(EOMONTH(BD$15,0))),
$DH188="день_2",
$DR188/30*MAX(MIN($AX188,EOMONTH(BD$15,0))-MAX($AW188,BD$15)+1,),
$DH188="раб.день",
$DR188/30*(IFERROR(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$DR188*BD188,
$DH188="неделя",
$DR188*BD188/7*(ROUNDUP((DAY(EOMONTH(BD$15,0)))/4,0))),
0)</f>
        <v/>
      </c>
      <c r="DX188" s="125">
        <f t="array" ref="DX188">
IFERROR(_xlfn.IFS(
$DH188="день_1",
$DR188*$BL188/($AX188-$AW188+1)*BE188*(DAY(EOMONTH(BE$15,0))),
$DH188="день_2",
$DR188/30*MAX(MIN($AX188,EOMONTH(BE$15,0))-MAX($AW188,BE$15)+1,),
$DH188="раб.день",
$DR188/30*(IFERROR(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$DR188*BE188,
$DH188="неделя",
$DR188*BE188/7*(ROUNDUP((DAY(EOMONTH(BE$15,0)))/4,0))),
0)</f>
        <v/>
      </c>
      <c r="DY188" s="125">
        <f t="array" ref="DY188">
IFERROR(_xlfn.IFS(
$DH188="день_1",
$DR188*$BL188/($AX188-$AW188+1)*BF188*(DAY(EOMONTH(BF$15,0))),
$DH188="день_2",
$DR188/30*MAX(MIN($AX188,EOMONTH(BF$15,0))-MAX($AW188,BF$15)+1,),
$DH188="раб.день",
$DR188/30*(IFERROR(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$DR188*BF188,
$DH188="неделя",
$DR188*BF188/7*(ROUNDUP((DAY(EOMONTH(BF$15,0)))/4,0))),
0)</f>
        <v/>
      </c>
      <c r="DZ188" s="125">
        <f t="array" ref="DZ188">
IFERROR(_xlfn.IFS(
$DH188="день_1",
$DR188*$BL188/($AX188-$AW188+1)*BG188*(DAY(EOMONTH(BG$15,0))),
$DH188="день_2",
$DR188/30*MAX(MIN($AX188,EOMONTH(BG$15,0))-MAX($AW188,BG$15)+1,),
$DH188="раб.день",
$DR188/30*(IFERROR(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$DR188*BG188,
$DH188="неделя",
$DR188*BG188/7*(ROUNDUP((DAY(EOMONTH(BG$15,0)))/4,0))),
0)</f>
        <v/>
      </c>
      <c r="EA188" s="125">
        <f t="array" ref="EA188">
IFERROR(_xlfn.IFS(
$DH188="день_1",
$DR188*$BL188/($AX188-$AW188+1)*BH188*(DAY(EOMONTH(BH$15,0))),
$DH188="день_2",
$DR188/30*MAX(MIN($AX188,EOMONTH(BH$15,0))-MAX($AW188,BH$15)+1,),
$DH188="раб.день",
$DR188/30*(IFERROR(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$DR188*BH188,
$DH188="неделя",
$DR188*BH188/7*(ROUNDUP((DAY(EOMONTH(BH$15,0)))/4,0))),
0)</f>
        <v/>
      </c>
      <c r="EB188" s="125">
        <f t="array" ref="EB188">
IFERROR(_xlfn.IFS(
$DH188="день_1",
$DR188*$BL188/($AX188-$AW188+1)*BI188*(DAY(EOMONTH(BI$15,0))),
$DH188="день_2",
$DR188/30*MAX(MIN($AX188,EOMONTH(BI$15,0))-MAX($AW188,BI$15)+1,),
$DH188="раб.день",
$DR188/30*(IFERROR(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$DR188*BI188,
$DH188="неделя",
$DR188*BI188/7*(ROUNDUP((DAY(EOMONTH(BI$15,0)))/4,0))),
0)</f>
        <v/>
      </c>
      <c r="EC188" s="125">
        <f t="array" ref="EC188">
IFERROR(_xlfn.IFS(
$DH188="день_1",
$DR188*$BL188/($AX188-$AW188+1)*BJ188*(DAY(EOMONTH(BJ$15,0))),
$DH188="день_2",
$DR188/30*MAX(MIN($AX188,EOMONTH(BJ$15,0))-MAX($AW188,BJ$15)+1,),
$DH188="раб.день",
$DR188/30*(IFERROR(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$DR188*BJ188,
$DH188="неделя",
$DR188*BJ188/7*(ROUNDUP((DAY(EOMONTH(BJ$15,0)))/4,0))),
0)</f>
        <v/>
      </c>
      <c r="ED188" s="125">
        <f t="array" ref="ED188">
IFERROR(_xlfn.IFS(
$DH188="день_1",
$DR188*$BL188/($AX188-$AW188+1)*BK188*(DAY(EOMONTH(BK$15,0))),
$DH188="день_2",
$DR188/30*MAX(MIN($AX188,EOMONTH(BK$15,0))-MAX($AW188,BK$15)+1,),
$DH188="раб.день",
$DR188/30*(IFERROR(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$DR188*BK188,
$DH188="неделя",
$DR188*BK188/7*(ROUNDUP((DAY(EOMONTH(BK$15,0)))/4,0))),
0)</f>
        <v/>
      </c>
      <c r="EE188" s="125">
        <f>SUM($DS188,$DT188,$DU188,$DV188,$DW188,$DX188,$DY188,$DZ188,$EA188,$EB188,$EC188,$ED188)</f>
        <v/>
      </c>
      <c r="EF188" s="125">
        <f>IFERROR(ROUND($EE188*(1+$EP188),2),0)</f>
        <v/>
      </c>
      <c r="EG188" s="128" t="n">
        <v>1</v>
      </c>
      <c r="EH188" s="126" t="n">
        <v>0</v>
      </c>
      <c r="EI188" s="126">
        <f>ROUND(SUM($EH188:$EH188)*SUM($AB188:$AB188)*$EG188,2)</f>
        <v/>
      </c>
      <c r="EJ188" s="126">
        <f>ROUND($EI188*(1+$EP188),2)</f>
        <v/>
      </c>
      <c r="EK188" s="126" t="n">
        <v>0</v>
      </c>
      <c r="EL188" s="126">
        <f>ROUND(SUM($EK188:$EK188)*SUM($AB188:$AB188)*$EG188,2)</f>
        <v/>
      </c>
      <c r="EM188" s="126">
        <f>ROUND($EL188*(1+$EP188),2)</f>
        <v/>
      </c>
      <c r="EN188" s="126">
        <f>SUM($EE188,$EI188,$EL188)</f>
        <v/>
      </c>
      <c r="EO188" s="126">
        <f>SUM($EF188,$EJ188,$EM188)</f>
        <v/>
      </c>
      <c r="EP188" s="59" t="n"/>
      <c r="EQ188" s="59" t="n"/>
      <c r="ER188" s="60">
        <f t="array" ref="ER1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MATCH(ES188,
{"AMS";"RussOutdoor";"HD Outdoor";"Ingroup";"IQ";"Ledproduction";"LisChannel";"Logic";"Media-PPL";"NovikovTV | НовиковТВ";"SMA";"SOK";"КрокусТВ | CrocusTV | IndoorTV";"Сити";"ТЯК Москва"},
0)),"")</f>
        <v/>
      </c>
      <c r="ES188" s="60" t="n"/>
      <c r="ET188" s="60">
        <f t="array" ref="ET1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MATCH(ES188,
{"AMS";"RussOutdoor";"HD Outdoor";"Ingroup";"IQ";"Ledproduction";"LisChannel";"Logic";"Media-PPL";"NovikovTV | НовиковТВ";"SMA";"SOK";"КрокусТВ | CrocusTV | IndoorTV";"Сити";"ТЯК Москва"},
0)),"")</f>
        <v/>
      </c>
      <c r="EU188" s="60" t="n"/>
      <c r="EV188" s="60" t="n"/>
      <c r="EX188" s="110">
        <f t="array" ref="EX188">
($AR188/30
+N("ТРАФИК ПЛОЩАДКИ"))*
(IFERROR(
_xlfn.LET(
_xlpm.GPR,
HLOOKUP($L188,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IF($Q188="цифровой",_xlpm.GPR/$AG188,_xlpm.GPR/60)),
0)
+N("DWELL TIME"))*
(IF($AB188=0,0,IF($AB188=1,0.3,IF($AB188=2,0.5,IF($AB188&gt;2,1))))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_xlfn.IFS($AC188="да",1.2,$AC188="нет",1)*
_xlfn.IFS($AD188="да",1.2,$AD188="нет",1)*
IF(R188="статический",1,1.2)*
$X188*
INDEX(
{1.2;1;1.2;1.2;1;1.2;1.2;1.2;1.2;1.2;1.2;1;1.2;1.2;1.2;1.2;1;1;1.2;1.2;1.2;1;1;1;1;1.2;1.2;1.2;1.2;1;1;1;1;1.2;1.2;1.2;1.2;1.2;1.2;1.2;1.2;1;1;1.2;1;1;1;1;1.5;1;1;1.5;1.5;1.2},
MATCH($Q188,_xlpm.MI,0)))&gt;{0.02;0.04;0.06;0.1;0.2;0.4;0.6;0.8;1;2;4;6})),
{0;1;2;3;4;5;6;7;8;9;10;11;12},
0)))
+N("КОЭФФИЦИЕНТ КОНТАКТА"))))*
(_xlfn.IFS($X188&lt;0.1,$X188/1000,$X188&gt;25,5.2,AND($X188&gt;=0.1,$X188&lt;=25),(($X188*2+0.1)/10)*($X188/10)))*
IFERROR((_xlfn.LET(
_xlpm.MA,
{0;0.8;0.85;0.9;0.95;1},
_xlpm.MAA,
{0;1;2;3;4;5},
INDEX(_xlpm.MA,MATCH(SUMPRODUCT(--((IF(ROUND(_xlpm.MAA,1)&gt;5,5,ROUND($AB188,1)))&gt;{0;1;2;3;4;5})),_xlpm.MAA,0)))
+N("КОЭФФИЦИЕНТ КОЛ-ВО КОНСТРУКЦИЙ")),1)*
$AB188,0))*
(IF($Q188="цифровой",$AG188/15*$AI188,1)
+N("ДЛЯ ЦИФРЫ"))</f>
        <v/>
      </c>
      <c r="EY188" s="110">
        <f>IFERROR(EX188*AY188,0)</f>
        <v/>
      </c>
      <c r="EZ188" s="131">
        <f>IFERROR(DP188/EY188*1000,0)</f>
        <v/>
      </c>
      <c r="FA188" s="112">
        <f>IFERROR(FC188/FB188,0)</f>
        <v/>
      </c>
      <c r="FB188" s="112">
        <f>IFERROR((FC188/(EY188/FF188*#REF!))*0.825,0)</f>
        <v/>
      </c>
      <c r="FC188" s="112">
        <f>IFERROR(((EX188*30/AR188)*100)/30,0)</f>
        <v/>
      </c>
      <c r="FD188" s="112">
        <f>IFERROR(EY188/G188*100%,0)</f>
        <v/>
      </c>
      <c r="FE188" s="112">
        <f>IFERROR(FD188/FC188*100%,0)</f>
        <v/>
      </c>
      <c r="FF188" s="110">
        <f>IFERROR(AR188/30*AY188,0)</f>
        <v/>
      </c>
    </row>
    <row r="189" ht="12.75" customHeight="1">
      <c r="A189" s="59" t="n"/>
      <c r="B189" s="60" t="n"/>
      <c r="C189" s="60" t="n"/>
      <c r="D189" s="60">
        <f t="array" ref="D1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9" s="60">
        <f t="array" ref="E1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9" s="60" t="inlineStr"/>
      <c r="G189" s="60" t="n"/>
      <c r="H189" s="60">
        <f t="array" ref="H1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9" s="60" t="n"/>
      <c r="J189" s="60" t="n"/>
      <c r="K189" s="60" t="n"/>
      <c r="L189" s="60" t="n"/>
      <c r="M189" s="60" t="n"/>
      <c r="N189" s="60" t="n"/>
      <c r="O189" s="60" t="n"/>
      <c r="P189" s="60">
        <f t="array" ref="P189">
_xlfn.IFS(
ISNUMBER(MATCH($Q189,{"шелфбаннер","разделитель","монетница","чековая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ISNUMBER(MATCH($Q189,{"каталог","журнал"},)),
"Пресса",
$Q189="","")</f>
        <v/>
      </c>
      <c r="Q189" s="60" t="n"/>
      <c r="R189" s="60">
        <f t="array" ref="R189">
IFERROR(
_xlfn.IFS(
OR(ISNUMBER(MATCH($Q189,{"экспозиция","макет","стенд","автостенд","авто стенд","выставочное пространство","выставочные стенды","модульные выставочные стенды","3Д конструкция","3D конструкция"},)),P189="Экспонирование"),
"нестандартный",
ISNUMBER(MATCH($Q189,{"скроллер","призматрон"},)),
"динамический",
$P189="Видео",
"цифровой",
OR($P189="Пресса",$P189="Щит",$P189="POSm",$P189="Подвес",$P189="Брендирование/оклейка"),
"статический"),"")</f>
        <v/>
      </c>
      <c r="S189" s="59" t="n"/>
      <c r="T189" s="60" t="n"/>
      <c r="U189" s="60" t="n"/>
      <c r="V189" s="60">
        <f>
IF(P189="Видео",
"цифровой постер/ролик",
IF(ISNUMBER(MATCH(Q189,{"короб световой","короб световой | лайтбокс","короб световой | кристалайт","лайтбокс","лайт бокс","кристалайт","LB","lightbox"},)),
"бэклит",
IF(P189="Брендирование/оклейка",
"перфарированная пленка/самоклейка",
IF(P189="Экспонирование",
"под запрос",
IF(P189="Подвес",
"баннер/ткань",
"")))))</f>
        <v/>
      </c>
      <c r="W189" s="59" t="n"/>
      <c r="X189" s="59" t="n"/>
      <c r="Y189" s="59" t="n"/>
      <c r="Z189" s="61" t="n"/>
      <c r="AA189" s="61" t="n"/>
      <c r="AB189" s="61">
        <f>IF(BL189&gt;0,Z189,0)</f>
        <v/>
      </c>
      <c r="AC189" s="59" t="n"/>
      <c r="AD189" s="59" t="n"/>
      <c r="AE189" s="59" t="n"/>
      <c r="AF189" s="59" t="n"/>
      <c r="AG189" s="59" t="n"/>
      <c r="AH189" s="59" t="n"/>
      <c r="AI189" s="59" t="n"/>
      <c r="AJ189" s="59" t="n"/>
      <c r="AK189" s="59" t="n"/>
      <c r="AL189" s="62">
        <f>IFERROR(IF(OR(R189="статический",R189="динамический",R189="нестандартный",R189="",R189=""),"-",IF(AND(AH189="-",AI189="-"),"-",AK189*3600/AH189*AI189)),"-")</f>
        <v/>
      </c>
      <c r="AM189" s="62">
        <f>IFERROR(IF(OR(R189="статический",R189="динамический",R189="",R189="", R189="BTL",R189="нестандартный"),"-",AG189*AI189*AL189/60),"-")</f>
        <v/>
      </c>
      <c r="AN189" s="63">
        <f>IFERROR(IF(AH189="","-",AG189*AI189/AH189),"-")</f>
        <v/>
      </c>
      <c r="AO189" s="59">
        <f>IFERROR(IF(OR($R189="статический",$R189="динамический",$R189="",$R189="",$R189="BTL",$R189="нестандартный"),"-",$AL189*$AY189),"-")</f>
        <v/>
      </c>
      <c r="AP189" s="62">
        <f>IFERROR(IF(OR($R189="статический",$R189="динамический",$R189="",$R189="",$R189="BTL",$R189="нестандартный"),"-",$AM189*AY189),"-")</f>
        <v/>
      </c>
      <c r="AQ189" s="64" t="n"/>
      <c r="AR189" s="61" t="n"/>
      <c r="AS189" s="61" t="n"/>
      <c r="AT189" s="61" t="n"/>
      <c r="AU189" s="65" t="n"/>
      <c r="AV189" s="124">
        <f>IFERROR(DR189/AT189*1000,"n/a")</f>
        <v/>
      </c>
      <c r="AW189" s="67" t="n"/>
      <c r="AX189" s="67" t="n"/>
      <c r="AY189" s="43">
        <f>IFERROR(IF(OR($AW189="",$AX189=""),"",_xlfn.DAYS($AX189+1,$AW189)),"")</f>
        <v/>
      </c>
      <c r="AZ189" s="68">
        <f t="array" ref="AZ189">
_xlfn.LET(_xlpm.COEFF,
IF($AW189+$AX189=0,0,IF(MAX(MIN($AX189,EOMONTH(AZ$15,0))-MAX($AW189,AZ$15)+1,)&gt;0,1,0)),
_xlfn.IFS(
$ES189="LisChannel",
_xlpm.COEFF*
INDEX({1;1;1.2;1.2;1;1;1;1;1.2;1.2;1.2;1.2},
MATCH(MONTH(AZ$15),
{1,2,3,4,5,6,7,8,9,10,11,12})),
CONCATENATE($ES189," ",$L189)="RussOutdoor метро",
_xlpm.COEFF*
INDEX({0.8;0.9;1.1;1.1;1;1;1;1;1.1;1.1;1.1;1.1},
MATCH(MONTH(AZ$15),
{1,2,3,4,5,6,7,8,9,10,11,12})),
$ES189&lt;&gt;"LisChannel",
_xlpm.COEFF,
$ES189&lt;&gt;"RussOutdoor",
_xlpm.COEFF))</f>
        <v/>
      </c>
      <c r="BA189" s="68">
        <f t="array" ref="BA189">
_xlfn.LET(_xlpm.COEFF,
IF($AW189+$AX189=0,0,IF(MAX(MIN($AX189,EOMONTH(BA$15,0))-MAX($AW189,BA$15)+1,)&gt;0,1,0)),
_xlfn.IFS(
$ES189="LisChannel",
_xlpm.COEFF*
INDEX({1;1;1.2;1.2;1;1;1;1;1.2;1.2;1.2;1.2},
MATCH(MONTH(BA$15),
{1,2,3,4,5,6,7,8,9,10,11,12})),
CONCATENATE($ES189," ",$L189)="RussOutdoor метро",
_xlpm.COEFF*
INDEX({0.8;0.9;1.1;1.1;1;1;1;1;1.1;1.1;1.1;1.1},
MATCH(MONTH(BA$15),
{1,2,3,4,5,6,7,8,9,10,11,12})),
$ES189&lt;&gt;"LisChannel",
_xlpm.COEFF,
$ES189&lt;&gt;"RussOutdoor",
_xlpm.COEFF))</f>
        <v/>
      </c>
      <c r="BB189" s="68">
        <f t="array" ref="BB189">
_xlfn.LET(_xlpm.COEFF,
IF($AW189+$AX189=0,0,IF(MAX(MIN($AX189,EOMONTH(BB$15,0))-MAX($AW189,BB$15)+1,)&gt;0,1,0)),
_xlfn.IFS(
$ES189="LisChannel",
_xlpm.COEFF*
INDEX({1;1;1.2;1.2;1;1;1;1;1.2;1.2;1.2;1.2},
MATCH(MONTH(BB$15),
{1,2,3,4,5,6,7,8,9,10,11,12})),
CONCATENATE($ES189," ",$L189)="RussOutdoor метро",
_xlpm.COEFF*
INDEX({0.8;0.9;1.1;1.1;1;1;1;1;1.1;1.1;1.1;1.1},
MATCH(MONTH(BB$15),
{1,2,3,4,5,6,7,8,9,10,11,12})),
$ES189&lt;&gt;"LisChannel",
_xlpm.COEFF,
$ES189&lt;&gt;"RussOutdoor",
_xlpm.COEFF))</f>
        <v/>
      </c>
      <c r="BC189" s="68">
        <f t="array" ref="BC189">
_xlfn.LET(_xlpm.COEFF,
IF($AW189+$AX189=0,0,IF(MAX(MIN($AX189,EOMONTH(BC$15,0))-MAX($AW189,BC$15)+1,)&gt;0,1,0)),
_xlfn.IFS(
$ES189="LisChannel",
_xlpm.COEFF*
INDEX({1;1;1.2;1.2;1;1;1;1;1.2;1.2;1.2;1.2},
MATCH(MONTH(BC$15),
{1,2,3,4,5,6,7,8,9,10,11,12})),
CONCATENATE($ES189," ",$L189)="RussOutdoor метро",
_xlpm.COEFF*
INDEX({0.8;0.9;1.1;1.1;1;1;1;1;1.1;1.1;1.1;1.1},
MATCH(MONTH(BC$15),
{1,2,3,4,5,6,7,8,9,10,11,12})),
$ES189&lt;&gt;"LisChannel",
_xlpm.COEFF,
$ES189&lt;&gt;"RussOutdoor",
_xlpm.COEFF))</f>
        <v/>
      </c>
      <c r="BD189" s="68">
        <f t="array" ref="BD189">
_xlfn.LET(_xlpm.COEFF,
IF($AW189+$AX189=0,0,IF(MAX(MIN($AX189,EOMONTH(BD$15,0))-MAX($AW189,BD$15)+1,)&gt;0,1,0)),
_xlfn.IFS(
$ES189="LisChannel",
_xlpm.COEFF*
INDEX({1;1;1.2;1.2;1;1;1;1;1.2;1.2;1.2;1.2},
MATCH(MONTH(BD$15),
{1,2,3,4,5,6,7,8,9,10,11,12})),
CONCATENATE($ES189," ",$L189)="RussOutdoor метро",
_xlpm.COEFF*
INDEX({0.8;0.9;1.1;1.1;1;1;1;1;1.1;1.1;1.1;1.1},
MATCH(MONTH(BD$15),
{1,2,3,4,5,6,7,8,9,10,11,12})),
$ES189&lt;&gt;"LisChannel",
_xlpm.COEFF,
$ES189&lt;&gt;"RussOutdoor",
_xlpm.COEFF))</f>
        <v/>
      </c>
      <c r="BE189" s="68">
        <f t="array" ref="BE189">
_xlfn.LET(_xlpm.COEFF,
IF($AW189+$AX189=0,0,IF(MAX(MIN($AX189,EOMONTH(BE$15,0))-MAX($AW189,BE$15)+1,)&gt;0,1,0)),
_xlfn.IFS(
$ES189="LisChannel",
_xlpm.COEFF*
INDEX({1;1;1.2;1.2;1;1;1;1;1.2;1.2;1.2;1.2},
MATCH(MONTH(BE$15),
{1,2,3,4,5,6,7,8,9,10,11,12})),
CONCATENATE($ES189," ",$L189)="RussOutdoor метро",
_xlpm.COEFF*
INDEX({0.8;0.9;1.1;1.1;1;1;1;1;1.1;1.1;1.1;1.1},
MATCH(MONTH(BE$15),
{1,2,3,4,5,6,7,8,9,10,11,12})),
$ES189&lt;&gt;"LisChannel",
_xlpm.COEFF,
$ES189&lt;&gt;"RussOutdoor",
_xlpm.COEFF))</f>
        <v/>
      </c>
      <c r="BF189" s="68">
        <f t="array" ref="BF189">
_xlfn.LET(_xlpm.COEFF,
IF($AW189+$AX189=0,0,IF(MAX(MIN($AX189,EOMONTH(BF$15,0))-MAX($AW189,BF$15)+1,)&gt;0,1,0)),
_xlfn.IFS(
$ES189="LisChannel",
_xlpm.COEFF*
INDEX({1;1;1.2;1.2;1;1;1;1;1.2;1.2;1.2;1.2},
MATCH(MONTH(BF$15),
{1,2,3,4,5,6,7,8,9,10,11,12})),
CONCATENATE($ES189," ",$L189)="RussOutdoor метро",
_xlpm.COEFF*
INDEX({0.8;0.9;1.1;1.1;1;1;1;1;1.1;1.1;1.1;1.1},
MATCH(MONTH(BF$15),
{1,2,3,4,5,6,7,8,9,10,11,12})),
$ES189&lt;&gt;"LisChannel",
_xlpm.COEFF,
$ES189&lt;&gt;"RussOutdoor",
_xlpm.COEFF))</f>
        <v/>
      </c>
      <c r="BG189" s="68">
        <f t="array" ref="BG189">
_xlfn.LET(_xlpm.COEFF,
IF($AW189+$AX189=0,0,IF(MAX(MIN($AX189,EOMONTH(BG$15,0))-MAX($AW189,BG$15)+1,)&gt;0,1,0)),
_xlfn.IFS(
$ES189="LisChannel",
_xlpm.COEFF*
INDEX({1;1;1.2;1.2;1;1;1;1;1.2;1.2;1.2;1.2},
MATCH(MONTH(BG$15),
{1,2,3,4,5,6,7,8,9,10,11,12})),
CONCATENATE($ES189," ",$L189)="RussOutdoor метро",
_xlpm.COEFF*
INDEX({0.8;0.9;1.1;1.1;1;1;1;1;1.1;1.1;1.1;1.1},
MATCH(MONTH(BG$15),
{1,2,3,4,5,6,7,8,9,10,11,12})),
$ES189&lt;&gt;"LisChannel",
_xlpm.COEFF,
$ES189&lt;&gt;"RussOutdoor",
_xlpm.COEFF))</f>
        <v/>
      </c>
      <c r="BH189" s="68">
        <f t="array" ref="BH189">
_xlfn.LET(_xlpm.COEFF,
IF($AW189+$AX189=0,0,IF(MAX(MIN($AX189,EOMONTH(BH$15,0))-MAX($AW189,BH$15)+1,)&gt;0,1,0)),
_xlfn.IFS(
$ES189="LisChannel",
_xlpm.COEFF*
INDEX({1;1;1.2;1.2;1;1;1;1;1.2;1.2;1.2;1.2},
MATCH(MONTH(BH$15),
{1,2,3,4,5,6,7,8,9,10,11,12})),
CONCATENATE($ES189," ",$L189)="RussOutdoor метро",
_xlpm.COEFF*
INDEX({0.8;0.9;1.1;1.1;1;1;1;1;1.1;1.1;1.1;1.1},
MATCH(MONTH(BH$15),
{1,2,3,4,5,6,7,8,9,10,11,12})),
$ES189&lt;&gt;"LisChannel",
_xlpm.COEFF,
$ES189&lt;&gt;"RussOutdoor",
_xlpm.COEFF))</f>
        <v/>
      </c>
      <c r="BI189" s="68">
        <f t="array" ref="BI189">
_xlfn.LET(_xlpm.COEFF,
IF($AW189+$AX189=0,0,IF(MAX(MIN($AX189,EOMONTH(BI$15,0))-MAX($AW189,BI$15)+1,)&gt;0,1,0)),
_xlfn.IFS(
$ES189="LisChannel",
_xlpm.COEFF*
INDEX({1;1;1.2;1.2;1;1;1;1;1.2;1.2;1.2;1.2},
MATCH(MONTH(BI$15),
{1,2,3,4,5,6,7,8,9,10,11,12})),
CONCATENATE($ES189," ",$L189)="RussOutdoor метро",
_xlpm.COEFF*
INDEX({0.8;0.9;1.1;1.1;1;1;1;1;1.1;1.1;1.1;1.1},
MATCH(MONTH(BI$15),
{1,2,3,4,5,6,7,8,9,10,11,12})),
$ES189&lt;&gt;"LisChannel",
_xlpm.COEFF,
$ES189&lt;&gt;"RussOutdoor",
_xlpm.COEFF))</f>
        <v/>
      </c>
      <c r="BJ189" s="68">
        <f t="array" ref="BJ189">
_xlfn.LET(_xlpm.COEFF,
IF($AW189+$AX189=0,0,IF(MAX(MIN($AX189,EOMONTH(BJ$15,0))-MAX($AW189,BJ$15)+1,)&gt;0,1,0)),
_xlfn.IFS(
$ES189="LisChannel",
_xlpm.COEFF*
INDEX({1;1;1.2;1.2;1;1;1;1;1.2;1.2;1.2;1.2},
MATCH(MONTH(BJ$15),
{1,2,3,4,5,6,7,8,9,10,11,12})),
CONCATENATE($ES189," ",$L189)="RussOutdoor метро",
_xlpm.COEFF*
INDEX({0.8;0.9;1.1;1.1;1;1;1;1;1.1;1.1;1.1;1.1},
MATCH(MONTH(BJ$15),
{1,2,3,4,5,6,7,8,9,10,11,12})),
$ES189&lt;&gt;"LisChannel",
_xlpm.COEFF,
$ES189&lt;&gt;"RussOutdoor",
_xlpm.COEFF))</f>
        <v/>
      </c>
      <c r="BK189" s="68">
        <f t="array" ref="BK189">
_xlfn.LET(_xlpm.COEFF,
IF($AW189+$AX189=0,0,IF(MAX(MIN($AX189,EOMONTH(BK$15,0))-MAX($AW189,BK$15)+1,)&gt;0,1,0)),
_xlfn.IFS(
$ES189="LisChannel",
_xlpm.COEFF*
INDEX({1;1;1.2;1.2;1;1;1;1;1.2;1.2;1.2;1.2},
MATCH(MONTH(BK$15),
{1,2,3,4,5,6,7,8,9,10,11,12})),
CONCATENATE($ES189," ",$L189)="RussOutdoor метро",
_xlpm.COEFF*
INDEX({0.8;0.9;1.1;1.1;1;1;1;1;1.1;1.1;1.1;1.1},
MATCH(MONTH(BK$15),
{1,2,3,4,5,6,7,8,9,10,11,12})),
$ES189&lt;&gt;"LisChannel",
_xlpm.COEFF,
$ES189&lt;&gt;"RussOutdoor",
_xlpm.COEFF))</f>
        <v/>
      </c>
      <c r="BL189" s="62">
        <f>COUNTIFS($AZ189:$BK189,"&gt;0")</f>
        <v/>
      </c>
      <c r="BM189" s="65" t="n"/>
      <c r="BN189" s="125">
        <f>$DJ189</f>
        <v/>
      </c>
      <c r="BO189" s="63">
        <f>$DQ189</f>
        <v/>
      </c>
      <c r="BP189" s="125">
        <f>
IFERROR(
IF($BL189=0,0,
$BN189*(1-$BO189)),
0)</f>
        <v/>
      </c>
      <c r="BQ189" s="125">
        <f t="array" ref="BQ189">
IFERROR(
_xlfn.IFS(
$DH189="день_1",
$BP189*$BL189/($AX189-$AW189+1)*AZ189*(DAY(EOMONTH(AZ$15,0))),
$DH189="день_2",
$BP189/30*MAX(MIN($AX189,EOMONTH(AZ$15,0))-MAX($AW189,AZ$15)+1,),
$DH189="раб.день",
$BP189/30*(IFERROR(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$BP189*AZ189,
$DH189="неделя",
$BP189*AZ189/7*(ROUNDUP((DAY(EOMONTH(AZ$15,0)))/4,0))),
0)</f>
        <v/>
      </c>
      <c r="BR189" s="125">
        <f t="array" ref="BR189">
IFERROR(
_xlfn.IFS(
$DH189="день_1",
$BP189*$BL189/($AX189-$AW189+1)*BA189*(DAY(EOMONTH(BA$15,0))),
$DH189="день_2",
$BP189/30*MAX(MIN($AX189,EOMONTH(BA$15,0))-MAX($AW189,BA$15)+1,),
$DH189="раб.день",
$BP189/30*(IFERROR(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$BP189*BA189,
$DH189="неделя",
$BP189*BA189/7*(ROUNDUP((DAY(EOMONTH(BA$15,0)))/4,0))),
0)</f>
        <v/>
      </c>
      <c r="BS189" s="125">
        <f t="array" ref="BS189">
IFERROR(
_xlfn.IFS(
$DH189="день_1",
$BP189*$BL189/($AX189-$AW189+1)*BB189*(DAY(EOMONTH(BB$15,0))),
$DH189="день_2",
$BP189/30*MAX(MIN($AX189,EOMONTH(BB$15,0))-MAX($AW189,BB$15)+1,),
$DH189="раб.день",
$BP189/30*(IFERROR(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$BP189*BB189,
$DH189="неделя",
$BP189*BB189/7*(ROUNDUP((DAY(EOMONTH(BB$15,0)))/4,0))),
0)</f>
        <v/>
      </c>
      <c r="BT189" s="125">
        <f t="array" ref="BT189">
IFERROR(
_xlfn.IFS(
$DH189="день_1",
$BP189*$BL189/($AX189-$AW189+1)*BC189*(DAY(EOMONTH(BC$15,0))),
$DH189="день_2",
$BP189/30*MAX(MIN($AX189,EOMONTH(BC$15,0))-MAX($AW189,BC$15)+1,),
$DH189="раб.день",
$BP189/30*(IFERROR(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$BP189*BC189,
$DH189="неделя",
$BP189*BC189/7*(ROUNDUP((DAY(EOMONTH(BC$15,0)))/4,0))),
0)</f>
        <v/>
      </c>
      <c r="BU189" s="125">
        <f t="array" ref="BU189">
IFERROR(
_xlfn.IFS(
$DH189="день_1",
$BP189*$BL189/($AX189-$AW189+1)*BD189*(DAY(EOMONTH(BD$15,0))),
$DH189="день_2",
$BP189/30*MAX(MIN($AX189,EOMONTH(BD$15,0))-MAX($AW189,BD$15)+1,),
$DH189="раб.день",
$BP189/30*(IFERROR(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$BP189*BD189,
$DH189="неделя",
$BP189*BD189/7*(ROUNDUP((DAY(EOMONTH(BD$15,0)))/4,0))),
0)</f>
        <v/>
      </c>
      <c r="BV189" s="125">
        <f t="array" ref="BV189">
IFERROR(
_xlfn.IFS(
$DH189="день_1",
$BP189*$BL189/($AX189-$AW189+1)*BE189*(DAY(EOMONTH(BE$15,0))),
$DH189="день_2",
$BP189/30*MAX(MIN($AX189,EOMONTH(BE$15,0))-MAX($AW189,BE$15)+1,),
$DH189="раб.день",
$BP189/30*(IFERROR(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$BP189*BE189,
$DH189="неделя",
$BP189*BE189/7*(ROUNDUP((DAY(EOMONTH(BE$15,0)))/4,0))),
0)</f>
        <v/>
      </c>
      <c r="BW189" s="125">
        <f t="array" ref="BW189">
IFERROR(
_xlfn.IFS(
$DH189="день_1",
$BP189*$BL189/($AX189-$AW189+1)*BF189*(DAY(EOMONTH(BF$15,0))),
$DH189="день_2",
$BP189/30*MAX(MIN($AX189,EOMONTH(BF$15,0))-MAX($AW189,BF$15)+1,),
$DH189="раб.день",
$BP189/30*(IFERROR(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$BP189*BF189,
$DH189="неделя",
$BP189*BF189/7*(ROUNDUP((DAY(EOMONTH(BF$15,0)))/4,0))),
0)</f>
        <v/>
      </c>
      <c r="BX189" s="125">
        <f t="array" ref="BX189">
IFERROR(
_xlfn.IFS(
$DH189="день_1",
$BP189*$BL189/($AX189-$AW189+1)*BG189*(DAY(EOMONTH(BG$15,0))),
$DH189="день_2",
$BP189/30*MAX(MIN($AX189,EOMONTH(BG$15,0))-MAX($AW189,BG$15)+1,),
$DH189="раб.день",
$BP189/30*(IFERROR(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$BP189*BG189,
$DH189="неделя",
$BP189*BG189/7*(ROUNDUP((DAY(EOMONTH(BG$15,0)))/4,0))),
0)</f>
        <v/>
      </c>
      <c r="BY189" s="125">
        <f t="array" ref="BY189">
IFERROR(
_xlfn.IFS(
$DH189="день_1",
$BP189*$BL189/($AX189-$AW189+1)*BH189*(DAY(EOMONTH(BH$15,0))),
$DH189="день_2",
$BP189/30*MAX(MIN($AX189,EOMONTH(BH$15,0))-MAX($AW189,BH$15)+1,),
$DH189="раб.день",
$BP189/30*(IFERROR(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$BP189*BH189,
$DH189="неделя",
$BP189*BH189/7*(ROUNDUP((DAY(EOMONTH(BH$15,0)))/4,0))),
0)</f>
        <v/>
      </c>
      <c r="BZ189" s="125">
        <f t="array" ref="BZ189">
IFERROR(
_xlfn.IFS(
$DH189="день_1",
$BP189*$BL189/($AX189-$AW189+1)*BI189*(DAY(EOMONTH(BI$15,0))),
$DH189="день_2",
$BP189/30*MAX(MIN($AX189,EOMONTH(BI$15,0))-MAX($AW189,BI$15)+1,),
$DH189="раб.день",
$BP189/30*(IFERROR(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$BP189*BI189,
$DH189="неделя",
$BP189*BI189/7*(ROUNDUP((DAY(EOMONTH(BI$15,0)))/4,0))),
0)</f>
        <v/>
      </c>
      <c r="CA189" s="125">
        <f t="array" ref="CA189">
IFERROR(
_xlfn.IFS(
$DH189="день_1",
$BP189*$BL189/($AX189-$AW189+1)*BJ189*(DAY(EOMONTH(BJ$15,0))),
$DH189="день_2",
$BP189/30*MAX(MIN($AX189,EOMONTH(BJ$15,0))-MAX($AW189,BJ$15)+1,),
$DH189="раб.день",
$BP189/30*(IFERROR(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$BP189*BJ189,
$DH189="неделя",
$BP189*BJ189/7*(ROUNDUP((DAY(EOMONTH(BJ$15,0)))/4,0))),
0)</f>
        <v/>
      </c>
      <c r="CB189" s="125">
        <f t="array" ref="CB189">
IFERROR(
_xlfn.IFS(
$DH189="день_1",
$BP189*$BL189/($AX189-$AW189+1)*BK189*(DAY(EOMONTH(BK$15,0))),
$DH189="день_2",
$BP189/30*MAX(MIN($AX189,EOMONTH(BK$15,0))-MAX($AW189,BK$15)+1,),
$DH189="раб.день",
$BP189/30*(IFERROR(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$BP189*BK189,
$DH189="неделя",
$BP189*BK189/7*(ROUNDUP((DAY(EOMONTH(BK$15,0)))/4,0))),
0)</f>
        <v/>
      </c>
      <c r="CC189" s="125">
        <f>SUM($BQ189:$CB189)</f>
        <v/>
      </c>
      <c r="CD189" s="126">
        <f>SUM($EH189:$EH189)</f>
        <v/>
      </c>
      <c r="CE189" s="126">
        <f>$CD189*$AB189</f>
        <v/>
      </c>
      <c r="CF189" s="126">
        <f>SUM($EK189:$EK189)</f>
        <v/>
      </c>
      <c r="CG189" s="126">
        <f>$CF189*$AB189</f>
        <v/>
      </c>
      <c r="CH189" s="126">
        <f>SUM($CC189,$CE189,$CG189)</f>
        <v/>
      </c>
      <c r="CI189" s="126">
        <f>$CH189*(1+$CM189)</f>
        <v/>
      </c>
      <c r="CJ189" s="127" t="n">
        <v>0</v>
      </c>
      <c r="CK189" s="126">
        <f>SUM($CH189:$CH189)*(1+$CJ189)</f>
        <v/>
      </c>
      <c r="CL189" s="126">
        <f>SUM($CH189:$CH189)*(1+$CM189)</f>
        <v/>
      </c>
      <c r="CM189" s="59" t="n"/>
      <c r="CN189" s="59" t="n"/>
      <c r="CO189" s="72" t="n"/>
      <c r="CP189" s="59" t="n"/>
      <c r="CQ189" s="73" t="n"/>
      <c r="CR189" s="73" t="n"/>
      <c r="CS189" s="73" t="n"/>
      <c r="CT189" s="72" t="n"/>
      <c r="CU189" s="79" t="inlineStr">
        <is>
          <t> </t>
        </is>
      </c>
      <c r="CV189" s="60" t="n"/>
      <c r="CW189" s="60" t="n"/>
      <c r="CX189" s="60" t="n"/>
      <c r="CY189" s="127">
        <f>IFERROR(($CC189-$EE189)/($EE189/(1-$DQ189)),0)</f>
        <v/>
      </c>
      <c r="CZ189" s="127">
        <f>IFERROR(1-$EI189/($CE189),0)</f>
        <v/>
      </c>
      <c r="DA189" s="127">
        <f>IFERROR(1-$EL189/($CG189),0)</f>
        <v/>
      </c>
      <c r="DB189" s="126">
        <f>ROUND(IFERROR(($CI189/(1+$CM189)-$EN189),0),2)</f>
        <v/>
      </c>
      <c r="DC189" s="128" t="n"/>
      <c r="DD189" s="125" t="n"/>
      <c r="DE189" s="75" t="n">
        <v>0</v>
      </c>
      <c r="DF189" s="128" t="n"/>
      <c r="DG189" s="125">
        <f>IF($DC189=0,0,$DD189*($DC189*100%-$DE189*$DF189))*SUM($AB189:$AB189)</f>
        <v/>
      </c>
      <c r="DH189" s="129" t="inlineStr">
        <is>
          <t>месяц</t>
        </is>
      </c>
      <c r="DI189" s="130">
        <f t="array" ref="DI189">IFERROR(
IF($ES189="LisChannel",
(ROUND(((INDEX({174.625;153.888888888889;130.972222222222},MATCH($AI189,{2;3;4}),0))*$AG189*$AI189),2)),0),0)</f>
        <v/>
      </c>
      <c r="DJ189" s="130">
        <f>
_xlfn.LET(_xlpm.X,
IFERROR(
IF($ES189="НовиковТВ",
(_xlfn.LET(_xlpm.NTV,
_xlfn.LET(_xlpm.MIN,350000,
IF(SUMIFS($DI:$DI,$ES:$ES,"НовиковТВ")&lt;=_xlpm.MIN,
(SUMIFS($DI:$DI,$ES:$ES,"НовиковТВ")/(COUNTIFS($ES:$ES,"НовиковТВ")))*_xlpm.MIN/SUMIFS($DI:$DI,$ES:$ES,"НовиковТВ"),
DI189)),
_xlpm.NTV+$DG189/(1-(1-(_xlpm.NTV)*(1-$DL189)*(1-$DM189)*(1-$DN189)*(1-$DO189)*(1-$DP189)/_xlpm.NTV))))/(1+$EP189),
$DI189+$DG189/(1-(1-($DI189)*(1-$DL189)*(1-$DM189)*(1-$DN189)*(1-$DO189)*(1-$DP189)/$DI189))),
0),
_xlpm.X*(1+$CM189)*(1+$CW189)-_xlpm.X*(1+$CM189)+_xlpm.X)</f>
        <v/>
      </c>
      <c r="DK189" s="125" t="inlineStr">
        <is>
          <t>послед.</t>
        </is>
      </c>
      <c r="DL189" s="63" t="n">
        <v>0</v>
      </c>
      <c r="DM189" s="63" t="n">
        <v>0</v>
      </c>
      <c r="DN189" s="63" t="n">
        <v>0</v>
      </c>
      <c r="DO189" s="63" t="n">
        <v>0</v>
      </c>
      <c r="DP189" s="63" t="n">
        <v>0</v>
      </c>
      <c r="DQ189" s="63">
        <f t="array" ref="DQ189">IFERROR(_xlfn.IFS(
$DK189="послед.",1-(1-$DL189)*(1-$DM189)*(1-$DN189)*(1-$DO189)*(1-$DP189),
$DK189="сумм.",$DL189+$DM189+$DN189+$DO189+$DP189),
0)</f>
        <v/>
      </c>
      <c r="DR189" s="125">
        <f t="array" ref="DR189">
IFERROR(
_xlfn.IFS(
$BL189=0,
0,
$BL189&gt;0,
_xlfn.IFS($DK189="послед.",
$DJ189*(1-$DL189)*(1-$DM189)*(1-$DN189)*(1-$DO189)*(1-$DP189),
$DK189="сумм.",
$DJ189*(1-($DL189+$DM189+$DN189+$DO189+$DP189)))),0)</f>
        <v/>
      </c>
      <c r="DS189" s="125">
        <f t="array" ref="DS189">
IFERROR(_xlfn.IFS(
$DH189="день_1",
$DR189*$BL189/($AX189-$AW189+1)*AZ189*(DAY(EOMONTH(AZ$15,0))),
$DH189="день_2",
$DR189/30*MAX(MIN($AX189,EOMONTH(AZ$15,0))-MAX($AW189,AZ$15)+1,),
$DH189="раб.день",
$DR189/30*(IFERROR(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$DR189*AZ189,
$DH189="неделя",
$DR189*AZ189/7*(ROUNDUP((DAY(EOMONTH(AZ$15,0)))/4,0))),
0)</f>
        <v/>
      </c>
      <c r="DT189" s="125">
        <f t="array" ref="DT189">
IFERROR(_xlfn.IFS(
$DH189="день_1",
$DR189*$BL189/($AX189-$AW189+1)*BA189*(DAY(EOMONTH(BA$15,0))),
$DH189="день_2",
$DR189/30*MAX(MIN($AX189,EOMONTH(BA$15,0))-MAX($AW189,BA$15)+1,),
$DH189="раб.день",
$DR189/30*(IFERROR(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$DR189*BA189,
$DH189="неделя",
$DR189*BA189/7*(ROUNDUP((DAY(EOMONTH(BA$15,0)))/4,0))),
0)</f>
        <v/>
      </c>
      <c r="DU189" s="125">
        <f t="array" ref="DU189">
IFERROR(_xlfn.IFS(
$DH189="день_1",
$DR189*$BL189/($AX189-$AW189+1)*BB189*(DAY(EOMONTH(BB$15,0))),
$DH189="день_2",
$DR189/30*MAX(MIN($AX189,EOMONTH(BB$15,0))-MAX($AW189,BB$15)+1,),
$DH189="раб.день",
$DR189/30*(IFERROR(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$DR189*BB189,
$DH189="неделя",
$DR189*BB189/7*(ROUNDUP((DAY(EOMONTH(BB$15,0)))/4,0))),
0)</f>
        <v/>
      </c>
      <c r="DV189" s="125">
        <f t="array" ref="DV189">
IFERROR(_xlfn.IFS(
$DH189="день_1",
$DR189*$BL189/($AX189-$AW189+1)*BC189*(DAY(EOMONTH(BC$15,0))),
$DH189="день_2",
$DR189/30*MAX(MIN($AX189,EOMONTH(BC$15,0))-MAX($AW189,BC$15)+1,),
$DH189="раб.день",
$DR189/30*(IFERROR(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$DR189*BC189,
$DH189="неделя",
$DR189*BC189/7*(ROUNDUP((DAY(EOMONTH(BC$15,0)))/4,0))),
0)</f>
        <v/>
      </c>
      <c r="DW189" s="125">
        <f t="array" ref="DW189">
IFERROR(_xlfn.IFS(
$DH189="день_1",
$DR189*$BL189/($AX189-$AW189+1)*BD189*(DAY(EOMONTH(BD$15,0))),
$DH189="день_2",
$DR189/30*MAX(MIN($AX189,EOMONTH(BD$15,0))-MAX($AW189,BD$15)+1,),
$DH189="раб.день",
$DR189/30*(IFERROR(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$DR189*BD189,
$DH189="неделя",
$DR189*BD189/7*(ROUNDUP((DAY(EOMONTH(BD$15,0)))/4,0))),
0)</f>
        <v/>
      </c>
      <c r="DX189" s="125">
        <f t="array" ref="DX189">
IFERROR(_xlfn.IFS(
$DH189="день_1",
$DR189*$BL189/($AX189-$AW189+1)*BE189*(DAY(EOMONTH(BE$15,0))),
$DH189="день_2",
$DR189/30*MAX(MIN($AX189,EOMONTH(BE$15,0))-MAX($AW189,BE$15)+1,),
$DH189="раб.день",
$DR189/30*(IFERROR(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$DR189*BE189,
$DH189="неделя",
$DR189*BE189/7*(ROUNDUP((DAY(EOMONTH(BE$15,0)))/4,0))),
0)</f>
        <v/>
      </c>
      <c r="DY189" s="125">
        <f t="array" ref="DY189">
IFERROR(_xlfn.IFS(
$DH189="день_1",
$DR189*$BL189/($AX189-$AW189+1)*BF189*(DAY(EOMONTH(BF$15,0))),
$DH189="день_2",
$DR189/30*MAX(MIN($AX189,EOMONTH(BF$15,0))-MAX($AW189,BF$15)+1,),
$DH189="раб.день",
$DR189/30*(IFERROR(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$DR189*BF189,
$DH189="неделя",
$DR189*BF189/7*(ROUNDUP((DAY(EOMONTH(BF$15,0)))/4,0))),
0)</f>
        <v/>
      </c>
      <c r="DZ189" s="125">
        <f t="array" ref="DZ189">
IFERROR(_xlfn.IFS(
$DH189="день_1",
$DR189*$BL189/($AX189-$AW189+1)*BG189*(DAY(EOMONTH(BG$15,0))),
$DH189="день_2",
$DR189/30*MAX(MIN($AX189,EOMONTH(BG$15,0))-MAX($AW189,BG$15)+1,),
$DH189="раб.день",
$DR189/30*(IFERROR(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$DR189*BG189,
$DH189="неделя",
$DR189*BG189/7*(ROUNDUP((DAY(EOMONTH(BG$15,0)))/4,0))),
0)</f>
        <v/>
      </c>
      <c r="EA189" s="125">
        <f t="array" ref="EA189">
IFERROR(_xlfn.IFS(
$DH189="день_1",
$DR189*$BL189/($AX189-$AW189+1)*BH189*(DAY(EOMONTH(BH$15,0))),
$DH189="день_2",
$DR189/30*MAX(MIN($AX189,EOMONTH(BH$15,0))-MAX($AW189,BH$15)+1,),
$DH189="раб.день",
$DR189/30*(IFERROR(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$DR189*BH189,
$DH189="неделя",
$DR189*BH189/7*(ROUNDUP((DAY(EOMONTH(BH$15,0)))/4,0))),
0)</f>
        <v/>
      </c>
      <c r="EB189" s="125">
        <f t="array" ref="EB189">
IFERROR(_xlfn.IFS(
$DH189="день_1",
$DR189*$BL189/($AX189-$AW189+1)*BI189*(DAY(EOMONTH(BI$15,0))),
$DH189="день_2",
$DR189/30*MAX(MIN($AX189,EOMONTH(BI$15,0))-MAX($AW189,BI$15)+1,),
$DH189="раб.день",
$DR189/30*(IFERROR(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$DR189*BI189,
$DH189="неделя",
$DR189*BI189/7*(ROUNDUP((DAY(EOMONTH(BI$15,0)))/4,0))),
0)</f>
        <v/>
      </c>
      <c r="EC189" s="125">
        <f t="array" ref="EC189">
IFERROR(_xlfn.IFS(
$DH189="день_1",
$DR189*$BL189/($AX189-$AW189+1)*BJ189*(DAY(EOMONTH(BJ$15,0))),
$DH189="день_2",
$DR189/30*MAX(MIN($AX189,EOMONTH(BJ$15,0))-MAX($AW189,BJ$15)+1,),
$DH189="раб.день",
$DR189/30*(IFERROR(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$DR189*BJ189,
$DH189="неделя",
$DR189*BJ189/7*(ROUNDUP((DAY(EOMONTH(BJ$15,0)))/4,0))),
0)</f>
        <v/>
      </c>
      <c r="ED189" s="125">
        <f t="array" ref="ED189">
IFERROR(_xlfn.IFS(
$DH189="день_1",
$DR189*$BL189/($AX189-$AW189+1)*BK189*(DAY(EOMONTH(BK$15,0))),
$DH189="день_2",
$DR189/30*MAX(MIN($AX189,EOMONTH(BK$15,0))-MAX($AW189,BK$15)+1,),
$DH189="раб.день",
$DR189/30*(IFERROR(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$DR189*BK189,
$DH189="неделя",
$DR189*BK189/7*(ROUNDUP((DAY(EOMONTH(BK$15,0)))/4,0))),
0)</f>
        <v/>
      </c>
      <c r="EE189" s="125">
        <f>SUM($DS189,$DT189,$DU189,$DV189,$DW189,$DX189,$DY189,$DZ189,$EA189,$EB189,$EC189,$ED189)</f>
        <v/>
      </c>
      <c r="EF189" s="125">
        <f>IFERROR(ROUND($EE189*(1+$EP189),2),0)</f>
        <v/>
      </c>
      <c r="EG189" s="128" t="n">
        <v>1</v>
      </c>
      <c r="EH189" s="126" t="n">
        <v>0</v>
      </c>
      <c r="EI189" s="126">
        <f>ROUND(SUM($EH189:$EH189)*SUM($AB189:$AB189)*$EG189,2)</f>
        <v/>
      </c>
      <c r="EJ189" s="126">
        <f>ROUND($EI189*(1+$EP189),2)</f>
        <v/>
      </c>
      <c r="EK189" s="126" t="n">
        <v>0</v>
      </c>
      <c r="EL189" s="126">
        <f>ROUND(SUM($EK189:$EK189)*SUM($AB189:$AB189)*$EG189,2)</f>
        <v/>
      </c>
      <c r="EM189" s="126">
        <f>ROUND($EL189*(1+$EP189),2)</f>
        <v/>
      </c>
      <c r="EN189" s="126">
        <f>SUM($EE189,$EI189,$EL189)</f>
        <v/>
      </c>
      <c r="EO189" s="126">
        <f>SUM($EF189,$EJ189,$EM189)</f>
        <v/>
      </c>
      <c r="EP189" s="59" t="n"/>
      <c r="EQ189" s="59" t="n"/>
      <c r="ER189" s="60">
        <f t="array" ref="ER1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MATCH(ES189,
{"AMS";"RussOutdoor";"HD Outdoor";"Ingroup";"IQ";"Ledproduction";"LisChannel";"Logic";"Media-PPL";"NovikovTV | НовиковТВ";"SMA";"SOK";"КрокусТВ | CrocusTV | IndoorTV";"Сити";"ТЯК Москва"},
0)),"")</f>
        <v/>
      </c>
      <c r="ES189" s="60" t="n"/>
      <c r="ET189" s="60">
        <f t="array" ref="ET1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MATCH(ES189,
{"AMS";"RussOutdoor";"HD Outdoor";"Ingroup";"IQ";"Ledproduction";"LisChannel";"Logic";"Media-PPL";"NovikovTV | НовиковТВ";"SMA";"SOK";"КрокусТВ | CrocusTV | IndoorTV";"Сити";"ТЯК Москва"},
0)),"")</f>
        <v/>
      </c>
      <c r="EU189" s="60" t="n"/>
      <c r="EV189" s="60" t="n"/>
      <c r="EX189" s="110">
        <f t="array" ref="EX189">
($AR189/30
+N("ТРАФИК ПЛОЩАДКИ"))*
(IFERROR(
_xlfn.LET(
_xlpm.GPR,
HLOOKUP($L189,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IF($Q189="цифровой",_xlpm.GPR/$AG189,_xlpm.GPR/60)),
0)
+N("DWELL TIME"))*
(IF($AB189=0,0,IF($AB189=1,0.3,IF($AB189=2,0.5,IF($AB189&gt;2,1))))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_xlfn.IFS($AC189="да",1.2,$AC189="нет",1)*
_xlfn.IFS($AD189="да",1.2,$AD189="нет",1)*
IF(R189="статический",1,1.2)*
$X189*
INDEX(
{1.2;1;1.2;1.2;1;1.2;1.2;1.2;1.2;1.2;1.2;1;1.2;1.2;1.2;1.2;1;1;1.2;1.2;1.2;1;1;1;1;1.2;1.2;1.2;1.2;1;1;1;1;1.2;1.2;1.2;1.2;1.2;1.2;1.2;1.2;1;1;1.2;1;1;1;1;1.5;1;1;1.5;1.5;1.2},
MATCH($Q189,_xlpm.MI,0)))&gt;{0.02;0.04;0.06;0.1;0.2;0.4;0.6;0.8;1;2;4;6})),
{0;1;2;3;4;5;6;7;8;9;10;11;12},
0)))
+N("КОЭФФИЦИЕНТ КОНТАКТА"))))*
(_xlfn.IFS($X189&lt;0.1,$X189/1000,$X189&gt;25,5.2,AND($X189&gt;=0.1,$X189&lt;=25),(($X189*2+0.1)/10)*($X189/10)))*
IFERROR((_xlfn.LET(
_xlpm.MA,
{0;0.8;0.85;0.9;0.95;1},
_xlpm.MAA,
{0;1;2;3;4;5},
INDEX(_xlpm.MA,MATCH(SUMPRODUCT(--((IF(ROUND(_xlpm.MAA,1)&gt;5,5,ROUND($AB189,1)))&gt;{0;1;2;3;4;5})),_xlpm.MAA,0)))
+N("КОЭФФИЦИЕНТ КОЛ-ВО КОНСТРУКЦИЙ")),1)*
$AB189,0))*
(IF($Q189="цифровой",$AG189/15*$AI189,1)
+N("ДЛЯ ЦИФРЫ"))</f>
        <v/>
      </c>
      <c r="EY189" s="110">
        <f>IFERROR(EX189*AY189,0)</f>
        <v/>
      </c>
      <c r="EZ189" s="131">
        <f>IFERROR(DP189/EY189*1000,0)</f>
        <v/>
      </c>
      <c r="FA189" s="112">
        <f>IFERROR(FC189/FB189,0)</f>
        <v/>
      </c>
      <c r="FB189" s="112">
        <f>IFERROR((FC189/(EY189/FF189*#REF!))*0.825,0)</f>
        <v/>
      </c>
      <c r="FC189" s="112">
        <f>IFERROR(((EX189*30/AR189)*100)/30,0)</f>
        <v/>
      </c>
      <c r="FD189" s="112">
        <f>IFERROR(EY189/G189*100%,0)</f>
        <v/>
      </c>
      <c r="FE189" s="112">
        <f>IFERROR(FD189/FC189*100%,0)</f>
        <v/>
      </c>
      <c r="FF189" s="110">
        <f>IFERROR(AR189/30*AY189,0)</f>
        <v/>
      </c>
    </row>
    <row r="190" ht="12.75" customHeight="1">
      <c r="A190" s="59" t="n"/>
      <c r="B190" s="60" t="n"/>
      <c r="C190" s="60" t="n"/>
      <c r="D190" s="60">
        <f t="array" ref="D1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0" s="60">
        <f t="array" ref="E1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0" s="60" t="inlineStr"/>
      <c r="G190" s="60" t="n"/>
      <c r="H190" s="60">
        <f t="array" ref="H1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0" s="60" t="n"/>
      <c r="J190" s="60" t="n"/>
      <c r="K190" s="60" t="n"/>
      <c r="L190" s="60" t="n"/>
      <c r="M190" s="60" t="n"/>
      <c r="N190" s="60" t="n"/>
      <c r="O190" s="60" t="n"/>
      <c r="P190" s="60">
        <f t="array" ref="P190">
_xlfn.IFS(
ISNUMBER(MATCH($Q190,{"шелфбаннер","разделитель","монетница","чековая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ISNUMBER(MATCH($Q190,{"каталог","журнал"},)),
"Пресса",
$Q190="","")</f>
        <v/>
      </c>
      <c r="Q190" s="60" t="n"/>
      <c r="R190" s="60">
        <f t="array" ref="R190">
IFERROR(
_xlfn.IFS(
OR(ISNUMBER(MATCH($Q190,{"экспозиция","макет","стенд","автостенд","авто стенд","выставочное пространство","выставочные стенды","модульные выставочные стенды","3Д конструкция","3D конструкция"},)),P190="Экспонирование"),
"нестандартный",
ISNUMBER(MATCH($Q190,{"скроллер","призматрон"},)),
"динамический",
$P190="Видео",
"цифровой",
OR($P190="Пресса",$P190="Щит",$P190="POSm",$P190="Подвес",$P190="Брендирование/оклейка"),
"статический"),"")</f>
        <v/>
      </c>
      <c r="S190" s="59" t="n"/>
      <c r="T190" s="60" t="n"/>
      <c r="U190" s="60" t="n"/>
      <c r="V190" s="60">
        <f>
IF(P190="Видео",
"цифровой постер/ролик",
IF(ISNUMBER(MATCH(Q190,{"короб световой","короб световой | лайтбокс","короб световой | кристалайт","лайтбокс","лайт бокс","кристалайт","LB","lightbox"},)),
"бэклит",
IF(P190="Брендирование/оклейка",
"перфарированная пленка/самоклейка",
IF(P190="Экспонирование",
"под запрос",
IF(P190="Подвес",
"баннер/ткань",
"")))))</f>
        <v/>
      </c>
      <c r="W190" s="59" t="n"/>
      <c r="X190" s="59" t="n"/>
      <c r="Y190" s="59" t="n"/>
      <c r="Z190" s="61" t="n"/>
      <c r="AA190" s="61" t="n"/>
      <c r="AB190" s="61">
        <f>IF(BL190&gt;0,Z190,0)</f>
        <v/>
      </c>
      <c r="AC190" s="59" t="n"/>
      <c r="AD190" s="59" t="n"/>
      <c r="AE190" s="59" t="n"/>
      <c r="AF190" s="59" t="n"/>
      <c r="AG190" s="59" t="n"/>
      <c r="AH190" s="59" t="n"/>
      <c r="AI190" s="59" t="n"/>
      <c r="AJ190" s="59" t="n"/>
      <c r="AK190" s="59" t="n"/>
      <c r="AL190" s="62">
        <f>IFERROR(IF(OR(R190="статический",R190="динамический",R190="нестандартный",R190="",R190=""),"-",IF(AND(AH190="-",AI190="-"),"-",AK190*3600/AH190*AI190)),"-")</f>
        <v/>
      </c>
      <c r="AM190" s="62">
        <f>IFERROR(IF(OR(R190="статический",R190="динамический",R190="",R190="", R190="BTL",R190="нестандартный"),"-",AG190*AI190*AL190/60),"-")</f>
        <v/>
      </c>
      <c r="AN190" s="63">
        <f>IFERROR(IF(AH190="","-",AG190*AI190/AH190),"-")</f>
        <v/>
      </c>
      <c r="AO190" s="59">
        <f>IFERROR(IF(OR($R190="статический",$R190="динамический",$R190="",$R190="",$R190="BTL",$R190="нестандартный"),"-",$AL190*$AY190),"-")</f>
        <v/>
      </c>
      <c r="AP190" s="62">
        <f>IFERROR(IF(OR($R190="статический",$R190="динамический",$R190="",$R190="",$R190="BTL",$R190="нестандартный"),"-",$AM190*AY190),"-")</f>
        <v/>
      </c>
      <c r="AQ190" s="64" t="n"/>
      <c r="AR190" s="61" t="n"/>
      <c r="AS190" s="61" t="n"/>
      <c r="AT190" s="61" t="n"/>
      <c r="AU190" s="65" t="n"/>
      <c r="AV190" s="124">
        <f>IFERROR(DR190/AT190*1000,"n/a")</f>
        <v/>
      </c>
      <c r="AW190" s="67" t="n"/>
      <c r="AX190" s="67" t="n"/>
      <c r="AY190" s="43">
        <f>IFERROR(IF(OR($AW190="",$AX190=""),"",_xlfn.DAYS($AX190+1,$AW190)),"")</f>
        <v/>
      </c>
      <c r="AZ190" s="68">
        <f t="array" ref="AZ190">
_xlfn.LET(_xlpm.COEFF,
IF($AW190+$AX190=0,0,IF(MAX(MIN($AX190,EOMONTH(AZ$15,0))-MAX($AW190,AZ$15)+1,)&gt;0,1,0)),
_xlfn.IFS(
$ES190="LisChannel",
_xlpm.COEFF*
INDEX({1;1;1.2;1.2;1;1;1;1;1.2;1.2;1.2;1.2},
MATCH(MONTH(AZ$15),
{1,2,3,4,5,6,7,8,9,10,11,12})),
CONCATENATE($ES190," ",$L190)="RussOutdoor метро",
_xlpm.COEFF*
INDEX({0.8;0.9;1.1;1.1;1;1;1;1;1.1;1.1;1.1;1.1},
MATCH(MONTH(AZ$15),
{1,2,3,4,5,6,7,8,9,10,11,12})),
$ES190&lt;&gt;"LisChannel",
_xlpm.COEFF,
$ES190&lt;&gt;"RussOutdoor",
_xlpm.COEFF))</f>
        <v/>
      </c>
      <c r="BA190" s="68">
        <f t="array" ref="BA190">
_xlfn.LET(_xlpm.COEFF,
IF($AW190+$AX190=0,0,IF(MAX(MIN($AX190,EOMONTH(BA$15,0))-MAX($AW190,BA$15)+1,)&gt;0,1,0)),
_xlfn.IFS(
$ES190="LisChannel",
_xlpm.COEFF*
INDEX({1;1;1.2;1.2;1;1;1;1;1.2;1.2;1.2;1.2},
MATCH(MONTH(BA$15),
{1,2,3,4,5,6,7,8,9,10,11,12})),
CONCATENATE($ES190," ",$L190)="RussOutdoor метро",
_xlpm.COEFF*
INDEX({0.8;0.9;1.1;1.1;1;1;1;1;1.1;1.1;1.1;1.1},
MATCH(MONTH(BA$15),
{1,2,3,4,5,6,7,8,9,10,11,12})),
$ES190&lt;&gt;"LisChannel",
_xlpm.COEFF,
$ES190&lt;&gt;"RussOutdoor",
_xlpm.COEFF))</f>
        <v/>
      </c>
      <c r="BB190" s="68">
        <f t="array" ref="BB190">
_xlfn.LET(_xlpm.COEFF,
IF($AW190+$AX190=0,0,IF(MAX(MIN($AX190,EOMONTH(BB$15,0))-MAX($AW190,BB$15)+1,)&gt;0,1,0)),
_xlfn.IFS(
$ES190="LisChannel",
_xlpm.COEFF*
INDEX({1;1;1.2;1.2;1;1;1;1;1.2;1.2;1.2;1.2},
MATCH(MONTH(BB$15),
{1,2,3,4,5,6,7,8,9,10,11,12})),
CONCATENATE($ES190," ",$L190)="RussOutdoor метро",
_xlpm.COEFF*
INDEX({0.8;0.9;1.1;1.1;1;1;1;1;1.1;1.1;1.1;1.1},
MATCH(MONTH(BB$15),
{1,2,3,4,5,6,7,8,9,10,11,12})),
$ES190&lt;&gt;"LisChannel",
_xlpm.COEFF,
$ES190&lt;&gt;"RussOutdoor",
_xlpm.COEFF))</f>
        <v/>
      </c>
      <c r="BC190" s="68">
        <f t="array" ref="BC190">
_xlfn.LET(_xlpm.COEFF,
IF($AW190+$AX190=0,0,IF(MAX(MIN($AX190,EOMONTH(BC$15,0))-MAX($AW190,BC$15)+1,)&gt;0,1,0)),
_xlfn.IFS(
$ES190="LisChannel",
_xlpm.COEFF*
INDEX({1;1;1.2;1.2;1;1;1;1;1.2;1.2;1.2;1.2},
MATCH(MONTH(BC$15),
{1,2,3,4,5,6,7,8,9,10,11,12})),
CONCATENATE($ES190," ",$L190)="RussOutdoor метро",
_xlpm.COEFF*
INDEX({0.8;0.9;1.1;1.1;1;1;1;1;1.1;1.1;1.1;1.1},
MATCH(MONTH(BC$15),
{1,2,3,4,5,6,7,8,9,10,11,12})),
$ES190&lt;&gt;"LisChannel",
_xlpm.COEFF,
$ES190&lt;&gt;"RussOutdoor",
_xlpm.COEFF))</f>
        <v/>
      </c>
      <c r="BD190" s="68">
        <f t="array" ref="BD190">
_xlfn.LET(_xlpm.COEFF,
IF($AW190+$AX190=0,0,IF(MAX(MIN($AX190,EOMONTH(BD$15,0))-MAX($AW190,BD$15)+1,)&gt;0,1,0)),
_xlfn.IFS(
$ES190="LisChannel",
_xlpm.COEFF*
INDEX({1;1;1.2;1.2;1;1;1;1;1.2;1.2;1.2;1.2},
MATCH(MONTH(BD$15),
{1,2,3,4,5,6,7,8,9,10,11,12})),
CONCATENATE($ES190," ",$L190)="RussOutdoor метро",
_xlpm.COEFF*
INDEX({0.8;0.9;1.1;1.1;1;1;1;1;1.1;1.1;1.1;1.1},
MATCH(MONTH(BD$15),
{1,2,3,4,5,6,7,8,9,10,11,12})),
$ES190&lt;&gt;"LisChannel",
_xlpm.COEFF,
$ES190&lt;&gt;"RussOutdoor",
_xlpm.COEFF))</f>
        <v/>
      </c>
      <c r="BE190" s="68">
        <f t="array" ref="BE190">
_xlfn.LET(_xlpm.COEFF,
IF($AW190+$AX190=0,0,IF(MAX(MIN($AX190,EOMONTH(BE$15,0))-MAX($AW190,BE$15)+1,)&gt;0,1,0)),
_xlfn.IFS(
$ES190="LisChannel",
_xlpm.COEFF*
INDEX({1;1;1.2;1.2;1;1;1;1;1.2;1.2;1.2;1.2},
MATCH(MONTH(BE$15),
{1,2,3,4,5,6,7,8,9,10,11,12})),
CONCATENATE($ES190," ",$L190)="RussOutdoor метро",
_xlpm.COEFF*
INDEX({0.8;0.9;1.1;1.1;1;1;1;1;1.1;1.1;1.1;1.1},
MATCH(MONTH(BE$15),
{1,2,3,4,5,6,7,8,9,10,11,12})),
$ES190&lt;&gt;"LisChannel",
_xlpm.COEFF,
$ES190&lt;&gt;"RussOutdoor",
_xlpm.COEFF))</f>
        <v/>
      </c>
      <c r="BF190" s="68">
        <f t="array" ref="BF190">
_xlfn.LET(_xlpm.COEFF,
IF($AW190+$AX190=0,0,IF(MAX(MIN($AX190,EOMONTH(BF$15,0))-MAX($AW190,BF$15)+1,)&gt;0,1,0)),
_xlfn.IFS(
$ES190="LisChannel",
_xlpm.COEFF*
INDEX({1;1;1.2;1.2;1;1;1;1;1.2;1.2;1.2;1.2},
MATCH(MONTH(BF$15),
{1,2,3,4,5,6,7,8,9,10,11,12})),
CONCATENATE($ES190," ",$L190)="RussOutdoor метро",
_xlpm.COEFF*
INDEX({0.8;0.9;1.1;1.1;1;1;1;1;1.1;1.1;1.1;1.1},
MATCH(MONTH(BF$15),
{1,2,3,4,5,6,7,8,9,10,11,12})),
$ES190&lt;&gt;"LisChannel",
_xlpm.COEFF,
$ES190&lt;&gt;"RussOutdoor",
_xlpm.COEFF))</f>
        <v/>
      </c>
      <c r="BG190" s="68">
        <f t="array" ref="BG190">
_xlfn.LET(_xlpm.COEFF,
IF($AW190+$AX190=0,0,IF(MAX(MIN($AX190,EOMONTH(BG$15,0))-MAX($AW190,BG$15)+1,)&gt;0,1,0)),
_xlfn.IFS(
$ES190="LisChannel",
_xlpm.COEFF*
INDEX({1;1;1.2;1.2;1;1;1;1;1.2;1.2;1.2;1.2},
MATCH(MONTH(BG$15),
{1,2,3,4,5,6,7,8,9,10,11,12})),
CONCATENATE($ES190," ",$L190)="RussOutdoor метро",
_xlpm.COEFF*
INDEX({0.8;0.9;1.1;1.1;1;1;1;1;1.1;1.1;1.1;1.1},
MATCH(MONTH(BG$15),
{1,2,3,4,5,6,7,8,9,10,11,12})),
$ES190&lt;&gt;"LisChannel",
_xlpm.COEFF,
$ES190&lt;&gt;"RussOutdoor",
_xlpm.COEFF))</f>
        <v/>
      </c>
      <c r="BH190" s="68">
        <f t="array" ref="BH190">
_xlfn.LET(_xlpm.COEFF,
IF($AW190+$AX190=0,0,IF(MAX(MIN($AX190,EOMONTH(BH$15,0))-MAX($AW190,BH$15)+1,)&gt;0,1,0)),
_xlfn.IFS(
$ES190="LisChannel",
_xlpm.COEFF*
INDEX({1;1;1.2;1.2;1;1;1;1;1.2;1.2;1.2;1.2},
MATCH(MONTH(BH$15),
{1,2,3,4,5,6,7,8,9,10,11,12})),
CONCATENATE($ES190," ",$L190)="RussOutdoor метро",
_xlpm.COEFF*
INDEX({0.8;0.9;1.1;1.1;1;1;1;1;1.1;1.1;1.1;1.1},
MATCH(MONTH(BH$15),
{1,2,3,4,5,6,7,8,9,10,11,12})),
$ES190&lt;&gt;"LisChannel",
_xlpm.COEFF,
$ES190&lt;&gt;"RussOutdoor",
_xlpm.COEFF))</f>
        <v/>
      </c>
      <c r="BI190" s="68">
        <f t="array" ref="BI190">
_xlfn.LET(_xlpm.COEFF,
IF($AW190+$AX190=0,0,IF(MAX(MIN($AX190,EOMONTH(BI$15,0))-MAX($AW190,BI$15)+1,)&gt;0,1,0)),
_xlfn.IFS(
$ES190="LisChannel",
_xlpm.COEFF*
INDEX({1;1;1.2;1.2;1;1;1;1;1.2;1.2;1.2;1.2},
MATCH(MONTH(BI$15),
{1,2,3,4,5,6,7,8,9,10,11,12})),
CONCATENATE($ES190," ",$L190)="RussOutdoor метро",
_xlpm.COEFF*
INDEX({0.8;0.9;1.1;1.1;1;1;1;1;1.1;1.1;1.1;1.1},
MATCH(MONTH(BI$15),
{1,2,3,4,5,6,7,8,9,10,11,12})),
$ES190&lt;&gt;"LisChannel",
_xlpm.COEFF,
$ES190&lt;&gt;"RussOutdoor",
_xlpm.COEFF))</f>
        <v/>
      </c>
      <c r="BJ190" s="68">
        <f t="array" ref="BJ190">
_xlfn.LET(_xlpm.COEFF,
IF($AW190+$AX190=0,0,IF(MAX(MIN($AX190,EOMONTH(BJ$15,0))-MAX($AW190,BJ$15)+1,)&gt;0,1,0)),
_xlfn.IFS(
$ES190="LisChannel",
_xlpm.COEFF*
INDEX({1;1;1.2;1.2;1;1;1;1;1.2;1.2;1.2;1.2},
MATCH(MONTH(BJ$15),
{1,2,3,4,5,6,7,8,9,10,11,12})),
CONCATENATE($ES190," ",$L190)="RussOutdoor метро",
_xlpm.COEFF*
INDEX({0.8;0.9;1.1;1.1;1;1;1;1;1.1;1.1;1.1;1.1},
MATCH(MONTH(BJ$15),
{1,2,3,4,5,6,7,8,9,10,11,12})),
$ES190&lt;&gt;"LisChannel",
_xlpm.COEFF,
$ES190&lt;&gt;"RussOutdoor",
_xlpm.COEFF))</f>
        <v/>
      </c>
      <c r="BK190" s="68">
        <f t="array" ref="BK190">
_xlfn.LET(_xlpm.COEFF,
IF($AW190+$AX190=0,0,IF(MAX(MIN($AX190,EOMONTH(BK$15,0))-MAX($AW190,BK$15)+1,)&gt;0,1,0)),
_xlfn.IFS(
$ES190="LisChannel",
_xlpm.COEFF*
INDEX({1;1;1.2;1.2;1;1;1;1;1.2;1.2;1.2;1.2},
MATCH(MONTH(BK$15),
{1,2,3,4,5,6,7,8,9,10,11,12})),
CONCATENATE($ES190," ",$L190)="RussOutdoor метро",
_xlpm.COEFF*
INDEX({0.8;0.9;1.1;1.1;1;1;1;1;1.1;1.1;1.1;1.1},
MATCH(MONTH(BK$15),
{1,2,3,4,5,6,7,8,9,10,11,12})),
$ES190&lt;&gt;"LisChannel",
_xlpm.COEFF,
$ES190&lt;&gt;"RussOutdoor",
_xlpm.COEFF))</f>
        <v/>
      </c>
      <c r="BL190" s="62">
        <f>COUNTIFS($AZ190:$BK190,"&gt;0")</f>
        <v/>
      </c>
      <c r="BM190" s="65" t="n"/>
      <c r="BN190" s="125">
        <f>$DJ190</f>
        <v/>
      </c>
      <c r="BO190" s="63">
        <f>$DQ190</f>
        <v/>
      </c>
      <c r="BP190" s="125">
        <f>
IFERROR(
IF($BL190=0,0,
$BN190*(1-$BO190)),
0)</f>
        <v/>
      </c>
      <c r="BQ190" s="125">
        <f t="array" ref="BQ190">
IFERROR(
_xlfn.IFS(
$DH190="день_1",
$BP190*$BL190/($AX190-$AW190+1)*AZ190*(DAY(EOMONTH(AZ$15,0))),
$DH190="день_2",
$BP190/30*MAX(MIN($AX190,EOMONTH(AZ$15,0))-MAX($AW190,AZ$15)+1,),
$DH190="раб.день",
$BP190/30*(IFERROR(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$BP190*AZ190,
$DH190="неделя",
$BP190*AZ190/7*(ROUNDUP((DAY(EOMONTH(AZ$15,0)))/4,0))),
0)</f>
        <v/>
      </c>
      <c r="BR190" s="125">
        <f t="array" ref="BR190">
IFERROR(
_xlfn.IFS(
$DH190="день_1",
$BP190*$BL190/($AX190-$AW190+1)*BA190*(DAY(EOMONTH(BA$15,0))),
$DH190="день_2",
$BP190/30*MAX(MIN($AX190,EOMONTH(BA$15,0))-MAX($AW190,BA$15)+1,),
$DH190="раб.день",
$BP190/30*(IFERROR(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$BP190*BA190,
$DH190="неделя",
$BP190*BA190/7*(ROUNDUP((DAY(EOMONTH(BA$15,0)))/4,0))),
0)</f>
        <v/>
      </c>
      <c r="BS190" s="125">
        <f t="array" ref="BS190">
IFERROR(
_xlfn.IFS(
$DH190="день_1",
$BP190*$BL190/($AX190-$AW190+1)*BB190*(DAY(EOMONTH(BB$15,0))),
$DH190="день_2",
$BP190/30*MAX(MIN($AX190,EOMONTH(BB$15,0))-MAX($AW190,BB$15)+1,),
$DH190="раб.день",
$BP190/30*(IFERROR(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$BP190*BB190,
$DH190="неделя",
$BP190*BB190/7*(ROUNDUP((DAY(EOMONTH(BB$15,0)))/4,0))),
0)</f>
        <v/>
      </c>
      <c r="BT190" s="125">
        <f t="array" ref="BT190">
IFERROR(
_xlfn.IFS(
$DH190="день_1",
$BP190*$BL190/($AX190-$AW190+1)*BC190*(DAY(EOMONTH(BC$15,0))),
$DH190="день_2",
$BP190/30*MAX(MIN($AX190,EOMONTH(BC$15,0))-MAX($AW190,BC$15)+1,),
$DH190="раб.день",
$BP190/30*(IFERROR(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$BP190*BC190,
$DH190="неделя",
$BP190*BC190/7*(ROUNDUP((DAY(EOMONTH(BC$15,0)))/4,0))),
0)</f>
        <v/>
      </c>
      <c r="BU190" s="125">
        <f t="array" ref="BU190">
IFERROR(
_xlfn.IFS(
$DH190="день_1",
$BP190*$BL190/($AX190-$AW190+1)*BD190*(DAY(EOMONTH(BD$15,0))),
$DH190="день_2",
$BP190/30*MAX(MIN($AX190,EOMONTH(BD$15,0))-MAX($AW190,BD$15)+1,),
$DH190="раб.день",
$BP190/30*(IFERROR(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$BP190*BD190,
$DH190="неделя",
$BP190*BD190/7*(ROUNDUP((DAY(EOMONTH(BD$15,0)))/4,0))),
0)</f>
        <v/>
      </c>
      <c r="BV190" s="125">
        <f t="array" ref="BV190">
IFERROR(
_xlfn.IFS(
$DH190="день_1",
$BP190*$BL190/($AX190-$AW190+1)*BE190*(DAY(EOMONTH(BE$15,0))),
$DH190="день_2",
$BP190/30*MAX(MIN($AX190,EOMONTH(BE$15,0))-MAX($AW190,BE$15)+1,),
$DH190="раб.день",
$BP190/30*(IFERROR(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$BP190*BE190,
$DH190="неделя",
$BP190*BE190/7*(ROUNDUP((DAY(EOMONTH(BE$15,0)))/4,0))),
0)</f>
        <v/>
      </c>
      <c r="BW190" s="125">
        <f t="array" ref="BW190">
IFERROR(
_xlfn.IFS(
$DH190="день_1",
$BP190*$BL190/($AX190-$AW190+1)*BF190*(DAY(EOMONTH(BF$15,0))),
$DH190="день_2",
$BP190/30*MAX(MIN($AX190,EOMONTH(BF$15,0))-MAX($AW190,BF$15)+1,),
$DH190="раб.день",
$BP190/30*(IFERROR(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$BP190*BF190,
$DH190="неделя",
$BP190*BF190/7*(ROUNDUP((DAY(EOMONTH(BF$15,0)))/4,0))),
0)</f>
        <v/>
      </c>
      <c r="BX190" s="125">
        <f t="array" ref="BX190">
IFERROR(
_xlfn.IFS(
$DH190="день_1",
$BP190*$BL190/($AX190-$AW190+1)*BG190*(DAY(EOMONTH(BG$15,0))),
$DH190="день_2",
$BP190/30*MAX(MIN($AX190,EOMONTH(BG$15,0))-MAX($AW190,BG$15)+1,),
$DH190="раб.день",
$BP190/30*(IFERROR(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$BP190*BG190,
$DH190="неделя",
$BP190*BG190/7*(ROUNDUP((DAY(EOMONTH(BG$15,0)))/4,0))),
0)</f>
        <v/>
      </c>
      <c r="BY190" s="125">
        <f t="array" ref="BY190">
IFERROR(
_xlfn.IFS(
$DH190="день_1",
$BP190*$BL190/($AX190-$AW190+1)*BH190*(DAY(EOMONTH(BH$15,0))),
$DH190="день_2",
$BP190/30*MAX(MIN($AX190,EOMONTH(BH$15,0))-MAX($AW190,BH$15)+1,),
$DH190="раб.день",
$BP190/30*(IFERROR(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$BP190*BH190,
$DH190="неделя",
$BP190*BH190/7*(ROUNDUP((DAY(EOMONTH(BH$15,0)))/4,0))),
0)</f>
        <v/>
      </c>
      <c r="BZ190" s="125">
        <f t="array" ref="BZ190">
IFERROR(
_xlfn.IFS(
$DH190="день_1",
$BP190*$BL190/($AX190-$AW190+1)*BI190*(DAY(EOMONTH(BI$15,0))),
$DH190="день_2",
$BP190/30*MAX(MIN($AX190,EOMONTH(BI$15,0))-MAX($AW190,BI$15)+1,),
$DH190="раб.день",
$BP190/30*(IFERROR(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$BP190*BI190,
$DH190="неделя",
$BP190*BI190/7*(ROUNDUP((DAY(EOMONTH(BI$15,0)))/4,0))),
0)</f>
        <v/>
      </c>
      <c r="CA190" s="125">
        <f t="array" ref="CA190">
IFERROR(
_xlfn.IFS(
$DH190="день_1",
$BP190*$BL190/($AX190-$AW190+1)*BJ190*(DAY(EOMONTH(BJ$15,0))),
$DH190="день_2",
$BP190/30*MAX(MIN($AX190,EOMONTH(BJ$15,0))-MAX($AW190,BJ$15)+1,),
$DH190="раб.день",
$BP190/30*(IFERROR(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$BP190*BJ190,
$DH190="неделя",
$BP190*BJ190/7*(ROUNDUP((DAY(EOMONTH(BJ$15,0)))/4,0))),
0)</f>
        <v/>
      </c>
      <c r="CB190" s="125">
        <f t="array" ref="CB190">
IFERROR(
_xlfn.IFS(
$DH190="день_1",
$BP190*$BL190/($AX190-$AW190+1)*BK190*(DAY(EOMONTH(BK$15,0))),
$DH190="день_2",
$BP190/30*MAX(MIN($AX190,EOMONTH(BK$15,0))-MAX($AW190,BK$15)+1,),
$DH190="раб.день",
$BP190/30*(IFERROR(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$BP190*BK190,
$DH190="неделя",
$BP190*BK190/7*(ROUNDUP((DAY(EOMONTH(BK$15,0)))/4,0))),
0)</f>
        <v/>
      </c>
      <c r="CC190" s="125">
        <f>SUM($BQ190:$CB190)</f>
        <v/>
      </c>
      <c r="CD190" s="126">
        <f>SUM($EH190:$EH190)</f>
        <v/>
      </c>
      <c r="CE190" s="126">
        <f>$CD190*$AB190</f>
        <v/>
      </c>
      <c r="CF190" s="126">
        <f>SUM($EK190:$EK190)</f>
        <v/>
      </c>
      <c r="CG190" s="126">
        <f>$CF190*$AB190</f>
        <v/>
      </c>
      <c r="CH190" s="126">
        <f>SUM($CC190,$CE190,$CG190)</f>
        <v/>
      </c>
      <c r="CI190" s="126">
        <f>$CH190*(1+$CM190)</f>
        <v/>
      </c>
      <c r="CJ190" s="127" t="n">
        <v>0</v>
      </c>
      <c r="CK190" s="126">
        <f>SUM($CH190:$CH190)*(1+$CJ190)</f>
        <v/>
      </c>
      <c r="CL190" s="126">
        <f>SUM($CH190:$CH190)*(1+$CM190)</f>
        <v/>
      </c>
      <c r="CM190" s="59" t="n"/>
      <c r="CN190" s="59" t="n"/>
      <c r="CO190" s="72" t="n"/>
      <c r="CP190" s="59" t="n"/>
      <c r="CQ190" s="73" t="n"/>
      <c r="CR190" s="73" t="n"/>
      <c r="CS190" s="73" t="n"/>
      <c r="CT190" s="72" t="n"/>
      <c r="CU190" s="79" t="inlineStr">
        <is>
          <t> </t>
        </is>
      </c>
      <c r="CV190" s="60" t="n"/>
      <c r="CW190" s="60" t="n"/>
      <c r="CX190" s="60" t="n"/>
      <c r="CY190" s="127">
        <f>IFERROR(($CC190-$EE190)/($EE190/(1-$DQ190)),0)</f>
        <v/>
      </c>
      <c r="CZ190" s="127">
        <f>IFERROR(1-$EI190/($CE190),0)</f>
        <v/>
      </c>
      <c r="DA190" s="127">
        <f>IFERROR(1-$EL190/($CG190),0)</f>
        <v/>
      </c>
      <c r="DB190" s="126">
        <f>ROUND(IFERROR(($CI190/(1+$CM190)-$EN190),0),2)</f>
        <v/>
      </c>
      <c r="DC190" s="128" t="n"/>
      <c r="DD190" s="125" t="n"/>
      <c r="DE190" s="75" t="n">
        <v>0</v>
      </c>
      <c r="DF190" s="128" t="n"/>
      <c r="DG190" s="125">
        <f>IF($DC190=0,0,$DD190*($DC190*100%-$DE190*$DF190))*SUM($AB190:$AB190)</f>
        <v/>
      </c>
      <c r="DH190" s="129" t="inlineStr">
        <is>
          <t>месяц</t>
        </is>
      </c>
      <c r="DI190" s="130">
        <f t="array" ref="DI190">IFERROR(
IF($ES190="LisChannel",
(ROUND(((INDEX({174.625;153.888888888889;130.972222222222},MATCH($AI190,{2;3;4}),0))*$AG190*$AI190),2)),0),0)</f>
        <v/>
      </c>
      <c r="DJ190" s="130">
        <f>
_xlfn.LET(_xlpm.X,
IFERROR(
IF($ES190="НовиковТВ",
(_xlfn.LET(_xlpm.NTV,
_xlfn.LET(_xlpm.MIN,350000,
IF(SUMIFS($DI:$DI,$ES:$ES,"НовиковТВ")&lt;=_xlpm.MIN,
(SUMIFS($DI:$DI,$ES:$ES,"НовиковТВ")/(COUNTIFS($ES:$ES,"НовиковТВ")))*_xlpm.MIN/SUMIFS($DI:$DI,$ES:$ES,"НовиковТВ"),
DI190)),
_xlpm.NTV+$DG190/(1-(1-(_xlpm.NTV)*(1-$DL190)*(1-$DM190)*(1-$DN190)*(1-$DO190)*(1-$DP190)/_xlpm.NTV))))/(1+$EP190),
$DI190+$DG190/(1-(1-($DI190)*(1-$DL190)*(1-$DM190)*(1-$DN190)*(1-$DO190)*(1-$DP190)/$DI190))),
0),
_xlpm.X*(1+$CM190)*(1+$CW190)-_xlpm.X*(1+$CM190)+_xlpm.X)</f>
        <v/>
      </c>
      <c r="DK190" s="125" t="inlineStr">
        <is>
          <t>послед.</t>
        </is>
      </c>
      <c r="DL190" s="63" t="n">
        <v>0</v>
      </c>
      <c r="DM190" s="63" t="n">
        <v>0</v>
      </c>
      <c r="DN190" s="63" t="n">
        <v>0</v>
      </c>
      <c r="DO190" s="63" t="n">
        <v>0</v>
      </c>
      <c r="DP190" s="63" t="n">
        <v>0</v>
      </c>
      <c r="DQ190" s="63">
        <f t="array" ref="DQ190">IFERROR(_xlfn.IFS(
$DK190="послед.",1-(1-$DL190)*(1-$DM190)*(1-$DN190)*(1-$DO190)*(1-$DP190),
$DK190="сумм.",$DL190+$DM190+$DN190+$DO190+$DP190),
0)</f>
        <v/>
      </c>
      <c r="DR190" s="125">
        <f t="array" ref="DR190">
IFERROR(
_xlfn.IFS(
$BL190=0,
0,
$BL190&gt;0,
_xlfn.IFS($DK190="послед.",
$DJ190*(1-$DL190)*(1-$DM190)*(1-$DN190)*(1-$DO190)*(1-$DP190),
$DK190="сумм.",
$DJ190*(1-($DL190+$DM190+$DN190+$DO190+$DP190)))),0)</f>
        <v/>
      </c>
      <c r="DS190" s="125">
        <f t="array" ref="DS190">
IFERROR(_xlfn.IFS(
$DH190="день_1",
$DR190*$BL190/($AX190-$AW190+1)*AZ190*(DAY(EOMONTH(AZ$15,0))),
$DH190="день_2",
$DR190/30*MAX(MIN($AX190,EOMONTH(AZ$15,0))-MAX($AW190,AZ$15)+1,),
$DH190="раб.день",
$DR190/30*(IFERROR(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$DR190*AZ190,
$DH190="неделя",
$DR190*AZ190/7*(ROUNDUP((DAY(EOMONTH(AZ$15,0)))/4,0))),
0)</f>
        <v/>
      </c>
      <c r="DT190" s="125">
        <f t="array" ref="DT190">
IFERROR(_xlfn.IFS(
$DH190="день_1",
$DR190*$BL190/($AX190-$AW190+1)*BA190*(DAY(EOMONTH(BA$15,0))),
$DH190="день_2",
$DR190/30*MAX(MIN($AX190,EOMONTH(BA$15,0))-MAX($AW190,BA$15)+1,),
$DH190="раб.день",
$DR190/30*(IFERROR(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$DR190*BA190,
$DH190="неделя",
$DR190*BA190/7*(ROUNDUP((DAY(EOMONTH(BA$15,0)))/4,0))),
0)</f>
        <v/>
      </c>
      <c r="DU190" s="125">
        <f t="array" ref="DU190">
IFERROR(_xlfn.IFS(
$DH190="день_1",
$DR190*$BL190/($AX190-$AW190+1)*BB190*(DAY(EOMONTH(BB$15,0))),
$DH190="день_2",
$DR190/30*MAX(MIN($AX190,EOMONTH(BB$15,0))-MAX($AW190,BB$15)+1,),
$DH190="раб.день",
$DR190/30*(IFERROR(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$DR190*BB190,
$DH190="неделя",
$DR190*BB190/7*(ROUNDUP((DAY(EOMONTH(BB$15,0)))/4,0))),
0)</f>
        <v/>
      </c>
      <c r="DV190" s="125">
        <f t="array" ref="DV190">
IFERROR(_xlfn.IFS(
$DH190="день_1",
$DR190*$BL190/($AX190-$AW190+1)*BC190*(DAY(EOMONTH(BC$15,0))),
$DH190="день_2",
$DR190/30*MAX(MIN($AX190,EOMONTH(BC$15,0))-MAX($AW190,BC$15)+1,),
$DH190="раб.день",
$DR190/30*(IFERROR(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$DR190*BC190,
$DH190="неделя",
$DR190*BC190/7*(ROUNDUP((DAY(EOMONTH(BC$15,0)))/4,0))),
0)</f>
        <v/>
      </c>
      <c r="DW190" s="125">
        <f t="array" ref="DW190">
IFERROR(_xlfn.IFS(
$DH190="день_1",
$DR190*$BL190/($AX190-$AW190+1)*BD190*(DAY(EOMONTH(BD$15,0))),
$DH190="день_2",
$DR190/30*MAX(MIN($AX190,EOMONTH(BD$15,0))-MAX($AW190,BD$15)+1,),
$DH190="раб.день",
$DR190/30*(IFERROR(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$DR190*BD190,
$DH190="неделя",
$DR190*BD190/7*(ROUNDUP((DAY(EOMONTH(BD$15,0)))/4,0))),
0)</f>
        <v/>
      </c>
      <c r="DX190" s="125">
        <f t="array" ref="DX190">
IFERROR(_xlfn.IFS(
$DH190="день_1",
$DR190*$BL190/($AX190-$AW190+1)*BE190*(DAY(EOMONTH(BE$15,0))),
$DH190="день_2",
$DR190/30*MAX(MIN($AX190,EOMONTH(BE$15,0))-MAX($AW190,BE$15)+1,),
$DH190="раб.день",
$DR190/30*(IFERROR(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$DR190*BE190,
$DH190="неделя",
$DR190*BE190/7*(ROUNDUP((DAY(EOMONTH(BE$15,0)))/4,0))),
0)</f>
        <v/>
      </c>
      <c r="DY190" s="125">
        <f t="array" ref="DY190">
IFERROR(_xlfn.IFS(
$DH190="день_1",
$DR190*$BL190/($AX190-$AW190+1)*BF190*(DAY(EOMONTH(BF$15,0))),
$DH190="день_2",
$DR190/30*MAX(MIN($AX190,EOMONTH(BF$15,0))-MAX($AW190,BF$15)+1,),
$DH190="раб.день",
$DR190/30*(IFERROR(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$DR190*BF190,
$DH190="неделя",
$DR190*BF190/7*(ROUNDUP((DAY(EOMONTH(BF$15,0)))/4,0))),
0)</f>
        <v/>
      </c>
      <c r="DZ190" s="125">
        <f t="array" ref="DZ190">
IFERROR(_xlfn.IFS(
$DH190="день_1",
$DR190*$BL190/($AX190-$AW190+1)*BG190*(DAY(EOMONTH(BG$15,0))),
$DH190="день_2",
$DR190/30*MAX(MIN($AX190,EOMONTH(BG$15,0))-MAX($AW190,BG$15)+1,),
$DH190="раб.день",
$DR190/30*(IFERROR(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$DR190*BG190,
$DH190="неделя",
$DR190*BG190/7*(ROUNDUP((DAY(EOMONTH(BG$15,0)))/4,0))),
0)</f>
        <v/>
      </c>
      <c r="EA190" s="125">
        <f t="array" ref="EA190">
IFERROR(_xlfn.IFS(
$DH190="день_1",
$DR190*$BL190/($AX190-$AW190+1)*BH190*(DAY(EOMONTH(BH$15,0))),
$DH190="день_2",
$DR190/30*MAX(MIN($AX190,EOMONTH(BH$15,0))-MAX($AW190,BH$15)+1,),
$DH190="раб.день",
$DR190/30*(IFERROR(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$DR190*BH190,
$DH190="неделя",
$DR190*BH190/7*(ROUNDUP((DAY(EOMONTH(BH$15,0)))/4,0))),
0)</f>
        <v/>
      </c>
      <c r="EB190" s="125">
        <f t="array" ref="EB190">
IFERROR(_xlfn.IFS(
$DH190="день_1",
$DR190*$BL190/($AX190-$AW190+1)*BI190*(DAY(EOMONTH(BI$15,0))),
$DH190="день_2",
$DR190/30*MAX(MIN($AX190,EOMONTH(BI$15,0))-MAX($AW190,BI$15)+1,),
$DH190="раб.день",
$DR190/30*(IFERROR(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$DR190*BI190,
$DH190="неделя",
$DR190*BI190/7*(ROUNDUP((DAY(EOMONTH(BI$15,0)))/4,0))),
0)</f>
        <v/>
      </c>
      <c r="EC190" s="125">
        <f t="array" ref="EC190">
IFERROR(_xlfn.IFS(
$DH190="день_1",
$DR190*$BL190/($AX190-$AW190+1)*BJ190*(DAY(EOMONTH(BJ$15,0))),
$DH190="день_2",
$DR190/30*MAX(MIN($AX190,EOMONTH(BJ$15,0))-MAX($AW190,BJ$15)+1,),
$DH190="раб.день",
$DR190/30*(IFERROR(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$DR190*BJ190,
$DH190="неделя",
$DR190*BJ190/7*(ROUNDUP((DAY(EOMONTH(BJ$15,0)))/4,0))),
0)</f>
        <v/>
      </c>
      <c r="ED190" s="125">
        <f t="array" ref="ED190">
IFERROR(_xlfn.IFS(
$DH190="день_1",
$DR190*$BL190/($AX190-$AW190+1)*BK190*(DAY(EOMONTH(BK$15,0))),
$DH190="день_2",
$DR190/30*MAX(MIN($AX190,EOMONTH(BK$15,0))-MAX($AW190,BK$15)+1,),
$DH190="раб.день",
$DR190/30*(IFERROR(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$DR190*BK190,
$DH190="неделя",
$DR190*BK190/7*(ROUNDUP((DAY(EOMONTH(BK$15,0)))/4,0))),
0)</f>
        <v/>
      </c>
      <c r="EE190" s="125">
        <f>SUM($DS190,$DT190,$DU190,$DV190,$DW190,$DX190,$DY190,$DZ190,$EA190,$EB190,$EC190,$ED190)</f>
        <v/>
      </c>
      <c r="EF190" s="125">
        <f>IFERROR(ROUND($EE190*(1+$EP190),2),0)</f>
        <v/>
      </c>
      <c r="EG190" s="128" t="n">
        <v>1</v>
      </c>
      <c r="EH190" s="126" t="n">
        <v>0</v>
      </c>
      <c r="EI190" s="126">
        <f>ROUND(SUM($EH190:$EH190)*SUM($AB190:$AB190)*$EG190,2)</f>
        <v/>
      </c>
      <c r="EJ190" s="126">
        <f>ROUND($EI190*(1+$EP190),2)</f>
        <v/>
      </c>
      <c r="EK190" s="126" t="n">
        <v>0</v>
      </c>
      <c r="EL190" s="126">
        <f>ROUND(SUM($EK190:$EK190)*SUM($AB190:$AB190)*$EG190,2)</f>
        <v/>
      </c>
      <c r="EM190" s="126">
        <f>ROUND($EL190*(1+$EP190),2)</f>
        <v/>
      </c>
      <c r="EN190" s="126">
        <f>SUM($EE190,$EI190,$EL190)</f>
        <v/>
      </c>
      <c r="EO190" s="126">
        <f>SUM($EF190,$EJ190,$EM190)</f>
        <v/>
      </c>
      <c r="EP190" s="59" t="n"/>
      <c r="EQ190" s="59" t="n"/>
      <c r="ER190" s="60">
        <f t="array" ref="ER1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MATCH(ES190,
{"AMS";"RussOutdoor";"HD Outdoor";"Ingroup";"IQ";"Ledproduction";"LisChannel";"Logic";"Media-PPL";"NovikovTV | НовиковТВ";"SMA";"SOK";"КрокусТВ | CrocusTV | IndoorTV";"Сити";"ТЯК Москва"},
0)),"")</f>
        <v/>
      </c>
      <c r="ES190" s="60" t="n"/>
      <c r="ET190" s="60">
        <f t="array" ref="ET1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MATCH(ES190,
{"AMS";"RussOutdoor";"HD Outdoor";"Ingroup";"IQ";"Ledproduction";"LisChannel";"Logic";"Media-PPL";"NovikovTV | НовиковТВ";"SMA";"SOK";"КрокусТВ | CrocusTV | IndoorTV";"Сити";"ТЯК Москва"},
0)),"")</f>
        <v/>
      </c>
      <c r="EU190" s="60" t="n"/>
      <c r="EV190" s="60" t="n"/>
      <c r="EX190" s="110">
        <f t="array" ref="EX190">
($AR190/30
+N("ТРАФИК ПЛОЩАДКИ"))*
(IFERROR(
_xlfn.LET(
_xlpm.GPR,
HLOOKUP($L190,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IF($Q190="цифровой",_xlpm.GPR/$AG190,_xlpm.GPR/60)),
0)
+N("DWELL TIME"))*
(IF($AB190=0,0,IF($AB190=1,0.3,IF($AB190=2,0.5,IF($AB190&gt;2,1))))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_xlfn.IFS($AC190="да",1.2,$AC190="нет",1)*
_xlfn.IFS($AD190="да",1.2,$AD190="нет",1)*
IF(R190="статический",1,1.2)*
$X190*
INDEX(
{1.2;1;1.2;1.2;1;1.2;1.2;1.2;1.2;1.2;1.2;1;1.2;1.2;1.2;1.2;1;1;1.2;1.2;1.2;1;1;1;1;1.2;1.2;1.2;1.2;1;1;1;1;1.2;1.2;1.2;1.2;1.2;1.2;1.2;1.2;1;1;1.2;1;1;1;1;1.5;1;1;1.5;1.5;1.2},
MATCH($Q190,_xlpm.MI,0)))&gt;{0.02;0.04;0.06;0.1;0.2;0.4;0.6;0.8;1;2;4;6})),
{0;1;2;3;4;5;6;7;8;9;10;11;12},
0)))
+N("КОЭФФИЦИЕНТ КОНТАКТА"))))*
(_xlfn.IFS($X190&lt;0.1,$X190/1000,$X190&gt;25,5.2,AND($X190&gt;=0.1,$X190&lt;=25),(($X190*2+0.1)/10)*($X190/10)))*
IFERROR((_xlfn.LET(
_xlpm.MA,
{0;0.8;0.85;0.9;0.95;1},
_xlpm.MAA,
{0;1;2;3;4;5},
INDEX(_xlpm.MA,MATCH(SUMPRODUCT(--((IF(ROUND(_xlpm.MAA,1)&gt;5,5,ROUND($AB190,1)))&gt;{0;1;2;3;4;5})),_xlpm.MAA,0)))
+N("КОЭФФИЦИЕНТ КОЛ-ВО КОНСТРУКЦИЙ")),1)*
$AB190,0))*
(IF($Q190="цифровой",$AG190/15*$AI190,1)
+N("ДЛЯ ЦИФРЫ"))</f>
        <v/>
      </c>
      <c r="EY190" s="110">
        <f>IFERROR(EX190*AY190,0)</f>
        <v/>
      </c>
      <c r="EZ190" s="131">
        <f>IFERROR(DP190/EY190*1000,0)</f>
        <v/>
      </c>
      <c r="FA190" s="112">
        <f>IFERROR(FC190/FB190,0)</f>
        <v/>
      </c>
      <c r="FB190" s="112">
        <f>IFERROR((FC190/(EY190/FF190*#REF!))*0.825,0)</f>
        <v/>
      </c>
      <c r="FC190" s="112">
        <f>IFERROR(((EX190*30/AR190)*100)/30,0)</f>
        <v/>
      </c>
      <c r="FD190" s="112">
        <f>IFERROR(EY190/G190*100%,0)</f>
        <v/>
      </c>
      <c r="FE190" s="112">
        <f>IFERROR(FD190/FC190*100%,0)</f>
        <v/>
      </c>
      <c r="FF190" s="110">
        <f>IFERROR(AR190/30*AY190,0)</f>
        <v/>
      </c>
    </row>
    <row r="191" ht="12.75" customHeight="1">
      <c r="A191" s="59" t="n"/>
      <c r="B191" s="60" t="n"/>
      <c r="C191" s="60" t="n"/>
      <c r="D191" s="60">
        <f t="array" ref="D1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1" s="60">
        <f t="array" ref="E1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1" s="60" t="inlineStr"/>
      <c r="G191" s="60" t="n"/>
      <c r="H191" s="60">
        <f t="array" ref="H1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1" s="60" t="n"/>
      <c r="J191" s="60" t="n"/>
      <c r="K191" s="60" t="n"/>
      <c r="L191" s="60" t="n"/>
      <c r="M191" s="60" t="n"/>
      <c r="N191" s="60" t="n"/>
      <c r="O191" s="60" t="n"/>
      <c r="P191" s="60">
        <f t="array" ref="P191">
_xlfn.IFS(
ISNUMBER(MATCH($Q191,{"шелфбаннер","разделитель","монетница","чековая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ISNUMBER(MATCH($Q191,{"каталог","журнал"},)),
"Пресса",
$Q191="","")</f>
        <v/>
      </c>
      <c r="Q191" s="60" t="n"/>
      <c r="R191" s="60">
        <f t="array" ref="R191">
IFERROR(
_xlfn.IFS(
OR(ISNUMBER(MATCH($Q191,{"экспозиция","макет","стенд","автостенд","авто стенд","выставочное пространство","выставочные стенды","модульные выставочные стенды","3Д конструкция","3D конструкция"},)),P191="Экспонирование"),
"нестандартный",
ISNUMBER(MATCH($Q191,{"скроллер","призматрон"},)),
"динамический",
$P191="Видео",
"цифровой",
OR($P191="Пресса",$P191="Щит",$P191="POSm",$P191="Подвес",$P191="Брендирование/оклейка"),
"статический"),"")</f>
        <v/>
      </c>
      <c r="S191" s="59" t="n"/>
      <c r="T191" s="60" t="n"/>
      <c r="U191" s="60" t="n"/>
      <c r="V191" s="60">
        <f>
IF(P191="Видео",
"цифровой постер/ролик",
IF(ISNUMBER(MATCH(Q191,{"короб световой","короб световой | лайтбокс","короб световой | кристалайт","лайтбокс","лайт бокс","кристалайт","LB","lightbox"},)),
"бэклит",
IF(P191="Брендирование/оклейка",
"перфарированная пленка/самоклейка",
IF(P191="Экспонирование",
"под запрос",
IF(P191="Подвес",
"баннер/ткань",
"")))))</f>
        <v/>
      </c>
      <c r="W191" s="59" t="n"/>
      <c r="X191" s="59" t="n"/>
      <c r="Y191" s="59" t="n"/>
      <c r="Z191" s="61" t="n"/>
      <c r="AA191" s="61" t="n"/>
      <c r="AB191" s="61">
        <f>IF(BL191&gt;0,Z191,0)</f>
        <v/>
      </c>
      <c r="AC191" s="59" t="n"/>
      <c r="AD191" s="59" t="n"/>
      <c r="AE191" s="59" t="n"/>
      <c r="AF191" s="59" t="n"/>
      <c r="AG191" s="59" t="n"/>
      <c r="AH191" s="59" t="n"/>
      <c r="AI191" s="59" t="n"/>
      <c r="AJ191" s="59" t="n"/>
      <c r="AK191" s="59" t="n"/>
      <c r="AL191" s="62">
        <f>IFERROR(IF(OR(R191="статический",R191="динамический",R191="нестандартный",R191="",R191=""),"-",IF(AND(AH191="-",AI191="-"),"-",AK191*3600/AH191*AI191)),"-")</f>
        <v/>
      </c>
      <c r="AM191" s="62">
        <f>IFERROR(IF(OR(R191="статический",R191="динамический",R191="",R191="", R191="BTL",R191="нестандартный"),"-",AG191*AI191*AL191/60),"-")</f>
        <v/>
      </c>
      <c r="AN191" s="63">
        <f>IFERROR(IF(AH191="","-",AG191*AI191/AH191),"-")</f>
        <v/>
      </c>
      <c r="AO191" s="59">
        <f>IFERROR(IF(OR($R191="статический",$R191="динамический",$R191="",$R191="",$R191="BTL",$R191="нестандартный"),"-",$AL191*$AY191),"-")</f>
        <v/>
      </c>
      <c r="AP191" s="62">
        <f>IFERROR(IF(OR($R191="статический",$R191="динамический",$R191="",$R191="",$R191="BTL",$R191="нестандартный"),"-",$AM191*AY191),"-")</f>
        <v/>
      </c>
      <c r="AQ191" s="64" t="n"/>
      <c r="AR191" s="61" t="n"/>
      <c r="AS191" s="61" t="n"/>
      <c r="AT191" s="61" t="n"/>
      <c r="AU191" s="65" t="n"/>
      <c r="AV191" s="124">
        <f>IFERROR(DR191/AT191*1000,"n/a")</f>
        <v/>
      </c>
      <c r="AW191" s="67" t="n"/>
      <c r="AX191" s="67" t="n"/>
      <c r="AY191" s="43">
        <f>IFERROR(IF(OR($AW191="",$AX191=""),"",_xlfn.DAYS($AX191+1,$AW191)),"")</f>
        <v/>
      </c>
      <c r="AZ191" s="68">
        <f t="array" ref="AZ191">
_xlfn.LET(_xlpm.COEFF,
IF($AW191+$AX191=0,0,IF(MAX(MIN($AX191,EOMONTH(AZ$15,0))-MAX($AW191,AZ$15)+1,)&gt;0,1,0)),
_xlfn.IFS(
$ES191="LisChannel",
_xlpm.COEFF*
INDEX({1;1;1.2;1.2;1;1;1;1;1.2;1.2;1.2;1.2},
MATCH(MONTH(AZ$15),
{1,2,3,4,5,6,7,8,9,10,11,12})),
CONCATENATE($ES191," ",$L191)="RussOutdoor метро",
_xlpm.COEFF*
INDEX({0.8;0.9;1.1;1.1;1;1;1;1;1.1;1.1;1.1;1.1},
MATCH(MONTH(AZ$15),
{1,2,3,4,5,6,7,8,9,10,11,12})),
$ES191&lt;&gt;"LisChannel",
_xlpm.COEFF,
$ES191&lt;&gt;"RussOutdoor",
_xlpm.COEFF))</f>
        <v/>
      </c>
      <c r="BA191" s="68">
        <f t="array" ref="BA191">
_xlfn.LET(_xlpm.COEFF,
IF($AW191+$AX191=0,0,IF(MAX(MIN($AX191,EOMONTH(BA$15,0))-MAX($AW191,BA$15)+1,)&gt;0,1,0)),
_xlfn.IFS(
$ES191="LisChannel",
_xlpm.COEFF*
INDEX({1;1;1.2;1.2;1;1;1;1;1.2;1.2;1.2;1.2},
MATCH(MONTH(BA$15),
{1,2,3,4,5,6,7,8,9,10,11,12})),
CONCATENATE($ES191," ",$L191)="RussOutdoor метро",
_xlpm.COEFF*
INDEX({0.8;0.9;1.1;1.1;1;1;1;1;1.1;1.1;1.1;1.1},
MATCH(MONTH(BA$15),
{1,2,3,4,5,6,7,8,9,10,11,12})),
$ES191&lt;&gt;"LisChannel",
_xlpm.COEFF,
$ES191&lt;&gt;"RussOutdoor",
_xlpm.COEFF))</f>
        <v/>
      </c>
      <c r="BB191" s="68">
        <f t="array" ref="BB191">
_xlfn.LET(_xlpm.COEFF,
IF($AW191+$AX191=0,0,IF(MAX(MIN($AX191,EOMONTH(BB$15,0))-MAX($AW191,BB$15)+1,)&gt;0,1,0)),
_xlfn.IFS(
$ES191="LisChannel",
_xlpm.COEFF*
INDEX({1;1;1.2;1.2;1;1;1;1;1.2;1.2;1.2;1.2},
MATCH(MONTH(BB$15),
{1,2,3,4,5,6,7,8,9,10,11,12})),
CONCATENATE($ES191," ",$L191)="RussOutdoor метро",
_xlpm.COEFF*
INDEX({0.8;0.9;1.1;1.1;1;1;1;1;1.1;1.1;1.1;1.1},
MATCH(MONTH(BB$15),
{1,2,3,4,5,6,7,8,9,10,11,12})),
$ES191&lt;&gt;"LisChannel",
_xlpm.COEFF,
$ES191&lt;&gt;"RussOutdoor",
_xlpm.COEFF))</f>
        <v/>
      </c>
      <c r="BC191" s="68">
        <f t="array" ref="BC191">
_xlfn.LET(_xlpm.COEFF,
IF($AW191+$AX191=0,0,IF(MAX(MIN($AX191,EOMONTH(BC$15,0))-MAX($AW191,BC$15)+1,)&gt;0,1,0)),
_xlfn.IFS(
$ES191="LisChannel",
_xlpm.COEFF*
INDEX({1;1;1.2;1.2;1;1;1;1;1.2;1.2;1.2;1.2},
MATCH(MONTH(BC$15),
{1,2,3,4,5,6,7,8,9,10,11,12})),
CONCATENATE($ES191," ",$L191)="RussOutdoor метро",
_xlpm.COEFF*
INDEX({0.8;0.9;1.1;1.1;1;1;1;1;1.1;1.1;1.1;1.1},
MATCH(MONTH(BC$15),
{1,2,3,4,5,6,7,8,9,10,11,12})),
$ES191&lt;&gt;"LisChannel",
_xlpm.COEFF,
$ES191&lt;&gt;"RussOutdoor",
_xlpm.COEFF))</f>
        <v/>
      </c>
      <c r="BD191" s="68">
        <f t="array" ref="BD191">
_xlfn.LET(_xlpm.COEFF,
IF($AW191+$AX191=0,0,IF(MAX(MIN($AX191,EOMONTH(BD$15,0))-MAX($AW191,BD$15)+1,)&gt;0,1,0)),
_xlfn.IFS(
$ES191="LisChannel",
_xlpm.COEFF*
INDEX({1;1;1.2;1.2;1;1;1;1;1.2;1.2;1.2;1.2},
MATCH(MONTH(BD$15),
{1,2,3,4,5,6,7,8,9,10,11,12})),
CONCATENATE($ES191," ",$L191)="RussOutdoor метро",
_xlpm.COEFF*
INDEX({0.8;0.9;1.1;1.1;1;1;1;1;1.1;1.1;1.1;1.1},
MATCH(MONTH(BD$15),
{1,2,3,4,5,6,7,8,9,10,11,12})),
$ES191&lt;&gt;"LisChannel",
_xlpm.COEFF,
$ES191&lt;&gt;"RussOutdoor",
_xlpm.COEFF))</f>
        <v/>
      </c>
      <c r="BE191" s="68">
        <f t="array" ref="BE191">
_xlfn.LET(_xlpm.COEFF,
IF($AW191+$AX191=0,0,IF(MAX(MIN($AX191,EOMONTH(BE$15,0))-MAX($AW191,BE$15)+1,)&gt;0,1,0)),
_xlfn.IFS(
$ES191="LisChannel",
_xlpm.COEFF*
INDEX({1;1;1.2;1.2;1;1;1;1;1.2;1.2;1.2;1.2},
MATCH(MONTH(BE$15),
{1,2,3,4,5,6,7,8,9,10,11,12})),
CONCATENATE($ES191," ",$L191)="RussOutdoor метро",
_xlpm.COEFF*
INDEX({0.8;0.9;1.1;1.1;1;1;1;1;1.1;1.1;1.1;1.1},
MATCH(MONTH(BE$15),
{1,2,3,4,5,6,7,8,9,10,11,12})),
$ES191&lt;&gt;"LisChannel",
_xlpm.COEFF,
$ES191&lt;&gt;"RussOutdoor",
_xlpm.COEFF))</f>
        <v/>
      </c>
      <c r="BF191" s="68">
        <f t="array" ref="BF191">
_xlfn.LET(_xlpm.COEFF,
IF($AW191+$AX191=0,0,IF(MAX(MIN($AX191,EOMONTH(BF$15,0))-MAX($AW191,BF$15)+1,)&gt;0,1,0)),
_xlfn.IFS(
$ES191="LisChannel",
_xlpm.COEFF*
INDEX({1;1;1.2;1.2;1;1;1;1;1.2;1.2;1.2;1.2},
MATCH(MONTH(BF$15),
{1,2,3,4,5,6,7,8,9,10,11,12})),
CONCATENATE($ES191," ",$L191)="RussOutdoor метро",
_xlpm.COEFF*
INDEX({0.8;0.9;1.1;1.1;1;1;1;1;1.1;1.1;1.1;1.1},
MATCH(MONTH(BF$15),
{1,2,3,4,5,6,7,8,9,10,11,12})),
$ES191&lt;&gt;"LisChannel",
_xlpm.COEFF,
$ES191&lt;&gt;"RussOutdoor",
_xlpm.COEFF))</f>
        <v/>
      </c>
      <c r="BG191" s="68">
        <f t="array" ref="BG191">
_xlfn.LET(_xlpm.COEFF,
IF($AW191+$AX191=0,0,IF(MAX(MIN($AX191,EOMONTH(BG$15,0))-MAX($AW191,BG$15)+1,)&gt;0,1,0)),
_xlfn.IFS(
$ES191="LisChannel",
_xlpm.COEFF*
INDEX({1;1;1.2;1.2;1;1;1;1;1.2;1.2;1.2;1.2},
MATCH(MONTH(BG$15),
{1,2,3,4,5,6,7,8,9,10,11,12})),
CONCATENATE($ES191," ",$L191)="RussOutdoor метро",
_xlpm.COEFF*
INDEX({0.8;0.9;1.1;1.1;1;1;1;1;1.1;1.1;1.1;1.1},
MATCH(MONTH(BG$15),
{1,2,3,4,5,6,7,8,9,10,11,12})),
$ES191&lt;&gt;"LisChannel",
_xlpm.COEFF,
$ES191&lt;&gt;"RussOutdoor",
_xlpm.COEFF))</f>
        <v/>
      </c>
      <c r="BH191" s="68">
        <f t="array" ref="BH191">
_xlfn.LET(_xlpm.COEFF,
IF($AW191+$AX191=0,0,IF(MAX(MIN($AX191,EOMONTH(BH$15,0))-MAX($AW191,BH$15)+1,)&gt;0,1,0)),
_xlfn.IFS(
$ES191="LisChannel",
_xlpm.COEFF*
INDEX({1;1;1.2;1.2;1;1;1;1;1.2;1.2;1.2;1.2},
MATCH(MONTH(BH$15),
{1,2,3,4,5,6,7,8,9,10,11,12})),
CONCATENATE($ES191," ",$L191)="RussOutdoor метро",
_xlpm.COEFF*
INDEX({0.8;0.9;1.1;1.1;1;1;1;1;1.1;1.1;1.1;1.1},
MATCH(MONTH(BH$15),
{1,2,3,4,5,6,7,8,9,10,11,12})),
$ES191&lt;&gt;"LisChannel",
_xlpm.COEFF,
$ES191&lt;&gt;"RussOutdoor",
_xlpm.COEFF))</f>
        <v/>
      </c>
      <c r="BI191" s="68">
        <f t="array" ref="BI191">
_xlfn.LET(_xlpm.COEFF,
IF($AW191+$AX191=0,0,IF(MAX(MIN($AX191,EOMONTH(BI$15,0))-MAX($AW191,BI$15)+1,)&gt;0,1,0)),
_xlfn.IFS(
$ES191="LisChannel",
_xlpm.COEFF*
INDEX({1;1;1.2;1.2;1;1;1;1;1.2;1.2;1.2;1.2},
MATCH(MONTH(BI$15),
{1,2,3,4,5,6,7,8,9,10,11,12})),
CONCATENATE($ES191," ",$L191)="RussOutdoor метро",
_xlpm.COEFF*
INDEX({0.8;0.9;1.1;1.1;1;1;1;1;1.1;1.1;1.1;1.1},
MATCH(MONTH(BI$15),
{1,2,3,4,5,6,7,8,9,10,11,12})),
$ES191&lt;&gt;"LisChannel",
_xlpm.COEFF,
$ES191&lt;&gt;"RussOutdoor",
_xlpm.COEFF))</f>
        <v/>
      </c>
      <c r="BJ191" s="68">
        <f t="array" ref="BJ191">
_xlfn.LET(_xlpm.COEFF,
IF($AW191+$AX191=0,0,IF(MAX(MIN($AX191,EOMONTH(BJ$15,0))-MAX($AW191,BJ$15)+1,)&gt;0,1,0)),
_xlfn.IFS(
$ES191="LisChannel",
_xlpm.COEFF*
INDEX({1;1;1.2;1.2;1;1;1;1;1.2;1.2;1.2;1.2},
MATCH(MONTH(BJ$15),
{1,2,3,4,5,6,7,8,9,10,11,12})),
CONCATENATE($ES191," ",$L191)="RussOutdoor метро",
_xlpm.COEFF*
INDEX({0.8;0.9;1.1;1.1;1;1;1;1;1.1;1.1;1.1;1.1},
MATCH(MONTH(BJ$15),
{1,2,3,4,5,6,7,8,9,10,11,12})),
$ES191&lt;&gt;"LisChannel",
_xlpm.COEFF,
$ES191&lt;&gt;"RussOutdoor",
_xlpm.COEFF))</f>
        <v/>
      </c>
      <c r="BK191" s="68">
        <f t="array" ref="BK191">
_xlfn.LET(_xlpm.COEFF,
IF($AW191+$AX191=0,0,IF(MAX(MIN($AX191,EOMONTH(BK$15,0))-MAX($AW191,BK$15)+1,)&gt;0,1,0)),
_xlfn.IFS(
$ES191="LisChannel",
_xlpm.COEFF*
INDEX({1;1;1.2;1.2;1;1;1;1;1.2;1.2;1.2;1.2},
MATCH(MONTH(BK$15),
{1,2,3,4,5,6,7,8,9,10,11,12})),
CONCATENATE($ES191," ",$L191)="RussOutdoor метро",
_xlpm.COEFF*
INDEX({0.8;0.9;1.1;1.1;1;1;1;1;1.1;1.1;1.1;1.1},
MATCH(MONTH(BK$15),
{1,2,3,4,5,6,7,8,9,10,11,12})),
$ES191&lt;&gt;"LisChannel",
_xlpm.COEFF,
$ES191&lt;&gt;"RussOutdoor",
_xlpm.COEFF))</f>
        <v/>
      </c>
      <c r="BL191" s="62">
        <f>COUNTIFS($AZ191:$BK191,"&gt;0")</f>
        <v/>
      </c>
      <c r="BM191" s="65" t="n"/>
      <c r="BN191" s="125">
        <f>$DJ191</f>
        <v/>
      </c>
      <c r="BO191" s="63">
        <f>$DQ191</f>
        <v/>
      </c>
      <c r="BP191" s="125">
        <f>
IFERROR(
IF($BL191=0,0,
$BN191*(1-$BO191)),
0)</f>
        <v/>
      </c>
      <c r="BQ191" s="125">
        <f t="array" ref="BQ191">
IFERROR(
_xlfn.IFS(
$DH191="день_1",
$BP191*$BL191/($AX191-$AW191+1)*AZ191*(DAY(EOMONTH(AZ$15,0))),
$DH191="день_2",
$BP191/30*MAX(MIN($AX191,EOMONTH(AZ$15,0))-MAX($AW191,AZ$15)+1,),
$DH191="раб.день",
$BP191/30*(IFERROR(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$BP191*AZ191,
$DH191="неделя",
$BP191*AZ191/7*(ROUNDUP((DAY(EOMONTH(AZ$15,0)))/4,0))),
0)</f>
        <v/>
      </c>
      <c r="BR191" s="125">
        <f t="array" ref="BR191">
IFERROR(
_xlfn.IFS(
$DH191="день_1",
$BP191*$BL191/($AX191-$AW191+1)*BA191*(DAY(EOMONTH(BA$15,0))),
$DH191="день_2",
$BP191/30*MAX(MIN($AX191,EOMONTH(BA$15,0))-MAX($AW191,BA$15)+1,),
$DH191="раб.день",
$BP191/30*(IFERROR(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$BP191*BA191,
$DH191="неделя",
$BP191*BA191/7*(ROUNDUP((DAY(EOMONTH(BA$15,0)))/4,0))),
0)</f>
        <v/>
      </c>
      <c r="BS191" s="125">
        <f t="array" ref="BS191">
IFERROR(
_xlfn.IFS(
$DH191="день_1",
$BP191*$BL191/($AX191-$AW191+1)*BB191*(DAY(EOMONTH(BB$15,0))),
$DH191="день_2",
$BP191/30*MAX(MIN($AX191,EOMONTH(BB$15,0))-MAX($AW191,BB$15)+1,),
$DH191="раб.день",
$BP191/30*(IFERROR(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$BP191*BB191,
$DH191="неделя",
$BP191*BB191/7*(ROUNDUP((DAY(EOMONTH(BB$15,0)))/4,0))),
0)</f>
        <v/>
      </c>
      <c r="BT191" s="125">
        <f t="array" ref="BT191">
IFERROR(
_xlfn.IFS(
$DH191="день_1",
$BP191*$BL191/($AX191-$AW191+1)*BC191*(DAY(EOMONTH(BC$15,0))),
$DH191="день_2",
$BP191/30*MAX(MIN($AX191,EOMONTH(BC$15,0))-MAX($AW191,BC$15)+1,),
$DH191="раб.день",
$BP191/30*(IFERROR(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$BP191*BC191,
$DH191="неделя",
$BP191*BC191/7*(ROUNDUP((DAY(EOMONTH(BC$15,0)))/4,0))),
0)</f>
        <v/>
      </c>
      <c r="BU191" s="125">
        <f t="array" ref="BU191">
IFERROR(
_xlfn.IFS(
$DH191="день_1",
$BP191*$BL191/($AX191-$AW191+1)*BD191*(DAY(EOMONTH(BD$15,0))),
$DH191="день_2",
$BP191/30*MAX(MIN($AX191,EOMONTH(BD$15,0))-MAX($AW191,BD$15)+1,),
$DH191="раб.день",
$BP191/30*(IFERROR(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$BP191*BD191,
$DH191="неделя",
$BP191*BD191/7*(ROUNDUP((DAY(EOMONTH(BD$15,0)))/4,0))),
0)</f>
        <v/>
      </c>
      <c r="BV191" s="125">
        <f t="array" ref="BV191">
IFERROR(
_xlfn.IFS(
$DH191="день_1",
$BP191*$BL191/($AX191-$AW191+1)*BE191*(DAY(EOMONTH(BE$15,0))),
$DH191="день_2",
$BP191/30*MAX(MIN($AX191,EOMONTH(BE$15,0))-MAX($AW191,BE$15)+1,),
$DH191="раб.день",
$BP191/30*(IFERROR(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$BP191*BE191,
$DH191="неделя",
$BP191*BE191/7*(ROUNDUP((DAY(EOMONTH(BE$15,0)))/4,0))),
0)</f>
        <v/>
      </c>
      <c r="BW191" s="125">
        <f t="array" ref="BW191">
IFERROR(
_xlfn.IFS(
$DH191="день_1",
$BP191*$BL191/($AX191-$AW191+1)*BF191*(DAY(EOMONTH(BF$15,0))),
$DH191="день_2",
$BP191/30*MAX(MIN($AX191,EOMONTH(BF$15,0))-MAX($AW191,BF$15)+1,),
$DH191="раб.день",
$BP191/30*(IFERROR(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$BP191*BF191,
$DH191="неделя",
$BP191*BF191/7*(ROUNDUP((DAY(EOMONTH(BF$15,0)))/4,0))),
0)</f>
        <v/>
      </c>
      <c r="BX191" s="125">
        <f t="array" ref="BX191">
IFERROR(
_xlfn.IFS(
$DH191="день_1",
$BP191*$BL191/($AX191-$AW191+1)*BG191*(DAY(EOMONTH(BG$15,0))),
$DH191="день_2",
$BP191/30*MAX(MIN($AX191,EOMONTH(BG$15,0))-MAX($AW191,BG$15)+1,),
$DH191="раб.день",
$BP191/30*(IFERROR(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$BP191*BG191,
$DH191="неделя",
$BP191*BG191/7*(ROUNDUP((DAY(EOMONTH(BG$15,0)))/4,0))),
0)</f>
        <v/>
      </c>
      <c r="BY191" s="125">
        <f t="array" ref="BY191">
IFERROR(
_xlfn.IFS(
$DH191="день_1",
$BP191*$BL191/($AX191-$AW191+1)*BH191*(DAY(EOMONTH(BH$15,0))),
$DH191="день_2",
$BP191/30*MAX(MIN($AX191,EOMONTH(BH$15,0))-MAX($AW191,BH$15)+1,),
$DH191="раб.день",
$BP191/30*(IFERROR(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$BP191*BH191,
$DH191="неделя",
$BP191*BH191/7*(ROUNDUP((DAY(EOMONTH(BH$15,0)))/4,0))),
0)</f>
        <v/>
      </c>
      <c r="BZ191" s="125">
        <f t="array" ref="BZ191">
IFERROR(
_xlfn.IFS(
$DH191="день_1",
$BP191*$BL191/($AX191-$AW191+1)*BI191*(DAY(EOMONTH(BI$15,0))),
$DH191="день_2",
$BP191/30*MAX(MIN($AX191,EOMONTH(BI$15,0))-MAX($AW191,BI$15)+1,),
$DH191="раб.день",
$BP191/30*(IFERROR(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$BP191*BI191,
$DH191="неделя",
$BP191*BI191/7*(ROUNDUP((DAY(EOMONTH(BI$15,0)))/4,0))),
0)</f>
        <v/>
      </c>
      <c r="CA191" s="125">
        <f t="array" ref="CA191">
IFERROR(
_xlfn.IFS(
$DH191="день_1",
$BP191*$BL191/($AX191-$AW191+1)*BJ191*(DAY(EOMONTH(BJ$15,0))),
$DH191="день_2",
$BP191/30*MAX(MIN($AX191,EOMONTH(BJ$15,0))-MAX($AW191,BJ$15)+1,),
$DH191="раб.день",
$BP191/30*(IFERROR(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$BP191*BJ191,
$DH191="неделя",
$BP191*BJ191/7*(ROUNDUP((DAY(EOMONTH(BJ$15,0)))/4,0))),
0)</f>
        <v/>
      </c>
      <c r="CB191" s="125">
        <f t="array" ref="CB191">
IFERROR(
_xlfn.IFS(
$DH191="день_1",
$BP191*$BL191/($AX191-$AW191+1)*BK191*(DAY(EOMONTH(BK$15,0))),
$DH191="день_2",
$BP191/30*MAX(MIN($AX191,EOMONTH(BK$15,0))-MAX($AW191,BK$15)+1,),
$DH191="раб.день",
$BP191/30*(IFERROR(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$BP191*BK191,
$DH191="неделя",
$BP191*BK191/7*(ROUNDUP((DAY(EOMONTH(BK$15,0)))/4,0))),
0)</f>
        <v/>
      </c>
      <c r="CC191" s="125">
        <f>SUM($BQ191:$CB191)</f>
        <v/>
      </c>
      <c r="CD191" s="126">
        <f>SUM($EH191:$EH191)</f>
        <v/>
      </c>
      <c r="CE191" s="126">
        <f>$CD191*$AB191</f>
        <v/>
      </c>
      <c r="CF191" s="126">
        <f>SUM($EK191:$EK191)</f>
        <v/>
      </c>
      <c r="CG191" s="126">
        <f>$CF191*$AB191</f>
        <v/>
      </c>
      <c r="CH191" s="126">
        <f>SUM($CC191,$CE191,$CG191)</f>
        <v/>
      </c>
      <c r="CI191" s="126">
        <f>$CH191*(1+$CM191)</f>
        <v/>
      </c>
      <c r="CJ191" s="127" t="n">
        <v>0</v>
      </c>
      <c r="CK191" s="126">
        <f>SUM($CH191:$CH191)*(1+$CJ191)</f>
        <v/>
      </c>
      <c r="CL191" s="126">
        <f>SUM($CH191:$CH191)*(1+$CM191)</f>
        <v/>
      </c>
      <c r="CM191" s="59" t="n"/>
      <c r="CN191" s="59" t="n"/>
      <c r="CO191" s="72" t="n"/>
      <c r="CP191" s="59" t="n"/>
      <c r="CQ191" s="73" t="n"/>
      <c r="CR191" s="73" t="n"/>
      <c r="CS191" s="73" t="n"/>
      <c r="CT191" s="72" t="n"/>
      <c r="CU191" s="79" t="inlineStr">
        <is>
          <t> </t>
        </is>
      </c>
      <c r="CV191" s="60" t="n"/>
      <c r="CW191" s="60" t="n"/>
      <c r="CX191" s="60" t="n"/>
      <c r="CY191" s="127">
        <f>IFERROR(($CC191-$EE191)/($EE191/(1-$DQ191)),0)</f>
        <v/>
      </c>
      <c r="CZ191" s="127">
        <f>IFERROR(1-$EI191/($CE191),0)</f>
        <v/>
      </c>
      <c r="DA191" s="127">
        <f>IFERROR(1-$EL191/($CG191),0)</f>
        <v/>
      </c>
      <c r="DB191" s="126">
        <f>ROUND(IFERROR(($CI191/(1+$CM191)-$EN191),0),2)</f>
        <v/>
      </c>
      <c r="DC191" s="128" t="n"/>
      <c r="DD191" s="125" t="n"/>
      <c r="DE191" s="75" t="n">
        <v>0</v>
      </c>
      <c r="DF191" s="128" t="n"/>
      <c r="DG191" s="125">
        <f>IF($DC191=0,0,$DD191*($DC191*100%-$DE191*$DF191))*SUM($AB191:$AB191)</f>
        <v/>
      </c>
      <c r="DH191" s="129" t="inlineStr">
        <is>
          <t>месяц</t>
        </is>
      </c>
      <c r="DI191" s="130">
        <f t="array" ref="DI191">IFERROR(
IF($ES191="LisChannel",
(ROUND(((INDEX({174.625;153.888888888889;130.972222222222},MATCH($AI191,{2;3;4}),0))*$AG191*$AI191),2)),0),0)</f>
        <v/>
      </c>
      <c r="DJ191" s="130">
        <f>
_xlfn.LET(_xlpm.X,
IFERROR(
IF($ES191="НовиковТВ",
(_xlfn.LET(_xlpm.NTV,
_xlfn.LET(_xlpm.MIN,350000,
IF(SUMIFS($DI:$DI,$ES:$ES,"НовиковТВ")&lt;=_xlpm.MIN,
(SUMIFS($DI:$DI,$ES:$ES,"НовиковТВ")/(COUNTIFS($ES:$ES,"НовиковТВ")))*_xlpm.MIN/SUMIFS($DI:$DI,$ES:$ES,"НовиковТВ"),
DI191)),
_xlpm.NTV+$DG191/(1-(1-(_xlpm.NTV)*(1-$DL191)*(1-$DM191)*(1-$DN191)*(1-$DO191)*(1-$DP191)/_xlpm.NTV))))/(1+$EP191),
$DI191+$DG191/(1-(1-($DI191)*(1-$DL191)*(1-$DM191)*(1-$DN191)*(1-$DO191)*(1-$DP191)/$DI191))),
0),
_xlpm.X*(1+$CM191)*(1+$CW191)-_xlpm.X*(1+$CM191)+_xlpm.X)</f>
        <v/>
      </c>
      <c r="DK191" s="125" t="inlineStr">
        <is>
          <t>послед.</t>
        </is>
      </c>
      <c r="DL191" s="63" t="n">
        <v>0</v>
      </c>
      <c r="DM191" s="63" t="n">
        <v>0</v>
      </c>
      <c r="DN191" s="63" t="n">
        <v>0</v>
      </c>
      <c r="DO191" s="63" t="n">
        <v>0</v>
      </c>
      <c r="DP191" s="63" t="n">
        <v>0</v>
      </c>
      <c r="DQ191" s="63">
        <f t="array" ref="DQ191">IFERROR(_xlfn.IFS(
$DK191="послед.",1-(1-$DL191)*(1-$DM191)*(1-$DN191)*(1-$DO191)*(1-$DP191),
$DK191="сумм.",$DL191+$DM191+$DN191+$DO191+$DP191),
0)</f>
        <v/>
      </c>
      <c r="DR191" s="125">
        <f t="array" ref="DR191">
IFERROR(
_xlfn.IFS(
$BL191=0,
0,
$BL191&gt;0,
_xlfn.IFS($DK191="послед.",
$DJ191*(1-$DL191)*(1-$DM191)*(1-$DN191)*(1-$DO191)*(1-$DP191),
$DK191="сумм.",
$DJ191*(1-($DL191+$DM191+$DN191+$DO191+$DP191)))),0)</f>
        <v/>
      </c>
      <c r="DS191" s="125">
        <f t="array" ref="DS191">
IFERROR(_xlfn.IFS(
$DH191="день_1",
$DR191*$BL191/($AX191-$AW191+1)*AZ191*(DAY(EOMONTH(AZ$15,0))),
$DH191="день_2",
$DR191/30*MAX(MIN($AX191,EOMONTH(AZ$15,0))-MAX($AW191,AZ$15)+1,),
$DH191="раб.день",
$DR191/30*(IFERROR(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$DR191*AZ191,
$DH191="неделя",
$DR191*AZ191/7*(ROUNDUP((DAY(EOMONTH(AZ$15,0)))/4,0))),
0)</f>
        <v/>
      </c>
      <c r="DT191" s="125">
        <f t="array" ref="DT191">
IFERROR(_xlfn.IFS(
$DH191="день_1",
$DR191*$BL191/($AX191-$AW191+1)*BA191*(DAY(EOMONTH(BA$15,0))),
$DH191="день_2",
$DR191/30*MAX(MIN($AX191,EOMONTH(BA$15,0))-MAX($AW191,BA$15)+1,),
$DH191="раб.день",
$DR191/30*(IFERROR(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$DR191*BA191,
$DH191="неделя",
$DR191*BA191/7*(ROUNDUP((DAY(EOMONTH(BA$15,0)))/4,0))),
0)</f>
        <v/>
      </c>
      <c r="DU191" s="125">
        <f t="array" ref="DU191">
IFERROR(_xlfn.IFS(
$DH191="день_1",
$DR191*$BL191/($AX191-$AW191+1)*BB191*(DAY(EOMONTH(BB$15,0))),
$DH191="день_2",
$DR191/30*MAX(MIN($AX191,EOMONTH(BB$15,0))-MAX($AW191,BB$15)+1,),
$DH191="раб.день",
$DR191/30*(IFERROR(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$DR191*BB191,
$DH191="неделя",
$DR191*BB191/7*(ROUNDUP((DAY(EOMONTH(BB$15,0)))/4,0))),
0)</f>
        <v/>
      </c>
      <c r="DV191" s="125">
        <f t="array" ref="DV191">
IFERROR(_xlfn.IFS(
$DH191="день_1",
$DR191*$BL191/($AX191-$AW191+1)*BC191*(DAY(EOMONTH(BC$15,0))),
$DH191="день_2",
$DR191/30*MAX(MIN($AX191,EOMONTH(BC$15,0))-MAX($AW191,BC$15)+1,),
$DH191="раб.день",
$DR191/30*(IFERROR(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$DR191*BC191,
$DH191="неделя",
$DR191*BC191/7*(ROUNDUP((DAY(EOMONTH(BC$15,0)))/4,0))),
0)</f>
        <v/>
      </c>
      <c r="DW191" s="125">
        <f t="array" ref="DW191">
IFERROR(_xlfn.IFS(
$DH191="день_1",
$DR191*$BL191/($AX191-$AW191+1)*BD191*(DAY(EOMONTH(BD$15,0))),
$DH191="день_2",
$DR191/30*MAX(MIN($AX191,EOMONTH(BD$15,0))-MAX($AW191,BD$15)+1,),
$DH191="раб.день",
$DR191/30*(IFERROR(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$DR191*BD191,
$DH191="неделя",
$DR191*BD191/7*(ROUNDUP((DAY(EOMONTH(BD$15,0)))/4,0))),
0)</f>
        <v/>
      </c>
      <c r="DX191" s="125">
        <f t="array" ref="DX191">
IFERROR(_xlfn.IFS(
$DH191="день_1",
$DR191*$BL191/($AX191-$AW191+1)*BE191*(DAY(EOMONTH(BE$15,0))),
$DH191="день_2",
$DR191/30*MAX(MIN($AX191,EOMONTH(BE$15,0))-MAX($AW191,BE$15)+1,),
$DH191="раб.день",
$DR191/30*(IFERROR(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$DR191*BE191,
$DH191="неделя",
$DR191*BE191/7*(ROUNDUP((DAY(EOMONTH(BE$15,0)))/4,0))),
0)</f>
        <v/>
      </c>
      <c r="DY191" s="125">
        <f t="array" ref="DY191">
IFERROR(_xlfn.IFS(
$DH191="день_1",
$DR191*$BL191/($AX191-$AW191+1)*BF191*(DAY(EOMONTH(BF$15,0))),
$DH191="день_2",
$DR191/30*MAX(MIN($AX191,EOMONTH(BF$15,0))-MAX($AW191,BF$15)+1,),
$DH191="раб.день",
$DR191/30*(IFERROR(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$DR191*BF191,
$DH191="неделя",
$DR191*BF191/7*(ROUNDUP((DAY(EOMONTH(BF$15,0)))/4,0))),
0)</f>
        <v/>
      </c>
      <c r="DZ191" s="125">
        <f t="array" ref="DZ191">
IFERROR(_xlfn.IFS(
$DH191="день_1",
$DR191*$BL191/($AX191-$AW191+1)*BG191*(DAY(EOMONTH(BG$15,0))),
$DH191="день_2",
$DR191/30*MAX(MIN($AX191,EOMONTH(BG$15,0))-MAX($AW191,BG$15)+1,),
$DH191="раб.день",
$DR191/30*(IFERROR(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$DR191*BG191,
$DH191="неделя",
$DR191*BG191/7*(ROUNDUP((DAY(EOMONTH(BG$15,0)))/4,0))),
0)</f>
        <v/>
      </c>
      <c r="EA191" s="125">
        <f t="array" ref="EA191">
IFERROR(_xlfn.IFS(
$DH191="день_1",
$DR191*$BL191/($AX191-$AW191+1)*BH191*(DAY(EOMONTH(BH$15,0))),
$DH191="день_2",
$DR191/30*MAX(MIN($AX191,EOMONTH(BH$15,0))-MAX($AW191,BH$15)+1,),
$DH191="раб.день",
$DR191/30*(IFERROR(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$DR191*BH191,
$DH191="неделя",
$DR191*BH191/7*(ROUNDUP((DAY(EOMONTH(BH$15,0)))/4,0))),
0)</f>
        <v/>
      </c>
      <c r="EB191" s="125">
        <f t="array" ref="EB191">
IFERROR(_xlfn.IFS(
$DH191="день_1",
$DR191*$BL191/($AX191-$AW191+1)*BI191*(DAY(EOMONTH(BI$15,0))),
$DH191="день_2",
$DR191/30*MAX(MIN($AX191,EOMONTH(BI$15,0))-MAX($AW191,BI$15)+1,),
$DH191="раб.день",
$DR191/30*(IFERROR(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$DR191*BI191,
$DH191="неделя",
$DR191*BI191/7*(ROUNDUP((DAY(EOMONTH(BI$15,0)))/4,0))),
0)</f>
        <v/>
      </c>
      <c r="EC191" s="125">
        <f t="array" ref="EC191">
IFERROR(_xlfn.IFS(
$DH191="день_1",
$DR191*$BL191/($AX191-$AW191+1)*BJ191*(DAY(EOMONTH(BJ$15,0))),
$DH191="день_2",
$DR191/30*MAX(MIN($AX191,EOMONTH(BJ$15,0))-MAX($AW191,BJ$15)+1,),
$DH191="раб.день",
$DR191/30*(IFERROR(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$DR191*BJ191,
$DH191="неделя",
$DR191*BJ191/7*(ROUNDUP((DAY(EOMONTH(BJ$15,0)))/4,0))),
0)</f>
        <v/>
      </c>
      <c r="ED191" s="125">
        <f t="array" ref="ED191">
IFERROR(_xlfn.IFS(
$DH191="день_1",
$DR191*$BL191/($AX191-$AW191+1)*BK191*(DAY(EOMONTH(BK$15,0))),
$DH191="день_2",
$DR191/30*MAX(MIN($AX191,EOMONTH(BK$15,0))-MAX($AW191,BK$15)+1,),
$DH191="раб.день",
$DR191/30*(IFERROR(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$DR191*BK191,
$DH191="неделя",
$DR191*BK191/7*(ROUNDUP((DAY(EOMONTH(BK$15,0)))/4,0))),
0)</f>
        <v/>
      </c>
      <c r="EE191" s="125">
        <f>SUM($DS191,$DT191,$DU191,$DV191,$DW191,$DX191,$DY191,$DZ191,$EA191,$EB191,$EC191,$ED191)</f>
        <v/>
      </c>
      <c r="EF191" s="125">
        <f>IFERROR(ROUND($EE191*(1+$EP191),2),0)</f>
        <v/>
      </c>
      <c r="EG191" s="128" t="n">
        <v>1</v>
      </c>
      <c r="EH191" s="126" t="n">
        <v>0</v>
      </c>
      <c r="EI191" s="126">
        <f>ROUND(SUM($EH191:$EH191)*SUM($AB191:$AB191)*$EG191,2)</f>
        <v/>
      </c>
      <c r="EJ191" s="126">
        <f>ROUND($EI191*(1+$EP191),2)</f>
        <v/>
      </c>
      <c r="EK191" s="126" t="n">
        <v>0</v>
      </c>
      <c r="EL191" s="126">
        <f>ROUND(SUM($EK191:$EK191)*SUM($AB191:$AB191)*$EG191,2)</f>
        <v/>
      </c>
      <c r="EM191" s="126">
        <f>ROUND($EL191*(1+$EP191),2)</f>
        <v/>
      </c>
      <c r="EN191" s="126">
        <f>SUM($EE191,$EI191,$EL191)</f>
        <v/>
      </c>
      <c r="EO191" s="126">
        <f>SUM($EF191,$EJ191,$EM191)</f>
        <v/>
      </c>
      <c r="EP191" s="59" t="n"/>
      <c r="EQ191" s="59" t="n"/>
      <c r="ER191" s="60">
        <f t="array" ref="ER1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MATCH(ES191,
{"AMS";"RussOutdoor";"HD Outdoor";"Ingroup";"IQ";"Ledproduction";"LisChannel";"Logic";"Media-PPL";"NovikovTV | НовиковТВ";"SMA";"SOK";"КрокусТВ | CrocusTV | IndoorTV";"Сити";"ТЯК Москва"},
0)),"")</f>
        <v/>
      </c>
      <c r="ES191" s="60" t="n"/>
      <c r="ET191" s="60">
        <f t="array" ref="ET1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MATCH(ES191,
{"AMS";"RussOutdoor";"HD Outdoor";"Ingroup";"IQ";"Ledproduction";"LisChannel";"Logic";"Media-PPL";"NovikovTV | НовиковТВ";"SMA";"SOK";"КрокусТВ | CrocusTV | IndoorTV";"Сити";"ТЯК Москва"},
0)),"")</f>
        <v/>
      </c>
      <c r="EU191" s="60" t="n"/>
      <c r="EV191" s="60" t="n"/>
      <c r="EX191" s="110">
        <f t="array" ref="EX191">
($AR191/30
+N("ТРАФИК ПЛОЩАДКИ"))*
(IFERROR(
_xlfn.LET(
_xlpm.GPR,
HLOOKUP($L191,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IF($Q191="цифровой",_xlpm.GPR/$AG191,_xlpm.GPR/60)),
0)
+N("DWELL TIME"))*
(IF($AB191=0,0,IF($AB191=1,0.3,IF($AB191=2,0.5,IF($AB191&gt;2,1))))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_xlfn.IFS($AC191="да",1.2,$AC191="нет",1)*
_xlfn.IFS($AD191="да",1.2,$AD191="нет",1)*
IF(R191="статический",1,1.2)*
$X191*
INDEX(
{1.2;1;1.2;1.2;1;1.2;1.2;1.2;1.2;1.2;1.2;1;1.2;1.2;1.2;1.2;1;1;1.2;1.2;1.2;1;1;1;1;1.2;1.2;1.2;1.2;1;1;1;1;1.2;1.2;1.2;1.2;1.2;1.2;1.2;1.2;1;1;1.2;1;1;1;1;1.5;1;1;1.5;1.5;1.2},
MATCH($Q191,_xlpm.MI,0)))&gt;{0.02;0.04;0.06;0.1;0.2;0.4;0.6;0.8;1;2;4;6})),
{0;1;2;3;4;5;6;7;8;9;10;11;12},
0)))
+N("КОЭФФИЦИЕНТ КОНТАКТА"))))*
(_xlfn.IFS($X191&lt;0.1,$X191/1000,$X191&gt;25,5.2,AND($X191&gt;=0.1,$X191&lt;=25),(($X191*2+0.1)/10)*($X191/10)))*
IFERROR((_xlfn.LET(
_xlpm.MA,
{0;0.8;0.85;0.9;0.95;1},
_xlpm.MAA,
{0;1;2;3;4;5},
INDEX(_xlpm.MA,MATCH(SUMPRODUCT(--((IF(ROUND(_xlpm.MAA,1)&gt;5,5,ROUND($AB191,1)))&gt;{0;1;2;3;4;5})),_xlpm.MAA,0)))
+N("КОЭФФИЦИЕНТ КОЛ-ВО КОНСТРУКЦИЙ")),1)*
$AB191,0))*
(IF($Q191="цифровой",$AG191/15*$AI191,1)
+N("ДЛЯ ЦИФРЫ"))</f>
        <v/>
      </c>
      <c r="EY191" s="110">
        <f>IFERROR(EX191*AY191,0)</f>
        <v/>
      </c>
      <c r="EZ191" s="131">
        <f>IFERROR(DP191/EY191*1000,0)</f>
        <v/>
      </c>
      <c r="FA191" s="112">
        <f>IFERROR(FC191/FB191,0)</f>
        <v/>
      </c>
      <c r="FB191" s="112">
        <f>IFERROR((FC191/(EY191/FF191*#REF!))*0.825,0)</f>
        <v/>
      </c>
      <c r="FC191" s="112">
        <f>IFERROR(((EX191*30/AR191)*100)/30,0)</f>
        <v/>
      </c>
      <c r="FD191" s="112">
        <f>IFERROR(EY191/G191*100%,0)</f>
        <v/>
      </c>
      <c r="FE191" s="112">
        <f>IFERROR(FD191/FC191*100%,0)</f>
        <v/>
      </c>
      <c r="FF191" s="110">
        <f>IFERROR(AR191/30*AY191,0)</f>
        <v/>
      </c>
    </row>
    <row r="192" ht="12.75" customHeight="1">
      <c r="A192" s="59" t="n"/>
      <c r="B192" s="60" t="n"/>
      <c r="C192" s="60" t="n"/>
      <c r="D192" s="60">
        <f t="array" ref="D1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2" s="60">
        <f t="array" ref="E1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2" s="60" t="inlineStr"/>
      <c r="G192" s="60" t="n"/>
      <c r="H192" s="60">
        <f t="array" ref="H1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2" s="60" t="n"/>
      <c r="J192" s="60" t="n"/>
      <c r="K192" s="60" t="n"/>
      <c r="L192" s="60" t="n"/>
      <c r="M192" s="60" t="n"/>
      <c r="N192" s="60" t="n"/>
      <c r="O192" s="60" t="n"/>
      <c r="P192" s="60">
        <f t="array" ref="P192">
_xlfn.IFS(
ISNUMBER(MATCH($Q192,{"шелфбаннер","разделитель","монетница","чековая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ISNUMBER(MATCH($Q192,{"каталог","журнал"},)),
"Пресса",
$Q192="","")</f>
        <v/>
      </c>
      <c r="Q192" s="60" t="n"/>
      <c r="R192" s="60">
        <f t="array" ref="R192">
IFERROR(
_xlfn.IFS(
OR(ISNUMBER(MATCH($Q192,{"экспозиция","макет","стенд","автостенд","авто стенд","выставочное пространство","выставочные стенды","модульные выставочные стенды","3Д конструкция","3D конструкция"},)),P192="Экспонирование"),
"нестандартный",
ISNUMBER(MATCH($Q192,{"скроллер","призматрон"},)),
"динамический",
$P192="Видео",
"цифровой",
OR($P192="Пресса",$P192="Щит",$P192="POSm",$P192="Подвес",$P192="Брендирование/оклейка"),
"статический"),"")</f>
        <v/>
      </c>
      <c r="S192" s="59" t="n"/>
      <c r="T192" s="60" t="n"/>
      <c r="U192" s="60" t="n"/>
      <c r="V192" s="60">
        <f>
IF(P192="Видео",
"цифровой постер/ролик",
IF(ISNUMBER(MATCH(Q192,{"короб световой","короб световой | лайтбокс","короб световой | кристалайт","лайтбокс","лайт бокс","кристалайт","LB","lightbox"},)),
"бэклит",
IF(P192="Брендирование/оклейка",
"перфарированная пленка/самоклейка",
IF(P192="Экспонирование",
"под запрос",
IF(P192="Подвес",
"баннер/ткань",
"")))))</f>
        <v/>
      </c>
      <c r="W192" s="59" t="n"/>
      <c r="X192" s="59" t="n"/>
      <c r="Y192" s="59" t="n"/>
      <c r="Z192" s="61" t="n"/>
      <c r="AA192" s="61" t="n"/>
      <c r="AB192" s="61">
        <f>IF(BL192&gt;0,Z192,0)</f>
        <v/>
      </c>
      <c r="AC192" s="59" t="n"/>
      <c r="AD192" s="59" t="n"/>
      <c r="AE192" s="59" t="n"/>
      <c r="AF192" s="59" t="n"/>
      <c r="AG192" s="59" t="n"/>
      <c r="AH192" s="59" t="n"/>
      <c r="AI192" s="59" t="n"/>
      <c r="AJ192" s="59" t="n"/>
      <c r="AK192" s="59" t="n"/>
      <c r="AL192" s="62">
        <f>IFERROR(IF(OR(R192="статический",R192="динамический",R192="нестандартный",R192="",R192=""),"-",IF(AND(AH192="-",AI192="-"),"-",AK192*3600/AH192*AI192)),"-")</f>
        <v/>
      </c>
      <c r="AM192" s="62">
        <f>IFERROR(IF(OR(R192="статический",R192="динамический",R192="",R192="", R192="BTL",R192="нестандартный"),"-",AG192*AI192*AL192/60),"-")</f>
        <v/>
      </c>
      <c r="AN192" s="63">
        <f>IFERROR(IF(AH192="","-",AG192*AI192/AH192),"-")</f>
        <v/>
      </c>
      <c r="AO192" s="59">
        <f>IFERROR(IF(OR($R192="статический",$R192="динамический",$R192="",$R192="",$R192="BTL",$R192="нестандартный"),"-",$AL192*$AY192),"-")</f>
        <v/>
      </c>
      <c r="AP192" s="62">
        <f>IFERROR(IF(OR($R192="статический",$R192="динамический",$R192="",$R192="",$R192="BTL",$R192="нестандартный"),"-",$AM192*AY192),"-")</f>
        <v/>
      </c>
      <c r="AQ192" s="64" t="n"/>
      <c r="AR192" s="61" t="n"/>
      <c r="AS192" s="61" t="n"/>
      <c r="AT192" s="61" t="n"/>
      <c r="AU192" s="65" t="n"/>
      <c r="AV192" s="124">
        <f>IFERROR(DR192/AT192*1000,"n/a")</f>
        <v/>
      </c>
      <c r="AW192" s="67" t="n"/>
      <c r="AX192" s="67" t="n"/>
      <c r="AY192" s="43">
        <f>IFERROR(IF(OR($AW192="",$AX192=""),"",_xlfn.DAYS($AX192+1,$AW192)),"")</f>
        <v/>
      </c>
      <c r="AZ192" s="68">
        <f t="array" ref="AZ192">
_xlfn.LET(_xlpm.COEFF,
IF($AW192+$AX192=0,0,IF(MAX(MIN($AX192,EOMONTH(AZ$15,0))-MAX($AW192,AZ$15)+1,)&gt;0,1,0)),
_xlfn.IFS(
$ES192="LisChannel",
_xlpm.COEFF*
INDEX({1;1;1.2;1.2;1;1;1;1;1.2;1.2;1.2;1.2},
MATCH(MONTH(AZ$15),
{1,2,3,4,5,6,7,8,9,10,11,12})),
CONCATENATE($ES192," ",$L192)="RussOutdoor метро",
_xlpm.COEFF*
INDEX({0.8;0.9;1.1;1.1;1;1;1;1;1.1;1.1;1.1;1.1},
MATCH(MONTH(AZ$15),
{1,2,3,4,5,6,7,8,9,10,11,12})),
$ES192&lt;&gt;"LisChannel",
_xlpm.COEFF,
$ES192&lt;&gt;"RussOutdoor",
_xlpm.COEFF))</f>
        <v/>
      </c>
      <c r="BA192" s="68">
        <f t="array" ref="BA192">
_xlfn.LET(_xlpm.COEFF,
IF($AW192+$AX192=0,0,IF(MAX(MIN($AX192,EOMONTH(BA$15,0))-MAX($AW192,BA$15)+1,)&gt;0,1,0)),
_xlfn.IFS(
$ES192="LisChannel",
_xlpm.COEFF*
INDEX({1;1;1.2;1.2;1;1;1;1;1.2;1.2;1.2;1.2},
MATCH(MONTH(BA$15),
{1,2,3,4,5,6,7,8,9,10,11,12})),
CONCATENATE($ES192," ",$L192)="RussOutdoor метро",
_xlpm.COEFF*
INDEX({0.8;0.9;1.1;1.1;1;1;1;1;1.1;1.1;1.1;1.1},
MATCH(MONTH(BA$15),
{1,2,3,4,5,6,7,8,9,10,11,12})),
$ES192&lt;&gt;"LisChannel",
_xlpm.COEFF,
$ES192&lt;&gt;"RussOutdoor",
_xlpm.COEFF))</f>
        <v/>
      </c>
      <c r="BB192" s="68">
        <f t="array" ref="BB192">
_xlfn.LET(_xlpm.COEFF,
IF($AW192+$AX192=0,0,IF(MAX(MIN($AX192,EOMONTH(BB$15,0))-MAX($AW192,BB$15)+1,)&gt;0,1,0)),
_xlfn.IFS(
$ES192="LisChannel",
_xlpm.COEFF*
INDEX({1;1;1.2;1.2;1;1;1;1;1.2;1.2;1.2;1.2},
MATCH(MONTH(BB$15),
{1,2,3,4,5,6,7,8,9,10,11,12})),
CONCATENATE($ES192," ",$L192)="RussOutdoor метро",
_xlpm.COEFF*
INDEX({0.8;0.9;1.1;1.1;1;1;1;1;1.1;1.1;1.1;1.1},
MATCH(MONTH(BB$15),
{1,2,3,4,5,6,7,8,9,10,11,12})),
$ES192&lt;&gt;"LisChannel",
_xlpm.COEFF,
$ES192&lt;&gt;"RussOutdoor",
_xlpm.COEFF))</f>
        <v/>
      </c>
      <c r="BC192" s="68">
        <f t="array" ref="BC192">
_xlfn.LET(_xlpm.COEFF,
IF($AW192+$AX192=0,0,IF(MAX(MIN($AX192,EOMONTH(BC$15,0))-MAX($AW192,BC$15)+1,)&gt;0,1,0)),
_xlfn.IFS(
$ES192="LisChannel",
_xlpm.COEFF*
INDEX({1;1;1.2;1.2;1;1;1;1;1.2;1.2;1.2;1.2},
MATCH(MONTH(BC$15),
{1,2,3,4,5,6,7,8,9,10,11,12})),
CONCATENATE($ES192," ",$L192)="RussOutdoor метро",
_xlpm.COEFF*
INDEX({0.8;0.9;1.1;1.1;1;1;1;1;1.1;1.1;1.1;1.1},
MATCH(MONTH(BC$15),
{1,2,3,4,5,6,7,8,9,10,11,12})),
$ES192&lt;&gt;"LisChannel",
_xlpm.COEFF,
$ES192&lt;&gt;"RussOutdoor",
_xlpm.COEFF))</f>
        <v/>
      </c>
      <c r="BD192" s="68">
        <f t="array" ref="BD192">
_xlfn.LET(_xlpm.COEFF,
IF($AW192+$AX192=0,0,IF(MAX(MIN($AX192,EOMONTH(BD$15,0))-MAX($AW192,BD$15)+1,)&gt;0,1,0)),
_xlfn.IFS(
$ES192="LisChannel",
_xlpm.COEFF*
INDEX({1;1;1.2;1.2;1;1;1;1;1.2;1.2;1.2;1.2},
MATCH(MONTH(BD$15),
{1,2,3,4,5,6,7,8,9,10,11,12})),
CONCATENATE($ES192," ",$L192)="RussOutdoor метро",
_xlpm.COEFF*
INDEX({0.8;0.9;1.1;1.1;1;1;1;1;1.1;1.1;1.1;1.1},
MATCH(MONTH(BD$15),
{1,2,3,4,5,6,7,8,9,10,11,12})),
$ES192&lt;&gt;"LisChannel",
_xlpm.COEFF,
$ES192&lt;&gt;"RussOutdoor",
_xlpm.COEFF))</f>
        <v/>
      </c>
      <c r="BE192" s="68">
        <f t="array" ref="BE192">
_xlfn.LET(_xlpm.COEFF,
IF($AW192+$AX192=0,0,IF(MAX(MIN($AX192,EOMONTH(BE$15,0))-MAX($AW192,BE$15)+1,)&gt;0,1,0)),
_xlfn.IFS(
$ES192="LisChannel",
_xlpm.COEFF*
INDEX({1;1;1.2;1.2;1;1;1;1;1.2;1.2;1.2;1.2},
MATCH(MONTH(BE$15),
{1,2,3,4,5,6,7,8,9,10,11,12})),
CONCATENATE($ES192," ",$L192)="RussOutdoor метро",
_xlpm.COEFF*
INDEX({0.8;0.9;1.1;1.1;1;1;1;1;1.1;1.1;1.1;1.1},
MATCH(MONTH(BE$15),
{1,2,3,4,5,6,7,8,9,10,11,12})),
$ES192&lt;&gt;"LisChannel",
_xlpm.COEFF,
$ES192&lt;&gt;"RussOutdoor",
_xlpm.COEFF))</f>
        <v/>
      </c>
      <c r="BF192" s="68">
        <f t="array" ref="BF192">
_xlfn.LET(_xlpm.COEFF,
IF($AW192+$AX192=0,0,IF(MAX(MIN($AX192,EOMONTH(BF$15,0))-MAX($AW192,BF$15)+1,)&gt;0,1,0)),
_xlfn.IFS(
$ES192="LisChannel",
_xlpm.COEFF*
INDEX({1;1;1.2;1.2;1;1;1;1;1.2;1.2;1.2;1.2},
MATCH(MONTH(BF$15),
{1,2,3,4,5,6,7,8,9,10,11,12})),
CONCATENATE($ES192," ",$L192)="RussOutdoor метро",
_xlpm.COEFF*
INDEX({0.8;0.9;1.1;1.1;1;1;1;1;1.1;1.1;1.1;1.1},
MATCH(MONTH(BF$15),
{1,2,3,4,5,6,7,8,9,10,11,12})),
$ES192&lt;&gt;"LisChannel",
_xlpm.COEFF,
$ES192&lt;&gt;"RussOutdoor",
_xlpm.COEFF))</f>
        <v/>
      </c>
      <c r="BG192" s="68">
        <f t="array" ref="BG192">
_xlfn.LET(_xlpm.COEFF,
IF($AW192+$AX192=0,0,IF(MAX(MIN($AX192,EOMONTH(BG$15,0))-MAX($AW192,BG$15)+1,)&gt;0,1,0)),
_xlfn.IFS(
$ES192="LisChannel",
_xlpm.COEFF*
INDEX({1;1;1.2;1.2;1;1;1;1;1.2;1.2;1.2;1.2},
MATCH(MONTH(BG$15),
{1,2,3,4,5,6,7,8,9,10,11,12})),
CONCATENATE($ES192," ",$L192)="RussOutdoor метро",
_xlpm.COEFF*
INDEX({0.8;0.9;1.1;1.1;1;1;1;1;1.1;1.1;1.1;1.1},
MATCH(MONTH(BG$15),
{1,2,3,4,5,6,7,8,9,10,11,12})),
$ES192&lt;&gt;"LisChannel",
_xlpm.COEFF,
$ES192&lt;&gt;"RussOutdoor",
_xlpm.COEFF))</f>
        <v/>
      </c>
      <c r="BH192" s="68">
        <f t="array" ref="BH192">
_xlfn.LET(_xlpm.COEFF,
IF($AW192+$AX192=0,0,IF(MAX(MIN($AX192,EOMONTH(BH$15,0))-MAX($AW192,BH$15)+1,)&gt;0,1,0)),
_xlfn.IFS(
$ES192="LisChannel",
_xlpm.COEFF*
INDEX({1;1;1.2;1.2;1;1;1;1;1.2;1.2;1.2;1.2},
MATCH(MONTH(BH$15),
{1,2,3,4,5,6,7,8,9,10,11,12})),
CONCATENATE($ES192," ",$L192)="RussOutdoor метро",
_xlpm.COEFF*
INDEX({0.8;0.9;1.1;1.1;1;1;1;1;1.1;1.1;1.1;1.1},
MATCH(MONTH(BH$15),
{1,2,3,4,5,6,7,8,9,10,11,12})),
$ES192&lt;&gt;"LisChannel",
_xlpm.COEFF,
$ES192&lt;&gt;"RussOutdoor",
_xlpm.COEFF))</f>
        <v/>
      </c>
      <c r="BI192" s="68">
        <f t="array" ref="BI192">
_xlfn.LET(_xlpm.COEFF,
IF($AW192+$AX192=0,0,IF(MAX(MIN($AX192,EOMONTH(BI$15,0))-MAX($AW192,BI$15)+1,)&gt;0,1,0)),
_xlfn.IFS(
$ES192="LisChannel",
_xlpm.COEFF*
INDEX({1;1;1.2;1.2;1;1;1;1;1.2;1.2;1.2;1.2},
MATCH(MONTH(BI$15),
{1,2,3,4,5,6,7,8,9,10,11,12})),
CONCATENATE($ES192," ",$L192)="RussOutdoor метро",
_xlpm.COEFF*
INDEX({0.8;0.9;1.1;1.1;1;1;1;1;1.1;1.1;1.1;1.1},
MATCH(MONTH(BI$15),
{1,2,3,4,5,6,7,8,9,10,11,12})),
$ES192&lt;&gt;"LisChannel",
_xlpm.COEFF,
$ES192&lt;&gt;"RussOutdoor",
_xlpm.COEFF))</f>
        <v/>
      </c>
      <c r="BJ192" s="68">
        <f t="array" ref="BJ192">
_xlfn.LET(_xlpm.COEFF,
IF($AW192+$AX192=0,0,IF(MAX(MIN($AX192,EOMONTH(BJ$15,0))-MAX($AW192,BJ$15)+1,)&gt;0,1,0)),
_xlfn.IFS(
$ES192="LisChannel",
_xlpm.COEFF*
INDEX({1;1;1.2;1.2;1;1;1;1;1.2;1.2;1.2;1.2},
MATCH(MONTH(BJ$15),
{1,2,3,4,5,6,7,8,9,10,11,12})),
CONCATENATE($ES192," ",$L192)="RussOutdoor метро",
_xlpm.COEFF*
INDEX({0.8;0.9;1.1;1.1;1;1;1;1;1.1;1.1;1.1;1.1},
MATCH(MONTH(BJ$15),
{1,2,3,4,5,6,7,8,9,10,11,12})),
$ES192&lt;&gt;"LisChannel",
_xlpm.COEFF,
$ES192&lt;&gt;"RussOutdoor",
_xlpm.COEFF))</f>
        <v/>
      </c>
      <c r="BK192" s="68">
        <f t="array" ref="BK192">
_xlfn.LET(_xlpm.COEFF,
IF($AW192+$AX192=0,0,IF(MAX(MIN($AX192,EOMONTH(BK$15,0))-MAX($AW192,BK$15)+1,)&gt;0,1,0)),
_xlfn.IFS(
$ES192="LisChannel",
_xlpm.COEFF*
INDEX({1;1;1.2;1.2;1;1;1;1;1.2;1.2;1.2;1.2},
MATCH(MONTH(BK$15),
{1,2,3,4,5,6,7,8,9,10,11,12})),
CONCATENATE($ES192," ",$L192)="RussOutdoor метро",
_xlpm.COEFF*
INDEX({0.8;0.9;1.1;1.1;1;1;1;1;1.1;1.1;1.1;1.1},
MATCH(MONTH(BK$15),
{1,2,3,4,5,6,7,8,9,10,11,12})),
$ES192&lt;&gt;"LisChannel",
_xlpm.COEFF,
$ES192&lt;&gt;"RussOutdoor",
_xlpm.COEFF))</f>
        <v/>
      </c>
      <c r="BL192" s="62">
        <f>COUNTIFS($AZ192:$BK192,"&gt;0")</f>
        <v/>
      </c>
      <c r="BM192" s="65" t="n"/>
      <c r="BN192" s="125">
        <f>$DJ192</f>
        <v/>
      </c>
      <c r="BO192" s="63">
        <f>$DQ192</f>
        <v/>
      </c>
      <c r="BP192" s="125">
        <f>
IFERROR(
IF($BL192=0,0,
$BN192*(1-$BO192)),
0)</f>
        <v/>
      </c>
      <c r="BQ192" s="125">
        <f t="array" ref="BQ192">
IFERROR(
_xlfn.IFS(
$DH192="день_1",
$BP192*$BL192/($AX192-$AW192+1)*AZ192*(DAY(EOMONTH(AZ$15,0))),
$DH192="день_2",
$BP192/30*MAX(MIN($AX192,EOMONTH(AZ$15,0))-MAX($AW192,AZ$15)+1,),
$DH192="раб.день",
$BP192/30*(IFERROR(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$BP192*AZ192,
$DH192="неделя",
$BP192*AZ192/7*(ROUNDUP((DAY(EOMONTH(AZ$15,0)))/4,0))),
0)</f>
        <v/>
      </c>
      <c r="BR192" s="125">
        <f t="array" ref="BR192">
IFERROR(
_xlfn.IFS(
$DH192="день_1",
$BP192*$BL192/($AX192-$AW192+1)*BA192*(DAY(EOMONTH(BA$15,0))),
$DH192="день_2",
$BP192/30*MAX(MIN($AX192,EOMONTH(BA$15,0))-MAX($AW192,BA$15)+1,),
$DH192="раб.день",
$BP192/30*(IFERROR(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$BP192*BA192,
$DH192="неделя",
$BP192*BA192/7*(ROUNDUP((DAY(EOMONTH(BA$15,0)))/4,0))),
0)</f>
        <v/>
      </c>
      <c r="BS192" s="125">
        <f t="array" ref="BS192">
IFERROR(
_xlfn.IFS(
$DH192="день_1",
$BP192*$BL192/($AX192-$AW192+1)*BB192*(DAY(EOMONTH(BB$15,0))),
$DH192="день_2",
$BP192/30*MAX(MIN($AX192,EOMONTH(BB$15,0))-MAX($AW192,BB$15)+1,),
$DH192="раб.день",
$BP192/30*(IFERROR(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$BP192*BB192,
$DH192="неделя",
$BP192*BB192/7*(ROUNDUP((DAY(EOMONTH(BB$15,0)))/4,0))),
0)</f>
        <v/>
      </c>
      <c r="BT192" s="125">
        <f t="array" ref="BT192">
IFERROR(
_xlfn.IFS(
$DH192="день_1",
$BP192*$BL192/($AX192-$AW192+1)*BC192*(DAY(EOMONTH(BC$15,0))),
$DH192="день_2",
$BP192/30*MAX(MIN($AX192,EOMONTH(BC$15,0))-MAX($AW192,BC$15)+1,),
$DH192="раб.день",
$BP192/30*(IFERROR(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$BP192*BC192,
$DH192="неделя",
$BP192*BC192/7*(ROUNDUP((DAY(EOMONTH(BC$15,0)))/4,0))),
0)</f>
        <v/>
      </c>
      <c r="BU192" s="125">
        <f t="array" ref="BU192">
IFERROR(
_xlfn.IFS(
$DH192="день_1",
$BP192*$BL192/($AX192-$AW192+1)*BD192*(DAY(EOMONTH(BD$15,0))),
$DH192="день_2",
$BP192/30*MAX(MIN($AX192,EOMONTH(BD$15,0))-MAX($AW192,BD$15)+1,),
$DH192="раб.день",
$BP192/30*(IFERROR(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$BP192*BD192,
$DH192="неделя",
$BP192*BD192/7*(ROUNDUP((DAY(EOMONTH(BD$15,0)))/4,0))),
0)</f>
        <v/>
      </c>
      <c r="BV192" s="125">
        <f t="array" ref="BV192">
IFERROR(
_xlfn.IFS(
$DH192="день_1",
$BP192*$BL192/($AX192-$AW192+1)*BE192*(DAY(EOMONTH(BE$15,0))),
$DH192="день_2",
$BP192/30*MAX(MIN($AX192,EOMONTH(BE$15,0))-MAX($AW192,BE$15)+1,),
$DH192="раб.день",
$BP192/30*(IFERROR(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$BP192*BE192,
$DH192="неделя",
$BP192*BE192/7*(ROUNDUP((DAY(EOMONTH(BE$15,0)))/4,0))),
0)</f>
        <v/>
      </c>
      <c r="BW192" s="125">
        <f t="array" ref="BW192">
IFERROR(
_xlfn.IFS(
$DH192="день_1",
$BP192*$BL192/($AX192-$AW192+1)*BF192*(DAY(EOMONTH(BF$15,0))),
$DH192="день_2",
$BP192/30*MAX(MIN($AX192,EOMONTH(BF$15,0))-MAX($AW192,BF$15)+1,),
$DH192="раб.день",
$BP192/30*(IFERROR(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$BP192*BF192,
$DH192="неделя",
$BP192*BF192/7*(ROUNDUP((DAY(EOMONTH(BF$15,0)))/4,0))),
0)</f>
        <v/>
      </c>
      <c r="BX192" s="125">
        <f t="array" ref="BX192">
IFERROR(
_xlfn.IFS(
$DH192="день_1",
$BP192*$BL192/($AX192-$AW192+1)*BG192*(DAY(EOMONTH(BG$15,0))),
$DH192="день_2",
$BP192/30*MAX(MIN($AX192,EOMONTH(BG$15,0))-MAX($AW192,BG$15)+1,),
$DH192="раб.день",
$BP192/30*(IFERROR(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$BP192*BG192,
$DH192="неделя",
$BP192*BG192/7*(ROUNDUP((DAY(EOMONTH(BG$15,0)))/4,0))),
0)</f>
        <v/>
      </c>
      <c r="BY192" s="125">
        <f t="array" ref="BY192">
IFERROR(
_xlfn.IFS(
$DH192="день_1",
$BP192*$BL192/($AX192-$AW192+1)*BH192*(DAY(EOMONTH(BH$15,0))),
$DH192="день_2",
$BP192/30*MAX(MIN($AX192,EOMONTH(BH$15,0))-MAX($AW192,BH$15)+1,),
$DH192="раб.день",
$BP192/30*(IFERROR(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$BP192*BH192,
$DH192="неделя",
$BP192*BH192/7*(ROUNDUP((DAY(EOMONTH(BH$15,0)))/4,0))),
0)</f>
        <v/>
      </c>
      <c r="BZ192" s="125">
        <f t="array" ref="BZ192">
IFERROR(
_xlfn.IFS(
$DH192="день_1",
$BP192*$BL192/($AX192-$AW192+1)*BI192*(DAY(EOMONTH(BI$15,0))),
$DH192="день_2",
$BP192/30*MAX(MIN($AX192,EOMONTH(BI$15,0))-MAX($AW192,BI$15)+1,),
$DH192="раб.день",
$BP192/30*(IFERROR(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$BP192*BI192,
$DH192="неделя",
$BP192*BI192/7*(ROUNDUP((DAY(EOMONTH(BI$15,0)))/4,0))),
0)</f>
        <v/>
      </c>
      <c r="CA192" s="125">
        <f t="array" ref="CA192">
IFERROR(
_xlfn.IFS(
$DH192="день_1",
$BP192*$BL192/($AX192-$AW192+1)*BJ192*(DAY(EOMONTH(BJ$15,0))),
$DH192="день_2",
$BP192/30*MAX(MIN($AX192,EOMONTH(BJ$15,0))-MAX($AW192,BJ$15)+1,),
$DH192="раб.день",
$BP192/30*(IFERROR(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$BP192*BJ192,
$DH192="неделя",
$BP192*BJ192/7*(ROUNDUP((DAY(EOMONTH(BJ$15,0)))/4,0))),
0)</f>
        <v/>
      </c>
      <c r="CB192" s="125">
        <f t="array" ref="CB192">
IFERROR(
_xlfn.IFS(
$DH192="день_1",
$BP192*$BL192/($AX192-$AW192+1)*BK192*(DAY(EOMONTH(BK$15,0))),
$DH192="день_2",
$BP192/30*MAX(MIN($AX192,EOMONTH(BK$15,0))-MAX($AW192,BK$15)+1,),
$DH192="раб.день",
$BP192/30*(IFERROR(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$BP192*BK192,
$DH192="неделя",
$BP192*BK192/7*(ROUNDUP((DAY(EOMONTH(BK$15,0)))/4,0))),
0)</f>
        <v/>
      </c>
      <c r="CC192" s="125">
        <f>SUM($BQ192:$CB192)</f>
        <v/>
      </c>
      <c r="CD192" s="126">
        <f>SUM($EH192:$EH192)</f>
        <v/>
      </c>
      <c r="CE192" s="126">
        <f>$CD192*$AB192</f>
        <v/>
      </c>
      <c r="CF192" s="126">
        <f>SUM($EK192:$EK192)</f>
        <v/>
      </c>
      <c r="CG192" s="126">
        <f>$CF192*$AB192</f>
        <v/>
      </c>
      <c r="CH192" s="126">
        <f>SUM($CC192,$CE192,$CG192)</f>
        <v/>
      </c>
      <c r="CI192" s="126">
        <f>$CH192*(1+$CM192)</f>
        <v/>
      </c>
      <c r="CJ192" s="127" t="n">
        <v>0</v>
      </c>
      <c r="CK192" s="126">
        <f>SUM($CH192:$CH192)*(1+$CJ192)</f>
        <v/>
      </c>
      <c r="CL192" s="126">
        <f>SUM($CH192:$CH192)*(1+$CM192)</f>
        <v/>
      </c>
      <c r="CM192" s="59" t="n"/>
      <c r="CN192" s="59" t="n"/>
      <c r="CO192" s="72" t="n"/>
      <c r="CP192" s="59" t="n"/>
      <c r="CQ192" s="73" t="n"/>
      <c r="CR192" s="73" t="n"/>
      <c r="CS192" s="73" t="n"/>
      <c r="CT192" s="72" t="n"/>
      <c r="CU192" s="79" t="inlineStr">
        <is>
          <t> </t>
        </is>
      </c>
      <c r="CV192" s="60" t="n"/>
      <c r="CW192" s="60" t="n"/>
      <c r="CX192" s="60" t="n"/>
      <c r="CY192" s="127">
        <f>IFERROR(($CC192-$EE192)/($EE192/(1-$DQ192)),0)</f>
        <v/>
      </c>
      <c r="CZ192" s="127">
        <f>IFERROR(1-$EI192/($CE192),0)</f>
        <v/>
      </c>
      <c r="DA192" s="127">
        <f>IFERROR(1-$EL192/($CG192),0)</f>
        <v/>
      </c>
      <c r="DB192" s="126">
        <f>ROUND(IFERROR(($CI192/(1+$CM192)-$EN192),0),2)</f>
        <v/>
      </c>
      <c r="DC192" s="128" t="n"/>
      <c r="DD192" s="125" t="n"/>
      <c r="DE192" s="75" t="n">
        <v>0</v>
      </c>
      <c r="DF192" s="128" t="n"/>
      <c r="DG192" s="125">
        <f>IF($DC192=0,0,$DD192*($DC192*100%-$DE192*$DF192))*SUM($AB192:$AB192)</f>
        <v/>
      </c>
      <c r="DH192" s="129" t="inlineStr">
        <is>
          <t>месяц</t>
        </is>
      </c>
      <c r="DI192" s="130">
        <f t="array" ref="DI192">IFERROR(
IF($ES192="LisChannel",
(ROUND(((INDEX({174.625;153.888888888889;130.972222222222},MATCH($AI192,{2;3;4}),0))*$AG192*$AI192),2)),0),0)</f>
        <v/>
      </c>
      <c r="DJ192" s="130">
        <f>
_xlfn.LET(_xlpm.X,
IFERROR(
IF($ES192="НовиковТВ",
(_xlfn.LET(_xlpm.NTV,
_xlfn.LET(_xlpm.MIN,350000,
IF(SUMIFS($DI:$DI,$ES:$ES,"НовиковТВ")&lt;=_xlpm.MIN,
(SUMIFS($DI:$DI,$ES:$ES,"НовиковТВ")/(COUNTIFS($ES:$ES,"НовиковТВ")))*_xlpm.MIN/SUMIFS($DI:$DI,$ES:$ES,"НовиковТВ"),
DI192)),
_xlpm.NTV+$DG192/(1-(1-(_xlpm.NTV)*(1-$DL192)*(1-$DM192)*(1-$DN192)*(1-$DO192)*(1-$DP192)/_xlpm.NTV))))/(1+$EP192),
$DI192+$DG192/(1-(1-($DI192)*(1-$DL192)*(1-$DM192)*(1-$DN192)*(1-$DO192)*(1-$DP192)/$DI192))),
0),
_xlpm.X*(1+$CM192)*(1+$CW192)-_xlpm.X*(1+$CM192)+_xlpm.X)</f>
        <v/>
      </c>
      <c r="DK192" s="125" t="inlineStr">
        <is>
          <t>послед.</t>
        </is>
      </c>
      <c r="DL192" s="63" t="n">
        <v>0</v>
      </c>
      <c r="DM192" s="63" t="n">
        <v>0</v>
      </c>
      <c r="DN192" s="63" t="n">
        <v>0</v>
      </c>
      <c r="DO192" s="63" t="n">
        <v>0</v>
      </c>
      <c r="DP192" s="63" t="n">
        <v>0</v>
      </c>
      <c r="DQ192" s="63">
        <f t="array" ref="DQ192">IFERROR(_xlfn.IFS(
$DK192="послед.",1-(1-$DL192)*(1-$DM192)*(1-$DN192)*(1-$DO192)*(1-$DP192),
$DK192="сумм.",$DL192+$DM192+$DN192+$DO192+$DP192),
0)</f>
        <v/>
      </c>
      <c r="DR192" s="125">
        <f t="array" ref="DR192">
IFERROR(
_xlfn.IFS(
$BL192=0,
0,
$BL192&gt;0,
_xlfn.IFS($DK192="послед.",
$DJ192*(1-$DL192)*(1-$DM192)*(1-$DN192)*(1-$DO192)*(1-$DP192),
$DK192="сумм.",
$DJ192*(1-($DL192+$DM192+$DN192+$DO192+$DP192)))),0)</f>
        <v/>
      </c>
      <c r="DS192" s="125">
        <f t="array" ref="DS192">
IFERROR(_xlfn.IFS(
$DH192="день_1",
$DR192*$BL192/($AX192-$AW192+1)*AZ192*(DAY(EOMONTH(AZ$15,0))),
$DH192="день_2",
$DR192/30*MAX(MIN($AX192,EOMONTH(AZ$15,0))-MAX($AW192,AZ$15)+1,),
$DH192="раб.день",
$DR192/30*(IFERROR(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$DR192*AZ192,
$DH192="неделя",
$DR192*AZ192/7*(ROUNDUP((DAY(EOMONTH(AZ$15,0)))/4,0))),
0)</f>
        <v/>
      </c>
      <c r="DT192" s="125">
        <f t="array" ref="DT192">
IFERROR(_xlfn.IFS(
$DH192="день_1",
$DR192*$BL192/($AX192-$AW192+1)*BA192*(DAY(EOMONTH(BA$15,0))),
$DH192="день_2",
$DR192/30*MAX(MIN($AX192,EOMONTH(BA$15,0))-MAX($AW192,BA$15)+1,),
$DH192="раб.день",
$DR192/30*(IFERROR(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$DR192*BA192,
$DH192="неделя",
$DR192*BA192/7*(ROUNDUP((DAY(EOMONTH(BA$15,0)))/4,0))),
0)</f>
        <v/>
      </c>
      <c r="DU192" s="125">
        <f t="array" ref="DU192">
IFERROR(_xlfn.IFS(
$DH192="день_1",
$DR192*$BL192/($AX192-$AW192+1)*BB192*(DAY(EOMONTH(BB$15,0))),
$DH192="день_2",
$DR192/30*MAX(MIN($AX192,EOMONTH(BB$15,0))-MAX($AW192,BB$15)+1,),
$DH192="раб.день",
$DR192/30*(IFERROR(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$DR192*BB192,
$DH192="неделя",
$DR192*BB192/7*(ROUNDUP((DAY(EOMONTH(BB$15,0)))/4,0))),
0)</f>
        <v/>
      </c>
      <c r="DV192" s="125">
        <f t="array" ref="DV192">
IFERROR(_xlfn.IFS(
$DH192="день_1",
$DR192*$BL192/($AX192-$AW192+1)*BC192*(DAY(EOMONTH(BC$15,0))),
$DH192="день_2",
$DR192/30*MAX(MIN($AX192,EOMONTH(BC$15,0))-MAX($AW192,BC$15)+1,),
$DH192="раб.день",
$DR192/30*(IFERROR(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$DR192*BC192,
$DH192="неделя",
$DR192*BC192/7*(ROUNDUP((DAY(EOMONTH(BC$15,0)))/4,0))),
0)</f>
        <v/>
      </c>
      <c r="DW192" s="125">
        <f t="array" ref="DW192">
IFERROR(_xlfn.IFS(
$DH192="день_1",
$DR192*$BL192/($AX192-$AW192+1)*BD192*(DAY(EOMONTH(BD$15,0))),
$DH192="день_2",
$DR192/30*MAX(MIN($AX192,EOMONTH(BD$15,0))-MAX($AW192,BD$15)+1,),
$DH192="раб.день",
$DR192/30*(IFERROR(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$DR192*BD192,
$DH192="неделя",
$DR192*BD192/7*(ROUNDUP((DAY(EOMONTH(BD$15,0)))/4,0))),
0)</f>
        <v/>
      </c>
      <c r="DX192" s="125">
        <f t="array" ref="DX192">
IFERROR(_xlfn.IFS(
$DH192="день_1",
$DR192*$BL192/($AX192-$AW192+1)*BE192*(DAY(EOMONTH(BE$15,0))),
$DH192="день_2",
$DR192/30*MAX(MIN($AX192,EOMONTH(BE$15,0))-MAX($AW192,BE$15)+1,),
$DH192="раб.день",
$DR192/30*(IFERROR(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$DR192*BE192,
$DH192="неделя",
$DR192*BE192/7*(ROUNDUP((DAY(EOMONTH(BE$15,0)))/4,0))),
0)</f>
        <v/>
      </c>
      <c r="DY192" s="125">
        <f t="array" ref="DY192">
IFERROR(_xlfn.IFS(
$DH192="день_1",
$DR192*$BL192/($AX192-$AW192+1)*BF192*(DAY(EOMONTH(BF$15,0))),
$DH192="день_2",
$DR192/30*MAX(MIN($AX192,EOMONTH(BF$15,0))-MAX($AW192,BF$15)+1,),
$DH192="раб.день",
$DR192/30*(IFERROR(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$DR192*BF192,
$DH192="неделя",
$DR192*BF192/7*(ROUNDUP((DAY(EOMONTH(BF$15,0)))/4,0))),
0)</f>
        <v/>
      </c>
      <c r="DZ192" s="125">
        <f t="array" ref="DZ192">
IFERROR(_xlfn.IFS(
$DH192="день_1",
$DR192*$BL192/($AX192-$AW192+1)*BG192*(DAY(EOMONTH(BG$15,0))),
$DH192="день_2",
$DR192/30*MAX(MIN($AX192,EOMONTH(BG$15,0))-MAX($AW192,BG$15)+1,),
$DH192="раб.день",
$DR192/30*(IFERROR(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$DR192*BG192,
$DH192="неделя",
$DR192*BG192/7*(ROUNDUP((DAY(EOMONTH(BG$15,0)))/4,0))),
0)</f>
        <v/>
      </c>
      <c r="EA192" s="125">
        <f t="array" ref="EA192">
IFERROR(_xlfn.IFS(
$DH192="день_1",
$DR192*$BL192/($AX192-$AW192+1)*BH192*(DAY(EOMONTH(BH$15,0))),
$DH192="день_2",
$DR192/30*MAX(MIN($AX192,EOMONTH(BH$15,0))-MAX($AW192,BH$15)+1,),
$DH192="раб.день",
$DR192/30*(IFERROR(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$DR192*BH192,
$DH192="неделя",
$DR192*BH192/7*(ROUNDUP((DAY(EOMONTH(BH$15,0)))/4,0))),
0)</f>
        <v/>
      </c>
      <c r="EB192" s="125">
        <f t="array" ref="EB192">
IFERROR(_xlfn.IFS(
$DH192="день_1",
$DR192*$BL192/($AX192-$AW192+1)*BI192*(DAY(EOMONTH(BI$15,0))),
$DH192="день_2",
$DR192/30*MAX(MIN($AX192,EOMONTH(BI$15,0))-MAX($AW192,BI$15)+1,),
$DH192="раб.день",
$DR192/30*(IFERROR(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$DR192*BI192,
$DH192="неделя",
$DR192*BI192/7*(ROUNDUP((DAY(EOMONTH(BI$15,0)))/4,0))),
0)</f>
        <v/>
      </c>
      <c r="EC192" s="125">
        <f t="array" ref="EC192">
IFERROR(_xlfn.IFS(
$DH192="день_1",
$DR192*$BL192/($AX192-$AW192+1)*BJ192*(DAY(EOMONTH(BJ$15,0))),
$DH192="день_2",
$DR192/30*MAX(MIN($AX192,EOMONTH(BJ$15,0))-MAX($AW192,BJ$15)+1,),
$DH192="раб.день",
$DR192/30*(IFERROR(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$DR192*BJ192,
$DH192="неделя",
$DR192*BJ192/7*(ROUNDUP((DAY(EOMONTH(BJ$15,0)))/4,0))),
0)</f>
        <v/>
      </c>
      <c r="ED192" s="125">
        <f t="array" ref="ED192">
IFERROR(_xlfn.IFS(
$DH192="день_1",
$DR192*$BL192/($AX192-$AW192+1)*BK192*(DAY(EOMONTH(BK$15,0))),
$DH192="день_2",
$DR192/30*MAX(MIN($AX192,EOMONTH(BK$15,0))-MAX($AW192,BK$15)+1,),
$DH192="раб.день",
$DR192/30*(IFERROR(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$DR192*BK192,
$DH192="неделя",
$DR192*BK192/7*(ROUNDUP((DAY(EOMONTH(BK$15,0)))/4,0))),
0)</f>
        <v/>
      </c>
      <c r="EE192" s="125">
        <f>SUM($DS192,$DT192,$DU192,$DV192,$DW192,$DX192,$DY192,$DZ192,$EA192,$EB192,$EC192,$ED192)</f>
        <v/>
      </c>
      <c r="EF192" s="125">
        <f>IFERROR(ROUND($EE192*(1+$EP192),2),0)</f>
        <v/>
      </c>
      <c r="EG192" s="128" t="n">
        <v>1</v>
      </c>
      <c r="EH192" s="126" t="n">
        <v>0</v>
      </c>
      <c r="EI192" s="126">
        <f>ROUND(SUM($EH192:$EH192)*SUM($AB192:$AB192)*$EG192,2)</f>
        <v/>
      </c>
      <c r="EJ192" s="126">
        <f>ROUND($EI192*(1+$EP192),2)</f>
        <v/>
      </c>
      <c r="EK192" s="126" t="n">
        <v>0</v>
      </c>
      <c r="EL192" s="126">
        <f>ROUND(SUM($EK192:$EK192)*SUM($AB192:$AB192)*$EG192,2)</f>
        <v/>
      </c>
      <c r="EM192" s="126">
        <f>ROUND($EL192*(1+$EP192),2)</f>
        <v/>
      </c>
      <c r="EN192" s="126">
        <f>SUM($EE192,$EI192,$EL192)</f>
        <v/>
      </c>
      <c r="EO192" s="126">
        <f>SUM($EF192,$EJ192,$EM192)</f>
        <v/>
      </c>
      <c r="EP192" s="59" t="n"/>
      <c r="EQ192" s="59" t="n"/>
      <c r="ER192" s="60">
        <f t="array" ref="ER1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MATCH(ES192,
{"AMS";"RussOutdoor";"HD Outdoor";"Ingroup";"IQ";"Ledproduction";"LisChannel";"Logic";"Media-PPL";"NovikovTV | НовиковТВ";"SMA";"SOK";"КрокусТВ | CrocusTV | IndoorTV";"Сити";"ТЯК Москва"},
0)),"")</f>
        <v/>
      </c>
      <c r="ES192" s="60" t="n"/>
      <c r="ET192" s="60">
        <f t="array" ref="ET1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MATCH(ES192,
{"AMS";"RussOutdoor";"HD Outdoor";"Ingroup";"IQ";"Ledproduction";"LisChannel";"Logic";"Media-PPL";"NovikovTV | НовиковТВ";"SMA";"SOK";"КрокусТВ | CrocusTV | IndoorTV";"Сити";"ТЯК Москва"},
0)),"")</f>
        <v/>
      </c>
      <c r="EU192" s="60" t="n"/>
      <c r="EV192" s="60" t="n"/>
      <c r="EX192" s="110">
        <f t="array" ref="EX192">
($AR192/30
+N("ТРАФИК ПЛОЩАДКИ"))*
(IFERROR(
_xlfn.LET(
_xlpm.GPR,
HLOOKUP($L192,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IF($Q192="цифровой",_xlpm.GPR/$AG192,_xlpm.GPR/60)),
0)
+N("DWELL TIME"))*
(IF($AB192=0,0,IF($AB192=1,0.3,IF($AB192=2,0.5,IF($AB192&gt;2,1))))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_xlfn.IFS($AC192="да",1.2,$AC192="нет",1)*
_xlfn.IFS($AD192="да",1.2,$AD192="нет",1)*
IF(R192="статический",1,1.2)*
$X192*
INDEX(
{1.2;1;1.2;1.2;1;1.2;1.2;1.2;1.2;1.2;1.2;1;1.2;1.2;1.2;1.2;1;1;1.2;1.2;1.2;1;1;1;1;1.2;1.2;1.2;1.2;1;1;1;1;1.2;1.2;1.2;1.2;1.2;1.2;1.2;1.2;1;1;1.2;1;1;1;1;1.5;1;1;1.5;1.5;1.2},
MATCH($Q192,_xlpm.MI,0)))&gt;{0.02;0.04;0.06;0.1;0.2;0.4;0.6;0.8;1;2;4;6})),
{0;1;2;3;4;5;6;7;8;9;10;11;12},
0)))
+N("КОЭФФИЦИЕНТ КОНТАКТА"))))*
(_xlfn.IFS($X192&lt;0.1,$X192/1000,$X192&gt;25,5.2,AND($X192&gt;=0.1,$X192&lt;=25),(($X192*2+0.1)/10)*($X192/10)))*
IFERROR((_xlfn.LET(
_xlpm.MA,
{0;0.8;0.85;0.9;0.95;1},
_xlpm.MAA,
{0;1;2;3;4;5},
INDEX(_xlpm.MA,MATCH(SUMPRODUCT(--((IF(ROUND(_xlpm.MAA,1)&gt;5,5,ROUND($AB192,1)))&gt;{0;1;2;3;4;5})),_xlpm.MAA,0)))
+N("КОЭФФИЦИЕНТ КОЛ-ВО КОНСТРУКЦИЙ")),1)*
$AB192,0))*
(IF($Q192="цифровой",$AG192/15*$AI192,1)
+N("ДЛЯ ЦИФРЫ"))</f>
        <v/>
      </c>
      <c r="EY192" s="110">
        <f>IFERROR(EX192*AY192,0)</f>
        <v/>
      </c>
      <c r="EZ192" s="131">
        <f>IFERROR(DP192/EY192*1000,0)</f>
        <v/>
      </c>
      <c r="FA192" s="112">
        <f>IFERROR(FC192/FB192,0)</f>
        <v/>
      </c>
      <c r="FB192" s="112">
        <f>IFERROR((FC192/(EY192/FF192*#REF!))*0.825,0)</f>
        <v/>
      </c>
      <c r="FC192" s="112">
        <f>IFERROR(((EX192*30/AR192)*100)/30,0)</f>
        <v/>
      </c>
      <c r="FD192" s="112">
        <f>IFERROR(EY192/G192*100%,0)</f>
        <v/>
      </c>
      <c r="FE192" s="112">
        <f>IFERROR(FD192/FC192*100%,0)</f>
        <v/>
      </c>
      <c r="FF192" s="110">
        <f>IFERROR(AR192/30*AY192,0)</f>
        <v/>
      </c>
    </row>
    <row r="193" ht="12.75" customHeight="1">
      <c r="A193" s="59" t="n"/>
      <c r="B193" s="60" t="n"/>
      <c r="C193" s="60" t="n"/>
      <c r="D193" s="60">
        <f t="array" ref="D1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3" s="60">
        <f t="array" ref="E1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3" s="60" t="inlineStr"/>
      <c r="G193" s="60" t="n"/>
      <c r="H193" s="60">
        <f t="array" ref="H1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3" s="60" t="n"/>
      <c r="J193" s="60" t="n"/>
      <c r="K193" s="60" t="n"/>
      <c r="L193" s="60" t="n"/>
      <c r="M193" s="60" t="n"/>
      <c r="N193" s="60" t="n"/>
      <c r="O193" s="60" t="n"/>
      <c r="P193" s="60">
        <f t="array" ref="P193">
_xlfn.IFS(
ISNUMBER(MATCH($Q193,{"шелфбаннер","разделитель","монетница","чековая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ISNUMBER(MATCH($Q193,{"каталог","журнал"},)),
"Пресса",
$Q193="","")</f>
        <v/>
      </c>
      <c r="Q193" s="60" t="n"/>
      <c r="R193" s="60">
        <f t="array" ref="R193">
IFERROR(
_xlfn.IFS(
OR(ISNUMBER(MATCH($Q193,{"экспозиция","макет","стенд","автостенд","авто стенд","выставочное пространство","выставочные стенды","модульные выставочные стенды","3Д конструкция","3D конструкция"},)),P193="Экспонирование"),
"нестандартный",
ISNUMBER(MATCH($Q193,{"скроллер","призматрон"},)),
"динамический",
$P193="Видео",
"цифровой",
OR($P193="Пресса",$P193="Щит",$P193="POSm",$P193="Подвес",$P193="Брендирование/оклейка"),
"статический"),"")</f>
        <v/>
      </c>
      <c r="S193" s="59" t="n"/>
      <c r="T193" s="60" t="n"/>
      <c r="U193" s="60" t="n"/>
      <c r="V193" s="60">
        <f>
IF(P193="Видео",
"цифровой постер/ролик",
IF(ISNUMBER(MATCH(Q193,{"короб световой","короб световой | лайтбокс","короб световой | кристалайт","лайтбокс","лайт бокс","кристалайт","LB","lightbox"},)),
"бэклит",
IF(P193="Брендирование/оклейка",
"перфарированная пленка/самоклейка",
IF(P193="Экспонирование",
"под запрос",
IF(P193="Подвес",
"баннер/ткань",
"")))))</f>
        <v/>
      </c>
      <c r="W193" s="59" t="n"/>
      <c r="X193" s="59" t="n"/>
      <c r="Y193" s="59" t="n"/>
      <c r="Z193" s="61" t="n"/>
      <c r="AA193" s="61" t="n"/>
      <c r="AB193" s="61">
        <f>IF(BL193&gt;0,Z193,0)</f>
        <v/>
      </c>
      <c r="AC193" s="59" t="n"/>
      <c r="AD193" s="59" t="n"/>
      <c r="AE193" s="59" t="n"/>
      <c r="AF193" s="59" t="n"/>
      <c r="AG193" s="59" t="n"/>
      <c r="AH193" s="59" t="n"/>
      <c r="AI193" s="59" t="n"/>
      <c r="AJ193" s="59" t="n"/>
      <c r="AK193" s="59" t="n"/>
      <c r="AL193" s="62">
        <f>IFERROR(IF(OR(R193="статический",R193="динамический",R193="нестандартный",R193="",R193=""),"-",IF(AND(AH193="-",AI193="-"),"-",AK193*3600/AH193*AI193)),"-")</f>
        <v/>
      </c>
      <c r="AM193" s="62">
        <f>IFERROR(IF(OR(R193="статический",R193="динамический",R193="",R193="", R193="BTL",R193="нестандартный"),"-",AG193*AI193*AL193/60),"-")</f>
        <v/>
      </c>
      <c r="AN193" s="63">
        <f>IFERROR(IF(AH193="","-",AG193*AI193/AH193),"-")</f>
        <v/>
      </c>
      <c r="AO193" s="59">
        <f>IFERROR(IF(OR($R193="статический",$R193="динамический",$R193="",$R193="",$R193="BTL",$R193="нестандартный"),"-",$AL193*$AY193),"-")</f>
        <v/>
      </c>
      <c r="AP193" s="62">
        <f>IFERROR(IF(OR($R193="статический",$R193="динамический",$R193="",$R193="",$R193="BTL",$R193="нестандартный"),"-",$AM193*AY193),"-")</f>
        <v/>
      </c>
      <c r="AQ193" s="64" t="n"/>
      <c r="AR193" s="61" t="n"/>
      <c r="AS193" s="61" t="n"/>
      <c r="AT193" s="61" t="n"/>
      <c r="AU193" s="65" t="n"/>
      <c r="AV193" s="124">
        <f>IFERROR(DR193/AT193*1000,"n/a")</f>
        <v/>
      </c>
      <c r="AW193" s="67" t="n"/>
      <c r="AX193" s="67" t="n"/>
      <c r="AY193" s="43">
        <f>IFERROR(IF(OR($AW193="",$AX193=""),"",_xlfn.DAYS($AX193+1,$AW193)),"")</f>
        <v/>
      </c>
      <c r="AZ193" s="68">
        <f t="array" ref="AZ193">
_xlfn.LET(_xlpm.COEFF,
IF($AW193+$AX193=0,0,IF(MAX(MIN($AX193,EOMONTH(AZ$15,0))-MAX($AW193,AZ$15)+1,)&gt;0,1,0)),
_xlfn.IFS(
$ES193="LisChannel",
_xlpm.COEFF*
INDEX({1;1;1.2;1.2;1;1;1;1;1.2;1.2;1.2;1.2},
MATCH(MONTH(AZ$15),
{1,2,3,4,5,6,7,8,9,10,11,12})),
CONCATENATE($ES193," ",$L193)="RussOutdoor метро",
_xlpm.COEFF*
INDEX({0.8;0.9;1.1;1.1;1;1;1;1;1.1;1.1;1.1;1.1},
MATCH(MONTH(AZ$15),
{1,2,3,4,5,6,7,8,9,10,11,12})),
$ES193&lt;&gt;"LisChannel",
_xlpm.COEFF,
$ES193&lt;&gt;"RussOutdoor",
_xlpm.COEFF))</f>
        <v/>
      </c>
      <c r="BA193" s="68">
        <f t="array" ref="BA193">
_xlfn.LET(_xlpm.COEFF,
IF($AW193+$AX193=0,0,IF(MAX(MIN($AX193,EOMONTH(BA$15,0))-MAX($AW193,BA$15)+1,)&gt;0,1,0)),
_xlfn.IFS(
$ES193="LisChannel",
_xlpm.COEFF*
INDEX({1;1;1.2;1.2;1;1;1;1;1.2;1.2;1.2;1.2},
MATCH(MONTH(BA$15),
{1,2,3,4,5,6,7,8,9,10,11,12})),
CONCATENATE($ES193," ",$L193)="RussOutdoor метро",
_xlpm.COEFF*
INDEX({0.8;0.9;1.1;1.1;1;1;1;1;1.1;1.1;1.1;1.1},
MATCH(MONTH(BA$15),
{1,2,3,4,5,6,7,8,9,10,11,12})),
$ES193&lt;&gt;"LisChannel",
_xlpm.COEFF,
$ES193&lt;&gt;"RussOutdoor",
_xlpm.COEFF))</f>
        <v/>
      </c>
      <c r="BB193" s="68">
        <f t="array" ref="BB193">
_xlfn.LET(_xlpm.COEFF,
IF($AW193+$AX193=0,0,IF(MAX(MIN($AX193,EOMONTH(BB$15,0))-MAX($AW193,BB$15)+1,)&gt;0,1,0)),
_xlfn.IFS(
$ES193="LisChannel",
_xlpm.COEFF*
INDEX({1;1;1.2;1.2;1;1;1;1;1.2;1.2;1.2;1.2},
MATCH(MONTH(BB$15),
{1,2,3,4,5,6,7,8,9,10,11,12})),
CONCATENATE($ES193," ",$L193)="RussOutdoor метро",
_xlpm.COEFF*
INDEX({0.8;0.9;1.1;1.1;1;1;1;1;1.1;1.1;1.1;1.1},
MATCH(MONTH(BB$15),
{1,2,3,4,5,6,7,8,9,10,11,12})),
$ES193&lt;&gt;"LisChannel",
_xlpm.COEFF,
$ES193&lt;&gt;"RussOutdoor",
_xlpm.COEFF))</f>
        <v/>
      </c>
      <c r="BC193" s="68">
        <f t="array" ref="BC193">
_xlfn.LET(_xlpm.COEFF,
IF($AW193+$AX193=0,0,IF(MAX(MIN($AX193,EOMONTH(BC$15,0))-MAX($AW193,BC$15)+1,)&gt;0,1,0)),
_xlfn.IFS(
$ES193="LisChannel",
_xlpm.COEFF*
INDEX({1;1;1.2;1.2;1;1;1;1;1.2;1.2;1.2;1.2},
MATCH(MONTH(BC$15),
{1,2,3,4,5,6,7,8,9,10,11,12})),
CONCATENATE($ES193," ",$L193)="RussOutdoor метро",
_xlpm.COEFF*
INDEX({0.8;0.9;1.1;1.1;1;1;1;1;1.1;1.1;1.1;1.1},
MATCH(MONTH(BC$15),
{1,2,3,4,5,6,7,8,9,10,11,12})),
$ES193&lt;&gt;"LisChannel",
_xlpm.COEFF,
$ES193&lt;&gt;"RussOutdoor",
_xlpm.COEFF))</f>
        <v/>
      </c>
      <c r="BD193" s="68">
        <f t="array" ref="BD193">
_xlfn.LET(_xlpm.COEFF,
IF($AW193+$AX193=0,0,IF(MAX(MIN($AX193,EOMONTH(BD$15,0))-MAX($AW193,BD$15)+1,)&gt;0,1,0)),
_xlfn.IFS(
$ES193="LisChannel",
_xlpm.COEFF*
INDEX({1;1;1.2;1.2;1;1;1;1;1.2;1.2;1.2;1.2},
MATCH(MONTH(BD$15),
{1,2,3,4,5,6,7,8,9,10,11,12})),
CONCATENATE($ES193," ",$L193)="RussOutdoor метро",
_xlpm.COEFF*
INDEX({0.8;0.9;1.1;1.1;1;1;1;1;1.1;1.1;1.1;1.1},
MATCH(MONTH(BD$15),
{1,2,3,4,5,6,7,8,9,10,11,12})),
$ES193&lt;&gt;"LisChannel",
_xlpm.COEFF,
$ES193&lt;&gt;"RussOutdoor",
_xlpm.COEFF))</f>
        <v/>
      </c>
      <c r="BE193" s="68">
        <f t="array" ref="BE193">
_xlfn.LET(_xlpm.COEFF,
IF($AW193+$AX193=0,0,IF(MAX(MIN($AX193,EOMONTH(BE$15,0))-MAX($AW193,BE$15)+1,)&gt;0,1,0)),
_xlfn.IFS(
$ES193="LisChannel",
_xlpm.COEFF*
INDEX({1;1;1.2;1.2;1;1;1;1;1.2;1.2;1.2;1.2},
MATCH(MONTH(BE$15),
{1,2,3,4,5,6,7,8,9,10,11,12})),
CONCATENATE($ES193," ",$L193)="RussOutdoor метро",
_xlpm.COEFF*
INDEX({0.8;0.9;1.1;1.1;1;1;1;1;1.1;1.1;1.1;1.1},
MATCH(MONTH(BE$15),
{1,2,3,4,5,6,7,8,9,10,11,12})),
$ES193&lt;&gt;"LisChannel",
_xlpm.COEFF,
$ES193&lt;&gt;"RussOutdoor",
_xlpm.COEFF))</f>
        <v/>
      </c>
      <c r="BF193" s="68">
        <f t="array" ref="BF193">
_xlfn.LET(_xlpm.COEFF,
IF($AW193+$AX193=0,0,IF(MAX(MIN($AX193,EOMONTH(BF$15,0))-MAX($AW193,BF$15)+1,)&gt;0,1,0)),
_xlfn.IFS(
$ES193="LisChannel",
_xlpm.COEFF*
INDEX({1;1;1.2;1.2;1;1;1;1;1.2;1.2;1.2;1.2},
MATCH(MONTH(BF$15),
{1,2,3,4,5,6,7,8,9,10,11,12})),
CONCATENATE($ES193," ",$L193)="RussOutdoor метро",
_xlpm.COEFF*
INDEX({0.8;0.9;1.1;1.1;1;1;1;1;1.1;1.1;1.1;1.1},
MATCH(MONTH(BF$15),
{1,2,3,4,5,6,7,8,9,10,11,12})),
$ES193&lt;&gt;"LisChannel",
_xlpm.COEFF,
$ES193&lt;&gt;"RussOutdoor",
_xlpm.COEFF))</f>
        <v/>
      </c>
      <c r="BG193" s="68">
        <f t="array" ref="BG193">
_xlfn.LET(_xlpm.COEFF,
IF($AW193+$AX193=0,0,IF(MAX(MIN($AX193,EOMONTH(BG$15,0))-MAX($AW193,BG$15)+1,)&gt;0,1,0)),
_xlfn.IFS(
$ES193="LisChannel",
_xlpm.COEFF*
INDEX({1;1;1.2;1.2;1;1;1;1;1.2;1.2;1.2;1.2},
MATCH(MONTH(BG$15),
{1,2,3,4,5,6,7,8,9,10,11,12})),
CONCATENATE($ES193," ",$L193)="RussOutdoor метро",
_xlpm.COEFF*
INDEX({0.8;0.9;1.1;1.1;1;1;1;1;1.1;1.1;1.1;1.1},
MATCH(MONTH(BG$15),
{1,2,3,4,5,6,7,8,9,10,11,12})),
$ES193&lt;&gt;"LisChannel",
_xlpm.COEFF,
$ES193&lt;&gt;"RussOutdoor",
_xlpm.COEFF))</f>
        <v/>
      </c>
      <c r="BH193" s="68">
        <f t="array" ref="BH193">
_xlfn.LET(_xlpm.COEFF,
IF($AW193+$AX193=0,0,IF(MAX(MIN($AX193,EOMONTH(BH$15,0))-MAX($AW193,BH$15)+1,)&gt;0,1,0)),
_xlfn.IFS(
$ES193="LisChannel",
_xlpm.COEFF*
INDEX({1;1;1.2;1.2;1;1;1;1;1.2;1.2;1.2;1.2},
MATCH(MONTH(BH$15),
{1,2,3,4,5,6,7,8,9,10,11,12})),
CONCATENATE($ES193," ",$L193)="RussOutdoor метро",
_xlpm.COEFF*
INDEX({0.8;0.9;1.1;1.1;1;1;1;1;1.1;1.1;1.1;1.1},
MATCH(MONTH(BH$15),
{1,2,3,4,5,6,7,8,9,10,11,12})),
$ES193&lt;&gt;"LisChannel",
_xlpm.COEFF,
$ES193&lt;&gt;"RussOutdoor",
_xlpm.COEFF))</f>
        <v/>
      </c>
      <c r="BI193" s="68">
        <f t="array" ref="BI193">
_xlfn.LET(_xlpm.COEFF,
IF($AW193+$AX193=0,0,IF(MAX(MIN($AX193,EOMONTH(BI$15,0))-MAX($AW193,BI$15)+1,)&gt;0,1,0)),
_xlfn.IFS(
$ES193="LisChannel",
_xlpm.COEFF*
INDEX({1;1;1.2;1.2;1;1;1;1;1.2;1.2;1.2;1.2},
MATCH(MONTH(BI$15),
{1,2,3,4,5,6,7,8,9,10,11,12})),
CONCATENATE($ES193," ",$L193)="RussOutdoor метро",
_xlpm.COEFF*
INDEX({0.8;0.9;1.1;1.1;1;1;1;1;1.1;1.1;1.1;1.1},
MATCH(MONTH(BI$15),
{1,2,3,4,5,6,7,8,9,10,11,12})),
$ES193&lt;&gt;"LisChannel",
_xlpm.COEFF,
$ES193&lt;&gt;"RussOutdoor",
_xlpm.COEFF))</f>
        <v/>
      </c>
      <c r="BJ193" s="68">
        <f t="array" ref="BJ193">
_xlfn.LET(_xlpm.COEFF,
IF($AW193+$AX193=0,0,IF(MAX(MIN($AX193,EOMONTH(BJ$15,0))-MAX($AW193,BJ$15)+1,)&gt;0,1,0)),
_xlfn.IFS(
$ES193="LisChannel",
_xlpm.COEFF*
INDEX({1;1;1.2;1.2;1;1;1;1;1.2;1.2;1.2;1.2},
MATCH(MONTH(BJ$15),
{1,2,3,4,5,6,7,8,9,10,11,12})),
CONCATENATE($ES193," ",$L193)="RussOutdoor метро",
_xlpm.COEFF*
INDEX({0.8;0.9;1.1;1.1;1;1;1;1;1.1;1.1;1.1;1.1},
MATCH(MONTH(BJ$15),
{1,2,3,4,5,6,7,8,9,10,11,12})),
$ES193&lt;&gt;"LisChannel",
_xlpm.COEFF,
$ES193&lt;&gt;"RussOutdoor",
_xlpm.COEFF))</f>
        <v/>
      </c>
      <c r="BK193" s="68">
        <f t="array" ref="BK193">
_xlfn.LET(_xlpm.COEFF,
IF($AW193+$AX193=0,0,IF(MAX(MIN($AX193,EOMONTH(BK$15,0))-MAX($AW193,BK$15)+1,)&gt;0,1,0)),
_xlfn.IFS(
$ES193="LisChannel",
_xlpm.COEFF*
INDEX({1;1;1.2;1.2;1;1;1;1;1.2;1.2;1.2;1.2},
MATCH(MONTH(BK$15),
{1,2,3,4,5,6,7,8,9,10,11,12})),
CONCATENATE($ES193," ",$L193)="RussOutdoor метро",
_xlpm.COEFF*
INDEX({0.8;0.9;1.1;1.1;1;1;1;1;1.1;1.1;1.1;1.1},
MATCH(MONTH(BK$15),
{1,2,3,4,5,6,7,8,9,10,11,12})),
$ES193&lt;&gt;"LisChannel",
_xlpm.COEFF,
$ES193&lt;&gt;"RussOutdoor",
_xlpm.COEFF))</f>
        <v/>
      </c>
      <c r="BL193" s="62">
        <f>COUNTIFS($AZ193:$BK193,"&gt;0")</f>
        <v/>
      </c>
      <c r="BM193" s="65" t="n"/>
      <c r="BN193" s="125">
        <f>$DJ193</f>
        <v/>
      </c>
      <c r="BO193" s="63">
        <f>$DQ193</f>
        <v/>
      </c>
      <c r="BP193" s="125">
        <f>
IFERROR(
IF($BL193=0,0,
$BN193*(1-$BO193)),
0)</f>
        <v/>
      </c>
      <c r="BQ193" s="125">
        <f t="array" ref="BQ193">
IFERROR(
_xlfn.IFS(
$DH193="день_1",
$BP193*$BL193/($AX193-$AW193+1)*AZ193*(DAY(EOMONTH(AZ$15,0))),
$DH193="день_2",
$BP193/30*MAX(MIN($AX193,EOMONTH(AZ$15,0))-MAX($AW193,AZ$15)+1,),
$DH193="раб.день",
$BP193/30*(IFERROR(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$BP193*AZ193,
$DH193="неделя",
$BP193*AZ193/7*(ROUNDUP((DAY(EOMONTH(AZ$15,0)))/4,0))),
0)</f>
        <v/>
      </c>
      <c r="BR193" s="125">
        <f t="array" ref="BR193">
IFERROR(
_xlfn.IFS(
$DH193="день_1",
$BP193*$BL193/($AX193-$AW193+1)*BA193*(DAY(EOMONTH(BA$15,0))),
$DH193="день_2",
$BP193/30*MAX(MIN($AX193,EOMONTH(BA$15,0))-MAX($AW193,BA$15)+1,),
$DH193="раб.день",
$BP193/30*(IFERROR(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$BP193*BA193,
$DH193="неделя",
$BP193*BA193/7*(ROUNDUP((DAY(EOMONTH(BA$15,0)))/4,0))),
0)</f>
        <v/>
      </c>
      <c r="BS193" s="125">
        <f t="array" ref="BS193">
IFERROR(
_xlfn.IFS(
$DH193="день_1",
$BP193*$BL193/($AX193-$AW193+1)*BB193*(DAY(EOMONTH(BB$15,0))),
$DH193="день_2",
$BP193/30*MAX(MIN($AX193,EOMONTH(BB$15,0))-MAX($AW193,BB$15)+1,),
$DH193="раб.день",
$BP193/30*(IFERROR(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$BP193*BB193,
$DH193="неделя",
$BP193*BB193/7*(ROUNDUP((DAY(EOMONTH(BB$15,0)))/4,0))),
0)</f>
        <v/>
      </c>
      <c r="BT193" s="125">
        <f t="array" ref="BT193">
IFERROR(
_xlfn.IFS(
$DH193="день_1",
$BP193*$BL193/($AX193-$AW193+1)*BC193*(DAY(EOMONTH(BC$15,0))),
$DH193="день_2",
$BP193/30*MAX(MIN($AX193,EOMONTH(BC$15,0))-MAX($AW193,BC$15)+1,),
$DH193="раб.день",
$BP193/30*(IFERROR(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$BP193*BC193,
$DH193="неделя",
$BP193*BC193/7*(ROUNDUP((DAY(EOMONTH(BC$15,0)))/4,0))),
0)</f>
        <v/>
      </c>
      <c r="BU193" s="125">
        <f t="array" ref="BU193">
IFERROR(
_xlfn.IFS(
$DH193="день_1",
$BP193*$BL193/($AX193-$AW193+1)*BD193*(DAY(EOMONTH(BD$15,0))),
$DH193="день_2",
$BP193/30*MAX(MIN($AX193,EOMONTH(BD$15,0))-MAX($AW193,BD$15)+1,),
$DH193="раб.день",
$BP193/30*(IFERROR(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$BP193*BD193,
$DH193="неделя",
$BP193*BD193/7*(ROUNDUP((DAY(EOMONTH(BD$15,0)))/4,0))),
0)</f>
        <v/>
      </c>
      <c r="BV193" s="125">
        <f t="array" ref="BV193">
IFERROR(
_xlfn.IFS(
$DH193="день_1",
$BP193*$BL193/($AX193-$AW193+1)*BE193*(DAY(EOMONTH(BE$15,0))),
$DH193="день_2",
$BP193/30*MAX(MIN($AX193,EOMONTH(BE$15,0))-MAX($AW193,BE$15)+1,),
$DH193="раб.день",
$BP193/30*(IFERROR(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$BP193*BE193,
$DH193="неделя",
$BP193*BE193/7*(ROUNDUP((DAY(EOMONTH(BE$15,0)))/4,0))),
0)</f>
        <v/>
      </c>
      <c r="BW193" s="125">
        <f t="array" ref="BW193">
IFERROR(
_xlfn.IFS(
$DH193="день_1",
$BP193*$BL193/($AX193-$AW193+1)*BF193*(DAY(EOMONTH(BF$15,0))),
$DH193="день_2",
$BP193/30*MAX(MIN($AX193,EOMONTH(BF$15,0))-MAX($AW193,BF$15)+1,),
$DH193="раб.день",
$BP193/30*(IFERROR(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$BP193*BF193,
$DH193="неделя",
$BP193*BF193/7*(ROUNDUP((DAY(EOMONTH(BF$15,0)))/4,0))),
0)</f>
        <v/>
      </c>
      <c r="BX193" s="125">
        <f t="array" ref="BX193">
IFERROR(
_xlfn.IFS(
$DH193="день_1",
$BP193*$BL193/($AX193-$AW193+1)*BG193*(DAY(EOMONTH(BG$15,0))),
$DH193="день_2",
$BP193/30*MAX(MIN($AX193,EOMONTH(BG$15,0))-MAX($AW193,BG$15)+1,),
$DH193="раб.день",
$BP193/30*(IFERROR(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$BP193*BG193,
$DH193="неделя",
$BP193*BG193/7*(ROUNDUP((DAY(EOMONTH(BG$15,0)))/4,0))),
0)</f>
        <v/>
      </c>
      <c r="BY193" s="125">
        <f t="array" ref="BY193">
IFERROR(
_xlfn.IFS(
$DH193="день_1",
$BP193*$BL193/($AX193-$AW193+1)*BH193*(DAY(EOMONTH(BH$15,0))),
$DH193="день_2",
$BP193/30*MAX(MIN($AX193,EOMONTH(BH$15,0))-MAX($AW193,BH$15)+1,),
$DH193="раб.день",
$BP193/30*(IFERROR(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$BP193*BH193,
$DH193="неделя",
$BP193*BH193/7*(ROUNDUP((DAY(EOMONTH(BH$15,0)))/4,0))),
0)</f>
        <v/>
      </c>
      <c r="BZ193" s="125">
        <f t="array" ref="BZ193">
IFERROR(
_xlfn.IFS(
$DH193="день_1",
$BP193*$BL193/($AX193-$AW193+1)*BI193*(DAY(EOMONTH(BI$15,0))),
$DH193="день_2",
$BP193/30*MAX(MIN($AX193,EOMONTH(BI$15,0))-MAX($AW193,BI$15)+1,),
$DH193="раб.день",
$BP193/30*(IFERROR(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$BP193*BI193,
$DH193="неделя",
$BP193*BI193/7*(ROUNDUP((DAY(EOMONTH(BI$15,0)))/4,0))),
0)</f>
        <v/>
      </c>
      <c r="CA193" s="125">
        <f t="array" ref="CA193">
IFERROR(
_xlfn.IFS(
$DH193="день_1",
$BP193*$BL193/($AX193-$AW193+1)*BJ193*(DAY(EOMONTH(BJ$15,0))),
$DH193="день_2",
$BP193/30*MAX(MIN($AX193,EOMONTH(BJ$15,0))-MAX($AW193,BJ$15)+1,),
$DH193="раб.день",
$BP193/30*(IFERROR(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$BP193*BJ193,
$DH193="неделя",
$BP193*BJ193/7*(ROUNDUP((DAY(EOMONTH(BJ$15,0)))/4,0))),
0)</f>
        <v/>
      </c>
      <c r="CB193" s="125">
        <f t="array" ref="CB193">
IFERROR(
_xlfn.IFS(
$DH193="день_1",
$BP193*$BL193/($AX193-$AW193+1)*BK193*(DAY(EOMONTH(BK$15,0))),
$DH193="день_2",
$BP193/30*MAX(MIN($AX193,EOMONTH(BK$15,0))-MAX($AW193,BK$15)+1,),
$DH193="раб.день",
$BP193/30*(IFERROR(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$BP193*BK193,
$DH193="неделя",
$BP193*BK193/7*(ROUNDUP((DAY(EOMONTH(BK$15,0)))/4,0))),
0)</f>
        <v/>
      </c>
      <c r="CC193" s="125">
        <f>SUM($BQ193:$CB193)</f>
        <v/>
      </c>
      <c r="CD193" s="126">
        <f>SUM($EH193:$EH193)</f>
        <v/>
      </c>
      <c r="CE193" s="126">
        <f>$CD193*$AB193</f>
        <v/>
      </c>
      <c r="CF193" s="126">
        <f>SUM($EK193:$EK193)</f>
        <v/>
      </c>
      <c r="CG193" s="126">
        <f>$CF193*$AB193</f>
        <v/>
      </c>
      <c r="CH193" s="126">
        <f>SUM($CC193,$CE193,$CG193)</f>
        <v/>
      </c>
      <c r="CI193" s="126">
        <f>$CH193*(1+$CM193)</f>
        <v/>
      </c>
      <c r="CJ193" s="127" t="n">
        <v>0</v>
      </c>
      <c r="CK193" s="126">
        <f>SUM($CH193:$CH193)*(1+$CJ193)</f>
        <v/>
      </c>
      <c r="CL193" s="126">
        <f>SUM($CH193:$CH193)*(1+$CM193)</f>
        <v/>
      </c>
      <c r="CM193" s="59" t="n"/>
      <c r="CN193" s="59" t="n"/>
      <c r="CO193" s="72" t="n"/>
      <c r="CP193" s="59" t="n"/>
      <c r="CQ193" s="73" t="n"/>
      <c r="CR193" s="73" t="n"/>
      <c r="CS193" s="73" t="n"/>
      <c r="CT193" s="72" t="n"/>
      <c r="CU193" s="79" t="inlineStr">
        <is>
          <t> </t>
        </is>
      </c>
      <c r="CV193" s="60" t="n"/>
      <c r="CW193" s="60" t="n"/>
      <c r="CX193" s="60" t="n"/>
      <c r="CY193" s="127">
        <f>IFERROR(($CC193-$EE193)/($EE193/(1-$DQ193)),0)</f>
        <v/>
      </c>
      <c r="CZ193" s="127">
        <f>IFERROR(1-$EI193/($CE193),0)</f>
        <v/>
      </c>
      <c r="DA193" s="127">
        <f>IFERROR(1-$EL193/($CG193),0)</f>
        <v/>
      </c>
      <c r="DB193" s="126">
        <f>ROUND(IFERROR(($CI193/(1+$CM193)-$EN193),0),2)</f>
        <v/>
      </c>
      <c r="DC193" s="128" t="n"/>
      <c r="DD193" s="125" t="n"/>
      <c r="DE193" s="75" t="n">
        <v>0</v>
      </c>
      <c r="DF193" s="128" t="n"/>
      <c r="DG193" s="125">
        <f>IF($DC193=0,0,$DD193*($DC193*100%-$DE193*$DF193))*SUM($AB193:$AB193)</f>
        <v/>
      </c>
      <c r="DH193" s="129" t="inlineStr">
        <is>
          <t>месяц</t>
        </is>
      </c>
      <c r="DI193" s="130">
        <f t="array" ref="DI193">IFERROR(
IF($ES193="LisChannel",
(ROUND(((INDEX({174.625;153.888888888889;130.972222222222},MATCH($AI193,{2;3;4}),0))*$AG193*$AI193),2)),0),0)</f>
        <v/>
      </c>
      <c r="DJ193" s="130">
        <f>
_xlfn.LET(_xlpm.X,
IFERROR(
IF($ES193="НовиковТВ",
(_xlfn.LET(_xlpm.NTV,
_xlfn.LET(_xlpm.MIN,350000,
IF(SUMIFS($DI:$DI,$ES:$ES,"НовиковТВ")&lt;=_xlpm.MIN,
(SUMIFS($DI:$DI,$ES:$ES,"НовиковТВ")/(COUNTIFS($ES:$ES,"НовиковТВ")))*_xlpm.MIN/SUMIFS($DI:$DI,$ES:$ES,"НовиковТВ"),
DI193)),
_xlpm.NTV+$DG193/(1-(1-(_xlpm.NTV)*(1-$DL193)*(1-$DM193)*(1-$DN193)*(1-$DO193)*(1-$DP193)/_xlpm.NTV))))/(1+$EP193),
$DI193+$DG193/(1-(1-($DI193)*(1-$DL193)*(1-$DM193)*(1-$DN193)*(1-$DO193)*(1-$DP193)/$DI193))),
0),
_xlpm.X*(1+$CM193)*(1+$CW193)-_xlpm.X*(1+$CM193)+_xlpm.X)</f>
        <v/>
      </c>
      <c r="DK193" s="125" t="inlineStr">
        <is>
          <t>послед.</t>
        </is>
      </c>
      <c r="DL193" s="63" t="n">
        <v>0</v>
      </c>
      <c r="DM193" s="63" t="n">
        <v>0</v>
      </c>
      <c r="DN193" s="63" t="n">
        <v>0</v>
      </c>
      <c r="DO193" s="63" t="n">
        <v>0</v>
      </c>
      <c r="DP193" s="63" t="n">
        <v>0</v>
      </c>
      <c r="DQ193" s="63">
        <f t="array" ref="DQ193">IFERROR(_xlfn.IFS(
$DK193="послед.",1-(1-$DL193)*(1-$DM193)*(1-$DN193)*(1-$DO193)*(1-$DP193),
$DK193="сумм.",$DL193+$DM193+$DN193+$DO193+$DP193),
0)</f>
        <v/>
      </c>
      <c r="DR193" s="125">
        <f t="array" ref="DR193">
IFERROR(
_xlfn.IFS(
$BL193=0,
0,
$BL193&gt;0,
_xlfn.IFS($DK193="послед.",
$DJ193*(1-$DL193)*(1-$DM193)*(1-$DN193)*(1-$DO193)*(1-$DP193),
$DK193="сумм.",
$DJ193*(1-($DL193+$DM193+$DN193+$DO193+$DP193)))),0)</f>
        <v/>
      </c>
      <c r="DS193" s="125">
        <f t="array" ref="DS193">
IFERROR(_xlfn.IFS(
$DH193="день_1",
$DR193*$BL193/($AX193-$AW193+1)*AZ193*(DAY(EOMONTH(AZ$15,0))),
$DH193="день_2",
$DR193/30*MAX(MIN($AX193,EOMONTH(AZ$15,0))-MAX($AW193,AZ$15)+1,),
$DH193="раб.день",
$DR193/30*(IFERROR(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$DR193*AZ193,
$DH193="неделя",
$DR193*AZ193/7*(ROUNDUP((DAY(EOMONTH(AZ$15,0)))/4,0))),
0)</f>
        <v/>
      </c>
      <c r="DT193" s="125">
        <f t="array" ref="DT193">
IFERROR(_xlfn.IFS(
$DH193="день_1",
$DR193*$BL193/($AX193-$AW193+1)*BA193*(DAY(EOMONTH(BA$15,0))),
$DH193="день_2",
$DR193/30*MAX(MIN($AX193,EOMONTH(BA$15,0))-MAX($AW193,BA$15)+1,),
$DH193="раб.день",
$DR193/30*(IFERROR(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$DR193*BA193,
$DH193="неделя",
$DR193*BA193/7*(ROUNDUP((DAY(EOMONTH(BA$15,0)))/4,0))),
0)</f>
        <v/>
      </c>
      <c r="DU193" s="125">
        <f t="array" ref="DU193">
IFERROR(_xlfn.IFS(
$DH193="день_1",
$DR193*$BL193/($AX193-$AW193+1)*BB193*(DAY(EOMONTH(BB$15,0))),
$DH193="день_2",
$DR193/30*MAX(MIN($AX193,EOMONTH(BB$15,0))-MAX($AW193,BB$15)+1,),
$DH193="раб.день",
$DR193/30*(IFERROR(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$DR193*BB193,
$DH193="неделя",
$DR193*BB193/7*(ROUNDUP((DAY(EOMONTH(BB$15,0)))/4,0))),
0)</f>
        <v/>
      </c>
      <c r="DV193" s="125">
        <f t="array" ref="DV193">
IFERROR(_xlfn.IFS(
$DH193="день_1",
$DR193*$BL193/($AX193-$AW193+1)*BC193*(DAY(EOMONTH(BC$15,0))),
$DH193="день_2",
$DR193/30*MAX(MIN($AX193,EOMONTH(BC$15,0))-MAX($AW193,BC$15)+1,),
$DH193="раб.день",
$DR193/30*(IFERROR(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$DR193*BC193,
$DH193="неделя",
$DR193*BC193/7*(ROUNDUP((DAY(EOMONTH(BC$15,0)))/4,0))),
0)</f>
        <v/>
      </c>
      <c r="DW193" s="125">
        <f t="array" ref="DW193">
IFERROR(_xlfn.IFS(
$DH193="день_1",
$DR193*$BL193/($AX193-$AW193+1)*BD193*(DAY(EOMONTH(BD$15,0))),
$DH193="день_2",
$DR193/30*MAX(MIN($AX193,EOMONTH(BD$15,0))-MAX($AW193,BD$15)+1,),
$DH193="раб.день",
$DR193/30*(IFERROR(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$DR193*BD193,
$DH193="неделя",
$DR193*BD193/7*(ROUNDUP((DAY(EOMONTH(BD$15,0)))/4,0))),
0)</f>
        <v/>
      </c>
      <c r="DX193" s="125">
        <f t="array" ref="DX193">
IFERROR(_xlfn.IFS(
$DH193="день_1",
$DR193*$BL193/($AX193-$AW193+1)*BE193*(DAY(EOMONTH(BE$15,0))),
$DH193="день_2",
$DR193/30*MAX(MIN($AX193,EOMONTH(BE$15,0))-MAX($AW193,BE$15)+1,),
$DH193="раб.день",
$DR193/30*(IFERROR(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$DR193*BE193,
$DH193="неделя",
$DR193*BE193/7*(ROUNDUP((DAY(EOMONTH(BE$15,0)))/4,0))),
0)</f>
        <v/>
      </c>
      <c r="DY193" s="125">
        <f t="array" ref="DY193">
IFERROR(_xlfn.IFS(
$DH193="день_1",
$DR193*$BL193/($AX193-$AW193+1)*BF193*(DAY(EOMONTH(BF$15,0))),
$DH193="день_2",
$DR193/30*MAX(MIN($AX193,EOMONTH(BF$15,0))-MAX($AW193,BF$15)+1,),
$DH193="раб.день",
$DR193/30*(IFERROR(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$DR193*BF193,
$DH193="неделя",
$DR193*BF193/7*(ROUNDUP((DAY(EOMONTH(BF$15,0)))/4,0))),
0)</f>
        <v/>
      </c>
      <c r="DZ193" s="125">
        <f t="array" ref="DZ193">
IFERROR(_xlfn.IFS(
$DH193="день_1",
$DR193*$BL193/($AX193-$AW193+1)*BG193*(DAY(EOMONTH(BG$15,0))),
$DH193="день_2",
$DR193/30*MAX(MIN($AX193,EOMONTH(BG$15,0))-MAX($AW193,BG$15)+1,),
$DH193="раб.день",
$DR193/30*(IFERROR(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$DR193*BG193,
$DH193="неделя",
$DR193*BG193/7*(ROUNDUP((DAY(EOMONTH(BG$15,0)))/4,0))),
0)</f>
        <v/>
      </c>
      <c r="EA193" s="125">
        <f t="array" ref="EA193">
IFERROR(_xlfn.IFS(
$DH193="день_1",
$DR193*$BL193/($AX193-$AW193+1)*BH193*(DAY(EOMONTH(BH$15,0))),
$DH193="день_2",
$DR193/30*MAX(MIN($AX193,EOMONTH(BH$15,0))-MAX($AW193,BH$15)+1,),
$DH193="раб.день",
$DR193/30*(IFERROR(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$DR193*BH193,
$DH193="неделя",
$DR193*BH193/7*(ROUNDUP((DAY(EOMONTH(BH$15,0)))/4,0))),
0)</f>
        <v/>
      </c>
      <c r="EB193" s="125">
        <f t="array" ref="EB193">
IFERROR(_xlfn.IFS(
$DH193="день_1",
$DR193*$BL193/($AX193-$AW193+1)*BI193*(DAY(EOMONTH(BI$15,0))),
$DH193="день_2",
$DR193/30*MAX(MIN($AX193,EOMONTH(BI$15,0))-MAX($AW193,BI$15)+1,),
$DH193="раб.день",
$DR193/30*(IFERROR(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$DR193*BI193,
$DH193="неделя",
$DR193*BI193/7*(ROUNDUP((DAY(EOMONTH(BI$15,0)))/4,0))),
0)</f>
        <v/>
      </c>
      <c r="EC193" s="125">
        <f t="array" ref="EC193">
IFERROR(_xlfn.IFS(
$DH193="день_1",
$DR193*$BL193/($AX193-$AW193+1)*BJ193*(DAY(EOMONTH(BJ$15,0))),
$DH193="день_2",
$DR193/30*MAX(MIN($AX193,EOMONTH(BJ$15,0))-MAX($AW193,BJ$15)+1,),
$DH193="раб.день",
$DR193/30*(IFERROR(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$DR193*BJ193,
$DH193="неделя",
$DR193*BJ193/7*(ROUNDUP((DAY(EOMONTH(BJ$15,0)))/4,0))),
0)</f>
        <v/>
      </c>
      <c r="ED193" s="125">
        <f t="array" ref="ED193">
IFERROR(_xlfn.IFS(
$DH193="день_1",
$DR193*$BL193/($AX193-$AW193+1)*BK193*(DAY(EOMONTH(BK$15,0))),
$DH193="день_2",
$DR193/30*MAX(MIN($AX193,EOMONTH(BK$15,0))-MAX($AW193,BK$15)+1,),
$DH193="раб.день",
$DR193/30*(IFERROR(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$DR193*BK193,
$DH193="неделя",
$DR193*BK193/7*(ROUNDUP((DAY(EOMONTH(BK$15,0)))/4,0))),
0)</f>
        <v/>
      </c>
      <c r="EE193" s="125">
        <f>SUM($DS193,$DT193,$DU193,$DV193,$DW193,$DX193,$DY193,$DZ193,$EA193,$EB193,$EC193,$ED193)</f>
        <v/>
      </c>
      <c r="EF193" s="125">
        <f>IFERROR(ROUND($EE193*(1+$EP193),2),0)</f>
        <v/>
      </c>
      <c r="EG193" s="128" t="n">
        <v>1</v>
      </c>
      <c r="EH193" s="126" t="n">
        <v>0</v>
      </c>
      <c r="EI193" s="126">
        <f>ROUND(SUM($EH193:$EH193)*SUM($AB193:$AB193)*$EG193,2)</f>
        <v/>
      </c>
      <c r="EJ193" s="126">
        <f>ROUND($EI193*(1+$EP193),2)</f>
        <v/>
      </c>
      <c r="EK193" s="126" t="n">
        <v>0</v>
      </c>
      <c r="EL193" s="126">
        <f>ROUND(SUM($EK193:$EK193)*SUM($AB193:$AB193)*$EG193,2)</f>
        <v/>
      </c>
      <c r="EM193" s="126">
        <f>ROUND($EL193*(1+$EP193),2)</f>
        <v/>
      </c>
      <c r="EN193" s="126">
        <f>SUM($EE193,$EI193,$EL193)</f>
        <v/>
      </c>
      <c r="EO193" s="126">
        <f>SUM($EF193,$EJ193,$EM193)</f>
        <v/>
      </c>
      <c r="EP193" s="59" t="n"/>
      <c r="EQ193" s="59" t="n"/>
      <c r="ER193" s="60">
        <f t="array" ref="ER1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MATCH(ES193,
{"AMS";"RussOutdoor";"HD Outdoor";"Ingroup";"IQ";"Ledproduction";"LisChannel";"Logic";"Media-PPL";"NovikovTV | НовиковТВ";"SMA";"SOK";"КрокусТВ | CrocusTV | IndoorTV";"Сити";"ТЯК Москва"},
0)),"")</f>
        <v/>
      </c>
      <c r="ES193" s="60" t="n"/>
      <c r="ET193" s="60">
        <f t="array" ref="ET1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MATCH(ES193,
{"AMS";"RussOutdoor";"HD Outdoor";"Ingroup";"IQ";"Ledproduction";"LisChannel";"Logic";"Media-PPL";"NovikovTV | НовиковТВ";"SMA";"SOK";"КрокусТВ | CrocusTV | IndoorTV";"Сити";"ТЯК Москва"},
0)),"")</f>
        <v/>
      </c>
      <c r="EU193" s="60" t="n"/>
      <c r="EV193" s="60" t="n"/>
      <c r="EX193" s="110">
        <f t="array" ref="EX193">
($AR193/30
+N("ТРАФИК ПЛОЩАДКИ"))*
(IFERROR(
_xlfn.LET(
_xlpm.GPR,
HLOOKUP($L193,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IF($Q193="цифровой",_xlpm.GPR/$AG193,_xlpm.GPR/60)),
0)
+N("DWELL TIME"))*
(IF($AB193=0,0,IF($AB193=1,0.3,IF($AB193=2,0.5,IF($AB193&gt;2,1))))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_xlfn.IFS($AC193="да",1.2,$AC193="нет",1)*
_xlfn.IFS($AD193="да",1.2,$AD193="нет",1)*
IF(R193="статический",1,1.2)*
$X193*
INDEX(
{1.2;1;1.2;1.2;1;1.2;1.2;1.2;1.2;1.2;1.2;1;1.2;1.2;1.2;1.2;1;1;1.2;1.2;1.2;1;1;1;1;1.2;1.2;1.2;1.2;1;1;1;1;1.2;1.2;1.2;1.2;1.2;1.2;1.2;1.2;1;1;1.2;1;1;1;1;1.5;1;1;1.5;1.5;1.2},
MATCH($Q193,_xlpm.MI,0)))&gt;{0.02;0.04;0.06;0.1;0.2;0.4;0.6;0.8;1;2;4;6})),
{0;1;2;3;4;5;6;7;8;9;10;11;12},
0)))
+N("КОЭФФИЦИЕНТ КОНТАКТА"))))*
(_xlfn.IFS($X193&lt;0.1,$X193/1000,$X193&gt;25,5.2,AND($X193&gt;=0.1,$X193&lt;=25),(($X193*2+0.1)/10)*($X193/10)))*
IFERROR((_xlfn.LET(
_xlpm.MA,
{0;0.8;0.85;0.9;0.95;1},
_xlpm.MAA,
{0;1;2;3;4;5},
INDEX(_xlpm.MA,MATCH(SUMPRODUCT(--((IF(ROUND(_xlpm.MAA,1)&gt;5,5,ROUND($AB193,1)))&gt;{0;1;2;3;4;5})),_xlpm.MAA,0)))
+N("КОЭФФИЦИЕНТ КОЛ-ВО КОНСТРУКЦИЙ")),1)*
$AB193,0))*
(IF($Q193="цифровой",$AG193/15*$AI193,1)
+N("ДЛЯ ЦИФРЫ"))</f>
        <v/>
      </c>
      <c r="EY193" s="110">
        <f>IFERROR(EX193*AY193,0)</f>
        <v/>
      </c>
      <c r="EZ193" s="131">
        <f>IFERROR(DP193/EY193*1000,0)</f>
        <v/>
      </c>
      <c r="FA193" s="112">
        <f>IFERROR(FC193/FB193,0)</f>
        <v/>
      </c>
      <c r="FB193" s="112">
        <f>IFERROR((FC193/(EY193/FF193*#REF!))*0.825,0)</f>
        <v/>
      </c>
      <c r="FC193" s="112">
        <f>IFERROR(((EX193*30/AR193)*100)/30,0)</f>
        <v/>
      </c>
      <c r="FD193" s="112">
        <f>IFERROR(EY193/G193*100%,0)</f>
        <v/>
      </c>
      <c r="FE193" s="112">
        <f>IFERROR(FD193/FC193*100%,0)</f>
        <v/>
      </c>
      <c r="FF193" s="110">
        <f>IFERROR(AR193/30*AY193,0)</f>
        <v/>
      </c>
    </row>
    <row r="194" ht="12.75" customHeight="1">
      <c r="A194" s="59" t="n"/>
      <c r="B194" s="60" t="n"/>
      <c r="C194" s="60" t="n"/>
      <c r="D194" s="60">
        <f t="array" ref="D1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4" s="60">
        <f t="array" ref="E1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4" s="60" t="inlineStr"/>
      <c r="G194" s="60" t="n"/>
      <c r="H194" s="60">
        <f t="array" ref="H1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4" s="60" t="n"/>
      <c r="J194" s="60" t="n"/>
      <c r="K194" s="60" t="n"/>
      <c r="L194" s="60" t="n"/>
      <c r="M194" s="60" t="n"/>
      <c r="N194" s="60" t="n"/>
      <c r="O194" s="60" t="n"/>
      <c r="P194" s="60">
        <f t="array" ref="P194">
_xlfn.IFS(
ISNUMBER(MATCH($Q194,{"шелфбаннер","разделитель","монетница","чековая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ISNUMBER(MATCH($Q194,{"каталог","журнал"},)),
"Пресса",
$Q194="","")</f>
        <v/>
      </c>
      <c r="Q194" s="60" t="n"/>
      <c r="R194" s="60">
        <f t="array" ref="R194">
IFERROR(
_xlfn.IFS(
OR(ISNUMBER(MATCH($Q194,{"экспозиция","макет","стенд","автостенд","авто стенд","выставочное пространство","выставочные стенды","модульные выставочные стенды","3Д конструкция","3D конструкция"},)),P194="Экспонирование"),
"нестандартный",
ISNUMBER(MATCH($Q194,{"скроллер","призматрон"},)),
"динамический",
$P194="Видео",
"цифровой",
OR($P194="Пресса",$P194="Щит",$P194="POSm",$P194="Подвес",$P194="Брендирование/оклейка"),
"статический"),"")</f>
        <v/>
      </c>
      <c r="S194" s="59" t="n"/>
      <c r="T194" s="60" t="n"/>
      <c r="U194" s="60" t="n"/>
      <c r="V194" s="60">
        <f>
IF(P194="Видео",
"цифровой постер/ролик",
IF(ISNUMBER(MATCH(Q194,{"короб световой","короб световой | лайтбокс","короб световой | кристалайт","лайтбокс","лайт бокс","кристалайт","LB","lightbox"},)),
"бэклит",
IF(P194="Брендирование/оклейка",
"перфарированная пленка/самоклейка",
IF(P194="Экспонирование",
"под запрос",
IF(P194="Подвес",
"баннер/ткань",
"")))))</f>
        <v/>
      </c>
      <c r="W194" s="59" t="n"/>
      <c r="X194" s="59" t="n"/>
      <c r="Y194" s="59" t="n"/>
      <c r="Z194" s="61" t="n"/>
      <c r="AA194" s="61" t="n"/>
      <c r="AB194" s="61">
        <f>IF(BL194&gt;0,Z194,0)</f>
        <v/>
      </c>
      <c r="AC194" s="59" t="n"/>
      <c r="AD194" s="59" t="n"/>
      <c r="AE194" s="59" t="n"/>
      <c r="AF194" s="59" t="n"/>
      <c r="AG194" s="59" t="n"/>
      <c r="AH194" s="59" t="n"/>
      <c r="AI194" s="59" t="n"/>
      <c r="AJ194" s="59" t="n"/>
      <c r="AK194" s="59" t="n"/>
      <c r="AL194" s="62">
        <f>IFERROR(IF(OR(R194="статический",R194="динамический",R194="нестандартный",R194="",R194=""),"-",IF(AND(AH194="-",AI194="-"),"-",AK194*3600/AH194*AI194)),"-")</f>
        <v/>
      </c>
      <c r="AM194" s="62">
        <f>IFERROR(IF(OR(R194="статический",R194="динамический",R194="",R194="", R194="BTL",R194="нестандартный"),"-",AG194*AI194*AL194/60),"-")</f>
        <v/>
      </c>
      <c r="AN194" s="63">
        <f>IFERROR(IF(AH194="","-",AG194*AI194/AH194),"-")</f>
        <v/>
      </c>
      <c r="AO194" s="59">
        <f>IFERROR(IF(OR($R194="статический",$R194="динамический",$R194="",$R194="",$R194="BTL",$R194="нестандартный"),"-",$AL194*$AY194),"-")</f>
        <v/>
      </c>
      <c r="AP194" s="62">
        <f>IFERROR(IF(OR($R194="статический",$R194="динамический",$R194="",$R194="",$R194="BTL",$R194="нестандартный"),"-",$AM194*AY194),"-")</f>
        <v/>
      </c>
      <c r="AQ194" s="64" t="n"/>
      <c r="AR194" s="61" t="n"/>
      <c r="AS194" s="61" t="n"/>
      <c r="AT194" s="61" t="n"/>
      <c r="AU194" s="65" t="n"/>
      <c r="AV194" s="124">
        <f>IFERROR(DR194/AT194*1000,"n/a")</f>
        <v/>
      </c>
      <c r="AW194" s="67" t="n"/>
      <c r="AX194" s="67" t="n"/>
      <c r="AY194" s="43">
        <f>IFERROR(IF(OR($AW194="",$AX194=""),"",_xlfn.DAYS($AX194+1,$AW194)),"")</f>
        <v/>
      </c>
      <c r="AZ194" s="68">
        <f t="array" ref="AZ194">
_xlfn.LET(_xlpm.COEFF,
IF($AW194+$AX194=0,0,IF(MAX(MIN($AX194,EOMONTH(AZ$15,0))-MAX($AW194,AZ$15)+1,)&gt;0,1,0)),
_xlfn.IFS(
$ES194="LisChannel",
_xlpm.COEFF*
INDEX({1;1;1.2;1.2;1;1;1;1;1.2;1.2;1.2;1.2},
MATCH(MONTH(AZ$15),
{1,2,3,4,5,6,7,8,9,10,11,12})),
CONCATENATE($ES194," ",$L194)="RussOutdoor метро",
_xlpm.COEFF*
INDEX({0.8;0.9;1.1;1.1;1;1;1;1;1.1;1.1;1.1;1.1},
MATCH(MONTH(AZ$15),
{1,2,3,4,5,6,7,8,9,10,11,12})),
$ES194&lt;&gt;"LisChannel",
_xlpm.COEFF,
$ES194&lt;&gt;"RussOutdoor",
_xlpm.COEFF))</f>
        <v/>
      </c>
      <c r="BA194" s="68">
        <f t="array" ref="BA194">
_xlfn.LET(_xlpm.COEFF,
IF($AW194+$AX194=0,0,IF(MAX(MIN($AX194,EOMONTH(BA$15,0))-MAX($AW194,BA$15)+1,)&gt;0,1,0)),
_xlfn.IFS(
$ES194="LisChannel",
_xlpm.COEFF*
INDEX({1;1;1.2;1.2;1;1;1;1;1.2;1.2;1.2;1.2},
MATCH(MONTH(BA$15),
{1,2,3,4,5,6,7,8,9,10,11,12})),
CONCATENATE($ES194," ",$L194)="RussOutdoor метро",
_xlpm.COEFF*
INDEX({0.8;0.9;1.1;1.1;1;1;1;1;1.1;1.1;1.1;1.1},
MATCH(MONTH(BA$15),
{1,2,3,4,5,6,7,8,9,10,11,12})),
$ES194&lt;&gt;"LisChannel",
_xlpm.COEFF,
$ES194&lt;&gt;"RussOutdoor",
_xlpm.COEFF))</f>
        <v/>
      </c>
      <c r="BB194" s="68">
        <f t="array" ref="BB194">
_xlfn.LET(_xlpm.COEFF,
IF($AW194+$AX194=0,0,IF(MAX(MIN($AX194,EOMONTH(BB$15,0))-MAX($AW194,BB$15)+1,)&gt;0,1,0)),
_xlfn.IFS(
$ES194="LisChannel",
_xlpm.COEFF*
INDEX({1;1;1.2;1.2;1;1;1;1;1.2;1.2;1.2;1.2},
MATCH(MONTH(BB$15),
{1,2,3,4,5,6,7,8,9,10,11,12})),
CONCATENATE($ES194," ",$L194)="RussOutdoor метро",
_xlpm.COEFF*
INDEX({0.8;0.9;1.1;1.1;1;1;1;1;1.1;1.1;1.1;1.1},
MATCH(MONTH(BB$15),
{1,2,3,4,5,6,7,8,9,10,11,12})),
$ES194&lt;&gt;"LisChannel",
_xlpm.COEFF,
$ES194&lt;&gt;"RussOutdoor",
_xlpm.COEFF))</f>
        <v/>
      </c>
      <c r="BC194" s="68">
        <f t="array" ref="BC194">
_xlfn.LET(_xlpm.COEFF,
IF($AW194+$AX194=0,0,IF(MAX(MIN($AX194,EOMONTH(BC$15,0))-MAX($AW194,BC$15)+1,)&gt;0,1,0)),
_xlfn.IFS(
$ES194="LisChannel",
_xlpm.COEFF*
INDEX({1;1;1.2;1.2;1;1;1;1;1.2;1.2;1.2;1.2},
MATCH(MONTH(BC$15),
{1,2,3,4,5,6,7,8,9,10,11,12})),
CONCATENATE($ES194," ",$L194)="RussOutdoor метро",
_xlpm.COEFF*
INDEX({0.8;0.9;1.1;1.1;1;1;1;1;1.1;1.1;1.1;1.1},
MATCH(MONTH(BC$15),
{1,2,3,4,5,6,7,8,9,10,11,12})),
$ES194&lt;&gt;"LisChannel",
_xlpm.COEFF,
$ES194&lt;&gt;"RussOutdoor",
_xlpm.COEFF))</f>
        <v/>
      </c>
      <c r="BD194" s="68">
        <f t="array" ref="BD194">
_xlfn.LET(_xlpm.COEFF,
IF($AW194+$AX194=0,0,IF(MAX(MIN($AX194,EOMONTH(BD$15,0))-MAX($AW194,BD$15)+1,)&gt;0,1,0)),
_xlfn.IFS(
$ES194="LisChannel",
_xlpm.COEFF*
INDEX({1;1;1.2;1.2;1;1;1;1;1.2;1.2;1.2;1.2},
MATCH(MONTH(BD$15),
{1,2,3,4,5,6,7,8,9,10,11,12})),
CONCATENATE($ES194," ",$L194)="RussOutdoor метро",
_xlpm.COEFF*
INDEX({0.8;0.9;1.1;1.1;1;1;1;1;1.1;1.1;1.1;1.1},
MATCH(MONTH(BD$15),
{1,2,3,4,5,6,7,8,9,10,11,12})),
$ES194&lt;&gt;"LisChannel",
_xlpm.COEFF,
$ES194&lt;&gt;"RussOutdoor",
_xlpm.COEFF))</f>
        <v/>
      </c>
      <c r="BE194" s="68">
        <f t="array" ref="BE194">
_xlfn.LET(_xlpm.COEFF,
IF($AW194+$AX194=0,0,IF(MAX(MIN($AX194,EOMONTH(BE$15,0))-MAX($AW194,BE$15)+1,)&gt;0,1,0)),
_xlfn.IFS(
$ES194="LisChannel",
_xlpm.COEFF*
INDEX({1;1;1.2;1.2;1;1;1;1;1.2;1.2;1.2;1.2},
MATCH(MONTH(BE$15),
{1,2,3,4,5,6,7,8,9,10,11,12})),
CONCATENATE($ES194," ",$L194)="RussOutdoor метро",
_xlpm.COEFF*
INDEX({0.8;0.9;1.1;1.1;1;1;1;1;1.1;1.1;1.1;1.1},
MATCH(MONTH(BE$15),
{1,2,3,4,5,6,7,8,9,10,11,12})),
$ES194&lt;&gt;"LisChannel",
_xlpm.COEFF,
$ES194&lt;&gt;"RussOutdoor",
_xlpm.COEFF))</f>
        <v/>
      </c>
      <c r="BF194" s="68">
        <f t="array" ref="BF194">
_xlfn.LET(_xlpm.COEFF,
IF($AW194+$AX194=0,0,IF(MAX(MIN($AX194,EOMONTH(BF$15,0))-MAX($AW194,BF$15)+1,)&gt;0,1,0)),
_xlfn.IFS(
$ES194="LisChannel",
_xlpm.COEFF*
INDEX({1;1;1.2;1.2;1;1;1;1;1.2;1.2;1.2;1.2},
MATCH(MONTH(BF$15),
{1,2,3,4,5,6,7,8,9,10,11,12})),
CONCATENATE($ES194," ",$L194)="RussOutdoor метро",
_xlpm.COEFF*
INDEX({0.8;0.9;1.1;1.1;1;1;1;1;1.1;1.1;1.1;1.1},
MATCH(MONTH(BF$15),
{1,2,3,4,5,6,7,8,9,10,11,12})),
$ES194&lt;&gt;"LisChannel",
_xlpm.COEFF,
$ES194&lt;&gt;"RussOutdoor",
_xlpm.COEFF))</f>
        <v/>
      </c>
      <c r="BG194" s="68">
        <f t="array" ref="BG194">
_xlfn.LET(_xlpm.COEFF,
IF($AW194+$AX194=0,0,IF(MAX(MIN($AX194,EOMONTH(BG$15,0))-MAX($AW194,BG$15)+1,)&gt;0,1,0)),
_xlfn.IFS(
$ES194="LisChannel",
_xlpm.COEFF*
INDEX({1;1;1.2;1.2;1;1;1;1;1.2;1.2;1.2;1.2},
MATCH(MONTH(BG$15),
{1,2,3,4,5,6,7,8,9,10,11,12})),
CONCATENATE($ES194," ",$L194)="RussOutdoor метро",
_xlpm.COEFF*
INDEX({0.8;0.9;1.1;1.1;1;1;1;1;1.1;1.1;1.1;1.1},
MATCH(MONTH(BG$15),
{1,2,3,4,5,6,7,8,9,10,11,12})),
$ES194&lt;&gt;"LisChannel",
_xlpm.COEFF,
$ES194&lt;&gt;"RussOutdoor",
_xlpm.COEFF))</f>
        <v/>
      </c>
      <c r="BH194" s="68">
        <f t="array" ref="BH194">
_xlfn.LET(_xlpm.COEFF,
IF($AW194+$AX194=0,0,IF(MAX(MIN($AX194,EOMONTH(BH$15,0))-MAX($AW194,BH$15)+1,)&gt;0,1,0)),
_xlfn.IFS(
$ES194="LisChannel",
_xlpm.COEFF*
INDEX({1;1;1.2;1.2;1;1;1;1;1.2;1.2;1.2;1.2},
MATCH(MONTH(BH$15),
{1,2,3,4,5,6,7,8,9,10,11,12})),
CONCATENATE($ES194," ",$L194)="RussOutdoor метро",
_xlpm.COEFF*
INDEX({0.8;0.9;1.1;1.1;1;1;1;1;1.1;1.1;1.1;1.1},
MATCH(MONTH(BH$15),
{1,2,3,4,5,6,7,8,9,10,11,12})),
$ES194&lt;&gt;"LisChannel",
_xlpm.COEFF,
$ES194&lt;&gt;"RussOutdoor",
_xlpm.COEFF))</f>
        <v/>
      </c>
      <c r="BI194" s="68">
        <f t="array" ref="BI194">
_xlfn.LET(_xlpm.COEFF,
IF($AW194+$AX194=0,0,IF(MAX(MIN($AX194,EOMONTH(BI$15,0))-MAX($AW194,BI$15)+1,)&gt;0,1,0)),
_xlfn.IFS(
$ES194="LisChannel",
_xlpm.COEFF*
INDEX({1;1;1.2;1.2;1;1;1;1;1.2;1.2;1.2;1.2},
MATCH(MONTH(BI$15),
{1,2,3,4,5,6,7,8,9,10,11,12})),
CONCATENATE($ES194," ",$L194)="RussOutdoor метро",
_xlpm.COEFF*
INDEX({0.8;0.9;1.1;1.1;1;1;1;1;1.1;1.1;1.1;1.1},
MATCH(MONTH(BI$15),
{1,2,3,4,5,6,7,8,9,10,11,12})),
$ES194&lt;&gt;"LisChannel",
_xlpm.COEFF,
$ES194&lt;&gt;"RussOutdoor",
_xlpm.COEFF))</f>
        <v/>
      </c>
      <c r="BJ194" s="68">
        <f t="array" ref="BJ194">
_xlfn.LET(_xlpm.COEFF,
IF($AW194+$AX194=0,0,IF(MAX(MIN($AX194,EOMONTH(BJ$15,0))-MAX($AW194,BJ$15)+1,)&gt;0,1,0)),
_xlfn.IFS(
$ES194="LisChannel",
_xlpm.COEFF*
INDEX({1;1;1.2;1.2;1;1;1;1;1.2;1.2;1.2;1.2},
MATCH(MONTH(BJ$15),
{1,2,3,4,5,6,7,8,9,10,11,12})),
CONCATENATE($ES194," ",$L194)="RussOutdoor метро",
_xlpm.COEFF*
INDEX({0.8;0.9;1.1;1.1;1;1;1;1;1.1;1.1;1.1;1.1},
MATCH(MONTH(BJ$15),
{1,2,3,4,5,6,7,8,9,10,11,12})),
$ES194&lt;&gt;"LisChannel",
_xlpm.COEFF,
$ES194&lt;&gt;"RussOutdoor",
_xlpm.COEFF))</f>
        <v/>
      </c>
      <c r="BK194" s="68">
        <f t="array" ref="BK194">
_xlfn.LET(_xlpm.COEFF,
IF($AW194+$AX194=0,0,IF(MAX(MIN($AX194,EOMONTH(BK$15,0))-MAX($AW194,BK$15)+1,)&gt;0,1,0)),
_xlfn.IFS(
$ES194="LisChannel",
_xlpm.COEFF*
INDEX({1;1;1.2;1.2;1;1;1;1;1.2;1.2;1.2;1.2},
MATCH(MONTH(BK$15),
{1,2,3,4,5,6,7,8,9,10,11,12})),
CONCATENATE($ES194," ",$L194)="RussOutdoor метро",
_xlpm.COEFF*
INDEX({0.8;0.9;1.1;1.1;1;1;1;1;1.1;1.1;1.1;1.1},
MATCH(MONTH(BK$15),
{1,2,3,4,5,6,7,8,9,10,11,12})),
$ES194&lt;&gt;"LisChannel",
_xlpm.COEFF,
$ES194&lt;&gt;"RussOutdoor",
_xlpm.COEFF))</f>
        <v/>
      </c>
      <c r="BL194" s="62">
        <f>COUNTIFS($AZ194:$BK194,"&gt;0")</f>
        <v/>
      </c>
      <c r="BM194" s="65" t="n"/>
      <c r="BN194" s="125">
        <f>$DJ194</f>
        <v/>
      </c>
      <c r="BO194" s="63">
        <f>$DQ194</f>
        <v/>
      </c>
      <c r="BP194" s="125">
        <f>
IFERROR(
IF($BL194=0,0,
$BN194*(1-$BO194)),
0)</f>
        <v/>
      </c>
      <c r="BQ194" s="125">
        <f t="array" ref="BQ194">
IFERROR(
_xlfn.IFS(
$DH194="день_1",
$BP194*$BL194/($AX194-$AW194+1)*AZ194*(DAY(EOMONTH(AZ$15,0))),
$DH194="день_2",
$BP194/30*MAX(MIN($AX194,EOMONTH(AZ$15,0))-MAX($AW194,AZ$15)+1,),
$DH194="раб.день",
$BP194/30*(IFERROR(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$BP194*AZ194,
$DH194="неделя",
$BP194*AZ194/7*(ROUNDUP((DAY(EOMONTH(AZ$15,0)))/4,0))),
0)</f>
        <v/>
      </c>
      <c r="BR194" s="125">
        <f t="array" ref="BR194">
IFERROR(
_xlfn.IFS(
$DH194="день_1",
$BP194*$BL194/($AX194-$AW194+1)*BA194*(DAY(EOMONTH(BA$15,0))),
$DH194="день_2",
$BP194/30*MAX(MIN($AX194,EOMONTH(BA$15,0))-MAX($AW194,BA$15)+1,),
$DH194="раб.день",
$BP194/30*(IFERROR(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$BP194*BA194,
$DH194="неделя",
$BP194*BA194/7*(ROUNDUP((DAY(EOMONTH(BA$15,0)))/4,0))),
0)</f>
        <v/>
      </c>
      <c r="BS194" s="125">
        <f t="array" ref="BS194">
IFERROR(
_xlfn.IFS(
$DH194="день_1",
$BP194*$BL194/($AX194-$AW194+1)*BB194*(DAY(EOMONTH(BB$15,0))),
$DH194="день_2",
$BP194/30*MAX(MIN($AX194,EOMONTH(BB$15,0))-MAX($AW194,BB$15)+1,),
$DH194="раб.день",
$BP194/30*(IFERROR(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$BP194*BB194,
$DH194="неделя",
$BP194*BB194/7*(ROUNDUP((DAY(EOMONTH(BB$15,0)))/4,0))),
0)</f>
        <v/>
      </c>
      <c r="BT194" s="125">
        <f t="array" ref="BT194">
IFERROR(
_xlfn.IFS(
$DH194="день_1",
$BP194*$BL194/($AX194-$AW194+1)*BC194*(DAY(EOMONTH(BC$15,0))),
$DH194="день_2",
$BP194/30*MAX(MIN($AX194,EOMONTH(BC$15,0))-MAX($AW194,BC$15)+1,),
$DH194="раб.день",
$BP194/30*(IFERROR(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$BP194*BC194,
$DH194="неделя",
$BP194*BC194/7*(ROUNDUP((DAY(EOMONTH(BC$15,0)))/4,0))),
0)</f>
        <v/>
      </c>
      <c r="BU194" s="125">
        <f t="array" ref="BU194">
IFERROR(
_xlfn.IFS(
$DH194="день_1",
$BP194*$BL194/($AX194-$AW194+1)*BD194*(DAY(EOMONTH(BD$15,0))),
$DH194="день_2",
$BP194/30*MAX(MIN($AX194,EOMONTH(BD$15,0))-MAX($AW194,BD$15)+1,),
$DH194="раб.день",
$BP194/30*(IFERROR(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$BP194*BD194,
$DH194="неделя",
$BP194*BD194/7*(ROUNDUP((DAY(EOMONTH(BD$15,0)))/4,0))),
0)</f>
        <v/>
      </c>
      <c r="BV194" s="125">
        <f t="array" ref="BV194">
IFERROR(
_xlfn.IFS(
$DH194="день_1",
$BP194*$BL194/($AX194-$AW194+1)*BE194*(DAY(EOMONTH(BE$15,0))),
$DH194="день_2",
$BP194/30*MAX(MIN($AX194,EOMONTH(BE$15,0))-MAX($AW194,BE$15)+1,),
$DH194="раб.день",
$BP194/30*(IFERROR(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$BP194*BE194,
$DH194="неделя",
$BP194*BE194/7*(ROUNDUP((DAY(EOMONTH(BE$15,0)))/4,0))),
0)</f>
        <v/>
      </c>
      <c r="BW194" s="125">
        <f t="array" ref="BW194">
IFERROR(
_xlfn.IFS(
$DH194="день_1",
$BP194*$BL194/($AX194-$AW194+1)*BF194*(DAY(EOMONTH(BF$15,0))),
$DH194="день_2",
$BP194/30*MAX(MIN($AX194,EOMONTH(BF$15,0))-MAX($AW194,BF$15)+1,),
$DH194="раб.день",
$BP194/30*(IFERROR(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$BP194*BF194,
$DH194="неделя",
$BP194*BF194/7*(ROUNDUP((DAY(EOMONTH(BF$15,0)))/4,0))),
0)</f>
        <v/>
      </c>
      <c r="BX194" s="125">
        <f t="array" ref="BX194">
IFERROR(
_xlfn.IFS(
$DH194="день_1",
$BP194*$BL194/($AX194-$AW194+1)*BG194*(DAY(EOMONTH(BG$15,0))),
$DH194="день_2",
$BP194/30*MAX(MIN($AX194,EOMONTH(BG$15,0))-MAX($AW194,BG$15)+1,),
$DH194="раб.день",
$BP194/30*(IFERROR(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$BP194*BG194,
$DH194="неделя",
$BP194*BG194/7*(ROUNDUP((DAY(EOMONTH(BG$15,0)))/4,0))),
0)</f>
        <v/>
      </c>
      <c r="BY194" s="125">
        <f t="array" ref="BY194">
IFERROR(
_xlfn.IFS(
$DH194="день_1",
$BP194*$BL194/($AX194-$AW194+1)*BH194*(DAY(EOMONTH(BH$15,0))),
$DH194="день_2",
$BP194/30*MAX(MIN($AX194,EOMONTH(BH$15,0))-MAX($AW194,BH$15)+1,),
$DH194="раб.день",
$BP194/30*(IFERROR(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$BP194*BH194,
$DH194="неделя",
$BP194*BH194/7*(ROUNDUP((DAY(EOMONTH(BH$15,0)))/4,0))),
0)</f>
        <v/>
      </c>
      <c r="BZ194" s="125">
        <f t="array" ref="BZ194">
IFERROR(
_xlfn.IFS(
$DH194="день_1",
$BP194*$BL194/($AX194-$AW194+1)*BI194*(DAY(EOMONTH(BI$15,0))),
$DH194="день_2",
$BP194/30*MAX(MIN($AX194,EOMONTH(BI$15,0))-MAX($AW194,BI$15)+1,),
$DH194="раб.день",
$BP194/30*(IFERROR(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$BP194*BI194,
$DH194="неделя",
$BP194*BI194/7*(ROUNDUP((DAY(EOMONTH(BI$15,0)))/4,0))),
0)</f>
        <v/>
      </c>
      <c r="CA194" s="125">
        <f t="array" ref="CA194">
IFERROR(
_xlfn.IFS(
$DH194="день_1",
$BP194*$BL194/($AX194-$AW194+1)*BJ194*(DAY(EOMONTH(BJ$15,0))),
$DH194="день_2",
$BP194/30*MAX(MIN($AX194,EOMONTH(BJ$15,0))-MAX($AW194,BJ$15)+1,),
$DH194="раб.день",
$BP194/30*(IFERROR(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$BP194*BJ194,
$DH194="неделя",
$BP194*BJ194/7*(ROUNDUP((DAY(EOMONTH(BJ$15,0)))/4,0))),
0)</f>
        <v/>
      </c>
      <c r="CB194" s="125">
        <f t="array" ref="CB194">
IFERROR(
_xlfn.IFS(
$DH194="день_1",
$BP194*$BL194/($AX194-$AW194+1)*BK194*(DAY(EOMONTH(BK$15,0))),
$DH194="день_2",
$BP194/30*MAX(MIN($AX194,EOMONTH(BK$15,0))-MAX($AW194,BK$15)+1,),
$DH194="раб.день",
$BP194/30*(IFERROR(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$BP194*BK194,
$DH194="неделя",
$BP194*BK194/7*(ROUNDUP((DAY(EOMONTH(BK$15,0)))/4,0))),
0)</f>
        <v/>
      </c>
      <c r="CC194" s="125">
        <f>SUM($BQ194:$CB194)</f>
        <v/>
      </c>
      <c r="CD194" s="126">
        <f>SUM($EH194:$EH194)</f>
        <v/>
      </c>
      <c r="CE194" s="126">
        <f>$CD194*$AB194</f>
        <v/>
      </c>
      <c r="CF194" s="126">
        <f>SUM($EK194:$EK194)</f>
        <v/>
      </c>
      <c r="CG194" s="126">
        <f>$CF194*$AB194</f>
        <v/>
      </c>
      <c r="CH194" s="126">
        <f>SUM($CC194,$CE194,$CG194)</f>
        <v/>
      </c>
      <c r="CI194" s="126">
        <f>$CH194*(1+$CM194)</f>
        <v/>
      </c>
      <c r="CJ194" s="127" t="n">
        <v>0</v>
      </c>
      <c r="CK194" s="126">
        <f>SUM($CH194:$CH194)*(1+$CJ194)</f>
        <v/>
      </c>
      <c r="CL194" s="126">
        <f>SUM($CH194:$CH194)*(1+$CM194)</f>
        <v/>
      </c>
      <c r="CM194" s="59" t="n"/>
      <c r="CN194" s="59" t="n"/>
      <c r="CO194" s="72" t="n"/>
      <c r="CP194" s="59" t="n"/>
      <c r="CQ194" s="73" t="n"/>
      <c r="CR194" s="73" t="n"/>
      <c r="CS194" s="73" t="n"/>
      <c r="CT194" s="72" t="n"/>
      <c r="CU194" s="79" t="inlineStr">
        <is>
          <t> </t>
        </is>
      </c>
      <c r="CV194" s="60" t="n"/>
      <c r="CW194" s="60" t="n"/>
      <c r="CX194" s="60" t="n"/>
      <c r="CY194" s="127">
        <f>IFERROR(($CC194-$EE194)/($EE194/(1-$DQ194)),0)</f>
        <v/>
      </c>
      <c r="CZ194" s="127">
        <f>IFERROR(1-$EI194/($CE194),0)</f>
        <v/>
      </c>
      <c r="DA194" s="127">
        <f>IFERROR(1-$EL194/($CG194),0)</f>
        <v/>
      </c>
      <c r="DB194" s="126">
        <f>ROUND(IFERROR(($CI194/(1+$CM194)-$EN194),0),2)</f>
        <v/>
      </c>
      <c r="DC194" s="128" t="n"/>
      <c r="DD194" s="125" t="n"/>
      <c r="DE194" s="75" t="n">
        <v>0</v>
      </c>
      <c r="DF194" s="128" t="n"/>
      <c r="DG194" s="125">
        <f>IF($DC194=0,0,$DD194*($DC194*100%-$DE194*$DF194))*SUM($AB194:$AB194)</f>
        <v/>
      </c>
      <c r="DH194" s="129" t="inlineStr">
        <is>
          <t>месяц</t>
        </is>
      </c>
      <c r="DI194" s="130">
        <f t="array" ref="DI194">IFERROR(
IF($ES194="LisChannel",
(ROUND(((INDEX({174.625;153.888888888889;130.972222222222},MATCH($AI194,{2;3;4}),0))*$AG194*$AI194),2)),0),0)</f>
        <v/>
      </c>
      <c r="DJ194" s="130">
        <f>
_xlfn.LET(_xlpm.X,
IFERROR(
IF($ES194="НовиковТВ",
(_xlfn.LET(_xlpm.NTV,
_xlfn.LET(_xlpm.MIN,350000,
IF(SUMIFS($DI:$DI,$ES:$ES,"НовиковТВ")&lt;=_xlpm.MIN,
(SUMIFS($DI:$DI,$ES:$ES,"НовиковТВ")/(COUNTIFS($ES:$ES,"НовиковТВ")))*_xlpm.MIN/SUMIFS($DI:$DI,$ES:$ES,"НовиковТВ"),
DI194)),
_xlpm.NTV+$DG194/(1-(1-(_xlpm.NTV)*(1-$DL194)*(1-$DM194)*(1-$DN194)*(1-$DO194)*(1-$DP194)/_xlpm.NTV))))/(1+$EP194),
$DI194+$DG194/(1-(1-($DI194)*(1-$DL194)*(1-$DM194)*(1-$DN194)*(1-$DO194)*(1-$DP194)/$DI194))),
0),
_xlpm.X*(1+$CM194)*(1+$CW194)-_xlpm.X*(1+$CM194)+_xlpm.X)</f>
        <v/>
      </c>
      <c r="DK194" s="125" t="inlineStr">
        <is>
          <t>послед.</t>
        </is>
      </c>
      <c r="DL194" s="63" t="n">
        <v>0</v>
      </c>
      <c r="DM194" s="63" t="n">
        <v>0</v>
      </c>
      <c r="DN194" s="63" t="n">
        <v>0</v>
      </c>
      <c r="DO194" s="63" t="n">
        <v>0</v>
      </c>
      <c r="DP194" s="63" t="n">
        <v>0</v>
      </c>
      <c r="DQ194" s="63">
        <f t="array" ref="DQ194">IFERROR(_xlfn.IFS(
$DK194="послед.",1-(1-$DL194)*(1-$DM194)*(1-$DN194)*(1-$DO194)*(1-$DP194),
$DK194="сумм.",$DL194+$DM194+$DN194+$DO194+$DP194),
0)</f>
        <v/>
      </c>
      <c r="DR194" s="125">
        <f t="array" ref="DR194">
IFERROR(
_xlfn.IFS(
$BL194=0,
0,
$BL194&gt;0,
_xlfn.IFS($DK194="послед.",
$DJ194*(1-$DL194)*(1-$DM194)*(1-$DN194)*(1-$DO194)*(1-$DP194),
$DK194="сумм.",
$DJ194*(1-($DL194+$DM194+$DN194+$DO194+$DP194)))),0)</f>
        <v/>
      </c>
      <c r="DS194" s="125">
        <f t="array" ref="DS194">
IFERROR(_xlfn.IFS(
$DH194="день_1",
$DR194*$BL194/($AX194-$AW194+1)*AZ194*(DAY(EOMONTH(AZ$15,0))),
$DH194="день_2",
$DR194/30*MAX(MIN($AX194,EOMONTH(AZ$15,0))-MAX($AW194,AZ$15)+1,),
$DH194="раб.день",
$DR194/30*(IFERROR(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$DR194*AZ194,
$DH194="неделя",
$DR194*AZ194/7*(ROUNDUP((DAY(EOMONTH(AZ$15,0)))/4,0))),
0)</f>
        <v/>
      </c>
      <c r="DT194" s="125">
        <f t="array" ref="DT194">
IFERROR(_xlfn.IFS(
$DH194="день_1",
$DR194*$BL194/($AX194-$AW194+1)*BA194*(DAY(EOMONTH(BA$15,0))),
$DH194="день_2",
$DR194/30*MAX(MIN($AX194,EOMONTH(BA$15,0))-MAX($AW194,BA$15)+1,),
$DH194="раб.день",
$DR194/30*(IFERROR(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$DR194*BA194,
$DH194="неделя",
$DR194*BA194/7*(ROUNDUP((DAY(EOMONTH(BA$15,0)))/4,0))),
0)</f>
        <v/>
      </c>
      <c r="DU194" s="125">
        <f t="array" ref="DU194">
IFERROR(_xlfn.IFS(
$DH194="день_1",
$DR194*$BL194/($AX194-$AW194+1)*BB194*(DAY(EOMONTH(BB$15,0))),
$DH194="день_2",
$DR194/30*MAX(MIN($AX194,EOMONTH(BB$15,0))-MAX($AW194,BB$15)+1,),
$DH194="раб.день",
$DR194/30*(IFERROR(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$DR194*BB194,
$DH194="неделя",
$DR194*BB194/7*(ROUNDUP((DAY(EOMONTH(BB$15,0)))/4,0))),
0)</f>
        <v/>
      </c>
      <c r="DV194" s="125">
        <f t="array" ref="DV194">
IFERROR(_xlfn.IFS(
$DH194="день_1",
$DR194*$BL194/($AX194-$AW194+1)*BC194*(DAY(EOMONTH(BC$15,0))),
$DH194="день_2",
$DR194/30*MAX(MIN($AX194,EOMONTH(BC$15,0))-MAX($AW194,BC$15)+1,),
$DH194="раб.день",
$DR194/30*(IFERROR(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$DR194*BC194,
$DH194="неделя",
$DR194*BC194/7*(ROUNDUP((DAY(EOMONTH(BC$15,0)))/4,0))),
0)</f>
        <v/>
      </c>
      <c r="DW194" s="125">
        <f t="array" ref="DW194">
IFERROR(_xlfn.IFS(
$DH194="день_1",
$DR194*$BL194/($AX194-$AW194+1)*BD194*(DAY(EOMONTH(BD$15,0))),
$DH194="день_2",
$DR194/30*MAX(MIN($AX194,EOMONTH(BD$15,0))-MAX($AW194,BD$15)+1,),
$DH194="раб.день",
$DR194/30*(IFERROR(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$DR194*BD194,
$DH194="неделя",
$DR194*BD194/7*(ROUNDUP((DAY(EOMONTH(BD$15,0)))/4,0))),
0)</f>
        <v/>
      </c>
      <c r="DX194" s="125">
        <f t="array" ref="DX194">
IFERROR(_xlfn.IFS(
$DH194="день_1",
$DR194*$BL194/($AX194-$AW194+1)*BE194*(DAY(EOMONTH(BE$15,0))),
$DH194="день_2",
$DR194/30*MAX(MIN($AX194,EOMONTH(BE$15,0))-MAX($AW194,BE$15)+1,),
$DH194="раб.день",
$DR194/30*(IFERROR(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$DR194*BE194,
$DH194="неделя",
$DR194*BE194/7*(ROUNDUP((DAY(EOMONTH(BE$15,0)))/4,0))),
0)</f>
        <v/>
      </c>
      <c r="DY194" s="125">
        <f t="array" ref="DY194">
IFERROR(_xlfn.IFS(
$DH194="день_1",
$DR194*$BL194/($AX194-$AW194+1)*BF194*(DAY(EOMONTH(BF$15,0))),
$DH194="день_2",
$DR194/30*MAX(MIN($AX194,EOMONTH(BF$15,0))-MAX($AW194,BF$15)+1,),
$DH194="раб.день",
$DR194/30*(IFERROR(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$DR194*BF194,
$DH194="неделя",
$DR194*BF194/7*(ROUNDUP((DAY(EOMONTH(BF$15,0)))/4,0))),
0)</f>
        <v/>
      </c>
      <c r="DZ194" s="125">
        <f t="array" ref="DZ194">
IFERROR(_xlfn.IFS(
$DH194="день_1",
$DR194*$BL194/($AX194-$AW194+1)*BG194*(DAY(EOMONTH(BG$15,0))),
$DH194="день_2",
$DR194/30*MAX(MIN($AX194,EOMONTH(BG$15,0))-MAX($AW194,BG$15)+1,),
$DH194="раб.день",
$DR194/30*(IFERROR(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$DR194*BG194,
$DH194="неделя",
$DR194*BG194/7*(ROUNDUP((DAY(EOMONTH(BG$15,0)))/4,0))),
0)</f>
        <v/>
      </c>
      <c r="EA194" s="125">
        <f t="array" ref="EA194">
IFERROR(_xlfn.IFS(
$DH194="день_1",
$DR194*$BL194/($AX194-$AW194+1)*BH194*(DAY(EOMONTH(BH$15,0))),
$DH194="день_2",
$DR194/30*MAX(MIN($AX194,EOMONTH(BH$15,0))-MAX($AW194,BH$15)+1,),
$DH194="раб.день",
$DR194/30*(IFERROR(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$DR194*BH194,
$DH194="неделя",
$DR194*BH194/7*(ROUNDUP((DAY(EOMONTH(BH$15,0)))/4,0))),
0)</f>
        <v/>
      </c>
      <c r="EB194" s="125">
        <f t="array" ref="EB194">
IFERROR(_xlfn.IFS(
$DH194="день_1",
$DR194*$BL194/($AX194-$AW194+1)*BI194*(DAY(EOMONTH(BI$15,0))),
$DH194="день_2",
$DR194/30*MAX(MIN($AX194,EOMONTH(BI$15,0))-MAX($AW194,BI$15)+1,),
$DH194="раб.день",
$DR194/30*(IFERROR(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$DR194*BI194,
$DH194="неделя",
$DR194*BI194/7*(ROUNDUP((DAY(EOMONTH(BI$15,0)))/4,0))),
0)</f>
        <v/>
      </c>
      <c r="EC194" s="125">
        <f t="array" ref="EC194">
IFERROR(_xlfn.IFS(
$DH194="день_1",
$DR194*$BL194/($AX194-$AW194+1)*BJ194*(DAY(EOMONTH(BJ$15,0))),
$DH194="день_2",
$DR194/30*MAX(MIN($AX194,EOMONTH(BJ$15,0))-MAX($AW194,BJ$15)+1,),
$DH194="раб.день",
$DR194/30*(IFERROR(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$DR194*BJ194,
$DH194="неделя",
$DR194*BJ194/7*(ROUNDUP((DAY(EOMONTH(BJ$15,0)))/4,0))),
0)</f>
        <v/>
      </c>
      <c r="ED194" s="125">
        <f t="array" ref="ED194">
IFERROR(_xlfn.IFS(
$DH194="день_1",
$DR194*$BL194/($AX194-$AW194+1)*BK194*(DAY(EOMONTH(BK$15,0))),
$DH194="день_2",
$DR194/30*MAX(MIN($AX194,EOMONTH(BK$15,0))-MAX($AW194,BK$15)+1,),
$DH194="раб.день",
$DR194/30*(IFERROR(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$DR194*BK194,
$DH194="неделя",
$DR194*BK194/7*(ROUNDUP((DAY(EOMONTH(BK$15,0)))/4,0))),
0)</f>
        <v/>
      </c>
      <c r="EE194" s="125">
        <f>SUM($DS194,$DT194,$DU194,$DV194,$DW194,$DX194,$DY194,$DZ194,$EA194,$EB194,$EC194,$ED194)</f>
        <v/>
      </c>
      <c r="EF194" s="125">
        <f>IFERROR(ROUND($EE194*(1+$EP194),2),0)</f>
        <v/>
      </c>
      <c r="EG194" s="128" t="n">
        <v>1</v>
      </c>
      <c r="EH194" s="126" t="n">
        <v>0</v>
      </c>
      <c r="EI194" s="126">
        <f>ROUND(SUM($EH194:$EH194)*SUM($AB194:$AB194)*$EG194,2)</f>
        <v/>
      </c>
      <c r="EJ194" s="126">
        <f>ROUND($EI194*(1+$EP194),2)</f>
        <v/>
      </c>
      <c r="EK194" s="126" t="n">
        <v>0</v>
      </c>
      <c r="EL194" s="126">
        <f>ROUND(SUM($EK194:$EK194)*SUM($AB194:$AB194)*$EG194,2)</f>
        <v/>
      </c>
      <c r="EM194" s="126">
        <f>ROUND($EL194*(1+$EP194),2)</f>
        <v/>
      </c>
      <c r="EN194" s="126">
        <f>SUM($EE194,$EI194,$EL194)</f>
        <v/>
      </c>
      <c r="EO194" s="126">
        <f>SUM($EF194,$EJ194,$EM194)</f>
        <v/>
      </c>
      <c r="EP194" s="59" t="n"/>
      <c r="EQ194" s="59" t="n"/>
      <c r="ER194" s="60">
        <f t="array" ref="ER1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MATCH(ES194,
{"AMS";"RussOutdoor";"HD Outdoor";"Ingroup";"IQ";"Ledproduction";"LisChannel";"Logic";"Media-PPL";"NovikovTV | НовиковТВ";"SMA";"SOK";"КрокусТВ | CrocusTV | IndoorTV";"Сити";"ТЯК Москва"},
0)),"")</f>
        <v/>
      </c>
      <c r="ES194" s="60" t="n"/>
      <c r="ET194" s="60">
        <f t="array" ref="ET1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MATCH(ES194,
{"AMS";"RussOutdoor";"HD Outdoor";"Ingroup";"IQ";"Ledproduction";"LisChannel";"Logic";"Media-PPL";"NovikovTV | НовиковТВ";"SMA";"SOK";"КрокусТВ | CrocusTV | IndoorTV";"Сити";"ТЯК Москва"},
0)),"")</f>
        <v/>
      </c>
      <c r="EU194" s="60" t="n"/>
      <c r="EV194" s="60" t="n"/>
      <c r="EX194" s="110">
        <f t="array" ref="EX194">
($AR194/30
+N("ТРАФИК ПЛОЩАДКИ"))*
(IFERROR(
_xlfn.LET(
_xlpm.GPR,
HLOOKUP($L194,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IF($Q194="цифровой",_xlpm.GPR/$AG194,_xlpm.GPR/60)),
0)
+N("DWELL TIME"))*
(IF($AB194=0,0,IF($AB194=1,0.3,IF($AB194=2,0.5,IF($AB194&gt;2,1))))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_xlfn.IFS($AC194="да",1.2,$AC194="нет",1)*
_xlfn.IFS($AD194="да",1.2,$AD194="нет",1)*
IF(R194="статический",1,1.2)*
$X194*
INDEX(
{1.2;1;1.2;1.2;1;1.2;1.2;1.2;1.2;1.2;1.2;1;1.2;1.2;1.2;1.2;1;1;1.2;1.2;1.2;1;1;1;1;1.2;1.2;1.2;1.2;1;1;1;1;1.2;1.2;1.2;1.2;1.2;1.2;1.2;1.2;1;1;1.2;1;1;1;1;1.5;1;1;1.5;1.5;1.2},
MATCH($Q194,_xlpm.MI,0)))&gt;{0.02;0.04;0.06;0.1;0.2;0.4;0.6;0.8;1;2;4;6})),
{0;1;2;3;4;5;6;7;8;9;10;11;12},
0)))
+N("КОЭФФИЦИЕНТ КОНТАКТА"))))*
(_xlfn.IFS($X194&lt;0.1,$X194/1000,$X194&gt;25,5.2,AND($X194&gt;=0.1,$X194&lt;=25),(($X194*2+0.1)/10)*($X194/10)))*
IFERROR((_xlfn.LET(
_xlpm.MA,
{0;0.8;0.85;0.9;0.95;1},
_xlpm.MAA,
{0;1;2;3;4;5},
INDEX(_xlpm.MA,MATCH(SUMPRODUCT(--((IF(ROUND(_xlpm.MAA,1)&gt;5,5,ROUND($AB194,1)))&gt;{0;1;2;3;4;5})),_xlpm.MAA,0)))
+N("КОЭФФИЦИЕНТ КОЛ-ВО КОНСТРУКЦИЙ")),1)*
$AB194,0))*
(IF($Q194="цифровой",$AG194/15*$AI194,1)
+N("ДЛЯ ЦИФРЫ"))</f>
        <v/>
      </c>
      <c r="EY194" s="110">
        <f>IFERROR(EX194*AY194,0)</f>
        <v/>
      </c>
      <c r="EZ194" s="131">
        <f>IFERROR(DP194/EY194*1000,0)</f>
        <v/>
      </c>
      <c r="FA194" s="112">
        <f>IFERROR(FC194/FB194,0)</f>
        <v/>
      </c>
      <c r="FB194" s="112">
        <f>IFERROR((FC194/(EY194/FF194*#REF!))*0.825,0)</f>
        <v/>
      </c>
      <c r="FC194" s="112">
        <f>IFERROR(((EX194*30/AR194)*100)/30,0)</f>
        <v/>
      </c>
      <c r="FD194" s="112">
        <f>IFERROR(EY194/G194*100%,0)</f>
        <v/>
      </c>
      <c r="FE194" s="112">
        <f>IFERROR(FD194/FC194*100%,0)</f>
        <v/>
      </c>
      <c r="FF194" s="110">
        <f>IFERROR(AR194/30*AY194,0)</f>
        <v/>
      </c>
    </row>
    <row r="195" ht="12.75" customHeight="1">
      <c r="A195" s="59" t="n"/>
      <c r="B195" s="60" t="n"/>
      <c r="C195" s="60" t="n"/>
      <c r="D195" s="60">
        <f t="array" ref="D1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5" s="60">
        <f t="array" ref="E1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5" s="60" t="inlineStr"/>
      <c r="G195" s="60" t="n"/>
      <c r="H195" s="60">
        <f t="array" ref="H1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5" s="60" t="n"/>
      <c r="J195" s="60" t="n"/>
      <c r="K195" s="60" t="n"/>
      <c r="L195" s="60" t="n"/>
      <c r="M195" s="60" t="n"/>
      <c r="N195" s="60" t="n"/>
      <c r="O195" s="60" t="n"/>
      <c r="P195" s="60">
        <f t="array" ref="P195">
_xlfn.IFS(
ISNUMBER(MATCH($Q195,{"шелфбаннер","разделитель","монетница","чековая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ISNUMBER(MATCH($Q195,{"каталог","журнал"},)),
"Пресса",
$Q195="","")</f>
        <v/>
      </c>
      <c r="Q195" s="60" t="n"/>
      <c r="R195" s="60">
        <f t="array" ref="R195">
IFERROR(
_xlfn.IFS(
OR(ISNUMBER(MATCH($Q195,{"экспозиция","макет","стенд","автостенд","авто стенд","выставочное пространство","выставочные стенды","модульные выставочные стенды","3Д конструкция","3D конструкция"},)),P195="Экспонирование"),
"нестандартный",
ISNUMBER(MATCH($Q195,{"скроллер","призматрон"},)),
"динамический",
$P195="Видео",
"цифровой",
OR($P195="Пресса",$P195="Щит",$P195="POSm",$P195="Подвес",$P195="Брендирование/оклейка"),
"статический"),"")</f>
        <v/>
      </c>
      <c r="S195" s="59" t="n"/>
      <c r="T195" s="60" t="n"/>
      <c r="U195" s="60" t="n"/>
      <c r="V195" s="60">
        <f>
IF(P195="Видео",
"цифровой постер/ролик",
IF(ISNUMBER(MATCH(Q195,{"короб световой","короб световой | лайтбокс","короб световой | кристалайт","лайтбокс","лайт бокс","кристалайт","LB","lightbox"},)),
"бэклит",
IF(P195="Брендирование/оклейка",
"перфарированная пленка/самоклейка",
IF(P195="Экспонирование",
"под запрос",
IF(P195="Подвес",
"баннер/ткань",
"")))))</f>
        <v/>
      </c>
      <c r="W195" s="59" t="n"/>
      <c r="X195" s="59" t="n"/>
      <c r="Y195" s="59" t="n"/>
      <c r="Z195" s="61" t="n"/>
      <c r="AA195" s="61" t="n"/>
      <c r="AB195" s="61">
        <f>IF(BL195&gt;0,Z195,0)</f>
        <v/>
      </c>
      <c r="AC195" s="59" t="n"/>
      <c r="AD195" s="59" t="n"/>
      <c r="AE195" s="59" t="n"/>
      <c r="AF195" s="59" t="n"/>
      <c r="AG195" s="59" t="n"/>
      <c r="AH195" s="59" t="n"/>
      <c r="AI195" s="59" t="n"/>
      <c r="AJ195" s="59" t="n"/>
      <c r="AK195" s="59" t="n"/>
      <c r="AL195" s="62">
        <f>IFERROR(IF(OR(R195="статический",R195="динамический",R195="нестандартный",R195="",R195=""),"-",IF(AND(AH195="-",AI195="-"),"-",AK195*3600/AH195*AI195)),"-")</f>
        <v/>
      </c>
      <c r="AM195" s="62">
        <f>IFERROR(IF(OR(R195="статический",R195="динамический",R195="",R195="", R195="BTL",R195="нестандартный"),"-",AG195*AI195*AL195/60),"-")</f>
        <v/>
      </c>
      <c r="AN195" s="63">
        <f>IFERROR(IF(AH195="","-",AG195*AI195/AH195),"-")</f>
        <v/>
      </c>
      <c r="AO195" s="59">
        <f>IFERROR(IF(OR($R195="статический",$R195="динамический",$R195="",$R195="",$R195="BTL",$R195="нестандартный"),"-",$AL195*$AY195),"-")</f>
        <v/>
      </c>
      <c r="AP195" s="62">
        <f>IFERROR(IF(OR($R195="статический",$R195="динамический",$R195="",$R195="",$R195="BTL",$R195="нестандартный"),"-",$AM195*AY195),"-")</f>
        <v/>
      </c>
      <c r="AQ195" s="64" t="n"/>
      <c r="AR195" s="61" t="n"/>
      <c r="AS195" s="61" t="n"/>
      <c r="AT195" s="61" t="n"/>
      <c r="AU195" s="65" t="n"/>
      <c r="AV195" s="124">
        <f>IFERROR(DR195/AT195*1000,"n/a")</f>
        <v/>
      </c>
      <c r="AW195" s="67" t="n"/>
      <c r="AX195" s="67" t="n"/>
      <c r="AY195" s="43">
        <f>IFERROR(IF(OR($AW195="",$AX195=""),"",_xlfn.DAYS($AX195+1,$AW195)),"")</f>
        <v/>
      </c>
      <c r="AZ195" s="68">
        <f t="array" ref="AZ195">
_xlfn.LET(_xlpm.COEFF,
IF($AW195+$AX195=0,0,IF(MAX(MIN($AX195,EOMONTH(AZ$15,0))-MAX($AW195,AZ$15)+1,)&gt;0,1,0)),
_xlfn.IFS(
$ES195="LisChannel",
_xlpm.COEFF*
INDEX({1;1;1.2;1.2;1;1;1;1;1.2;1.2;1.2;1.2},
MATCH(MONTH(AZ$15),
{1,2,3,4,5,6,7,8,9,10,11,12})),
CONCATENATE($ES195," ",$L195)="RussOutdoor метро",
_xlpm.COEFF*
INDEX({0.8;0.9;1.1;1.1;1;1;1;1;1.1;1.1;1.1;1.1},
MATCH(MONTH(AZ$15),
{1,2,3,4,5,6,7,8,9,10,11,12})),
$ES195&lt;&gt;"LisChannel",
_xlpm.COEFF,
$ES195&lt;&gt;"RussOutdoor",
_xlpm.COEFF))</f>
        <v/>
      </c>
      <c r="BA195" s="68">
        <f t="array" ref="BA195">
_xlfn.LET(_xlpm.COEFF,
IF($AW195+$AX195=0,0,IF(MAX(MIN($AX195,EOMONTH(BA$15,0))-MAX($AW195,BA$15)+1,)&gt;0,1,0)),
_xlfn.IFS(
$ES195="LisChannel",
_xlpm.COEFF*
INDEX({1;1;1.2;1.2;1;1;1;1;1.2;1.2;1.2;1.2},
MATCH(MONTH(BA$15),
{1,2,3,4,5,6,7,8,9,10,11,12})),
CONCATENATE($ES195," ",$L195)="RussOutdoor метро",
_xlpm.COEFF*
INDEX({0.8;0.9;1.1;1.1;1;1;1;1;1.1;1.1;1.1;1.1},
MATCH(MONTH(BA$15),
{1,2,3,4,5,6,7,8,9,10,11,12})),
$ES195&lt;&gt;"LisChannel",
_xlpm.COEFF,
$ES195&lt;&gt;"RussOutdoor",
_xlpm.COEFF))</f>
        <v/>
      </c>
      <c r="BB195" s="68">
        <f t="array" ref="BB195">
_xlfn.LET(_xlpm.COEFF,
IF($AW195+$AX195=0,0,IF(MAX(MIN($AX195,EOMONTH(BB$15,0))-MAX($AW195,BB$15)+1,)&gt;0,1,0)),
_xlfn.IFS(
$ES195="LisChannel",
_xlpm.COEFF*
INDEX({1;1;1.2;1.2;1;1;1;1;1.2;1.2;1.2;1.2},
MATCH(MONTH(BB$15),
{1,2,3,4,5,6,7,8,9,10,11,12})),
CONCATENATE($ES195," ",$L195)="RussOutdoor метро",
_xlpm.COEFF*
INDEX({0.8;0.9;1.1;1.1;1;1;1;1;1.1;1.1;1.1;1.1},
MATCH(MONTH(BB$15),
{1,2,3,4,5,6,7,8,9,10,11,12})),
$ES195&lt;&gt;"LisChannel",
_xlpm.COEFF,
$ES195&lt;&gt;"RussOutdoor",
_xlpm.COEFF))</f>
        <v/>
      </c>
      <c r="BC195" s="68">
        <f t="array" ref="BC195">
_xlfn.LET(_xlpm.COEFF,
IF($AW195+$AX195=0,0,IF(MAX(MIN($AX195,EOMONTH(BC$15,0))-MAX($AW195,BC$15)+1,)&gt;0,1,0)),
_xlfn.IFS(
$ES195="LisChannel",
_xlpm.COEFF*
INDEX({1;1;1.2;1.2;1;1;1;1;1.2;1.2;1.2;1.2},
MATCH(MONTH(BC$15),
{1,2,3,4,5,6,7,8,9,10,11,12})),
CONCATENATE($ES195," ",$L195)="RussOutdoor метро",
_xlpm.COEFF*
INDEX({0.8;0.9;1.1;1.1;1;1;1;1;1.1;1.1;1.1;1.1},
MATCH(MONTH(BC$15),
{1,2,3,4,5,6,7,8,9,10,11,12})),
$ES195&lt;&gt;"LisChannel",
_xlpm.COEFF,
$ES195&lt;&gt;"RussOutdoor",
_xlpm.COEFF))</f>
        <v/>
      </c>
      <c r="BD195" s="68">
        <f t="array" ref="BD195">
_xlfn.LET(_xlpm.COEFF,
IF($AW195+$AX195=0,0,IF(MAX(MIN($AX195,EOMONTH(BD$15,0))-MAX($AW195,BD$15)+1,)&gt;0,1,0)),
_xlfn.IFS(
$ES195="LisChannel",
_xlpm.COEFF*
INDEX({1;1;1.2;1.2;1;1;1;1;1.2;1.2;1.2;1.2},
MATCH(MONTH(BD$15),
{1,2,3,4,5,6,7,8,9,10,11,12})),
CONCATENATE($ES195," ",$L195)="RussOutdoor метро",
_xlpm.COEFF*
INDEX({0.8;0.9;1.1;1.1;1;1;1;1;1.1;1.1;1.1;1.1},
MATCH(MONTH(BD$15),
{1,2,3,4,5,6,7,8,9,10,11,12})),
$ES195&lt;&gt;"LisChannel",
_xlpm.COEFF,
$ES195&lt;&gt;"RussOutdoor",
_xlpm.COEFF))</f>
        <v/>
      </c>
      <c r="BE195" s="68">
        <f t="array" ref="BE195">
_xlfn.LET(_xlpm.COEFF,
IF($AW195+$AX195=0,0,IF(MAX(MIN($AX195,EOMONTH(BE$15,0))-MAX($AW195,BE$15)+1,)&gt;0,1,0)),
_xlfn.IFS(
$ES195="LisChannel",
_xlpm.COEFF*
INDEX({1;1;1.2;1.2;1;1;1;1;1.2;1.2;1.2;1.2},
MATCH(MONTH(BE$15),
{1,2,3,4,5,6,7,8,9,10,11,12})),
CONCATENATE($ES195," ",$L195)="RussOutdoor метро",
_xlpm.COEFF*
INDEX({0.8;0.9;1.1;1.1;1;1;1;1;1.1;1.1;1.1;1.1},
MATCH(MONTH(BE$15),
{1,2,3,4,5,6,7,8,9,10,11,12})),
$ES195&lt;&gt;"LisChannel",
_xlpm.COEFF,
$ES195&lt;&gt;"RussOutdoor",
_xlpm.COEFF))</f>
        <v/>
      </c>
      <c r="BF195" s="68">
        <f t="array" ref="BF195">
_xlfn.LET(_xlpm.COEFF,
IF($AW195+$AX195=0,0,IF(MAX(MIN($AX195,EOMONTH(BF$15,0))-MAX($AW195,BF$15)+1,)&gt;0,1,0)),
_xlfn.IFS(
$ES195="LisChannel",
_xlpm.COEFF*
INDEX({1;1;1.2;1.2;1;1;1;1;1.2;1.2;1.2;1.2},
MATCH(MONTH(BF$15),
{1,2,3,4,5,6,7,8,9,10,11,12})),
CONCATENATE($ES195," ",$L195)="RussOutdoor метро",
_xlpm.COEFF*
INDEX({0.8;0.9;1.1;1.1;1;1;1;1;1.1;1.1;1.1;1.1},
MATCH(MONTH(BF$15),
{1,2,3,4,5,6,7,8,9,10,11,12})),
$ES195&lt;&gt;"LisChannel",
_xlpm.COEFF,
$ES195&lt;&gt;"RussOutdoor",
_xlpm.COEFF))</f>
        <v/>
      </c>
      <c r="BG195" s="68">
        <f t="array" ref="BG195">
_xlfn.LET(_xlpm.COEFF,
IF($AW195+$AX195=0,0,IF(MAX(MIN($AX195,EOMONTH(BG$15,0))-MAX($AW195,BG$15)+1,)&gt;0,1,0)),
_xlfn.IFS(
$ES195="LisChannel",
_xlpm.COEFF*
INDEX({1;1;1.2;1.2;1;1;1;1;1.2;1.2;1.2;1.2},
MATCH(MONTH(BG$15),
{1,2,3,4,5,6,7,8,9,10,11,12})),
CONCATENATE($ES195," ",$L195)="RussOutdoor метро",
_xlpm.COEFF*
INDEX({0.8;0.9;1.1;1.1;1;1;1;1;1.1;1.1;1.1;1.1},
MATCH(MONTH(BG$15),
{1,2,3,4,5,6,7,8,9,10,11,12})),
$ES195&lt;&gt;"LisChannel",
_xlpm.COEFF,
$ES195&lt;&gt;"RussOutdoor",
_xlpm.COEFF))</f>
        <v/>
      </c>
      <c r="BH195" s="68">
        <f t="array" ref="BH195">
_xlfn.LET(_xlpm.COEFF,
IF($AW195+$AX195=0,0,IF(MAX(MIN($AX195,EOMONTH(BH$15,0))-MAX($AW195,BH$15)+1,)&gt;0,1,0)),
_xlfn.IFS(
$ES195="LisChannel",
_xlpm.COEFF*
INDEX({1;1;1.2;1.2;1;1;1;1;1.2;1.2;1.2;1.2},
MATCH(MONTH(BH$15),
{1,2,3,4,5,6,7,8,9,10,11,12})),
CONCATENATE($ES195," ",$L195)="RussOutdoor метро",
_xlpm.COEFF*
INDEX({0.8;0.9;1.1;1.1;1;1;1;1;1.1;1.1;1.1;1.1},
MATCH(MONTH(BH$15),
{1,2,3,4,5,6,7,8,9,10,11,12})),
$ES195&lt;&gt;"LisChannel",
_xlpm.COEFF,
$ES195&lt;&gt;"RussOutdoor",
_xlpm.COEFF))</f>
        <v/>
      </c>
      <c r="BI195" s="68">
        <f t="array" ref="BI195">
_xlfn.LET(_xlpm.COEFF,
IF($AW195+$AX195=0,0,IF(MAX(MIN($AX195,EOMONTH(BI$15,0))-MAX($AW195,BI$15)+1,)&gt;0,1,0)),
_xlfn.IFS(
$ES195="LisChannel",
_xlpm.COEFF*
INDEX({1;1;1.2;1.2;1;1;1;1;1.2;1.2;1.2;1.2},
MATCH(MONTH(BI$15),
{1,2,3,4,5,6,7,8,9,10,11,12})),
CONCATENATE($ES195," ",$L195)="RussOutdoor метро",
_xlpm.COEFF*
INDEX({0.8;0.9;1.1;1.1;1;1;1;1;1.1;1.1;1.1;1.1},
MATCH(MONTH(BI$15),
{1,2,3,4,5,6,7,8,9,10,11,12})),
$ES195&lt;&gt;"LisChannel",
_xlpm.COEFF,
$ES195&lt;&gt;"RussOutdoor",
_xlpm.COEFF))</f>
        <v/>
      </c>
      <c r="BJ195" s="68">
        <f t="array" ref="BJ195">
_xlfn.LET(_xlpm.COEFF,
IF($AW195+$AX195=0,0,IF(MAX(MIN($AX195,EOMONTH(BJ$15,0))-MAX($AW195,BJ$15)+1,)&gt;0,1,0)),
_xlfn.IFS(
$ES195="LisChannel",
_xlpm.COEFF*
INDEX({1;1;1.2;1.2;1;1;1;1;1.2;1.2;1.2;1.2},
MATCH(MONTH(BJ$15),
{1,2,3,4,5,6,7,8,9,10,11,12})),
CONCATENATE($ES195," ",$L195)="RussOutdoor метро",
_xlpm.COEFF*
INDEX({0.8;0.9;1.1;1.1;1;1;1;1;1.1;1.1;1.1;1.1},
MATCH(MONTH(BJ$15),
{1,2,3,4,5,6,7,8,9,10,11,12})),
$ES195&lt;&gt;"LisChannel",
_xlpm.COEFF,
$ES195&lt;&gt;"RussOutdoor",
_xlpm.COEFF))</f>
        <v/>
      </c>
      <c r="BK195" s="68">
        <f t="array" ref="BK195">
_xlfn.LET(_xlpm.COEFF,
IF($AW195+$AX195=0,0,IF(MAX(MIN($AX195,EOMONTH(BK$15,0))-MAX($AW195,BK$15)+1,)&gt;0,1,0)),
_xlfn.IFS(
$ES195="LisChannel",
_xlpm.COEFF*
INDEX({1;1;1.2;1.2;1;1;1;1;1.2;1.2;1.2;1.2},
MATCH(MONTH(BK$15),
{1,2,3,4,5,6,7,8,9,10,11,12})),
CONCATENATE($ES195," ",$L195)="RussOutdoor метро",
_xlpm.COEFF*
INDEX({0.8;0.9;1.1;1.1;1;1;1;1;1.1;1.1;1.1;1.1},
MATCH(MONTH(BK$15),
{1,2,3,4,5,6,7,8,9,10,11,12})),
$ES195&lt;&gt;"LisChannel",
_xlpm.COEFF,
$ES195&lt;&gt;"RussOutdoor",
_xlpm.COEFF))</f>
        <v/>
      </c>
      <c r="BL195" s="62">
        <f>COUNTIFS($AZ195:$BK195,"&gt;0")</f>
        <v/>
      </c>
      <c r="BM195" s="65" t="n"/>
      <c r="BN195" s="125">
        <f>$DJ195</f>
        <v/>
      </c>
      <c r="BO195" s="63">
        <f>$DQ195</f>
        <v/>
      </c>
      <c r="BP195" s="125">
        <f>
IFERROR(
IF($BL195=0,0,
$BN195*(1-$BO195)),
0)</f>
        <v/>
      </c>
      <c r="BQ195" s="125">
        <f t="array" ref="BQ195">
IFERROR(
_xlfn.IFS(
$DH195="день_1",
$BP195*$BL195/($AX195-$AW195+1)*AZ195*(DAY(EOMONTH(AZ$15,0))),
$DH195="день_2",
$BP195/30*MAX(MIN($AX195,EOMONTH(AZ$15,0))-MAX($AW195,AZ$15)+1,),
$DH195="раб.день",
$BP195/30*(IFERROR(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$BP195*AZ195,
$DH195="неделя",
$BP195*AZ195/7*(ROUNDUP((DAY(EOMONTH(AZ$15,0)))/4,0))),
0)</f>
        <v/>
      </c>
      <c r="BR195" s="125">
        <f t="array" ref="BR195">
IFERROR(
_xlfn.IFS(
$DH195="день_1",
$BP195*$BL195/($AX195-$AW195+1)*BA195*(DAY(EOMONTH(BA$15,0))),
$DH195="день_2",
$BP195/30*MAX(MIN($AX195,EOMONTH(BA$15,0))-MAX($AW195,BA$15)+1,),
$DH195="раб.день",
$BP195/30*(IFERROR(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$BP195*BA195,
$DH195="неделя",
$BP195*BA195/7*(ROUNDUP((DAY(EOMONTH(BA$15,0)))/4,0))),
0)</f>
        <v/>
      </c>
      <c r="BS195" s="125">
        <f t="array" ref="BS195">
IFERROR(
_xlfn.IFS(
$DH195="день_1",
$BP195*$BL195/($AX195-$AW195+1)*BB195*(DAY(EOMONTH(BB$15,0))),
$DH195="день_2",
$BP195/30*MAX(MIN($AX195,EOMONTH(BB$15,0))-MAX($AW195,BB$15)+1,),
$DH195="раб.день",
$BP195/30*(IFERROR(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$BP195*BB195,
$DH195="неделя",
$BP195*BB195/7*(ROUNDUP((DAY(EOMONTH(BB$15,0)))/4,0))),
0)</f>
        <v/>
      </c>
      <c r="BT195" s="125">
        <f t="array" ref="BT195">
IFERROR(
_xlfn.IFS(
$DH195="день_1",
$BP195*$BL195/($AX195-$AW195+1)*BC195*(DAY(EOMONTH(BC$15,0))),
$DH195="день_2",
$BP195/30*MAX(MIN($AX195,EOMONTH(BC$15,0))-MAX($AW195,BC$15)+1,),
$DH195="раб.день",
$BP195/30*(IFERROR(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$BP195*BC195,
$DH195="неделя",
$BP195*BC195/7*(ROUNDUP((DAY(EOMONTH(BC$15,0)))/4,0))),
0)</f>
        <v/>
      </c>
      <c r="BU195" s="125">
        <f t="array" ref="BU195">
IFERROR(
_xlfn.IFS(
$DH195="день_1",
$BP195*$BL195/($AX195-$AW195+1)*BD195*(DAY(EOMONTH(BD$15,0))),
$DH195="день_2",
$BP195/30*MAX(MIN($AX195,EOMONTH(BD$15,0))-MAX($AW195,BD$15)+1,),
$DH195="раб.день",
$BP195/30*(IFERROR(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$BP195*BD195,
$DH195="неделя",
$BP195*BD195/7*(ROUNDUP((DAY(EOMONTH(BD$15,0)))/4,0))),
0)</f>
        <v/>
      </c>
      <c r="BV195" s="125">
        <f t="array" ref="BV195">
IFERROR(
_xlfn.IFS(
$DH195="день_1",
$BP195*$BL195/($AX195-$AW195+1)*BE195*(DAY(EOMONTH(BE$15,0))),
$DH195="день_2",
$BP195/30*MAX(MIN($AX195,EOMONTH(BE$15,0))-MAX($AW195,BE$15)+1,),
$DH195="раб.день",
$BP195/30*(IFERROR(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$BP195*BE195,
$DH195="неделя",
$BP195*BE195/7*(ROUNDUP((DAY(EOMONTH(BE$15,0)))/4,0))),
0)</f>
        <v/>
      </c>
      <c r="BW195" s="125">
        <f t="array" ref="BW195">
IFERROR(
_xlfn.IFS(
$DH195="день_1",
$BP195*$BL195/($AX195-$AW195+1)*BF195*(DAY(EOMONTH(BF$15,0))),
$DH195="день_2",
$BP195/30*MAX(MIN($AX195,EOMONTH(BF$15,0))-MAX($AW195,BF$15)+1,),
$DH195="раб.день",
$BP195/30*(IFERROR(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$BP195*BF195,
$DH195="неделя",
$BP195*BF195/7*(ROUNDUP((DAY(EOMONTH(BF$15,0)))/4,0))),
0)</f>
        <v/>
      </c>
      <c r="BX195" s="125">
        <f t="array" ref="BX195">
IFERROR(
_xlfn.IFS(
$DH195="день_1",
$BP195*$BL195/($AX195-$AW195+1)*BG195*(DAY(EOMONTH(BG$15,0))),
$DH195="день_2",
$BP195/30*MAX(MIN($AX195,EOMONTH(BG$15,0))-MAX($AW195,BG$15)+1,),
$DH195="раб.день",
$BP195/30*(IFERROR(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$BP195*BG195,
$DH195="неделя",
$BP195*BG195/7*(ROUNDUP((DAY(EOMONTH(BG$15,0)))/4,0))),
0)</f>
        <v/>
      </c>
      <c r="BY195" s="125">
        <f t="array" ref="BY195">
IFERROR(
_xlfn.IFS(
$DH195="день_1",
$BP195*$BL195/($AX195-$AW195+1)*BH195*(DAY(EOMONTH(BH$15,0))),
$DH195="день_2",
$BP195/30*MAX(MIN($AX195,EOMONTH(BH$15,0))-MAX($AW195,BH$15)+1,),
$DH195="раб.день",
$BP195/30*(IFERROR(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$BP195*BH195,
$DH195="неделя",
$BP195*BH195/7*(ROUNDUP((DAY(EOMONTH(BH$15,0)))/4,0))),
0)</f>
        <v/>
      </c>
      <c r="BZ195" s="125">
        <f t="array" ref="BZ195">
IFERROR(
_xlfn.IFS(
$DH195="день_1",
$BP195*$BL195/($AX195-$AW195+1)*BI195*(DAY(EOMONTH(BI$15,0))),
$DH195="день_2",
$BP195/30*MAX(MIN($AX195,EOMONTH(BI$15,0))-MAX($AW195,BI$15)+1,),
$DH195="раб.день",
$BP195/30*(IFERROR(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$BP195*BI195,
$DH195="неделя",
$BP195*BI195/7*(ROUNDUP((DAY(EOMONTH(BI$15,0)))/4,0))),
0)</f>
        <v/>
      </c>
      <c r="CA195" s="125">
        <f t="array" ref="CA195">
IFERROR(
_xlfn.IFS(
$DH195="день_1",
$BP195*$BL195/($AX195-$AW195+1)*BJ195*(DAY(EOMONTH(BJ$15,0))),
$DH195="день_2",
$BP195/30*MAX(MIN($AX195,EOMONTH(BJ$15,0))-MAX($AW195,BJ$15)+1,),
$DH195="раб.день",
$BP195/30*(IFERROR(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$BP195*BJ195,
$DH195="неделя",
$BP195*BJ195/7*(ROUNDUP((DAY(EOMONTH(BJ$15,0)))/4,0))),
0)</f>
        <v/>
      </c>
      <c r="CB195" s="125">
        <f t="array" ref="CB195">
IFERROR(
_xlfn.IFS(
$DH195="день_1",
$BP195*$BL195/($AX195-$AW195+1)*BK195*(DAY(EOMONTH(BK$15,0))),
$DH195="день_2",
$BP195/30*MAX(MIN($AX195,EOMONTH(BK$15,0))-MAX($AW195,BK$15)+1,),
$DH195="раб.день",
$BP195/30*(IFERROR(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$BP195*BK195,
$DH195="неделя",
$BP195*BK195/7*(ROUNDUP((DAY(EOMONTH(BK$15,0)))/4,0))),
0)</f>
        <v/>
      </c>
      <c r="CC195" s="125">
        <f>SUM($BQ195:$CB195)</f>
        <v/>
      </c>
      <c r="CD195" s="126">
        <f>SUM($EH195:$EH195)</f>
        <v/>
      </c>
      <c r="CE195" s="126">
        <f>$CD195*$AB195</f>
        <v/>
      </c>
      <c r="CF195" s="126">
        <f>SUM($EK195:$EK195)</f>
        <v/>
      </c>
      <c r="CG195" s="126">
        <f>$CF195*$AB195</f>
        <v/>
      </c>
      <c r="CH195" s="126">
        <f>SUM($CC195,$CE195,$CG195)</f>
        <v/>
      </c>
      <c r="CI195" s="126">
        <f>$CH195*(1+$CM195)</f>
        <v/>
      </c>
      <c r="CJ195" s="127" t="n">
        <v>0</v>
      </c>
      <c r="CK195" s="126">
        <f>SUM($CH195:$CH195)*(1+$CJ195)</f>
        <v/>
      </c>
      <c r="CL195" s="126">
        <f>SUM($CH195:$CH195)*(1+$CM195)</f>
        <v/>
      </c>
      <c r="CM195" s="59" t="n"/>
      <c r="CN195" s="59" t="n"/>
      <c r="CO195" s="72" t="n"/>
      <c r="CP195" s="59" t="n"/>
      <c r="CQ195" s="73" t="n"/>
      <c r="CR195" s="73" t="n"/>
      <c r="CS195" s="73" t="n"/>
      <c r="CT195" s="72" t="n"/>
      <c r="CU195" s="79" t="inlineStr">
        <is>
          <t> </t>
        </is>
      </c>
      <c r="CV195" s="60" t="n"/>
      <c r="CW195" s="60" t="n"/>
      <c r="CX195" s="60" t="n"/>
      <c r="CY195" s="127">
        <f>IFERROR(($CC195-$EE195)/($EE195/(1-$DQ195)),0)</f>
        <v/>
      </c>
      <c r="CZ195" s="127">
        <f>IFERROR(1-$EI195/($CE195),0)</f>
        <v/>
      </c>
      <c r="DA195" s="127">
        <f>IFERROR(1-$EL195/($CG195),0)</f>
        <v/>
      </c>
      <c r="DB195" s="126">
        <f>ROUND(IFERROR(($CI195/(1+$CM195)-$EN195),0),2)</f>
        <v/>
      </c>
      <c r="DC195" s="128" t="n"/>
      <c r="DD195" s="125" t="n"/>
      <c r="DE195" s="75" t="n">
        <v>0</v>
      </c>
      <c r="DF195" s="128" t="n"/>
      <c r="DG195" s="125">
        <f>IF($DC195=0,0,$DD195*($DC195*100%-$DE195*$DF195))*SUM($AB195:$AB195)</f>
        <v/>
      </c>
      <c r="DH195" s="129" t="inlineStr">
        <is>
          <t>месяц</t>
        </is>
      </c>
      <c r="DI195" s="130">
        <f t="array" ref="DI195">IFERROR(
IF($ES195="LisChannel",
(ROUND(((INDEX({174.625;153.888888888889;130.972222222222},MATCH($AI195,{2;3;4}),0))*$AG195*$AI195),2)),0),0)</f>
        <v/>
      </c>
      <c r="DJ195" s="130">
        <f>
_xlfn.LET(_xlpm.X,
IFERROR(
IF($ES195="НовиковТВ",
(_xlfn.LET(_xlpm.NTV,
_xlfn.LET(_xlpm.MIN,350000,
IF(SUMIFS($DI:$DI,$ES:$ES,"НовиковТВ")&lt;=_xlpm.MIN,
(SUMIFS($DI:$DI,$ES:$ES,"НовиковТВ")/(COUNTIFS($ES:$ES,"НовиковТВ")))*_xlpm.MIN/SUMIFS($DI:$DI,$ES:$ES,"НовиковТВ"),
DI195)),
_xlpm.NTV+$DG195/(1-(1-(_xlpm.NTV)*(1-$DL195)*(1-$DM195)*(1-$DN195)*(1-$DO195)*(1-$DP195)/_xlpm.NTV))))/(1+$EP195),
$DI195+$DG195/(1-(1-($DI195)*(1-$DL195)*(1-$DM195)*(1-$DN195)*(1-$DO195)*(1-$DP195)/$DI195))),
0),
_xlpm.X*(1+$CM195)*(1+$CW195)-_xlpm.X*(1+$CM195)+_xlpm.X)</f>
        <v/>
      </c>
      <c r="DK195" s="125" t="inlineStr">
        <is>
          <t>послед.</t>
        </is>
      </c>
      <c r="DL195" s="63" t="n">
        <v>0</v>
      </c>
      <c r="DM195" s="63" t="n">
        <v>0</v>
      </c>
      <c r="DN195" s="63" t="n">
        <v>0</v>
      </c>
      <c r="DO195" s="63" t="n">
        <v>0</v>
      </c>
      <c r="DP195" s="63" t="n">
        <v>0</v>
      </c>
      <c r="DQ195" s="63">
        <f t="array" ref="DQ195">IFERROR(_xlfn.IFS(
$DK195="послед.",1-(1-$DL195)*(1-$DM195)*(1-$DN195)*(1-$DO195)*(1-$DP195),
$DK195="сумм.",$DL195+$DM195+$DN195+$DO195+$DP195),
0)</f>
        <v/>
      </c>
      <c r="DR195" s="125">
        <f t="array" ref="DR195">
IFERROR(
_xlfn.IFS(
$BL195=0,
0,
$BL195&gt;0,
_xlfn.IFS($DK195="послед.",
$DJ195*(1-$DL195)*(1-$DM195)*(1-$DN195)*(1-$DO195)*(1-$DP195),
$DK195="сумм.",
$DJ195*(1-($DL195+$DM195+$DN195+$DO195+$DP195)))),0)</f>
        <v/>
      </c>
      <c r="DS195" s="125">
        <f t="array" ref="DS195">
IFERROR(_xlfn.IFS(
$DH195="день_1",
$DR195*$BL195/($AX195-$AW195+1)*AZ195*(DAY(EOMONTH(AZ$15,0))),
$DH195="день_2",
$DR195/30*MAX(MIN($AX195,EOMONTH(AZ$15,0))-MAX($AW195,AZ$15)+1,),
$DH195="раб.день",
$DR195/30*(IFERROR(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$DR195*AZ195,
$DH195="неделя",
$DR195*AZ195/7*(ROUNDUP((DAY(EOMONTH(AZ$15,0)))/4,0))),
0)</f>
        <v/>
      </c>
      <c r="DT195" s="125">
        <f t="array" ref="DT195">
IFERROR(_xlfn.IFS(
$DH195="день_1",
$DR195*$BL195/($AX195-$AW195+1)*BA195*(DAY(EOMONTH(BA$15,0))),
$DH195="день_2",
$DR195/30*MAX(MIN($AX195,EOMONTH(BA$15,0))-MAX($AW195,BA$15)+1,),
$DH195="раб.день",
$DR195/30*(IFERROR(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$DR195*BA195,
$DH195="неделя",
$DR195*BA195/7*(ROUNDUP((DAY(EOMONTH(BA$15,0)))/4,0))),
0)</f>
        <v/>
      </c>
      <c r="DU195" s="125">
        <f t="array" ref="DU195">
IFERROR(_xlfn.IFS(
$DH195="день_1",
$DR195*$BL195/($AX195-$AW195+1)*BB195*(DAY(EOMONTH(BB$15,0))),
$DH195="день_2",
$DR195/30*MAX(MIN($AX195,EOMONTH(BB$15,0))-MAX($AW195,BB$15)+1,),
$DH195="раб.день",
$DR195/30*(IFERROR(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$DR195*BB195,
$DH195="неделя",
$DR195*BB195/7*(ROUNDUP((DAY(EOMONTH(BB$15,0)))/4,0))),
0)</f>
        <v/>
      </c>
      <c r="DV195" s="125">
        <f t="array" ref="DV195">
IFERROR(_xlfn.IFS(
$DH195="день_1",
$DR195*$BL195/($AX195-$AW195+1)*BC195*(DAY(EOMONTH(BC$15,0))),
$DH195="день_2",
$DR195/30*MAX(MIN($AX195,EOMONTH(BC$15,0))-MAX($AW195,BC$15)+1,),
$DH195="раб.день",
$DR195/30*(IFERROR(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$DR195*BC195,
$DH195="неделя",
$DR195*BC195/7*(ROUNDUP((DAY(EOMONTH(BC$15,0)))/4,0))),
0)</f>
        <v/>
      </c>
      <c r="DW195" s="125">
        <f t="array" ref="DW195">
IFERROR(_xlfn.IFS(
$DH195="день_1",
$DR195*$BL195/($AX195-$AW195+1)*BD195*(DAY(EOMONTH(BD$15,0))),
$DH195="день_2",
$DR195/30*MAX(MIN($AX195,EOMONTH(BD$15,0))-MAX($AW195,BD$15)+1,),
$DH195="раб.день",
$DR195/30*(IFERROR(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$DR195*BD195,
$DH195="неделя",
$DR195*BD195/7*(ROUNDUP((DAY(EOMONTH(BD$15,0)))/4,0))),
0)</f>
        <v/>
      </c>
      <c r="DX195" s="125">
        <f t="array" ref="DX195">
IFERROR(_xlfn.IFS(
$DH195="день_1",
$DR195*$BL195/($AX195-$AW195+1)*BE195*(DAY(EOMONTH(BE$15,0))),
$DH195="день_2",
$DR195/30*MAX(MIN($AX195,EOMONTH(BE$15,0))-MAX($AW195,BE$15)+1,),
$DH195="раб.день",
$DR195/30*(IFERROR(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$DR195*BE195,
$DH195="неделя",
$DR195*BE195/7*(ROUNDUP((DAY(EOMONTH(BE$15,0)))/4,0))),
0)</f>
        <v/>
      </c>
      <c r="DY195" s="125">
        <f t="array" ref="DY195">
IFERROR(_xlfn.IFS(
$DH195="день_1",
$DR195*$BL195/($AX195-$AW195+1)*BF195*(DAY(EOMONTH(BF$15,0))),
$DH195="день_2",
$DR195/30*MAX(MIN($AX195,EOMONTH(BF$15,0))-MAX($AW195,BF$15)+1,),
$DH195="раб.день",
$DR195/30*(IFERROR(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$DR195*BF195,
$DH195="неделя",
$DR195*BF195/7*(ROUNDUP((DAY(EOMONTH(BF$15,0)))/4,0))),
0)</f>
        <v/>
      </c>
      <c r="DZ195" s="125">
        <f t="array" ref="DZ195">
IFERROR(_xlfn.IFS(
$DH195="день_1",
$DR195*$BL195/($AX195-$AW195+1)*BG195*(DAY(EOMONTH(BG$15,0))),
$DH195="день_2",
$DR195/30*MAX(MIN($AX195,EOMONTH(BG$15,0))-MAX($AW195,BG$15)+1,),
$DH195="раб.день",
$DR195/30*(IFERROR(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$DR195*BG195,
$DH195="неделя",
$DR195*BG195/7*(ROUNDUP((DAY(EOMONTH(BG$15,0)))/4,0))),
0)</f>
        <v/>
      </c>
      <c r="EA195" s="125">
        <f t="array" ref="EA195">
IFERROR(_xlfn.IFS(
$DH195="день_1",
$DR195*$BL195/($AX195-$AW195+1)*BH195*(DAY(EOMONTH(BH$15,0))),
$DH195="день_2",
$DR195/30*MAX(MIN($AX195,EOMONTH(BH$15,0))-MAX($AW195,BH$15)+1,),
$DH195="раб.день",
$DR195/30*(IFERROR(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$DR195*BH195,
$DH195="неделя",
$DR195*BH195/7*(ROUNDUP((DAY(EOMONTH(BH$15,0)))/4,0))),
0)</f>
        <v/>
      </c>
      <c r="EB195" s="125">
        <f t="array" ref="EB195">
IFERROR(_xlfn.IFS(
$DH195="день_1",
$DR195*$BL195/($AX195-$AW195+1)*BI195*(DAY(EOMONTH(BI$15,0))),
$DH195="день_2",
$DR195/30*MAX(MIN($AX195,EOMONTH(BI$15,0))-MAX($AW195,BI$15)+1,),
$DH195="раб.день",
$DR195/30*(IFERROR(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$DR195*BI195,
$DH195="неделя",
$DR195*BI195/7*(ROUNDUP((DAY(EOMONTH(BI$15,0)))/4,0))),
0)</f>
        <v/>
      </c>
      <c r="EC195" s="125">
        <f t="array" ref="EC195">
IFERROR(_xlfn.IFS(
$DH195="день_1",
$DR195*$BL195/($AX195-$AW195+1)*BJ195*(DAY(EOMONTH(BJ$15,0))),
$DH195="день_2",
$DR195/30*MAX(MIN($AX195,EOMONTH(BJ$15,0))-MAX($AW195,BJ$15)+1,),
$DH195="раб.день",
$DR195/30*(IFERROR(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$DR195*BJ195,
$DH195="неделя",
$DR195*BJ195/7*(ROUNDUP((DAY(EOMONTH(BJ$15,0)))/4,0))),
0)</f>
        <v/>
      </c>
      <c r="ED195" s="125">
        <f t="array" ref="ED195">
IFERROR(_xlfn.IFS(
$DH195="день_1",
$DR195*$BL195/($AX195-$AW195+1)*BK195*(DAY(EOMONTH(BK$15,0))),
$DH195="день_2",
$DR195/30*MAX(MIN($AX195,EOMONTH(BK$15,0))-MAX($AW195,BK$15)+1,),
$DH195="раб.день",
$DR195/30*(IFERROR(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$DR195*BK195,
$DH195="неделя",
$DR195*BK195/7*(ROUNDUP((DAY(EOMONTH(BK$15,0)))/4,0))),
0)</f>
        <v/>
      </c>
      <c r="EE195" s="125">
        <f>SUM($DS195,$DT195,$DU195,$DV195,$DW195,$DX195,$DY195,$DZ195,$EA195,$EB195,$EC195,$ED195)</f>
        <v/>
      </c>
      <c r="EF195" s="125">
        <f>IFERROR(ROUND($EE195*(1+$EP195),2),0)</f>
        <v/>
      </c>
      <c r="EG195" s="128" t="n">
        <v>1</v>
      </c>
      <c r="EH195" s="126" t="n">
        <v>0</v>
      </c>
      <c r="EI195" s="126">
        <f>ROUND(SUM($EH195:$EH195)*SUM($AB195:$AB195)*$EG195,2)</f>
        <v/>
      </c>
      <c r="EJ195" s="126">
        <f>ROUND($EI195*(1+$EP195),2)</f>
        <v/>
      </c>
      <c r="EK195" s="126" t="n">
        <v>0</v>
      </c>
      <c r="EL195" s="126">
        <f>ROUND(SUM($EK195:$EK195)*SUM($AB195:$AB195)*$EG195,2)</f>
        <v/>
      </c>
      <c r="EM195" s="126">
        <f>ROUND($EL195*(1+$EP195),2)</f>
        <v/>
      </c>
      <c r="EN195" s="126">
        <f>SUM($EE195,$EI195,$EL195)</f>
        <v/>
      </c>
      <c r="EO195" s="126">
        <f>SUM($EF195,$EJ195,$EM195)</f>
        <v/>
      </c>
      <c r="EP195" s="59" t="n"/>
      <c r="EQ195" s="59" t="n"/>
      <c r="ER195" s="60">
        <f t="array" ref="ER1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MATCH(ES195,
{"AMS";"RussOutdoor";"HD Outdoor";"Ingroup";"IQ";"Ledproduction";"LisChannel";"Logic";"Media-PPL";"NovikovTV | НовиковТВ";"SMA";"SOK";"КрокусТВ | CrocusTV | IndoorTV";"Сити";"ТЯК Москва"},
0)),"")</f>
        <v/>
      </c>
      <c r="ES195" s="60" t="n"/>
      <c r="ET195" s="60">
        <f t="array" ref="ET1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MATCH(ES195,
{"AMS";"RussOutdoor";"HD Outdoor";"Ingroup";"IQ";"Ledproduction";"LisChannel";"Logic";"Media-PPL";"NovikovTV | НовиковТВ";"SMA";"SOK";"КрокусТВ | CrocusTV | IndoorTV";"Сити";"ТЯК Москва"},
0)),"")</f>
        <v/>
      </c>
      <c r="EU195" s="60" t="n"/>
      <c r="EV195" s="60" t="n"/>
      <c r="EX195" s="110">
        <f t="array" ref="EX195">
($AR195/30
+N("ТРАФИК ПЛОЩАДКИ"))*
(IFERROR(
_xlfn.LET(
_xlpm.GPR,
HLOOKUP($L195,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IF($Q195="цифровой",_xlpm.GPR/$AG195,_xlpm.GPR/60)),
0)
+N("DWELL TIME"))*
(IF($AB195=0,0,IF($AB195=1,0.3,IF($AB195=2,0.5,IF($AB195&gt;2,1))))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_xlfn.IFS($AC195="да",1.2,$AC195="нет",1)*
_xlfn.IFS($AD195="да",1.2,$AD195="нет",1)*
IF(R195="статический",1,1.2)*
$X195*
INDEX(
{1.2;1;1.2;1.2;1;1.2;1.2;1.2;1.2;1.2;1.2;1;1.2;1.2;1.2;1.2;1;1;1.2;1.2;1.2;1;1;1;1;1.2;1.2;1.2;1.2;1;1;1;1;1.2;1.2;1.2;1.2;1.2;1.2;1.2;1.2;1;1;1.2;1;1;1;1;1.5;1;1;1.5;1.5;1.2},
MATCH($Q195,_xlpm.MI,0)))&gt;{0.02;0.04;0.06;0.1;0.2;0.4;0.6;0.8;1;2;4;6})),
{0;1;2;3;4;5;6;7;8;9;10;11;12},
0)))
+N("КОЭФФИЦИЕНТ КОНТАКТА"))))*
(_xlfn.IFS($X195&lt;0.1,$X195/1000,$X195&gt;25,5.2,AND($X195&gt;=0.1,$X195&lt;=25),(($X195*2+0.1)/10)*($X195/10)))*
IFERROR((_xlfn.LET(
_xlpm.MA,
{0;0.8;0.85;0.9;0.95;1},
_xlpm.MAA,
{0;1;2;3;4;5},
INDEX(_xlpm.MA,MATCH(SUMPRODUCT(--((IF(ROUND(_xlpm.MAA,1)&gt;5,5,ROUND($AB195,1)))&gt;{0;1;2;3;4;5})),_xlpm.MAA,0)))
+N("КОЭФФИЦИЕНТ КОЛ-ВО КОНСТРУКЦИЙ")),1)*
$AB195,0))*
(IF($Q195="цифровой",$AG195/15*$AI195,1)
+N("ДЛЯ ЦИФРЫ"))</f>
        <v/>
      </c>
      <c r="EY195" s="110">
        <f>IFERROR(EX195*AY195,0)</f>
        <v/>
      </c>
      <c r="EZ195" s="131">
        <f>IFERROR(DP195/EY195*1000,0)</f>
        <v/>
      </c>
      <c r="FA195" s="112">
        <f>IFERROR(FC195/FB195,0)</f>
        <v/>
      </c>
      <c r="FB195" s="112">
        <f>IFERROR((FC195/(EY195/FF195*#REF!))*0.825,0)</f>
        <v/>
      </c>
      <c r="FC195" s="112">
        <f>IFERROR(((EX195*30/AR195)*100)/30,0)</f>
        <v/>
      </c>
      <c r="FD195" s="112">
        <f>IFERROR(EY195/G195*100%,0)</f>
        <v/>
      </c>
      <c r="FE195" s="112">
        <f>IFERROR(FD195/FC195*100%,0)</f>
        <v/>
      </c>
      <c r="FF195" s="110">
        <f>IFERROR(AR195/30*AY195,0)</f>
        <v/>
      </c>
    </row>
    <row r="196" ht="12.75" customHeight="1">
      <c r="A196" s="59" t="n"/>
      <c r="B196" s="60" t="n"/>
      <c r="C196" s="60" t="n"/>
      <c r="D196" s="60">
        <f t="array" ref="D1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6" s="60">
        <f t="array" ref="E1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6" s="60" t="inlineStr"/>
      <c r="G196" s="60" t="n"/>
      <c r="H196" s="60">
        <f t="array" ref="H1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6" s="60" t="n"/>
      <c r="J196" s="60" t="n"/>
      <c r="K196" s="60" t="n"/>
      <c r="L196" s="60" t="n"/>
      <c r="M196" s="60" t="n"/>
      <c r="N196" s="60" t="n"/>
      <c r="O196" s="60" t="n"/>
      <c r="P196" s="60">
        <f t="array" ref="P196">
_xlfn.IFS(
ISNUMBER(MATCH($Q196,{"шелфбаннер","разделитель","монетница","чековая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ISNUMBER(MATCH($Q196,{"каталог","журнал"},)),
"Пресса",
$Q196="","")</f>
        <v/>
      </c>
      <c r="Q196" s="60" t="n"/>
      <c r="R196" s="60">
        <f t="array" ref="R196">
IFERROR(
_xlfn.IFS(
OR(ISNUMBER(MATCH($Q196,{"экспозиция","макет","стенд","автостенд","авто стенд","выставочное пространство","выставочные стенды","модульные выставочные стенды","3Д конструкция","3D конструкция"},)),P196="Экспонирование"),
"нестандартный",
ISNUMBER(MATCH($Q196,{"скроллер","призматрон"},)),
"динамический",
$P196="Видео",
"цифровой",
OR($P196="Пресса",$P196="Щит",$P196="POSm",$P196="Подвес",$P196="Брендирование/оклейка"),
"статический"),"")</f>
        <v/>
      </c>
      <c r="S196" s="59" t="n"/>
      <c r="T196" s="60" t="n"/>
      <c r="U196" s="60" t="n"/>
      <c r="V196" s="60">
        <f>
IF(P196="Видео",
"цифровой постер/ролик",
IF(ISNUMBER(MATCH(Q196,{"короб световой","короб световой | лайтбокс","короб световой | кристалайт","лайтбокс","лайт бокс","кристалайт","LB","lightbox"},)),
"бэклит",
IF(P196="Брендирование/оклейка",
"перфарированная пленка/самоклейка",
IF(P196="Экспонирование",
"под запрос",
IF(P196="Подвес",
"баннер/ткань",
"")))))</f>
        <v/>
      </c>
      <c r="W196" s="59" t="n"/>
      <c r="X196" s="59" t="n"/>
      <c r="Y196" s="59" t="n"/>
      <c r="Z196" s="61" t="n"/>
      <c r="AA196" s="61" t="n"/>
      <c r="AB196" s="61">
        <f>IF(BL196&gt;0,Z196,0)</f>
        <v/>
      </c>
      <c r="AC196" s="59" t="n"/>
      <c r="AD196" s="59" t="n"/>
      <c r="AE196" s="59" t="n"/>
      <c r="AF196" s="59" t="n"/>
      <c r="AG196" s="59" t="n"/>
      <c r="AH196" s="59" t="n"/>
      <c r="AI196" s="59" t="n"/>
      <c r="AJ196" s="59" t="n"/>
      <c r="AK196" s="59" t="n"/>
      <c r="AL196" s="62">
        <f>IFERROR(IF(OR(R196="статический",R196="динамический",R196="нестандартный",R196="",R196=""),"-",IF(AND(AH196="-",AI196="-"),"-",AK196*3600/AH196*AI196)),"-")</f>
        <v/>
      </c>
      <c r="AM196" s="62">
        <f>IFERROR(IF(OR(R196="статический",R196="динамический",R196="",R196="", R196="BTL",R196="нестандартный"),"-",AG196*AI196*AL196/60),"-")</f>
        <v/>
      </c>
      <c r="AN196" s="63">
        <f>IFERROR(IF(AH196="","-",AG196*AI196/AH196),"-")</f>
        <v/>
      </c>
      <c r="AO196" s="59">
        <f>IFERROR(IF(OR($R196="статический",$R196="динамический",$R196="",$R196="",$R196="BTL",$R196="нестандартный"),"-",$AL196*$AY196),"-")</f>
        <v/>
      </c>
      <c r="AP196" s="62">
        <f>IFERROR(IF(OR($R196="статический",$R196="динамический",$R196="",$R196="",$R196="BTL",$R196="нестандартный"),"-",$AM196*AY196),"-")</f>
        <v/>
      </c>
      <c r="AQ196" s="64" t="n"/>
      <c r="AR196" s="61" t="n"/>
      <c r="AS196" s="61" t="n"/>
      <c r="AT196" s="61" t="n"/>
      <c r="AU196" s="65" t="n"/>
      <c r="AV196" s="124">
        <f>IFERROR(DR196/AT196*1000,"n/a")</f>
        <v/>
      </c>
      <c r="AW196" s="67" t="n"/>
      <c r="AX196" s="67" t="n"/>
      <c r="AY196" s="43">
        <f>IFERROR(IF(OR($AW196="",$AX196=""),"",_xlfn.DAYS($AX196+1,$AW196)),"")</f>
        <v/>
      </c>
      <c r="AZ196" s="68">
        <f t="array" ref="AZ196">
_xlfn.LET(_xlpm.COEFF,
IF($AW196+$AX196=0,0,IF(MAX(MIN($AX196,EOMONTH(AZ$15,0))-MAX($AW196,AZ$15)+1,)&gt;0,1,0)),
_xlfn.IFS(
$ES196="LisChannel",
_xlpm.COEFF*
INDEX({1;1;1.2;1.2;1;1;1;1;1.2;1.2;1.2;1.2},
MATCH(MONTH(AZ$15),
{1,2,3,4,5,6,7,8,9,10,11,12})),
CONCATENATE($ES196," ",$L196)="RussOutdoor метро",
_xlpm.COEFF*
INDEX({0.8;0.9;1.1;1.1;1;1;1;1;1.1;1.1;1.1;1.1},
MATCH(MONTH(AZ$15),
{1,2,3,4,5,6,7,8,9,10,11,12})),
$ES196&lt;&gt;"LisChannel",
_xlpm.COEFF,
$ES196&lt;&gt;"RussOutdoor",
_xlpm.COEFF))</f>
        <v/>
      </c>
      <c r="BA196" s="68">
        <f t="array" ref="BA196">
_xlfn.LET(_xlpm.COEFF,
IF($AW196+$AX196=0,0,IF(MAX(MIN($AX196,EOMONTH(BA$15,0))-MAX($AW196,BA$15)+1,)&gt;0,1,0)),
_xlfn.IFS(
$ES196="LisChannel",
_xlpm.COEFF*
INDEX({1;1;1.2;1.2;1;1;1;1;1.2;1.2;1.2;1.2},
MATCH(MONTH(BA$15),
{1,2,3,4,5,6,7,8,9,10,11,12})),
CONCATENATE($ES196," ",$L196)="RussOutdoor метро",
_xlpm.COEFF*
INDEX({0.8;0.9;1.1;1.1;1;1;1;1;1.1;1.1;1.1;1.1},
MATCH(MONTH(BA$15),
{1,2,3,4,5,6,7,8,9,10,11,12})),
$ES196&lt;&gt;"LisChannel",
_xlpm.COEFF,
$ES196&lt;&gt;"RussOutdoor",
_xlpm.COEFF))</f>
        <v/>
      </c>
      <c r="BB196" s="68">
        <f t="array" ref="BB196">
_xlfn.LET(_xlpm.COEFF,
IF($AW196+$AX196=0,0,IF(MAX(MIN($AX196,EOMONTH(BB$15,0))-MAX($AW196,BB$15)+1,)&gt;0,1,0)),
_xlfn.IFS(
$ES196="LisChannel",
_xlpm.COEFF*
INDEX({1;1;1.2;1.2;1;1;1;1;1.2;1.2;1.2;1.2},
MATCH(MONTH(BB$15),
{1,2,3,4,5,6,7,8,9,10,11,12})),
CONCATENATE($ES196," ",$L196)="RussOutdoor метро",
_xlpm.COEFF*
INDEX({0.8;0.9;1.1;1.1;1;1;1;1;1.1;1.1;1.1;1.1},
MATCH(MONTH(BB$15),
{1,2,3,4,5,6,7,8,9,10,11,12})),
$ES196&lt;&gt;"LisChannel",
_xlpm.COEFF,
$ES196&lt;&gt;"RussOutdoor",
_xlpm.COEFF))</f>
        <v/>
      </c>
      <c r="BC196" s="68">
        <f t="array" ref="BC196">
_xlfn.LET(_xlpm.COEFF,
IF($AW196+$AX196=0,0,IF(MAX(MIN($AX196,EOMONTH(BC$15,0))-MAX($AW196,BC$15)+1,)&gt;0,1,0)),
_xlfn.IFS(
$ES196="LisChannel",
_xlpm.COEFF*
INDEX({1;1;1.2;1.2;1;1;1;1;1.2;1.2;1.2;1.2},
MATCH(MONTH(BC$15),
{1,2,3,4,5,6,7,8,9,10,11,12})),
CONCATENATE($ES196," ",$L196)="RussOutdoor метро",
_xlpm.COEFF*
INDEX({0.8;0.9;1.1;1.1;1;1;1;1;1.1;1.1;1.1;1.1},
MATCH(MONTH(BC$15),
{1,2,3,4,5,6,7,8,9,10,11,12})),
$ES196&lt;&gt;"LisChannel",
_xlpm.COEFF,
$ES196&lt;&gt;"RussOutdoor",
_xlpm.COEFF))</f>
        <v/>
      </c>
      <c r="BD196" s="68">
        <f t="array" ref="BD196">
_xlfn.LET(_xlpm.COEFF,
IF($AW196+$AX196=0,0,IF(MAX(MIN($AX196,EOMONTH(BD$15,0))-MAX($AW196,BD$15)+1,)&gt;0,1,0)),
_xlfn.IFS(
$ES196="LisChannel",
_xlpm.COEFF*
INDEX({1;1;1.2;1.2;1;1;1;1;1.2;1.2;1.2;1.2},
MATCH(MONTH(BD$15),
{1,2,3,4,5,6,7,8,9,10,11,12})),
CONCATENATE($ES196," ",$L196)="RussOutdoor метро",
_xlpm.COEFF*
INDEX({0.8;0.9;1.1;1.1;1;1;1;1;1.1;1.1;1.1;1.1},
MATCH(MONTH(BD$15),
{1,2,3,4,5,6,7,8,9,10,11,12})),
$ES196&lt;&gt;"LisChannel",
_xlpm.COEFF,
$ES196&lt;&gt;"RussOutdoor",
_xlpm.COEFF))</f>
        <v/>
      </c>
      <c r="BE196" s="68">
        <f t="array" ref="BE196">
_xlfn.LET(_xlpm.COEFF,
IF($AW196+$AX196=0,0,IF(MAX(MIN($AX196,EOMONTH(BE$15,0))-MAX($AW196,BE$15)+1,)&gt;0,1,0)),
_xlfn.IFS(
$ES196="LisChannel",
_xlpm.COEFF*
INDEX({1;1;1.2;1.2;1;1;1;1;1.2;1.2;1.2;1.2},
MATCH(MONTH(BE$15),
{1,2,3,4,5,6,7,8,9,10,11,12})),
CONCATENATE($ES196," ",$L196)="RussOutdoor метро",
_xlpm.COEFF*
INDEX({0.8;0.9;1.1;1.1;1;1;1;1;1.1;1.1;1.1;1.1},
MATCH(MONTH(BE$15),
{1,2,3,4,5,6,7,8,9,10,11,12})),
$ES196&lt;&gt;"LisChannel",
_xlpm.COEFF,
$ES196&lt;&gt;"RussOutdoor",
_xlpm.COEFF))</f>
        <v/>
      </c>
      <c r="BF196" s="68">
        <f t="array" ref="BF196">
_xlfn.LET(_xlpm.COEFF,
IF($AW196+$AX196=0,0,IF(MAX(MIN($AX196,EOMONTH(BF$15,0))-MAX($AW196,BF$15)+1,)&gt;0,1,0)),
_xlfn.IFS(
$ES196="LisChannel",
_xlpm.COEFF*
INDEX({1;1;1.2;1.2;1;1;1;1;1.2;1.2;1.2;1.2},
MATCH(MONTH(BF$15),
{1,2,3,4,5,6,7,8,9,10,11,12})),
CONCATENATE($ES196," ",$L196)="RussOutdoor метро",
_xlpm.COEFF*
INDEX({0.8;0.9;1.1;1.1;1;1;1;1;1.1;1.1;1.1;1.1},
MATCH(MONTH(BF$15),
{1,2,3,4,5,6,7,8,9,10,11,12})),
$ES196&lt;&gt;"LisChannel",
_xlpm.COEFF,
$ES196&lt;&gt;"RussOutdoor",
_xlpm.COEFF))</f>
        <v/>
      </c>
      <c r="BG196" s="68">
        <f t="array" ref="BG196">
_xlfn.LET(_xlpm.COEFF,
IF($AW196+$AX196=0,0,IF(MAX(MIN($AX196,EOMONTH(BG$15,0))-MAX($AW196,BG$15)+1,)&gt;0,1,0)),
_xlfn.IFS(
$ES196="LisChannel",
_xlpm.COEFF*
INDEX({1;1;1.2;1.2;1;1;1;1;1.2;1.2;1.2;1.2},
MATCH(MONTH(BG$15),
{1,2,3,4,5,6,7,8,9,10,11,12})),
CONCATENATE($ES196," ",$L196)="RussOutdoor метро",
_xlpm.COEFF*
INDEX({0.8;0.9;1.1;1.1;1;1;1;1;1.1;1.1;1.1;1.1},
MATCH(MONTH(BG$15),
{1,2,3,4,5,6,7,8,9,10,11,12})),
$ES196&lt;&gt;"LisChannel",
_xlpm.COEFF,
$ES196&lt;&gt;"RussOutdoor",
_xlpm.COEFF))</f>
        <v/>
      </c>
      <c r="BH196" s="68">
        <f t="array" ref="BH196">
_xlfn.LET(_xlpm.COEFF,
IF($AW196+$AX196=0,0,IF(MAX(MIN($AX196,EOMONTH(BH$15,0))-MAX($AW196,BH$15)+1,)&gt;0,1,0)),
_xlfn.IFS(
$ES196="LisChannel",
_xlpm.COEFF*
INDEX({1;1;1.2;1.2;1;1;1;1;1.2;1.2;1.2;1.2},
MATCH(MONTH(BH$15),
{1,2,3,4,5,6,7,8,9,10,11,12})),
CONCATENATE($ES196," ",$L196)="RussOutdoor метро",
_xlpm.COEFF*
INDEX({0.8;0.9;1.1;1.1;1;1;1;1;1.1;1.1;1.1;1.1},
MATCH(MONTH(BH$15),
{1,2,3,4,5,6,7,8,9,10,11,12})),
$ES196&lt;&gt;"LisChannel",
_xlpm.COEFF,
$ES196&lt;&gt;"RussOutdoor",
_xlpm.COEFF))</f>
        <v/>
      </c>
      <c r="BI196" s="68">
        <f t="array" ref="BI196">
_xlfn.LET(_xlpm.COEFF,
IF($AW196+$AX196=0,0,IF(MAX(MIN($AX196,EOMONTH(BI$15,0))-MAX($AW196,BI$15)+1,)&gt;0,1,0)),
_xlfn.IFS(
$ES196="LisChannel",
_xlpm.COEFF*
INDEX({1;1;1.2;1.2;1;1;1;1;1.2;1.2;1.2;1.2},
MATCH(MONTH(BI$15),
{1,2,3,4,5,6,7,8,9,10,11,12})),
CONCATENATE($ES196," ",$L196)="RussOutdoor метро",
_xlpm.COEFF*
INDEX({0.8;0.9;1.1;1.1;1;1;1;1;1.1;1.1;1.1;1.1},
MATCH(MONTH(BI$15),
{1,2,3,4,5,6,7,8,9,10,11,12})),
$ES196&lt;&gt;"LisChannel",
_xlpm.COEFF,
$ES196&lt;&gt;"RussOutdoor",
_xlpm.COEFF))</f>
        <v/>
      </c>
      <c r="BJ196" s="68">
        <f t="array" ref="BJ196">
_xlfn.LET(_xlpm.COEFF,
IF($AW196+$AX196=0,0,IF(MAX(MIN($AX196,EOMONTH(BJ$15,0))-MAX($AW196,BJ$15)+1,)&gt;0,1,0)),
_xlfn.IFS(
$ES196="LisChannel",
_xlpm.COEFF*
INDEX({1;1;1.2;1.2;1;1;1;1;1.2;1.2;1.2;1.2},
MATCH(MONTH(BJ$15),
{1,2,3,4,5,6,7,8,9,10,11,12})),
CONCATENATE($ES196," ",$L196)="RussOutdoor метро",
_xlpm.COEFF*
INDEX({0.8;0.9;1.1;1.1;1;1;1;1;1.1;1.1;1.1;1.1},
MATCH(MONTH(BJ$15),
{1,2,3,4,5,6,7,8,9,10,11,12})),
$ES196&lt;&gt;"LisChannel",
_xlpm.COEFF,
$ES196&lt;&gt;"RussOutdoor",
_xlpm.COEFF))</f>
        <v/>
      </c>
      <c r="BK196" s="68">
        <f t="array" ref="BK196">
_xlfn.LET(_xlpm.COEFF,
IF($AW196+$AX196=0,0,IF(MAX(MIN($AX196,EOMONTH(BK$15,0))-MAX($AW196,BK$15)+1,)&gt;0,1,0)),
_xlfn.IFS(
$ES196="LisChannel",
_xlpm.COEFF*
INDEX({1;1;1.2;1.2;1;1;1;1;1.2;1.2;1.2;1.2},
MATCH(MONTH(BK$15),
{1,2,3,4,5,6,7,8,9,10,11,12})),
CONCATENATE($ES196," ",$L196)="RussOutdoor метро",
_xlpm.COEFF*
INDEX({0.8;0.9;1.1;1.1;1;1;1;1;1.1;1.1;1.1;1.1},
MATCH(MONTH(BK$15),
{1,2,3,4,5,6,7,8,9,10,11,12})),
$ES196&lt;&gt;"LisChannel",
_xlpm.COEFF,
$ES196&lt;&gt;"RussOutdoor",
_xlpm.COEFF))</f>
        <v/>
      </c>
      <c r="BL196" s="62">
        <f>COUNTIFS($AZ196:$BK196,"&gt;0")</f>
        <v/>
      </c>
      <c r="BM196" s="65" t="n"/>
      <c r="BN196" s="125">
        <f>$DJ196</f>
        <v/>
      </c>
      <c r="BO196" s="63">
        <f>$DQ196</f>
        <v/>
      </c>
      <c r="BP196" s="125">
        <f>
IFERROR(
IF($BL196=0,0,
$BN196*(1-$BO196)),
0)</f>
        <v/>
      </c>
      <c r="BQ196" s="125">
        <f t="array" ref="BQ196">
IFERROR(
_xlfn.IFS(
$DH196="день_1",
$BP196*$BL196/($AX196-$AW196+1)*AZ196*(DAY(EOMONTH(AZ$15,0))),
$DH196="день_2",
$BP196/30*MAX(MIN($AX196,EOMONTH(AZ$15,0))-MAX($AW196,AZ$15)+1,),
$DH196="раб.день",
$BP196/30*(IFERROR(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$BP196*AZ196,
$DH196="неделя",
$BP196*AZ196/7*(ROUNDUP((DAY(EOMONTH(AZ$15,0)))/4,0))),
0)</f>
        <v/>
      </c>
      <c r="BR196" s="125">
        <f t="array" ref="BR196">
IFERROR(
_xlfn.IFS(
$DH196="день_1",
$BP196*$BL196/($AX196-$AW196+1)*BA196*(DAY(EOMONTH(BA$15,0))),
$DH196="день_2",
$BP196/30*MAX(MIN($AX196,EOMONTH(BA$15,0))-MAX($AW196,BA$15)+1,),
$DH196="раб.день",
$BP196/30*(IFERROR(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$BP196*BA196,
$DH196="неделя",
$BP196*BA196/7*(ROUNDUP((DAY(EOMONTH(BA$15,0)))/4,0))),
0)</f>
        <v/>
      </c>
      <c r="BS196" s="125">
        <f t="array" ref="BS196">
IFERROR(
_xlfn.IFS(
$DH196="день_1",
$BP196*$BL196/($AX196-$AW196+1)*BB196*(DAY(EOMONTH(BB$15,0))),
$DH196="день_2",
$BP196/30*MAX(MIN($AX196,EOMONTH(BB$15,0))-MAX($AW196,BB$15)+1,),
$DH196="раб.день",
$BP196/30*(IFERROR(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$BP196*BB196,
$DH196="неделя",
$BP196*BB196/7*(ROUNDUP((DAY(EOMONTH(BB$15,0)))/4,0))),
0)</f>
        <v/>
      </c>
      <c r="BT196" s="125">
        <f t="array" ref="BT196">
IFERROR(
_xlfn.IFS(
$DH196="день_1",
$BP196*$BL196/($AX196-$AW196+1)*BC196*(DAY(EOMONTH(BC$15,0))),
$DH196="день_2",
$BP196/30*MAX(MIN($AX196,EOMONTH(BC$15,0))-MAX($AW196,BC$15)+1,),
$DH196="раб.день",
$BP196/30*(IFERROR(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$BP196*BC196,
$DH196="неделя",
$BP196*BC196/7*(ROUNDUP((DAY(EOMONTH(BC$15,0)))/4,0))),
0)</f>
        <v/>
      </c>
      <c r="BU196" s="125">
        <f t="array" ref="BU196">
IFERROR(
_xlfn.IFS(
$DH196="день_1",
$BP196*$BL196/($AX196-$AW196+1)*BD196*(DAY(EOMONTH(BD$15,0))),
$DH196="день_2",
$BP196/30*MAX(MIN($AX196,EOMONTH(BD$15,0))-MAX($AW196,BD$15)+1,),
$DH196="раб.день",
$BP196/30*(IFERROR(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$BP196*BD196,
$DH196="неделя",
$BP196*BD196/7*(ROUNDUP((DAY(EOMONTH(BD$15,0)))/4,0))),
0)</f>
        <v/>
      </c>
      <c r="BV196" s="125">
        <f t="array" ref="BV196">
IFERROR(
_xlfn.IFS(
$DH196="день_1",
$BP196*$BL196/($AX196-$AW196+1)*BE196*(DAY(EOMONTH(BE$15,0))),
$DH196="день_2",
$BP196/30*MAX(MIN($AX196,EOMONTH(BE$15,0))-MAX($AW196,BE$15)+1,),
$DH196="раб.день",
$BP196/30*(IFERROR(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$BP196*BE196,
$DH196="неделя",
$BP196*BE196/7*(ROUNDUP((DAY(EOMONTH(BE$15,0)))/4,0))),
0)</f>
        <v/>
      </c>
      <c r="BW196" s="125">
        <f t="array" ref="BW196">
IFERROR(
_xlfn.IFS(
$DH196="день_1",
$BP196*$BL196/($AX196-$AW196+1)*BF196*(DAY(EOMONTH(BF$15,0))),
$DH196="день_2",
$BP196/30*MAX(MIN($AX196,EOMONTH(BF$15,0))-MAX($AW196,BF$15)+1,),
$DH196="раб.день",
$BP196/30*(IFERROR(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$BP196*BF196,
$DH196="неделя",
$BP196*BF196/7*(ROUNDUP((DAY(EOMONTH(BF$15,0)))/4,0))),
0)</f>
        <v/>
      </c>
      <c r="BX196" s="125">
        <f t="array" ref="BX196">
IFERROR(
_xlfn.IFS(
$DH196="день_1",
$BP196*$BL196/($AX196-$AW196+1)*BG196*(DAY(EOMONTH(BG$15,0))),
$DH196="день_2",
$BP196/30*MAX(MIN($AX196,EOMONTH(BG$15,0))-MAX($AW196,BG$15)+1,),
$DH196="раб.день",
$BP196/30*(IFERROR(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$BP196*BG196,
$DH196="неделя",
$BP196*BG196/7*(ROUNDUP((DAY(EOMONTH(BG$15,0)))/4,0))),
0)</f>
        <v/>
      </c>
      <c r="BY196" s="125">
        <f t="array" ref="BY196">
IFERROR(
_xlfn.IFS(
$DH196="день_1",
$BP196*$BL196/($AX196-$AW196+1)*BH196*(DAY(EOMONTH(BH$15,0))),
$DH196="день_2",
$BP196/30*MAX(MIN($AX196,EOMONTH(BH$15,0))-MAX($AW196,BH$15)+1,),
$DH196="раб.день",
$BP196/30*(IFERROR(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$BP196*BH196,
$DH196="неделя",
$BP196*BH196/7*(ROUNDUP((DAY(EOMONTH(BH$15,0)))/4,0))),
0)</f>
        <v/>
      </c>
      <c r="BZ196" s="125">
        <f t="array" ref="BZ196">
IFERROR(
_xlfn.IFS(
$DH196="день_1",
$BP196*$BL196/($AX196-$AW196+1)*BI196*(DAY(EOMONTH(BI$15,0))),
$DH196="день_2",
$BP196/30*MAX(MIN($AX196,EOMONTH(BI$15,0))-MAX($AW196,BI$15)+1,),
$DH196="раб.день",
$BP196/30*(IFERROR(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$BP196*BI196,
$DH196="неделя",
$BP196*BI196/7*(ROUNDUP((DAY(EOMONTH(BI$15,0)))/4,0))),
0)</f>
        <v/>
      </c>
      <c r="CA196" s="125">
        <f t="array" ref="CA196">
IFERROR(
_xlfn.IFS(
$DH196="день_1",
$BP196*$BL196/($AX196-$AW196+1)*BJ196*(DAY(EOMONTH(BJ$15,0))),
$DH196="день_2",
$BP196/30*MAX(MIN($AX196,EOMONTH(BJ$15,0))-MAX($AW196,BJ$15)+1,),
$DH196="раб.день",
$BP196/30*(IFERROR(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$BP196*BJ196,
$DH196="неделя",
$BP196*BJ196/7*(ROUNDUP((DAY(EOMONTH(BJ$15,0)))/4,0))),
0)</f>
        <v/>
      </c>
      <c r="CB196" s="125">
        <f t="array" ref="CB196">
IFERROR(
_xlfn.IFS(
$DH196="день_1",
$BP196*$BL196/($AX196-$AW196+1)*BK196*(DAY(EOMONTH(BK$15,0))),
$DH196="день_2",
$BP196/30*MAX(MIN($AX196,EOMONTH(BK$15,0))-MAX($AW196,BK$15)+1,),
$DH196="раб.день",
$BP196/30*(IFERROR(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$BP196*BK196,
$DH196="неделя",
$BP196*BK196/7*(ROUNDUP((DAY(EOMONTH(BK$15,0)))/4,0))),
0)</f>
        <v/>
      </c>
      <c r="CC196" s="125">
        <f>SUM($BQ196:$CB196)</f>
        <v/>
      </c>
      <c r="CD196" s="126">
        <f>SUM($EH196:$EH196)</f>
        <v/>
      </c>
      <c r="CE196" s="126">
        <f>$CD196*$AB196</f>
        <v/>
      </c>
      <c r="CF196" s="126">
        <f>SUM($EK196:$EK196)</f>
        <v/>
      </c>
      <c r="CG196" s="126">
        <f>$CF196*$AB196</f>
        <v/>
      </c>
      <c r="CH196" s="126">
        <f>SUM($CC196,$CE196,$CG196)</f>
        <v/>
      </c>
      <c r="CI196" s="126">
        <f>$CH196*(1+$CM196)</f>
        <v/>
      </c>
      <c r="CJ196" s="127" t="n">
        <v>0</v>
      </c>
      <c r="CK196" s="126">
        <f>SUM($CH196:$CH196)*(1+$CJ196)</f>
        <v/>
      </c>
      <c r="CL196" s="126">
        <f>SUM($CH196:$CH196)*(1+$CM196)</f>
        <v/>
      </c>
      <c r="CM196" s="59" t="n"/>
      <c r="CN196" s="59" t="n"/>
      <c r="CO196" s="72" t="n"/>
      <c r="CP196" s="59" t="n"/>
      <c r="CQ196" s="73" t="n"/>
      <c r="CR196" s="73" t="n"/>
      <c r="CS196" s="73" t="n"/>
      <c r="CT196" s="72" t="n"/>
      <c r="CU196" s="79" t="inlineStr">
        <is>
          <t> </t>
        </is>
      </c>
      <c r="CV196" s="60" t="n"/>
      <c r="CW196" s="60" t="n"/>
      <c r="CX196" s="60" t="n"/>
      <c r="CY196" s="127">
        <f>IFERROR(($CC196-$EE196)/($EE196/(1-$DQ196)),0)</f>
        <v/>
      </c>
      <c r="CZ196" s="127">
        <f>IFERROR(1-$EI196/($CE196),0)</f>
        <v/>
      </c>
      <c r="DA196" s="127">
        <f>IFERROR(1-$EL196/($CG196),0)</f>
        <v/>
      </c>
      <c r="DB196" s="126">
        <f>ROUND(IFERROR(($CI196/(1+$CM196)-$EN196),0),2)</f>
        <v/>
      </c>
      <c r="DC196" s="128" t="n"/>
      <c r="DD196" s="125" t="n"/>
      <c r="DE196" s="75" t="n">
        <v>0</v>
      </c>
      <c r="DF196" s="128" t="n"/>
      <c r="DG196" s="125">
        <f>IF($DC196=0,0,$DD196*($DC196*100%-$DE196*$DF196))*SUM($AB196:$AB196)</f>
        <v/>
      </c>
      <c r="DH196" s="129" t="inlineStr">
        <is>
          <t>месяц</t>
        </is>
      </c>
      <c r="DI196" s="130">
        <f t="array" ref="DI196">IFERROR(
IF($ES196="LisChannel",
(ROUND(((INDEX({174.625;153.888888888889;130.972222222222},MATCH($AI196,{2;3;4}),0))*$AG196*$AI196),2)),0),0)</f>
        <v/>
      </c>
      <c r="DJ196" s="130">
        <f>
_xlfn.LET(_xlpm.X,
IFERROR(
IF($ES196="НовиковТВ",
(_xlfn.LET(_xlpm.NTV,
_xlfn.LET(_xlpm.MIN,350000,
IF(SUMIFS($DI:$DI,$ES:$ES,"НовиковТВ")&lt;=_xlpm.MIN,
(SUMIFS($DI:$DI,$ES:$ES,"НовиковТВ")/(COUNTIFS($ES:$ES,"НовиковТВ")))*_xlpm.MIN/SUMIFS($DI:$DI,$ES:$ES,"НовиковТВ"),
DI196)),
_xlpm.NTV+$DG196/(1-(1-(_xlpm.NTV)*(1-$DL196)*(1-$DM196)*(1-$DN196)*(1-$DO196)*(1-$DP196)/_xlpm.NTV))))/(1+$EP196),
$DI196+$DG196/(1-(1-($DI196)*(1-$DL196)*(1-$DM196)*(1-$DN196)*(1-$DO196)*(1-$DP196)/$DI196))),
0),
_xlpm.X*(1+$CM196)*(1+$CW196)-_xlpm.X*(1+$CM196)+_xlpm.X)</f>
        <v/>
      </c>
      <c r="DK196" s="125" t="inlineStr">
        <is>
          <t>послед.</t>
        </is>
      </c>
      <c r="DL196" s="63" t="n">
        <v>0</v>
      </c>
      <c r="DM196" s="63" t="n">
        <v>0</v>
      </c>
      <c r="DN196" s="63" t="n">
        <v>0</v>
      </c>
      <c r="DO196" s="63" t="n">
        <v>0</v>
      </c>
      <c r="DP196" s="63" t="n">
        <v>0</v>
      </c>
      <c r="DQ196" s="63">
        <f t="array" ref="DQ196">IFERROR(_xlfn.IFS(
$DK196="послед.",1-(1-$DL196)*(1-$DM196)*(1-$DN196)*(1-$DO196)*(1-$DP196),
$DK196="сумм.",$DL196+$DM196+$DN196+$DO196+$DP196),
0)</f>
        <v/>
      </c>
      <c r="DR196" s="125">
        <f t="array" ref="DR196">
IFERROR(
_xlfn.IFS(
$BL196=0,
0,
$BL196&gt;0,
_xlfn.IFS($DK196="послед.",
$DJ196*(1-$DL196)*(1-$DM196)*(1-$DN196)*(1-$DO196)*(1-$DP196),
$DK196="сумм.",
$DJ196*(1-($DL196+$DM196+$DN196+$DO196+$DP196)))),0)</f>
        <v/>
      </c>
      <c r="DS196" s="125">
        <f t="array" ref="DS196">
IFERROR(_xlfn.IFS(
$DH196="день_1",
$DR196*$BL196/($AX196-$AW196+1)*AZ196*(DAY(EOMONTH(AZ$15,0))),
$DH196="день_2",
$DR196/30*MAX(MIN($AX196,EOMONTH(AZ$15,0))-MAX($AW196,AZ$15)+1,),
$DH196="раб.день",
$DR196/30*(IFERROR(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$DR196*AZ196,
$DH196="неделя",
$DR196*AZ196/7*(ROUNDUP((DAY(EOMONTH(AZ$15,0)))/4,0))),
0)</f>
        <v/>
      </c>
      <c r="DT196" s="125">
        <f t="array" ref="DT196">
IFERROR(_xlfn.IFS(
$DH196="день_1",
$DR196*$BL196/($AX196-$AW196+1)*BA196*(DAY(EOMONTH(BA$15,0))),
$DH196="день_2",
$DR196/30*MAX(MIN($AX196,EOMONTH(BA$15,0))-MAX($AW196,BA$15)+1,),
$DH196="раб.день",
$DR196/30*(IFERROR(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$DR196*BA196,
$DH196="неделя",
$DR196*BA196/7*(ROUNDUP((DAY(EOMONTH(BA$15,0)))/4,0))),
0)</f>
        <v/>
      </c>
      <c r="DU196" s="125">
        <f t="array" ref="DU196">
IFERROR(_xlfn.IFS(
$DH196="день_1",
$DR196*$BL196/($AX196-$AW196+1)*BB196*(DAY(EOMONTH(BB$15,0))),
$DH196="день_2",
$DR196/30*MAX(MIN($AX196,EOMONTH(BB$15,0))-MAX($AW196,BB$15)+1,),
$DH196="раб.день",
$DR196/30*(IFERROR(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$DR196*BB196,
$DH196="неделя",
$DR196*BB196/7*(ROUNDUP((DAY(EOMONTH(BB$15,0)))/4,0))),
0)</f>
        <v/>
      </c>
      <c r="DV196" s="125">
        <f t="array" ref="DV196">
IFERROR(_xlfn.IFS(
$DH196="день_1",
$DR196*$BL196/($AX196-$AW196+1)*BC196*(DAY(EOMONTH(BC$15,0))),
$DH196="день_2",
$DR196/30*MAX(MIN($AX196,EOMONTH(BC$15,0))-MAX($AW196,BC$15)+1,),
$DH196="раб.день",
$DR196/30*(IFERROR(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$DR196*BC196,
$DH196="неделя",
$DR196*BC196/7*(ROUNDUP((DAY(EOMONTH(BC$15,0)))/4,0))),
0)</f>
        <v/>
      </c>
      <c r="DW196" s="125">
        <f t="array" ref="DW196">
IFERROR(_xlfn.IFS(
$DH196="день_1",
$DR196*$BL196/($AX196-$AW196+1)*BD196*(DAY(EOMONTH(BD$15,0))),
$DH196="день_2",
$DR196/30*MAX(MIN($AX196,EOMONTH(BD$15,0))-MAX($AW196,BD$15)+1,),
$DH196="раб.день",
$DR196/30*(IFERROR(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$DR196*BD196,
$DH196="неделя",
$DR196*BD196/7*(ROUNDUP((DAY(EOMONTH(BD$15,0)))/4,0))),
0)</f>
        <v/>
      </c>
      <c r="DX196" s="125">
        <f t="array" ref="DX196">
IFERROR(_xlfn.IFS(
$DH196="день_1",
$DR196*$BL196/($AX196-$AW196+1)*BE196*(DAY(EOMONTH(BE$15,0))),
$DH196="день_2",
$DR196/30*MAX(MIN($AX196,EOMONTH(BE$15,0))-MAX($AW196,BE$15)+1,),
$DH196="раб.день",
$DR196/30*(IFERROR(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$DR196*BE196,
$DH196="неделя",
$DR196*BE196/7*(ROUNDUP((DAY(EOMONTH(BE$15,0)))/4,0))),
0)</f>
        <v/>
      </c>
      <c r="DY196" s="125">
        <f t="array" ref="DY196">
IFERROR(_xlfn.IFS(
$DH196="день_1",
$DR196*$BL196/($AX196-$AW196+1)*BF196*(DAY(EOMONTH(BF$15,0))),
$DH196="день_2",
$DR196/30*MAX(MIN($AX196,EOMONTH(BF$15,0))-MAX($AW196,BF$15)+1,),
$DH196="раб.день",
$DR196/30*(IFERROR(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$DR196*BF196,
$DH196="неделя",
$DR196*BF196/7*(ROUNDUP((DAY(EOMONTH(BF$15,0)))/4,0))),
0)</f>
        <v/>
      </c>
      <c r="DZ196" s="125">
        <f t="array" ref="DZ196">
IFERROR(_xlfn.IFS(
$DH196="день_1",
$DR196*$BL196/($AX196-$AW196+1)*BG196*(DAY(EOMONTH(BG$15,0))),
$DH196="день_2",
$DR196/30*MAX(MIN($AX196,EOMONTH(BG$15,0))-MAX($AW196,BG$15)+1,),
$DH196="раб.день",
$DR196/30*(IFERROR(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$DR196*BG196,
$DH196="неделя",
$DR196*BG196/7*(ROUNDUP((DAY(EOMONTH(BG$15,0)))/4,0))),
0)</f>
        <v/>
      </c>
      <c r="EA196" s="125">
        <f t="array" ref="EA196">
IFERROR(_xlfn.IFS(
$DH196="день_1",
$DR196*$BL196/($AX196-$AW196+1)*BH196*(DAY(EOMONTH(BH$15,0))),
$DH196="день_2",
$DR196/30*MAX(MIN($AX196,EOMONTH(BH$15,0))-MAX($AW196,BH$15)+1,),
$DH196="раб.день",
$DR196/30*(IFERROR(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$DR196*BH196,
$DH196="неделя",
$DR196*BH196/7*(ROUNDUP((DAY(EOMONTH(BH$15,0)))/4,0))),
0)</f>
        <v/>
      </c>
      <c r="EB196" s="125">
        <f t="array" ref="EB196">
IFERROR(_xlfn.IFS(
$DH196="день_1",
$DR196*$BL196/($AX196-$AW196+1)*BI196*(DAY(EOMONTH(BI$15,0))),
$DH196="день_2",
$DR196/30*MAX(MIN($AX196,EOMONTH(BI$15,0))-MAX($AW196,BI$15)+1,),
$DH196="раб.день",
$DR196/30*(IFERROR(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$DR196*BI196,
$DH196="неделя",
$DR196*BI196/7*(ROUNDUP((DAY(EOMONTH(BI$15,0)))/4,0))),
0)</f>
        <v/>
      </c>
      <c r="EC196" s="125">
        <f t="array" ref="EC196">
IFERROR(_xlfn.IFS(
$DH196="день_1",
$DR196*$BL196/($AX196-$AW196+1)*BJ196*(DAY(EOMONTH(BJ$15,0))),
$DH196="день_2",
$DR196/30*MAX(MIN($AX196,EOMONTH(BJ$15,0))-MAX($AW196,BJ$15)+1,),
$DH196="раб.день",
$DR196/30*(IFERROR(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$DR196*BJ196,
$DH196="неделя",
$DR196*BJ196/7*(ROUNDUP((DAY(EOMONTH(BJ$15,0)))/4,0))),
0)</f>
        <v/>
      </c>
      <c r="ED196" s="125">
        <f t="array" ref="ED196">
IFERROR(_xlfn.IFS(
$DH196="день_1",
$DR196*$BL196/($AX196-$AW196+1)*BK196*(DAY(EOMONTH(BK$15,0))),
$DH196="день_2",
$DR196/30*MAX(MIN($AX196,EOMONTH(BK$15,0))-MAX($AW196,BK$15)+1,),
$DH196="раб.день",
$DR196/30*(IFERROR(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$DR196*BK196,
$DH196="неделя",
$DR196*BK196/7*(ROUNDUP((DAY(EOMONTH(BK$15,0)))/4,0))),
0)</f>
        <v/>
      </c>
      <c r="EE196" s="125">
        <f>SUM($DS196,$DT196,$DU196,$DV196,$DW196,$DX196,$DY196,$DZ196,$EA196,$EB196,$EC196,$ED196)</f>
        <v/>
      </c>
      <c r="EF196" s="125">
        <f>IFERROR(ROUND($EE196*(1+$EP196),2),0)</f>
        <v/>
      </c>
      <c r="EG196" s="128" t="n">
        <v>1</v>
      </c>
      <c r="EH196" s="126" t="n">
        <v>0</v>
      </c>
      <c r="EI196" s="126">
        <f>ROUND(SUM($EH196:$EH196)*SUM($AB196:$AB196)*$EG196,2)</f>
        <v/>
      </c>
      <c r="EJ196" s="126">
        <f>ROUND($EI196*(1+$EP196),2)</f>
        <v/>
      </c>
      <c r="EK196" s="126" t="n">
        <v>0</v>
      </c>
      <c r="EL196" s="126">
        <f>ROUND(SUM($EK196:$EK196)*SUM($AB196:$AB196)*$EG196,2)</f>
        <v/>
      </c>
      <c r="EM196" s="126">
        <f>ROUND($EL196*(1+$EP196),2)</f>
        <v/>
      </c>
      <c r="EN196" s="126">
        <f>SUM($EE196,$EI196,$EL196)</f>
        <v/>
      </c>
      <c r="EO196" s="126">
        <f>SUM($EF196,$EJ196,$EM196)</f>
        <v/>
      </c>
      <c r="EP196" s="59" t="n"/>
      <c r="EQ196" s="59" t="n"/>
      <c r="ER196" s="60">
        <f t="array" ref="ER1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MATCH(ES196,
{"AMS";"RussOutdoor";"HD Outdoor";"Ingroup";"IQ";"Ledproduction";"LisChannel";"Logic";"Media-PPL";"NovikovTV | НовиковТВ";"SMA";"SOK";"КрокусТВ | CrocusTV | IndoorTV";"Сити";"ТЯК Москва"},
0)),"")</f>
        <v/>
      </c>
      <c r="ES196" s="60" t="n"/>
      <c r="ET196" s="60">
        <f t="array" ref="ET1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MATCH(ES196,
{"AMS";"RussOutdoor";"HD Outdoor";"Ingroup";"IQ";"Ledproduction";"LisChannel";"Logic";"Media-PPL";"NovikovTV | НовиковТВ";"SMA";"SOK";"КрокусТВ | CrocusTV | IndoorTV";"Сити";"ТЯК Москва"},
0)),"")</f>
        <v/>
      </c>
      <c r="EU196" s="60" t="n"/>
      <c r="EV196" s="60" t="n"/>
      <c r="EX196" s="110">
        <f t="array" ref="EX196">
($AR196/30
+N("ТРАФИК ПЛОЩАДКИ"))*
(IFERROR(
_xlfn.LET(
_xlpm.GPR,
HLOOKUP($L196,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IF($Q196="цифровой",_xlpm.GPR/$AG196,_xlpm.GPR/60)),
0)
+N("DWELL TIME"))*
(IF($AB196=0,0,IF($AB196=1,0.3,IF($AB196=2,0.5,IF($AB196&gt;2,1))))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_xlfn.IFS($AC196="да",1.2,$AC196="нет",1)*
_xlfn.IFS($AD196="да",1.2,$AD196="нет",1)*
IF(R196="статический",1,1.2)*
$X196*
INDEX(
{1.2;1;1.2;1.2;1;1.2;1.2;1.2;1.2;1.2;1.2;1;1.2;1.2;1.2;1.2;1;1;1.2;1.2;1.2;1;1;1;1;1.2;1.2;1.2;1.2;1;1;1;1;1.2;1.2;1.2;1.2;1.2;1.2;1.2;1.2;1;1;1.2;1;1;1;1;1.5;1;1;1.5;1.5;1.2},
MATCH($Q196,_xlpm.MI,0)))&gt;{0.02;0.04;0.06;0.1;0.2;0.4;0.6;0.8;1;2;4;6})),
{0;1;2;3;4;5;6;7;8;9;10;11;12},
0)))
+N("КОЭФФИЦИЕНТ КОНТАКТА"))))*
(_xlfn.IFS($X196&lt;0.1,$X196/1000,$X196&gt;25,5.2,AND($X196&gt;=0.1,$X196&lt;=25),(($X196*2+0.1)/10)*($X196/10)))*
IFERROR((_xlfn.LET(
_xlpm.MA,
{0;0.8;0.85;0.9;0.95;1},
_xlpm.MAA,
{0;1;2;3;4;5},
INDEX(_xlpm.MA,MATCH(SUMPRODUCT(--((IF(ROUND(_xlpm.MAA,1)&gt;5,5,ROUND($AB196,1)))&gt;{0;1;2;3;4;5})),_xlpm.MAA,0)))
+N("КОЭФФИЦИЕНТ КОЛ-ВО КОНСТРУКЦИЙ")),1)*
$AB196,0))*
(IF($Q196="цифровой",$AG196/15*$AI196,1)
+N("ДЛЯ ЦИФРЫ"))</f>
        <v/>
      </c>
      <c r="EY196" s="110">
        <f>IFERROR(EX196*AY196,0)</f>
        <v/>
      </c>
      <c r="EZ196" s="131">
        <f>IFERROR(DP196/EY196*1000,0)</f>
        <v/>
      </c>
      <c r="FA196" s="112">
        <f>IFERROR(FC196/FB196,0)</f>
        <v/>
      </c>
      <c r="FB196" s="112">
        <f>IFERROR((FC196/(EY196/FF196*#REF!))*0.825,0)</f>
        <v/>
      </c>
      <c r="FC196" s="112">
        <f>IFERROR(((EX196*30/AR196)*100)/30,0)</f>
        <v/>
      </c>
      <c r="FD196" s="112">
        <f>IFERROR(EY196/G196*100%,0)</f>
        <v/>
      </c>
      <c r="FE196" s="112">
        <f>IFERROR(FD196/FC196*100%,0)</f>
        <v/>
      </c>
      <c r="FF196" s="110">
        <f>IFERROR(AR196/30*AY196,0)</f>
        <v/>
      </c>
    </row>
    <row r="197" ht="12.75" customHeight="1">
      <c r="A197" s="59" t="n"/>
      <c r="B197" s="60" t="n"/>
      <c r="C197" s="60" t="n"/>
      <c r="D197" s="60">
        <f t="array" ref="D1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7" s="60">
        <f t="array" ref="E1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7" s="60" t="inlineStr"/>
      <c r="G197" s="60" t="n"/>
      <c r="H197" s="60">
        <f t="array" ref="H1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7" s="60" t="n"/>
      <c r="J197" s="60" t="n"/>
      <c r="K197" s="60" t="n"/>
      <c r="L197" s="60" t="n"/>
      <c r="M197" s="60" t="n"/>
      <c r="N197" s="60" t="n"/>
      <c r="O197" s="60" t="n"/>
      <c r="P197" s="60">
        <f t="array" ref="P197">
_xlfn.IFS(
ISNUMBER(MATCH($Q197,{"шелфбаннер","разделитель","монетница","чековая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ISNUMBER(MATCH($Q197,{"каталог","журнал"},)),
"Пресса",
$Q197="","")</f>
        <v/>
      </c>
      <c r="Q197" s="60" t="n"/>
      <c r="R197" s="60">
        <f t="array" ref="R197">
IFERROR(
_xlfn.IFS(
OR(ISNUMBER(MATCH($Q197,{"экспозиция","макет","стенд","автостенд","авто стенд","выставочное пространство","выставочные стенды","модульные выставочные стенды","3Д конструкция","3D конструкция"},)),P197="Экспонирование"),
"нестандартный",
ISNUMBER(MATCH($Q197,{"скроллер","призматрон"},)),
"динамический",
$P197="Видео",
"цифровой",
OR($P197="Пресса",$P197="Щит",$P197="POSm",$P197="Подвес",$P197="Брендирование/оклейка"),
"статический"),"")</f>
        <v/>
      </c>
      <c r="S197" s="59" t="n"/>
      <c r="T197" s="60" t="n"/>
      <c r="U197" s="60" t="n"/>
      <c r="V197" s="60">
        <f>
IF(P197="Видео",
"цифровой постер/ролик",
IF(ISNUMBER(MATCH(Q197,{"короб световой","короб световой | лайтбокс","короб световой | кристалайт","лайтбокс","лайт бокс","кристалайт","LB","lightbox"},)),
"бэклит",
IF(P197="Брендирование/оклейка",
"перфарированная пленка/самоклейка",
IF(P197="Экспонирование",
"под запрос",
IF(P197="Подвес",
"баннер/ткань",
"")))))</f>
        <v/>
      </c>
      <c r="W197" s="59" t="n"/>
      <c r="X197" s="59" t="n"/>
      <c r="Y197" s="59" t="n"/>
      <c r="Z197" s="61" t="n"/>
      <c r="AA197" s="61" t="n"/>
      <c r="AB197" s="61">
        <f>IF(BL197&gt;0,Z197,0)</f>
        <v/>
      </c>
      <c r="AC197" s="59" t="n"/>
      <c r="AD197" s="59" t="n"/>
      <c r="AE197" s="59" t="n"/>
      <c r="AF197" s="59" t="n"/>
      <c r="AG197" s="59" t="n"/>
      <c r="AH197" s="59" t="n"/>
      <c r="AI197" s="59" t="n"/>
      <c r="AJ197" s="59" t="n"/>
      <c r="AK197" s="59" t="n"/>
      <c r="AL197" s="62">
        <f>IFERROR(IF(OR(R197="статический",R197="динамический",R197="нестандартный",R197="",R197=""),"-",IF(AND(AH197="-",AI197="-"),"-",AK197*3600/AH197*AI197)),"-")</f>
        <v/>
      </c>
      <c r="AM197" s="62">
        <f>IFERROR(IF(OR(R197="статический",R197="динамический",R197="",R197="", R197="BTL",R197="нестандартный"),"-",AG197*AI197*AL197/60),"-")</f>
        <v/>
      </c>
      <c r="AN197" s="63">
        <f>IFERROR(IF(AH197="","-",AG197*AI197/AH197),"-")</f>
        <v/>
      </c>
      <c r="AO197" s="59">
        <f>IFERROR(IF(OR($R197="статический",$R197="динамический",$R197="",$R197="",$R197="BTL",$R197="нестандартный"),"-",$AL197*$AY197),"-")</f>
        <v/>
      </c>
      <c r="AP197" s="62">
        <f>IFERROR(IF(OR($R197="статический",$R197="динамический",$R197="",$R197="",$R197="BTL",$R197="нестандартный"),"-",$AM197*AY197),"-")</f>
        <v/>
      </c>
      <c r="AQ197" s="64" t="n"/>
      <c r="AR197" s="61" t="n"/>
      <c r="AS197" s="61" t="n"/>
      <c r="AT197" s="61" t="n"/>
      <c r="AU197" s="65" t="n"/>
      <c r="AV197" s="124">
        <f>IFERROR(DR197/AT197*1000,"n/a")</f>
        <v/>
      </c>
      <c r="AW197" s="67" t="n"/>
      <c r="AX197" s="67" t="n"/>
      <c r="AY197" s="43">
        <f>IFERROR(IF(OR($AW197="",$AX197=""),"",_xlfn.DAYS($AX197+1,$AW197)),"")</f>
        <v/>
      </c>
      <c r="AZ197" s="68">
        <f t="array" ref="AZ197">
_xlfn.LET(_xlpm.COEFF,
IF($AW197+$AX197=0,0,IF(MAX(MIN($AX197,EOMONTH(AZ$15,0))-MAX($AW197,AZ$15)+1,)&gt;0,1,0)),
_xlfn.IFS(
$ES197="LisChannel",
_xlpm.COEFF*
INDEX({1;1;1.2;1.2;1;1;1;1;1.2;1.2;1.2;1.2},
MATCH(MONTH(AZ$15),
{1,2,3,4,5,6,7,8,9,10,11,12})),
CONCATENATE($ES197," ",$L197)="RussOutdoor метро",
_xlpm.COEFF*
INDEX({0.8;0.9;1.1;1.1;1;1;1;1;1.1;1.1;1.1;1.1},
MATCH(MONTH(AZ$15),
{1,2,3,4,5,6,7,8,9,10,11,12})),
$ES197&lt;&gt;"LisChannel",
_xlpm.COEFF,
$ES197&lt;&gt;"RussOutdoor",
_xlpm.COEFF))</f>
        <v/>
      </c>
      <c r="BA197" s="68">
        <f t="array" ref="BA197">
_xlfn.LET(_xlpm.COEFF,
IF($AW197+$AX197=0,0,IF(MAX(MIN($AX197,EOMONTH(BA$15,0))-MAX($AW197,BA$15)+1,)&gt;0,1,0)),
_xlfn.IFS(
$ES197="LisChannel",
_xlpm.COEFF*
INDEX({1;1;1.2;1.2;1;1;1;1;1.2;1.2;1.2;1.2},
MATCH(MONTH(BA$15),
{1,2,3,4,5,6,7,8,9,10,11,12})),
CONCATENATE($ES197," ",$L197)="RussOutdoor метро",
_xlpm.COEFF*
INDEX({0.8;0.9;1.1;1.1;1;1;1;1;1.1;1.1;1.1;1.1},
MATCH(MONTH(BA$15),
{1,2,3,4,5,6,7,8,9,10,11,12})),
$ES197&lt;&gt;"LisChannel",
_xlpm.COEFF,
$ES197&lt;&gt;"RussOutdoor",
_xlpm.COEFF))</f>
        <v/>
      </c>
      <c r="BB197" s="68">
        <f t="array" ref="BB197">
_xlfn.LET(_xlpm.COEFF,
IF($AW197+$AX197=0,0,IF(MAX(MIN($AX197,EOMONTH(BB$15,0))-MAX($AW197,BB$15)+1,)&gt;0,1,0)),
_xlfn.IFS(
$ES197="LisChannel",
_xlpm.COEFF*
INDEX({1;1;1.2;1.2;1;1;1;1;1.2;1.2;1.2;1.2},
MATCH(MONTH(BB$15),
{1,2,3,4,5,6,7,8,9,10,11,12})),
CONCATENATE($ES197," ",$L197)="RussOutdoor метро",
_xlpm.COEFF*
INDEX({0.8;0.9;1.1;1.1;1;1;1;1;1.1;1.1;1.1;1.1},
MATCH(MONTH(BB$15),
{1,2,3,4,5,6,7,8,9,10,11,12})),
$ES197&lt;&gt;"LisChannel",
_xlpm.COEFF,
$ES197&lt;&gt;"RussOutdoor",
_xlpm.COEFF))</f>
        <v/>
      </c>
      <c r="BC197" s="68">
        <f t="array" ref="BC197">
_xlfn.LET(_xlpm.COEFF,
IF($AW197+$AX197=0,0,IF(MAX(MIN($AX197,EOMONTH(BC$15,0))-MAX($AW197,BC$15)+1,)&gt;0,1,0)),
_xlfn.IFS(
$ES197="LisChannel",
_xlpm.COEFF*
INDEX({1;1;1.2;1.2;1;1;1;1;1.2;1.2;1.2;1.2},
MATCH(MONTH(BC$15),
{1,2,3,4,5,6,7,8,9,10,11,12})),
CONCATENATE($ES197," ",$L197)="RussOutdoor метро",
_xlpm.COEFF*
INDEX({0.8;0.9;1.1;1.1;1;1;1;1;1.1;1.1;1.1;1.1},
MATCH(MONTH(BC$15),
{1,2,3,4,5,6,7,8,9,10,11,12})),
$ES197&lt;&gt;"LisChannel",
_xlpm.COEFF,
$ES197&lt;&gt;"RussOutdoor",
_xlpm.COEFF))</f>
        <v/>
      </c>
      <c r="BD197" s="68">
        <f t="array" ref="BD197">
_xlfn.LET(_xlpm.COEFF,
IF($AW197+$AX197=0,0,IF(MAX(MIN($AX197,EOMONTH(BD$15,0))-MAX($AW197,BD$15)+1,)&gt;0,1,0)),
_xlfn.IFS(
$ES197="LisChannel",
_xlpm.COEFF*
INDEX({1;1;1.2;1.2;1;1;1;1;1.2;1.2;1.2;1.2},
MATCH(MONTH(BD$15),
{1,2,3,4,5,6,7,8,9,10,11,12})),
CONCATENATE($ES197," ",$L197)="RussOutdoor метро",
_xlpm.COEFF*
INDEX({0.8;0.9;1.1;1.1;1;1;1;1;1.1;1.1;1.1;1.1},
MATCH(MONTH(BD$15),
{1,2,3,4,5,6,7,8,9,10,11,12})),
$ES197&lt;&gt;"LisChannel",
_xlpm.COEFF,
$ES197&lt;&gt;"RussOutdoor",
_xlpm.COEFF))</f>
        <v/>
      </c>
      <c r="BE197" s="68">
        <f t="array" ref="BE197">
_xlfn.LET(_xlpm.COEFF,
IF($AW197+$AX197=0,0,IF(MAX(MIN($AX197,EOMONTH(BE$15,0))-MAX($AW197,BE$15)+1,)&gt;0,1,0)),
_xlfn.IFS(
$ES197="LisChannel",
_xlpm.COEFF*
INDEX({1;1;1.2;1.2;1;1;1;1;1.2;1.2;1.2;1.2},
MATCH(MONTH(BE$15),
{1,2,3,4,5,6,7,8,9,10,11,12})),
CONCATENATE($ES197," ",$L197)="RussOutdoor метро",
_xlpm.COEFF*
INDEX({0.8;0.9;1.1;1.1;1;1;1;1;1.1;1.1;1.1;1.1},
MATCH(MONTH(BE$15),
{1,2,3,4,5,6,7,8,9,10,11,12})),
$ES197&lt;&gt;"LisChannel",
_xlpm.COEFF,
$ES197&lt;&gt;"RussOutdoor",
_xlpm.COEFF))</f>
        <v/>
      </c>
      <c r="BF197" s="68">
        <f t="array" ref="BF197">
_xlfn.LET(_xlpm.COEFF,
IF($AW197+$AX197=0,0,IF(MAX(MIN($AX197,EOMONTH(BF$15,0))-MAX($AW197,BF$15)+1,)&gt;0,1,0)),
_xlfn.IFS(
$ES197="LisChannel",
_xlpm.COEFF*
INDEX({1;1;1.2;1.2;1;1;1;1;1.2;1.2;1.2;1.2},
MATCH(MONTH(BF$15),
{1,2,3,4,5,6,7,8,9,10,11,12})),
CONCATENATE($ES197," ",$L197)="RussOutdoor метро",
_xlpm.COEFF*
INDEX({0.8;0.9;1.1;1.1;1;1;1;1;1.1;1.1;1.1;1.1},
MATCH(MONTH(BF$15),
{1,2,3,4,5,6,7,8,9,10,11,12})),
$ES197&lt;&gt;"LisChannel",
_xlpm.COEFF,
$ES197&lt;&gt;"RussOutdoor",
_xlpm.COEFF))</f>
        <v/>
      </c>
      <c r="BG197" s="68">
        <f t="array" ref="BG197">
_xlfn.LET(_xlpm.COEFF,
IF($AW197+$AX197=0,0,IF(MAX(MIN($AX197,EOMONTH(BG$15,0))-MAX($AW197,BG$15)+1,)&gt;0,1,0)),
_xlfn.IFS(
$ES197="LisChannel",
_xlpm.COEFF*
INDEX({1;1;1.2;1.2;1;1;1;1;1.2;1.2;1.2;1.2},
MATCH(MONTH(BG$15),
{1,2,3,4,5,6,7,8,9,10,11,12})),
CONCATENATE($ES197," ",$L197)="RussOutdoor метро",
_xlpm.COEFF*
INDEX({0.8;0.9;1.1;1.1;1;1;1;1;1.1;1.1;1.1;1.1},
MATCH(MONTH(BG$15),
{1,2,3,4,5,6,7,8,9,10,11,12})),
$ES197&lt;&gt;"LisChannel",
_xlpm.COEFF,
$ES197&lt;&gt;"RussOutdoor",
_xlpm.COEFF))</f>
        <v/>
      </c>
      <c r="BH197" s="68">
        <f t="array" ref="BH197">
_xlfn.LET(_xlpm.COEFF,
IF($AW197+$AX197=0,0,IF(MAX(MIN($AX197,EOMONTH(BH$15,0))-MAX($AW197,BH$15)+1,)&gt;0,1,0)),
_xlfn.IFS(
$ES197="LisChannel",
_xlpm.COEFF*
INDEX({1;1;1.2;1.2;1;1;1;1;1.2;1.2;1.2;1.2},
MATCH(MONTH(BH$15),
{1,2,3,4,5,6,7,8,9,10,11,12})),
CONCATENATE($ES197," ",$L197)="RussOutdoor метро",
_xlpm.COEFF*
INDEX({0.8;0.9;1.1;1.1;1;1;1;1;1.1;1.1;1.1;1.1},
MATCH(MONTH(BH$15),
{1,2,3,4,5,6,7,8,9,10,11,12})),
$ES197&lt;&gt;"LisChannel",
_xlpm.COEFF,
$ES197&lt;&gt;"RussOutdoor",
_xlpm.COEFF))</f>
        <v/>
      </c>
      <c r="BI197" s="68">
        <f t="array" ref="BI197">
_xlfn.LET(_xlpm.COEFF,
IF($AW197+$AX197=0,0,IF(MAX(MIN($AX197,EOMONTH(BI$15,0))-MAX($AW197,BI$15)+1,)&gt;0,1,0)),
_xlfn.IFS(
$ES197="LisChannel",
_xlpm.COEFF*
INDEX({1;1;1.2;1.2;1;1;1;1;1.2;1.2;1.2;1.2},
MATCH(MONTH(BI$15),
{1,2,3,4,5,6,7,8,9,10,11,12})),
CONCATENATE($ES197," ",$L197)="RussOutdoor метро",
_xlpm.COEFF*
INDEX({0.8;0.9;1.1;1.1;1;1;1;1;1.1;1.1;1.1;1.1},
MATCH(MONTH(BI$15),
{1,2,3,4,5,6,7,8,9,10,11,12})),
$ES197&lt;&gt;"LisChannel",
_xlpm.COEFF,
$ES197&lt;&gt;"RussOutdoor",
_xlpm.COEFF))</f>
        <v/>
      </c>
      <c r="BJ197" s="68">
        <f t="array" ref="BJ197">
_xlfn.LET(_xlpm.COEFF,
IF($AW197+$AX197=0,0,IF(MAX(MIN($AX197,EOMONTH(BJ$15,0))-MAX($AW197,BJ$15)+1,)&gt;0,1,0)),
_xlfn.IFS(
$ES197="LisChannel",
_xlpm.COEFF*
INDEX({1;1;1.2;1.2;1;1;1;1;1.2;1.2;1.2;1.2},
MATCH(MONTH(BJ$15),
{1,2,3,4,5,6,7,8,9,10,11,12})),
CONCATENATE($ES197," ",$L197)="RussOutdoor метро",
_xlpm.COEFF*
INDEX({0.8;0.9;1.1;1.1;1;1;1;1;1.1;1.1;1.1;1.1},
MATCH(MONTH(BJ$15),
{1,2,3,4,5,6,7,8,9,10,11,12})),
$ES197&lt;&gt;"LisChannel",
_xlpm.COEFF,
$ES197&lt;&gt;"RussOutdoor",
_xlpm.COEFF))</f>
        <v/>
      </c>
      <c r="BK197" s="68">
        <f t="array" ref="BK197">
_xlfn.LET(_xlpm.COEFF,
IF($AW197+$AX197=0,0,IF(MAX(MIN($AX197,EOMONTH(BK$15,0))-MAX($AW197,BK$15)+1,)&gt;0,1,0)),
_xlfn.IFS(
$ES197="LisChannel",
_xlpm.COEFF*
INDEX({1;1;1.2;1.2;1;1;1;1;1.2;1.2;1.2;1.2},
MATCH(MONTH(BK$15),
{1,2,3,4,5,6,7,8,9,10,11,12})),
CONCATENATE($ES197," ",$L197)="RussOutdoor метро",
_xlpm.COEFF*
INDEX({0.8;0.9;1.1;1.1;1;1;1;1;1.1;1.1;1.1;1.1},
MATCH(MONTH(BK$15),
{1,2,3,4,5,6,7,8,9,10,11,12})),
$ES197&lt;&gt;"LisChannel",
_xlpm.COEFF,
$ES197&lt;&gt;"RussOutdoor",
_xlpm.COEFF))</f>
        <v/>
      </c>
      <c r="BL197" s="62">
        <f>COUNTIFS($AZ197:$BK197,"&gt;0")</f>
        <v/>
      </c>
      <c r="BM197" s="65" t="n"/>
      <c r="BN197" s="125">
        <f>$DJ197</f>
        <v/>
      </c>
      <c r="BO197" s="63">
        <f>$DQ197</f>
        <v/>
      </c>
      <c r="BP197" s="125">
        <f>
IFERROR(
IF($BL197=0,0,
$BN197*(1-$BO197)),
0)</f>
        <v/>
      </c>
      <c r="BQ197" s="125">
        <f t="array" ref="BQ197">
IFERROR(
_xlfn.IFS(
$DH197="день_1",
$BP197*$BL197/($AX197-$AW197+1)*AZ197*(DAY(EOMONTH(AZ$15,0))),
$DH197="день_2",
$BP197/30*MAX(MIN($AX197,EOMONTH(AZ$15,0))-MAX($AW197,AZ$15)+1,),
$DH197="раб.день",
$BP197/30*(IFERROR(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$BP197*AZ197,
$DH197="неделя",
$BP197*AZ197/7*(ROUNDUP((DAY(EOMONTH(AZ$15,0)))/4,0))),
0)</f>
        <v/>
      </c>
      <c r="BR197" s="125">
        <f t="array" ref="BR197">
IFERROR(
_xlfn.IFS(
$DH197="день_1",
$BP197*$BL197/($AX197-$AW197+1)*BA197*(DAY(EOMONTH(BA$15,0))),
$DH197="день_2",
$BP197/30*MAX(MIN($AX197,EOMONTH(BA$15,0))-MAX($AW197,BA$15)+1,),
$DH197="раб.день",
$BP197/30*(IFERROR(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$BP197*BA197,
$DH197="неделя",
$BP197*BA197/7*(ROUNDUP((DAY(EOMONTH(BA$15,0)))/4,0))),
0)</f>
        <v/>
      </c>
      <c r="BS197" s="125">
        <f t="array" ref="BS197">
IFERROR(
_xlfn.IFS(
$DH197="день_1",
$BP197*$BL197/($AX197-$AW197+1)*BB197*(DAY(EOMONTH(BB$15,0))),
$DH197="день_2",
$BP197/30*MAX(MIN($AX197,EOMONTH(BB$15,0))-MAX($AW197,BB$15)+1,),
$DH197="раб.день",
$BP197/30*(IFERROR(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$BP197*BB197,
$DH197="неделя",
$BP197*BB197/7*(ROUNDUP((DAY(EOMONTH(BB$15,0)))/4,0))),
0)</f>
        <v/>
      </c>
      <c r="BT197" s="125">
        <f t="array" ref="BT197">
IFERROR(
_xlfn.IFS(
$DH197="день_1",
$BP197*$BL197/($AX197-$AW197+1)*BC197*(DAY(EOMONTH(BC$15,0))),
$DH197="день_2",
$BP197/30*MAX(MIN($AX197,EOMONTH(BC$15,0))-MAX($AW197,BC$15)+1,),
$DH197="раб.день",
$BP197/30*(IFERROR(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$BP197*BC197,
$DH197="неделя",
$BP197*BC197/7*(ROUNDUP((DAY(EOMONTH(BC$15,0)))/4,0))),
0)</f>
        <v/>
      </c>
      <c r="BU197" s="125">
        <f t="array" ref="BU197">
IFERROR(
_xlfn.IFS(
$DH197="день_1",
$BP197*$BL197/($AX197-$AW197+1)*BD197*(DAY(EOMONTH(BD$15,0))),
$DH197="день_2",
$BP197/30*MAX(MIN($AX197,EOMONTH(BD$15,0))-MAX($AW197,BD$15)+1,),
$DH197="раб.день",
$BP197/30*(IFERROR(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$BP197*BD197,
$DH197="неделя",
$BP197*BD197/7*(ROUNDUP((DAY(EOMONTH(BD$15,0)))/4,0))),
0)</f>
        <v/>
      </c>
      <c r="BV197" s="125">
        <f t="array" ref="BV197">
IFERROR(
_xlfn.IFS(
$DH197="день_1",
$BP197*$BL197/($AX197-$AW197+1)*BE197*(DAY(EOMONTH(BE$15,0))),
$DH197="день_2",
$BP197/30*MAX(MIN($AX197,EOMONTH(BE$15,0))-MAX($AW197,BE$15)+1,),
$DH197="раб.день",
$BP197/30*(IFERROR(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$BP197*BE197,
$DH197="неделя",
$BP197*BE197/7*(ROUNDUP((DAY(EOMONTH(BE$15,0)))/4,0))),
0)</f>
        <v/>
      </c>
      <c r="BW197" s="125">
        <f t="array" ref="BW197">
IFERROR(
_xlfn.IFS(
$DH197="день_1",
$BP197*$BL197/($AX197-$AW197+1)*BF197*(DAY(EOMONTH(BF$15,0))),
$DH197="день_2",
$BP197/30*MAX(MIN($AX197,EOMONTH(BF$15,0))-MAX($AW197,BF$15)+1,),
$DH197="раб.день",
$BP197/30*(IFERROR(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$BP197*BF197,
$DH197="неделя",
$BP197*BF197/7*(ROUNDUP((DAY(EOMONTH(BF$15,0)))/4,0))),
0)</f>
        <v/>
      </c>
      <c r="BX197" s="125">
        <f t="array" ref="BX197">
IFERROR(
_xlfn.IFS(
$DH197="день_1",
$BP197*$BL197/($AX197-$AW197+1)*BG197*(DAY(EOMONTH(BG$15,0))),
$DH197="день_2",
$BP197/30*MAX(MIN($AX197,EOMONTH(BG$15,0))-MAX($AW197,BG$15)+1,),
$DH197="раб.день",
$BP197/30*(IFERROR(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$BP197*BG197,
$DH197="неделя",
$BP197*BG197/7*(ROUNDUP((DAY(EOMONTH(BG$15,0)))/4,0))),
0)</f>
        <v/>
      </c>
      <c r="BY197" s="125">
        <f t="array" ref="BY197">
IFERROR(
_xlfn.IFS(
$DH197="день_1",
$BP197*$BL197/($AX197-$AW197+1)*BH197*(DAY(EOMONTH(BH$15,0))),
$DH197="день_2",
$BP197/30*MAX(MIN($AX197,EOMONTH(BH$15,0))-MAX($AW197,BH$15)+1,),
$DH197="раб.день",
$BP197/30*(IFERROR(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$BP197*BH197,
$DH197="неделя",
$BP197*BH197/7*(ROUNDUP((DAY(EOMONTH(BH$15,0)))/4,0))),
0)</f>
        <v/>
      </c>
      <c r="BZ197" s="125">
        <f t="array" ref="BZ197">
IFERROR(
_xlfn.IFS(
$DH197="день_1",
$BP197*$BL197/($AX197-$AW197+1)*BI197*(DAY(EOMONTH(BI$15,0))),
$DH197="день_2",
$BP197/30*MAX(MIN($AX197,EOMONTH(BI$15,0))-MAX($AW197,BI$15)+1,),
$DH197="раб.день",
$BP197/30*(IFERROR(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$BP197*BI197,
$DH197="неделя",
$BP197*BI197/7*(ROUNDUP((DAY(EOMONTH(BI$15,0)))/4,0))),
0)</f>
        <v/>
      </c>
      <c r="CA197" s="125">
        <f t="array" ref="CA197">
IFERROR(
_xlfn.IFS(
$DH197="день_1",
$BP197*$BL197/($AX197-$AW197+1)*BJ197*(DAY(EOMONTH(BJ$15,0))),
$DH197="день_2",
$BP197/30*MAX(MIN($AX197,EOMONTH(BJ$15,0))-MAX($AW197,BJ$15)+1,),
$DH197="раб.день",
$BP197/30*(IFERROR(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$BP197*BJ197,
$DH197="неделя",
$BP197*BJ197/7*(ROUNDUP((DAY(EOMONTH(BJ$15,0)))/4,0))),
0)</f>
        <v/>
      </c>
      <c r="CB197" s="125">
        <f t="array" ref="CB197">
IFERROR(
_xlfn.IFS(
$DH197="день_1",
$BP197*$BL197/($AX197-$AW197+1)*BK197*(DAY(EOMONTH(BK$15,0))),
$DH197="день_2",
$BP197/30*MAX(MIN($AX197,EOMONTH(BK$15,0))-MAX($AW197,BK$15)+1,),
$DH197="раб.день",
$BP197/30*(IFERROR(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$BP197*BK197,
$DH197="неделя",
$BP197*BK197/7*(ROUNDUP((DAY(EOMONTH(BK$15,0)))/4,0))),
0)</f>
        <v/>
      </c>
      <c r="CC197" s="125">
        <f>SUM($BQ197:$CB197)</f>
        <v/>
      </c>
      <c r="CD197" s="126">
        <f>SUM($EH197:$EH197)</f>
        <v/>
      </c>
      <c r="CE197" s="126">
        <f>$CD197*$AB197</f>
        <v/>
      </c>
      <c r="CF197" s="126">
        <f>SUM($EK197:$EK197)</f>
        <v/>
      </c>
      <c r="CG197" s="126">
        <f>$CF197*$AB197</f>
        <v/>
      </c>
      <c r="CH197" s="126">
        <f>SUM($CC197,$CE197,$CG197)</f>
        <v/>
      </c>
      <c r="CI197" s="126">
        <f>$CH197*(1+$CM197)</f>
        <v/>
      </c>
      <c r="CJ197" s="127" t="n">
        <v>0</v>
      </c>
      <c r="CK197" s="126">
        <f>SUM($CH197:$CH197)*(1+$CJ197)</f>
        <v/>
      </c>
      <c r="CL197" s="126">
        <f>SUM($CH197:$CH197)*(1+$CM197)</f>
        <v/>
      </c>
      <c r="CM197" s="59" t="n"/>
      <c r="CN197" s="59" t="n"/>
      <c r="CO197" s="72" t="n"/>
      <c r="CP197" s="59" t="n"/>
      <c r="CQ197" s="73" t="n"/>
      <c r="CR197" s="73" t="n"/>
      <c r="CS197" s="73" t="n"/>
      <c r="CT197" s="72" t="n"/>
      <c r="CU197" s="79" t="inlineStr">
        <is>
          <t> </t>
        </is>
      </c>
      <c r="CV197" s="60" t="n"/>
      <c r="CW197" s="60" t="n"/>
      <c r="CX197" s="60" t="n"/>
      <c r="CY197" s="127">
        <f>IFERROR(($CC197-$EE197)/($EE197/(1-$DQ197)),0)</f>
        <v/>
      </c>
      <c r="CZ197" s="127">
        <f>IFERROR(1-$EI197/($CE197),0)</f>
        <v/>
      </c>
      <c r="DA197" s="127">
        <f>IFERROR(1-$EL197/($CG197),0)</f>
        <v/>
      </c>
      <c r="DB197" s="126">
        <f>ROUND(IFERROR(($CI197/(1+$CM197)-$EN197),0),2)</f>
        <v/>
      </c>
      <c r="DC197" s="128" t="n"/>
      <c r="DD197" s="125" t="n"/>
      <c r="DE197" s="75" t="n">
        <v>0</v>
      </c>
      <c r="DF197" s="128" t="n"/>
      <c r="DG197" s="125">
        <f>IF($DC197=0,0,$DD197*($DC197*100%-$DE197*$DF197))*SUM($AB197:$AB197)</f>
        <v/>
      </c>
      <c r="DH197" s="129" t="inlineStr">
        <is>
          <t>месяц</t>
        </is>
      </c>
      <c r="DI197" s="130">
        <f t="array" ref="DI197">IFERROR(
IF($ES197="LisChannel",
(ROUND(((INDEX({174.625;153.888888888889;130.972222222222},MATCH($AI197,{2;3;4}),0))*$AG197*$AI197),2)),0),0)</f>
        <v/>
      </c>
      <c r="DJ197" s="130">
        <f>
_xlfn.LET(_xlpm.X,
IFERROR(
IF($ES197="НовиковТВ",
(_xlfn.LET(_xlpm.NTV,
_xlfn.LET(_xlpm.MIN,350000,
IF(SUMIFS($DI:$DI,$ES:$ES,"НовиковТВ")&lt;=_xlpm.MIN,
(SUMIFS($DI:$DI,$ES:$ES,"НовиковТВ")/(COUNTIFS($ES:$ES,"НовиковТВ")))*_xlpm.MIN/SUMIFS($DI:$DI,$ES:$ES,"НовиковТВ"),
DI197)),
_xlpm.NTV+$DG197/(1-(1-(_xlpm.NTV)*(1-$DL197)*(1-$DM197)*(1-$DN197)*(1-$DO197)*(1-$DP197)/_xlpm.NTV))))/(1+$EP197),
$DI197+$DG197/(1-(1-($DI197)*(1-$DL197)*(1-$DM197)*(1-$DN197)*(1-$DO197)*(1-$DP197)/$DI197))),
0),
_xlpm.X*(1+$CM197)*(1+$CW197)-_xlpm.X*(1+$CM197)+_xlpm.X)</f>
        <v/>
      </c>
      <c r="DK197" s="125" t="inlineStr">
        <is>
          <t>послед.</t>
        </is>
      </c>
      <c r="DL197" s="63" t="n">
        <v>0</v>
      </c>
      <c r="DM197" s="63" t="n">
        <v>0</v>
      </c>
      <c r="DN197" s="63" t="n">
        <v>0</v>
      </c>
      <c r="DO197" s="63" t="n">
        <v>0</v>
      </c>
      <c r="DP197" s="63" t="n">
        <v>0</v>
      </c>
      <c r="DQ197" s="63">
        <f t="array" ref="DQ197">IFERROR(_xlfn.IFS(
$DK197="послед.",1-(1-$DL197)*(1-$DM197)*(1-$DN197)*(1-$DO197)*(1-$DP197),
$DK197="сумм.",$DL197+$DM197+$DN197+$DO197+$DP197),
0)</f>
        <v/>
      </c>
      <c r="DR197" s="125">
        <f t="array" ref="DR197">
IFERROR(
_xlfn.IFS(
$BL197=0,
0,
$BL197&gt;0,
_xlfn.IFS($DK197="послед.",
$DJ197*(1-$DL197)*(1-$DM197)*(1-$DN197)*(1-$DO197)*(1-$DP197),
$DK197="сумм.",
$DJ197*(1-($DL197+$DM197+$DN197+$DO197+$DP197)))),0)</f>
        <v/>
      </c>
      <c r="DS197" s="125">
        <f t="array" ref="DS197">
IFERROR(_xlfn.IFS(
$DH197="день_1",
$DR197*$BL197/($AX197-$AW197+1)*AZ197*(DAY(EOMONTH(AZ$15,0))),
$DH197="день_2",
$DR197/30*MAX(MIN($AX197,EOMONTH(AZ$15,0))-MAX($AW197,AZ$15)+1,),
$DH197="раб.день",
$DR197/30*(IFERROR(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$DR197*AZ197,
$DH197="неделя",
$DR197*AZ197/7*(ROUNDUP((DAY(EOMONTH(AZ$15,0)))/4,0))),
0)</f>
        <v/>
      </c>
      <c r="DT197" s="125">
        <f t="array" ref="DT197">
IFERROR(_xlfn.IFS(
$DH197="день_1",
$DR197*$BL197/($AX197-$AW197+1)*BA197*(DAY(EOMONTH(BA$15,0))),
$DH197="день_2",
$DR197/30*MAX(MIN($AX197,EOMONTH(BA$15,0))-MAX($AW197,BA$15)+1,),
$DH197="раб.день",
$DR197/30*(IFERROR(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$DR197*BA197,
$DH197="неделя",
$DR197*BA197/7*(ROUNDUP((DAY(EOMONTH(BA$15,0)))/4,0))),
0)</f>
        <v/>
      </c>
      <c r="DU197" s="125">
        <f t="array" ref="DU197">
IFERROR(_xlfn.IFS(
$DH197="день_1",
$DR197*$BL197/($AX197-$AW197+1)*BB197*(DAY(EOMONTH(BB$15,0))),
$DH197="день_2",
$DR197/30*MAX(MIN($AX197,EOMONTH(BB$15,0))-MAX($AW197,BB$15)+1,),
$DH197="раб.день",
$DR197/30*(IFERROR(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$DR197*BB197,
$DH197="неделя",
$DR197*BB197/7*(ROUNDUP((DAY(EOMONTH(BB$15,0)))/4,0))),
0)</f>
        <v/>
      </c>
      <c r="DV197" s="125">
        <f t="array" ref="DV197">
IFERROR(_xlfn.IFS(
$DH197="день_1",
$DR197*$BL197/($AX197-$AW197+1)*BC197*(DAY(EOMONTH(BC$15,0))),
$DH197="день_2",
$DR197/30*MAX(MIN($AX197,EOMONTH(BC$15,0))-MAX($AW197,BC$15)+1,),
$DH197="раб.день",
$DR197/30*(IFERROR(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$DR197*BC197,
$DH197="неделя",
$DR197*BC197/7*(ROUNDUP((DAY(EOMONTH(BC$15,0)))/4,0))),
0)</f>
        <v/>
      </c>
      <c r="DW197" s="125">
        <f t="array" ref="DW197">
IFERROR(_xlfn.IFS(
$DH197="день_1",
$DR197*$BL197/($AX197-$AW197+1)*BD197*(DAY(EOMONTH(BD$15,0))),
$DH197="день_2",
$DR197/30*MAX(MIN($AX197,EOMONTH(BD$15,0))-MAX($AW197,BD$15)+1,),
$DH197="раб.день",
$DR197/30*(IFERROR(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$DR197*BD197,
$DH197="неделя",
$DR197*BD197/7*(ROUNDUP((DAY(EOMONTH(BD$15,0)))/4,0))),
0)</f>
        <v/>
      </c>
      <c r="DX197" s="125">
        <f t="array" ref="DX197">
IFERROR(_xlfn.IFS(
$DH197="день_1",
$DR197*$BL197/($AX197-$AW197+1)*BE197*(DAY(EOMONTH(BE$15,0))),
$DH197="день_2",
$DR197/30*MAX(MIN($AX197,EOMONTH(BE$15,0))-MAX($AW197,BE$15)+1,),
$DH197="раб.день",
$DR197/30*(IFERROR(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$DR197*BE197,
$DH197="неделя",
$DR197*BE197/7*(ROUNDUP((DAY(EOMONTH(BE$15,0)))/4,0))),
0)</f>
        <v/>
      </c>
      <c r="DY197" s="125">
        <f t="array" ref="DY197">
IFERROR(_xlfn.IFS(
$DH197="день_1",
$DR197*$BL197/($AX197-$AW197+1)*BF197*(DAY(EOMONTH(BF$15,0))),
$DH197="день_2",
$DR197/30*MAX(MIN($AX197,EOMONTH(BF$15,0))-MAX($AW197,BF$15)+1,),
$DH197="раб.день",
$DR197/30*(IFERROR(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$DR197*BF197,
$DH197="неделя",
$DR197*BF197/7*(ROUNDUP((DAY(EOMONTH(BF$15,0)))/4,0))),
0)</f>
        <v/>
      </c>
      <c r="DZ197" s="125">
        <f t="array" ref="DZ197">
IFERROR(_xlfn.IFS(
$DH197="день_1",
$DR197*$BL197/($AX197-$AW197+1)*BG197*(DAY(EOMONTH(BG$15,0))),
$DH197="день_2",
$DR197/30*MAX(MIN($AX197,EOMONTH(BG$15,0))-MAX($AW197,BG$15)+1,),
$DH197="раб.день",
$DR197/30*(IFERROR(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$DR197*BG197,
$DH197="неделя",
$DR197*BG197/7*(ROUNDUP((DAY(EOMONTH(BG$15,0)))/4,0))),
0)</f>
        <v/>
      </c>
      <c r="EA197" s="125">
        <f t="array" ref="EA197">
IFERROR(_xlfn.IFS(
$DH197="день_1",
$DR197*$BL197/($AX197-$AW197+1)*BH197*(DAY(EOMONTH(BH$15,0))),
$DH197="день_2",
$DR197/30*MAX(MIN($AX197,EOMONTH(BH$15,0))-MAX($AW197,BH$15)+1,),
$DH197="раб.день",
$DR197/30*(IFERROR(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$DR197*BH197,
$DH197="неделя",
$DR197*BH197/7*(ROUNDUP((DAY(EOMONTH(BH$15,0)))/4,0))),
0)</f>
        <v/>
      </c>
      <c r="EB197" s="125">
        <f t="array" ref="EB197">
IFERROR(_xlfn.IFS(
$DH197="день_1",
$DR197*$BL197/($AX197-$AW197+1)*BI197*(DAY(EOMONTH(BI$15,0))),
$DH197="день_2",
$DR197/30*MAX(MIN($AX197,EOMONTH(BI$15,0))-MAX($AW197,BI$15)+1,),
$DH197="раб.день",
$DR197/30*(IFERROR(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$DR197*BI197,
$DH197="неделя",
$DR197*BI197/7*(ROUNDUP((DAY(EOMONTH(BI$15,0)))/4,0))),
0)</f>
        <v/>
      </c>
      <c r="EC197" s="125">
        <f t="array" ref="EC197">
IFERROR(_xlfn.IFS(
$DH197="день_1",
$DR197*$BL197/($AX197-$AW197+1)*BJ197*(DAY(EOMONTH(BJ$15,0))),
$DH197="день_2",
$DR197/30*MAX(MIN($AX197,EOMONTH(BJ$15,0))-MAX($AW197,BJ$15)+1,),
$DH197="раб.день",
$DR197/30*(IFERROR(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$DR197*BJ197,
$DH197="неделя",
$DR197*BJ197/7*(ROUNDUP((DAY(EOMONTH(BJ$15,0)))/4,0))),
0)</f>
        <v/>
      </c>
      <c r="ED197" s="125">
        <f t="array" ref="ED197">
IFERROR(_xlfn.IFS(
$DH197="день_1",
$DR197*$BL197/($AX197-$AW197+1)*BK197*(DAY(EOMONTH(BK$15,0))),
$DH197="день_2",
$DR197/30*MAX(MIN($AX197,EOMONTH(BK$15,0))-MAX($AW197,BK$15)+1,),
$DH197="раб.день",
$DR197/30*(IFERROR(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$DR197*BK197,
$DH197="неделя",
$DR197*BK197/7*(ROUNDUP((DAY(EOMONTH(BK$15,0)))/4,0))),
0)</f>
        <v/>
      </c>
      <c r="EE197" s="125">
        <f>SUM($DS197,$DT197,$DU197,$DV197,$DW197,$DX197,$DY197,$DZ197,$EA197,$EB197,$EC197,$ED197)</f>
        <v/>
      </c>
      <c r="EF197" s="125">
        <f>IFERROR(ROUND($EE197*(1+$EP197),2),0)</f>
        <v/>
      </c>
      <c r="EG197" s="128" t="n">
        <v>1</v>
      </c>
      <c r="EH197" s="126" t="n">
        <v>0</v>
      </c>
      <c r="EI197" s="126">
        <f>ROUND(SUM($EH197:$EH197)*SUM($AB197:$AB197)*$EG197,2)</f>
        <v/>
      </c>
      <c r="EJ197" s="126">
        <f>ROUND($EI197*(1+$EP197),2)</f>
        <v/>
      </c>
      <c r="EK197" s="126" t="n">
        <v>0</v>
      </c>
      <c r="EL197" s="126">
        <f>ROUND(SUM($EK197:$EK197)*SUM($AB197:$AB197)*$EG197,2)</f>
        <v/>
      </c>
      <c r="EM197" s="126">
        <f>ROUND($EL197*(1+$EP197),2)</f>
        <v/>
      </c>
      <c r="EN197" s="126">
        <f>SUM($EE197,$EI197,$EL197)</f>
        <v/>
      </c>
      <c r="EO197" s="126">
        <f>SUM($EF197,$EJ197,$EM197)</f>
        <v/>
      </c>
      <c r="EP197" s="59" t="n"/>
      <c r="EQ197" s="59" t="n"/>
      <c r="ER197" s="60">
        <f t="array" ref="ER1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MATCH(ES197,
{"AMS";"RussOutdoor";"HD Outdoor";"Ingroup";"IQ";"Ledproduction";"LisChannel";"Logic";"Media-PPL";"NovikovTV | НовиковТВ";"SMA";"SOK";"КрокусТВ | CrocusTV | IndoorTV";"Сити";"ТЯК Москва"},
0)),"")</f>
        <v/>
      </c>
      <c r="ES197" s="60" t="n"/>
      <c r="ET197" s="60">
        <f t="array" ref="ET1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MATCH(ES197,
{"AMS";"RussOutdoor";"HD Outdoor";"Ingroup";"IQ";"Ledproduction";"LisChannel";"Logic";"Media-PPL";"NovikovTV | НовиковТВ";"SMA";"SOK";"КрокусТВ | CrocusTV | IndoorTV";"Сити";"ТЯК Москва"},
0)),"")</f>
        <v/>
      </c>
      <c r="EU197" s="60" t="n"/>
      <c r="EV197" s="60" t="n"/>
      <c r="EX197" s="110">
        <f t="array" ref="EX197">
($AR197/30
+N("ТРАФИК ПЛОЩАДКИ"))*
(IFERROR(
_xlfn.LET(
_xlpm.GPR,
HLOOKUP($L197,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IF($Q197="цифровой",_xlpm.GPR/$AG197,_xlpm.GPR/60)),
0)
+N("DWELL TIME"))*
(IF($AB197=0,0,IF($AB197=1,0.3,IF($AB197=2,0.5,IF($AB197&gt;2,1))))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_xlfn.IFS($AC197="да",1.2,$AC197="нет",1)*
_xlfn.IFS($AD197="да",1.2,$AD197="нет",1)*
IF(R197="статический",1,1.2)*
$X197*
INDEX(
{1.2;1;1.2;1.2;1;1.2;1.2;1.2;1.2;1.2;1.2;1;1.2;1.2;1.2;1.2;1;1;1.2;1.2;1.2;1;1;1;1;1.2;1.2;1.2;1.2;1;1;1;1;1.2;1.2;1.2;1.2;1.2;1.2;1.2;1.2;1;1;1.2;1;1;1;1;1.5;1;1;1.5;1.5;1.2},
MATCH($Q197,_xlpm.MI,0)))&gt;{0.02;0.04;0.06;0.1;0.2;0.4;0.6;0.8;1;2;4;6})),
{0;1;2;3;4;5;6;7;8;9;10;11;12},
0)))
+N("КОЭФФИЦИЕНТ КОНТАКТА"))))*
(_xlfn.IFS($X197&lt;0.1,$X197/1000,$X197&gt;25,5.2,AND($X197&gt;=0.1,$X197&lt;=25),(($X197*2+0.1)/10)*($X197/10)))*
IFERROR((_xlfn.LET(
_xlpm.MA,
{0;0.8;0.85;0.9;0.95;1},
_xlpm.MAA,
{0;1;2;3;4;5},
INDEX(_xlpm.MA,MATCH(SUMPRODUCT(--((IF(ROUND(_xlpm.MAA,1)&gt;5,5,ROUND($AB197,1)))&gt;{0;1;2;3;4;5})),_xlpm.MAA,0)))
+N("КОЭФФИЦИЕНТ КОЛ-ВО КОНСТРУКЦИЙ")),1)*
$AB197,0))*
(IF($Q197="цифровой",$AG197/15*$AI197,1)
+N("ДЛЯ ЦИФРЫ"))</f>
        <v/>
      </c>
      <c r="EY197" s="110">
        <f>IFERROR(EX197*AY197,0)</f>
        <v/>
      </c>
      <c r="EZ197" s="131">
        <f>IFERROR(DP197/EY197*1000,0)</f>
        <v/>
      </c>
      <c r="FA197" s="112">
        <f>IFERROR(FC197/FB197,0)</f>
        <v/>
      </c>
      <c r="FB197" s="112">
        <f>IFERROR((FC197/(EY197/FF197*#REF!))*0.825,0)</f>
        <v/>
      </c>
      <c r="FC197" s="112">
        <f>IFERROR(((EX197*30/AR197)*100)/30,0)</f>
        <v/>
      </c>
      <c r="FD197" s="112">
        <f>IFERROR(EY197/G197*100%,0)</f>
        <v/>
      </c>
      <c r="FE197" s="112">
        <f>IFERROR(FD197/FC197*100%,0)</f>
        <v/>
      </c>
      <c r="FF197" s="110">
        <f>IFERROR(AR197/30*AY197,0)</f>
        <v/>
      </c>
    </row>
    <row r="198" ht="12.75" customHeight="1">
      <c r="A198" s="59" t="n"/>
      <c r="B198" s="60" t="n"/>
      <c r="C198" s="60" t="n"/>
      <c r="D198" s="60">
        <f t="array" ref="D1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8" s="60">
        <f t="array" ref="E1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8" s="60" t="inlineStr"/>
      <c r="G198" s="60" t="n"/>
      <c r="H198" s="60">
        <f t="array" ref="H1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8" s="60" t="n"/>
      <c r="J198" s="60" t="n"/>
      <c r="K198" s="60" t="n"/>
      <c r="L198" s="60" t="n"/>
      <c r="M198" s="60" t="n"/>
      <c r="N198" s="60" t="n"/>
      <c r="O198" s="60" t="n"/>
      <c r="P198" s="60">
        <f t="array" ref="P198">
_xlfn.IFS(
ISNUMBER(MATCH($Q198,{"шелфбаннер","разделитель","монетница","чековая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ISNUMBER(MATCH($Q198,{"каталог","журнал"},)),
"Пресса",
$Q198="","")</f>
        <v/>
      </c>
      <c r="Q198" s="60" t="n"/>
      <c r="R198" s="60">
        <f t="array" ref="R198">
IFERROR(
_xlfn.IFS(
OR(ISNUMBER(MATCH($Q198,{"экспозиция","макет","стенд","автостенд","авто стенд","выставочное пространство","выставочные стенды","модульные выставочные стенды","3Д конструкция","3D конструкция"},)),P198="Экспонирование"),
"нестандартный",
ISNUMBER(MATCH($Q198,{"скроллер","призматрон"},)),
"динамический",
$P198="Видео",
"цифровой",
OR($P198="Пресса",$P198="Щит",$P198="POSm",$P198="Подвес",$P198="Брендирование/оклейка"),
"статический"),"")</f>
        <v/>
      </c>
      <c r="S198" s="59" t="n"/>
      <c r="T198" s="60" t="n"/>
      <c r="U198" s="60" t="n"/>
      <c r="V198" s="60">
        <f>
IF(P198="Видео",
"цифровой постер/ролик",
IF(ISNUMBER(MATCH(Q198,{"короб световой","короб световой | лайтбокс","короб световой | кристалайт","лайтбокс","лайт бокс","кристалайт","LB","lightbox"},)),
"бэклит",
IF(P198="Брендирование/оклейка",
"перфарированная пленка/самоклейка",
IF(P198="Экспонирование",
"под запрос",
IF(P198="Подвес",
"баннер/ткань",
"")))))</f>
        <v/>
      </c>
      <c r="W198" s="59" t="n"/>
      <c r="X198" s="59" t="n"/>
      <c r="Y198" s="59" t="n"/>
      <c r="Z198" s="61" t="n"/>
      <c r="AA198" s="61" t="n"/>
      <c r="AB198" s="61">
        <f>IF(BL198&gt;0,Z198,0)</f>
        <v/>
      </c>
      <c r="AC198" s="59" t="n"/>
      <c r="AD198" s="59" t="n"/>
      <c r="AE198" s="59" t="n"/>
      <c r="AF198" s="59" t="n"/>
      <c r="AG198" s="59" t="n"/>
      <c r="AH198" s="59" t="n"/>
      <c r="AI198" s="59" t="n"/>
      <c r="AJ198" s="59" t="n"/>
      <c r="AK198" s="59" t="n"/>
      <c r="AL198" s="62">
        <f>IFERROR(IF(OR(R198="статический",R198="динамический",R198="нестандартный",R198="",R198=""),"-",IF(AND(AH198="-",AI198="-"),"-",AK198*3600/AH198*AI198)),"-")</f>
        <v/>
      </c>
      <c r="AM198" s="62">
        <f>IFERROR(IF(OR(R198="статический",R198="динамический",R198="",R198="", R198="BTL",R198="нестандартный"),"-",AG198*AI198*AL198/60),"-")</f>
        <v/>
      </c>
      <c r="AN198" s="63">
        <f>IFERROR(IF(AH198="","-",AG198*AI198/AH198),"-")</f>
        <v/>
      </c>
      <c r="AO198" s="59">
        <f>IFERROR(IF(OR($R198="статический",$R198="динамический",$R198="",$R198="",$R198="BTL",$R198="нестандартный"),"-",$AL198*$AY198),"-")</f>
        <v/>
      </c>
      <c r="AP198" s="62">
        <f>IFERROR(IF(OR($R198="статический",$R198="динамический",$R198="",$R198="",$R198="BTL",$R198="нестандартный"),"-",$AM198*AY198),"-")</f>
        <v/>
      </c>
      <c r="AQ198" s="64" t="n"/>
      <c r="AR198" s="61" t="n"/>
      <c r="AS198" s="61" t="n"/>
      <c r="AT198" s="61" t="n"/>
      <c r="AU198" s="65" t="n"/>
      <c r="AV198" s="124">
        <f>IFERROR(DR198/AT198*1000,"n/a")</f>
        <v/>
      </c>
      <c r="AW198" s="67" t="n"/>
      <c r="AX198" s="67" t="n"/>
      <c r="AY198" s="43">
        <f>IFERROR(IF(OR($AW198="",$AX198=""),"",_xlfn.DAYS($AX198+1,$AW198)),"")</f>
        <v/>
      </c>
      <c r="AZ198" s="68">
        <f t="array" ref="AZ198">
_xlfn.LET(_xlpm.COEFF,
IF($AW198+$AX198=0,0,IF(MAX(MIN($AX198,EOMONTH(AZ$15,0))-MAX($AW198,AZ$15)+1,)&gt;0,1,0)),
_xlfn.IFS(
$ES198="LisChannel",
_xlpm.COEFF*
INDEX({1;1;1.2;1.2;1;1;1;1;1.2;1.2;1.2;1.2},
MATCH(MONTH(AZ$15),
{1,2,3,4,5,6,7,8,9,10,11,12})),
CONCATENATE($ES198," ",$L198)="RussOutdoor метро",
_xlpm.COEFF*
INDEX({0.8;0.9;1.1;1.1;1;1;1;1;1.1;1.1;1.1;1.1},
MATCH(MONTH(AZ$15),
{1,2,3,4,5,6,7,8,9,10,11,12})),
$ES198&lt;&gt;"LisChannel",
_xlpm.COEFF,
$ES198&lt;&gt;"RussOutdoor",
_xlpm.COEFF))</f>
        <v/>
      </c>
      <c r="BA198" s="68">
        <f t="array" ref="BA198">
_xlfn.LET(_xlpm.COEFF,
IF($AW198+$AX198=0,0,IF(MAX(MIN($AX198,EOMONTH(BA$15,0))-MAX($AW198,BA$15)+1,)&gt;0,1,0)),
_xlfn.IFS(
$ES198="LisChannel",
_xlpm.COEFF*
INDEX({1;1;1.2;1.2;1;1;1;1;1.2;1.2;1.2;1.2},
MATCH(MONTH(BA$15),
{1,2,3,4,5,6,7,8,9,10,11,12})),
CONCATENATE($ES198," ",$L198)="RussOutdoor метро",
_xlpm.COEFF*
INDEX({0.8;0.9;1.1;1.1;1;1;1;1;1.1;1.1;1.1;1.1},
MATCH(MONTH(BA$15),
{1,2,3,4,5,6,7,8,9,10,11,12})),
$ES198&lt;&gt;"LisChannel",
_xlpm.COEFF,
$ES198&lt;&gt;"RussOutdoor",
_xlpm.COEFF))</f>
        <v/>
      </c>
      <c r="BB198" s="68">
        <f t="array" ref="BB198">
_xlfn.LET(_xlpm.COEFF,
IF($AW198+$AX198=0,0,IF(MAX(MIN($AX198,EOMONTH(BB$15,0))-MAX($AW198,BB$15)+1,)&gt;0,1,0)),
_xlfn.IFS(
$ES198="LisChannel",
_xlpm.COEFF*
INDEX({1;1;1.2;1.2;1;1;1;1;1.2;1.2;1.2;1.2},
MATCH(MONTH(BB$15),
{1,2,3,4,5,6,7,8,9,10,11,12})),
CONCATENATE($ES198," ",$L198)="RussOutdoor метро",
_xlpm.COEFF*
INDEX({0.8;0.9;1.1;1.1;1;1;1;1;1.1;1.1;1.1;1.1},
MATCH(MONTH(BB$15),
{1,2,3,4,5,6,7,8,9,10,11,12})),
$ES198&lt;&gt;"LisChannel",
_xlpm.COEFF,
$ES198&lt;&gt;"RussOutdoor",
_xlpm.COEFF))</f>
        <v/>
      </c>
      <c r="BC198" s="68">
        <f t="array" ref="BC198">
_xlfn.LET(_xlpm.COEFF,
IF($AW198+$AX198=0,0,IF(MAX(MIN($AX198,EOMONTH(BC$15,0))-MAX($AW198,BC$15)+1,)&gt;0,1,0)),
_xlfn.IFS(
$ES198="LisChannel",
_xlpm.COEFF*
INDEX({1;1;1.2;1.2;1;1;1;1;1.2;1.2;1.2;1.2},
MATCH(MONTH(BC$15),
{1,2,3,4,5,6,7,8,9,10,11,12})),
CONCATENATE($ES198," ",$L198)="RussOutdoor метро",
_xlpm.COEFF*
INDEX({0.8;0.9;1.1;1.1;1;1;1;1;1.1;1.1;1.1;1.1},
MATCH(MONTH(BC$15),
{1,2,3,4,5,6,7,8,9,10,11,12})),
$ES198&lt;&gt;"LisChannel",
_xlpm.COEFF,
$ES198&lt;&gt;"RussOutdoor",
_xlpm.COEFF))</f>
        <v/>
      </c>
      <c r="BD198" s="68">
        <f t="array" ref="BD198">
_xlfn.LET(_xlpm.COEFF,
IF($AW198+$AX198=0,0,IF(MAX(MIN($AX198,EOMONTH(BD$15,0))-MAX($AW198,BD$15)+1,)&gt;0,1,0)),
_xlfn.IFS(
$ES198="LisChannel",
_xlpm.COEFF*
INDEX({1;1;1.2;1.2;1;1;1;1;1.2;1.2;1.2;1.2},
MATCH(MONTH(BD$15),
{1,2,3,4,5,6,7,8,9,10,11,12})),
CONCATENATE($ES198," ",$L198)="RussOutdoor метро",
_xlpm.COEFF*
INDEX({0.8;0.9;1.1;1.1;1;1;1;1;1.1;1.1;1.1;1.1},
MATCH(MONTH(BD$15),
{1,2,3,4,5,6,7,8,9,10,11,12})),
$ES198&lt;&gt;"LisChannel",
_xlpm.COEFF,
$ES198&lt;&gt;"RussOutdoor",
_xlpm.COEFF))</f>
        <v/>
      </c>
      <c r="BE198" s="68">
        <f t="array" ref="BE198">
_xlfn.LET(_xlpm.COEFF,
IF($AW198+$AX198=0,0,IF(MAX(MIN($AX198,EOMONTH(BE$15,0))-MAX($AW198,BE$15)+1,)&gt;0,1,0)),
_xlfn.IFS(
$ES198="LisChannel",
_xlpm.COEFF*
INDEX({1;1;1.2;1.2;1;1;1;1;1.2;1.2;1.2;1.2},
MATCH(MONTH(BE$15),
{1,2,3,4,5,6,7,8,9,10,11,12})),
CONCATENATE($ES198," ",$L198)="RussOutdoor метро",
_xlpm.COEFF*
INDEX({0.8;0.9;1.1;1.1;1;1;1;1;1.1;1.1;1.1;1.1},
MATCH(MONTH(BE$15),
{1,2,3,4,5,6,7,8,9,10,11,12})),
$ES198&lt;&gt;"LisChannel",
_xlpm.COEFF,
$ES198&lt;&gt;"RussOutdoor",
_xlpm.COEFF))</f>
        <v/>
      </c>
      <c r="BF198" s="68">
        <f t="array" ref="BF198">
_xlfn.LET(_xlpm.COEFF,
IF($AW198+$AX198=0,0,IF(MAX(MIN($AX198,EOMONTH(BF$15,0))-MAX($AW198,BF$15)+1,)&gt;0,1,0)),
_xlfn.IFS(
$ES198="LisChannel",
_xlpm.COEFF*
INDEX({1;1;1.2;1.2;1;1;1;1;1.2;1.2;1.2;1.2},
MATCH(MONTH(BF$15),
{1,2,3,4,5,6,7,8,9,10,11,12})),
CONCATENATE($ES198," ",$L198)="RussOutdoor метро",
_xlpm.COEFF*
INDEX({0.8;0.9;1.1;1.1;1;1;1;1;1.1;1.1;1.1;1.1},
MATCH(MONTH(BF$15),
{1,2,3,4,5,6,7,8,9,10,11,12})),
$ES198&lt;&gt;"LisChannel",
_xlpm.COEFF,
$ES198&lt;&gt;"RussOutdoor",
_xlpm.COEFF))</f>
        <v/>
      </c>
      <c r="BG198" s="68">
        <f t="array" ref="BG198">
_xlfn.LET(_xlpm.COEFF,
IF($AW198+$AX198=0,0,IF(MAX(MIN($AX198,EOMONTH(BG$15,0))-MAX($AW198,BG$15)+1,)&gt;0,1,0)),
_xlfn.IFS(
$ES198="LisChannel",
_xlpm.COEFF*
INDEX({1;1;1.2;1.2;1;1;1;1;1.2;1.2;1.2;1.2},
MATCH(MONTH(BG$15),
{1,2,3,4,5,6,7,8,9,10,11,12})),
CONCATENATE($ES198," ",$L198)="RussOutdoor метро",
_xlpm.COEFF*
INDEX({0.8;0.9;1.1;1.1;1;1;1;1;1.1;1.1;1.1;1.1},
MATCH(MONTH(BG$15),
{1,2,3,4,5,6,7,8,9,10,11,12})),
$ES198&lt;&gt;"LisChannel",
_xlpm.COEFF,
$ES198&lt;&gt;"RussOutdoor",
_xlpm.COEFF))</f>
        <v/>
      </c>
      <c r="BH198" s="68">
        <f t="array" ref="BH198">
_xlfn.LET(_xlpm.COEFF,
IF($AW198+$AX198=0,0,IF(MAX(MIN($AX198,EOMONTH(BH$15,0))-MAX($AW198,BH$15)+1,)&gt;0,1,0)),
_xlfn.IFS(
$ES198="LisChannel",
_xlpm.COEFF*
INDEX({1;1;1.2;1.2;1;1;1;1;1.2;1.2;1.2;1.2},
MATCH(MONTH(BH$15),
{1,2,3,4,5,6,7,8,9,10,11,12})),
CONCATENATE($ES198," ",$L198)="RussOutdoor метро",
_xlpm.COEFF*
INDEX({0.8;0.9;1.1;1.1;1;1;1;1;1.1;1.1;1.1;1.1},
MATCH(MONTH(BH$15),
{1,2,3,4,5,6,7,8,9,10,11,12})),
$ES198&lt;&gt;"LisChannel",
_xlpm.COEFF,
$ES198&lt;&gt;"RussOutdoor",
_xlpm.COEFF))</f>
        <v/>
      </c>
      <c r="BI198" s="68">
        <f t="array" ref="BI198">
_xlfn.LET(_xlpm.COEFF,
IF($AW198+$AX198=0,0,IF(MAX(MIN($AX198,EOMONTH(BI$15,0))-MAX($AW198,BI$15)+1,)&gt;0,1,0)),
_xlfn.IFS(
$ES198="LisChannel",
_xlpm.COEFF*
INDEX({1;1;1.2;1.2;1;1;1;1;1.2;1.2;1.2;1.2},
MATCH(MONTH(BI$15),
{1,2,3,4,5,6,7,8,9,10,11,12})),
CONCATENATE($ES198," ",$L198)="RussOutdoor метро",
_xlpm.COEFF*
INDEX({0.8;0.9;1.1;1.1;1;1;1;1;1.1;1.1;1.1;1.1},
MATCH(MONTH(BI$15),
{1,2,3,4,5,6,7,8,9,10,11,12})),
$ES198&lt;&gt;"LisChannel",
_xlpm.COEFF,
$ES198&lt;&gt;"RussOutdoor",
_xlpm.COEFF))</f>
        <v/>
      </c>
      <c r="BJ198" s="68">
        <f t="array" ref="BJ198">
_xlfn.LET(_xlpm.COEFF,
IF($AW198+$AX198=0,0,IF(MAX(MIN($AX198,EOMONTH(BJ$15,0))-MAX($AW198,BJ$15)+1,)&gt;0,1,0)),
_xlfn.IFS(
$ES198="LisChannel",
_xlpm.COEFF*
INDEX({1;1;1.2;1.2;1;1;1;1;1.2;1.2;1.2;1.2},
MATCH(MONTH(BJ$15),
{1,2,3,4,5,6,7,8,9,10,11,12})),
CONCATENATE($ES198," ",$L198)="RussOutdoor метро",
_xlpm.COEFF*
INDEX({0.8;0.9;1.1;1.1;1;1;1;1;1.1;1.1;1.1;1.1},
MATCH(MONTH(BJ$15),
{1,2,3,4,5,6,7,8,9,10,11,12})),
$ES198&lt;&gt;"LisChannel",
_xlpm.COEFF,
$ES198&lt;&gt;"RussOutdoor",
_xlpm.COEFF))</f>
        <v/>
      </c>
      <c r="BK198" s="68">
        <f t="array" ref="BK198">
_xlfn.LET(_xlpm.COEFF,
IF($AW198+$AX198=0,0,IF(MAX(MIN($AX198,EOMONTH(BK$15,0))-MAX($AW198,BK$15)+1,)&gt;0,1,0)),
_xlfn.IFS(
$ES198="LisChannel",
_xlpm.COEFF*
INDEX({1;1;1.2;1.2;1;1;1;1;1.2;1.2;1.2;1.2},
MATCH(MONTH(BK$15),
{1,2,3,4,5,6,7,8,9,10,11,12})),
CONCATENATE($ES198," ",$L198)="RussOutdoor метро",
_xlpm.COEFF*
INDEX({0.8;0.9;1.1;1.1;1;1;1;1;1.1;1.1;1.1;1.1},
MATCH(MONTH(BK$15),
{1,2,3,4,5,6,7,8,9,10,11,12})),
$ES198&lt;&gt;"LisChannel",
_xlpm.COEFF,
$ES198&lt;&gt;"RussOutdoor",
_xlpm.COEFF))</f>
        <v/>
      </c>
      <c r="BL198" s="62">
        <f>COUNTIFS($AZ198:$BK198,"&gt;0")</f>
        <v/>
      </c>
      <c r="BM198" s="65" t="n"/>
      <c r="BN198" s="125">
        <f>$DJ198</f>
        <v/>
      </c>
      <c r="BO198" s="63">
        <f>$DQ198</f>
        <v/>
      </c>
      <c r="BP198" s="125">
        <f>
IFERROR(
IF($BL198=0,0,
$BN198*(1-$BO198)),
0)</f>
        <v/>
      </c>
      <c r="BQ198" s="125">
        <f t="array" ref="BQ198">
IFERROR(
_xlfn.IFS(
$DH198="день_1",
$BP198*$BL198/($AX198-$AW198+1)*AZ198*(DAY(EOMONTH(AZ$15,0))),
$DH198="день_2",
$BP198/30*MAX(MIN($AX198,EOMONTH(AZ$15,0))-MAX($AW198,AZ$15)+1,),
$DH198="раб.день",
$BP198/30*(IFERROR(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$BP198*AZ198,
$DH198="неделя",
$BP198*AZ198/7*(ROUNDUP((DAY(EOMONTH(AZ$15,0)))/4,0))),
0)</f>
        <v/>
      </c>
      <c r="BR198" s="125">
        <f t="array" ref="BR198">
IFERROR(
_xlfn.IFS(
$DH198="день_1",
$BP198*$BL198/($AX198-$AW198+1)*BA198*(DAY(EOMONTH(BA$15,0))),
$DH198="день_2",
$BP198/30*MAX(MIN($AX198,EOMONTH(BA$15,0))-MAX($AW198,BA$15)+1,),
$DH198="раб.день",
$BP198/30*(IFERROR(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$BP198*BA198,
$DH198="неделя",
$BP198*BA198/7*(ROUNDUP((DAY(EOMONTH(BA$15,0)))/4,0))),
0)</f>
        <v/>
      </c>
      <c r="BS198" s="125">
        <f t="array" ref="BS198">
IFERROR(
_xlfn.IFS(
$DH198="день_1",
$BP198*$BL198/($AX198-$AW198+1)*BB198*(DAY(EOMONTH(BB$15,0))),
$DH198="день_2",
$BP198/30*MAX(MIN($AX198,EOMONTH(BB$15,0))-MAX($AW198,BB$15)+1,),
$DH198="раб.день",
$BP198/30*(IFERROR(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$BP198*BB198,
$DH198="неделя",
$BP198*BB198/7*(ROUNDUP((DAY(EOMONTH(BB$15,0)))/4,0))),
0)</f>
        <v/>
      </c>
      <c r="BT198" s="125">
        <f t="array" ref="BT198">
IFERROR(
_xlfn.IFS(
$DH198="день_1",
$BP198*$BL198/($AX198-$AW198+1)*BC198*(DAY(EOMONTH(BC$15,0))),
$DH198="день_2",
$BP198/30*MAX(MIN($AX198,EOMONTH(BC$15,0))-MAX($AW198,BC$15)+1,),
$DH198="раб.день",
$BP198/30*(IFERROR(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$BP198*BC198,
$DH198="неделя",
$BP198*BC198/7*(ROUNDUP((DAY(EOMONTH(BC$15,0)))/4,0))),
0)</f>
        <v/>
      </c>
      <c r="BU198" s="125">
        <f t="array" ref="BU198">
IFERROR(
_xlfn.IFS(
$DH198="день_1",
$BP198*$BL198/($AX198-$AW198+1)*BD198*(DAY(EOMONTH(BD$15,0))),
$DH198="день_2",
$BP198/30*MAX(MIN($AX198,EOMONTH(BD$15,0))-MAX($AW198,BD$15)+1,),
$DH198="раб.день",
$BP198/30*(IFERROR(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$BP198*BD198,
$DH198="неделя",
$BP198*BD198/7*(ROUNDUP((DAY(EOMONTH(BD$15,0)))/4,0))),
0)</f>
        <v/>
      </c>
      <c r="BV198" s="125">
        <f t="array" ref="BV198">
IFERROR(
_xlfn.IFS(
$DH198="день_1",
$BP198*$BL198/($AX198-$AW198+1)*BE198*(DAY(EOMONTH(BE$15,0))),
$DH198="день_2",
$BP198/30*MAX(MIN($AX198,EOMONTH(BE$15,0))-MAX($AW198,BE$15)+1,),
$DH198="раб.день",
$BP198/30*(IFERROR(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$BP198*BE198,
$DH198="неделя",
$BP198*BE198/7*(ROUNDUP((DAY(EOMONTH(BE$15,0)))/4,0))),
0)</f>
        <v/>
      </c>
      <c r="BW198" s="125">
        <f t="array" ref="BW198">
IFERROR(
_xlfn.IFS(
$DH198="день_1",
$BP198*$BL198/($AX198-$AW198+1)*BF198*(DAY(EOMONTH(BF$15,0))),
$DH198="день_2",
$BP198/30*MAX(MIN($AX198,EOMONTH(BF$15,0))-MAX($AW198,BF$15)+1,),
$DH198="раб.день",
$BP198/30*(IFERROR(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$BP198*BF198,
$DH198="неделя",
$BP198*BF198/7*(ROUNDUP((DAY(EOMONTH(BF$15,0)))/4,0))),
0)</f>
        <v/>
      </c>
      <c r="BX198" s="125">
        <f t="array" ref="BX198">
IFERROR(
_xlfn.IFS(
$DH198="день_1",
$BP198*$BL198/($AX198-$AW198+1)*BG198*(DAY(EOMONTH(BG$15,0))),
$DH198="день_2",
$BP198/30*MAX(MIN($AX198,EOMONTH(BG$15,0))-MAX($AW198,BG$15)+1,),
$DH198="раб.день",
$BP198/30*(IFERROR(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$BP198*BG198,
$DH198="неделя",
$BP198*BG198/7*(ROUNDUP((DAY(EOMONTH(BG$15,0)))/4,0))),
0)</f>
        <v/>
      </c>
      <c r="BY198" s="125">
        <f t="array" ref="BY198">
IFERROR(
_xlfn.IFS(
$DH198="день_1",
$BP198*$BL198/($AX198-$AW198+1)*BH198*(DAY(EOMONTH(BH$15,0))),
$DH198="день_2",
$BP198/30*MAX(MIN($AX198,EOMONTH(BH$15,0))-MAX($AW198,BH$15)+1,),
$DH198="раб.день",
$BP198/30*(IFERROR(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$BP198*BH198,
$DH198="неделя",
$BP198*BH198/7*(ROUNDUP((DAY(EOMONTH(BH$15,0)))/4,0))),
0)</f>
        <v/>
      </c>
      <c r="BZ198" s="125">
        <f t="array" ref="BZ198">
IFERROR(
_xlfn.IFS(
$DH198="день_1",
$BP198*$BL198/($AX198-$AW198+1)*BI198*(DAY(EOMONTH(BI$15,0))),
$DH198="день_2",
$BP198/30*MAX(MIN($AX198,EOMONTH(BI$15,0))-MAX($AW198,BI$15)+1,),
$DH198="раб.день",
$BP198/30*(IFERROR(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$BP198*BI198,
$DH198="неделя",
$BP198*BI198/7*(ROUNDUP((DAY(EOMONTH(BI$15,0)))/4,0))),
0)</f>
        <v/>
      </c>
      <c r="CA198" s="125">
        <f t="array" ref="CA198">
IFERROR(
_xlfn.IFS(
$DH198="день_1",
$BP198*$BL198/($AX198-$AW198+1)*BJ198*(DAY(EOMONTH(BJ$15,0))),
$DH198="день_2",
$BP198/30*MAX(MIN($AX198,EOMONTH(BJ$15,0))-MAX($AW198,BJ$15)+1,),
$DH198="раб.день",
$BP198/30*(IFERROR(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$BP198*BJ198,
$DH198="неделя",
$BP198*BJ198/7*(ROUNDUP((DAY(EOMONTH(BJ$15,0)))/4,0))),
0)</f>
        <v/>
      </c>
      <c r="CB198" s="125">
        <f t="array" ref="CB198">
IFERROR(
_xlfn.IFS(
$DH198="день_1",
$BP198*$BL198/($AX198-$AW198+1)*BK198*(DAY(EOMONTH(BK$15,0))),
$DH198="день_2",
$BP198/30*MAX(MIN($AX198,EOMONTH(BK$15,0))-MAX($AW198,BK$15)+1,),
$DH198="раб.день",
$BP198/30*(IFERROR(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$BP198*BK198,
$DH198="неделя",
$BP198*BK198/7*(ROUNDUP((DAY(EOMONTH(BK$15,0)))/4,0))),
0)</f>
        <v/>
      </c>
      <c r="CC198" s="125">
        <f>SUM($BQ198:$CB198)</f>
        <v/>
      </c>
      <c r="CD198" s="126">
        <f>SUM($EH198:$EH198)</f>
        <v/>
      </c>
      <c r="CE198" s="126">
        <f>$CD198*$AB198</f>
        <v/>
      </c>
      <c r="CF198" s="126">
        <f>SUM($EK198:$EK198)</f>
        <v/>
      </c>
      <c r="CG198" s="126">
        <f>$CF198*$AB198</f>
        <v/>
      </c>
      <c r="CH198" s="126">
        <f>SUM($CC198,$CE198,$CG198)</f>
        <v/>
      </c>
      <c r="CI198" s="126">
        <f>$CH198*(1+$CM198)</f>
        <v/>
      </c>
      <c r="CJ198" s="127" t="n">
        <v>0</v>
      </c>
      <c r="CK198" s="126">
        <f>SUM($CH198:$CH198)*(1+$CJ198)</f>
        <v/>
      </c>
      <c r="CL198" s="126">
        <f>SUM($CH198:$CH198)*(1+$CM198)</f>
        <v/>
      </c>
      <c r="CM198" s="59" t="n"/>
      <c r="CN198" s="59" t="n"/>
      <c r="CO198" s="72" t="n"/>
      <c r="CP198" s="59" t="n"/>
      <c r="CQ198" s="73" t="n"/>
      <c r="CR198" s="73" t="n"/>
      <c r="CS198" s="73" t="n"/>
      <c r="CT198" s="72" t="n"/>
      <c r="CU198" s="79" t="inlineStr">
        <is>
          <t> </t>
        </is>
      </c>
      <c r="CV198" s="60" t="n"/>
      <c r="CW198" s="60" t="n"/>
      <c r="CX198" s="60" t="n"/>
      <c r="CY198" s="127">
        <f>IFERROR(($CC198-$EE198)/($EE198/(1-$DQ198)),0)</f>
        <v/>
      </c>
      <c r="CZ198" s="127">
        <f>IFERROR(1-$EI198/($CE198),0)</f>
        <v/>
      </c>
      <c r="DA198" s="127">
        <f>IFERROR(1-$EL198/($CG198),0)</f>
        <v/>
      </c>
      <c r="DB198" s="126">
        <f>ROUND(IFERROR(($CI198/(1+$CM198)-$EN198),0),2)</f>
        <v/>
      </c>
      <c r="DC198" s="128" t="n"/>
      <c r="DD198" s="125" t="n"/>
      <c r="DE198" s="75" t="n">
        <v>0</v>
      </c>
      <c r="DF198" s="128" t="n"/>
      <c r="DG198" s="125">
        <f>IF($DC198=0,0,$DD198*($DC198*100%-$DE198*$DF198))*SUM($AB198:$AB198)</f>
        <v/>
      </c>
      <c r="DH198" s="129" t="inlineStr">
        <is>
          <t>месяц</t>
        </is>
      </c>
      <c r="DI198" s="130">
        <f t="array" ref="DI198">IFERROR(
IF($ES198="LisChannel",
(ROUND(((INDEX({174.625;153.888888888889;130.972222222222},MATCH($AI198,{2;3;4}),0))*$AG198*$AI198),2)),0),0)</f>
        <v/>
      </c>
      <c r="DJ198" s="130">
        <f>
_xlfn.LET(_xlpm.X,
IFERROR(
IF($ES198="НовиковТВ",
(_xlfn.LET(_xlpm.NTV,
_xlfn.LET(_xlpm.MIN,350000,
IF(SUMIFS($DI:$DI,$ES:$ES,"НовиковТВ")&lt;=_xlpm.MIN,
(SUMIFS($DI:$DI,$ES:$ES,"НовиковТВ")/(COUNTIFS($ES:$ES,"НовиковТВ")))*_xlpm.MIN/SUMIFS($DI:$DI,$ES:$ES,"НовиковТВ"),
DI198)),
_xlpm.NTV+$DG198/(1-(1-(_xlpm.NTV)*(1-$DL198)*(1-$DM198)*(1-$DN198)*(1-$DO198)*(1-$DP198)/_xlpm.NTV))))/(1+$EP198),
$DI198+$DG198/(1-(1-($DI198)*(1-$DL198)*(1-$DM198)*(1-$DN198)*(1-$DO198)*(1-$DP198)/$DI198))),
0),
_xlpm.X*(1+$CM198)*(1+$CW198)-_xlpm.X*(1+$CM198)+_xlpm.X)</f>
        <v/>
      </c>
      <c r="DK198" s="125" t="inlineStr">
        <is>
          <t>послед.</t>
        </is>
      </c>
      <c r="DL198" s="63" t="n">
        <v>0</v>
      </c>
      <c r="DM198" s="63" t="n">
        <v>0</v>
      </c>
      <c r="DN198" s="63" t="n">
        <v>0</v>
      </c>
      <c r="DO198" s="63" t="n">
        <v>0</v>
      </c>
      <c r="DP198" s="63" t="n">
        <v>0</v>
      </c>
      <c r="DQ198" s="63">
        <f t="array" ref="DQ198">IFERROR(_xlfn.IFS(
$DK198="послед.",1-(1-$DL198)*(1-$DM198)*(1-$DN198)*(1-$DO198)*(1-$DP198),
$DK198="сумм.",$DL198+$DM198+$DN198+$DO198+$DP198),
0)</f>
        <v/>
      </c>
      <c r="DR198" s="125">
        <f t="array" ref="DR198">
IFERROR(
_xlfn.IFS(
$BL198=0,
0,
$BL198&gt;0,
_xlfn.IFS($DK198="послед.",
$DJ198*(1-$DL198)*(1-$DM198)*(1-$DN198)*(1-$DO198)*(1-$DP198),
$DK198="сумм.",
$DJ198*(1-($DL198+$DM198+$DN198+$DO198+$DP198)))),0)</f>
        <v/>
      </c>
      <c r="DS198" s="125">
        <f t="array" ref="DS198">
IFERROR(_xlfn.IFS(
$DH198="день_1",
$DR198*$BL198/($AX198-$AW198+1)*AZ198*(DAY(EOMONTH(AZ$15,0))),
$DH198="день_2",
$DR198/30*MAX(MIN($AX198,EOMONTH(AZ$15,0))-MAX($AW198,AZ$15)+1,),
$DH198="раб.день",
$DR198/30*(IFERROR(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$DR198*AZ198,
$DH198="неделя",
$DR198*AZ198/7*(ROUNDUP((DAY(EOMONTH(AZ$15,0)))/4,0))),
0)</f>
        <v/>
      </c>
      <c r="DT198" s="125">
        <f t="array" ref="DT198">
IFERROR(_xlfn.IFS(
$DH198="день_1",
$DR198*$BL198/($AX198-$AW198+1)*BA198*(DAY(EOMONTH(BA$15,0))),
$DH198="день_2",
$DR198/30*MAX(MIN($AX198,EOMONTH(BA$15,0))-MAX($AW198,BA$15)+1,),
$DH198="раб.день",
$DR198/30*(IFERROR(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$DR198*BA198,
$DH198="неделя",
$DR198*BA198/7*(ROUNDUP((DAY(EOMONTH(BA$15,0)))/4,0))),
0)</f>
        <v/>
      </c>
      <c r="DU198" s="125">
        <f t="array" ref="DU198">
IFERROR(_xlfn.IFS(
$DH198="день_1",
$DR198*$BL198/($AX198-$AW198+1)*BB198*(DAY(EOMONTH(BB$15,0))),
$DH198="день_2",
$DR198/30*MAX(MIN($AX198,EOMONTH(BB$15,0))-MAX($AW198,BB$15)+1,),
$DH198="раб.день",
$DR198/30*(IFERROR(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$DR198*BB198,
$DH198="неделя",
$DR198*BB198/7*(ROUNDUP((DAY(EOMONTH(BB$15,0)))/4,0))),
0)</f>
        <v/>
      </c>
      <c r="DV198" s="125">
        <f t="array" ref="DV198">
IFERROR(_xlfn.IFS(
$DH198="день_1",
$DR198*$BL198/($AX198-$AW198+1)*BC198*(DAY(EOMONTH(BC$15,0))),
$DH198="день_2",
$DR198/30*MAX(MIN($AX198,EOMONTH(BC$15,0))-MAX($AW198,BC$15)+1,),
$DH198="раб.день",
$DR198/30*(IFERROR(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$DR198*BC198,
$DH198="неделя",
$DR198*BC198/7*(ROUNDUP((DAY(EOMONTH(BC$15,0)))/4,0))),
0)</f>
        <v/>
      </c>
      <c r="DW198" s="125">
        <f t="array" ref="DW198">
IFERROR(_xlfn.IFS(
$DH198="день_1",
$DR198*$BL198/($AX198-$AW198+1)*BD198*(DAY(EOMONTH(BD$15,0))),
$DH198="день_2",
$DR198/30*MAX(MIN($AX198,EOMONTH(BD$15,0))-MAX($AW198,BD$15)+1,),
$DH198="раб.день",
$DR198/30*(IFERROR(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$DR198*BD198,
$DH198="неделя",
$DR198*BD198/7*(ROUNDUP((DAY(EOMONTH(BD$15,0)))/4,0))),
0)</f>
        <v/>
      </c>
      <c r="DX198" s="125">
        <f t="array" ref="DX198">
IFERROR(_xlfn.IFS(
$DH198="день_1",
$DR198*$BL198/($AX198-$AW198+1)*BE198*(DAY(EOMONTH(BE$15,0))),
$DH198="день_2",
$DR198/30*MAX(MIN($AX198,EOMONTH(BE$15,0))-MAX($AW198,BE$15)+1,),
$DH198="раб.день",
$DR198/30*(IFERROR(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$DR198*BE198,
$DH198="неделя",
$DR198*BE198/7*(ROUNDUP((DAY(EOMONTH(BE$15,0)))/4,0))),
0)</f>
        <v/>
      </c>
      <c r="DY198" s="125">
        <f t="array" ref="DY198">
IFERROR(_xlfn.IFS(
$DH198="день_1",
$DR198*$BL198/($AX198-$AW198+1)*BF198*(DAY(EOMONTH(BF$15,0))),
$DH198="день_2",
$DR198/30*MAX(MIN($AX198,EOMONTH(BF$15,0))-MAX($AW198,BF$15)+1,),
$DH198="раб.день",
$DR198/30*(IFERROR(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$DR198*BF198,
$DH198="неделя",
$DR198*BF198/7*(ROUNDUP((DAY(EOMONTH(BF$15,0)))/4,0))),
0)</f>
        <v/>
      </c>
      <c r="DZ198" s="125">
        <f t="array" ref="DZ198">
IFERROR(_xlfn.IFS(
$DH198="день_1",
$DR198*$BL198/($AX198-$AW198+1)*BG198*(DAY(EOMONTH(BG$15,0))),
$DH198="день_2",
$DR198/30*MAX(MIN($AX198,EOMONTH(BG$15,0))-MAX($AW198,BG$15)+1,),
$DH198="раб.день",
$DR198/30*(IFERROR(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$DR198*BG198,
$DH198="неделя",
$DR198*BG198/7*(ROUNDUP((DAY(EOMONTH(BG$15,0)))/4,0))),
0)</f>
        <v/>
      </c>
      <c r="EA198" s="125">
        <f t="array" ref="EA198">
IFERROR(_xlfn.IFS(
$DH198="день_1",
$DR198*$BL198/($AX198-$AW198+1)*BH198*(DAY(EOMONTH(BH$15,0))),
$DH198="день_2",
$DR198/30*MAX(MIN($AX198,EOMONTH(BH$15,0))-MAX($AW198,BH$15)+1,),
$DH198="раб.день",
$DR198/30*(IFERROR(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$DR198*BH198,
$DH198="неделя",
$DR198*BH198/7*(ROUNDUP((DAY(EOMONTH(BH$15,0)))/4,0))),
0)</f>
        <v/>
      </c>
      <c r="EB198" s="125">
        <f t="array" ref="EB198">
IFERROR(_xlfn.IFS(
$DH198="день_1",
$DR198*$BL198/($AX198-$AW198+1)*BI198*(DAY(EOMONTH(BI$15,0))),
$DH198="день_2",
$DR198/30*MAX(MIN($AX198,EOMONTH(BI$15,0))-MAX($AW198,BI$15)+1,),
$DH198="раб.день",
$DR198/30*(IFERROR(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$DR198*BI198,
$DH198="неделя",
$DR198*BI198/7*(ROUNDUP((DAY(EOMONTH(BI$15,0)))/4,0))),
0)</f>
        <v/>
      </c>
      <c r="EC198" s="125">
        <f t="array" ref="EC198">
IFERROR(_xlfn.IFS(
$DH198="день_1",
$DR198*$BL198/($AX198-$AW198+1)*BJ198*(DAY(EOMONTH(BJ$15,0))),
$DH198="день_2",
$DR198/30*MAX(MIN($AX198,EOMONTH(BJ$15,0))-MAX($AW198,BJ$15)+1,),
$DH198="раб.день",
$DR198/30*(IFERROR(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$DR198*BJ198,
$DH198="неделя",
$DR198*BJ198/7*(ROUNDUP((DAY(EOMONTH(BJ$15,0)))/4,0))),
0)</f>
        <v/>
      </c>
      <c r="ED198" s="125">
        <f t="array" ref="ED198">
IFERROR(_xlfn.IFS(
$DH198="день_1",
$DR198*$BL198/($AX198-$AW198+1)*BK198*(DAY(EOMONTH(BK$15,0))),
$DH198="день_2",
$DR198/30*MAX(MIN($AX198,EOMONTH(BK$15,0))-MAX($AW198,BK$15)+1,),
$DH198="раб.день",
$DR198/30*(IFERROR(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$DR198*BK198,
$DH198="неделя",
$DR198*BK198/7*(ROUNDUP((DAY(EOMONTH(BK$15,0)))/4,0))),
0)</f>
        <v/>
      </c>
      <c r="EE198" s="125">
        <f>SUM($DS198,$DT198,$DU198,$DV198,$DW198,$DX198,$DY198,$DZ198,$EA198,$EB198,$EC198,$ED198)</f>
        <v/>
      </c>
      <c r="EF198" s="125">
        <f>IFERROR(ROUND($EE198*(1+$EP198),2),0)</f>
        <v/>
      </c>
      <c r="EG198" s="128" t="n">
        <v>1</v>
      </c>
      <c r="EH198" s="126" t="n">
        <v>0</v>
      </c>
      <c r="EI198" s="126">
        <f>ROUND(SUM($EH198:$EH198)*SUM($AB198:$AB198)*$EG198,2)</f>
        <v/>
      </c>
      <c r="EJ198" s="126">
        <f>ROUND($EI198*(1+$EP198),2)</f>
        <v/>
      </c>
      <c r="EK198" s="126" t="n">
        <v>0</v>
      </c>
      <c r="EL198" s="126">
        <f>ROUND(SUM($EK198:$EK198)*SUM($AB198:$AB198)*$EG198,2)</f>
        <v/>
      </c>
      <c r="EM198" s="126">
        <f>ROUND($EL198*(1+$EP198),2)</f>
        <v/>
      </c>
      <c r="EN198" s="126">
        <f>SUM($EE198,$EI198,$EL198)</f>
        <v/>
      </c>
      <c r="EO198" s="126">
        <f>SUM($EF198,$EJ198,$EM198)</f>
        <v/>
      </c>
      <c r="EP198" s="59" t="n"/>
      <c r="EQ198" s="59" t="n"/>
      <c r="ER198" s="60">
        <f t="array" ref="ER1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MATCH(ES198,
{"AMS";"RussOutdoor";"HD Outdoor";"Ingroup";"IQ";"Ledproduction";"LisChannel";"Logic";"Media-PPL";"NovikovTV | НовиковТВ";"SMA";"SOK";"КрокусТВ | CrocusTV | IndoorTV";"Сити";"ТЯК Москва"},
0)),"")</f>
        <v/>
      </c>
      <c r="ES198" s="60" t="n"/>
      <c r="ET198" s="60">
        <f t="array" ref="ET1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MATCH(ES198,
{"AMS";"RussOutdoor";"HD Outdoor";"Ingroup";"IQ";"Ledproduction";"LisChannel";"Logic";"Media-PPL";"NovikovTV | НовиковТВ";"SMA";"SOK";"КрокусТВ | CrocusTV | IndoorTV";"Сити";"ТЯК Москва"},
0)),"")</f>
        <v/>
      </c>
      <c r="EU198" s="60" t="n"/>
      <c r="EV198" s="60" t="n"/>
      <c r="EX198" s="110">
        <f t="array" ref="EX198">
($AR198/30
+N("ТРАФИК ПЛОЩАДКИ"))*
(IFERROR(
_xlfn.LET(
_xlpm.GPR,
HLOOKUP($L198,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IF($Q198="цифровой",_xlpm.GPR/$AG198,_xlpm.GPR/60)),
0)
+N("DWELL TIME"))*
(IF($AB198=0,0,IF($AB198=1,0.3,IF($AB198=2,0.5,IF($AB198&gt;2,1))))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_xlfn.IFS($AC198="да",1.2,$AC198="нет",1)*
_xlfn.IFS($AD198="да",1.2,$AD198="нет",1)*
IF(R198="статический",1,1.2)*
$X198*
INDEX(
{1.2;1;1.2;1.2;1;1.2;1.2;1.2;1.2;1.2;1.2;1;1.2;1.2;1.2;1.2;1;1;1.2;1.2;1.2;1;1;1;1;1.2;1.2;1.2;1.2;1;1;1;1;1.2;1.2;1.2;1.2;1.2;1.2;1.2;1.2;1;1;1.2;1;1;1;1;1.5;1;1;1.5;1.5;1.2},
MATCH($Q198,_xlpm.MI,0)))&gt;{0.02;0.04;0.06;0.1;0.2;0.4;0.6;0.8;1;2;4;6})),
{0;1;2;3;4;5;6;7;8;9;10;11;12},
0)))
+N("КОЭФФИЦИЕНТ КОНТАКТА"))))*
(_xlfn.IFS($X198&lt;0.1,$X198/1000,$X198&gt;25,5.2,AND($X198&gt;=0.1,$X198&lt;=25),(($X198*2+0.1)/10)*($X198/10)))*
IFERROR((_xlfn.LET(
_xlpm.MA,
{0;0.8;0.85;0.9;0.95;1},
_xlpm.MAA,
{0;1;2;3;4;5},
INDEX(_xlpm.MA,MATCH(SUMPRODUCT(--((IF(ROUND(_xlpm.MAA,1)&gt;5,5,ROUND($AB198,1)))&gt;{0;1;2;3;4;5})),_xlpm.MAA,0)))
+N("КОЭФФИЦИЕНТ КОЛ-ВО КОНСТРУКЦИЙ")),1)*
$AB198,0))*
(IF($Q198="цифровой",$AG198/15*$AI198,1)
+N("ДЛЯ ЦИФРЫ"))</f>
        <v/>
      </c>
      <c r="EY198" s="110">
        <f>IFERROR(EX198*AY198,0)</f>
        <v/>
      </c>
      <c r="EZ198" s="131">
        <f>IFERROR(DP198/EY198*1000,0)</f>
        <v/>
      </c>
      <c r="FA198" s="112">
        <f>IFERROR(FC198/FB198,0)</f>
        <v/>
      </c>
      <c r="FB198" s="112">
        <f>IFERROR((FC198/(EY198/FF198*#REF!))*0.825,0)</f>
        <v/>
      </c>
      <c r="FC198" s="112">
        <f>IFERROR(((EX198*30/AR198)*100)/30,0)</f>
        <v/>
      </c>
      <c r="FD198" s="112">
        <f>IFERROR(EY198/G198*100%,0)</f>
        <v/>
      </c>
      <c r="FE198" s="112">
        <f>IFERROR(FD198/FC198*100%,0)</f>
        <v/>
      </c>
      <c r="FF198" s="110">
        <f>IFERROR(AR198/30*AY198,0)</f>
        <v/>
      </c>
    </row>
    <row r="199" ht="12.75" customHeight="1">
      <c r="A199" s="59" t="n"/>
      <c r="B199" s="60" t="n"/>
      <c r="C199" s="60" t="n"/>
      <c r="D199" s="60">
        <f t="array" ref="D1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9" s="60">
        <f t="array" ref="E1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9" s="60" t="inlineStr"/>
      <c r="G199" s="60" t="n"/>
      <c r="H199" s="60">
        <f t="array" ref="H1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9" s="60" t="n"/>
      <c r="J199" s="60" t="n"/>
      <c r="K199" s="60" t="n"/>
      <c r="L199" s="60" t="n"/>
      <c r="M199" s="60" t="n"/>
      <c r="N199" s="60" t="n"/>
      <c r="O199" s="60" t="n"/>
      <c r="P199" s="60">
        <f t="array" ref="P199">
_xlfn.IFS(
ISNUMBER(MATCH($Q199,{"шелфбаннер","разделитель","монетница","чековая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ISNUMBER(MATCH($Q199,{"каталог","журнал"},)),
"Пресса",
$Q199="","")</f>
        <v/>
      </c>
      <c r="Q199" s="60" t="n"/>
      <c r="R199" s="60">
        <f t="array" ref="R199">
IFERROR(
_xlfn.IFS(
OR(ISNUMBER(MATCH($Q199,{"экспозиция","макет","стенд","автостенд","авто стенд","выставочное пространство","выставочные стенды","модульные выставочные стенды","3Д конструкция","3D конструкция"},)),P199="Экспонирование"),
"нестандартный",
ISNUMBER(MATCH($Q199,{"скроллер","призматрон"},)),
"динамический",
$P199="Видео",
"цифровой",
OR($P199="Пресса",$P199="Щит",$P199="POSm",$P199="Подвес",$P199="Брендирование/оклейка"),
"статический"),"")</f>
        <v/>
      </c>
      <c r="S199" s="59" t="n"/>
      <c r="T199" s="60" t="n"/>
      <c r="U199" s="60" t="n"/>
      <c r="V199" s="60">
        <f>
IF(P199="Видео",
"цифровой постер/ролик",
IF(ISNUMBER(MATCH(Q199,{"короб световой","короб световой | лайтбокс","короб световой | кристалайт","лайтбокс","лайт бокс","кристалайт","LB","lightbox"},)),
"бэклит",
IF(P199="Брендирование/оклейка",
"перфарированная пленка/самоклейка",
IF(P199="Экспонирование",
"под запрос",
IF(P199="Подвес",
"баннер/ткань",
"")))))</f>
        <v/>
      </c>
      <c r="W199" s="59" t="n"/>
      <c r="X199" s="59" t="n"/>
      <c r="Y199" s="59" t="n"/>
      <c r="Z199" s="61" t="n"/>
      <c r="AA199" s="61" t="n"/>
      <c r="AB199" s="61">
        <f>IF(BL199&gt;0,Z199,0)</f>
        <v/>
      </c>
      <c r="AC199" s="59" t="n"/>
      <c r="AD199" s="59" t="n"/>
      <c r="AE199" s="59" t="n"/>
      <c r="AF199" s="59" t="n"/>
      <c r="AG199" s="59" t="n"/>
      <c r="AH199" s="59" t="n"/>
      <c r="AI199" s="59" t="n"/>
      <c r="AJ199" s="59" t="n"/>
      <c r="AK199" s="59" t="n"/>
      <c r="AL199" s="62">
        <f>IFERROR(IF(OR(R199="статический",R199="динамический",R199="нестандартный",R199="",R199=""),"-",IF(AND(AH199="-",AI199="-"),"-",AK199*3600/AH199*AI199)),"-")</f>
        <v/>
      </c>
      <c r="AM199" s="62">
        <f>IFERROR(IF(OR(R199="статический",R199="динамический",R199="",R199="", R199="BTL",R199="нестандартный"),"-",AG199*AI199*AL199/60),"-")</f>
        <v/>
      </c>
      <c r="AN199" s="63">
        <f>IFERROR(IF(AH199="","-",AG199*AI199/AH199),"-")</f>
        <v/>
      </c>
      <c r="AO199" s="59">
        <f>IFERROR(IF(OR($R199="статический",$R199="динамический",$R199="",$R199="",$R199="BTL",$R199="нестандартный"),"-",$AL199*$AY199),"-")</f>
        <v/>
      </c>
      <c r="AP199" s="62">
        <f>IFERROR(IF(OR($R199="статический",$R199="динамический",$R199="",$R199="",$R199="BTL",$R199="нестандартный"),"-",$AM199*AY199),"-")</f>
        <v/>
      </c>
      <c r="AQ199" s="64" t="n"/>
      <c r="AR199" s="61" t="n"/>
      <c r="AS199" s="61" t="n"/>
      <c r="AT199" s="61" t="n"/>
      <c r="AU199" s="65" t="n"/>
      <c r="AV199" s="124">
        <f>IFERROR(DR199/AT199*1000,"n/a")</f>
        <v/>
      </c>
      <c r="AW199" s="67" t="n"/>
      <c r="AX199" s="67" t="n"/>
      <c r="AY199" s="43">
        <f>IFERROR(IF(OR($AW199="",$AX199=""),"",_xlfn.DAYS($AX199+1,$AW199)),"")</f>
        <v/>
      </c>
      <c r="AZ199" s="68">
        <f t="array" ref="AZ199">
_xlfn.LET(_xlpm.COEFF,
IF($AW199+$AX199=0,0,IF(MAX(MIN($AX199,EOMONTH(AZ$15,0))-MAX($AW199,AZ$15)+1,)&gt;0,1,0)),
_xlfn.IFS(
$ES199="LisChannel",
_xlpm.COEFF*
INDEX({1;1;1.2;1.2;1;1;1;1;1.2;1.2;1.2;1.2},
MATCH(MONTH(AZ$15),
{1,2,3,4,5,6,7,8,9,10,11,12})),
CONCATENATE($ES199," ",$L199)="RussOutdoor метро",
_xlpm.COEFF*
INDEX({0.8;0.9;1.1;1.1;1;1;1;1;1.1;1.1;1.1;1.1},
MATCH(MONTH(AZ$15),
{1,2,3,4,5,6,7,8,9,10,11,12})),
$ES199&lt;&gt;"LisChannel",
_xlpm.COEFF,
$ES199&lt;&gt;"RussOutdoor",
_xlpm.COEFF))</f>
        <v/>
      </c>
      <c r="BA199" s="68">
        <f t="array" ref="BA199">
_xlfn.LET(_xlpm.COEFF,
IF($AW199+$AX199=0,0,IF(MAX(MIN($AX199,EOMONTH(BA$15,0))-MAX($AW199,BA$15)+1,)&gt;0,1,0)),
_xlfn.IFS(
$ES199="LisChannel",
_xlpm.COEFF*
INDEX({1;1;1.2;1.2;1;1;1;1;1.2;1.2;1.2;1.2},
MATCH(MONTH(BA$15),
{1,2,3,4,5,6,7,8,9,10,11,12})),
CONCATENATE($ES199," ",$L199)="RussOutdoor метро",
_xlpm.COEFF*
INDEX({0.8;0.9;1.1;1.1;1;1;1;1;1.1;1.1;1.1;1.1},
MATCH(MONTH(BA$15),
{1,2,3,4,5,6,7,8,9,10,11,12})),
$ES199&lt;&gt;"LisChannel",
_xlpm.COEFF,
$ES199&lt;&gt;"RussOutdoor",
_xlpm.COEFF))</f>
        <v/>
      </c>
      <c r="BB199" s="68">
        <f t="array" ref="BB199">
_xlfn.LET(_xlpm.COEFF,
IF($AW199+$AX199=0,0,IF(MAX(MIN($AX199,EOMONTH(BB$15,0))-MAX($AW199,BB$15)+1,)&gt;0,1,0)),
_xlfn.IFS(
$ES199="LisChannel",
_xlpm.COEFF*
INDEX({1;1;1.2;1.2;1;1;1;1;1.2;1.2;1.2;1.2},
MATCH(MONTH(BB$15),
{1,2,3,4,5,6,7,8,9,10,11,12})),
CONCATENATE($ES199," ",$L199)="RussOutdoor метро",
_xlpm.COEFF*
INDEX({0.8;0.9;1.1;1.1;1;1;1;1;1.1;1.1;1.1;1.1},
MATCH(MONTH(BB$15),
{1,2,3,4,5,6,7,8,9,10,11,12})),
$ES199&lt;&gt;"LisChannel",
_xlpm.COEFF,
$ES199&lt;&gt;"RussOutdoor",
_xlpm.COEFF))</f>
        <v/>
      </c>
      <c r="BC199" s="68">
        <f t="array" ref="BC199">
_xlfn.LET(_xlpm.COEFF,
IF($AW199+$AX199=0,0,IF(MAX(MIN($AX199,EOMONTH(BC$15,0))-MAX($AW199,BC$15)+1,)&gt;0,1,0)),
_xlfn.IFS(
$ES199="LisChannel",
_xlpm.COEFF*
INDEX({1;1;1.2;1.2;1;1;1;1;1.2;1.2;1.2;1.2},
MATCH(MONTH(BC$15),
{1,2,3,4,5,6,7,8,9,10,11,12})),
CONCATENATE($ES199," ",$L199)="RussOutdoor метро",
_xlpm.COEFF*
INDEX({0.8;0.9;1.1;1.1;1;1;1;1;1.1;1.1;1.1;1.1},
MATCH(MONTH(BC$15),
{1,2,3,4,5,6,7,8,9,10,11,12})),
$ES199&lt;&gt;"LisChannel",
_xlpm.COEFF,
$ES199&lt;&gt;"RussOutdoor",
_xlpm.COEFF))</f>
        <v/>
      </c>
      <c r="BD199" s="68">
        <f t="array" ref="BD199">
_xlfn.LET(_xlpm.COEFF,
IF($AW199+$AX199=0,0,IF(MAX(MIN($AX199,EOMONTH(BD$15,0))-MAX($AW199,BD$15)+1,)&gt;0,1,0)),
_xlfn.IFS(
$ES199="LisChannel",
_xlpm.COEFF*
INDEX({1;1;1.2;1.2;1;1;1;1;1.2;1.2;1.2;1.2},
MATCH(MONTH(BD$15),
{1,2,3,4,5,6,7,8,9,10,11,12})),
CONCATENATE($ES199," ",$L199)="RussOutdoor метро",
_xlpm.COEFF*
INDEX({0.8;0.9;1.1;1.1;1;1;1;1;1.1;1.1;1.1;1.1},
MATCH(MONTH(BD$15),
{1,2,3,4,5,6,7,8,9,10,11,12})),
$ES199&lt;&gt;"LisChannel",
_xlpm.COEFF,
$ES199&lt;&gt;"RussOutdoor",
_xlpm.COEFF))</f>
        <v/>
      </c>
      <c r="BE199" s="68">
        <f t="array" ref="BE199">
_xlfn.LET(_xlpm.COEFF,
IF($AW199+$AX199=0,0,IF(MAX(MIN($AX199,EOMONTH(BE$15,0))-MAX($AW199,BE$15)+1,)&gt;0,1,0)),
_xlfn.IFS(
$ES199="LisChannel",
_xlpm.COEFF*
INDEX({1;1;1.2;1.2;1;1;1;1;1.2;1.2;1.2;1.2},
MATCH(MONTH(BE$15),
{1,2,3,4,5,6,7,8,9,10,11,12})),
CONCATENATE($ES199," ",$L199)="RussOutdoor метро",
_xlpm.COEFF*
INDEX({0.8;0.9;1.1;1.1;1;1;1;1;1.1;1.1;1.1;1.1},
MATCH(MONTH(BE$15),
{1,2,3,4,5,6,7,8,9,10,11,12})),
$ES199&lt;&gt;"LisChannel",
_xlpm.COEFF,
$ES199&lt;&gt;"RussOutdoor",
_xlpm.COEFF))</f>
        <v/>
      </c>
      <c r="BF199" s="68">
        <f t="array" ref="BF199">
_xlfn.LET(_xlpm.COEFF,
IF($AW199+$AX199=0,0,IF(MAX(MIN($AX199,EOMONTH(BF$15,0))-MAX($AW199,BF$15)+1,)&gt;0,1,0)),
_xlfn.IFS(
$ES199="LisChannel",
_xlpm.COEFF*
INDEX({1;1;1.2;1.2;1;1;1;1;1.2;1.2;1.2;1.2},
MATCH(MONTH(BF$15),
{1,2,3,4,5,6,7,8,9,10,11,12})),
CONCATENATE($ES199," ",$L199)="RussOutdoor метро",
_xlpm.COEFF*
INDEX({0.8;0.9;1.1;1.1;1;1;1;1;1.1;1.1;1.1;1.1},
MATCH(MONTH(BF$15),
{1,2,3,4,5,6,7,8,9,10,11,12})),
$ES199&lt;&gt;"LisChannel",
_xlpm.COEFF,
$ES199&lt;&gt;"RussOutdoor",
_xlpm.COEFF))</f>
        <v/>
      </c>
      <c r="BG199" s="68">
        <f t="array" ref="BG199">
_xlfn.LET(_xlpm.COEFF,
IF($AW199+$AX199=0,0,IF(MAX(MIN($AX199,EOMONTH(BG$15,0))-MAX($AW199,BG$15)+1,)&gt;0,1,0)),
_xlfn.IFS(
$ES199="LisChannel",
_xlpm.COEFF*
INDEX({1;1;1.2;1.2;1;1;1;1;1.2;1.2;1.2;1.2},
MATCH(MONTH(BG$15),
{1,2,3,4,5,6,7,8,9,10,11,12})),
CONCATENATE($ES199," ",$L199)="RussOutdoor метро",
_xlpm.COEFF*
INDEX({0.8;0.9;1.1;1.1;1;1;1;1;1.1;1.1;1.1;1.1},
MATCH(MONTH(BG$15),
{1,2,3,4,5,6,7,8,9,10,11,12})),
$ES199&lt;&gt;"LisChannel",
_xlpm.COEFF,
$ES199&lt;&gt;"RussOutdoor",
_xlpm.COEFF))</f>
        <v/>
      </c>
      <c r="BH199" s="68">
        <f t="array" ref="BH199">
_xlfn.LET(_xlpm.COEFF,
IF($AW199+$AX199=0,0,IF(MAX(MIN($AX199,EOMONTH(BH$15,0))-MAX($AW199,BH$15)+1,)&gt;0,1,0)),
_xlfn.IFS(
$ES199="LisChannel",
_xlpm.COEFF*
INDEX({1;1;1.2;1.2;1;1;1;1;1.2;1.2;1.2;1.2},
MATCH(MONTH(BH$15),
{1,2,3,4,5,6,7,8,9,10,11,12})),
CONCATENATE($ES199," ",$L199)="RussOutdoor метро",
_xlpm.COEFF*
INDEX({0.8;0.9;1.1;1.1;1;1;1;1;1.1;1.1;1.1;1.1},
MATCH(MONTH(BH$15),
{1,2,3,4,5,6,7,8,9,10,11,12})),
$ES199&lt;&gt;"LisChannel",
_xlpm.COEFF,
$ES199&lt;&gt;"RussOutdoor",
_xlpm.COEFF))</f>
        <v/>
      </c>
      <c r="BI199" s="68">
        <f t="array" ref="BI199">
_xlfn.LET(_xlpm.COEFF,
IF($AW199+$AX199=0,0,IF(MAX(MIN($AX199,EOMONTH(BI$15,0))-MAX($AW199,BI$15)+1,)&gt;0,1,0)),
_xlfn.IFS(
$ES199="LisChannel",
_xlpm.COEFF*
INDEX({1;1;1.2;1.2;1;1;1;1;1.2;1.2;1.2;1.2},
MATCH(MONTH(BI$15),
{1,2,3,4,5,6,7,8,9,10,11,12})),
CONCATENATE($ES199," ",$L199)="RussOutdoor метро",
_xlpm.COEFF*
INDEX({0.8;0.9;1.1;1.1;1;1;1;1;1.1;1.1;1.1;1.1},
MATCH(MONTH(BI$15),
{1,2,3,4,5,6,7,8,9,10,11,12})),
$ES199&lt;&gt;"LisChannel",
_xlpm.COEFF,
$ES199&lt;&gt;"RussOutdoor",
_xlpm.COEFF))</f>
        <v/>
      </c>
      <c r="BJ199" s="68">
        <f t="array" ref="BJ199">
_xlfn.LET(_xlpm.COEFF,
IF($AW199+$AX199=0,0,IF(MAX(MIN($AX199,EOMONTH(BJ$15,0))-MAX($AW199,BJ$15)+1,)&gt;0,1,0)),
_xlfn.IFS(
$ES199="LisChannel",
_xlpm.COEFF*
INDEX({1;1;1.2;1.2;1;1;1;1;1.2;1.2;1.2;1.2},
MATCH(MONTH(BJ$15),
{1,2,3,4,5,6,7,8,9,10,11,12})),
CONCATENATE($ES199," ",$L199)="RussOutdoor метро",
_xlpm.COEFF*
INDEX({0.8;0.9;1.1;1.1;1;1;1;1;1.1;1.1;1.1;1.1},
MATCH(MONTH(BJ$15),
{1,2,3,4,5,6,7,8,9,10,11,12})),
$ES199&lt;&gt;"LisChannel",
_xlpm.COEFF,
$ES199&lt;&gt;"RussOutdoor",
_xlpm.COEFF))</f>
        <v/>
      </c>
      <c r="BK199" s="68">
        <f t="array" ref="BK199">
_xlfn.LET(_xlpm.COEFF,
IF($AW199+$AX199=0,0,IF(MAX(MIN($AX199,EOMONTH(BK$15,0))-MAX($AW199,BK$15)+1,)&gt;0,1,0)),
_xlfn.IFS(
$ES199="LisChannel",
_xlpm.COEFF*
INDEX({1;1;1.2;1.2;1;1;1;1;1.2;1.2;1.2;1.2},
MATCH(MONTH(BK$15),
{1,2,3,4,5,6,7,8,9,10,11,12})),
CONCATENATE($ES199," ",$L199)="RussOutdoor метро",
_xlpm.COEFF*
INDEX({0.8;0.9;1.1;1.1;1;1;1;1;1.1;1.1;1.1;1.1},
MATCH(MONTH(BK$15),
{1,2,3,4,5,6,7,8,9,10,11,12})),
$ES199&lt;&gt;"LisChannel",
_xlpm.COEFF,
$ES199&lt;&gt;"RussOutdoor",
_xlpm.COEFF))</f>
        <v/>
      </c>
      <c r="BL199" s="62">
        <f>COUNTIFS($AZ199:$BK199,"&gt;0")</f>
        <v/>
      </c>
      <c r="BM199" s="65" t="n"/>
      <c r="BN199" s="125">
        <f>$DJ199</f>
        <v/>
      </c>
      <c r="BO199" s="63">
        <f>$DQ199</f>
        <v/>
      </c>
      <c r="BP199" s="125">
        <f>
IFERROR(
IF($BL199=0,0,
$BN199*(1-$BO199)),
0)</f>
        <v/>
      </c>
      <c r="BQ199" s="125">
        <f t="array" ref="BQ199">
IFERROR(
_xlfn.IFS(
$DH199="день_1",
$BP199*$BL199/($AX199-$AW199+1)*AZ199*(DAY(EOMONTH(AZ$15,0))),
$DH199="день_2",
$BP199/30*MAX(MIN($AX199,EOMONTH(AZ$15,0))-MAX($AW199,AZ$15)+1,),
$DH199="раб.день",
$BP199/30*(IFERROR(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$BP199*AZ199,
$DH199="неделя",
$BP199*AZ199/7*(ROUNDUP((DAY(EOMONTH(AZ$15,0)))/4,0))),
0)</f>
        <v/>
      </c>
      <c r="BR199" s="125">
        <f t="array" ref="BR199">
IFERROR(
_xlfn.IFS(
$DH199="день_1",
$BP199*$BL199/($AX199-$AW199+1)*BA199*(DAY(EOMONTH(BA$15,0))),
$DH199="день_2",
$BP199/30*MAX(MIN($AX199,EOMONTH(BA$15,0))-MAX($AW199,BA$15)+1,),
$DH199="раб.день",
$BP199/30*(IFERROR(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$BP199*BA199,
$DH199="неделя",
$BP199*BA199/7*(ROUNDUP((DAY(EOMONTH(BA$15,0)))/4,0))),
0)</f>
        <v/>
      </c>
      <c r="BS199" s="125">
        <f t="array" ref="BS199">
IFERROR(
_xlfn.IFS(
$DH199="день_1",
$BP199*$BL199/($AX199-$AW199+1)*BB199*(DAY(EOMONTH(BB$15,0))),
$DH199="день_2",
$BP199/30*MAX(MIN($AX199,EOMONTH(BB$15,0))-MAX($AW199,BB$15)+1,),
$DH199="раб.день",
$BP199/30*(IFERROR(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$BP199*BB199,
$DH199="неделя",
$BP199*BB199/7*(ROUNDUP((DAY(EOMONTH(BB$15,0)))/4,0))),
0)</f>
        <v/>
      </c>
      <c r="BT199" s="125">
        <f t="array" ref="BT199">
IFERROR(
_xlfn.IFS(
$DH199="день_1",
$BP199*$BL199/($AX199-$AW199+1)*BC199*(DAY(EOMONTH(BC$15,0))),
$DH199="день_2",
$BP199/30*MAX(MIN($AX199,EOMONTH(BC$15,0))-MAX($AW199,BC$15)+1,),
$DH199="раб.день",
$BP199/30*(IFERROR(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$BP199*BC199,
$DH199="неделя",
$BP199*BC199/7*(ROUNDUP((DAY(EOMONTH(BC$15,0)))/4,0))),
0)</f>
        <v/>
      </c>
      <c r="BU199" s="125">
        <f t="array" ref="BU199">
IFERROR(
_xlfn.IFS(
$DH199="день_1",
$BP199*$BL199/($AX199-$AW199+1)*BD199*(DAY(EOMONTH(BD$15,0))),
$DH199="день_2",
$BP199/30*MAX(MIN($AX199,EOMONTH(BD$15,0))-MAX($AW199,BD$15)+1,),
$DH199="раб.день",
$BP199/30*(IFERROR(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$BP199*BD199,
$DH199="неделя",
$BP199*BD199/7*(ROUNDUP((DAY(EOMONTH(BD$15,0)))/4,0))),
0)</f>
        <v/>
      </c>
      <c r="BV199" s="125">
        <f t="array" ref="BV199">
IFERROR(
_xlfn.IFS(
$DH199="день_1",
$BP199*$BL199/($AX199-$AW199+1)*BE199*(DAY(EOMONTH(BE$15,0))),
$DH199="день_2",
$BP199/30*MAX(MIN($AX199,EOMONTH(BE$15,0))-MAX($AW199,BE$15)+1,),
$DH199="раб.день",
$BP199/30*(IFERROR(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$BP199*BE199,
$DH199="неделя",
$BP199*BE199/7*(ROUNDUP((DAY(EOMONTH(BE$15,0)))/4,0))),
0)</f>
        <v/>
      </c>
      <c r="BW199" s="125">
        <f t="array" ref="BW199">
IFERROR(
_xlfn.IFS(
$DH199="день_1",
$BP199*$BL199/($AX199-$AW199+1)*BF199*(DAY(EOMONTH(BF$15,0))),
$DH199="день_2",
$BP199/30*MAX(MIN($AX199,EOMONTH(BF$15,0))-MAX($AW199,BF$15)+1,),
$DH199="раб.день",
$BP199/30*(IFERROR(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$BP199*BF199,
$DH199="неделя",
$BP199*BF199/7*(ROUNDUP((DAY(EOMONTH(BF$15,0)))/4,0))),
0)</f>
        <v/>
      </c>
      <c r="BX199" s="125">
        <f t="array" ref="BX199">
IFERROR(
_xlfn.IFS(
$DH199="день_1",
$BP199*$BL199/($AX199-$AW199+1)*BG199*(DAY(EOMONTH(BG$15,0))),
$DH199="день_2",
$BP199/30*MAX(MIN($AX199,EOMONTH(BG$15,0))-MAX($AW199,BG$15)+1,),
$DH199="раб.день",
$BP199/30*(IFERROR(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$BP199*BG199,
$DH199="неделя",
$BP199*BG199/7*(ROUNDUP((DAY(EOMONTH(BG$15,0)))/4,0))),
0)</f>
        <v/>
      </c>
      <c r="BY199" s="125">
        <f t="array" ref="BY199">
IFERROR(
_xlfn.IFS(
$DH199="день_1",
$BP199*$BL199/($AX199-$AW199+1)*BH199*(DAY(EOMONTH(BH$15,0))),
$DH199="день_2",
$BP199/30*MAX(MIN($AX199,EOMONTH(BH$15,0))-MAX($AW199,BH$15)+1,),
$DH199="раб.день",
$BP199/30*(IFERROR(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$BP199*BH199,
$DH199="неделя",
$BP199*BH199/7*(ROUNDUP((DAY(EOMONTH(BH$15,0)))/4,0))),
0)</f>
        <v/>
      </c>
      <c r="BZ199" s="125">
        <f t="array" ref="BZ199">
IFERROR(
_xlfn.IFS(
$DH199="день_1",
$BP199*$BL199/($AX199-$AW199+1)*BI199*(DAY(EOMONTH(BI$15,0))),
$DH199="день_2",
$BP199/30*MAX(MIN($AX199,EOMONTH(BI$15,0))-MAX($AW199,BI$15)+1,),
$DH199="раб.день",
$BP199/30*(IFERROR(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$BP199*BI199,
$DH199="неделя",
$BP199*BI199/7*(ROUNDUP((DAY(EOMONTH(BI$15,0)))/4,0))),
0)</f>
        <v/>
      </c>
      <c r="CA199" s="125">
        <f t="array" ref="CA199">
IFERROR(
_xlfn.IFS(
$DH199="день_1",
$BP199*$BL199/($AX199-$AW199+1)*BJ199*(DAY(EOMONTH(BJ$15,0))),
$DH199="день_2",
$BP199/30*MAX(MIN($AX199,EOMONTH(BJ$15,0))-MAX($AW199,BJ$15)+1,),
$DH199="раб.день",
$BP199/30*(IFERROR(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$BP199*BJ199,
$DH199="неделя",
$BP199*BJ199/7*(ROUNDUP((DAY(EOMONTH(BJ$15,0)))/4,0))),
0)</f>
        <v/>
      </c>
      <c r="CB199" s="125">
        <f t="array" ref="CB199">
IFERROR(
_xlfn.IFS(
$DH199="день_1",
$BP199*$BL199/($AX199-$AW199+1)*BK199*(DAY(EOMONTH(BK$15,0))),
$DH199="день_2",
$BP199/30*MAX(MIN($AX199,EOMONTH(BK$15,0))-MAX($AW199,BK$15)+1,),
$DH199="раб.день",
$BP199/30*(IFERROR(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$BP199*BK199,
$DH199="неделя",
$BP199*BK199/7*(ROUNDUP((DAY(EOMONTH(BK$15,0)))/4,0))),
0)</f>
        <v/>
      </c>
      <c r="CC199" s="125">
        <f>SUM($BQ199:$CB199)</f>
        <v/>
      </c>
      <c r="CD199" s="126">
        <f>SUM($EH199:$EH199)</f>
        <v/>
      </c>
      <c r="CE199" s="126">
        <f>$CD199*$AB199</f>
        <v/>
      </c>
      <c r="CF199" s="126">
        <f>SUM($EK199:$EK199)</f>
        <v/>
      </c>
      <c r="CG199" s="126">
        <f>$CF199*$AB199</f>
        <v/>
      </c>
      <c r="CH199" s="126">
        <f>SUM($CC199,$CE199,$CG199)</f>
        <v/>
      </c>
      <c r="CI199" s="126">
        <f>$CH199*(1+$CM199)</f>
        <v/>
      </c>
      <c r="CJ199" s="127" t="n">
        <v>0</v>
      </c>
      <c r="CK199" s="126">
        <f>SUM($CH199:$CH199)*(1+$CJ199)</f>
        <v/>
      </c>
      <c r="CL199" s="126">
        <f>SUM($CH199:$CH199)*(1+$CM199)</f>
        <v/>
      </c>
      <c r="CM199" s="59" t="n"/>
      <c r="CN199" s="59" t="n"/>
      <c r="CO199" s="72" t="n"/>
      <c r="CP199" s="59" t="n"/>
      <c r="CQ199" s="73" t="n"/>
      <c r="CR199" s="73" t="n"/>
      <c r="CS199" s="73" t="n"/>
      <c r="CT199" s="72" t="n"/>
      <c r="CU199" s="79" t="inlineStr">
        <is>
          <t> </t>
        </is>
      </c>
      <c r="CV199" s="60" t="n"/>
      <c r="CW199" s="60" t="n"/>
      <c r="CX199" s="60" t="n"/>
      <c r="CY199" s="127">
        <f>IFERROR(($CC199-$EE199)/($EE199/(1-$DQ199)),0)</f>
        <v/>
      </c>
      <c r="CZ199" s="127">
        <f>IFERROR(1-$EI199/($CE199),0)</f>
        <v/>
      </c>
      <c r="DA199" s="127">
        <f>IFERROR(1-$EL199/($CG199),0)</f>
        <v/>
      </c>
      <c r="DB199" s="126">
        <f>ROUND(IFERROR(($CI199/(1+$CM199)-$EN199),0),2)</f>
        <v/>
      </c>
      <c r="DC199" s="128" t="n"/>
      <c r="DD199" s="125" t="n"/>
      <c r="DE199" s="75" t="n">
        <v>0</v>
      </c>
      <c r="DF199" s="128" t="n"/>
      <c r="DG199" s="125">
        <f>IF($DC199=0,0,$DD199*($DC199*100%-$DE199*$DF199))*SUM($AB199:$AB199)</f>
        <v/>
      </c>
      <c r="DH199" s="129" t="inlineStr">
        <is>
          <t>месяц</t>
        </is>
      </c>
      <c r="DI199" s="130">
        <f t="array" ref="DI199">IFERROR(
IF($ES199="LisChannel",
(ROUND(((INDEX({174.625;153.888888888889;130.972222222222},MATCH($AI199,{2;3;4}),0))*$AG199*$AI199),2)),0),0)</f>
        <v/>
      </c>
      <c r="DJ199" s="130">
        <f>
_xlfn.LET(_xlpm.X,
IFERROR(
IF($ES199="НовиковТВ",
(_xlfn.LET(_xlpm.NTV,
_xlfn.LET(_xlpm.MIN,350000,
IF(SUMIFS($DI:$DI,$ES:$ES,"НовиковТВ")&lt;=_xlpm.MIN,
(SUMIFS($DI:$DI,$ES:$ES,"НовиковТВ")/(COUNTIFS($ES:$ES,"НовиковТВ")))*_xlpm.MIN/SUMIFS($DI:$DI,$ES:$ES,"НовиковТВ"),
DI199)),
_xlpm.NTV+$DG199/(1-(1-(_xlpm.NTV)*(1-$DL199)*(1-$DM199)*(1-$DN199)*(1-$DO199)*(1-$DP199)/_xlpm.NTV))))/(1+$EP199),
$DI199+$DG199/(1-(1-($DI199)*(1-$DL199)*(1-$DM199)*(1-$DN199)*(1-$DO199)*(1-$DP199)/$DI199))),
0),
_xlpm.X*(1+$CM199)*(1+$CW199)-_xlpm.X*(1+$CM199)+_xlpm.X)</f>
        <v/>
      </c>
      <c r="DK199" s="125" t="inlineStr">
        <is>
          <t>послед.</t>
        </is>
      </c>
      <c r="DL199" s="63" t="n">
        <v>0</v>
      </c>
      <c r="DM199" s="63" t="n">
        <v>0</v>
      </c>
      <c r="DN199" s="63" t="n">
        <v>0</v>
      </c>
      <c r="DO199" s="63" t="n">
        <v>0</v>
      </c>
      <c r="DP199" s="63" t="n">
        <v>0</v>
      </c>
      <c r="DQ199" s="63">
        <f t="array" ref="DQ199">IFERROR(_xlfn.IFS(
$DK199="послед.",1-(1-$DL199)*(1-$DM199)*(1-$DN199)*(1-$DO199)*(1-$DP199),
$DK199="сумм.",$DL199+$DM199+$DN199+$DO199+$DP199),
0)</f>
        <v/>
      </c>
      <c r="DR199" s="125">
        <f t="array" ref="DR199">
IFERROR(
_xlfn.IFS(
$BL199=0,
0,
$BL199&gt;0,
_xlfn.IFS($DK199="послед.",
$DJ199*(1-$DL199)*(1-$DM199)*(1-$DN199)*(1-$DO199)*(1-$DP199),
$DK199="сумм.",
$DJ199*(1-($DL199+$DM199+$DN199+$DO199+$DP199)))),0)</f>
        <v/>
      </c>
      <c r="DS199" s="125">
        <f t="array" ref="DS199">
IFERROR(_xlfn.IFS(
$DH199="день_1",
$DR199*$BL199/($AX199-$AW199+1)*AZ199*(DAY(EOMONTH(AZ$15,0))),
$DH199="день_2",
$DR199/30*MAX(MIN($AX199,EOMONTH(AZ$15,0))-MAX($AW199,AZ$15)+1,),
$DH199="раб.день",
$DR199/30*(IFERROR(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$DR199*AZ199,
$DH199="неделя",
$DR199*AZ199/7*(ROUNDUP((DAY(EOMONTH(AZ$15,0)))/4,0))),
0)</f>
        <v/>
      </c>
      <c r="DT199" s="125">
        <f t="array" ref="DT199">
IFERROR(_xlfn.IFS(
$DH199="день_1",
$DR199*$BL199/($AX199-$AW199+1)*BA199*(DAY(EOMONTH(BA$15,0))),
$DH199="день_2",
$DR199/30*MAX(MIN($AX199,EOMONTH(BA$15,0))-MAX($AW199,BA$15)+1,),
$DH199="раб.день",
$DR199/30*(IFERROR(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$DR199*BA199,
$DH199="неделя",
$DR199*BA199/7*(ROUNDUP((DAY(EOMONTH(BA$15,0)))/4,0))),
0)</f>
        <v/>
      </c>
      <c r="DU199" s="125">
        <f t="array" ref="DU199">
IFERROR(_xlfn.IFS(
$DH199="день_1",
$DR199*$BL199/($AX199-$AW199+1)*BB199*(DAY(EOMONTH(BB$15,0))),
$DH199="день_2",
$DR199/30*MAX(MIN($AX199,EOMONTH(BB$15,0))-MAX($AW199,BB$15)+1,),
$DH199="раб.день",
$DR199/30*(IFERROR(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$DR199*BB199,
$DH199="неделя",
$DR199*BB199/7*(ROUNDUP((DAY(EOMONTH(BB$15,0)))/4,0))),
0)</f>
        <v/>
      </c>
      <c r="DV199" s="125">
        <f t="array" ref="DV199">
IFERROR(_xlfn.IFS(
$DH199="день_1",
$DR199*$BL199/($AX199-$AW199+1)*BC199*(DAY(EOMONTH(BC$15,0))),
$DH199="день_2",
$DR199/30*MAX(MIN($AX199,EOMONTH(BC$15,0))-MAX($AW199,BC$15)+1,),
$DH199="раб.день",
$DR199/30*(IFERROR(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$DR199*BC199,
$DH199="неделя",
$DR199*BC199/7*(ROUNDUP((DAY(EOMONTH(BC$15,0)))/4,0))),
0)</f>
        <v/>
      </c>
      <c r="DW199" s="125">
        <f t="array" ref="DW199">
IFERROR(_xlfn.IFS(
$DH199="день_1",
$DR199*$BL199/($AX199-$AW199+1)*BD199*(DAY(EOMONTH(BD$15,0))),
$DH199="день_2",
$DR199/30*MAX(MIN($AX199,EOMONTH(BD$15,0))-MAX($AW199,BD$15)+1,),
$DH199="раб.день",
$DR199/30*(IFERROR(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$DR199*BD199,
$DH199="неделя",
$DR199*BD199/7*(ROUNDUP((DAY(EOMONTH(BD$15,0)))/4,0))),
0)</f>
        <v/>
      </c>
      <c r="DX199" s="125">
        <f t="array" ref="DX199">
IFERROR(_xlfn.IFS(
$DH199="день_1",
$DR199*$BL199/($AX199-$AW199+1)*BE199*(DAY(EOMONTH(BE$15,0))),
$DH199="день_2",
$DR199/30*MAX(MIN($AX199,EOMONTH(BE$15,0))-MAX($AW199,BE$15)+1,),
$DH199="раб.день",
$DR199/30*(IFERROR(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$DR199*BE199,
$DH199="неделя",
$DR199*BE199/7*(ROUNDUP((DAY(EOMONTH(BE$15,0)))/4,0))),
0)</f>
        <v/>
      </c>
      <c r="DY199" s="125">
        <f t="array" ref="DY199">
IFERROR(_xlfn.IFS(
$DH199="день_1",
$DR199*$BL199/($AX199-$AW199+1)*BF199*(DAY(EOMONTH(BF$15,0))),
$DH199="день_2",
$DR199/30*MAX(MIN($AX199,EOMONTH(BF$15,0))-MAX($AW199,BF$15)+1,),
$DH199="раб.день",
$DR199/30*(IFERROR(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$DR199*BF199,
$DH199="неделя",
$DR199*BF199/7*(ROUNDUP((DAY(EOMONTH(BF$15,0)))/4,0))),
0)</f>
        <v/>
      </c>
      <c r="DZ199" s="125">
        <f t="array" ref="DZ199">
IFERROR(_xlfn.IFS(
$DH199="день_1",
$DR199*$BL199/($AX199-$AW199+1)*BG199*(DAY(EOMONTH(BG$15,0))),
$DH199="день_2",
$DR199/30*MAX(MIN($AX199,EOMONTH(BG$15,0))-MAX($AW199,BG$15)+1,),
$DH199="раб.день",
$DR199/30*(IFERROR(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$DR199*BG199,
$DH199="неделя",
$DR199*BG199/7*(ROUNDUP((DAY(EOMONTH(BG$15,0)))/4,0))),
0)</f>
        <v/>
      </c>
      <c r="EA199" s="125">
        <f t="array" ref="EA199">
IFERROR(_xlfn.IFS(
$DH199="день_1",
$DR199*$BL199/($AX199-$AW199+1)*BH199*(DAY(EOMONTH(BH$15,0))),
$DH199="день_2",
$DR199/30*MAX(MIN($AX199,EOMONTH(BH$15,0))-MAX($AW199,BH$15)+1,),
$DH199="раб.день",
$DR199/30*(IFERROR(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$DR199*BH199,
$DH199="неделя",
$DR199*BH199/7*(ROUNDUP((DAY(EOMONTH(BH$15,0)))/4,0))),
0)</f>
        <v/>
      </c>
      <c r="EB199" s="125">
        <f t="array" ref="EB199">
IFERROR(_xlfn.IFS(
$DH199="день_1",
$DR199*$BL199/($AX199-$AW199+1)*BI199*(DAY(EOMONTH(BI$15,0))),
$DH199="день_2",
$DR199/30*MAX(MIN($AX199,EOMONTH(BI$15,0))-MAX($AW199,BI$15)+1,),
$DH199="раб.день",
$DR199/30*(IFERROR(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$DR199*BI199,
$DH199="неделя",
$DR199*BI199/7*(ROUNDUP((DAY(EOMONTH(BI$15,0)))/4,0))),
0)</f>
        <v/>
      </c>
      <c r="EC199" s="125">
        <f t="array" ref="EC199">
IFERROR(_xlfn.IFS(
$DH199="день_1",
$DR199*$BL199/($AX199-$AW199+1)*BJ199*(DAY(EOMONTH(BJ$15,0))),
$DH199="день_2",
$DR199/30*MAX(MIN($AX199,EOMONTH(BJ$15,0))-MAX($AW199,BJ$15)+1,),
$DH199="раб.день",
$DR199/30*(IFERROR(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$DR199*BJ199,
$DH199="неделя",
$DR199*BJ199/7*(ROUNDUP((DAY(EOMONTH(BJ$15,0)))/4,0))),
0)</f>
        <v/>
      </c>
      <c r="ED199" s="125">
        <f t="array" ref="ED199">
IFERROR(_xlfn.IFS(
$DH199="день_1",
$DR199*$BL199/($AX199-$AW199+1)*BK199*(DAY(EOMONTH(BK$15,0))),
$DH199="день_2",
$DR199/30*MAX(MIN($AX199,EOMONTH(BK$15,0))-MAX($AW199,BK$15)+1,),
$DH199="раб.день",
$DR199/30*(IFERROR(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$DR199*BK199,
$DH199="неделя",
$DR199*BK199/7*(ROUNDUP((DAY(EOMONTH(BK$15,0)))/4,0))),
0)</f>
        <v/>
      </c>
      <c r="EE199" s="125">
        <f>SUM($DS199,$DT199,$DU199,$DV199,$DW199,$DX199,$DY199,$DZ199,$EA199,$EB199,$EC199,$ED199)</f>
        <v/>
      </c>
      <c r="EF199" s="125">
        <f>IFERROR(ROUND($EE199*(1+$EP199),2),0)</f>
        <v/>
      </c>
      <c r="EG199" s="128" t="n">
        <v>1</v>
      </c>
      <c r="EH199" s="126" t="n">
        <v>0</v>
      </c>
      <c r="EI199" s="126">
        <f>ROUND(SUM($EH199:$EH199)*SUM($AB199:$AB199)*$EG199,2)</f>
        <v/>
      </c>
      <c r="EJ199" s="126">
        <f>ROUND($EI199*(1+$EP199),2)</f>
        <v/>
      </c>
      <c r="EK199" s="126" t="n">
        <v>0</v>
      </c>
      <c r="EL199" s="126">
        <f>ROUND(SUM($EK199:$EK199)*SUM($AB199:$AB199)*$EG199,2)</f>
        <v/>
      </c>
      <c r="EM199" s="126">
        <f>ROUND($EL199*(1+$EP199),2)</f>
        <v/>
      </c>
      <c r="EN199" s="126">
        <f>SUM($EE199,$EI199,$EL199)</f>
        <v/>
      </c>
      <c r="EO199" s="126">
        <f>SUM($EF199,$EJ199,$EM199)</f>
        <v/>
      </c>
      <c r="EP199" s="59" t="n"/>
      <c r="EQ199" s="59" t="n"/>
      <c r="ER199" s="60">
        <f t="array" ref="ER1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MATCH(ES199,
{"AMS";"RussOutdoor";"HD Outdoor";"Ingroup";"IQ";"Ledproduction";"LisChannel";"Logic";"Media-PPL";"NovikovTV | НовиковТВ";"SMA";"SOK";"КрокусТВ | CrocusTV | IndoorTV";"Сити";"ТЯК Москва"},
0)),"")</f>
        <v/>
      </c>
      <c r="ES199" s="60" t="n"/>
      <c r="ET199" s="60">
        <f t="array" ref="ET1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MATCH(ES199,
{"AMS";"RussOutdoor";"HD Outdoor";"Ingroup";"IQ";"Ledproduction";"LisChannel";"Logic";"Media-PPL";"NovikovTV | НовиковТВ";"SMA";"SOK";"КрокусТВ | CrocusTV | IndoorTV";"Сити";"ТЯК Москва"},
0)),"")</f>
        <v/>
      </c>
      <c r="EU199" s="60" t="n"/>
      <c r="EV199" s="60" t="n"/>
      <c r="EX199" s="110">
        <f t="array" ref="EX199">
($AR199/30
+N("ТРАФИК ПЛОЩАДКИ"))*
(IFERROR(
_xlfn.LET(
_xlpm.GPR,
HLOOKUP($L199,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IF($Q199="цифровой",_xlpm.GPR/$AG199,_xlpm.GPR/60)),
0)
+N("DWELL TIME"))*
(IF($AB199=0,0,IF($AB199=1,0.3,IF($AB199=2,0.5,IF($AB199&gt;2,1))))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_xlfn.IFS($AC199="да",1.2,$AC199="нет",1)*
_xlfn.IFS($AD199="да",1.2,$AD199="нет",1)*
IF(R199="статический",1,1.2)*
$X199*
INDEX(
{1.2;1;1.2;1.2;1;1.2;1.2;1.2;1.2;1.2;1.2;1;1.2;1.2;1.2;1.2;1;1;1.2;1.2;1.2;1;1;1;1;1.2;1.2;1.2;1.2;1;1;1;1;1.2;1.2;1.2;1.2;1.2;1.2;1.2;1.2;1;1;1.2;1;1;1;1;1.5;1;1;1.5;1.5;1.2},
MATCH($Q199,_xlpm.MI,0)))&gt;{0.02;0.04;0.06;0.1;0.2;0.4;0.6;0.8;1;2;4;6})),
{0;1;2;3;4;5;6;7;8;9;10;11;12},
0)))
+N("КОЭФФИЦИЕНТ КОНТАКТА"))))*
(_xlfn.IFS($X199&lt;0.1,$X199/1000,$X199&gt;25,5.2,AND($X199&gt;=0.1,$X199&lt;=25),(($X199*2+0.1)/10)*($X199/10)))*
IFERROR((_xlfn.LET(
_xlpm.MA,
{0;0.8;0.85;0.9;0.95;1},
_xlpm.MAA,
{0;1;2;3;4;5},
INDEX(_xlpm.MA,MATCH(SUMPRODUCT(--((IF(ROUND(_xlpm.MAA,1)&gt;5,5,ROUND($AB199,1)))&gt;{0;1;2;3;4;5})),_xlpm.MAA,0)))
+N("КОЭФФИЦИЕНТ КОЛ-ВО КОНСТРУКЦИЙ")),1)*
$AB199,0))*
(IF($Q199="цифровой",$AG199/15*$AI199,1)
+N("ДЛЯ ЦИФРЫ"))</f>
        <v/>
      </c>
      <c r="EY199" s="110">
        <f>IFERROR(EX199*AY199,0)</f>
        <v/>
      </c>
      <c r="EZ199" s="131">
        <f>IFERROR(DP199/EY199*1000,0)</f>
        <v/>
      </c>
      <c r="FA199" s="112">
        <f>IFERROR(FC199/FB199,0)</f>
        <v/>
      </c>
      <c r="FB199" s="112">
        <f>IFERROR((FC199/(EY199/FF199*#REF!))*0.825,0)</f>
        <v/>
      </c>
      <c r="FC199" s="112">
        <f>IFERROR(((EX199*30/AR199)*100)/30,0)</f>
        <v/>
      </c>
      <c r="FD199" s="112">
        <f>IFERROR(EY199/G199*100%,0)</f>
        <v/>
      </c>
      <c r="FE199" s="112">
        <f>IFERROR(FD199/FC199*100%,0)</f>
        <v/>
      </c>
      <c r="FF199" s="110">
        <f>IFERROR(AR199/30*AY199,0)</f>
        <v/>
      </c>
    </row>
    <row r="200" ht="12.75" customHeight="1">
      <c r="A200" s="59" t="n"/>
      <c r="B200" s="60" t="n"/>
      <c r="C200" s="60" t="n"/>
      <c r="D200" s="60">
        <f t="array" ref="D2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0" s="60">
        <f t="array" ref="E2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0" s="60" t="inlineStr"/>
      <c r="G200" s="60" t="n"/>
      <c r="H200" s="60">
        <f t="array" ref="H2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0" s="60" t="n"/>
      <c r="J200" s="60" t="n"/>
      <c r="K200" s="60" t="n"/>
      <c r="L200" s="60" t="n"/>
      <c r="M200" s="60" t="n"/>
      <c r="N200" s="60" t="n"/>
      <c r="O200" s="60" t="n"/>
      <c r="P200" s="60">
        <f t="array" ref="P200">
_xlfn.IFS(
ISNUMBER(MATCH($Q200,{"шелфбаннер","разделитель","монетница","чековая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ISNUMBER(MATCH($Q200,{"каталог","журнал"},)),
"Пресса",
$Q200="","")</f>
        <v/>
      </c>
      <c r="Q200" s="60" t="n"/>
      <c r="R200" s="60">
        <f t="array" ref="R200">
IFERROR(
_xlfn.IFS(
OR(ISNUMBER(MATCH($Q200,{"экспозиция","макет","стенд","автостенд","авто стенд","выставочное пространство","выставочные стенды","модульные выставочные стенды","3Д конструкция","3D конструкция"},)),P200="Экспонирование"),
"нестандартный",
ISNUMBER(MATCH($Q200,{"скроллер","призматрон"},)),
"динамический",
$P200="Видео",
"цифровой",
OR($P200="Пресса",$P200="Щит",$P200="POSm",$P200="Подвес",$P200="Брендирование/оклейка"),
"статический"),"")</f>
        <v/>
      </c>
      <c r="S200" s="59" t="n"/>
      <c r="T200" s="60" t="n"/>
      <c r="U200" s="60" t="n"/>
      <c r="V200" s="60">
        <f>
IF(P200="Видео",
"цифровой постер/ролик",
IF(ISNUMBER(MATCH(Q200,{"короб световой","короб световой | лайтбокс","короб световой | кристалайт","лайтбокс","лайт бокс","кристалайт","LB","lightbox"},)),
"бэклит",
IF(P200="Брендирование/оклейка",
"перфарированная пленка/самоклейка",
IF(P200="Экспонирование",
"под запрос",
IF(P200="Подвес",
"баннер/ткань",
"")))))</f>
        <v/>
      </c>
      <c r="W200" s="59" t="n"/>
      <c r="X200" s="59" t="n"/>
      <c r="Y200" s="59" t="n"/>
      <c r="Z200" s="61" t="n"/>
      <c r="AA200" s="61" t="n"/>
      <c r="AB200" s="61">
        <f>IF(BL200&gt;0,Z200,0)</f>
        <v/>
      </c>
      <c r="AC200" s="59" t="n"/>
      <c r="AD200" s="59" t="n"/>
      <c r="AE200" s="59" t="n"/>
      <c r="AF200" s="59" t="n"/>
      <c r="AG200" s="59" t="n"/>
      <c r="AH200" s="59" t="n"/>
      <c r="AI200" s="59" t="n"/>
      <c r="AJ200" s="59" t="n"/>
      <c r="AK200" s="59" t="n"/>
      <c r="AL200" s="62">
        <f>IFERROR(IF(OR(R200="статический",R200="динамический",R200="нестандартный",R200="",R200=""),"-",IF(AND(AH200="-",AI200="-"),"-",AK200*3600/AH200*AI200)),"-")</f>
        <v/>
      </c>
      <c r="AM200" s="62">
        <f>IFERROR(IF(OR(R200="статический",R200="динамический",R200="",R200="", R200="BTL",R200="нестандартный"),"-",AG200*AI200*AL200/60),"-")</f>
        <v/>
      </c>
      <c r="AN200" s="63">
        <f>IFERROR(IF(AH200="","-",AG200*AI200/AH200),"-")</f>
        <v/>
      </c>
      <c r="AO200" s="59">
        <f>IFERROR(IF(OR($R200="статический",$R200="динамический",$R200="",$R200="",$R200="BTL",$R200="нестандартный"),"-",$AL200*$AY200),"-")</f>
        <v/>
      </c>
      <c r="AP200" s="62">
        <f>IFERROR(IF(OR($R200="статический",$R200="динамический",$R200="",$R200="",$R200="BTL",$R200="нестандартный"),"-",$AM200*AY200),"-")</f>
        <v/>
      </c>
      <c r="AQ200" s="64" t="n"/>
      <c r="AR200" s="61" t="n"/>
      <c r="AS200" s="61" t="n"/>
      <c r="AT200" s="61" t="n"/>
      <c r="AU200" s="65" t="n"/>
      <c r="AV200" s="124">
        <f>IFERROR(DR200/AT200*1000,"n/a")</f>
        <v/>
      </c>
      <c r="AW200" s="67" t="n"/>
      <c r="AX200" s="67" t="n"/>
      <c r="AY200" s="43">
        <f>IFERROR(IF(OR($AW200="",$AX200=""),"",_xlfn.DAYS($AX200+1,$AW200)),"")</f>
        <v/>
      </c>
      <c r="AZ200" s="68">
        <f t="array" ref="AZ200">
_xlfn.LET(_xlpm.COEFF,
IF($AW200+$AX200=0,0,IF(MAX(MIN($AX200,EOMONTH(AZ$15,0))-MAX($AW200,AZ$15)+1,)&gt;0,1,0)),
_xlfn.IFS(
$ES200="LisChannel",
_xlpm.COEFF*
INDEX({1;1;1.2;1.2;1;1;1;1;1.2;1.2;1.2;1.2},
MATCH(MONTH(AZ$15),
{1,2,3,4,5,6,7,8,9,10,11,12})),
CONCATENATE($ES200," ",$L200)="RussOutdoor метро",
_xlpm.COEFF*
INDEX({0.8;0.9;1.1;1.1;1;1;1;1;1.1;1.1;1.1;1.1},
MATCH(MONTH(AZ$15),
{1,2,3,4,5,6,7,8,9,10,11,12})),
$ES200&lt;&gt;"LisChannel",
_xlpm.COEFF,
$ES200&lt;&gt;"RussOutdoor",
_xlpm.COEFF))</f>
        <v/>
      </c>
      <c r="BA200" s="68">
        <f t="array" ref="BA200">
_xlfn.LET(_xlpm.COEFF,
IF($AW200+$AX200=0,0,IF(MAX(MIN($AX200,EOMONTH(BA$15,0))-MAX($AW200,BA$15)+1,)&gt;0,1,0)),
_xlfn.IFS(
$ES200="LisChannel",
_xlpm.COEFF*
INDEX({1;1;1.2;1.2;1;1;1;1;1.2;1.2;1.2;1.2},
MATCH(MONTH(BA$15),
{1,2,3,4,5,6,7,8,9,10,11,12})),
CONCATENATE($ES200," ",$L200)="RussOutdoor метро",
_xlpm.COEFF*
INDEX({0.8;0.9;1.1;1.1;1;1;1;1;1.1;1.1;1.1;1.1},
MATCH(MONTH(BA$15),
{1,2,3,4,5,6,7,8,9,10,11,12})),
$ES200&lt;&gt;"LisChannel",
_xlpm.COEFF,
$ES200&lt;&gt;"RussOutdoor",
_xlpm.COEFF))</f>
        <v/>
      </c>
      <c r="BB200" s="68">
        <f t="array" ref="BB200">
_xlfn.LET(_xlpm.COEFF,
IF($AW200+$AX200=0,0,IF(MAX(MIN($AX200,EOMONTH(BB$15,0))-MAX($AW200,BB$15)+1,)&gt;0,1,0)),
_xlfn.IFS(
$ES200="LisChannel",
_xlpm.COEFF*
INDEX({1;1;1.2;1.2;1;1;1;1;1.2;1.2;1.2;1.2},
MATCH(MONTH(BB$15),
{1,2,3,4,5,6,7,8,9,10,11,12})),
CONCATENATE($ES200," ",$L200)="RussOutdoor метро",
_xlpm.COEFF*
INDEX({0.8;0.9;1.1;1.1;1;1;1;1;1.1;1.1;1.1;1.1},
MATCH(MONTH(BB$15),
{1,2,3,4,5,6,7,8,9,10,11,12})),
$ES200&lt;&gt;"LisChannel",
_xlpm.COEFF,
$ES200&lt;&gt;"RussOutdoor",
_xlpm.COEFF))</f>
        <v/>
      </c>
      <c r="BC200" s="68">
        <f t="array" ref="BC200">
_xlfn.LET(_xlpm.COEFF,
IF($AW200+$AX200=0,0,IF(MAX(MIN($AX200,EOMONTH(BC$15,0))-MAX($AW200,BC$15)+1,)&gt;0,1,0)),
_xlfn.IFS(
$ES200="LisChannel",
_xlpm.COEFF*
INDEX({1;1;1.2;1.2;1;1;1;1;1.2;1.2;1.2;1.2},
MATCH(MONTH(BC$15),
{1,2,3,4,5,6,7,8,9,10,11,12})),
CONCATENATE($ES200," ",$L200)="RussOutdoor метро",
_xlpm.COEFF*
INDEX({0.8;0.9;1.1;1.1;1;1;1;1;1.1;1.1;1.1;1.1},
MATCH(MONTH(BC$15),
{1,2,3,4,5,6,7,8,9,10,11,12})),
$ES200&lt;&gt;"LisChannel",
_xlpm.COEFF,
$ES200&lt;&gt;"RussOutdoor",
_xlpm.COEFF))</f>
        <v/>
      </c>
      <c r="BD200" s="68">
        <f t="array" ref="BD200">
_xlfn.LET(_xlpm.COEFF,
IF($AW200+$AX200=0,0,IF(MAX(MIN($AX200,EOMONTH(BD$15,0))-MAX($AW200,BD$15)+1,)&gt;0,1,0)),
_xlfn.IFS(
$ES200="LisChannel",
_xlpm.COEFF*
INDEX({1;1;1.2;1.2;1;1;1;1;1.2;1.2;1.2;1.2},
MATCH(MONTH(BD$15),
{1,2,3,4,5,6,7,8,9,10,11,12})),
CONCATENATE($ES200," ",$L200)="RussOutdoor метро",
_xlpm.COEFF*
INDEX({0.8;0.9;1.1;1.1;1;1;1;1;1.1;1.1;1.1;1.1},
MATCH(MONTH(BD$15),
{1,2,3,4,5,6,7,8,9,10,11,12})),
$ES200&lt;&gt;"LisChannel",
_xlpm.COEFF,
$ES200&lt;&gt;"RussOutdoor",
_xlpm.COEFF))</f>
        <v/>
      </c>
      <c r="BE200" s="68">
        <f t="array" ref="BE200">
_xlfn.LET(_xlpm.COEFF,
IF($AW200+$AX200=0,0,IF(MAX(MIN($AX200,EOMONTH(BE$15,0))-MAX($AW200,BE$15)+1,)&gt;0,1,0)),
_xlfn.IFS(
$ES200="LisChannel",
_xlpm.COEFF*
INDEX({1;1;1.2;1.2;1;1;1;1;1.2;1.2;1.2;1.2},
MATCH(MONTH(BE$15),
{1,2,3,4,5,6,7,8,9,10,11,12})),
CONCATENATE($ES200," ",$L200)="RussOutdoor метро",
_xlpm.COEFF*
INDEX({0.8;0.9;1.1;1.1;1;1;1;1;1.1;1.1;1.1;1.1},
MATCH(MONTH(BE$15),
{1,2,3,4,5,6,7,8,9,10,11,12})),
$ES200&lt;&gt;"LisChannel",
_xlpm.COEFF,
$ES200&lt;&gt;"RussOutdoor",
_xlpm.COEFF))</f>
        <v/>
      </c>
      <c r="BF200" s="68">
        <f t="array" ref="BF200">
_xlfn.LET(_xlpm.COEFF,
IF($AW200+$AX200=0,0,IF(MAX(MIN($AX200,EOMONTH(BF$15,0))-MAX($AW200,BF$15)+1,)&gt;0,1,0)),
_xlfn.IFS(
$ES200="LisChannel",
_xlpm.COEFF*
INDEX({1;1;1.2;1.2;1;1;1;1;1.2;1.2;1.2;1.2},
MATCH(MONTH(BF$15),
{1,2,3,4,5,6,7,8,9,10,11,12})),
CONCATENATE($ES200," ",$L200)="RussOutdoor метро",
_xlpm.COEFF*
INDEX({0.8;0.9;1.1;1.1;1;1;1;1;1.1;1.1;1.1;1.1},
MATCH(MONTH(BF$15),
{1,2,3,4,5,6,7,8,9,10,11,12})),
$ES200&lt;&gt;"LisChannel",
_xlpm.COEFF,
$ES200&lt;&gt;"RussOutdoor",
_xlpm.COEFF))</f>
        <v/>
      </c>
      <c r="BG200" s="68">
        <f t="array" ref="BG200">
_xlfn.LET(_xlpm.COEFF,
IF($AW200+$AX200=0,0,IF(MAX(MIN($AX200,EOMONTH(BG$15,0))-MAX($AW200,BG$15)+1,)&gt;0,1,0)),
_xlfn.IFS(
$ES200="LisChannel",
_xlpm.COEFF*
INDEX({1;1;1.2;1.2;1;1;1;1;1.2;1.2;1.2;1.2},
MATCH(MONTH(BG$15),
{1,2,3,4,5,6,7,8,9,10,11,12})),
CONCATENATE($ES200," ",$L200)="RussOutdoor метро",
_xlpm.COEFF*
INDEX({0.8;0.9;1.1;1.1;1;1;1;1;1.1;1.1;1.1;1.1},
MATCH(MONTH(BG$15),
{1,2,3,4,5,6,7,8,9,10,11,12})),
$ES200&lt;&gt;"LisChannel",
_xlpm.COEFF,
$ES200&lt;&gt;"RussOutdoor",
_xlpm.COEFF))</f>
        <v/>
      </c>
      <c r="BH200" s="68">
        <f t="array" ref="BH200">
_xlfn.LET(_xlpm.COEFF,
IF($AW200+$AX200=0,0,IF(MAX(MIN($AX200,EOMONTH(BH$15,0))-MAX($AW200,BH$15)+1,)&gt;0,1,0)),
_xlfn.IFS(
$ES200="LisChannel",
_xlpm.COEFF*
INDEX({1;1;1.2;1.2;1;1;1;1;1.2;1.2;1.2;1.2},
MATCH(MONTH(BH$15),
{1,2,3,4,5,6,7,8,9,10,11,12})),
CONCATENATE($ES200," ",$L200)="RussOutdoor метро",
_xlpm.COEFF*
INDEX({0.8;0.9;1.1;1.1;1;1;1;1;1.1;1.1;1.1;1.1},
MATCH(MONTH(BH$15),
{1,2,3,4,5,6,7,8,9,10,11,12})),
$ES200&lt;&gt;"LisChannel",
_xlpm.COEFF,
$ES200&lt;&gt;"RussOutdoor",
_xlpm.COEFF))</f>
        <v/>
      </c>
      <c r="BI200" s="68">
        <f t="array" ref="BI200">
_xlfn.LET(_xlpm.COEFF,
IF($AW200+$AX200=0,0,IF(MAX(MIN($AX200,EOMONTH(BI$15,0))-MAX($AW200,BI$15)+1,)&gt;0,1,0)),
_xlfn.IFS(
$ES200="LisChannel",
_xlpm.COEFF*
INDEX({1;1;1.2;1.2;1;1;1;1;1.2;1.2;1.2;1.2},
MATCH(MONTH(BI$15),
{1,2,3,4,5,6,7,8,9,10,11,12})),
CONCATENATE($ES200," ",$L200)="RussOutdoor метро",
_xlpm.COEFF*
INDEX({0.8;0.9;1.1;1.1;1;1;1;1;1.1;1.1;1.1;1.1},
MATCH(MONTH(BI$15),
{1,2,3,4,5,6,7,8,9,10,11,12})),
$ES200&lt;&gt;"LisChannel",
_xlpm.COEFF,
$ES200&lt;&gt;"RussOutdoor",
_xlpm.COEFF))</f>
        <v/>
      </c>
      <c r="BJ200" s="68">
        <f t="array" ref="BJ200">
_xlfn.LET(_xlpm.COEFF,
IF($AW200+$AX200=0,0,IF(MAX(MIN($AX200,EOMONTH(BJ$15,0))-MAX($AW200,BJ$15)+1,)&gt;0,1,0)),
_xlfn.IFS(
$ES200="LisChannel",
_xlpm.COEFF*
INDEX({1;1;1.2;1.2;1;1;1;1;1.2;1.2;1.2;1.2},
MATCH(MONTH(BJ$15),
{1,2,3,4,5,6,7,8,9,10,11,12})),
CONCATENATE($ES200," ",$L200)="RussOutdoor метро",
_xlpm.COEFF*
INDEX({0.8;0.9;1.1;1.1;1;1;1;1;1.1;1.1;1.1;1.1},
MATCH(MONTH(BJ$15),
{1,2,3,4,5,6,7,8,9,10,11,12})),
$ES200&lt;&gt;"LisChannel",
_xlpm.COEFF,
$ES200&lt;&gt;"RussOutdoor",
_xlpm.COEFF))</f>
        <v/>
      </c>
      <c r="BK200" s="68">
        <f t="array" ref="BK200">
_xlfn.LET(_xlpm.COEFF,
IF($AW200+$AX200=0,0,IF(MAX(MIN($AX200,EOMONTH(BK$15,0))-MAX($AW200,BK$15)+1,)&gt;0,1,0)),
_xlfn.IFS(
$ES200="LisChannel",
_xlpm.COEFF*
INDEX({1;1;1.2;1.2;1;1;1;1;1.2;1.2;1.2;1.2},
MATCH(MONTH(BK$15),
{1,2,3,4,5,6,7,8,9,10,11,12})),
CONCATENATE($ES200," ",$L200)="RussOutdoor метро",
_xlpm.COEFF*
INDEX({0.8;0.9;1.1;1.1;1;1;1;1;1.1;1.1;1.1;1.1},
MATCH(MONTH(BK$15),
{1,2,3,4,5,6,7,8,9,10,11,12})),
$ES200&lt;&gt;"LisChannel",
_xlpm.COEFF,
$ES200&lt;&gt;"RussOutdoor",
_xlpm.COEFF))</f>
        <v/>
      </c>
      <c r="BL200" s="62">
        <f>COUNTIFS($AZ200:$BK200,"&gt;0")</f>
        <v/>
      </c>
      <c r="BM200" s="65" t="n"/>
      <c r="BN200" s="125">
        <f>$DJ200</f>
        <v/>
      </c>
      <c r="BO200" s="63">
        <f>$DQ200</f>
        <v/>
      </c>
      <c r="BP200" s="125">
        <f>
IFERROR(
IF($BL200=0,0,
$BN200*(1-$BO200)),
0)</f>
        <v/>
      </c>
      <c r="BQ200" s="125">
        <f t="array" ref="BQ200">
IFERROR(
_xlfn.IFS(
$DH200="день_1",
$BP200*$BL200/($AX200-$AW200+1)*AZ200*(DAY(EOMONTH(AZ$15,0))),
$DH200="день_2",
$BP200/30*MAX(MIN($AX200,EOMONTH(AZ$15,0))-MAX($AW200,AZ$15)+1,),
$DH200="раб.день",
$BP200/30*(IFERROR(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$BP200*AZ200,
$DH200="неделя",
$BP200*AZ200/7*(ROUNDUP((DAY(EOMONTH(AZ$15,0)))/4,0))),
0)</f>
        <v/>
      </c>
      <c r="BR200" s="125">
        <f t="array" ref="BR200">
IFERROR(
_xlfn.IFS(
$DH200="день_1",
$BP200*$BL200/($AX200-$AW200+1)*BA200*(DAY(EOMONTH(BA$15,0))),
$DH200="день_2",
$BP200/30*MAX(MIN($AX200,EOMONTH(BA$15,0))-MAX($AW200,BA$15)+1,),
$DH200="раб.день",
$BP200/30*(IFERROR(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$BP200*BA200,
$DH200="неделя",
$BP200*BA200/7*(ROUNDUP((DAY(EOMONTH(BA$15,0)))/4,0))),
0)</f>
        <v/>
      </c>
      <c r="BS200" s="125">
        <f t="array" ref="BS200">
IFERROR(
_xlfn.IFS(
$DH200="день_1",
$BP200*$BL200/($AX200-$AW200+1)*BB200*(DAY(EOMONTH(BB$15,0))),
$DH200="день_2",
$BP200/30*MAX(MIN($AX200,EOMONTH(BB$15,0))-MAX($AW200,BB$15)+1,),
$DH200="раб.день",
$BP200/30*(IFERROR(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$BP200*BB200,
$DH200="неделя",
$BP200*BB200/7*(ROUNDUP((DAY(EOMONTH(BB$15,0)))/4,0))),
0)</f>
        <v/>
      </c>
      <c r="BT200" s="125">
        <f t="array" ref="BT200">
IFERROR(
_xlfn.IFS(
$DH200="день_1",
$BP200*$BL200/($AX200-$AW200+1)*BC200*(DAY(EOMONTH(BC$15,0))),
$DH200="день_2",
$BP200/30*MAX(MIN($AX200,EOMONTH(BC$15,0))-MAX($AW200,BC$15)+1,),
$DH200="раб.день",
$BP200/30*(IFERROR(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$BP200*BC200,
$DH200="неделя",
$BP200*BC200/7*(ROUNDUP((DAY(EOMONTH(BC$15,0)))/4,0))),
0)</f>
        <v/>
      </c>
      <c r="BU200" s="125">
        <f t="array" ref="BU200">
IFERROR(
_xlfn.IFS(
$DH200="день_1",
$BP200*$BL200/($AX200-$AW200+1)*BD200*(DAY(EOMONTH(BD$15,0))),
$DH200="день_2",
$BP200/30*MAX(MIN($AX200,EOMONTH(BD$15,0))-MAX($AW200,BD$15)+1,),
$DH200="раб.день",
$BP200/30*(IFERROR(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$BP200*BD200,
$DH200="неделя",
$BP200*BD200/7*(ROUNDUP((DAY(EOMONTH(BD$15,0)))/4,0))),
0)</f>
        <v/>
      </c>
      <c r="BV200" s="125">
        <f t="array" ref="BV200">
IFERROR(
_xlfn.IFS(
$DH200="день_1",
$BP200*$BL200/($AX200-$AW200+1)*BE200*(DAY(EOMONTH(BE$15,0))),
$DH200="день_2",
$BP200/30*MAX(MIN($AX200,EOMONTH(BE$15,0))-MAX($AW200,BE$15)+1,),
$DH200="раб.день",
$BP200/30*(IFERROR(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$BP200*BE200,
$DH200="неделя",
$BP200*BE200/7*(ROUNDUP((DAY(EOMONTH(BE$15,0)))/4,0))),
0)</f>
        <v/>
      </c>
      <c r="BW200" s="125">
        <f t="array" ref="BW200">
IFERROR(
_xlfn.IFS(
$DH200="день_1",
$BP200*$BL200/($AX200-$AW200+1)*BF200*(DAY(EOMONTH(BF$15,0))),
$DH200="день_2",
$BP200/30*MAX(MIN($AX200,EOMONTH(BF$15,0))-MAX($AW200,BF$15)+1,),
$DH200="раб.день",
$BP200/30*(IFERROR(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$BP200*BF200,
$DH200="неделя",
$BP200*BF200/7*(ROUNDUP((DAY(EOMONTH(BF$15,0)))/4,0))),
0)</f>
        <v/>
      </c>
      <c r="BX200" s="125">
        <f t="array" ref="BX200">
IFERROR(
_xlfn.IFS(
$DH200="день_1",
$BP200*$BL200/($AX200-$AW200+1)*BG200*(DAY(EOMONTH(BG$15,0))),
$DH200="день_2",
$BP200/30*MAX(MIN($AX200,EOMONTH(BG$15,0))-MAX($AW200,BG$15)+1,),
$DH200="раб.день",
$BP200/30*(IFERROR(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$BP200*BG200,
$DH200="неделя",
$BP200*BG200/7*(ROUNDUP((DAY(EOMONTH(BG$15,0)))/4,0))),
0)</f>
        <v/>
      </c>
      <c r="BY200" s="125">
        <f t="array" ref="BY200">
IFERROR(
_xlfn.IFS(
$DH200="день_1",
$BP200*$BL200/($AX200-$AW200+1)*BH200*(DAY(EOMONTH(BH$15,0))),
$DH200="день_2",
$BP200/30*MAX(MIN($AX200,EOMONTH(BH$15,0))-MAX($AW200,BH$15)+1,),
$DH200="раб.день",
$BP200/30*(IFERROR(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$BP200*BH200,
$DH200="неделя",
$BP200*BH200/7*(ROUNDUP((DAY(EOMONTH(BH$15,0)))/4,0))),
0)</f>
        <v/>
      </c>
      <c r="BZ200" s="125">
        <f t="array" ref="BZ200">
IFERROR(
_xlfn.IFS(
$DH200="день_1",
$BP200*$BL200/($AX200-$AW200+1)*BI200*(DAY(EOMONTH(BI$15,0))),
$DH200="день_2",
$BP200/30*MAX(MIN($AX200,EOMONTH(BI$15,0))-MAX($AW200,BI$15)+1,),
$DH200="раб.день",
$BP200/30*(IFERROR(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$BP200*BI200,
$DH200="неделя",
$BP200*BI200/7*(ROUNDUP((DAY(EOMONTH(BI$15,0)))/4,0))),
0)</f>
        <v/>
      </c>
      <c r="CA200" s="125">
        <f t="array" ref="CA200">
IFERROR(
_xlfn.IFS(
$DH200="день_1",
$BP200*$BL200/($AX200-$AW200+1)*BJ200*(DAY(EOMONTH(BJ$15,0))),
$DH200="день_2",
$BP200/30*MAX(MIN($AX200,EOMONTH(BJ$15,0))-MAX($AW200,BJ$15)+1,),
$DH200="раб.день",
$BP200/30*(IFERROR(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$BP200*BJ200,
$DH200="неделя",
$BP200*BJ200/7*(ROUNDUP((DAY(EOMONTH(BJ$15,0)))/4,0))),
0)</f>
        <v/>
      </c>
      <c r="CB200" s="125">
        <f t="array" ref="CB200">
IFERROR(
_xlfn.IFS(
$DH200="день_1",
$BP200*$BL200/($AX200-$AW200+1)*BK200*(DAY(EOMONTH(BK$15,0))),
$DH200="день_2",
$BP200/30*MAX(MIN($AX200,EOMONTH(BK$15,0))-MAX($AW200,BK$15)+1,),
$DH200="раб.день",
$BP200/30*(IFERROR(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$BP200*BK200,
$DH200="неделя",
$BP200*BK200/7*(ROUNDUP((DAY(EOMONTH(BK$15,0)))/4,0))),
0)</f>
        <v/>
      </c>
      <c r="CC200" s="125">
        <f>SUM($BQ200:$CB200)</f>
        <v/>
      </c>
      <c r="CD200" s="126">
        <f>SUM($EH200:$EH200)</f>
        <v/>
      </c>
      <c r="CE200" s="126">
        <f>$CD200*$AB200</f>
        <v/>
      </c>
      <c r="CF200" s="126">
        <f>SUM($EK200:$EK200)</f>
        <v/>
      </c>
      <c r="CG200" s="126">
        <f>$CF200*$AB200</f>
        <v/>
      </c>
      <c r="CH200" s="126">
        <f>SUM($CC200,$CE200,$CG200)</f>
        <v/>
      </c>
      <c r="CI200" s="126">
        <f>$CH200*(1+$CM200)</f>
        <v/>
      </c>
      <c r="CJ200" s="127" t="n">
        <v>0</v>
      </c>
      <c r="CK200" s="126">
        <f>SUM($CH200:$CH200)*(1+$CJ200)</f>
        <v/>
      </c>
      <c r="CL200" s="126">
        <f>SUM($CH200:$CH200)*(1+$CM200)</f>
        <v/>
      </c>
      <c r="CM200" s="59" t="n"/>
      <c r="CN200" s="59" t="n"/>
      <c r="CO200" s="72" t="n"/>
      <c r="CP200" s="59" t="n"/>
      <c r="CQ200" s="73" t="n"/>
      <c r="CR200" s="73" t="n"/>
      <c r="CS200" s="73" t="n"/>
      <c r="CT200" s="72" t="n"/>
      <c r="CU200" s="79" t="inlineStr">
        <is>
          <t> </t>
        </is>
      </c>
      <c r="CV200" s="60" t="n"/>
      <c r="CW200" s="60" t="n"/>
      <c r="CX200" s="60" t="n"/>
      <c r="CY200" s="127">
        <f>IFERROR(($CC200-$EE200)/($EE200/(1-$DQ200)),0)</f>
        <v/>
      </c>
      <c r="CZ200" s="127">
        <f>IFERROR(1-$EI200/($CE200),0)</f>
        <v/>
      </c>
      <c r="DA200" s="127">
        <f>IFERROR(1-$EL200/($CG200),0)</f>
        <v/>
      </c>
      <c r="DB200" s="126">
        <f>ROUND(IFERROR(($CI200/(1+$CM200)-$EN200),0),2)</f>
        <v/>
      </c>
      <c r="DC200" s="128" t="n"/>
      <c r="DD200" s="125" t="n"/>
      <c r="DE200" s="75" t="n">
        <v>0</v>
      </c>
      <c r="DF200" s="128" t="n"/>
      <c r="DG200" s="125">
        <f>IF($DC200=0,0,$DD200*($DC200*100%-$DE200*$DF200))*SUM($AB200:$AB200)</f>
        <v/>
      </c>
      <c r="DH200" s="129" t="inlineStr">
        <is>
          <t>месяц</t>
        </is>
      </c>
      <c r="DI200" s="130">
        <f t="array" ref="DI200">IFERROR(
IF($ES200="LisChannel",
(ROUND(((INDEX({174.625;153.888888888889;130.972222222222},MATCH($AI200,{2;3;4}),0))*$AG200*$AI200),2)),0),0)</f>
        <v/>
      </c>
      <c r="DJ200" s="130">
        <f>
_xlfn.LET(_xlpm.X,
IFERROR(
IF($ES200="НовиковТВ",
(_xlfn.LET(_xlpm.NTV,
_xlfn.LET(_xlpm.MIN,350000,
IF(SUMIFS($DI:$DI,$ES:$ES,"НовиковТВ")&lt;=_xlpm.MIN,
(SUMIFS($DI:$DI,$ES:$ES,"НовиковТВ")/(COUNTIFS($ES:$ES,"НовиковТВ")))*_xlpm.MIN/SUMIFS($DI:$DI,$ES:$ES,"НовиковТВ"),
DI200)),
_xlpm.NTV+$DG200/(1-(1-(_xlpm.NTV)*(1-$DL200)*(1-$DM200)*(1-$DN200)*(1-$DO200)*(1-$DP200)/_xlpm.NTV))))/(1+$EP200),
$DI200+$DG200/(1-(1-($DI200)*(1-$DL200)*(1-$DM200)*(1-$DN200)*(1-$DO200)*(1-$DP200)/$DI200))),
0),
_xlpm.X*(1+$CM200)*(1+$CW200)-_xlpm.X*(1+$CM200)+_xlpm.X)</f>
        <v/>
      </c>
      <c r="DK200" s="125" t="inlineStr">
        <is>
          <t>послед.</t>
        </is>
      </c>
      <c r="DL200" s="63" t="n">
        <v>0</v>
      </c>
      <c r="DM200" s="63" t="n">
        <v>0</v>
      </c>
      <c r="DN200" s="63" t="n">
        <v>0</v>
      </c>
      <c r="DO200" s="63" t="n">
        <v>0</v>
      </c>
      <c r="DP200" s="63" t="n">
        <v>0</v>
      </c>
      <c r="DQ200" s="63">
        <f t="array" ref="DQ200">IFERROR(_xlfn.IFS(
$DK200="послед.",1-(1-$DL200)*(1-$DM200)*(1-$DN200)*(1-$DO200)*(1-$DP200),
$DK200="сумм.",$DL200+$DM200+$DN200+$DO200+$DP200),
0)</f>
        <v/>
      </c>
      <c r="DR200" s="125">
        <f t="array" ref="DR200">
IFERROR(
_xlfn.IFS(
$BL200=0,
0,
$BL200&gt;0,
_xlfn.IFS($DK200="послед.",
$DJ200*(1-$DL200)*(1-$DM200)*(1-$DN200)*(1-$DO200)*(1-$DP200),
$DK200="сумм.",
$DJ200*(1-($DL200+$DM200+$DN200+$DO200+$DP200)))),0)</f>
        <v/>
      </c>
      <c r="DS200" s="125">
        <f t="array" ref="DS200">
IFERROR(_xlfn.IFS(
$DH200="день_1",
$DR200*$BL200/($AX200-$AW200+1)*AZ200*(DAY(EOMONTH(AZ$15,0))),
$DH200="день_2",
$DR200/30*MAX(MIN($AX200,EOMONTH(AZ$15,0))-MAX($AW200,AZ$15)+1,),
$DH200="раб.день",
$DR200/30*(IFERROR(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$DR200*AZ200,
$DH200="неделя",
$DR200*AZ200/7*(ROUNDUP((DAY(EOMONTH(AZ$15,0)))/4,0))),
0)</f>
        <v/>
      </c>
      <c r="DT200" s="125">
        <f t="array" ref="DT200">
IFERROR(_xlfn.IFS(
$DH200="день_1",
$DR200*$BL200/($AX200-$AW200+1)*BA200*(DAY(EOMONTH(BA$15,0))),
$DH200="день_2",
$DR200/30*MAX(MIN($AX200,EOMONTH(BA$15,0))-MAX($AW200,BA$15)+1,),
$DH200="раб.день",
$DR200/30*(IFERROR(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$DR200*BA200,
$DH200="неделя",
$DR200*BA200/7*(ROUNDUP((DAY(EOMONTH(BA$15,0)))/4,0))),
0)</f>
        <v/>
      </c>
      <c r="DU200" s="125">
        <f t="array" ref="DU200">
IFERROR(_xlfn.IFS(
$DH200="день_1",
$DR200*$BL200/($AX200-$AW200+1)*BB200*(DAY(EOMONTH(BB$15,0))),
$DH200="день_2",
$DR200/30*MAX(MIN($AX200,EOMONTH(BB$15,0))-MAX($AW200,BB$15)+1,),
$DH200="раб.день",
$DR200/30*(IFERROR(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$DR200*BB200,
$DH200="неделя",
$DR200*BB200/7*(ROUNDUP((DAY(EOMONTH(BB$15,0)))/4,0))),
0)</f>
        <v/>
      </c>
      <c r="DV200" s="125">
        <f t="array" ref="DV200">
IFERROR(_xlfn.IFS(
$DH200="день_1",
$DR200*$BL200/($AX200-$AW200+1)*BC200*(DAY(EOMONTH(BC$15,0))),
$DH200="день_2",
$DR200/30*MAX(MIN($AX200,EOMONTH(BC$15,0))-MAX($AW200,BC$15)+1,),
$DH200="раб.день",
$DR200/30*(IFERROR(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$DR200*BC200,
$DH200="неделя",
$DR200*BC200/7*(ROUNDUP((DAY(EOMONTH(BC$15,0)))/4,0))),
0)</f>
        <v/>
      </c>
      <c r="DW200" s="125">
        <f t="array" ref="DW200">
IFERROR(_xlfn.IFS(
$DH200="день_1",
$DR200*$BL200/($AX200-$AW200+1)*BD200*(DAY(EOMONTH(BD$15,0))),
$DH200="день_2",
$DR200/30*MAX(MIN($AX200,EOMONTH(BD$15,0))-MAX($AW200,BD$15)+1,),
$DH200="раб.день",
$DR200/30*(IFERROR(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$DR200*BD200,
$DH200="неделя",
$DR200*BD200/7*(ROUNDUP((DAY(EOMONTH(BD$15,0)))/4,0))),
0)</f>
        <v/>
      </c>
      <c r="DX200" s="125">
        <f t="array" ref="DX200">
IFERROR(_xlfn.IFS(
$DH200="день_1",
$DR200*$BL200/($AX200-$AW200+1)*BE200*(DAY(EOMONTH(BE$15,0))),
$DH200="день_2",
$DR200/30*MAX(MIN($AX200,EOMONTH(BE$15,0))-MAX($AW200,BE$15)+1,),
$DH200="раб.день",
$DR200/30*(IFERROR(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$DR200*BE200,
$DH200="неделя",
$DR200*BE200/7*(ROUNDUP((DAY(EOMONTH(BE$15,0)))/4,0))),
0)</f>
        <v/>
      </c>
      <c r="DY200" s="125">
        <f t="array" ref="DY200">
IFERROR(_xlfn.IFS(
$DH200="день_1",
$DR200*$BL200/($AX200-$AW200+1)*BF200*(DAY(EOMONTH(BF$15,0))),
$DH200="день_2",
$DR200/30*MAX(MIN($AX200,EOMONTH(BF$15,0))-MAX($AW200,BF$15)+1,),
$DH200="раб.день",
$DR200/30*(IFERROR(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$DR200*BF200,
$DH200="неделя",
$DR200*BF200/7*(ROUNDUP((DAY(EOMONTH(BF$15,0)))/4,0))),
0)</f>
        <v/>
      </c>
      <c r="DZ200" s="125">
        <f t="array" ref="DZ200">
IFERROR(_xlfn.IFS(
$DH200="день_1",
$DR200*$BL200/($AX200-$AW200+1)*BG200*(DAY(EOMONTH(BG$15,0))),
$DH200="день_2",
$DR200/30*MAX(MIN($AX200,EOMONTH(BG$15,0))-MAX($AW200,BG$15)+1,),
$DH200="раб.день",
$DR200/30*(IFERROR(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$DR200*BG200,
$DH200="неделя",
$DR200*BG200/7*(ROUNDUP((DAY(EOMONTH(BG$15,0)))/4,0))),
0)</f>
        <v/>
      </c>
      <c r="EA200" s="125">
        <f t="array" ref="EA200">
IFERROR(_xlfn.IFS(
$DH200="день_1",
$DR200*$BL200/($AX200-$AW200+1)*BH200*(DAY(EOMONTH(BH$15,0))),
$DH200="день_2",
$DR200/30*MAX(MIN($AX200,EOMONTH(BH$15,0))-MAX($AW200,BH$15)+1,),
$DH200="раб.день",
$DR200/30*(IFERROR(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$DR200*BH200,
$DH200="неделя",
$DR200*BH200/7*(ROUNDUP((DAY(EOMONTH(BH$15,0)))/4,0))),
0)</f>
        <v/>
      </c>
      <c r="EB200" s="125">
        <f t="array" ref="EB200">
IFERROR(_xlfn.IFS(
$DH200="день_1",
$DR200*$BL200/($AX200-$AW200+1)*BI200*(DAY(EOMONTH(BI$15,0))),
$DH200="день_2",
$DR200/30*MAX(MIN($AX200,EOMONTH(BI$15,0))-MAX($AW200,BI$15)+1,),
$DH200="раб.день",
$DR200/30*(IFERROR(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$DR200*BI200,
$DH200="неделя",
$DR200*BI200/7*(ROUNDUP((DAY(EOMONTH(BI$15,0)))/4,0))),
0)</f>
        <v/>
      </c>
      <c r="EC200" s="125">
        <f t="array" ref="EC200">
IFERROR(_xlfn.IFS(
$DH200="день_1",
$DR200*$BL200/($AX200-$AW200+1)*BJ200*(DAY(EOMONTH(BJ$15,0))),
$DH200="день_2",
$DR200/30*MAX(MIN($AX200,EOMONTH(BJ$15,0))-MAX($AW200,BJ$15)+1,),
$DH200="раб.день",
$DR200/30*(IFERROR(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$DR200*BJ200,
$DH200="неделя",
$DR200*BJ200/7*(ROUNDUP((DAY(EOMONTH(BJ$15,0)))/4,0))),
0)</f>
        <v/>
      </c>
      <c r="ED200" s="125">
        <f t="array" ref="ED200">
IFERROR(_xlfn.IFS(
$DH200="день_1",
$DR200*$BL200/($AX200-$AW200+1)*BK200*(DAY(EOMONTH(BK$15,0))),
$DH200="день_2",
$DR200/30*MAX(MIN($AX200,EOMONTH(BK$15,0))-MAX($AW200,BK$15)+1,),
$DH200="раб.день",
$DR200/30*(IFERROR(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$DR200*BK200,
$DH200="неделя",
$DR200*BK200/7*(ROUNDUP((DAY(EOMONTH(BK$15,0)))/4,0))),
0)</f>
        <v/>
      </c>
      <c r="EE200" s="125">
        <f>SUM($DS200,$DT200,$DU200,$DV200,$DW200,$DX200,$DY200,$DZ200,$EA200,$EB200,$EC200,$ED200)</f>
        <v/>
      </c>
      <c r="EF200" s="125">
        <f>IFERROR(ROUND($EE200*(1+$EP200),2),0)</f>
        <v/>
      </c>
      <c r="EG200" s="128" t="n">
        <v>1</v>
      </c>
      <c r="EH200" s="126" t="n">
        <v>0</v>
      </c>
      <c r="EI200" s="126">
        <f>ROUND(SUM($EH200:$EH200)*SUM($AB200:$AB200)*$EG200,2)</f>
        <v/>
      </c>
      <c r="EJ200" s="126">
        <f>ROUND($EI200*(1+$EP200),2)</f>
        <v/>
      </c>
      <c r="EK200" s="126" t="n">
        <v>0</v>
      </c>
      <c r="EL200" s="126">
        <f>ROUND(SUM($EK200:$EK200)*SUM($AB200:$AB200)*$EG200,2)</f>
        <v/>
      </c>
      <c r="EM200" s="126">
        <f>ROUND($EL200*(1+$EP200),2)</f>
        <v/>
      </c>
      <c r="EN200" s="126">
        <f>SUM($EE200,$EI200,$EL200)</f>
        <v/>
      </c>
      <c r="EO200" s="126">
        <f>SUM($EF200,$EJ200,$EM200)</f>
        <v/>
      </c>
      <c r="EP200" s="59" t="n"/>
      <c r="EQ200" s="59" t="n"/>
      <c r="ER200" s="60">
        <f t="array" ref="ER2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MATCH(ES200,
{"AMS";"RussOutdoor";"HD Outdoor";"Ingroup";"IQ";"Ledproduction";"LisChannel";"Logic";"Media-PPL";"NovikovTV | НовиковТВ";"SMA";"SOK";"КрокусТВ | CrocusTV | IndoorTV";"Сити";"ТЯК Москва"},
0)),"")</f>
        <v/>
      </c>
      <c r="ES200" s="60" t="n"/>
      <c r="ET200" s="60">
        <f t="array" ref="ET2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MATCH(ES200,
{"AMS";"RussOutdoor";"HD Outdoor";"Ingroup";"IQ";"Ledproduction";"LisChannel";"Logic";"Media-PPL";"NovikovTV | НовиковТВ";"SMA";"SOK";"КрокусТВ | CrocusTV | IndoorTV";"Сити";"ТЯК Москва"},
0)),"")</f>
        <v/>
      </c>
      <c r="EU200" s="60" t="n"/>
      <c r="EV200" s="60" t="n"/>
      <c r="EX200" s="110">
        <f t="array" ref="EX200">
($AR200/30
+N("ТРАФИК ПЛОЩАДКИ"))*
(IFERROR(
_xlfn.LET(
_xlpm.GPR,
HLOOKUP($L200,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IF($Q200="цифровой",_xlpm.GPR/$AG200,_xlpm.GPR/60)),
0)
+N("DWELL TIME"))*
(IF($AB200=0,0,IF($AB200=1,0.3,IF($AB200=2,0.5,IF($AB200&gt;2,1))))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_xlfn.IFS($AC200="да",1.2,$AC200="нет",1)*
_xlfn.IFS($AD200="да",1.2,$AD200="нет",1)*
IF(R200="статический",1,1.2)*
$X200*
INDEX(
{1.2;1;1.2;1.2;1;1.2;1.2;1.2;1.2;1.2;1.2;1;1.2;1.2;1.2;1.2;1;1;1.2;1.2;1.2;1;1;1;1;1.2;1.2;1.2;1.2;1;1;1;1;1.2;1.2;1.2;1.2;1.2;1.2;1.2;1.2;1;1;1.2;1;1;1;1;1.5;1;1;1.5;1.5;1.2},
MATCH($Q200,_xlpm.MI,0)))&gt;{0.02;0.04;0.06;0.1;0.2;0.4;0.6;0.8;1;2;4;6})),
{0;1;2;3;4;5;6;7;8;9;10;11;12},
0)))
+N("КОЭФФИЦИЕНТ КОНТАКТА"))))*
(_xlfn.IFS($X200&lt;0.1,$X200/1000,$X200&gt;25,5.2,AND($X200&gt;=0.1,$X200&lt;=25),(($X200*2+0.1)/10)*($X200/10)))*
IFERROR((_xlfn.LET(
_xlpm.MA,
{0;0.8;0.85;0.9;0.95;1},
_xlpm.MAA,
{0;1;2;3;4;5},
INDEX(_xlpm.MA,MATCH(SUMPRODUCT(--((IF(ROUND(_xlpm.MAA,1)&gt;5,5,ROUND($AB200,1)))&gt;{0;1;2;3;4;5})),_xlpm.MAA,0)))
+N("КОЭФФИЦИЕНТ КОЛ-ВО КОНСТРУКЦИЙ")),1)*
$AB200,0))*
(IF($Q200="цифровой",$AG200/15*$AI200,1)
+N("ДЛЯ ЦИФРЫ"))</f>
        <v/>
      </c>
      <c r="EY200" s="110">
        <f>IFERROR(EX200*AY200,0)</f>
        <v/>
      </c>
      <c r="EZ200" s="131">
        <f>IFERROR(DP200/EY200*1000,0)</f>
        <v/>
      </c>
      <c r="FA200" s="112">
        <f>IFERROR(FC200/FB200,0)</f>
        <v/>
      </c>
      <c r="FB200" s="112">
        <f>IFERROR((FC200/(EY200/FF200*#REF!))*0.825,0)</f>
        <v/>
      </c>
      <c r="FC200" s="112">
        <f>IFERROR(((EX200*30/AR200)*100)/30,0)</f>
        <v/>
      </c>
      <c r="FD200" s="112">
        <f>IFERROR(EY200/G200*100%,0)</f>
        <v/>
      </c>
      <c r="FE200" s="112">
        <f>IFERROR(FD200/FC200*100%,0)</f>
        <v/>
      </c>
      <c r="FF200" s="110">
        <f>IFERROR(AR200/30*AY200,0)</f>
        <v/>
      </c>
    </row>
    <row r="201" ht="12.75" customHeight="1">
      <c r="A201" s="59" t="n"/>
      <c r="B201" s="60" t="n"/>
      <c r="C201" s="60" t="n"/>
      <c r="D201" s="60">
        <f t="array" ref="D2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1" s="60">
        <f t="array" ref="E2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1" s="60" t="inlineStr"/>
      <c r="G201" s="60" t="n"/>
      <c r="H201" s="60">
        <f t="array" ref="H2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1" s="60" t="n"/>
      <c r="J201" s="60" t="n"/>
      <c r="K201" s="60" t="n"/>
      <c r="L201" s="60" t="n"/>
      <c r="M201" s="60" t="n"/>
      <c r="N201" s="60" t="n"/>
      <c r="O201" s="60" t="n"/>
      <c r="P201" s="60">
        <f t="array" ref="P201">
_xlfn.IFS(
ISNUMBER(MATCH($Q201,{"шелфбаннер","разделитель","монетница","чековая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ISNUMBER(MATCH($Q201,{"каталог","журнал"},)),
"Пресса",
$Q201="","")</f>
        <v/>
      </c>
      <c r="Q201" s="60" t="n"/>
      <c r="R201" s="60">
        <f t="array" ref="R201">
IFERROR(
_xlfn.IFS(
OR(ISNUMBER(MATCH($Q201,{"экспозиция","макет","стенд","автостенд","авто стенд","выставочное пространство","выставочные стенды","модульные выставочные стенды","3Д конструкция","3D конструкция"},)),P201="Экспонирование"),
"нестандартный",
ISNUMBER(MATCH($Q201,{"скроллер","призматрон"},)),
"динамический",
$P201="Видео",
"цифровой",
OR($P201="Пресса",$P201="Щит",$P201="POSm",$P201="Подвес",$P201="Брендирование/оклейка"),
"статический"),"")</f>
        <v/>
      </c>
      <c r="S201" s="59" t="n"/>
      <c r="T201" s="60" t="n"/>
      <c r="U201" s="60" t="n"/>
      <c r="V201" s="60">
        <f>
IF(P201="Видео",
"цифровой постер/ролик",
IF(ISNUMBER(MATCH(Q201,{"короб световой","короб световой | лайтбокс","короб световой | кристалайт","лайтбокс","лайт бокс","кристалайт","LB","lightbox"},)),
"бэклит",
IF(P201="Брендирование/оклейка",
"перфарированная пленка/самоклейка",
IF(P201="Экспонирование",
"под запрос",
IF(P201="Подвес",
"баннер/ткань",
"")))))</f>
        <v/>
      </c>
      <c r="W201" s="59" t="n"/>
      <c r="X201" s="59" t="n"/>
      <c r="Y201" s="59" t="n"/>
      <c r="Z201" s="61" t="n"/>
      <c r="AA201" s="61" t="n"/>
      <c r="AB201" s="61">
        <f>IF(BL201&gt;0,Z201,0)</f>
        <v/>
      </c>
      <c r="AC201" s="59" t="n"/>
      <c r="AD201" s="59" t="n"/>
      <c r="AE201" s="59" t="n"/>
      <c r="AF201" s="59" t="n"/>
      <c r="AG201" s="59" t="n"/>
      <c r="AH201" s="59" t="n"/>
      <c r="AI201" s="59" t="n"/>
      <c r="AJ201" s="59" t="n"/>
      <c r="AK201" s="59" t="n"/>
      <c r="AL201" s="62">
        <f>IFERROR(IF(OR(R201="статический",R201="динамический",R201="нестандартный",R201="",R201=""),"-",IF(AND(AH201="-",AI201="-"),"-",AK201*3600/AH201*AI201)),"-")</f>
        <v/>
      </c>
      <c r="AM201" s="62">
        <f>IFERROR(IF(OR(R201="статический",R201="динамический",R201="",R201="", R201="BTL",R201="нестандартный"),"-",AG201*AI201*AL201/60),"-")</f>
        <v/>
      </c>
      <c r="AN201" s="63">
        <f>IFERROR(IF(AH201="","-",AG201*AI201/AH201),"-")</f>
        <v/>
      </c>
      <c r="AO201" s="59">
        <f>IFERROR(IF(OR($R201="статический",$R201="динамический",$R201="",$R201="",$R201="BTL",$R201="нестандартный"),"-",$AL201*$AY201),"-")</f>
        <v/>
      </c>
      <c r="AP201" s="62">
        <f>IFERROR(IF(OR($R201="статический",$R201="динамический",$R201="",$R201="",$R201="BTL",$R201="нестандартный"),"-",$AM201*AY201),"-")</f>
        <v/>
      </c>
      <c r="AQ201" s="64" t="n"/>
      <c r="AR201" s="61" t="n"/>
      <c r="AS201" s="61" t="n"/>
      <c r="AT201" s="61" t="n"/>
      <c r="AU201" s="65" t="n"/>
      <c r="AV201" s="124">
        <f>IFERROR(DR201/AT201*1000,"n/a")</f>
        <v/>
      </c>
      <c r="AW201" s="67" t="n"/>
      <c r="AX201" s="67" t="n"/>
      <c r="AY201" s="43">
        <f>IFERROR(IF(OR($AW201="",$AX201=""),"",_xlfn.DAYS($AX201+1,$AW201)),"")</f>
        <v/>
      </c>
      <c r="AZ201" s="68">
        <f t="array" ref="AZ201">
_xlfn.LET(_xlpm.COEFF,
IF($AW201+$AX201=0,0,IF(MAX(MIN($AX201,EOMONTH(AZ$15,0))-MAX($AW201,AZ$15)+1,)&gt;0,1,0)),
_xlfn.IFS(
$ES201="LisChannel",
_xlpm.COEFF*
INDEX({1;1;1.2;1.2;1;1;1;1;1.2;1.2;1.2;1.2},
MATCH(MONTH(AZ$15),
{1,2,3,4,5,6,7,8,9,10,11,12})),
CONCATENATE($ES201," ",$L201)="RussOutdoor метро",
_xlpm.COEFF*
INDEX({0.8;0.9;1.1;1.1;1;1;1;1;1.1;1.1;1.1;1.1},
MATCH(MONTH(AZ$15),
{1,2,3,4,5,6,7,8,9,10,11,12})),
$ES201&lt;&gt;"LisChannel",
_xlpm.COEFF,
$ES201&lt;&gt;"RussOutdoor",
_xlpm.COEFF))</f>
        <v/>
      </c>
      <c r="BA201" s="68">
        <f t="array" ref="BA201">
_xlfn.LET(_xlpm.COEFF,
IF($AW201+$AX201=0,0,IF(MAX(MIN($AX201,EOMONTH(BA$15,0))-MAX($AW201,BA$15)+1,)&gt;0,1,0)),
_xlfn.IFS(
$ES201="LisChannel",
_xlpm.COEFF*
INDEX({1;1;1.2;1.2;1;1;1;1;1.2;1.2;1.2;1.2},
MATCH(MONTH(BA$15),
{1,2,3,4,5,6,7,8,9,10,11,12})),
CONCATENATE($ES201," ",$L201)="RussOutdoor метро",
_xlpm.COEFF*
INDEX({0.8;0.9;1.1;1.1;1;1;1;1;1.1;1.1;1.1;1.1},
MATCH(MONTH(BA$15),
{1,2,3,4,5,6,7,8,9,10,11,12})),
$ES201&lt;&gt;"LisChannel",
_xlpm.COEFF,
$ES201&lt;&gt;"RussOutdoor",
_xlpm.COEFF))</f>
        <v/>
      </c>
      <c r="BB201" s="68">
        <f t="array" ref="BB201">
_xlfn.LET(_xlpm.COEFF,
IF($AW201+$AX201=0,0,IF(MAX(MIN($AX201,EOMONTH(BB$15,0))-MAX($AW201,BB$15)+1,)&gt;0,1,0)),
_xlfn.IFS(
$ES201="LisChannel",
_xlpm.COEFF*
INDEX({1;1;1.2;1.2;1;1;1;1;1.2;1.2;1.2;1.2},
MATCH(MONTH(BB$15),
{1,2,3,4,5,6,7,8,9,10,11,12})),
CONCATENATE($ES201," ",$L201)="RussOutdoor метро",
_xlpm.COEFF*
INDEX({0.8;0.9;1.1;1.1;1;1;1;1;1.1;1.1;1.1;1.1},
MATCH(MONTH(BB$15),
{1,2,3,4,5,6,7,8,9,10,11,12})),
$ES201&lt;&gt;"LisChannel",
_xlpm.COEFF,
$ES201&lt;&gt;"RussOutdoor",
_xlpm.COEFF))</f>
        <v/>
      </c>
      <c r="BC201" s="68">
        <f t="array" ref="BC201">
_xlfn.LET(_xlpm.COEFF,
IF($AW201+$AX201=0,0,IF(MAX(MIN($AX201,EOMONTH(BC$15,0))-MAX($AW201,BC$15)+1,)&gt;0,1,0)),
_xlfn.IFS(
$ES201="LisChannel",
_xlpm.COEFF*
INDEX({1;1;1.2;1.2;1;1;1;1;1.2;1.2;1.2;1.2},
MATCH(MONTH(BC$15),
{1,2,3,4,5,6,7,8,9,10,11,12})),
CONCATENATE($ES201," ",$L201)="RussOutdoor метро",
_xlpm.COEFF*
INDEX({0.8;0.9;1.1;1.1;1;1;1;1;1.1;1.1;1.1;1.1},
MATCH(MONTH(BC$15),
{1,2,3,4,5,6,7,8,9,10,11,12})),
$ES201&lt;&gt;"LisChannel",
_xlpm.COEFF,
$ES201&lt;&gt;"RussOutdoor",
_xlpm.COEFF))</f>
        <v/>
      </c>
      <c r="BD201" s="68">
        <f t="array" ref="BD201">
_xlfn.LET(_xlpm.COEFF,
IF($AW201+$AX201=0,0,IF(MAX(MIN($AX201,EOMONTH(BD$15,0))-MAX($AW201,BD$15)+1,)&gt;0,1,0)),
_xlfn.IFS(
$ES201="LisChannel",
_xlpm.COEFF*
INDEX({1;1;1.2;1.2;1;1;1;1;1.2;1.2;1.2;1.2},
MATCH(MONTH(BD$15),
{1,2,3,4,5,6,7,8,9,10,11,12})),
CONCATENATE($ES201," ",$L201)="RussOutdoor метро",
_xlpm.COEFF*
INDEX({0.8;0.9;1.1;1.1;1;1;1;1;1.1;1.1;1.1;1.1},
MATCH(MONTH(BD$15),
{1,2,3,4,5,6,7,8,9,10,11,12})),
$ES201&lt;&gt;"LisChannel",
_xlpm.COEFF,
$ES201&lt;&gt;"RussOutdoor",
_xlpm.COEFF))</f>
        <v/>
      </c>
      <c r="BE201" s="68">
        <f t="array" ref="BE201">
_xlfn.LET(_xlpm.COEFF,
IF($AW201+$AX201=0,0,IF(MAX(MIN($AX201,EOMONTH(BE$15,0))-MAX($AW201,BE$15)+1,)&gt;0,1,0)),
_xlfn.IFS(
$ES201="LisChannel",
_xlpm.COEFF*
INDEX({1;1;1.2;1.2;1;1;1;1;1.2;1.2;1.2;1.2},
MATCH(MONTH(BE$15),
{1,2,3,4,5,6,7,8,9,10,11,12})),
CONCATENATE($ES201," ",$L201)="RussOutdoor метро",
_xlpm.COEFF*
INDEX({0.8;0.9;1.1;1.1;1;1;1;1;1.1;1.1;1.1;1.1},
MATCH(MONTH(BE$15),
{1,2,3,4,5,6,7,8,9,10,11,12})),
$ES201&lt;&gt;"LisChannel",
_xlpm.COEFF,
$ES201&lt;&gt;"RussOutdoor",
_xlpm.COEFF))</f>
        <v/>
      </c>
      <c r="BF201" s="68">
        <f t="array" ref="BF201">
_xlfn.LET(_xlpm.COEFF,
IF($AW201+$AX201=0,0,IF(MAX(MIN($AX201,EOMONTH(BF$15,0))-MAX($AW201,BF$15)+1,)&gt;0,1,0)),
_xlfn.IFS(
$ES201="LisChannel",
_xlpm.COEFF*
INDEX({1;1;1.2;1.2;1;1;1;1;1.2;1.2;1.2;1.2},
MATCH(MONTH(BF$15),
{1,2,3,4,5,6,7,8,9,10,11,12})),
CONCATENATE($ES201," ",$L201)="RussOutdoor метро",
_xlpm.COEFF*
INDEX({0.8;0.9;1.1;1.1;1;1;1;1;1.1;1.1;1.1;1.1},
MATCH(MONTH(BF$15),
{1,2,3,4,5,6,7,8,9,10,11,12})),
$ES201&lt;&gt;"LisChannel",
_xlpm.COEFF,
$ES201&lt;&gt;"RussOutdoor",
_xlpm.COEFF))</f>
        <v/>
      </c>
      <c r="BG201" s="68">
        <f t="array" ref="BG201">
_xlfn.LET(_xlpm.COEFF,
IF($AW201+$AX201=0,0,IF(MAX(MIN($AX201,EOMONTH(BG$15,0))-MAX($AW201,BG$15)+1,)&gt;0,1,0)),
_xlfn.IFS(
$ES201="LisChannel",
_xlpm.COEFF*
INDEX({1;1;1.2;1.2;1;1;1;1;1.2;1.2;1.2;1.2},
MATCH(MONTH(BG$15),
{1,2,3,4,5,6,7,8,9,10,11,12})),
CONCATENATE($ES201," ",$L201)="RussOutdoor метро",
_xlpm.COEFF*
INDEX({0.8;0.9;1.1;1.1;1;1;1;1;1.1;1.1;1.1;1.1},
MATCH(MONTH(BG$15),
{1,2,3,4,5,6,7,8,9,10,11,12})),
$ES201&lt;&gt;"LisChannel",
_xlpm.COEFF,
$ES201&lt;&gt;"RussOutdoor",
_xlpm.COEFF))</f>
        <v/>
      </c>
      <c r="BH201" s="68">
        <f t="array" ref="BH201">
_xlfn.LET(_xlpm.COEFF,
IF($AW201+$AX201=0,0,IF(MAX(MIN($AX201,EOMONTH(BH$15,0))-MAX($AW201,BH$15)+1,)&gt;0,1,0)),
_xlfn.IFS(
$ES201="LisChannel",
_xlpm.COEFF*
INDEX({1;1;1.2;1.2;1;1;1;1;1.2;1.2;1.2;1.2},
MATCH(MONTH(BH$15),
{1,2,3,4,5,6,7,8,9,10,11,12})),
CONCATENATE($ES201," ",$L201)="RussOutdoor метро",
_xlpm.COEFF*
INDEX({0.8;0.9;1.1;1.1;1;1;1;1;1.1;1.1;1.1;1.1},
MATCH(MONTH(BH$15),
{1,2,3,4,5,6,7,8,9,10,11,12})),
$ES201&lt;&gt;"LisChannel",
_xlpm.COEFF,
$ES201&lt;&gt;"RussOutdoor",
_xlpm.COEFF))</f>
        <v/>
      </c>
      <c r="BI201" s="68">
        <f t="array" ref="BI201">
_xlfn.LET(_xlpm.COEFF,
IF($AW201+$AX201=0,0,IF(MAX(MIN($AX201,EOMONTH(BI$15,0))-MAX($AW201,BI$15)+1,)&gt;0,1,0)),
_xlfn.IFS(
$ES201="LisChannel",
_xlpm.COEFF*
INDEX({1;1;1.2;1.2;1;1;1;1;1.2;1.2;1.2;1.2},
MATCH(MONTH(BI$15),
{1,2,3,4,5,6,7,8,9,10,11,12})),
CONCATENATE($ES201," ",$L201)="RussOutdoor метро",
_xlpm.COEFF*
INDEX({0.8;0.9;1.1;1.1;1;1;1;1;1.1;1.1;1.1;1.1},
MATCH(MONTH(BI$15),
{1,2,3,4,5,6,7,8,9,10,11,12})),
$ES201&lt;&gt;"LisChannel",
_xlpm.COEFF,
$ES201&lt;&gt;"RussOutdoor",
_xlpm.COEFF))</f>
        <v/>
      </c>
      <c r="BJ201" s="68">
        <f t="array" ref="BJ201">
_xlfn.LET(_xlpm.COEFF,
IF($AW201+$AX201=0,0,IF(MAX(MIN($AX201,EOMONTH(BJ$15,0))-MAX($AW201,BJ$15)+1,)&gt;0,1,0)),
_xlfn.IFS(
$ES201="LisChannel",
_xlpm.COEFF*
INDEX({1;1;1.2;1.2;1;1;1;1;1.2;1.2;1.2;1.2},
MATCH(MONTH(BJ$15),
{1,2,3,4,5,6,7,8,9,10,11,12})),
CONCATENATE($ES201," ",$L201)="RussOutdoor метро",
_xlpm.COEFF*
INDEX({0.8;0.9;1.1;1.1;1;1;1;1;1.1;1.1;1.1;1.1},
MATCH(MONTH(BJ$15),
{1,2,3,4,5,6,7,8,9,10,11,12})),
$ES201&lt;&gt;"LisChannel",
_xlpm.COEFF,
$ES201&lt;&gt;"RussOutdoor",
_xlpm.COEFF))</f>
        <v/>
      </c>
      <c r="BK201" s="68">
        <f t="array" ref="BK201">
_xlfn.LET(_xlpm.COEFF,
IF($AW201+$AX201=0,0,IF(MAX(MIN($AX201,EOMONTH(BK$15,0))-MAX($AW201,BK$15)+1,)&gt;0,1,0)),
_xlfn.IFS(
$ES201="LisChannel",
_xlpm.COEFF*
INDEX({1;1;1.2;1.2;1;1;1;1;1.2;1.2;1.2;1.2},
MATCH(MONTH(BK$15),
{1,2,3,4,5,6,7,8,9,10,11,12})),
CONCATENATE($ES201," ",$L201)="RussOutdoor метро",
_xlpm.COEFF*
INDEX({0.8;0.9;1.1;1.1;1;1;1;1;1.1;1.1;1.1;1.1},
MATCH(MONTH(BK$15),
{1,2,3,4,5,6,7,8,9,10,11,12})),
$ES201&lt;&gt;"LisChannel",
_xlpm.COEFF,
$ES201&lt;&gt;"RussOutdoor",
_xlpm.COEFF))</f>
        <v/>
      </c>
      <c r="BL201" s="62">
        <f>COUNTIFS($AZ201:$BK201,"&gt;0")</f>
        <v/>
      </c>
      <c r="BM201" s="65" t="n"/>
      <c r="BN201" s="125">
        <f>$DJ201</f>
        <v/>
      </c>
      <c r="BO201" s="63">
        <f>$DQ201</f>
        <v/>
      </c>
      <c r="BP201" s="125">
        <f>
IFERROR(
IF($BL201=0,0,
$BN201*(1-$BO201)),
0)</f>
        <v/>
      </c>
      <c r="BQ201" s="125">
        <f t="array" ref="BQ201">
IFERROR(
_xlfn.IFS(
$DH201="день_1",
$BP201*$BL201/($AX201-$AW201+1)*AZ201*(DAY(EOMONTH(AZ$15,0))),
$DH201="день_2",
$BP201/30*MAX(MIN($AX201,EOMONTH(AZ$15,0))-MAX($AW201,AZ$15)+1,),
$DH201="раб.день",
$BP201/30*(IFERROR(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$BP201*AZ201,
$DH201="неделя",
$BP201*AZ201/7*(ROUNDUP((DAY(EOMONTH(AZ$15,0)))/4,0))),
0)</f>
        <v/>
      </c>
      <c r="BR201" s="125">
        <f t="array" ref="BR201">
IFERROR(
_xlfn.IFS(
$DH201="день_1",
$BP201*$BL201/($AX201-$AW201+1)*BA201*(DAY(EOMONTH(BA$15,0))),
$DH201="день_2",
$BP201/30*MAX(MIN($AX201,EOMONTH(BA$15,0))-MAX($AW201,BA$15)+1,),
$DH201="раб.день",
$BP201/30*(IFERROR(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$BP201*BA201,
$DH201="неделя",
$BP201*BA201/7*(ROUNDUP((DAY(EOMONTH(BA$15,0)))/4,0))),
0)</f>
        <v/>
      </c>
      <c r="BS201" s="125">
        <f t="array" ref="BS201">
IFERROR(
_xlfn.IFS(
$DH201="день_1",
$BP201*$BL201/($AX201-$AW201+1)*BB201*(DAY(EOMONTH(BB$15,0))),
$DH201="день_2",
$BP201/30*MAX(MIN($AX201,EOMONTH(BB$15,0))-MAX($AW201,BB$15)+1,),
$DH201="раб.день",
$BP201/30*(IFERROR(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$BP201*BB201,
$DH201="неделя",
$BP201*BB201/7*(ROUNDUP((DAY(EOMONTH(BB$15,0)))/4,0))),
0)</f>
        <v/>
      </c>
      <c r="BT201" s="125">
        <f t="array" ref="BT201">
IFERROR(
_xlfn.IFS(
$DH201="день_1",
$BP201*$BL201/($AX201-$AW201+1)*BC201*(DAY(EOMONTH(BC$15,0))),
$DH201="день_2",
$BP201/30*MAX(MIN($AX201,EOMONTH(BC$15,0))-MAX($AW201,BC$15)+1,),
$DH201="раб.день",
$BP201/30*(IFERROR(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$BP201*BC201,
$DH201="неделя",
$BP201*BC201/7*(ROUNDUP((DAY(EOMONTH(BC$15,0)))/4,0))),
0)</f>
        <v/>
      </c>
      <c r="BU201" s="125">
        <f t="array" ref="BU201">
IFERROR(
_xlfn.IFS(
$DH201="день_1",
$BP201*$BL201/($AX201-$AW201+1)*BD201*(DAY(EOMONTH(BD$15,0))),
$DH201="день_2",
$BP201/30*MAX(MIN($AX201,EOMONTH(BD$15,0))-MAX($AW201,BD$15)+1,),
$DH201="раб.день",
$BP201/30*(IFERROR(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$BP201*BD201,
$DH201="неделя",
$BP201*BD201/7*(ROUNDUP((DAY(EOMONTH(BD$15,0)))/4,0))),
0)</f>
        <v/>
      </c>
      <c r="BV201" s="125">
        <f t="array" ref="BV201">
IFERROR(
_xlfn.IFS(
$DH201="день_1",
$BP201*$BL201/($AX201-$AW201+1)*BE201*(DAY(EOMONTH(BE$15,0))),
$DH201="день_2",
$BP201/30*MAX(MIN($AX201,EOMONTH(BE$15,0))-MAX($AW201,BE$15)+1,),
$DH201="раб.день",
$BP201/30*(IFERROR(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$BP201*BE201,
$DH201="неделя",
$BP201*BE201/7*(ROUNDUP((DAY(EOMONTH(BE$15,0)))/4,0))),
0)</f>
        <v/>
      </c>
      <c r="BW201" s="125">
        <f t="array" ref="BW201">
IFERROR(
_xlfn.IFS(
$DH201="день_1",
$BP201*$BL201/($AX201-$AW201+1)*BF201*(DAY(EOMONTH(BF$15,0))),
$DH201="день_2",
$BP201/30*MAX(MIN($AX201,EOMONTH(BF$15,0))-MAX($AW201,BF$15)+1,),
$DH201="раб.день",
$BP201/30*(IFERROR(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$BP201*BF201,
$DH201="неделя",
$BP201*BF201/7*(ROUNDUP((DAY(EOMONTH(BF$15,0)))/4,0))),
0)</f>
        <v/>
      </c>
      <c r="BX201" s="125">
        <f t="array" ref="BX201">
IFERROR(
_xlfn.IFS(
$DH201="день_1",
$BP201*$BL201/($AX201-$AW201+1)*BG201*(DAY(EOMONTH(BG$15,0))),
$DH201="день_2",
$BP201/30*MAX(MIN($AX201,EOMONTH(BG$15,0))-MAX($AW201,BG$15)+1,),
$DH201="раб.день",
$BP201/30*(IFERROR(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$BP201*BG201,
$DH201="неделя",
$BP201*BG201/7*(ROUNDUP((DAY(EOMONTH(BG$15,0)))/4,0))),
0)</f>
        <v/>
      </c>
      <c r="BY201" s="125">
        <f t="array" ref="BY201">
IFERROR(
_xlfn.IFS(
$DH201="день_1",
$BP201*$BL201/($AX201-$AW201+1)*BH201*(DAY(EOMONTH(BH$15,0))),
$DH201="день_2",
$BP201/30*MAX(MIN($AX201,EOMONTH(BH$15,0))-MAX($AW201,BH$15)+1,),
$DH201="раб.день",
$BP201/30*(IFERROR(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$BP201*BH201,
$DH201="неделя",
$BP201*BH201/7*(ROUNDUP((DAY(EOMONTH(BH$15,0)))/4,0))),
0)</f>
        <v/>
      </c>
      <c r="BZ201" s="125">
        <f t="array" ref="BZ201">
IFERROR(
_xlfn.IFS(
$DH201="день_1",
$BP201*$BL201/($AX201-$AW201+1)*BI201*(DAY(EOMONTH(BI$15,0))),
$DH201="день_2",
$BP201/30*MAX(MIN($AX201,EOMONTH(BI$15,0))-MAX($AW201,BI$15)+1,),
$DH201="раб.день",
$BP201/30*(IFERROR(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$BP201*BI201,
$DH201="неделя",
$BP201*BI201/7*(ROUNDUP((DAY(EOMONTH(BI$15,0)))/4,0))),
0)</f>
        <v/>
      </c>
      <c r="CA201" s="125">
        <f t="array" ref="CA201">
IFERROR(
_xlfn.IFS(
$DH201="день_1",
$BP201*$BL201/($AX201-$AW201+1)*BJ201*(DAY(EOMONTH(BJ$15,0))),
$DH201="день_2",
$BP201/30*MAX(MIN($AX201,EOMONTH(BJ$15,0))-MAX($AW201,BJ$15)+1,),
$DH201="раб.день",
$BP201/30*(IFERROR(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$BP201*BJ201,
$DH201="неделя",
$BP201*BJ201/7*(ROUNDUP((DAY(EOMONTH(BJ$15,0)))/4,0))),
0)</f>
        <v/>
      </c>
      <c r="CB201" s="125">
        <f t="array" ref="CB201">
IFERROR(
_xlfn.IFS(
$DH201="день_1",
$BP201*$BL201/($AX201-$AW201+1)*BK201*(DAY(EOMONTH(BK$15,0))),
$DH201="день_2",
$BP201/30*MAX(MIN($AX201,EOMONTH(BK$15,0))-MAX($AW201,BK$15)+1,),
$DH201="раб.день",
$BP201/30*(IFERROR(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$BP201*BK201,
$DH201="неделя",
$BP201*BK201/7*(ROUNDUP((DAY(EOMONTH(BK$15,0)))/4,0))),
0)</f>
        <v/>
      </c>
      <c r="CC201" s="125">
        <f>SUM($BQ201:$CB201)</f>
        <v/>
      </c>
      <c r="CD201" s="126">
        <f>SUM($EH201:$EH201)</f>
        <v/>
      </c>
      <c r="CE201" s="126">
        <f>$CD201*$AB201</f>
        <v/>
      </c>
      <c r="CF201" s="126">
        <f>SUM($EK201:$EK201)</f>
        <v/>
      </c>
      <c r="CG201" s="126">
        <f>$CF201*$AB201</f>
        <v/>
      </c>
      <c r="CH201" s="126">
        <f>SUM($CC201,$CE201,$CG201)</f>
        <v/>
      </c>
      <c r="CI201" s="126">
        <f>$CH201*(1+$CM201)</f>
        <v/>
      </c>
      <c r="CJ201" s="127" t="n">
        <v>0</v>
      </c>
      <c r="CK201" s="126">
        <f>SUM($CH201:$CH201)*(1+$CJ201)</f>
        <v/>
      </c>
      <c r="CL201" s="126">
        <f>SUM($CH201:$CH201)*(1+$CM201)</f>
        <v/>
      </c>
      <c r="CM201" s="59" t="n"/>
      <c r="CN201" s="59" t="n"/>
      <c r="CO201" s="72" t="n"/>
      <c r="CP201" s="59" t="n"/>
      <c r="CQ201" s="73" t="n"/>
      <c r="CR201" s="73" t="n"/>
      <c r="CS201" s="73" t="n"/>
      <c r="CT201" s="72" t="n"/>
      <c r="CU201" s="79" t="inlineStr">
        <is>
          <t> </t>
        </is>
      </c>
      <c r="CV201" s="60" t="n"/>
      <c r="CW201" s="60" t="n"/>
      <c r="CX201" s="60" t="n"/>
      <c r="CY201" s="127">
        <f>IFERROR(($CC201-$EE201)/($EE201/(1-$DQ201)),0)</f>
        <v/>
      </c>
      <c r="CZ201" s="127">
        <f>IFERROR(1-$EI201/($CE201),0)</f>
        <v/>
      </c>
      <c r="DA201" s="127">
        <f>IFERROR(1-$EL201/($CG201),0)</f>
        <v/>
      </c>
      <c r="DB201" s="126">
        <f>ROUND(IFERROR(($CI201/(1+$CM201)-$EN201),0),2)</f>
        <v/>
      </c>
      <c r="DC201" s="128" t="n"/>
      <c r="DD201" s="125" t="n"/>
      <c r="DE201" s="75" t="n">
        <v>0</v>
      </c>
      <c r="DF201" s="128" t="n"/>
      <c r="DG201" s="125">
        <f>IF($DC201=0,0,$DD201*($DC201*100%-$DE201*$DF201))*SUM($AB201:$AB201)</f>
        <v/>
      </c>
      <c r="DH201" s="129" t="inlineStr">
        <is>
          <t>месяц</t>
        </is>
      </c>
      <c r="DI201" s="130">
        <f t="array" ref="DI201">IFERROR(
IF($ES201="LisChannel",
(ROUND(((INDEX({174.625;153.888888888889;130.972222222222},MATCH($AI201,{2;3;4}),0))*$AG201*$AI201),2)),0),0)</f>
        <v/>
      </c>
      <c r="DJ201" s="130">
        <f>
_xlfn.LET(_xlpm.X,
IFERROR(
IF($ES201="НовиковТВ",
(_xlfn.LET(_xlpm.NTV,
_xlfn.LET(_xlpm.MIN,350000,
IF(SUMIFS($DI:$DI,$ES:$ES,"НовиковТВ")&lt;=_xlpm.MIN,
(SUMIFS($DI:$DI,$ES:$ES,"НовиковТВ")/(COUNTIFS($ES:$ES,"НовиковТВ")))*_xlpm.MIN/SUMIFS($DI:$DI,$ES:$ES,"НовиковТВ"),
DI201)),
_xlpm.NTV+$DG201/(1-(1-(_xlpm.NTV)*(1-$DL201)*(1-$DM201)*(1-$DN201)*(1-$DO201)*(1-$DP201)/_xlpm.NTV))))/(1+$EP201),
$DI201+$DG201/(1-(1-($DI201)*(1-$DL201)*(1-$DM201)*(1-$DN201)*(1-$DO201)*(1-$DP201)/$DI201))),
0),
_xlpm.X*(1+$CM201)*(1+$CW201)-_xlpm.X*(1+$CM201)+_xlpm.X)</f>
        <v/>
      </c>
      <c r="DK201" s="125" t="inlineStr">
        <is>
          <t>послед.</t>
        </is>
      </c>
      <c r="DL201" s="63" t="n">
        <v>0</v>
      </c>
      <c r="DM201" s="63" t="n">
        <v>0</v>
      </c>
      <c r="DN201" s="63" t="n">
        <v>0</v>
      </c>
      <c r="DO201" s="63" t="n">
        <v>0</v>
      </c>
      <c r="DP201" s="63" t="n">
        <v>0</v>
      </c>
      <c r="DQ201" s="63">
        <f t="array" ref="DQ201">IFERROR(_xlfn.IFS(
$DK201="послед.",1-(1-$DL201)*(1-$DM201)*(1-$DN201)*(1-$DO201)*(1-$DP201),
$DK201="сумм.",$DL201+$DM201+$DN201+$DO201+$DP201),
0)</f>
        <v/>
      </c>
      <c r="DR201" s="125">
        <f t="array" ref="DR201">
IFERROR(
_xlfn.IFS(
$BL201=0,
0,
$BL201&gt;0,
_xlfn.IFS($DK201="послед.",
$DJ201*(1-$DL201)*(1-$DM201)*(1-$DN201)*(1-$DO201)*(1-$DP201),
$DK201="сумм.",
$DJ201*(1-($DL201+$DM201+$DN201+$DO201+$DP201)))),0)</f>
        <v/>
      </c>
      <c r="DS201" s="125">
        <f t="array" ref="DS201">
IFERROR(_xlfn.IFS(
$DH201="день_1",
$DR201*$BL201/($AX201-$AW201+1)*AZ201*(DAY(EOMONTH(AZ$15,0))),
$DH201="день_2",
$DR201/30*MAX(MIN($AX201,EOMONTH(AZ$15,0))-MAX($AW201,AZ$15)+1,),
$DH201="раб.день",
$DR201/30*(IFERROR(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$DR201*AZ201,
$DH201="неделя",
$DR201*AZ201/7*(ROUNDUP((DAY(EOMONTH(AZ$15,0)))/4,0))),
0)</f>
        <v/>
      </c>
      <c r="DT201" s="125">
        <f t="array" ref="DT201">
IFERROR(_xlfn.IFS(
$DH201="день_1",
$DR201*$BL201/($AX201-$AW201+1)*BA201*(DAY(EOMONTH(BA$15,0))),
$DH201="день_2",
$DR201/30*MAX(MIN($AX201,EOMONTH(BA$15,0))-MAX($AW201,BA$15)+1,),
$DH201="раб.день",
$DR201/30*(IFERROR(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$DR201*BA201,
$DH201="неделя",
$DR201*BA201/7*(ROUNDUP((DAY(EOMONTH(BA$15,0)))/4,0))),
0)</f>
        <v/>
      </c>
      <c r="DU201" s="125">
        <f t="array" ref="DU201">
IFERROR(_xlfn.IFS(
$DH201="день_1",
$DR201*$BL201/($AX201-$AW201+1)*BB201*(DAY(EOMONTH(BB$15,0))),
$DH201="день_2",
$DR201/30*MAX(MIN($AX201,EOMONTH(BB$15,0))-MAX($AW201,BB$15)+1,),
$DH201="раб.день",
$DR201/30*(IFERROR(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$DR201*BB201,
$DH201="неделя",
$DR201*BB201/7*(ROUNDUP((DAY(EOMONTH(BB$15,0)))/4,0))),
0)</f>
        <v/>
      </c>
      <c r="DV201" s="125">
        <f t="array" ref="DV201">
IFERROR(_xlfn.IFS(
$DH201="день_1",
$DR201*$BL201/($AX201-$AW201+1)*BC201*(DAY(EOMONTH(BC$15,0))),
$DH201="день_2",
$DR201/30*MAX(MIN($AX201,EOMONTH(BC$15,0))-MAX($AW201,BC$15)+1,),
$DH201="раб.день",
$DR201/30*(IFERROR(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$DR201*BC201,
$DH201="неделя",
$DR201*BC201/7*(ROUNDUP((DAY(EOMONTH(BC$15,0)))/4,0))),
0)</f>
        <v/>
      </c>
      <c r="DW201" s="125">
        <f t="array" ref="DW201">
IFERROR(_xlfn.IFS(
$DH201="день_1",
$DR201*$BL201/($AX201-$AW201+1)*BD201*(DAY(EOMONTH(BD$15,0))),
$DH201="день_2",
$DR201/30*MAX(MIN($AX201,EOMONTH(BD$15,0))-MAX($AW201,BD$15)+1,),
$DH201="раб.день",
$DR201/30*(IFERROR(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$DR201*BD201,
$DH201="неделя",
$DR201*BD201/7*(ROUNDUP((DAY(EOMONTH(BD$15,0)))/4,0))),
0)</f>
        <v/>
      </c>
      <c r="DX201" s="125">
        <f t="array" ref="DX201">
IFERROR(_xlfn.IFS(
$DH201="день_1",
$DR201*$BL201/($AX201-$AW201+1)*BE201*(DAY(EOMONTH(BE$15,0))),
$DH201="день_2",
$DR201/30*MAX(MIN($AX201,EOMONTH(BE$15,0))-MAX($AW201,BE$15)+1,),
$DH201="раб.день",
$DR201/30*(IFERROR(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$DR201*BE201,
$DH201="неделя",
$DR201*BE201/7*(ROUNDUP((DAY(EOMONTH(BE$15,0)))/4,0))),
0)</f>
        <v/>
      </c>
      <c r="DY201" s="125">
        <f t="array" ref="DY201">
IFERROR(_xlfn.IFS(
$DH201="день_1",
$DR201*$BL201/($AX201-$AW201+1)*BF201*(DAY(EOMONTH(BF$15,0))),
$DH201="день_2",
$DR201/30*MAX(MIN($AX201,EOMONTH(BF$15,0))-MAX($AW201,BF$15)+1,),
$DH201="раб.день",
$DR201/30*(IFERROR(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$DR201*BF201,
$DH201="неделя",
$DR201*BF201/7*(ROUNDUP((DAY(EOMONTH(BF$15,0)))/4,0))),
0)</f>
        <v/>
      </c>
      <c r="DZ201" s="125">
        <f t="array" ref="DZ201">
IFERROR(_xlfn.IFS(
$DH201="день_1",
$DR201*$BL201/($AX201-$AW201+1)*BG201*(DAY(EOMONTH(BG$15,0))),
$DH201="день_2",
$DR201/30*MAX(MIN($AX201,EOMONTH(BG$15,0))-MAX($AW201,BG$15)+1,),
$DH201="раб.день",
$DR201/30*(IFERROR(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$DR201*BG201,
$DH201="неделя",
$DR201*BG201/7*(ROUNDUP((DAY(EOMONTH(BG$15,0)))/4,0))),
0)</f>
        <v/>
      </c>
      <c r="EA201" s="125">
        <f t="array" ref="EA201">
IFERROR(_xlfn.IFS(
$DH201="день_1",
$DR201*$BL201/($AX201-$AW201+1)*BH201*(DAY(EOMONTH(BH$15,0))),
$DH201="день_2",
$DR201/30*MAX(MIN($AX201,EOMONTH(BH$15,0))-MAX($AW201,BH$15)+1,),
$DH201="раб.день",
$DR201/30*(IFERROR(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$DR201*BH201,
$DH201="неделя",
$DR201*BH201/7*(ROUNDUP((DAY(EOMONTH(BH$15,0)))/4,0))),
0)</f>
        <v/>
      </c>
      <c r="EB201" s="125">
        <f t="array" ref="EB201">
IFERROR(_xlfn.IFS(
$DH201="день_1",
$DR201*$BL201/($AX201-$AW201+1)*BI201*(DAY(EOMONTH(BI$15,0))),
$DH201="день_2",
$DR201/30*MAX(MIN($AX201,EOMONTH(BI$15,0))-MAX($AW201,BI$15)+1,),
$DH201="раб.день",
$DR201/30*(IFERROR(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$DR201*BI201,
$DH201="неделя",
$DR201*BI201/7*(ROUNDUP((DAY(EOMONTH(BI$15,0)))/4,0))),
0)</f>
        <v/>
      </c>
      <c r="EC201" s="125">
        <f t="array" ref="EC201">
IFERROR(_xlfn.IFS(
$DH201="день_1",
$DR201*$BL201/($AX201-$AW201+1)*BJ201*(DAY(EOMONTH(BJ$15,0))),
$DH201="день_2",
$DR201/30*MAX(MIN($AX201,EOMONTH(BJ$15,0))-MAX($AW201,BJ$15)+1,),
$DH201="раб.день",
$DR201/30*(IFERROR(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$DR201*BJ201,
$DH201="неделя",
$DR201*BJ201/7*(ROUNDUP((DAY(EOMONTH(BJ$15,0)))/4,0))),
0)</f>
        <v/>
      </c>
      <c r="ED201" s="125">
        <f t="array" ref="ED201">
IFERROR(_xlfn.IFS(
$DH201="день_1",
$DR201*$BL201/($AX201-$AW201+1)*BK201*(DAY(EOMONTH(BK$15,0))),
$DH201="день_2",
$DR201/30*MAX(MIN($AX201,EOMONTH(BK$15,0))-MAX($AW201,BK$15)+1,),
$DH201="раб.день",
$DR201/30*(IFERROR(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$DR201*BK201,
$DH201="неделя",
$DR201*BK201/7*(ROUNDUP((DAY(EOMONTH(BK$15,0)))/4,0))),
0)</f>
        <v/>
      </c>
      <c r="EE201" s="125">
        <f>SUM($DS201,$DT201,$DU201,$DV201,$DW201,$DX201,$DY201,$DZ201,$EA201,$EB201,$EC201,$ED201)</f>
        <v/>
      </c>
      <c r="EF201" s="125">
        <f>IFERROR(ROUND($EE201*(1+$EP201),2),0)</f>
        <v/>
      </c>
      <c r="EG201" s="128" t="n">
        <v>1</v>
      </c>
      <c r="EH201" s="126" t="n">
        <v>0</v>
      </c>
      <c r="EI201" s="126">
        <f>ROUND(SUM($EH201:$EH201)*SUM($AB201:$AB201)*$EG201,2)</f>
        <v/>
      </c>
      <c r="EJ201" s="126">
        <f>ROUND($EI201*(1+$EP201),2)</f>
        <v/>
      </c>
      <c r="EK201" s="126" t="n">
        <v>0</v>
      </c>
      <c r="EL201" s="126">
        <f>ROUND(SUM($EK201:$EK201)*SUM($AB201:$AB201)*$EG201,2)</f>
        <v/>
      </c>
      <c r="EM201" s="126">
        <f>ROUND($EL201*(1+$EP201),2)</f>
        <v/>
      </c>
      <c r="EN201" s="126">
        <f>SUM($EE201,$EI201,$EL201)</f>
        <v/>
      </c>
      <c r="EO201" s="126">
        <f>SUM($EF201,$EJ201,$EM201)</f>
        <v/>
      </c>
      <c r="EP201" s="59" t="n"/>
      <c r="EQ201" s="59" t="n"/>
      <c r="ER201" s="60">
        <f t="array" ref="ER2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MATCH(ES201,
{"AMS";"RussOutdoor";"HD Outdoor";"Ingroup";"IQ";"Ledproduction";"LisChannel";"Logic";"Media-PPL";"NovikovTV | НовиковТВ";"SMA";"SOK";"КрокусТВ | CrocusTV | IndoorTV";"Сити";"ТЯК Москва"},
0)),"")</f>
        <v/>
      </c>
      <c r="ES201" s="60" t="n"/>
      <c r="ET201" s="60">
        <f t="array" ref="ET2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MATCH(ES201,
{"AMS";"RussOutdoor";"HD Outdoor";"Ingroup";"IQ";"Ledproduction";"LisChannel";"Logic";"Media-PPL";"NovikovTV | НовиковТВ";"SMA";"SOK";"КрокусТВ | CrocusTV | IndoorTV";"Сити";"ТЯК Москва"},
0)),"")</f>
        <v/>
      </c>
      <c r="EU201" s="60" t="n"/>
      <c r="EV201" s="60" t="n"/>
      <c r="EX201" s="110">
        <f t="array" ref="EX201">
($AR201/30
+N("ТРАФИК ПЛОЩАДКИ"))*
(IFERROR(
_xlfn.LET(
_xlpm.GPR,
HLOOKUP($L201,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IF($Q201="цифровой",_xlpm.GPR/$AG201,_xlpm.GPR/60)),
0)
+N("DWELL TIME"))*
(IF($AB201=0,0,IF($AB201=1,0.3,IF($AB201=2,0.5,IF($AB201&gt;2,1))))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_xlfn.IFS($AC201="да",1.2,$AC201="нет",1)*
_xlfn.IFS($AD201="да",1.2,$AD201="нет",1)*
IF(R201="статический",1,1.2)*
$X201*
INDEX(
{1.2;1;1.2;1.2;1;1.2;1.2;1.2;1.2;1.2;1.2;1;1.2;1.2;1.2;1.2;1;1;1.2;1.2;1.2;1;1;1;1;1.2;1.2;1.2;1.2;1;1;1;1;1.2;1.2;1.2;1.2;1.2;1.2;1.2;1.2;1;1;1.2;1;1;1;1;1.5;1;1;1.5;1.5;1.2},
MATCH($Q201,_xlpm.MI,0)))&gt;{0.02;0.04;0.06;0.1;0.2;0.4;0.6;0.8;1;2;4;6})),
{0;1;2;3;4;5;6;7;8;9;10;11;12},
0)))
+N("КОЭФФИЦИЕНТ КОНТАКТА"))))*
(_xlfn.IFS($X201&lt;0.1,$X201/1000,$X201&gt;25,5.2,AND($X201&gt;=0.1,$X201&lt;=25),(($X201*2+0.1)/10)*($X201/10)))*
IFERROR((_xlfn.LET(
_xlpm.MA,
{0;0.8;0.85;0.9;0.95;1},
_xlpm.MAA,
{0;1;2;3;4;5},
INDEX(_xlpm.MA,MATCH(SUMPRODUCT(--((IF(ROUND(_xlpm.MAA,1)&gt;5,5,ROUND($AB201,1)))&gt;{0;1;2;3;4;5})),_xlpm.MAA,0)))
+N("КОЭФФИЦИЕНТ КОЛ-ВО КОНСТРУКЦИЙ")),1)*
$AB201,0))*
(IF($Q201="цифровой",$AG201/15*$AI201,1)
+N("ДЛЯ ЦИФРЫ"))</f>
        <v/>
      </c>
      <c r="EY201" s="110">
        <f>IFERROR(EX201*AY201,0)</f>
        <v/>
      </c>
      <c r="EZ201" s="131">
        <f>IFERROR(DP201/EY201*1000,0)</f>
        <v/>
      </c>
      <c r="FA201" s="112">
        <f>IFERROR(FC201/FB201,0)</f>
        <v/>
      </c>
      <c r="FB201" s="112">
        <f>IFERROR((FC201/(EY201/FF201*#REF!))*0.825,0)</f>
        <v/>
      </c>
      <c r="FC201" s="112">
        <f>IFERROR(((EX201*30/AR201)*100)/30,0)</f>
        <v/>
      </c>
      <c r="FD201" s="112">
        <f>IFERROR(EY201/G201*100%,0)</f>
        <v/>
      </c>
      <c r="FE201" s="112">
        <f>IFERROR(FD201/FC201*100%,0)</f>
        <v/>
      </c>
      <c r="FF201" s="110">
        <f>IFERROR(AR201/30*AY201,0)</f>
        <v/>
      </c>
    </row>
    <row r="202" ht="12.75" customHeight="1">
      <c r="A202" s="59" t="n"/>
      <c r="B202" s="60" t="n"/>
      <c r="C202" s="60" t="n"/>
      <c r="D202" s="60">
        <f t="array" ref="D2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2" s="60">
        <f t="array" ref="E2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2" s="60" t="inlineStr"/>
      <c r="G202" s="60" t="n"/>
      <c r="H202" s="60">
        <f t="array" ref="H2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2" s="60" t="n"/>
      <c r="J202" s="60" t="n"/>
      <c r="K202" s="60" t="n"/>
      <c r="L202" s="60" t="n"/>
      <c r="M202" s="60" t="n"/>
      <c r="N202" s="60" t="n"/>
      <c r="O202" s="60" t="n"/>
      <c r="P202" s="60">
        <f t="array" ref="P202">
_xlfn.IFS(
ISNUMBER(MATCH($Q202,{"шелфбаннер","разделитель","монетница","чековая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ISNUMBER(MATCH($Q202,{"каталог","журнал"},)),
"Пресса",
$Q202="","")</f>
        <v/>
      </c>
      <c r="Q202" s="60" t="n"/>
      <c r="R202" s="60">
        <f t="array" ref="R202">
IFERROR(
_xlfn.IFS(
OR(ISNUMBER(MATCH($Q202,{"экспозиция","макет","стенд","автостенд","авто стенд","выставочное пространство","выставочные стенды","модульные выставочные стенды","3Д конструкция","3D конструкция"},)),P202="Экспонирование"),
"нестандартный",
ISNUMBER(MATCH($Q202,{"скроллер","призматрон"},)),
"динамический",
$P202="Видео",
"цифровой",
OR($P202="Пресса",$P202="Щит",$P202="POSm",$P202="Подвес",$P202="Брендирование/оклейка"),
"статический"),"")</f>
        <v/>
      </c>
      <c r="S202" s="59" t="n"/>
      <c r="T202" s="60" t="n"/>
      <c r="U202" s="60" t="n"/>
      <c r="V202" s="60">
        <f>
IF(P202="Видео",
"цифровой постер/ролик",
IF(ISNUMBER(MATCH(Q202,{"короб световой","короб световой | лайтбокс","короб световой | кристалайт","лайтбокс","лайт бокс","кристалайт","LB","lightbox"},)),
"бэклит",
IF(P202="Брендирование/оклейка",
"перфарированная пленка/самоклейка",
IF(P202="Экспонирование",
"под запрос",
IF(P202="Подвес",
"баннер/ткань",
"")))))</f>
        <v/>
      </c>
      <c r="W202" s="59" t="n"/>
      <c r="X202" s="59" t="n"/>
      <c r="Y202" s="59" t="n"/>
      <c r="Z202" s="61" t="n"/>
      <c r="AA202" s="61" t="n"/>
      <c r="AB202" s="61">
        <f>IF(BL202&gt;0,Z202,0)</f>
        <v/>
      </c>
      <c r="AC202" s="59" t="n"/>
      <c r="AD202" s="59" t="n"/>
      <c r="AE202" s="59" t="n"/>
      <c r="AF202" s="59" t="n"/>
      <c r="AG202" s="59" t="n"/>
      <c r="AH202" s="59" t="n"/>
      <c r="AI202" s="59" t="n"/>
      <c r="AJ202" s="59" t="n"/>
      <c r="AK202" s="59" t="n"/>
      <c r="AL202" s="62">
        <f>IFERROR(IF(OR(R202="статический",R202="динамический",R202="нестандартный",R202="",R202=""),"-",IF(AND(AH202="-",AI202="-"),"-",AK202*3600/AH202*AI202)),"-")</f>
        <v/>
      </c>
      <c r="AM202" s="62">
        <f>IFERROR(IF(OR(R202="статический",R202="динамический",R202="",R202="", R202="BTL",R202="нестандартный"),"-",AG202*AI202*AL202/60),"-")</f>
        <v/>
      </c>
      <c r="AN202" s="63">
        <f>IFERROR(IF(AH202="","-",AG202*AI202/AH202),"-")</f>
        <v/>
      </c>
      <c r="AO202" s="59">
        <f>IFERROR(IF(OR($R202="статический",$R202="динамический",$R202="",$R202="",$R202="BTL",$R202="нестандартный"),"-",$AL202*$AY202),"-")</f>
        <v/>
      </c>
      <c r="AP202" s="62">
        <f>IFERROR(IF(OR($R202="статический",$R202="динамический",$R202="",$R202="",$R202="BTL",$R202="нестандартный"),"-",$AM202*AY202),"-")</f>
        <v/>
      </c>
      <c r="AQ202" s="64" t="n"/>
      <c r="AR202" s="61" t="n"/>
      <c r="AS202" s="61" t="n"/>
      <c r="AT202" s="61" t="n"/>
      <c r="AU202" s="65" t="n"/>
      <c r="AV202" s="124">
        <f>IFERROR(DR202/AT202*1000,"n/a")</f>
        <v/>
      </c>
      <c r="AW202" s="67" t="n"/>
      <c r="AX202" s="67" t="n"/>
      <c r="AY202" s="43">
        <f>IFERROR(IF(OR($AW202="",$AX202=""),"",_xlfn.DAYS($AX202+1,$AW202)),"")</f>
        <v/>
      </c>
      <c r="AZ202" s="68">
        <f t="array" ref="AZ202">
_xlfn.LET(_xlpm.COEFF,
IF($AW202+$AX202=0,0,IF(MAX(MIN($AX202,EOMONTH(AZ$15,0))-MAX($AW202,AZ$15)+1,)&gt;0,1,0)),
_xlfn.IFS(
$ES202="LisChannel",
_xlpm.COEFF*
INDEX({1;1;1.2;1.2;1;1;1;1;1.2;1.2;1.2;1.2},
MATCH(MONTH(AZ$15),
{1,2,3,4,5,6,7,8,9,10,11,12})),
CONCATENATE($ES202," ",$L202)="RussOutdoor метро",
_xlpm.COEFF*
INDEX({0.8;0.9;1.1;1.1;1;1;1;1;1.1;1.1;1.1;1.1},
MATCH(MONTH(AZ$15),
{1,2,3,4,5,6,7,8,9,10,11,12})),
$ES202&lt;&gt;"LisChannel",
_xlpm.COEFF,
$ES202&lt;&gt;"RussOutdoor",
_xlpm.COEFF))</f>
        <v/>
      </c>
      <c r="BA202" s="68">
        <f t="array" ref="BA202">
_xlfn.LET(_xlpm.COEFF,
IF($AW202+$AX202=0,0,IF(MAX(MIN($AX202,EOMONTH(BA$15,0))-MAX($AW202,BA$15)+1,)&gt;0,1,0)),
_xlfn.IFS(
$ES202="LisChannel",
_xlpm.COEFF*
INDEX({1;1;1.2;1.2;1;1;1;1;1.2;1.2;1.2;1.2},
MATCH(MONTH(BA$15),
{1,2,3,4,5,6,7,8,9,10,11,12})),
CONCATENATE($ES202," ",$L202)="RussOutdoor метро",
_xlpm.COEFF*
INDEX({0.8;0.9;1.1;1.1;1;1;1;1;1.1;1.1;1.1;1.1},
MATCH(MONTH(BA$15),
{1,2,3,4,5,6,7,8,9,10,11,12})),
$ES202&lt;&gt;"LisChannel",
_xlpm.COEFF,
$ES202&lt;&gt;"RussOutdoor",
_xlpm.COEFF))</f>
        <v/>
      </c>
      <c r="BB202" s="68">
        <f t="array" ref="BB202">
_xlfn.LET(_xlpm.COEFF,
IF($AW202+$AX202=0,0,IF(MAX(MIN($AX202,EOMONTH(BB$15,0))-MAX($AW202,BB$15)+1,)&gt;0,1,0)),
_xlfn.IFS(
$ES202="LisChannel",
_xlpm.COEFF*
INDEX({1;1;1.2;1.2;1;1;1;1;1.2;1.2;1.2;1.2},
MATCH(MONTH(BB$15),
{1,2,3,4,5,6,7,8,9,10,11,12})),
CONCATENATE($ES202," ",$L202)="RussOutdoor метро",
_xlpm.COEFF*
INDEX({0.8;0.9;1.1;1.1;1;1;1;1;1.1;1.1;1.1;1.1},
MATCH(MONTH(BB$15),
{1,2,3,4,5,6,7,8,9,10,11,12})),
$ES202&lt;&gt;"LisChannel",
_xlpm.COEFF,
$ES202&lt;&gt;"RussOutdoor",
_xlpm.COEFF))</f>
        <v/>
      </c>
      <c r="BC202" s="68">
        <f t="array" ref="BC202">
_xlfn.LET(_xlpm.COEFF,
IF($AW202+$AX202=0,0,IF(MAX(MIN($AX202,EOMONTH(BC$15,0))-MAX($AW202,BC$15)+1,)&gt;0,1,0)),
_xlfn.IFS(
$ES202="LisChannel",
_xlpm.COEFF*
INDEX({1;1;1.2;1.2;1;1;1;1;1.2;1.2;1.2;1.2},
MATCH(MONTH(BC$15),
{1,2,3,4,5,6,7,8,9,10,11,12})),
CONCATENATE($ES202," ",$L202)="RussOutdoor метро",
_xlpm.COEFF*
INDEX({0.8;0.9;1.1;1.1;1;1;1;1;1.1;1.1;1.1;1.1},
MATCH(MONTH(BC$15),
{1,2,3,4,5,6,7,8,9,10,11,12})),
$ES202&lt;&gt;"LisChannel",
_xlpm.COEFF,
$ES202&lt;&gt;"RussOutdoor",
_xlpm.COEFF))</f>
        <v/>
      </c>
      <c r="BD202" s="68">
        <f t="array" ref="BD202">
_xlfn.LET(_xlpm.COEFF,
IF($AW202+$AX202=0,0,IF(MAX(MIN($AX202,EOMONTH(BD$15,0))-MAX($AW202,BD$15)+1,)&gt;0,1,0)),
_xlfn.IFS(
$ES202="LisChannel",
_xlpm.COEFF*
INDEX({1;1;1.2;1.2;1;1;1;1;1.2;1.2;1.2;1.2},
MATCH(MONTH(BD$15),
{1,2,3,4,5,6,7,8,9,10,11,12})),
CONCATENATE($ES202," ",$L202)="RussOutdoor метро",
_xlpm.COEFF*
INDEX({0.8;0.9;1.1;1.1;1;1;1;1;1.1;1.1;1.1;1.1},
MATCH(MONTH(BD$15),
{1,2,3,4,5,6,7,8,9,10,11,12})),
$ES202&lt;&gt;"LisChannel",
_xlpm.COEFF,
$ES202&lt;&gt;"RussOutdoor",
_xlpm.COEFF))</f>
        <v/>
      </c>
      <c r="BE202" s="68">
        <f t="array" ref="BE202">
_xlfn.LET(_xlpm.COEFF,
IF($AW202+$AX202=0,0,IF(MAX(MIN($AX202,EOMONTH(BE$15,0))-MAX($AW202,BE$15)+1,)&gt;0,1,0)),
_xlfn.IFS(
$ES202="LisChannel",
_xlpm.COEFF*
INDEX({1;1;1.2;1.2;1;1;1;1;1.2;1.2;1.2;1.2},
MATCH(MONTH(BE$15),
{1,2,3,4,5,6,7,8,9,10,11,12})),
CONCATENATE($ES202," ",$L202)="RussOutdoor метро",
_xlpm.COEFF*
INDEX({0.8;0.9;1.1;1.1;1;1;1;1;1.1;1.1;1.1;1.1},
MATCH(MONTH(BE$15),
{1,2,3,4,5,6,7,8,9,10,11,12})),
$ES202&lt;&gt;"LisChannel",
_xlpm.COEFF,
$ES202&lt;&gt;"RussOutdoor",
_xlpm.COEFF))</f>
        <v/>
      </c>
      <c r="BF202" s="68">
        <f t="array" ref="BF202">
_xlfn.LET(_xlpm.COEFF,
IF($AW202+$AX202=0,0,IF(MAX(MIN($AX202,EOMONTH(BF$15,0))-MAX($AW202,BF$15)+1,)&gt;0,1,0)),
_xlfn.IFS(
$ES202="LisChannel",
_xlpm.COEFF*
INDEX({1;1;1.2;1.2;1;1;1;1;1.2;1.2;1.2;1.2},
MATCH(MONTH(BF$15),
{1,2,3,4,5,6,7,8,9,10,11,12})),
CONCATENATE($ES202," ",$L202)="RussOutdoor метро",
_xlpm.COEFF*
INDEX({0.8;0.9;1.1;1.1;1;1;1;1;1.1;1.1;1.1;1.1},
MATCH(MONTH(BF$15),
{1,2,3,4,5,6,7,8,9,10,11,12})),
$ES202&lt;&gt;"LisChannel",
_xlpm.COEFF,
$ES202&lt;&gt;"RussOutdoor",
_xlpm.COEFF))</f>
        <v/>
      </c>
      <c r="BG202" s="68">
        <f t="array" ref="BG202">
_xlfn.LET(_xlpm.COEFF,
IF($AW202+$AX202=0,0,IF(MAX(MIN($AX202,EOMONTH(BG$15,0))-MAX($AW202,BG$15)+1,)&gt;0,1,0)),
_xlfn.IFS(
$ES202="LisChannel",
_xlpm.COEFF*
INDEX({1;1;1.2;1.2;1;1;1;1;1.2;1.2;1.2;1.2},
MATCH(MONTH(BG$15),
{1,2,3,4,5,6,7,8,9,10,11,12})),
CONCATENATE($ES202," ",$L202)="RussOutdoor метро",
_xlpm.COEFF*
INDEX({0.8;0.9;1.1;1.1;1;1;1;1;1.1;1.1;1.1;1.1},
MATCH(MONTH(BG$15),
{1,2,3,4,5,6,7,8,9,10,11,12})),
$ES202&lt;&gt;"LisChannel",
_xlpm.COEFF,
$ES202&lt;&gt;"RussOutdoor",
_xlpm.COEFF))</f>
        <v/>
      </c>
      <c r="BH202" s="68">
        <f t="array" ref="BH202">
_xlfn.LET(_xlpm.COEFF,
IF($AW202+$AX202=0,0,IF(MAX(MIN($AX202,EOMONTH(BH$15,0))-MAX($AW202,BH$15)+1,)&gt;0,1,0)),
_xlfn.IFS(
$ES202="LisChannel",
_xlpm.COEFF*
INDEX({1;1;1.2;1.2;1;1;1;1;1.2;1.2;1.2;1.2},
MATCH(MONTH(BH$15),
{1,2,3,4,5,6,7,8,9,10,11,12})),
CONCATENATE($ES202," ",$L202)="RussOutdoor метро",
_xlpm.COEFF*
INDEX({0.8;0.9;1.1;1.1;1;1;1;1;1.1;1.1;1.1;1.1},
MATCH(MONTH(BH$15),
{1,2,3,4,5,6,7,8,9,10,11,12})),
$ES202&lt;&gt;"LisChannel",
_xlpm.COEFF,
$ES202&lt;&gt;"RussOutdoor",
_xlpm.COEFF))</f>
        <v/>
      </c>
      <c r="BI202" s="68">
        <f t="array" ref="BI202">
_xlfn.LET(_xlpm.COEFF,
IF($AW202+$AX202=0,0,IF(MAX(MIN($AX202,EOMONTH(BI$15,0))-MAX($AW202,BI$15)+1,)&gt;0,1,0)),
_xlfn.IFS(
$ES202="LisChannel",
_xlpm.COEFF*
INDEX({1;1;1.2;1.2;1;1;1;1;1.2;1.2;1.2;1.2},
MATCH(MONTH(BI$15),
{1,2,3,4,5,6,7,8,9,10,11,12})),
CONCATENATE($ES202," ",$L202)="RussOutdoor метро",
_xlpm.COEFF*
INDEX({0.8;0.9;1.1;1.1;1;1;1;1;1.1;1.1;1.1;1.1},
MATCH(MONTH(BI$15),
{1,2,3,4,5,6,7,8,9,10,11,12})),
$ES202&lt;&gt;"LisChannel",
_xlpm.COEFF,
$ES202&lt;&gt;"RussOutdoor",
_xlpm.COEFF))</f>
        <v/>
      </c>
      <c r="BJ202" s="68">
        <f t="array" ref="BJ202">
_xlfn.LET(_xlpm.COEFF,
IF($AW202+$AX202=0,0,IF(MAX(MIN($AX202,EOMONTH(BJ$15,0))-MAX($AW202,BJ$15)+1,)&gt;0,1,0)),
_xlfn.IFS(
$ES202="LisChannel",
_xlpm.COEFF*
INDEX({1;1;1.2;1.2;1;1;1;1;1.2;1.2;1.2;1.2},
MATCH(MONTH(BJ$15),
{1,2,3,4,5,6,7,8,9,10,11,12})),
CONCATENATE($ES202," ",$L202)="RussOutdoor метро",
_xlpm.COEFF*
INDEX({0.8;0.9;1.1;1.1;1;1;1;1;1.1;1.1;1.1;1.1},
MATCH(MONTH(BJ$15),
{1,2,3,4,5,6,7,8,9,10,11,12})),
$ES202&lt;&gt;"LisChannel",
_xlpm.COEFF,
$ES202&lt;&gt;"RussOutdoor",
_xlpm.COEFF))</f>
        <v/>
      </c>
      <c r="BK202" s="68">
        <f t="array" ref="BK202">
_xlfn.LET(_xlpm.COEFF,
IF($AW202+$AX202=0,0,IF(MAX(MIN($AX202,EOMONTH(BK$15,0))-MAX($AW202,BK$15)+1,)&gt;0,1,0)),
_xlfn.IFS(
$ES202="LisChannel",
_xlpm.COEFF*
INDEX({1;1;1.2;1.2;1;1;1;1;1.2;1.2;1.2;1.2},
MATCH(MONTH(BK$15),
{1,2,3,4,5,6,7,8,9,10,11,12})),
CONCATENATE($ES202," ",$L202)="RussOutdoor метро",
_xlpm.COEFF*
INDEX({0.8;0.9;1.1;1.1;1;1;1;1;1.1;1.1;1.1;1.1},
MATCH(MONTH(BK$15),
{1,2,3,4,5,6,7,8,9,10,11,12})),
$ES202&lt;&gt;"LisChannel",
_xlpm.COEFF,
$ES202&lt;&gt;"RussOutdoor",
_xlpm.COEFF))</f>
        <v/>
      </c>
      <c r="BL202" s="62">
        <f>COUNTIFS($AZ202:$BK202,"&gt;0")</f>
        <v/>
      </c>
      <c r="BM202" s="65" t="n"/>
      <c r="BN202" s="125">
        <f>$DJ202</f>
        <v/>
      </c>
      <c r="BO202" s="63">
        <f>$DQ202</f>
        <v/>
      </c>
      <c r="BP202" s="125">
        <f>
IFERROR(
IF($BL202=0,0,
$BN202*(1-$BO202)),
0)</f>
        <v/>
      </c>
      <c r="BQ202" s="125">
        <f t="array" ref="BQ202">
IFERROR(
_xlfn.IFS(
$DH202="день_1",
$BP202*$BL202/($AX202-$AW202+1)*AZ202*(DAY(EOMONTH(AZ$15,0))),
$DH202="день_2",
$BP202/30*MAX(MIN($AX202,EOMONTH(AZ$15,0))-MAX($AW202,AZ$15)+1,),
$DH202="раб.день",
$BP202/30*(IFERROR(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$BP202*AZ202,
$DH202="неделя",
$BP202*AZ202/7*(ROUNDUP((DAY(EOMONTH(AZ$15,0)))/4,0))),
0)</f>
        <v/>
      </c>
      <c r="BR202" s="125">
        <f t="array" ref="BR202">
IFERROR(
_xlfn.IFS(
$DH202="день_1",
$BP202*$BL202/($AX202-$AW202+1)*BA202*(DAY(EOMONTH(BA$15,0))),
$DH202="день_2",
$BP202/30*MAX(MIN($AX202,EOMONTH(BA$15,0))-MAX($AW202,BA$15)+1,),
$DH202="раб.день",
$BP202/30*(IFERROR(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$BP202*BA202,
$DH202="неделя",
$BP202*BA202/7*(ROUNDUP((DAY(EOMONTH(BA$15,0)))/4,0))),
0)</f>
        <v/>
      </c>
      <c r="BS202" s="125">
        <f t="array" ref="BS202">
IFERROR(
_xlfn.IFS(
$DH202="день_1",
$BP202*$BL202/($AX202-$AW202+1)*BB202*(DAY(EOMONTH(BB$15,0))),
$DH202="день_2",
$BP202/30*MAX(MIN($AX202,EOMONTH(BB$15,0))-MAX($AW202,BB$15)+1,),
$DH202="раб.день",
$BP202/30*(IFERROR(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$BP202*BB202,
$DH202="неделя",
$BP202*BB202/7*(ROUNDUP((DAY(EOMONTH(BB$15,0)))/4,0))),
0)</f>
        <v/>
      </c>
      <c r="BT202" s="125">
        <f t="array" ref="BT202">
IFERROR(
_xlfn.IFS(
$DH202="день_1",
$BP202*$BL202/($AX202-$AW202+1)*BC202*(DAY(EOMONTH(BC$15,0))),
$DH202="день_2",
$BP202/30*MAX(MIN($AX202,EOMONTH(BC$15,0))-MAX($AW202,BC$15)+1,),
$DH202="раб.день",
$BP202/30*(IFERROR(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$BP202*BC202,
$DH202="неделя",
$BP202*BC202/7*(ROUNDUP((DAY(EOMONTH(BC$15,0)))/4,0))),
0)</f>
        <v/>
      </c>
      <c r="BU202" s="125">
        <f t="array" ref="BU202">
IFERROR(
_xlfn.IFS(
$DH202="день_1",
$BP202*$BL202/($AX202-$AW202+1)*BD202*(DAY(EOMONTH(BD$15,0))),
$DH202="день_2",
$BP202/30*MAX(MIN($AX202,EOMONTH(BD$15,0))-MAX($AW202,BD$15)+1,),
$DH202="раб.день",
$BP202/30*(IFERROR(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$BP202*BD202,
$DH202="неделя",
$BP202*BD202/7*(ROUNDUP((DAY(EOMONTH(BD$15,0)))/4,0))),
0)</f>
        <v/>
      </c>
      <c r="BV202" s="125">
        <f t="array" ref="BV202">
IFERROR(
_xlfn.IFS(
$DH202="день_1",
$BP202*$BL202/($AX202-$AW202+1)*BE202*(DAY(EOMONTH(BE$15,0))),
$DH202="день_2",
$BP202/30*MAX(MIN($AX202,EOMONTH(BE$15,0))-MAX($AW202,BE$15)+1,),
$DH202="раб.день",
$BP202/30*(IFERROR(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$BP202*BE202,
$DH202="неделя",
$BP202*BE202/7*(ROUNDUP((DAY(EOMONTH(BE$15,0)))/4,0))),
0)</f>
        <v/>
      </c>
      <c r="BW202" s="125">
        <f t="array" ref="BW202">
IFERROR(
_xlfn.IFS(
$DH202="день_1",
$BP202*$BL202/($AX202-$AW202+1)*BF202*(DAY(EOMONTH(BF$15,0))),
$DH202="день_2",
$BP202/30*MAX(MIN($AX202,EOMONTH(BF$15,0))-MAX($AW202,BF$15)+1,),
$DH202="раб.день",
$BP202/30*(IFERROR(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$BP202*BF202,
$DH202="неделя",
$BP202*BF202/7*(ROUNDUP((DAY(EOMONTH(BF$15,0)))/4,0))),
0)</f>
        <v/>
      </c>
      <c r="BX202" s="125">
        <f t="array" ref="BX202">
IFERROR(
_xlfn.IFS(
$DH202="день_1",
$BP202*$BL202/($AX202-$AW202+1)*BG202*(DAY(EOMONTH(BG$15,0))),
$DH202="день_2",
$BP202/30*MAX(MIN($AX202,EOMONTH(BG$15,0))-MAX($AW202,BG$15)+1,),
$DH202="раб.день",
$BP202/30*(IFERROR(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$BP202*BG202,
$DH202="неделя",
$BP202*BG202/7*(ROUNDUP((DAY(EOMONTH(BG$15,0)))/4,0))),
0)</f>
        <v/>
      </c>
      <c r="BY202" s="125">
        <f t="array" ref="BY202">
IFERROR(
_xlfn.IFS(
$DH202="день_1",
$BP202*$BL202/($AX202-$AW202+1)*BH202*(DAY(EOMONTH(BH$15,0))),
$DH202="день_2",
$BP202/30*MAX(MIN($AX202,EOMONTH(BH$15,0))-MAX($AW202,BH$15)+1,),
$DH202="раб.день",
$BP202/30*(IFERROR(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$BP202*BH202,
$DH202="неделя",
$BP202*BH202/7*(ROUNDUP((DAY(EOMONTH(BH$15,0)))/4,0))),
0)</f>
        <v/>
      </c>
      <c r="BZ202" s="125">
        <f t="array" ref="BZ202">
IFERROR(
_xlfn.IFS(
$DH202="день_1",
$BP202*$BL202/($AX202-$AW202+1)*BI202*(DAY(EOMONTH(BI$15,0))),
$DH202="день_2",
$BP202/30*MAX(MIN($AX202,EOMONTH(BI$15,0))-MAX($AW202,BI$15)+1,),
$DH202="раб.день",
$BP202/30*(IFERROR(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$BP202*BI202,
$DH202="неделя",
$BP202*BI202/7*(ROUNDUP((DAY(EOMONTH(BI$15,0)))/4,0))),
0)</f>
        <v/>
      </c>
      <c r="CA202" s="125">
        <f t="array" ref="CA202">
IFERROR(
_xlfn.IFS(
$DH202="день_1",
$BP202*$BL202/($AX202-$AW202+1)*BJ202*(DAY(EOMONTH(BJ$15,0))),
$DH202="день_2",
$BP202/30*MAX(MIN($AX202,EOMONTH(BJ$15,0))-MAX($AW202,BJ$15)+1,),
$DH202="раб.день",
$BP202/30*(IFERROR(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$BP202*BJ202,
$DH202="неделя",
$BP202*BJ202/7*(ROUNDUP((DAY(EOMONTH(BJ$15,0)))/4,0))),
0)</f>
        <v/>
      </c>
      <c r="CB202" s="125">
        <f t="array" ref="CB202">
IFERROR(
_xlfn.IFS(
$DH202="день_1",
$BP202*$BL202/($AX202-$AW202+1)*BK202*(DAY(EOMONTH(BK$15,0))),
$DH202="день_2",
$BP202/30*MAX(MIN($AX202,EOMONTH(BK$15,0))-MAX($AW202,BK$15)+1,),
$DH202="раб.день",
$BP202/30*(IFERROR(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$BP202*BK202,
$DH202="неделя",
$BP202*BK202/7*(ROUNDUP((DAY(EOMONTH(BK$15,0)))/4,0))),
0)</f>
        <v/>
      </c>
      <c r="CC202" s="125">
        <f>SUM($BQ202:$CB202)</f>
        <v/>
      </c>
      <c r="CD202" s="126">
        <f>SUM($EH202:$EH202)</f>
        <v/>
      </c>
      <c r="CE202" s="126">
        <f>$CD202*$AB202</f>
        <v/>
      </c>
      <c r="CF202" s="126">
        <f>SUM($EK202:$EK202)</f>
        <v/>
      </c>
      <c r="CG202" s="126">
        <f>$CF202*$AB202</f>
        <v/>
      </c>
      <c r="CH202" s="126">
        <f>SUM($CC202,$CE202,$CG202)</f>
        <v/>
      </c>
      <c r="CI202" s="126">
        <f>$CH202*(1+$CM202)</f>
        <v/>
      </c>
      <c r="CJ202" s="127" t="n">
        <v>0</v>
      </c>
      <c r="CK202" s="126">
        <f>SUM($CH202:$CH202)*(1+$CJ202)</f>
        <v/>
      </c>
      <c r="CL202" s="126">
        <f>SUM($CH202:$CH202)*(1+$CM202)</f>
        <v/>
      </c>
      <c r="CM202" s="59" t="n"/>
      <c r="CN202" s="59" t="n"/>
      <c r="CO202" s="72" t="n"/>
      <c r="CP202" s="59" t="n"/>
      <c r="CQ202" s="73" t="n"/>
      <c r="CR202" s="73" t="n"/>
      <c r="CS202" s="73" t="n"/>
      <c r="CT202" s="72" t="n"/>
      <c r="CU202" s="79" t="inlineStr">
        <is>
          <t> </t>
        </is>
      </c>
      <c r="CV202" s="60" t="n"/>
      <c r="CW202" s="60" t="n"/>
      <c r="CX202" s="60" t="n"/>
      <c r="CY202" s="127">
        <f>IFERROR(($CC202-$EE202)/($EE202/(1-$DQ202)),0)</f>
        <v/>
      </c>
      <c r="CZ202" s="127">
        <f>IFERROR(1-$EI202/($CE202),0)</f>
        <v/>
      </c>
      <c r="DA202" s="127">
        <f>IFERROR(1-$EL202/($CG202),0)</f>
        <v/>
      </c>
      <c r="DB202" s="126">
        <f>ROUND(IFERROR(($CI202/(1+$CM202)-$EN202),0),2)</f>
        <v/>
      </c>
      <c r="DC202" s="128" t="n"/>
      <c r="DD202" s="125" t="n"/>
      <c r="DE202" s="75" t="n">
        <v>0</v>
      </c>
      <c r="DF202" s="128" t="n"/>
      <c r="DG202" s="125">
        <f>IF($DC202=0,0,$DD202*($DC202*100%-$DE202*$DF202))*SUM($AB202:$AB202)</f>
        <v/>
      </c>
      <c r="DH202" s="129" t="inlineStr">
        <is>
          <t>месяц</t>
        </is>
      </c>
      <c r="DI202" s="130">
        <f t="array" ref="DI202">IFERROR(
IF($ES202="LisChannel",
(ROUND(((INDEX({174.625;153.888888888889;130.972222222222},MATCH($AI202,{2;3;4}),0))*$AG202*$AI202),2)),0),0)</f>
        <v/>
      </c>
      <c r="DJ202" s="130">
        <f>
_xlfn.LET(_xlpm.X,
IFERROR(
IF($ES202="НовиковТВ",
(_xlfn.LET(_xlpm.NTV,
_xlfn.LET(_xlpm.MIN,350000,
IF(SUMIFS($DI:$DI,$ES:$ES,"НовиковТВ")&lt;=_xlpm.MIN,
(SUMIFS($DI:$DI,$ES:$ES,"НовиковТВ")/(COUNTIFS($ES:$ES,"НовиковТВ")))*_xlpm.MIN/SUMIFS($DI:$DI,$ES:$ES,"НовиковТВ"),
DI202)),
_xlpm.NTV+$DG202/(1-(1-(_xlpm.NTV)*(1-$DL202)*(1-$DM202)*(1-$DN202)*(1-$DO202)*(1-$DP202)/_xlpm.NTV))))/(1+$EP202),
$DI202+$DG202/(1-(1-($DI202)*(1-$DL202)*(1-$DM202)*(1-$DN202)*(1-$DO202)*(1-$DP202)/$DI202))),
0),
_xlpm.X*(1+$CM202)*(1+$CW202)-_xlpm.X*(1+$CM202)+_xlpm.X)</f>
        <v/>
      </c>
      <c r="DK202" s="125" t="inlineStr">
        <is>
          <t>послед.</t>
        </is>
      </c>
      <c r="DL202" s="63" t="n">
        <v>0</v>
      </c>
      <c r="DM202" s="63" t="n">
        <v>0</v>
      </c>
      <c r="DN202" s="63" t="n">
        <v>0</v>
      </c>
      <c r="DO202" s="63" t="n">
        <v>0</v>
      </c>
      <c r="DP202" s="63" t="n">
        <v>0</v>
      </c>
      <c r="DQ202" s="63">
        <f t="array" ref="DQ202">IFERROR(_xlfn.IFS(
$DK202="послед.",1-(1-$DL202)*(1-$DM202)*(1-$DN202)*(1-$DO202)*(1-$DP202),
$DK202="сумм.",$DL202+$DM202+$DN202+$DO202+$DP202),
0)</f>
        <v/>
      </c>
      <c r="DR202" s="125">
        <f t="array" ref="DR202">
IFERROR(
_xlfn.IFS(
$BL202=0,
0,
$BL202&gt;0,
_xlfn.IFS($DK202="послед.",
$DJ202*(1-$DL202)*(1-$DM202)*(1-$DN202)*(1-$DO202)*(1-$DP202),
$DK202="сумм.",
$DJ202*(1-($DL202+$DM202+$DN202+$DO202+$DP202)))),0)</f>
        <v/>
      </c>
      <c r="DS202" s="125">
        <f t="array" ref="DS202">
IFERROR(_xlfn.IFS(
$DH202="день_1",
$DR202*$BL202/($AX202-$AW202+1)*AZ202*(DAY(EOMONTH(AZ$15,0))),
$DH202="день_2",
$DR202/30*MAX(MIN($AX202,EOMONTH(AZ$15,0))-MAX($AW202,AZ$15)+1,),
$DH202="раб.день",
$DR202/30*(IFERROR(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$DR202*AZ202,
$DH202="неделя",
$DR202*AZ202/7*(ROUNDUP((DAY(EOMONTH(AZ$15,0)))/4,0))),
0)</f>
        <v/>
      </c>
      <c r="DT202" s="125">
        <f t="array" ref="DT202">
IFERROR(_xlfn.IFS(
$DH202="день_1",
$DR202*$BL202/($AX202-$AW202+1)*BA202*(DAY(EOMONTH(BA$15,0))),
$DH202="день_2",
$DR202/30*MAX(MIN($AX202,EOMONTH(BA$15,0))-MAX($AW202,BA$15)+1,),
$DH202="раб.день",
$DR202/30*(IFERROR(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$DR202*BA202,
$DH202="неделя",
$DR202*BA202/7*(ROUNDUP((DAY(EOMONTH(BA$15,0)))/4,0))),
0)</f>
        <v/>
      </c>
      <c r="DU202" s="125">
        <f t="array" ref="DU202">
IFERROR(_xlfn.IFS(
$DH202="день_1",
$DR202*$BL202/($AX202-$AW202+1)*BB202*(DAY(EOMONTH(BB$15,0))),
$DH202="день_2",
$DR202/30*MAX(MIN($AX202,EOMONTH(BB$15,0))-MAX($AW202,BB$15)+1,),
$DH202="раб.день",
$DR202/30*(IFERROR(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$DR202*BB202,
$DH202="неделя",
$DR202*BB202/7*(ROUNDUP((DAY(EOMONTH(BB$15,0)))/4,0))),
0)</f>
        <v/>
      </c>
      <c r="DV202" s="125">
        <f t="array" ref="DV202">
IFERROR(_xlfn.IFS(
$DH202="день_1",
$DR202*$BL202/($AX202-$AW202+1)*BC202*(DAY(EOMONTH(BC$15,0))),
$DH202="день_2",
$DR202/30*MAX(MIN($AX202,EOMONTH(BC$15,0))-MAX($AW202,BC$15)+1,),
$DH202="раб.день",
$DR202/30*(IFERROR(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$DR202*BC202,
$DH202="неделя",
$DR202*BC202/7*(ROUNDUP((DAY(EOMONTH(BC$15,0)))/4,0))),
0)</f>
        <v/>
      </c>
      <c r="DW202" s="125">
        <f t="array" ref="DW202">
IFERROR(_xlfn.IFS(
$DH202="день_1",
$DR202*$BL202/($AX202-$AW202+1)*BD202*(DAY(EOMONTH(BD$15,0))),
$DH202="день_2",
$DR202/30*MAX(MIN($AX202,EOMONTH(BD$15,0))-MAX($AW202,BD$15)+1,),
$DH202="раб.день",
$DR202/30*(IFERROR(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$DR202*BD202,
$DH202="неделя",
$DR202*BD202/7*(ROUNDUP((DAY(EOMONTH(BD$15,0)))/4,0))),
0)</f>
        <v/>
      </c>
      <c r="DX202" s="125">
        <f t="array" ref="DX202">
IFERROR(_xlfn.IFS(
$DH202="день_1",
$DR202*$BL202/($AX202-$AW202+1)*BE202*(DAY(EOMONTH(BE$15,0))),
$DH202="день_2",
$DR202/30*MAX(MIN($AX202,EOMONTH(BE$15,0))-MAX($AW202,BE$15)+1,),
$DH202="раб.день",
$DR202/30*(IFERROR(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$DR202*BE202,
$DH202="неделя",
$DR202*BE202/7*(ROUNDUP((DAY(EOMONTH(BE$15,0)))/4,0))),
0)</f>
        <v/>
      </c>
      <c r="DY202" s="125">
        <f t="array" ref="DY202">
IFERROR(_xlfn.IFS(
$DH202="день_1",
$DR202*$BL202/($AX202-$AW202+1)*BF202*(DAY(EOMONTH(BF$15,0))),
$DH202="день_2",
$DR202/30*MAX(MIN($AX202,EOMONTH(BF$15,0))-MAX($AW202,BF$15)+1,),
$DH202="раб.день",
$DR202/30*(IFERROR(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$DR202*BF202,
$DH202="неделя",
$DR202*BF202/7*(ROUNDUP((DAY(EOMONTH(BF$15,0)))/4,0))),
0)</f>
        <v/>
      </c>
      <c r="DZ202" s="125">
        <f t="array" ref="DZ202">
IFERROR(_xlfn.IFS(
$DH202="день_1",
$DR202*$BL202/($AX202-$AW202+1)*BG202*(DAY(EOMONTH(BG$15,0))),
$DH202="день_2",
$DR202/30*MAX(MIN($AX202,EOMONTH(BG$15,0))-MAX($AW202,BG$15)+1,),
$DH202="раб.день",
$DR202/30*(IFERROR(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$DR202*BG202,
$DH202="неделя",
$DR202*BG202/7*(ROUNDUP((DAY(EOMONTH(BG$15,0)))/4,0))),
0)</f>
        <v/>
      </c>
      <c r="EA202" s="125">
        <f t="array" ref="EA202">
IFERROR(_xlfn.IFS(
$DH202="день_1",
$DR202*$BL202/($AX202-$AW202+1)*BH202*(DAY(EOMONTH(BH$15,0))),
$DH202="день_2",
$DR202/30*MAX(MIN($AX202,EOMONTH(BH$15,0))-MAX($AW202,BH$15)+1,),
$DH202="раб.день",
$DR202/30*(IFERROR(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$DR202*BH202,
$DH202="неделя",
$DR202*BH202/7*(ROUNDUP((DAY(EOMONTH(BH$15,0)))/4,0))),
0)</f>
        <v/>
      </c>
      <c r="EB202" s="125">
        <f t="array" ref="EB202">
IFERROR(_xlfn.IFS(
$DH202="день_1",
$DR202*$BL202/($AX202-$AW202+1)*BI202*(DAY(EOMONTH(BI$15,0))),
$DH202="день_2",
$DR202/30*MAX(MIN($AX202,EOMONTH(BI$15,0))-MAX($AW202,BI$15)+1,),
$DH202="раб.день",
$DR202/30*(IFERROR(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$DR202*BI202,
$DH202="неделя",
$DR202*BI202/7*(ROUNDUP((DAY(EOMONTH(BI$15,0)))/4,0))),
0)</f>
        <v/>
      </c>
      <c r="EC202" s="125">
        <f t="array" ref="EC202">
IFERROR(_xlfn.IFS(
$DH202="день_1",
$DR202*$BL202/($AX202-$AW202+1)*BJ202*(DAY(EOMONTH(BJ$15,0))),
$DH202="день_2",
$DR202/30*MAX(MIN($AX202,EOMONTH(BJ$15,0))-MAX($AW202,BJ$15)+1,),
$DH202="раб.день",
$DR202/30*(IFERROR(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$DR202*BJ202,
$DH202="неделя",
$DR202*BJ202/7*(ROUNDUP((DAY(EOMONTH(BJ$15,0)))/4,0))),
0)</f>
        <v/>
      </c>
      <c r="ED202" s="125">
        <f t="array" ref="ED202">
IFERROR(_xlfn.IFS(
$DH202="день_1",
$DR202*$BL202/($AX202-$AW202+1)*BK202*(DAY(EOMONTH(BK$15,0))),
$DH202="день_2",
$DR202/30*MAX(MIN($AX202,EOMONTH(BK$15,0))-MAX($AW202,BK$15)+1,),
$DH202="раб.день",
$DR202/30*(IFERROR(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$DR202*BK202,
$DH202="неделя",
$DR202*BK202/7*(ROUNDUP((DAY(EOMONTH(BK$15,0)))/4,0))),
0)</f>
        <v/>
      </c>
      <c r="EE202" s="125">
        <f>SUM($DS202,$DT202,$DU202,$DV202,$DW202,$DX202,$DY202,$DZ202,$EA202,$EB202,$EC202,$ED202)</f>
        <v/>
      </c>
      <c r="EF202" s="125">
        <f>IFERROR(ROUND($EE202*(1+$EP202),2),0)</f>
        <v/>
      </c>
      <c r="EG202" s="128" t="n">
        <v>1</v>
      </c>
      <c r="EH202" s="126" t="n">
        <v>0</v>
      </c>
      <c r="EI202" s="126">
        <f>ROUND(SUM($EH202:$EH202)*SUM($AB202:$AB202)*$EG202,2)</f>
        <v/>
      </c>
      <c r="EJ202" s="126">
        <f>ROUND($EI202*(1+$EP202),2)</f>
        <v/>
      </c>
      <c r="EK202" s="126" t="n">
        <v>0</v>
      </c>
      <c r="EL202" s="126">
        <f>ROUND(SUM($EK202:$EK202)*SUM($AB202:$AB202)*$EG202,2)</f>
        <v/>
      </c>
      <c r="EM202" s="126">
        <f>ROUND($EL202*(1+$EP202),2)</f>
        <v/>
      </c>
      <c r="EN202" s="126">
        <f>SUM($EE202,$EI202,$EL202)</f>
        <v/>
      </c>
      <c r="EO202" s="126">
        <f>SUM($EF202,$EJ202,$EM202)</f>
        <v/>
      </c>
      <c r="EP202" s="59" t="n"/>
      <c r="EQ202" s="59" t="n"/>
      <c r="ER202" s="60">
        <f t="array" ref="ER2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MATCH(ES202,
{"AMS";"RussOutdoor";"HD Outdoor";"Ingroup";"IQ";"Ledproduction";"LisChannel";"Logic";"Media-PPL";"NovikovTV | НовиковТВ";"SMA";"SOK";"КрокусТВ | CrocusTV | IndoorTV";"Сити";"ТЯК Москва"},
0)),"")</f>
        <v/>
      </c>
      <c r="ES202" s="60" t="n"/>
      <c r="ET202" s="60">
        <f t="array" ref="ET2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MATCH(ES202,
{"AMS";"RussOutdoor";"HD Outdoor";"Ingroup";"IQ";"Ledproduction";"LisChannel";"Logic";"Media-PPL";"NovikovTV | НовиковТВ";"SMA";"SOK";"КрокусТВ | CrocusTV | IndoorTV";"Сити";"ТЯК Москва"},
0)),"")</f>
        <v/>
      </c>
      <c r="EU202" s="60" t="n"/>
      <c r="EV202" s="60" t="n"/>
      <c r="EX202" s="110">
        <f t="array" ref="EX202">
($AR202/30
+N("ТРАФИК ПЛОЩАДКИ"))*
(IFERROR(
_xlfn.LET(
_xlpm.GPR,
HLOOKUP($L202,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IF($Q202="цифровой",_xlpm.GPR/$AG202,_xlpm.GPR/60)),
0)
+N("DWELL TIME"))*
(IF($AB202=0,0,IF($AB202=1,0.3,IF($AB202=2,0.5,IF($AB202&gt;2,1))))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_xlfn.IFS($AC202="да",1.2,$AC202="нет",1)*
_xlfn.IFS($AD202="да",1.2,$AD202="нет",1)*
IF(R202="статический",1,1.2)*
$X202*
INDEX(
{1.2;1;1.2;1.2;1;1.2;1.2;1.2;1.2;1.2;1.2;1;1.2;1.2;1.2;1.2;1;1;1.2;1.2;1.2;1;1;1;1;1.2;1.2;1.2;1.2;1;1;1;1;1.2;1.2;1.2;1.2;1.2;1.2;1.2;1.2;1;1;1.2;1;1;1;1;1.5;1;1;1.5;1.5;1.2},
MATCH($Q202,_xlpm.MI,0)))&gt;{0.02;0.04;0.06;0.1;0.2;0.4;0.6;0.8;1;2;4;6})),
{0;1;2;3;4;5;6;7;8;9;10;11;12},
0)))
+N("КОЭФФИЦИЕНТ КОНТАКТА"))))*
(_xlfn.IFS($X202&lt;0.1,$X202/1000,$X202&gt;25,5.2,AND($X202&gt;=0.1,$X202&lt;=25),(($X202*2+0.1)/10)*($X202/10)))*
IFERROR((_xlfn.LET(
_xlpm.MA,
{0;0.8;0.85;0.9;0.95;1},
_xlpm.MAA,
{0;1;2;3;4;5},
INDEX(_xlpm.MA,MATCH(SUMPRODUCT(--((IF(ROUND(_xlpm.MAA,1)&gt;5,5,ROUND($AB202,1)))&gt;{0;1;2;3;4;5})),_xlpm.MAA,0)))
+N("КОЭФФИЦИЕНТ КОЛ-ВО КОНСТРУКЦИЙ")),1)*
$AB202,0))*
(IF($Q202="цифровой",$AG202/15*$AI202,1)
+N("ДЛЯ ЦИФРЫ"))</f>
        <v/>
      </c>
      <c r="EY202" s="110">
        <f>IFERROR(EX202*AY202,0)</f>
        <v/>
      </c>
      <c r="EZ202" s="131">
        <f>IFERROR(DP202/EY202*1000,0)</f>
        <v/>
      </c>
      <c r="FA202" s="112">
        <f>IFERROR(FC202/FB202,0)</f>
        <v/>
      </c>
      <c r="FB202" s="112">
        <f>IFERROR((FC202/(EY202/FF202*#REF!))*0.825,0)</f>
        <v/>
      </c>
      <c r="FC202" s="112">
        <f>IFERROR(((EX202*30/AR202)*100)/30,0)</f>
        <v/>
      </c>
      <c r="FD202" s="112">
        <f>IFERROR(EY202/G202*100%,0)</f>
        <v/>
      </c>
      <c r="FE202" s="112">
        <f>IFERROR(FD202/FC202*100%,0)</f>
        <v/>
      </c>
      <c r="FF202" s="110">
        <f>IFERROR(AR202/30*AY202,0)</f>
        <v/>
      </c>
    </row>
    <row r="203" ht="12.75" customHeight="1">
      <c r="A203" s="59" t="n"/>
      <c r="B203" s="60" t="n"/>
      <c r="C203" s="60" t="n"/>
      <c r="D203" s="60">
        <f t="array" ref="D2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3" s="60">
        <f t="array" ref="E2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3" s="60" t="inlineStr"/>
      <c r="G203" s="60" t="n"/>
      <c r="H203" s="60">
        <f t="array" ref="H2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3" s="60" t="n"/>
      <c r="J203" s="60" t="n"/>
      <c r="K203" s="60" t="n"/>
      <c r="L203" s="60" t="n"/>
      <c r="M203" s="60" t="n"/>
      <c r="N203" s="60" t="n"/>
      <c r="O203" s="60" t="n"/>
      <c r="P203" s="60">
        <f t="array" ref="P203">
_xlfn.IFS(
ISNUMBER(MATCH($Q203,{"шелфбаннер","разделитель","монетница","чековая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ISNUMBER(MATCH($Q203,{"каталог","журнал"},)),
"Пресса",
$Q203="","")</f>
        <v/>
      </c>
      <c r="Q203" s="60" t="n"/>
      <c r="R203" s="60">
        <f t="array" ref="R203">
IFERROR(
_xlfn.IFS(
OR(ISNUMBER(MATCH($Q203,{"экспозиция","макет","стенд","автостенд","авто стенд","выставочное пространство","выставочные стенды","модульные выставочные стенды","3Д конструкция","3D конструкция"},)),P203="Экспонирование"),
"нестандартный",
ISNUMBER(MATCH($Q203,{"скроллер","призматрон"},)),
"динамический",
$P203="Видео",
"цифровой",
OR($P203="Пресса",$P203="Щит",$P203="POSm",$P203="Подвес",$P203="Брендирование/оклейка"),
"статический"),"")</f>
        <v/>
      </c>
      <c r="S203" s="59" t="n"/>
      <c r="T203" s="60" t="n"/>
      <c r="U203" s="60" t="n"/>
      <c r="V203" s="60">
        <f>
IF(P203="Видео",
"цифровой постер/ролик",
IF(ISNUMBER(MATCH(Q203,{"короб световой","короб световой | лайтбокс","короб световой | кристалайт","лайтбокс","лайт бокс","кристалайт","LB","lightbox"},)),
"бэклит",
IF(P203="Брендирование/оклейка",
"перфарированная пленка/самоклейка",
IF(P203="Экспонирование",
"под запрос",
IF(P203="Подвес",
"баннер/ткань",
"")))))</f>
        <v/>
      </c>
      <c r="W203" s="59" t="n"/>
      <c r="X203" s="59" t="n"/>
      <c r="Y203" s="59" t="n"/>
      <c r="Z203" s="61" t="n"/>
      <c r="AA203" s="61" t="n"/>
      <c r="AB203" s="61">
        <f>IF(BL203&gt;0,Z203,0)</f>
        <v/>
      </c>
      <c r="AC203" s="59" t="n"/>
      <c r="AD203" s="59" t="n"/>
      <c r="AE203" s="59" t="n"/>
      <c r="AF203" s="59" t="n"/>
      <c r="AG203" s="59" t="n"/>
      <c r="AH203" s="59" t="n"/>
      <c r="AI203" s="59" t="n"/>
      <c r="AJ203" s="59" t="n"/>
      <c r="AK203" s="59" t="n"/>
      <c r="AL203" s="62">
        <f>IFERROR(IF(OR(R203="статический",R203="динамический",R203="нестандартный",R203="",R203=""),"-",IF(AND(AH203="-",AI203="-"),"-",AK203*3600/AH203*AI203)),"-")</f>
        <v/>
      </c>
      <c r="AM203" s="62">
        <f>IFERROR(IF(OR(R203="статический",R203="динамический",R203="",R203="", R203="BTL",R203="нестандартный"),"-",AG203*AI203*AL203/60),"-")</f>
        <v/>
      </c>
      <c r="AN203" s="63">
        <f>IFERROR(IF(AH203="","-",AG203*AI203/AH203),"-")</f>
        <v/>
      </c>
      <c r="AO203" s="59">
        <f>IFERROR(IF(OR($R203="статический",$R203="динамический",$R203="",$R203="",$R203="BTL",$R203="нестандартный"),"-",$AL203*$AY203),"-")</f>
        <v/>
      </c>
      <c r="AP203" s="62">
        <f>IFERROR(IF(OR($R203="статический",$R203="динамический",$R203="",$R203="",$R203="BTL",$R203="нестандартный"),"-",$AM203*AY203),"-")</f>
        <v/>
      </c>
      <c r="AQ203" s="64" t="n"/>
      <c r="AR203" s="61" t="n"/>
      <c r="AS203" s="61" t="n"/>
      <c r="AT203" s="61" t="n"/>
      <c r="AU203" s="65" t="n"/>
      <c r="AV203" s="124">
        <f>IFERROR(DR203/AT203*1000,"n/a")</f>
        <v/>
      </c>
      <c r="AW203" s="67" t="n"/>
      <c r="AX203" s="67" t="n"/>
      <c r="AY203" s="43">
        <f>IFERROR(IF(OR($AW203="",$AX203=""),"",_xlfn.DAYS($AX203+1,$AW203)),"")</f>
        <v/>
      </c>
      <c r="AZ203" s="68">
        <f t="array" ref="AZ203">
_xlfn.LET(_xlpm.COEFF,
IF($AW203+$AX203=0,0,IF(MAX(MIN($AX203,EOMONTH(AZ$15,0))-MAX($AW203,AZ$15)+1,)&gt;0,1,0)),
_xlfn.IFS(
$ES203="LisChannel",
_xlpm.COEFF*
INDEX({1;1;1.2;1.2;1;1;1;1;1.2;1.2;1.2;1.2},
MATCH(MONTH(AZ$15),
{1,2,3,4,5,6,7,8,9,10,11,12})),
CONCATENATE($ES203," ",$L203)="RussOutdoor метро",
_xlpm.COEFF*
INDEX({0.8;0.9;1.1;1.1;1;1;1;1;1.1;1.1;1.1;1.1},
MATCH(MONTH(AZ$15),
{1,2,3,4,5,6,7,8,9,10,11,12})),
$ES203&lt;&gt;"LisChannel",
_xlpm.COEFF,
$ES203&lt;&gt;"RussOutdoor",
_xlpm.COEFF))</f>
        <v/>
      </c>
      <c r="BA203" s="68">
        <f t="array" ref="BA203">
_xlfn.LET(_xlpm.COEFF,
IF($AW203+$AX203=0,0,IF(MAX(MIN($AX203,EOMONTH(BA$15,0))-MAX($AW203,BA$15)+1,)&gt;0,1,0)),
_xlfn.IFS(
$ES203="LisChannel",
_xlpm.COEFF*
INDEX({1;1;1.2;1.2;1;1;1;1;1.2;1.2;1.2;1.2},
MATCH(MONTH(BA$15),
{1,2,3,4,5,6,7,8,9,10,11,12})),
CONCATENATE($ES203," ",$L203)="RussOutdoor метро",
_xlpm.COEFF*
INDEX({0.8;0.9;1.1;1.1;1;1;1;1;1.1;1.1;1.1;1.1},
MATCH(MONTH(BA$15),
{1,2,3,4,5,6,7,8,9,10,11,12})),
$ES203&lt;&gt;"LisChannel",
_xlpm.COEFF,
$ES203&lt;&gt;"RussOutdoor",
_xlpm.COEFF))</f>
        <v/>
      </c>
      <c r="BB203" s="68">
        <f t="array" ref="BB203">
_xlfn.LET(_xlpm.COEFF,
IF($AW203+$AX203=0,0,IF(MAX(MIN($AX203,EOMONTH(BB$15,0))-MAX($AW203,BB$15)+1,)&gt;0,1,0)),
_xlfn.IFS(
$ES203="LisChannel",
_xlpm.COEFF*
INDEX({1;1;1.2;1.2;1;1;1;1;1.2;1.2;1.2;1.2},
MATCH(MONTH(BB$15),
{1,2,3,4,5,6,7,8,9,10,11,12})),
CONCATENATE($ES203," ",$L203)="RussOutdoor метро",
_xlpm.COEFF*
INDEX({0.8;0.9;1.1;1.1;1;1;1;1;1.1;1.1;1.1;1.1},
MATCH(MONTH(BB$15),
{1,2,3,4,5,6,7,8,9,10,11,12})),
$ES203&lt;&gt;"LisChannel",
_xlpm.COEFF,
$ES203&lt;&gt;"RussOutdoor",
_xlpm.COEFF))</f>
        <v/>
      </c>
      <c r="BC203" s="68">
        <f t="array" ref="BC203">
_xlfn.LET(_xlpm.COEFF,
IF($AW203+$AX203=0,0,IF(MAX(MIN($AX203,EOMONTH(BC$15,0))-MAX($AW203,BC$15)+1,)&gt;0,1,0)),
_xlfn.IFS(
$ES203="LisChannel",
_xlpm.COEFF*
INDEX({1;1;1.2;1.2;1;1;1;1;1.2;1.2;1.2;1.2},
MATCH(MONTH(BC$15),
{1,2,3,4,5,6,7,8,9,10,11,12})),
CONCATENATE($ES203," ",$L203)="RussOutdoor метро",
_xlpm.COEFF*
INDEX({0.8;0.9;1.1;1.1;1;1;1;1;1.1;1.1;1.1;1.1},
MATCH(MONTH(BC$15),
{1,2,3,4,5,6,7,8,9,10,11,12})),
$ES203&lt;&gt;"LisChannel",
_xlpm.COEFF,
$ES203&lt;&gt;"RussOutdoor",
_xlpm.COEFF))</f>
        <v/>
      </c>
      <c r="BD203" s="68">
        <f t="array" ref="BD203">
_xlfn.LET(_xlpm.COEFF,
IF($AW203+$AX203=0,0,IF(MAX(MIN($AX203,EOMONTH(BD$15,0))-MAX($AW203,BD$15)+1,)&gt;0,1,0)),
_xlfn.IFS(
$ES203="LisChannel",
_xlpm.COEFF*
INDEX({1;1;1.2;1.2;1;1;1;1;1.2;1.2;1.2;1.2},
MATCH(MONTH(BD$15),
{1,2,3,4,5,6,7,8,9,10,11,12})),
CONCATENATE($ES203," ",$L203)="RussOutdoor метро",
_xlpm.COEFF*
INDEX({0.8;0.9;1.1;1.1;1;1;1;1;1.1;1.1;1.1;1.1},
MATCH(MONTH(BD$15),
{1,2,3,4,5,6,7,8,9,10,11,12})),
$ES203&lt;&gt;"LisChannel",
_xlpm.COEFF,
$ES203&lt;&gt;"RussOutdoor",
_xlpm.COEFF))</f>
        <v/>
      </c>
      <c r="BE203" s="68">
        <f t="array" ref="BE203">
_xlfn.LET(_xlpm.COEFF,
IF($AW203+$AX203=0,0,IF(MAX(MIN($AX203,EOMONTH(BE$15,0))-MAX($AW203,BE$15)+1,)&gt;0,1,0)),
_xlfn.IFS(
$ES203="LisChannel",
_xlpm.COEFF*
INDEX({1;1;1.2;1.2;1;1;1;1;1.2;1.2;1.2;1.2},
MATCH(MONTH(BE$15),
{1,2,3,4,5,6,7,8,9,10,11,12})),
CONCATENATE($ES203," ",$L203)="RussOutdoor метро",
_xlpm.COEFF*
INDEX({0.8;0.9;1.1;1.1;1;1;1;1;1.1;1.1;1.1;1.1},
MATCH(MONTH(BE$15),
{1,2,3,4,5,6,7,8,9,10,11,12})),
$ES203&lt;&gt;"LisChannel",
_xlpm.COEFF,
$ES203&lt;&gt;"RussOutdoor",
_xlpm.COEFF))</f>
        <v/>
      </c>
      <c r="BF203" s="68">
        <f t="array" ref="BF203">
_xlfn.LET(_xlpm.COEFF,
IF($AW203+$AX203=0,0,IF(MAX(MIN($AX203,EOMONTH(BF$15,0))-MAX($AW203,BF$15)+1,)&gt;0,1,0)),
_xlfn.IFS(
$ES203="LisChannel",
_xlpm.COEFF*
INDEX({1;1;1.2;1.2;1;1;1;1;1.2;1.2;1.2;1.2},
MATCH(MONTH(BF$15),
{1,2,3,4,5,6,7,8,9,10,11,12})),
CONCATENATE($ES203," ",$L203)="RussOutdoor метро",
_xlpm.COEFF*
INDEX({0.8;0.9;1.1;1.1;1;1;1;1;1.1;1.1;1.1;1.1},
MATCH(MONTH(BF$15),
{1,2,3,4,5,6,7,8,9,10,11,12})),
$ES203&lt;&gt;"LisChannel",
_xlpm.COEFF,
$ES203&lt;&gt;"RussOutdoor",
_xlpm.COEFF))</f>
        <v/>
      </c>
      <c r="BG203" s="68">
        <f t="array" ref="BG203">
_xlfn.LET(_xlpm.COEFF,
IF($AW203+$AX203=0,0,IF(MAX(MIN($AX203,EOMONTH(BG$15,0))-MAX($AW203,BG$15)+1,)&gt;0,1,0)),
_xlfn.IFS(
$ES203="LisChannel",
_xlpm.COEFF*
INDEX({1;1;1.2;1.2;1;1;1;1;1.2;1.2;1.2;1.2},
MATCH(MONTH(BG$15),
{1,2,3,4,5,6,7,8,9,10,11,12})),
CONCATENATE($ES203," ",$L203)="RussOutdoor метро",
_xlpm.COEFF*
INDEX({0.8;0.9;1.1;1.1;1;1;1;1;1.1;1.1;1.1;1.1},
MATCH(MONTH(BG$15),
{1,2,3,4,5,6,7,8,9,10,11,12})),
$ES203&lt;&gt;"LisChannel",
_xlpm.COEFF,
$ES203&lt;&gt;"RussOutdoor",
_xlpm.COEFF))</f>
        <v/>
      </c>
      <c r="BH203" s="68">
        <f t="array" ref="BH203">
_xlfn.LET(_xlpm.COEFF,
IF($AW203+$AX203=0,0,IF(MAX(MIN($AX203,EOMONTH(BH$15,0))-MAX($AW203,BH$15)+1,)&gt;0,1,0)),
_xlfn.IFS(
$ES203="LisChannel",
_xlpm.COEFF*
INDEX({1;1;1.2;1.2;1;1;1;1;1.2;1.2;1.2;1.2},
MATCH(MONTH(BH$15),
{1,2,3,4,5,6,7,8,9,10,11,12})),
CONCATENATE($ES203," ",$L203)="RussOutdoor метро",
_xlpm.COEFF*
INDEX({0.8;0.9;1.1;1.1;1;1;1;1;1.1;1.1;1.1;1.1},
MATCH(MONTH(BH$15),
{1,2,3,4,5,6,7,8,9,10,11,12})),
$ES203&lt;&gt;"LisChannel",
_xlpm.COEFF,
$ES203&lt;&gt;"RussOutdoor",
_xlpm.COEFF))</f>
        <v/>
      </c>
      <c r="BI203" s="68">
        <f t="array" ref="BI203">
_xlfn.LET(_xlpm.COEFF,
IF($AW203+$AX203=0,0,IF(MAX(MIN($AX203,EOMONTH(BI$15,0))-MAX($AW203,BI$15)+1,)&gt;0,1,0)),
_xlfn.IFS(
$ES203="LisChannel",
_xlpm.COEFF*
INDEX({1;1;1.2;1.2;1;1;1;1;1.2;1.2;1.2;1.2},
MATCH(MONTH(BI$15),
{1,2,3,4,5,6,7,8,9,10,11,12})),
CONCATENATE($ES203," ",$L203)="RussOutdoor метро",
_xlpm.COEFF*
INDEX({0.8;0.9;1.1;1.1;1;1;1;1;1.1;1.1;1.1;1.1},
MATCH(MONTH(BI$15),
{1,2,3,4,5,6,7,8,9,10,11,12})),
$ES203&lt;&gt;"LisChannel",
_xlpm.COEFF,
$ES203&lt;&gt;"RussOutdoor",
_xlpm.COEFF))</f>
        <v/>
      </c>
      <c r="BJ203" s="68">
        <f t="array" ref="BJ203">
_xlfn.LET(_xlpm.COEFF,
IF($AW203+$AX203=0,0,IF(MAX(MIN($AX203,EOMONTH(BJ$15,0))-MAX($AW203,BJ$15)+1,)&gt;0,1,0)),
_xlfn.IFS(
$ES203="LisChannel",
_xlpm.COEFF*
INDEX({1;1;1.2;1.2;1;1;1;1;1.2;1.2;1.2;1.2},
MATCH(MONTH(BJ$15),
{1,2,3,4,5,6,7,8,9,10,11,12})),
CONCATENATE($ES203," ",$L203)="RussOutdoor метро",
_xlpm.COEFF*
INDEX({0.8;0.9;1.1;1.1;1;1;1;1;1.1;1.1;1.1;1.1},
MATCH(MONTH(BJ$15),
{1,2,3,4,5,6,7,8,9,10,11,12})),
$ES203&lt;&gt;"LisChannel",
_xlpm.COEFF,
$ES203&lt;&gt;"RussOutdoor",
_xlpm.COEFF))</f>
        <v/>
      </c>
      <c r="BK203" s="68">
        <f t="array" ref="BK203">
_xlfn.LET(_xlpm.COEFF,
IF($AW203+$AX203=0,0,IF(MAX(MIN($AX203,EOMONTH(BK$15,0))-MAX($AW203,BK$15)+1,)&gt;0,1,0)),
_xlfn.IFS(
$ES203="LisChannel",
_xlpm.COEFF*
INDEX({1;1;1.2;1.2;1;1;1;1;1.2;1.2;1.2;1.2},
MATCH(MONTH(BK$15),
{1,2,3,4,5,6,7,8,9,10,11,12})),
CONCATENATE($ES203," ",$L203)="RussOutdoor метро",
_xlpm.COEFF*
INDEX({0.8;0.9;1.1;1.1;1;1;1;1;1.1;1.1;1.1;1.1},
MATCH(MONTH(BK$15),
{1,2,3,4,5,6,7,8,9,10,11,12})),
$ES203&lt;&gt;"LisChannel",
_xlpm.COEFF,
$ES203&lt;&gt;"RussOutdoor",
_xlpm.COEFF))</f>
        <v/>
      </c>
      <c r="BL203" s="62">
        <f>COUNTIFS($AZ203:$BK203,"&gt;0")</f>
        <v/>
      </c>
      <c r="BM203" s="65" t="n"/>
      <c r="BN203" s="125">
        <f>$DJ203</f>
        <v/>
      </c>
      <c r="BO203" s="63">
        <f>$DQ203</f>
        <v/>
      </c>
      <c r="BP203" s="125">
        <f>
IFERROR(
IF($BL203=0,0,
$BN203*(1-$BO203)),
0)</f>
        <v/>
      </c>
      <c r="BQ203" s="125">
        <f t="array" ref="BQ203">
IFERROR(
_xlfn.IFS(
$DH203="день_1",
$BP203*$BL203/($AX203-$AW203+1)*AZ203*(DAY(EOMONTH(AZ$15,0))),
$DH203="день_2",
$BP203/30*MAX(MIN($AX203,EOMONTH(AZ$15,0))-MAX($AW203,AZ$15)+1,),
$DH203="раб.день",
$BP203/30*(IFERROR(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$BP203*AZ203,
$DH203="неделя",
$BP203*AZ203/7*(ROUNDUP((DAY(EOMONTH(AZ$15,0)))/4,0))),
0)</f>
        <v/>
      </c>
      <c r="BR203" s="125">
        <f t="array" ref="BR203">
IFERROR(
_xlfn.IFS(
$DH203="день_1",
$BP203*$BL203/($AX203-$AW203+1)*BA203*(DAY(EOMONTH(BA$15,0))),
$DH203="день_2",
$BP203/30*MAX(MIN($AX203,EOMONTH(BA$15,0))-MAX($AW203,BA$15)+1,),
$DH203="раб.день",
$BP203/30*(IFERROR(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$BP203*BA203,
$DH203="неделя",
$BP203*BA203/7*(ROUNDUP((DAY(EOMONTH(BA$15,0)))/4,0))),
0)</f>
        <v/>
      </c>
      <c r="BS203" s="125">
        <f t="array" ref="BS203">
IFERROR(
_xlfn.IFS(
$DH203="день_1",
$BP203*$BL203/($AX203-$AW203+1)*BB203*(DAY(EOMONTH(BB$15,0))),
$DH203="день_2",
$BP203/30*MAX(MIN($AX203,EOMONTH(BB$15,0))-MAX($AW203,BB$15)+1,),
$DH203="раб.день",
$BP203/30*(IFERROR(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$BP203*BB203,
$DH203="неделя",
$BP203*BB203/7*(ROUNDUP((DAY(EOMONTH(BB$15,0)))/4,0))),
0)</f>
        <v/>
      </c>
      <c r="BT203" s="125">
        <f t="array" ref="BT203">
IFERROR(
_xlfn.IFS(
$DH203="день_1",
$BP203*$BL203/($AX203-$AW203+1)*BC203*(DAY(EOMONTH(BC$15,0))),
$DH203="день_2",
$BP203/30*MAX(MIN($AX203,EOMONTH(BC$15,0))-MAX($AW203,BC$15)+1,),
$DH203="раб.день",
$BP203/30*(IFERROR(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$BP203*BC203,
$DH203="неделя",
$BP203*BC203/7*(ROUNDUP((DAY(EOMONTH(BC$15,0)))/4,0))),
0)</f>
        <v/>
      </c>
      <c r="BU203" s="125">
        <f t="array" ref="BU203">
IFERROR(
_xlfn.IFS(
$DH203="день_1",
$BP203*$BL203/($AX203-$AW203+1)*BD203*(DAY(EOMONTH(BD$15,0))),
$DH203="день_2",
$BP203/30*MAX(MIN($AX203,EOMONTH(BD$15,0))-MAX($AW203,BD$15)+1,),
$DH203="раб.день",
$BP203/30*(IFERROR(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$BP203*BD203,
$DH203="неделя",
$BP203*BD203/7*(ROUNDUP((DAY(EOMONTH(BD$15,0)))/4,0))),
0)</f>
        <v/>
      </c>
      <c r="BV203" s="125">
        <f t="array" ref="BV203">
IFERROR(
_xlfn.IFS(
$DH203="день_1",
$BP203*$BL203/($AX203-$AW203+1)*BE203*(DAY(EOMONTH(BE$15,0))),
$DH203="день_2",
$BP203/30*MAX(MIN($AX203,EOMONTH(BE$15,0))-MAX($AW203,BE$15)+1,),
$DH203="раб.день",
$BP203/30*(IFERROR(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$BP203*BE203,
$DH203="неделя",
$BP203*BE203/7*(ROUNDUP((DAY(EOMONTH(BE$15,0)))/4,0))),
0)</f>
        <v/>
      </c>
      <c r="BW203" s="125">
        <f t="array" ref="BW203">
IFERROR(
_xlfn.IFS(
$DH203="день_1",
$BP203*$BL203/($AX203-$AW203+1)*BF203*(DAY(EOMONTH(BF$15,0))),
$DH203="день_2",
$BP203/30*MAX(MIN($AX203,EOMONTH(BF$15,0))-MAX($AW203,BF$15)+1,),
$DH203="раб.день",
$BP203/30*(IFERROR(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$BP203*BF203,
$DH203="неделя",
$BP203*BF203/7*(ROUNDUP((DAY(EOMONTH(BF$15,0)))/4,0))),
0)</f>
        <v/>
      </c>
      <c r="BX203" s="125">
        <f t="array" ref="BX203">
IFERROR(
_xlfn.IFS(
$DH203="день_1",
$BP203*$BL203/($AX203-$AW203+1)*BG203*(DAY(EOMONTH(BG$15,0))),
$DH203="день_2",
$BP203/30*MAX(MIN($AX203,EOMONTH(BG$15,0))-MAX($AW203,BG$15)+1,),
$DH203="раб.день",
$BP203/30*(IFERROR(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$BP203*BG203,
$DH203="неделя",
$BP203*BG203/7*(ROUNDUP((DAY(EOMONTH(BG$15,0)))/4,0))),
0)</f>
        <v/>
      </c>
      <c r="BY203" s="125">
        <f t="array" ref="BY203">
IFERROR(
_xlfn.IFS(
$DH203="день_1",
$BP203*$BL203/($AX203-$AW203+1)*BH203*(DAY(EOMONTH(BH$15,0))),
$DH203="день_2",
$BP203/30*MAX(MIN($AX203,EOMONTH(BH$15,0))-MAX($AW203,BH$15)+1,),
$DH203="раб.день",
$BP203/30*(IFERROR(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$BP203*BH203,
$DH203="неделя",
$BP203*BH203/7*(ROUNDUP((DAY(EOMONTH(BH$15,0)))/4,0))),
0)</f>
        <v/>
      </c>
      <c r="BZ203" s="125">
        <f t="array" ref="BZ203">
IFERROR(
_xlfn.IFS(
$DH203="день_1",
$BP203*$BL203/($AX203-$AW203+1)*BI203*(DAY(EOMONTH(BI$15,0))),
$DH203="день_2",
$BP203/30*MAX(MIN($AX203,EOMONTH(BI$15,0))-MAX($AW203,BI$15)+1,),
$DH203="раб.день",
$BP203/30*(IFERROR(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$BP203*BI203,
$DH203="неделя",
$BP203*BI203/7*(ROUNDUP((DAY(EOMONTH(BI$15,0)))/4,0))),
0)</f>
        <v/>
      </c>
      <c r="CA203" s="125">
        <f t="array" ref="CA203">
IFERROR(
_xlfn.IFS(
$DH203="день_1",
$BP203*$BL203/($AX203-$AW203+1)*BJ203*(DAY(EOMONTH(BJ$15,0))),
$DH203="день_2",
$BP203/30*MAX(MIN($AX203,EOMONTH(BJ$15,0))-MAX($AW203,BJ$15)+1,),
$DH203="раб.день",
$BP203/30*(IFERROR(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$BP203*BJ203,
$DH203="неделя",
$BP203*BJ203/7*(ROUNDUP((DAY(EOMONTH(BJ$15,0)))/4,0))),
0)</f>
        <v/>
      </c>
      <c r="CB203" s="125">
        <f t="array" ref="CB203">
IFERROR(
_xlfn.IFS(
$DH203="день_1",
$BP203*$BL203/($AX203-$AW203+1)*BK203*(DAY(EOMONTH(BK$15,0))),
$DH203="день_2",
$BP203/30*MAX(MIN($AX203,EOMONTH(BK$15,0))-MAX($AW203,BK$15)+1,),
$DH203="раб.день",
$BP203/30*(IFERROR(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$BP203*BK203,
$DH203="неделя",
$BP203*BK203/7*(ROUNDUP((DAY(EOMONTH(BK$15,0)))/4,0))),
0)</f>
        <v/>
      </c>
      <c r="CC203" s="125">
        <f>SUM($BQ203:$CB203)</f>
        <v/>
      </c>
      <c r="CD203" s="126">
        <f>SUM($EH203:$EH203)</f>
        <v/>
      </c>
      <c r="CE203" s="126">
        <f>$CD203*$AB203</f>
        <v/>
      </c>
      <c r="CF203" s="126">
        <f>SUM($EK203:$EK203)</f>
        <v/>
      </c>
      <c r="CG203" s="126">
        <f>$CF203*$AB203</f>
        <v/>
      </c>
      <c r="CH203" s="126">
        <f>SUM($CC203,$CE203,$CG203)</f>
        <v/>
      </c>
      <c r="CI203" s="126">
        <f>$CH203*(1+$CM203)</f>
        <v/>
      </c>
      <c r="CJ203" s="127" t="n">
        <v>0</v>
      </c>
      <c r="CK203" s="126">
        <f>SUM($CH203:$CH203)*(1+$CJ203)</f>
        <v/>
      </c>
      <c r="CL203" s="126">
        <f>SUM($CH203:$CH203)*(1+$CM203)</f>
        <v/>
      </c>
      <c r="CM203" s="59" t="n"/>
      <c r="CN203" s="59" t="n"/>
      <c r="CO203" s="72" t="n"/>
      <c r="CP203" s="59" t="n"/>
      <c r="CQ203" s="73" t="n"/>
      <c r="CR203" s="73" t="n"/>
      <c r="CS203" s="73" t="n"/>
      <c r="CT203" s="72" t="n"/>
      <c r="CU203" s="79" t="inlineStr">
        <is>
          <t> </t>
        </is>
      </c>
      <c r="CV203" s="60" t="n"/>
      <c r="CW203" s="60" t="n"/>
      <c r="CX203" s="60" t="n"/>
      <c r="CY203" s="127">
        <f>IFERROR(($CC203-$EE203)/($EE203/(1-$DQ203)),0)</f>
        <v/>
      </c>
      <c r="CZ203" s="127">
        <f>IFERROR(1-$EI203/($CE203),0)</f>
        <v/>
      </c>
      <c r="DA203" s="127">
        <f>IFERROR(1-$EL203/($CG203),0)</f>
        <v/>
      </c>
      <c r="DB203" s="126">
        <f>ROUND(IFERROR(($CI203/(1+$CM203)-$EN203),0),2)</f>
        <v/>
      </c>
      <c r="DC203" s="128" t="n"/>
      <c r="DD203" s="125" t="n"/>
      <c r="DE203" s="75" t="n">
        <v>0</v>
      </c>
      <c r="DF203" s="128" t="n"/>
      <c r="DG203" s="125">
        <f>IF($DC203=0,0,$DD203*($DC203*100%-$DE203*$DF203))*SUM($AB203:$AB203)</f>
        <v/>
      </c>
      <c r="DH203" s="129" t="inlineStr">
        <is>
          <t>месяц</t>
        </is>
      </c>
      <c r="DI203" s="130">
        <f t="array" ref="DI203">IFERROR(
IF($ES203="LisChannel",
(ROUND(((INDEX({174.625;153.888888888889;130.972222222222},MATCH($AI203,{2;3;4}),0))*$AG203*$AI203),2)),0),0)</f>
        <v/>
      </c>
      <c r="DJ203" s="130">
        <f>
_xlfn.LET(_xlpm.X,
IFERROR(
IF($ES203="НовиковТВ",
(_xlfn.LET(_xlpm.NTV,
_xlfn.LET(_xlpm.MIN,350000,
IF(SUMIFS($DI:$DI,$ES:$ES,"НовиковТВ")&lt;=_xlpm.MIN,
(SUMIFS($DI:$DI,$ES:$ES,"НовиковТВ")/(COUNTIFS($ES:$ES,"НовиковТВ")))*_xlpm.MIN/SUMIFS($DI:$DI,$ES:$ES,"НовиковТВ"),
DI203)),
_xlpm.NTV+$DG203/(1-(1-(_xlpm.NTV)*(1-$DL203)*(1-$DM203)*(1-$DN203)*(1-$DO203)*(1-$DP203)/_xlpm.NTV))))/(1+$EP203),
$DI203+$DG203/(1-(1-($DI203)*(1-$DL203)*(1-$DM203)*(1-$DN203)*(1-$DO203)*(1-$DP203)/$DI203))),
0),
_xlpm.X*(1+$CM203)*(1+$CW203)-_xlpm.X*(1+$CM203)+_xlpm.X)</f>
        <v/>
      </c>
      <c r="DK203" s="125" t="inlineStr">
        <is>
          <t>послед.</t>
        </is>
      </c>
      <c r="DL203" s="63" t="n">
        <v>0</v>
      </c>
      <c r="DM203" s="63" t="n">
        <v>0</v>
      </c>
      <c r="DN203" s="63" t="n">
        <v>0</v>
      </c>
      <c r="DO203" s="63" t="n">
        <v>0</v>
      </c>
      <c r="DP203" s="63" t="n">
        <v>0</v>
      </c>
      <c r="DQ203" s="63">
        <f t="array" ref="DQ203">IFERROR(_xlfn.IFS(
$DK203="послед.",1-(1-$DL203)*(1-$DM203)*(1-$DN203)*(1-$DO203)*(1-$DP203),
$DK203="сумм.",$DL203+$DM203+$DN203+$DO203+$DP203),
0)</f>
        <v/>
      </c>
      <c r="DR203" s="125">
        <f t="array" ref="DR203">
IFERROR(
_xlfn.IFS(
$BL203=0,
0,
$BL203&gt;0,
_xlfn.IFS($DK203="послед.",
$DJ203*(1-$DL203)*(1-$DM203)*(1-$DN203)*(1-$DO203)*(1-$DP203),
$DK203="сумм.",
$DJ203*(1-($DL203+$DM203+$DN203+$DO203+$DP203)))),0)</f>
        <v/>
      </c>
      <c r="DS203" s="125">
        <f t="array" ref="DS203">
IFERROR(_xlfn.IFS(
$DH203="день_1",
$DR203*$BL203/($AX203-$AW203+1)*AZ203*(DAY(EOMONTH(AZ$15,0))),
$DH203="день_2",
$DR203/30*MAX(MIN($AX203,EOMONTH(AZ$15,0))-MAX($AW203,AZ$15)+1,),
$DH203="раб.день",
$DR203/30*(IFERROR(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$DR203*AZ203,
$DH203="неделя",
$DR203*AZ203/7*(ROUNDUP((DAY(EOMONTH(AZ$15,0)))/4,0))),
0)</f>
        <v/>
      </c>
      <c r="DT203" s="125">
        <f t="array" ref="DT203">
IFERROR(_xlfn.IFS(
$DH203="день_1",
$DR203*$BL203/($AX203-$AW203+1)*BA203*(DAY(EOMONTH(BA$15,0))),
$DH203="день_2",
$DR203/30*MAX(MIN($AX203,EOMONTH(BA$15,0))-MAX($AW203,BA$15)+1,),
$DH203="раб.день",
$DR203/30*(IFERROR(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$DR203*BA203,
$DH203="неделя",
$DR203*BA203/7*(ROUNDUP((DAY(EOMONTH(BA$15,0)))/4,0))),
0)</f>
        <v/>
      </c>
      <c r="DU203" s="125">
        <f t="array" ref="DU203">
IFERROR(_xlfn.IFS(
$DH203="день_1",
$DR203*$BL203/($AX203-$AW203+1)*BB203*(DAY(EOMONTH(BB$15,0))),
$DH203="день_2",
$DR203/30*MAX(MIN($AX203,EOMONTH(BB$15,0))-MAX($AW203,BB$15)+1,),
$DH203="раб.день",
$DR203/30*(IFERROR(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$DR203*BB203,
$DH203="неделя",
$DR203*BB203/7*(ROUNDUP((DAY(EOMONTH(BB$15,0)))/4,0))),
0)</f>
        <v/>
      </c>
      <c r="DV203" s="125">
        <f t="array" ref="DV203">
IFERROR(_xlfn.IFS(
$DH203="день_1",
$DR203*$BL203/($AX203-$AW203+1)*BC203*(DAY(EOMONTH(BC$15,0))),
$DH203="день_2",
$DR203/30*MAX(MIN($AX203,EOMONTH(BC$15,0))-MAX($AW203,BC$15)+1,),
$DH203="раб.день",
$DR203/30*(IFERROR(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$DR203*BC203,
$DH203="неделя",
$DR203*BC203/7*(ROUNDUP((DAY(EOMONTH(BC$15,0)))/4,0))),
0)</f>
        <v/>
      </c>
      <c r="DW203" s="125">
        <f t="array" ref="DW203">
IFERROR(_xlfn.IFS(
$DH203="день_1",
$DR203*$BL203/($AX203-$AW203+1)*BD203*(DAY(EOMONTH(BD$15,0))),
$DH203="день_2",
$DR203/30*MAX(MIN($AX203,EOMONTH(BD$15,0))-MAX($AW203,BD$15)+1,),
$DH203="раб.день",
$DR203/30*(IFERROR(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$DR203*BD203,
$DH203="неделя",
$DR203*BD203/7*(ROUNDUP((DAY(EOMONTH(BD$15,0)))/4,0))),
0)</f>
        <v/>
      </c>
      <c r="DX203" s="125">
        <f t="array" ref="DX203">
IFERROR(_xlfn.IFS(
$DH203="день_1",
$DR203*$BL203/($AX203-$AW203+1)*BE203*(DAY(EOMONTH(BE$15,0))),
$DH203="день_2",
$DR203/30*MAX(MIN($AX203,EOMONTH(BE$15,0))-MAX($AW203,BE$15)+1,),
$DH203="раб.день",
$DR203/30*(IFERROR(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$DR203*BE203,
$DH203="неделя",
$DR203*BE203/7*(ROUNDUP((DAY(EOMONTH(BE$15,0)))/4,0))),
0)</f>
        <v/>
      </c>
      <c r="DY203" s="125">
        <f t="array" ref="DY203">
IFERROR(_xlfn.IFS(
$DH203="день_1",
$DR203*$BL203/($AX203-$AW203+1)*BF203*(DAY(EOMONTH(BF$15,0))),
$DH203="день_2",
$DR203/30*MAX(MIN($AX203,EOMONTH(BF$15,0))-MAX($AW203,BF$15)+1,),
$DH203="раб.день",
$DR203/30*(IFERROR(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$DR203*BF203,
$DH203="неделя",
$DR203*BF203/7*(ROUNDUP((DAY(EOMONTH(BF$15,0)))/4,0))),
0)</f>
        <v/>
      </c>
      <c r="DZ203" s="125">
        <f t="array" ref="DZ203">
IFERROR(_xlfn.IFS(
$DH203="день_1",
$DR203*$BL203/($AX203-$AW203+1)*BG203*(DAY(EOMONTH(BG$15,0))),
$DH203="день_2",
$DR203/30*MAX(MIN($AX203,EOMONTH(BG$15,0))-MAX($AW203,BG$15)+1,),
$DH203="раб.день",
$DR203/30*(IFERROR(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$DR203*BG203,
$DH203="неделя",
$DR203*BG203/7*(ROUNDUP((DAY(EOMONTH(BG$15,0)))/4,0))),
0)</f>
        <v/>
      </c>
      <c r="EA203" s="125">
        <f t="array" ref="EA203">
IFERROR(_xlfn.IFS(
$DH203="день_1",
$DR203*$BL203/($AX203-$AW203+1)*BH203*(DAY(EOMONTH(BH$15,0))),
$DH203="день_2",
$DR203/30*MAX(MIN($AX203,EOMONTH(BH$15,0))-MAX($AW203,BH$15)+1,),
$DH203="раб.день",
$DR203/30*(IFERROR(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$DR203*BH203,
$DH203="неделя",
$DR203*BH203/7*(ROUNDUP((DAY(EOMONTH(BH$15,0)))/4,0))),
0)</f>
        <v/>
      </c>
      <c r="EB203" s="125">
        <f t="array" ref="EB203">
IFERROR(_xlfn.IFS(
$DH203="день_1",
$DR203*$BL203/($AX203-$AW203+1)*BI203*(DAY(EOMONTH(BI$15,0))),
$DH203="день_2",
$DR203/30*MAX(MIN($AX203,EOMONTH(BI$15,0))-MAX($AW203,BI$15)+1,),
$DH203="раб.день",
$DR203/30*(IFERROR(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$DR203*BI203,
$DH203="неделя",
$DR203*BI203/7*(ROUNDUP((DAY(EOMONTH(BI$15,0)))/4,0))),
0)</f>
        <v/>
      </c>
      <c r="EC203" s="125">
        <f t="array" ref="EC203">
IFERROR(_xlfn.IFS(
$DH203="день_1",
$DR203*$BL203/($AX203-$AW203+1)*BJ203*(DAY(EOMONTH(BJ$15,0))),
$DH203="день_2",
$DR203/30*MAX(MIN($AX203,EOMONTH(BJ$15,0))-MAX($AW203,BJ$15)+1,),
$DH203="раб.день",
$DR203/30*(IFERROR(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$DR203*BJ203,
$DH203="неделя",
$DR203*BJ203/7*(ROUNDUP((DAY(EOMONTH(BJ$15,0)))/4,0))),
0)</f>
        <v/>
      </c>
      <c r="ED203" s="125">
        <f t="array" ref="ED203">
IFERROR(_xlfn.IFS(
$DH203="день_1",
$DR203*$BL203/($AX203-$AW203+1)*BK203*(DAY(EOMONTH(BK$15,0))),
$DH203="день_2",
$DR203/30*MAX(MIN($AX203,EOMONTH(BK$15,0))-MAX($AW203,BK$15)+1,),
$DH203="раб.день",
$DR203/30*(IFERROR(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$DR203*BK203,
$DH203="неделя",
$DR203*BK203/7*(ROUNDUP((DAY(EOMONTH(BK$15,0)))/4,0))),
0)</f>
        <v/>
      </c>
      <c r="EE203" s="125">
        <f>SUM($DS203,$DT203,$DU203,$DV203,$DW203,$DX203,$DY203,$DZ203,$EA203,$EB203,$EC203,$ED203)</f>
        <v/>
      </c>
      <c r="EF203" s="125">
        <f>IFERROR(ROUND($EE203*(1+$EP203),2),0)</f>
        <v/>
      </c>
      <c r="EG203" s="128" t="n">
        <v>1</v>
      </c>
      <c r="EH203" s="126" t="n">
        <v>0</v>
      </c>
      <c r="EI203" s="126">
        <f>ROUND(SUM($EH203:$EH203)*SUM($AB203:$AB203)*$EG203,2)</f>
        <v/>
      </c>
      <c r="EJ203" s="126">
        <f>ROUND($EI203*(1+$EP203),2)</f>
        <v/>
      </c>
      <c r="EK203" s="126" t="n">
        <v>0</v>
      </c>
      <c r="EL203" s="126">
        <f>ROUND(SUM($EK203:$EK203)*SUM($AB203:$AB203)*$EG203,2)</f>
        <v/>
      </c>
      <c r="EM203" s="126">
        <f>ROUND($EL203*(1+$EP203),2)</f>
        <v/>
      </c>
      <c r="EN203" s="126">
        <f>SUM($EE203,$EI203,$EL203)</f>
        <v/>
      </c>
      <c r="EO203" s="126">
        <f>SUM($EF203,$EJ203,$EM203)</f>
        <v/>
      </c>
      <c r="EP203" s="59" t="n"/>
      <c r="EQ203" s="59" t="n"/>
      <c r="ER203" s="60">
        <f t="array" ref="ER2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MATCH(ES203,
{"AMS";"RussOutdoor";"HD Outdoor";"Ingroup";"IQ";"Ledproduction";"LisChannel";"Logic";"Media-PPL";"NovikovTV | НовиковТВ";"SMA";"SOK";"КрокусТВ | CrocusTV | IndoorTV";"Сити";"ТЯК Москва"},
0)),"")</f>
        <v/>
      </c>
      <c r="ES203" s="60" t="n"/>
      <c r="ET203" s="60">
        <f t="array" ref="ET2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MATCH(ES203,
{"AMS";"RussOutdoor";"HD Outdoor";"Ingroup";"IQ";"Ledproduction";"LisChannel";"Logic";"Media-PPL";"NovikovTV | НовиковТВ";"SMA";"SOK";"КрокусТВ | CrocusTV | IndoorTV";"Сити";"ТЯК Москва"},
0)),"")</f>
        <v/>
      </c>
      <c r="EU203" s="60" t="n"/>
      <c r="EV203" s="60" t="n"/>
      <c r="EX203" s="110">
        <f t="array" ref="EX203">
($AR203/30
+N("ТРАФИК ПЛОЩАДКИ"))*
(IFERROR(
_xlfn.LET(
_xlpm.GPR,
HLOOKUP($L203,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IF($Q203="цифровой",_xlpm.GPR/$AG203,_xlpm.GPR/60)),
0)
+N("DWELL TIME"))*
(IF($AB203=0,0,IF($AB203=1,0.3,IF($AB203=2,0.5,IF($AB203&gt;2,1))))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_xlfn.IFS($AC203="да",1.2,$AC203="нет",1)*
_xlfn.IFS($AD203="да",1.2,$AD203="нет",1)*
IF(R203="статический",1,1.2)*
$X203*
INDEX(
{1.2;1;1.2;1.2;1;1.2;1.2;1.2;1.2;1.2;1.2;1;1.2;1.2;1.2;1.2;1;1;1.2;1.2;1.2;1;1;1;1;1.2;1.2;1.2;1.2;1;1;1;1;1.2;1.2;1.2;1.2;1.2;1.2;1.2;1.2;1;1;1.2;1;1;1;1;1.5;1;1;1.5;1.5;1.2},
MATCH($Q203,_xlpm.MI,0)))&gt;{0.02;0.04;0.06;0.1;0.2;0.4;0.6;0.8;1;2;4;6})),
{0;1;2;3;4;5;6;7;8;9;10;11;12},
0)))
+N("КОЭФФИЦИЕНТ КОНТАКТА"))))*
(_xlfn.IFS($X203&lt;0.1,$X203/1000,$X203&gt;25,5.2,AND($X203&gt;=0.1,$X203&lt;=25),(($X203*2+0.1)/10)*($X203/10)))*
IFERROR((_xlfn.LET(
_xlpm.MA,
{0;0.8;0.85;0.9;0.95;1},
_xlpm.MAA,
{0;1;2;3;4;5},
INDEX(_xlpm.MA,MATCH(SUMPRODUCT(--((IF(ROUND(_xlpm.MAA,1)&gt;5,5,ROUND($AB203,1)))&gt;{0;1;2;3;4;5})),_xlpm.MAA,0)))
+N("КОЭФФИЦИЕНТ КОЛ-ВО КОНСТРУКЦИЙ")),1)*
$AB203,0))*
(IF($Q203="цифровой",$AG203/15*$AI203,1)
+N("ДЛЯ ЦИФРЫ"))</f>
        <v/>
      </c>
      <c r="EY203" s="110">
        <f>IFERROR(EX203*AY203,0)</f>
        <v/>
      </c>
      <c r="EZ203" s="131">
        <f>IFERROR(DP203/EY203*1000,0)</f>
        <v/>
      </c>
      <c r="FA203" s="112">
        <f>IFERROR(FC203/FB203,0)</f>
        <v/>
      </c>
      <c r="FB203" s="112">
        <f>IFERROR((FC203/(EY203/FF203*#REF!))*0.825,0)</f>
        <v/>
      </c>
      <c r="FC203" s="112">
        <f>IFERROR(((EX203*30/AR203)*100)/30,0)</f>
        <v/>
      </c>
      <c r="FD203" s="112">
        <f>IFERROR(EY203/G203*100%,0)</f>
        <v/>
      </c>
      <c r="FE203" s="112">
        <f>IFERROR(FD203/FC203*100%,0)</f>
        <v/>
      </c>
      <c r="FF203" s="110">
        <f>IFERROR(AR203/30*AY203,0)</f>
        <v/>
      </c>
    </row>
    <row r="204" ht="12.75" customHeight="1">
      <c r="A204" s="59" t="n"/>
      <c r="B204" s="60" t="n"/>
      <c r="C204" s="60" t="n"/>
      <c r="D204" s="60">
        <f t="array" ref="D2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4" s="60">
        <f t="array" ref="E2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4" s="60" t="inlineStr"/>
      <c r="G204" s="60" t="n"/>
      <c r="H204" s="60">
        <f t="array" ref="H2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4" s="60" t="n"/>
      <c r="J204" s="60" t="n"/>
      <c r="K204" s="60" t="n"/>
      <c r="L204" s="60" t="n"/>
      <c r="M204" s="60" t="n"/>
      <c r="N204" s="60" t="n"/>
      <c r="O204" s="60" t="n"/>
      <c r="P204" s="60">
        <f t="array" ref="P204">
_xlfn.IFS(
ISNUMBER(MATCH($Q204,{"шелфбаннер","разделитель","монетница","чековая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ISNUMBER(MATCH($Q204,{"каталог","журнал"},)),
"Пресса",
$Q204="","")</f>
        <v/>
      </c>
      <c r="Q204" s="60" t="n"/>
      <c r="R204" s="60">
        <f t="array" ref="R204">
IFERROR(
_xlfn.IFS(
OR(ISNUMBER(MATCH($Q204,{"экспозиция","макет","стенд","автостенд","авто стенд","выставочное пространство","выставочные стенды","модульные выставочные стенды","3Д конструкция","3D конструкция"},)),P204="Экспонирование"),
"нестандартный",
ISNUMBER(MATCH($Q204,{"скроллер","призматрон"},)),
"динамический",
$P204="Видео",
"цифровой",
OR($P204="Пресса",$P204="Щит",$P204="POSm",$P204="Подвес",$P204="Брендирование/оклейка"),
"статический"),"")</f>
        <v/>
      </c>
      <c r="S204" s="59" t="n"/>
      <c r="T204" s="60" t="n"/>
      <c r="U204" s="60" t="n"/>
      <c r="V204" s="60">
        <f>
IF(P204="Видео",
"цифровой постер/ролик",
IF(ISNUMBER(MATCH(Q204,{"короб световой","короб световой | лайтбокс","короб световой | кристалайт","лайтбокс","лайт бокс","кристалайт","LB","lightbox"},)),
"бэклит",
IF(P204="Брендирование/оклейка",
"перфарированная пленка/самоклейка",
IF(P204="Экспонирование",
"под запрос",
IF(P204="Подвес",
"баннер/ткань",
"")))))</f>
        <v/>
      </c>
      <c r="W204" s="59" t="n"/>
      <c r="X204" s="59" t="n"/>
      <c r="Y204" s="59" t="n"/>
      <c r="Z204" s="61" t="n"/>
      <c r="AA204" s="61" t="n"/>
      <c r="AB204" s="61">
        <f>IF(BL204&gt;0,Z204,0)</f>
        <v/>
      </c>
      <c r="AC204" s="59" t="n"/>
      <c r="AD204" s="59" t="n"/>
      <c r="AE204" s="59" t="n"/>
      <c r="AF204" s="59" t="n"/>
      <c r="AG204" s="59" t="n"/>
      <c r="AH204" s="59" t="n"/>
      <c r="AI204" s="59" t="n"/>
      <c r="AJ204" s="59" t="n"/>
      <c r="AK204" s="59" t="n"/>
      <c r="AL204" s="62">
        <f>IFERROR(IF(OR(R204="статический",R204="динамический",R204="нестандартный",R204="",R204=""),"-",IF(AND(AH204="-",AI204="-"),"-",AK204*3600/AH204*AI204)),"-")</f>
        <v/>
      </c>
      <c r="AM204" s="62">
        <f>IFERROR(IF(OR(R204="статический",R204="динамический",R204="",R204="", R204="BTL",R204="нестандартный"),"-",AG204*AI204*AL204/60),"-")</f>
        <v/>
      </c>
      <c r="AN204" s="63">
        <f>IFERROR(IF(AH204="","-",AG204*AI204/AH204),"-")</f>
        <v/>
      </c>
      <c r="AO204" s="59">
        <f>IFERROR(IF(OR($R204="статический",$R204="динамический",$R204="",$R204="",$R204="BTL",$R204="нестандартный"),"-",$AL204*$AY204),"-")</f>
        <v/>
      </c>
      <c r="AP204" s="62">
        <f>IFERROR(IF(OR($R204="статический",$R204="динамический",$R204="",$R204="",$R204="BTL",$R204="нестандартный"),"-",$AM204*AY204),"-")</f>
        <v/>
      </c>
      <c r="AQ204" s="64" t="n"/>
      <c r="AR204" s="61" t="n"/>
      <c r="AS204" s="61" t="n"/>
      <c r="AT204" s="61" t="n"/>
      <c r="AU204" s="65" t="n"/>
      <c r="AV204" s="124">
        <f>IFERROR(DR204/AT204*1000,"n/a")</f>
        <v/>
      </c>
      <c r="AW204" s="67" t="n"/>
      <c r="AX204" s="67" t="n"/>
      <c r="AY204" s="43">
        <f>IFERROR(IF(OR($AW204="",$AX204=""),"",_xlfn.DAYS($AX204+1,$AW204)),"")</f>
        <v/>
      </c>
      <c r="AZ204" s="68">
        <f t="array" ref="AZ204">
_xlfn.LET(_xlpm.COEFF,
IF($AW204+$AX204=0,0,IF(MAX(MIN($AX204,EOMONTH(AZ$15,0))-MAX($AW204,AZ$15)+1,)&gt;0,1,0)),
_xlfn.IFS(
$ES204="LisChannel",
_xlpm.COEFF*
INDEX({1;1;1.2;1.2;1;1;1;1;1.2;1.2;1.2;1.2},
MATCH(MONTH(AZ$15),
{1,2,3,4,5,6,7,8,9,10,11,12})),
CONCATENATE($ES204," ",$L204)="RussOutdoor метро",
_xlpm.COEFF*
INDEX({0.8;0.9;1.1;1.1;1;1;1;1;1.1;1.1;1.1;1.1},
MATCH(MONTH(AZ$15),
{1,2,3,4,5,6,7,8,9,10,11,12})),
$ES204&lt;&gt;"LisChannel",
_xlpm.COEFF,
$ES204&lt;&gt;"RussOutdoor",
_xlpm.COEFF))</f>
        <v/>
      </c>
      <c r="BA204" s="68">
        <f t="array" ref="BA204">
_xlfn.LET(_xlpm.COEFF,
IF($AW204+$AX204=0,0,IF(MAX(MIN($AX204,EOMONTH(BA$15,0))-MAX($AW204,BA$15)+1,)&gt;0,1,0)),
_xlfn.IFS(
$ES204="LisChannel",
_xlpm.COEFF*
INDEX({1;1;1.2;1.2;1;1;1;1;1.2;1.2;1.2;1.2},
MATCH(MONTH(BA$15),
{1,2,3,4,5,6,7,8,9,10,11,12})),
CONCATENATE($ES204," ",$L204)="RussOutdoor метро",
_xlpm.COEFF*
INDEX({0.8;0.9;1.1;1.1;1;1;1;1;1.1;1.1;1.1;1.1},
MATCH(MONTH(BA$15),
{1,2,3,4,5,6,7,8,9,10,11,12})),
$ES204&lt;&gt;"LisChannel",
_xlpm.COEFF,
$ES204&lt;&gt;"RussOutdoor",
_xlpm.COEFF))</f>
        <v/>
      </c>
      <c r="BB204" s="68">
        <f t="array" ref="BB204">
_xlfn.LET(_xlpm.COEFF,
IF($AW204+$AX204=0,0,IF(MAX(MIN($AX204,EOMONTH(BB$15,0))-MAX($AW204,BB$15)+1,)&gt;0,1,0)),
_xlfn.IFS(
$ES204="LisChannel",
_xlpm.COEFF*
INDEX({1;1;1.2;1.2;1;1;1;1;1.2;1.2;1.2;1.2},
MATCH(MONTH(BB$15),
{1,2,3,4,5,6,7,8,9,10,11,12})),
CONCATENATE($ES204," ",$L204)="RussOutdoor метро",
_xlpm.COEFF*
INDEX({0.8;0.9;1.1;1.1;1;1;1;1;1.1;1.1;1.1;1.1},
MATCH(MONTH(BB$15),
{1,2,3,4,5,6,7,8,9,10,11,12})),
$ES204&lt;&gt;"LisChannel",
_xlpm.COEFF,
$ES204&lt;&gt;"RussOutdoor",
_xlpm.COEFF))</f>
        <v/>
      </c>
      <c r="BC204" s="68">
        <f t="array" ref="BC204">
_xlfn.LET(_xlpm.COEFF,
IF($AW204+$AX204=0,0,IF(MAX(MIN($AX204,EOMONTH(BC$15,0))-MAX($AW204,BC$15)+1,)&gt;0,1,0)),
_xlfn.IFS(
$ES204="LisChannel",
_xlpm.COEFF*
INDEX({1;1;1.2;1.2;1;1;1;1;1.2;1.2;1.2;1.2},
MATCH(MONTH(BC$15),
{1,2,3,4,5,6,7,8,9,10,11,12})),
CONCATENATE($ES204," ",$L204)="RussOutdoor метро",
_xlpm.COEFF*
INDEX({0.8;0.9;1.1;1.1;1;1;1;1;1.1;1.1;1.1;1.1},
MATCH(MONTH(BC$15),
{1,2,3,4,5,6,7,8,9,10,11,12})),
$ES204&lt;&gt;"LisChannel",
_xlpm.COEFF,
$ES204&lt;&gt;"RussOutdoor",
_xlpm.COEFF))</f>
        <v/>
      </c>
      <c r="BD204" s="68">
        <f t="array" ref="BD204">
_xlfn.LET(_xlpm.COEFF,
IF($AW204+$AX204=0,0,IF(MAX(MIN($AX204,EOMONTH(BD$15,0))-MAX($AW204,BD$15)+1,)&gt;0,1,0)),
_xlfn.IFS(
$ES204="LisChannel",
_xlpm.COEFF*
INDEX({1;1;1.2;1.2;1;1;1;1;1.2;1.2;1.2;1.2},
MATCH(MONTH(BD$15),
{1,2,3,4,5,6,7,8,9,10,11,12})),
CONCATENATE($ES204," ",$L204)="RussOutdoor метро",
_xlpm.COEFF*
INDEX({0.8;0.9;1.1;1.1;1;1;1;1;1.1;1.1;1.1;1.1},
MATCH(MONTH(BD$15),
{1,2,3,4,5,6,7,8,9,10,11,12})),
$ES204&lt;&gt;"LisChannel",
_xlpm.COEFF,
$ES204&lt;&gt;"RussOutdoor",
_xlpm.COEFF))</f>
        <v/>
      </c>
      <c r="BE204" s="68">
        <f t="array" ref="BE204">
_xlfn.LET(_xlpm.COEFF,
IF($AW204+$AX204=0,0,IF(MAX(MIN($AX204,EOMONTH(BE$15,0))-MAX($AW204,BE$15)+1,)&gt;0,1,0)),
_xlfn.IFS(
$ES204="LisChannel",
_xlpm.COEFF*
INDEX({1;1;1.2;1.2;1;1;1;1;1.2;1.2;1.2;1.2},
MATCH(MONTH(BE$15),
{1,2,3,4,5,6,7,8,9,10,11,12})),
CONCATENATE($ES204," ",$L204)="RussOutdoor метро",
_xlpm.COEFF*
INDEX({0.8;0.9;1.1;1.1;1;1;1;1;1.1;1.1;1.1;1.1},
MATCH(MONTH(BE$15),
{1,2,3,4,5,6,7,8,9,10,11,12})),
$ES204&lt;&gt;"LisChannel",
_xlpm.COEFF,
$ES204&lt;&gt;"RussOutdoor",
_xlpm.COEFF))</f>
        <v/>
      </c>
      <c r="BF204" s="68">
        <f t="array" ref="BF204">
_xlfn.LET(_xlpm.COEFF,
IF($AW204+$AX204=0,0,IF(MAX(MIN($AX204,EOMONTH(BF$15,0))-MAX($AW204,BF$15)+1,)&gt;0,1,0)),
_xlfn.IFS(
$ES204="LisChannel",
_xlpm.COEFF*
INDEX({1;1;1.2;1.2;1;1;1;1;1.2;1.2;1.2;1.2},
MATCH(MONTH(BF$15),
{1,2,3,4,5,6,7,8,9,10,11,12})),
CONCATENATE($ES204," ",$L204)="RussOutdoor метро",
_xlpm.COEFF*
INDEX({0.8;0.9;1.1;1.1;1;1;1;1;1.1;1.1;1.1;1.1},
MATCH(MONTH(BF$15),
{1,2,3,4,5,6,7,8,9,10,11,12})),
$ES204&lt;&gt;"LisChannel",
_xlpm.COEFF,
$ES204&lt;&gt;"RussOutdoor",
_xlpm.COEFF))</f>
        <v/>
      </c>
      <c r="BG204" s="68">
        <f t="array" ref="BG204">
_xlfn.LET(_xlpm.COEFF,
IF($AW204+$AX204=0,0,IF(MAX(MIN($AX204,EOMONTH(BG$15,0))-MAX($AW204,BG$15)+1,)&gt;0,1,0)),
_xlfn.IFS(
$ES204="LisChannel",
_xlpm.COEFF*
INDEX({1;1;1.2;1.2;1;1;1;1;1.2;1.2;1.2;1.2},
MATCH(MONTH(BG$15),
{1,2,3,4,5,6,7,8,9,10,11,12})),
CONCATENATE($ES204," ",$L204)="RussOutdoor метро",
_xlpm.COEFF*
INDEX({0.8;0.9;1.1;1.1;1;1;1;1;1.1;1.1;1.1;1.1},
MATCH(MONTH(BG$15),
{1,2,3,4,5,6,7,8,9,10,11,12})),
$ES204&lt;&gt;"LisChannel",
_xlpm.COEFF,
$ES204&lt;&gt;"RussOutdoor",
_xlpm.COEFF))</f>
        <v/>
      </c>
      <c r="BH204" s="68">
        <f t="array" ref="BH204">
_xlfn.LET(_xlpm.COEFF,
IF($AW204+$AX204=0,0,IF(MAX(MIN($AX204,EOMONTH(BH$15,0))-MAX($AW204,BH$15)+1,)&gt;0,1,0)),
_xlfn.IFS(
$ES204="LisChannel",
_xlpm.COEFF*
INDEX({1;1;1.2;1.2;1;1;1;1;1.2;1.2;1.2;1.2},
MATCH(MONTH(BH$15),
{1,2,3,4,5,6,7,8,9,10,11,12})),
CONCATENATE($ES204," ",$L204)="RussOutdoor метро",
_xlpm.COEFF*
INDEX({0.8;0.9;1.1;1.1;1;1;1;1;1.1;1.1;1.1;1.1},
MATCH(MONTH(BH$15),
{1,2,3,4,5,6,7,8,9,10,11,12})),
$ES204&lt;&gt;"LisChannel",
_xlpm.COEFF,
$ES204&lt;&gt;"RussOutdoor",
_xlpm.COEFF))</f>
        <v/>
      </c>
      <c r="BI204" s="68">
        <f t="array" ref="BI204">
_xlfn.LET(_xlpm.COEFF,
IF($AW204+$AX204=0,0,IF(MAX(MIN($AX204,EOMONTH(BI$15,0))-MAX($AW204,BI$15)+1,)&gt;0,1,0)),
_xlfn.IFS(
$ES204="LisChannel",
_xlpm.COEFF*
INDEX({1;1;1.2;1.2;1;1;1;1;1.2;1.2;1.2;1.2},
MATCH(MONTH(BI$15),
{1,2,3,4,5,6,7,8,9,10,11,12})),
CONCATENATE($ES204," ",$L204)="RussOutdoor метро",
_xlpm.COEFF*
INDEX({0.8;0.9;1.1;1.1;1;1;1;1;1.1;1.1;1.1;1.1},
MATCH(MONTH(BI$15),
{1,2,3,4,5,6,7,8,9,10,11,12})),
$ES204&lt;&gt;"LisChannel",
_xlpm.COEFF,
$ES204&lt;&gt;"RussOutdoor",
_xlpm.COEFF))</f>
        <v/>
      </c>
      <c r="BJ204" s="68">
        <f t="array" ref="BJ204">
_xlfn.LET(_xlpm.COEFF,
IF($AW204+$AX204=0,0,IF(MAX(MIN($AX204,EOMONTH(BJ$15,0))-MAX($AW204,BJ$15)+1,)&gt;0,1,0)),
_xlfn.IFS(
$ES204="LisChannel",
_xlpm.COEFF*
INDEX({1;1;1.2;1.2;1;1;1;1;1.2;1.2;1.2;1.2},
MATCH(MONTH(BJ$15),
{1,2,3,4,5,6,7,8,9,10,11,12})),
CONCATENATE($ES204," ",$L204)="RussOutdoor метро",
_xlpm.COEFF*
INDEX({0.8;0.9;1.1;1.1;1;1;1;1;1.1;1.1;1.1;1.1},
MATCH(MONTH(BJ$15),
{1,2,3,4,5,6,7,8,9,10,11,12})),
$ES204&lt;&gt;"LisChannel",
_xlpm.COEFF,
$ES204&lt;&gt;"RussOutdoor",
_xlpm.COEFF))</f>
        <v/>
      </c>
      <c r="BK204" s="68">
        <f t="array" ref="BK204">
_xlfn.LET(_xlpm.COEFF,
IF($AW204+$AX204=0,0,IF(MAX(MIN($AX204,EOMONTH(BK$15,0))-MAX($AW204,BK$15)+1,)&gt;0,1,0)),
_xlfn.IFS(
$ES204="LisChannel",
_xlpm.COEFF*
INDEX({1;1;1.2;1.2;1;1;1;1;1.2;1.2;1.2;1.2},
MATCH(MONTH(BK$15),
{1,2,3,4,5,6,7,8,9,10,11,12})),
CONCATENATE($ES204," ",$L204)="RussOutdoor метро",
_xlpm.COEFF*
INDEX({0.8;0.9;1.1;1.1;1;1;1;1;1.1;1.1;1.1;1.1},
MATCH(MONTH(BK$15),
{1,2,3,4,5,6,7,8,9,10,11,12})),
$ES204&lt;&gt;"LisChannel",
_xlpm.COEFF,
$ES204&lt;&gt;"RussOutdoor",
_xlpm.COEFF))</f>
        <v/>
      </c>
      <c r="BL204" s="62">
        <f>COUNTIFS($AZ204:$BK204,"&gt;0")</f>
        <v/>
      </c>
      <c r="BM204" s="65" t="n"/>
      <c r="BN204" s="125">
        <f>$DJ204</f>
        <v/>
      </c>
      <c r="BO204" s="63">
        <f>$DQ204</f>
        <v/>
      </c>
      <c r="BP204" s="125">
        <f>
IFERROR(
IF($BL204=0,0,
$BN204*(1-$BO204)),
0)</f>
        <v/>
      </c>
      <c r="BQ204" s="125">
        <f t="array" ref="BQ204">
IFERROR(
_xlfn.IFS(
$DH204="день_1",
$BP204*$BL204/($AX204-$AW204+1)*AZ204*(DAY(EOMONTH(AZ$15,0))),
$DH204="день_2",
$BP204/30*MAX(MIN($AX204,EOMONTH(AZ$15,0))-MAX($AW204,AZ$15)+1,),
$DH204="раб.день",
$BP204/30*(IFERROR(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$BP204*AZ204,
$DH204="неделя",
$BP204*AZ204/7*(ROUNDUP((DAY(EOMONTH(AZ$15,0)))/4,0))),
0)</f>
        <v/>
      </c>
      <c r="BR204" s="125">
        <f t="array" ref="BR204">
IFERROR(
_xlfn.IFS(
$DH204="день_1",
$BP204*$BL204/($AX204-$AW204+1)*BA204*(DAY(EOMONTH(BA$15,0))),
$DH204="день_2",
$BP204/30*MAX(MIN($AX204,EOMONTH(BA$15,0))-MAX($AW204,BA$15)+1,),
$DH204="раб.день",
$BP204/30*(IFERROR(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$BP204*BA204,
$DH204="неделя",
$BP204*BA204/7*(ROUNDUP((DAY(EOMONTH(BA$15,0)))/4,0))),
0)</f>
        <v/>
      </c>
      <c r="BS204" s="125">
        <f t="array" ref="BS204">
IFERROR(
_xlfn.IFS(
$DH204="день_1",
$BP204*$BL204/($AX204-$AW204+1)*BB204*(DAY(EOMONTH(BB$15,0))),
$DH204="день_2",
$BP204/30*MAX(MIN($AX204,EOMONTH(BB$15,0))-MAX($AW204,BB$15)+1,),
$DH204="раб.день",
$BP204/30*(IFERROR(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$BP204*BB204,
$DH204="неделя",
$BP204*BB204/7*(ROUNDUP((DAY(EOMONTH(BB$15,0)))/4,0))),
0)</f>
        <v/>
      </c>
      <c r="BT204" s="125">
        <f t="array" ref="BT204">
IFERROR(
_xlfn.IFS(
$DH204="день_1",
$BP204*$BL204/($AX204-$AW204+1)*BC204*(DAY(EOMONTH(BC$15,0))),
$DH204="день_2",
$BP204/30*MAX(MIN($AX204,EOMONTH(BC$15,0))-MAX($AW204,BC$15)+1,),
$DH204="раб.день",
$BP204/30*(IFERROR(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$BP204*BC204,
$DH204="неделя",
$BP204*BC204/7*(ROUNDUP((DAY(EOMONTH(BC$15,0)))/4,0))),
0)</f>
        <v/>
      </c>
      <c r="BU204" s="125">
        <f t="array" ref="BU204">
IFERROR(
_xlfn.IFS(
$DH204="день_1",
$BP204*$BL204/($AX204-$AW204+1)*BD204*(DAY(EOMONTH(BD$15,0))),
$DH204="день_2",
$BP204/30*MAX(MIN($AX204,EOMONTH(BD$15,0))-MAX($AW204,BD$15)+1,),
$DH204="раб.день",
$BP204/30*(IFERROR(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$BP204*BD204,
$DH204="неделя",
$BP204*BD204/7*(ROUNDUP((DAY(EOMONTH(BD$15,0)))/4,0))),
0)</f>
        <v/>
      </c>
      <c r="BV204" s="125">
        <f t="array" ref="BV204">
IFERROR(
_xlfn.IFS(
$DH204="день_1",
$BP204*$BL204/($AX204-$AW204+1)*BE204*(DAY(EOMONTH(BE$15,0))),
$DH204="день_2",
$BP204/30*MAX(MIN($AX204,EOMONTH(BE$15,0))-MAX($AW204,BE$15)+1,),
$DH204="раб.день",
$BP204/30*(IFERROR(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$BP204*BE204,
$DH204="неделя",
$BP204*BE204/7*(ROUNDUP((DAY(EOMONTH(BE$15,0)))/4,0))),
0)</f>
        <v/>
      </c>
      <c r="BW204" s="125">
        <f t="array" ref="BW204">
IFERROR(
_xlfn.IFS(
$DH204="день_1",
$BP204*$BL204/($AX204-$AW204+1)*BF204*(DAY(EOMONTH(BF$15,0))),
$DH204="день_2",
$BP204/30*MAX(MIN($AX204,EOMONTH(BF$15,0))-MAX($AW204,BF$15)+1,),
$DH204="раб.день",
$BP204/30*(IFERROR(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$BP204*BF204,
$DH204="неделя",
$BP204*BF204/7*(ROUNDUP((DAY(EOMONTH(BF$15,0)))/4,0))),
0)</f>
        <v/>
      </c>
      <c r="BX204" s="125">
        <f t="array" ref="BX204">
IFERROR(
_xlfn.IFS(
$DH204="день_1",
$BP204*$BL204/($AX204-$AW204+1)*BG204*(DAY(EOMONTH(BG$15,0))),
$DH204="день_2",
$BP204/30*MAX(MIN($AX204,EOMONTH(BG$15,0))-MAX($AW204,BG$15)+1,),
$DH204="раб.день",
$BP204/30*(IFERROR(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$BP204*BG204,
$DH204="неделя",
$BP204*BG204/7*(ROUNDUP((DAY(EOMONTH(BG$15,0)))/4,0))),
0)</f>
        <v/>
      </c>
      <c r="BY204" s="125">
        <f t="array" ref="BY204">
IFERROR(
_xlfn.IFS(
$DH204="день_1",
$BP204*$BL204/($AX204-$AW204+1)*BH204*(DAY(EOMONTH(BH$15,0))),
$DH204="день_2",
$BP204/30*MAX(MIN($AX204,EOMONTH(BH$15,0))-MAX($AW204,BH$15)+1,),
$DH204="раб.день",
$BP204/30*(IFERROR(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$BP204*BH204,
$DH204="неделя",
$BP204*BH204/7*(ROUNDUP((DAY(EOMONTH(BH$15,0)))/4,0))),
0)</f>
        <v/>
      </c>
      <c r="BZ204" s="125">
        <f t="array" ref="BZ204">
IFERROR(
_xlfn.IFS(
$DH204="день_1",
$BP204*$BL204/($AX204-$AW204+1)*BI204*(DAY(EOMONTH(BI$15,0))),
$DH204="день_2",
$BP204/30*MAX(MIN($AX204,EOMONTH(BI$15,0))-MAX($AW204,BI$15)+1,),
$DH204="раб.день",
$BP204/30*(IFERROR(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$BP204*BI204,
$DH204="неделя",
$BP204*BI204/7*(ROUNDUP((DAY(EOMONTH(BI$15,0)))/4,0))),
0)</f>
        <v/>
      </c>
      <c r="CA204" s="125">
        <f t="array" ref="CA204">
IFERROR(
_xlfn.IFS(
$DH204="день_1",
$BP204*$BL204/($AX204-$AW204+1)*BJ204*(DAY(EOMONTH(BJ$15,0))),
$DH204="день_2",
$BP204/30*MAX(MIN($AX204,EOMONTH(BJ$15,0))-MAX($AW204,BJ$15)+1,),
$DH204="раб.день",
$BP204/30*(IFERROR(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$BP204*BJ204,
$DH204="неделя",
$BP204*BJ204/7*(ROUNDUP((DAY(EOMONTH(BJ$15,0)))/4,0))),
0)</f>
        <v/>
      </c>
      <c r="CB204" s="125">
        <f t="array" ref="CB204">
IFERROR(
_xlfn.IFS(
$DH204="день_1",
$BP204*$BL204/($AX204-$AW204+1)*BK204*(DAY(EOMONTH(BK$15,0))),
$DH204="день_2",
$BP204/30*MAX(MIN($AX204,EOMONTH(BK$15,0))-MAX($AW204,BK$15)+1,),
$DH204="раб.день",
$BP204/30*(IFERROR(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$BP204*BK204,
$DH204="неделя",
$BP204*BK204/7*(ROUNDUP((DAY(EOMONTH(BK$15,0)))/4,0))),
0)</f>
        <v/>
      </c>
      <c r="CC204" s="125">
        <f>SUM($BQ204:$CB204)</f>
        <v/>
      </c>
      <c r="CD204" s="126">
        <f>SUM($EH204:$EH204)</f>
        <v/>
      </c>
      <c r="CE204" s="126">
        <f>$CD204*$AB204</f>
        <v/>
      </c>
      <c r="CF204" s="126">
        <f>SUM($EK204:$EK204)</f>
        <v/>
      </c>
      <c r="CG204" s="126">
        <f>$CF204*$AB204</f>
        <v/>
      </c>
      <c r="CH204" s="126">
        <f>SUM($CC204,$CE204,$CG204)</f>
        <v/>
      </c>
      <c r="CI204" s="126">
        <f>$CH204*(1+$CM204)</f>
        <v/>
      </c>
      <c r="CJ204" s="127" t="n">
        <v>0</v>
      </c>
      <c r="CK204" s="126">
        <f>SUM($CH204:$CH204)*(1+$CJ204)</f>
        <v/>
      </c>
      <c r="CL204" s="126">
        <f>SUM($CH204:$CH204)*(1+$CM204)</f>
        <v/>
      </c>
      <c r="CM204" s="59" t="n"/>
      <c r="CN204" s="59" t="n"/>
      <c r="CO204" s="72" t="n"/>
      <c r="CP204" s="59" t="n"/>
      <c r="CQ204" s="73" t="n"/>
      <c r="CR204" s="73" t="n"/>
      <c r="CS204" s="73" t="n"/>
      <c r="CT204" s="72" t="n"/>
      <c r="CU204" s="79" t="inlineStr">
        <is>
          <t> </t>
        </is>
      </c>
      <c r="CV204" s="60" t="n"/>
      <c r="CW204" s="60" t="n"/>
      <c r="CX204" s="60" t="n"/>
      <c r="CY204" s="127">
        <f>IFERROR(($CC204-$EE204)/($EE204/(1-$DQ204)),0)</f>
        <v/>
      </c>
      <c r="CZ204" s="127">
        <f>IFERROR(1-$EI204/($CE204),0)</f>
        <v/>
      </c>
      <c r="DA204" s="127">
        <f>IFERROR(1-$EL204/($CG204),0)</f>
        <v/>
      </c>
      <c r="DB204" s="126">
        <f>ROUND(IFERROR(($CI204/(1+$CM204)-$EN204),0),2)</f>
        <v/>
      </c>
      <c r="DC204" s="128" t="n"/>
      <c r="DD204" s="125" t="n"/>
      <c r="DE204" s="75" t="n">
        <v>0</v>
      </c>
      <c r="DF204" s="128" t="n"/>
      <c r="DG204" s="125">
        <f>IF($DC204=0,0,$DD204*($DC204*100%-$DE204*$DF204))*SUM($AB204:$AB204)</f>
        <v/>
      </c>
      <c r="DH204" s="129" t="inlineStr">
        <is>
          <t>месяц</t>
        </is>
      </c>
      <c r="DI204" s="130">
        <f t="array" ref="DI204">IFERROR(
IF($ES204="LisChannel",
(ROUND(((INDEX({174.625;153.888888888889;130.972222222222},MATCH($AI204,{2;3;4}),0))*$AG204*$AI204),2)),0),0)</f>
        <v/>
      </c>
      <c r="DJ204" s="130">
        <f>
_xlfn.LET(_xlpm.X,
IFERROR(
IF($ES204="НовиковТВ",
(_xlfn.LET(_xlpm.NTV,
_xlfn.LET(_xlpm.MIN,350000,
IF(SUMIFS($DI:$DI,$ES:$ES,"НовиковТВ")&lt;=_xlpm.MIN,
(SUMIFS($DI:$DI,$ES:$ES,"НовиковТВ")/(COUNTIFS($ES:$ES,"НовиковТВ")))*_xlpm.MIN/SUMIFS($DI:$DI,$ES:$ES,"НовиковТВ"),
DI204)),
_xlpm.NTV+$DG204/(1-(1-(_xlpm.NTV)*(1-$DL204)*(1-$DM204)*(1-$DN204)*(1-$DO204)*(1-$DP204)/_xlpm.NTV))))/(1+$EP204),
$DI204+$DG204/(1-(1-($DI204)*(1-$DL204)*(1-$DM204)*(1-$DN204)*(1-$DO204)*(1-$DP204)/$DI204))),
0),
_xlpm.X*(1+$CM204)*(1+$CW204)-_xlpm.X*(1+$CM204)+_xlpm.X)</f>
        <v/>
      </c>
      <c r="DK204" s="125" t="inlineStr">
        <is>
          <t>послед.</t>
        </is>
      </c>
      <c r="DL204" s="63" t="n">
        <v>0</v>
      </c>
      <c r="DM204" s="63" t="n">
        <v>0</v>
      </c>
      <c r="DN204" s="63" t="n">
        <v>0</v>
      </c>
      <c r="DO204" s="63" t="n">
        <v>0</v>
      </c>
      <c r="DP204" s="63" t="n">
        <v>0</v>
      </c>
      <c r="DQ204" s="63">
        <f t="array" ref="DQ204">IFERROR(_xlfn.IFS(
$DK204="послед.",1-(1-$DL204)*(1-$DM204)*(1-$DN204)*(1-$DO204)*(1-$DP204),
$DK204="сумм.",$DL204+$DM204+$DN204+$DO204+$DP204),
0)</f>
        <v/>
      </c>
      <c r="DR204" s="125">
        <f t="array" ref="DR204">
IFERROR(
_xlfn.IFS(
$BL204=0,
0,
$BL204&gt;0,
_xlfn.IFS($DK204="послед.",
$DJ204*(1-$DL204)*(1-$DM204)*(1-$DN204)*(1-$DO204)*(1-$DP204),
$DK204="сумм.",
$DJ204*(1-($DL204+$DM204+$DN204+$DO204+$DP204)))),0)</f>
        <v/>
      </c>
      <c r="DS204" s="125">
        <f t="array" ref="DS204">
IFERROR(_xlfn.IFS(
$DH204="день_1",
$DR204*$BL204/($AX204-$AW204+1)*AZ204*(DAY(EOMONTH(AZ$15,0))),
$DH204="день_2",
$DR204/30*MAX(MIN($AX204,EOMONTH(AZ$15,0))-MAX($AW204,AZ$15)+1,),
$DH204="раб.день",
$DR204/30*(IFERROR(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$DR204*AZ204,
$DH204="неделя",
$DR204*AZ204/7*(ROUNDUP((DAY(EOMONTH(AZ$15,0)))/4,0))),
0)</f>
        <v/>
      </c>
      <c r="DT204" s="125">
        <f t="array" ref="DT204">
IFERROR(_xlfn.IFS(
$DH204="день_1",
$DR204*$BL204/($AX204-$AW204+1)*BA204*(DAY(EOMONTH(BA$15,0))),
$DH204="день_2",
$DR204/30*MAX(MIN($AX204,EOMONTH(BA$15,0))-MAX($AW204,BA$15)+1,),
$DH204="раб.день",
$DR204/30*(IFERROR(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$DR204*BA204,
$DH204="неделя",
$DR204*BA204/7*(ROUNDUP((DAY(EOMONTH(BA$15,0)))/4,0))),
0)</f>
        <v/>
      </c>
      <c r="DU204" s="125">
        <f t="array" ref="DU204">
IFERROR(_xlfn.IFS(
$DH204="день_1",
$DR204*$BL204/($AX204-$AW204+1)*BB204*(DAY(EOMONTH(BB$15,0))),
$DH204="день_2",
$DR204/30*MAX(MIN($AX204,EOMONTH(BB$15,0))-MAX($AW204,BB$15)+1,),
$DH204="раб.день",
$DR204/30*(IFERROR(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$DR204*BB204,
$DH204="неделя",
$DR204*BB204/7*(ROUNDUP((DAY(EOMONTH(BB$15,0)))/4,0))),
0)</f>
        <v/>
      </c>
      <c r="DV204" s="125">
        <f t="array" ref="DV204">
IFERROR(_xlfn.IFS(
$DH204="день_1",
$DR204*$BL204/($AX204-$AW204+1)*BC204*(DAY(EOMONTH(BC$15,0))),
$DH204="день_2",
$DR204/30*MAX(MIN($AX204,EOMONTH(BC$15,0))-MAX($AW204,BC$15)+1,),
$DH204="раб.день",
$DR204/30*(IFERROR(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$DR204*BC204,
$DH204="неделя",
$DR204*BC204/7*(ROUNDUP((DAY(EOMONTH(BC$15,0)))/4,0))),
0)</f>
        <v/>
      </c>
      <c r="DW204" s="125">
        <f t="array" ref="DW204">
IFERROR(_xlfn.IFS(
$DH204="день_1",
$DR204*$BL204/($AX204-$AW204+1)*BD204*(DAY(EOMONTH(BD$15,0))),
$DH204="день_2",
$DR204/30*MAX(MIN($AX204,EOMONTH(BD$15,0))-MAX($AW204,BD$15)+1,),
$DH204="раб.день",
$DR204/30*(IFERROR(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$DR204*BD204,
$DH204="неделя",
$DR204*BD204/7*(ROUNDUP((DAY(EOMONTH(BD$15,0)))/4,0))),
0)</f>
        <v/>
      </c>
      <c r="DX204" s="125">
        <f t="array" ref="DX204">
IFERROR(_xlfn.IFS(
$DH204="день_1",
$DR204*$BL204/($AX204-$AW204+1)*BE204*(DAY(EOMONTH(BE$15,0))),
$DH204="день_2",
$DR204/30*MAX(MIN($AX204,EOMONTH(BE$15,0))-MAX($AW204,BE$15)+1,),
$DH204="раб.день",
$DR204/30*(IFERROR(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$DR204*BE204,
$DH204="неделя",
$DR204*BE204/7*(ROUNDUP((DAY(EOMONTH(BE$15,0)))/4,0))),
0)</f>
        <v/>
      </c>
      <c r="DY204" s="125">
        <f t="array" ref="DY204">
IFERROR(_xlfn.IFS(
$DH204="день_1",
$DR204*$BL204/($AX204-$AW204+1)*BF204*(DAY(EOMONTH(BF$15,0))),
$DH204="день_2",
$DR204/30*MAX(MIN($AX204,EOMONTH(BF$15,0))-MAX($AW204,BF$15)+1,),
$DH204="раб.день",
$DR204/30*(IFERROR(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$DR204*BF204,
$DH204="неделя",
$DR204*BF204/7*(ROUNDUP((DAY(EOMONTH(BF$15,0)))/4,0))),
0)</f>
        <v/>
      </c>
      <c r="DZ204" s="125">
        <f t="array" ref="DZ204">
IFERROR(_xlfn.IFS(
$DH204="день_1",
$DR204*$BL204/($AX204-$AW204+1)*BG204*(DAY(EOMONTH(BG$15,0))),
$DH204="день_2",
$DR204/30*MAX(MIN($AX204,EOMONTH(BG$15,0))-MAX($AW204,BG$15)+1,),
$DH204="раб.день",
$DR204/30*(IFERROR(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$DR204*BG204,
$DH204="неделя",
$DR204*BG204/7*(ROUNDUP((DAY(EOMONTH(BG$15,0)))/4,0))),
0)</f>
        <v/>
      </c>
      <c r="EA204" s="125">
        <f t="array" ref="EA204">
IFERROR(_xlfn.IFS(
$DH204="день_1",
$DR204*$BL204/($AX204-$AW204+1)*BH204*(DAY(EOMONTH(BH$15,0))),
$DH204="день_2",
$DR204/30*MAX(MIN($AX204,EOMONTH(BH$15,0))-MAX($AW204,BH$15)+1,),
$DH204="раб.день",
$DR204/30*(IFERROR(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$DR204*BH204,
$DH204="неделя",
$DR204*BH204/7*(ROUNDUP((DAY(EOMONTH(BH$15,0)))/4,0))),
0)</f>
        <v/>
      </c>
      <c r="EB204" s="125">
        <f t="array" ref="EB204">
IFERROR(_xlfn.IFS(
$DH204="день_1",
$DR204*$BL204/($AX204-$AW204+1)*BI204*(DAY(EOMONTH(BI$15,0))),
$DH204="день_2",
$DR204/30*MAX(MIN($AX204,EOMONTH(BI$15,0))-MAX($AW204,BI$15)+1,),
$DH204="раб.день",
$DR204/30*(IFERROR(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$DR204*BI204,
$DH204="неделя",
$DR204*BI204/7*(ROUNDUP((DAY(EOMONTH(BI$15,0)))/4,0))),
0)</f>
        <v/>
      </c>
      <c r="EC204" s="125">
        <f t="array" ref="EC204">
IFERROR(_xlfn.IFS(
$DH204="день_1",
$DR204*$BL204/($AX204-$AW204+1)*BJ204*(DAY(EOMONTH(BJ$15,0))),
$DH204="день_2",
$DR204/30*MAX(MIN($AX204,EOMONTH(BJ$15,0))-MAX($AW204,BJ$15)+1,),
$DH204="раб.день",
$DR204/30*(IFERROR(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$DR204*BJ204,
$DH204="неделя",
$DR204*BJ204/7*(ROUNDUP((DAY(EOMONTH(BJ$15,0)))/4,0))),
0)</f>
        <v/>
      </c>
      <c r="ED204" s="125">
        <f t="array" ref="ED204">
IFERROR(_xlfn.IFS(
$DH204="день_1",
$DR204*$BL204/($AX204-$AW204+1)*BK204*(DAY(EOMONTH(BK$15,0))),
$DH204="день_2",
$DR204/30*MAX(MIN($AX204,EOMONTH(BK$15,0))-MAX($AW204,BK$15)+1,),
$DH204="раб.день",
$DR204/30*(IFERROR(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$DR204*BK204,
$DH204="неделя",
$DR204*BK204/7*(ROUNDUP((DAY(EOMONTH(BK$15,0)))/4,0))),
0)</f>
        <v/>
      </c>
      <c r="EE204" s="125">
        <f>SUM($DS204,$DT204,$DU204,$DV204,$DW204,$DX204,$DY204,$DZ204,$EA204,$EB204,$EC204,$ED204)</f>
        <v/>
      </c>
      <c r="EF204" s="125">
        <f>IFERROR(ROUND($EE204*(1+$EP204),2),0)</f>
        <v/>
      </c>
      <c r="EG204" s="128" t="n">
        <v>1</v>
      </c>
      <c r="EH204" s="126" t="n">
        <v>0</v>
      </c>
      <c r="EI204" s="126">
        <f>ROUND(SUM($EH204:$EH204)*SUM($AB204:$AB204)*$EG204,2)</f>
        <v/>
      </c>
      <c r="EJ204" s="126">
        <f>ROUND($EI204*(1+$EP204),2)</f>
        <v/>
      </c>
      <c r="EK204" s="126" t="n">
        <v>0</v>
      </c>
      <c r="EL204" s="126">
        <f>ROUND(SUM($EK204:$EK204)*SUM($AB204:$AB204)*$EG204,2)</f>
        <v/>
      </c>
      <c r="EM204" s="126">
        <f>ROUND($EL204*(1+$EP204),2)</f>
        <v/>
      </c>
      <c r="EN204" s="126">
        <f>SUM($EE204,$EI204,$EL204)</f>
        <v/>
      </c>
      <c r="EO204" s="126">
        <f>SUM($EF204,$EJ204,$EM204)</f>
        <v/>
      </c>
      <c r="EP204" s="59" t="n"/>
      <c r="EQ204" s="59" t="n"/>
      <c r="ER204" s="60">
        <f t="array" ref="ER2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MATCH(ES204,
{"AMS";"RussOutdoor";"HD Outdoor";"Ingroup";"IQ";"Ledproduction";"LisChannel";"Logic";"Media-PPL";"NovikovTV | НовиковТВ";"SMA";"SOK";"КрокусТВ | CrocusTV | IndoorTV";"Сити";"ТЯК Москва"},
0)),"")</f>
        <v/>
      </c>
      <c r="ES204" s="60" t="n"/>
      <c r="ET204" s="60">
        <f t="array" ref="ET2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MATCH(ES204,
{"AMS";"RussOutdoor";"HD Outdoor";"Ingroup";"IQ";"Ledproduction";"LisChannel";"Logic";"Media-PPL";"NovikovTV | НовиковТВ";"SMA";"SOK";"КрокусТВ | CrocusTV | IndoorTV";"Сити";"ТЯК Москва"},
0)),"")</f>
        <v/>
      </c>
      <c r="EU204" s="60" t="n"/>
      <c r="EV204" s="60" t="n"/>
      <c r="EX204" s="110">
        <f t="array" ref="EX204">
($AR204/30
+N("ТРАФИК ПЛОЩАДКИ"))*
(IFERROR(
_xlfn.LET(
_xlpm.GPR,
HLOOKUP($L204,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IF($Q204="цифровой",_xlpm.GPR/$AG204,_xlpm.GPR/60)),
0)
+N("DWELL TIME"))*
(IF($AB204=0,0,IF($AB204=1,0.3,IF($AB204=2,0.5,IF($AB204&gt;2,1))))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_xlfn.IFS($AC204="да",1.2,$AC204="нет",1)*
_xlfn.IFS($AD204="да",1.2,$AD204="нет",1)*
IF(R204="статический",1,1.2)*
$X204*
INDEX(
{1.2;1;1.2;1.2;1;1.2;1.2;1.2;1.2;1.2;1.2;1;1.2;1.2;1.2;1.2;1;1;1.2;1.2;1.2;1;1;1;1;1.2;1.2;1.2;1.2;1;1;1;1;1.2;1.2;1.2;1.2;1.2;1.2;1.2;1.2;1;1;1.2;1;1;1;1;1.5;1;1;1.5;1.5;1.2},
MATCH($Q204,_xlpm.MI,0)))&gt;{0.02;0.04;0.06;0.1;0.2;0.4;0.6;0.8;1;2;4;6})),
{0;1;2;3;4;5;6;7;8;9;10;11;12},
0)))
+N("КОЭФФИЦИЕНТ КОНТАКТА"))))*
(_xlfn.IFS($X204&lt;0.1,$X204/1000,$X204&gt;25,5.2,AND($X204&gt;=0.1,$X204&lt;=25),(($X204*2+0.1)/10)*($X204/10)))*
IFERROR((_xlfn.LET(
_xlpm.MA,
{0;0.8;0.85;0.9;0.95;1},
_xlpm.MAA,
{0;1;2;3;4;5},
INDEX(_xlpm.MA,MATCH(SUMPRODUCT(--((IF(ROUND(_xlpm.MAA,1)&gt;5,5,ROUND($AB204,1)))&gt;{0;1;2;3;4;5})),_xlpm.MAA,0)))
+N("КОЭФФИЦИЕНТ КОЛ-ВО КОНСТРУКЦИЙ")),1)*
$AB204,0))*
(IF($Q204="цифровой",$AG204/15*$AI204,1)
+N("ДЛЯ ЦИФРЫ"))</f>
        <v/>
      </c>
      <c r="EY204" s="110">
        <f>IFERROR(EX204*AY204,0)</f>
        <v/>
      </c>
      <c r="EZ204" s="131">
        <f>IFERROR(DP204/EY204*1000,0)</f>
        <v/>
      </c>
      <c r="FA204" s="112">
        <f>IFERROR(FC204/FB204,0)</f>
        <v/>
      </c>
      <c r="FB204" s="112">
        <f>IFERROR((FC204/(EY204/FF204*#REF!))*0.825,0)</f>
        <v/>
      </c>
      <c r="FC204" s="112">
        <f>IFERROR(((EX204*30/AR204)*100)/30,0)</f>
        <v/>
      </c>
      <c r="FD204" s="112">
        <f>IFERROR(EY204/G204*100%,0)</f>
        <v/>
      </c>
      <c r="FE204" s="112">
        <f>IFERROR(FD204/FC204*100%,0)</f>
        <v/>
      </c>
      <c r="FF204" s="110">
        <f>IFERROR(AR204/30*AY204,0)</f>
        <v/>
      </c>
    </row>
    <row r="205" ht="12.75" customHeight="1">
      <c r="A205" s="59" t="n"/>
      <c r="B205" s="60" t="n"/>
      <c r="C205" s="60" t="n"/>
      <c r="D205" s="60">
        <f t="array" ref="D2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5" s="60">
        <f t="array" ref="E2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5" s="60" t="inlineStr"/>
      <c r="G205" s="60" t="n"/>
      <c r="H205" s="60">
        <f t="array" ref="H2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5" s="60" t="n"/>
      <c r="J205" s="60" t="n"/>
      <c r="K205" s="60" t="n"/>
      <c r="L205" s="60" t="n"/>
      <c r="M205" s="60" t="n"/>
      <c r="N205" s="60" t="n"/>
      <c r="O205" s="60" t="n"/>
      <c r="P205" s="60">
        <f t="array" ref="P205">
_xlfn.IFS(
ISNUMBER(MATCH($Q205,{"шелфбаннер","разделитель","монетница","чековая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ISNUMBER(MATCH($Q205,{"каталог","журнал"},)),
"Пресса",
$Q205="","")</f>
        <v/>
      </c>
      <c r="Q205" s="60" t="n"/>
      <c r="R205" s="60">
        <f t="array" ref="R205">
IFERROR(
_xlfn.IFS(
OR(ISNUMBER(MATCH($Q205,{"экспозиция","макет","стенд","автостенд","авто стенд","выставочное пространство","выставочные стенды","модульные выставочные стенды","3Д конструкция","3D конструкция"},)),P205="Экспонирование"),
"нестандартный",
ISNUMBER(MATCH($Q205,{"скроллер","призматрон"},)),
"динамический",
$P205="Видео",
"цифровой",
OR($P205="Пресса",$P205="Щит",$P205="POSm",$P205="Подвес",$P205="Брендирование/оклейка"),
"статический"),"")</f>
        <v/>
      </c>
      <c r="S205" s="59" t="n"/>
      <c r="T205" s="60" t="n"/>
      <c r="U205" s="60" t="n"/>
      <c r="V205" s="60">
        <f>
IF(P205="Видео",
"цифровой постер/ролик",
IF(ISNUMBER(MATCH(Q205,{"короб световой","короб световой | лайтбокс","короб световой | кристалайт","лайтбокс","лайт бокс","кристалайт","LB","lightbox"},)),
"бэклит",
IF(P205="Брендирование/оклейка",
"перфарированная пленка/самоклейка",
IF(P205="Экспонирование",
"под запрос",
IF(P205="Подвес",
"баннер/ткань",
"")))))</f>
        <v/>
      </c>
      <c r="W205" s="59" t="n"/>
      <c r="X205" s="59" t="n"/>
      <c r="Y205" s="59" t="n"/>
      <c r="Z205" s="61" t="n"/>
      <c r="AA205" s="61" t="n"/>
      <c r="AB205" s="61">
        <f>IF(BL205&gt;0,Z205,0)</f>
        <v/>
      </c>
      <c r="AC205" s="59" t="n"/>
      <c r="AD205" s="59" t="n"/>
      <c r="AE205" s="59" t="n"/>
      <c r="AF205" s="59" t="n"/>
      <c r="AG205" s="59" t="n"/>
      <c r="AH205" s="59" t="n"/>
      <c r="AI205" s="59" t="n"/>
      <c r="AJ205" s="59" t="n"/>
      <c r="AK205" s="59" t="n"/>
      <c r="AL205" s="62">
        <f>IFERROR(IF(OR(R205="статический",R205="динамический",R205="нестандартный",R205="",R205=""),"-",IF(AND(AH205="-",AI205="-"),"-",AK205*3600/AH205*AI205)),"-")</f>
        <v/>
      </c>
      <c r="AM205" s="62">
        <f>IFERROR(IF(OR(R205="статический",R205="динамический",R205="",R205="", R205="BTL",R205="нестандартный"),"-",AG205*AI205*AL205/60),"-")</f>
        <v/>
      </c>
      <c r="AN205" s="63">
        <f>IFERROR(IF(AH205="","-",AG205*AI205/AH205),"-")</f>
        <v/>
      </c>
      <c r="AO205" s="59">
        <f>IFERROR(IF(OR($R205="статический",$R205="динамический",$R205="",$R205="",$R205="BTL",$R205="нестандартный"),"-",$AL205*$AY205),"-")</f>
        <v/>
      </c>
      <c r="AP205" s="62">
        <f>IFERROR(IF(OR($R205="статический",$R205="динамический",$R205="",$R205="",$R205="BTL",$R205="нестандартный"),"-",$AM205*AY205),"-")</f>
        <v/>
      </c>
      <c r="AQ205" s="64" t="n"/>
      <c r="AR205" s="61" t="n"/>
      <c r="AS205" s="61" t="n"/>
      <c r="AT205" s="61" t="n"/>
      <c r="AU205" s="65" t="n"/>
      <c r="AV205" s="124">
        <f>IFERROR(DR205/AT205*1000,"n/a")</f>
        <v/>
      </c>
      <c r="AW205" s="67" t="n"/>
      <c r="AX205" s="67" t="n"/>
      <c r="AY205" s="43">
        <f>IFERROR(IF(OR($AW205="",$AX205=""),"",_xlfn.DAYS($AX205+1,$AW205)),"")</f>
        <v/>
      </c>
      <c r="AZ205" s="68">
        <f t="array" ref="AZ205">
_xlfn.LET(_xlpm.COEFF,
IF($AW205+$AX205=0,0,IF(MAX(MIN($AX205,EOMONTH(AZ$15,0))-MAX($AW205,AZ$15)+1,)&gt;0,1,0)),
_xlfn.IFS(
$ES205="LisChannel",
_xlpm.COEFF*
INDEX({1;1;1.2;1.2;1;1;1;1;1.2;1.2;1.2;1.2},
MATCH(MONTH(AZ$15),
{1,2,3,4,5,6,7,8,9,10,11,12})),
CONCATENATE($ES205," ",$L205)="RussOutdoor метро",
_xlpm.COEFF*
INDEX({0.8;0.9;1.1;1.1;1;1;1;1;1.1;1.1;1.1;1.1},
MATCH(MONTH(AZ$15),
{1,2,3,4,5,6,7,8,9,10,11,12})),
$ES205&lt;&gt;"LisChannel",
_xlpm.COEFF,
$ES205&lt;&gt;"RussOutdoor",
_xlpm.COEFF))</f>
        <v/>
      </c>
      <c r="BA205" s="68">
        <f t="array" ref="BA205">
_xlfn.LET(_xlpm.COEFF,
IF($AW205+$AX205=0,0,IF(MAX(MIN($AX205,EOMONTH(BA$15,0))-MAX($AW205,BA$15)+1,)&gt;0,1,0)),
_xlfn.IFS(
$ES205="LisChannel",
_xlpm.COEFF*
INDEX({1;1;1.2;1.2;1;1;1;1;1.2;1.2;1.2;1.2},
MATCH(MONTH(BA$15),
{1,2,3,4,5,6,7,8,9,10,11,12})),
CONCATENATE($ES205," ",$L205)="RussOutdoor метро",
_xlpm.COEFF*
INDEX({0.8;0.9;1.1;1.1;1;1;1;1;1.1;1.1;1.1;1.1},
MATCH(MONTH(BA$15),
{1,2,3,4,5,6,7,8,9,10,11,12})),
$ES205&lt;&gt;"LisChannel",
_xlpm.COEFF,
$ES205&lt;&gt;"RussOutdoor",
_xlpm.COEFF))</f>
        <v/>
      </c>
      <c r="BB205" s="68">
        <f t="array" ref="BB205">
_xlfn.LET(_xlpm.COEFF,
IF($AW205+$AX205=0,0,IF(MAX(MIN($AX205,EOMONTH(BB$15,0))-MAX($AW205,BB$15)+1,)&gt;0,1,0)),
_xlfn.IFS(
$ES205="LisChannel",
_xlpm.COEFF*
INDEX({1;1;1.2;1.2;1;1;1;1;1.2;1.2;1.2;1.2},
MATCH(MONTH(BB$15),
{1,2,3,4,5,6,7,8,9,10,11,12})),
CONCATENATE($ES205," ",$L205)="RussOutdoor метро",
_xlpm.COEFF*
INDEX({0.8;0.9;1.1;1.1;1;1;1;1;1.1;1.1;1.1;1.1},
MATCH(MONTH(BB$15),
{1,2,3,4,5,6,7,8,9,10,11,12})),
$ES205&lt;&gt;"LisChannel",
_xlpm.COEFF,
$ES205&lt;&gt;"RussOutdoor",
_xlpm.COEFF))</f>
        <v/>
      </c>
      <c r="BC205" s="68">
        <f t="array" ref="BC205">
_xlfn.LET(_xlpm.COEFF,
IF($AW205+$AX205=0,0,IF(MAX(MIN($AX205,EOMONTH(BC$15,0))-MAX($AW205,BC$15)+1,)&gt;0,1,0)),
_xlfn.IFS(
$ES205="LisChannel",
_xlpm.COEFF*
INDEX({1;1;1.2;1.2;1;1;1;1;1.2;1.2;1.2;1.2},
MATCH(MONTH(BC$15),
{1,2,3,4,5,6,7,8,9,10,11,12})),
CONCATENATE($ES205," ",$L205)="RussOutdoor метро",
_xlpm.COEFF*
INDEX({0.8;0.9;1.1;1.1;1;1;1;1;1.1;1.1;1.1;1.1},
MATCH(MONTH(BC$15),
{1,2,3,4,5,6,7,8,9,10,11,12})),
$ES205&lt;&gt;"LisChannel",
_xlpm.COEFF,
$ES205&lt;&gt;"RussOutdoor",
_xlpm.COEFF))</f>
        <v/>
      </c>
      <c r="BD205" s="68">
        <f t="array" ref="BD205">
_xlfn.LET(_xlpm.COEFF,
IF($AW205+$AX205=0,0,IF(MAX(MIN($AX205,EOMONTH(BD$15,0))-MAX($AW205,BD$15)+1,)&gt;0,1,0)),
_xlfn.IFS(
$ES205="LisChannel",
_xlpm.COEFF*
INDEX({1;1;1.2;1.2;1;1;1;1;1.2;1.2;1.2;1.2},
MATCH(MONTH(BD$15),
{1,2,3,4,5,6,7,8,9,10,11,12})),
CONCATENATE($ES205," ",$L205)="RussOutdoor метро",
_xlpm.COEFF*
INDEX({0.8;0.9;1.1;1.1;1;1;1;1;1.1;1.1;1.1;1.1},
MATCH(MONTH(BD$15),
{1,2,3,4,5,6,7,8,9,10,11,12})),
$ES205&lt;&gt;"LisChannel",
_xlpm.COEFF,
$ES205&lt;&gt;"RussOutdoor",
_xlpm.COEFF))</f>
        <v/>
      </c>
      <c r="BE205" s="68">
        <f t="array" ref="BE205">
_xlfn.LET(_xlpm.COEFF,
IF($AW205+$AX205=0,0,IF(MAX(MIN($AX205,EOMONTH(BE$15,0))-MAX($AW205,BE$15)+1,)&gt;0,1,0)),
_xlfn.IFS(
$ES205="LisChannel",
_xlpm.COEFF*
INDEX({1;1;1.2;1.2;1;1;1;1;1.2;1.2;1.2;1.2},
MATCH(MONTH(BE$15),
{1,2,3,4,5,6,7,8,9,10,11,12})),
CONCATENATE($ES205," ",$L205)="RussOutdoor метро",
_xlpm.COEFF*
INDEX({0.8;0.9;1.1;1.1;1;1;1;1;1.1;1.1;1.1;1.1},
MATCH(MONTH(BE$15),
{1,2,3,4,5,6,7,8,9,10,11,12})),
$ES205&lt;&gt;"LisChannel",
_xlpm.COEFF,
$ES205&lt;&gt;"RussOutdoor",
_xlpm.COEFF))</f>
        <v/>
      </c>
      <c r="BF205" s="68">
        <f t="array" ref="BF205">
_xlfn.LET(_xlpm.COEFF,
IF($AW205+$AX205=0,0,IF(MAX(MIN($AX205,EOMONTH(BF$15,0))-MAX($AW205,BF$15)+1,)&gt;0,1,0)),
_xlfn.IFS(
$ES205="LisChannel",
_xlpm.COEFF*
INDEX({1;1;1.2;1.2;1;1;1;1;1.2;1.2;1.2;1.2},
MATCH(MONTH(BF$15),
{1,2,3,4,5,6,7,8,9,10,11,12})),
CONCATENATE($ES205," ",$L205)="RussOutdoor метро",
_xlpm.COEFF*
INDEX({0.8;0.9;1.1;1.1;1;1;1;1;1.1;1.1;1.1;1.1},
MATCH(MONTH(BF$15),
{1,2,3,4,5,6,7,8,9,10,11,12})),
$ES205&lt;&gt;"LisChannel",
_xlpm.COEFF,
$ES205&lt;&gt;"RussOutdoor",
_xlpm.COEFF))</f>
        <v/>
      </c>
      <c r="BG205" s="68">
        <f t="array" ref="BG205">
_xlfn.LET(_xlpm.COEFF,
IF($AW205+$AX205=0,0,IF(MAX(MIN($AX205,EOMONTH(BG$15,0))-MAX($AW205,BG$15)+1,)&gt;0,1,0)),
_xlfn.IFS(
$ES205="LisChannel",
_xlpm.COEFF*
INDEX({1;1;1.2;1.2;1;1;1;1;1.2;1.2;1.2;1.2},
MATCH(MONTH(BG$15),
{1,2,3,4,5,6,7,8,9,10,11,12})),
CONCATENATE($ES205," ",$L205)="RussOutdoor метро",
_xlpm.COEFF*
INDEX({0.8;0.9;1.1;1.1;1;1;1;1;1.1;1.1;1.1;1.1},
MATCH(MONTH(BG$15),
{1,2,3,4,5,6,7,8,9,10,11,12})),
$ES205&lt;&gt;"LisChannel",
_xlpm.COEFF,
$ES205&lt;&gt;"RussOutdoor",
_xlpm.COEFF))</f>
        <v/>
      </c>
      <c r="BH205" s="68">
        <f t="array" ref="BH205">
_xlfn.LET(_xlpm.COEFF,
IF($AW205+$AX205=0,0,IF(MAX(MIN($AX205,EOMONTH(BH$15,0))-MAX($AW205,BH$15)+1,)&gt;0,1,0)),
_xlfn.IFS(
$ES205="LisChannel",
_xlpm.COEFF*
INDEX({1;1;1.2;1.2;1;1;1;1;1.2;1.2;1.2;1.2},
MATCH(MONTH(BH$15),
{1,2,3,4,5,6,7,8,9,10,11,12})),
CONCATENATE($ES205," ",$L205)="RussOutdoor метро",
_xlpm.COEFF*
INDEX({0.8;0.9;1.1;1.1;1;1;1;1;1.1;1.1;1.1;1.1},
MATCH(MONTH(BH$15),
{1,2,3,4,5,6,7,8,9,10,11,12})),
$ES205&lt;&gt;"LisChannel",
_xlpm.COEFF,
$ES205&lt;&gt;"RussOutdoor",
_xlpm.COEFF))</f>
        <v/>
      </c>
      <c r="BI205" s="68">
        <f t="array" ref="BI205">
_xlfn.LET(_xlpm.COEFF,
IF($AW205+$AX205=0,0,IF(MAX(MIN($AX205,EOMONTH(BI$15,0))-MAX($AW205,BI$15)+1,)&gt;0,1,0)),
_xlfn.IFS(
$ES205="LisChannel",
_xlpm.COEFF*
INDEX({1;1;1.2;1.2;1;1;1;1;1.2;1.2;1.2;1.2},
MATCH(MONTH(BI$15),
{1,2,3,4,5,6,7,8,9,10,11,12})),
CONCATENATE($ES205," ",$L205)="RussOutdoor метро",
_xlpm.COEFF*
INDEX({0.8;0.9;1.1;1.1;1;1;1;1;1.1;1.1;1.1;1.1},
MATCH(MONTH(BI$15),
{1,2,3,4,5,6,7,8,9,10,11,12})),
$ES205&lt;&gt;"LisChannel",
_xlpm.COEFF,
$ES205&lt;&gt;"RussOutdoor",
_xlpm.COEFF))</f>
        <v/>
      </c>
      <c r="BJ205" s="68">
        <f t="array" ref="BJ205">
_xlfn.LET(_xlpm.COEFF,
IF($AW205+$AX205=0,0,IF(MAX(MIN($AX205,EOMONTH(BJ$15,0))-MAX($AW205,BJ$15)+1,)&gt;0,1,0)),
_xlfn.IFS(
$ES205="LisChannel",
_xlpm.COEFF*
INDEX({1;1;1.2;1.2;1;1;1;1;1.2;1.2;1.2;1.2},
MATCH(MONTH(BJ$15),
{1,2,3,4,5,6,7,8,9,10,11,12})),
CONCATENATE($ES205," ",$L205)="RussOutdoor метро",
_xlpm.COEFF*
INDEX({0.8;0.9;1.1;1.1;1;1;1;1;1.1;1.1;1.1;1.1},
MATCH(MONTH(BJ$15),
{1,2,3,4,5,6,7,8,9,10,11,12})),
$ES205&lt;&gt;"LisChannel",
_xlpm.COEFF,
$ES205&lt;&gt;"RussOutdoor",
_xlpm.COEFF))</f>
        <v/>
      </c>
      <c r="BK205" s="68">
        <f t="array" ref="BK205">
_xlfn.LET(_xlpm.COEFF,
IF($AW205+$AX205=0,0,IF(MAX(MIN($AX205,EOMONTH(BK$15,0))-MAX($AW205,BK$15)+1,)&gt;0,1,0)),
_xlfn.IFS(
$ES205="LisChannel",
_xlpm.COEFF*
INDEX({1;1;1.2;1.2;1;1;1;1;1.2;1.2;1.2;1.2},
MATCH(MONTH(BK$15),
{1,2,3,4,5,6,7,8,9,10,11,12})),
CONCATENATE($ES205," ",$L205)="RussOutdoor метро",
_xlpm.COEFF*
INDEX({0.8;0.9;1.1;1.1;1;1;1;1;1.1;1.1;1.1;1.1},
MATCH(MONTH(BK$15),
{1,2,3,4,5,6,7,8,9,10,11,12})),
$ES205&lt;&gt;"LisChannel",
_xlpm.COEFF,
$ES205&lt;&gt;"RussOutdoor",
_xlpm.COEFF))</f>
        <v/>
      </c>
      <c r="BL205" s="62">
        <f>COUNTIFS($AZ205:$BK205,"&gt;0")</f>
        <v/>
      </c>
      <c r="BM205" s="65" t="n"/>
      <c r="BN205" s="125">
        <f>$DJ205</f>
        <v/>
      </c>
      <c r="BO205" s="63">
        <f>$DQ205</f>
        <v/>
      </c>
      <c r="BP205" s="125">
        <f>
IFERROR(
IF($BL205=0,0,
$BN205*(1-$BO205)),
0)</f>
        <v/>
      </c>
      <c r="BQ205" s="125">
        <f t="array" ref="BQ205">
IFERROR(
_xlfn.IFS(
$DH205="день_1",
$BP205*$BL205/($AX205-$AW205+1)*AZ205*(DAY(EOMONTH(AZ$15,0))),
$DH205="день_2",
$BP205/30*MAX(MIN($AX205,EOMONTH(AZ$15,0))-MAX($AW205,AZ$15)+1,),
$DH205="раб.день",
$BP205/30*(IFERROR(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$BP205*AZ205,
$DH205="неделя",
$BP205*AZ205/7*(ROUNDUP((DAY(EOMONTH(AZ$15,0)))/4,0))),
0)</f>
        <v/>
      </c>
      <c r="BR205" s="125">
        <f t="array" ref="BR205">
IFERROR(
_xlfn.IFS(
$DH205="день_1",
$BP205*$BL205/($AX205-$AW205+1)*BA205*(DAY(EOMONTH(BA$15,0))),
$DH205="день_2",
$BP205/30*MAX(MIN($AX205,EOMONTH(BA$15,0))-MAX($AW205,BA$15)+1,),
$DH205="раб.день",
$BP205/30*(IFERROR(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$BP205*BA205,
$DH205="неделя",
$BP205*BA205/7*(ROUNDUP((DAY(EOMONTH(BA$15,0)))/4,0))),
0)</f>
        <v/>
      </c>
      <c r="BS205" s="125">
        <f t="array" ref="BS205">
IFERROR(
_xlfn.IFS(
$DH205="день_1",
$BP205*$BL205/($AX205-$AW205+1)*BB205*(DAY(EOMONTH(BB$15,0))),
$DH205="день_2",
$BP205/30*MAX(MIN($AX205,EOMONTH(BB$15,0))-MAX($AW205,BB$15)+1,),
$DH205="раб.день",
$BP205/30*(IFERROR(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$BP205*BB205,
$DH205="неделя",
$BP205*BB205/7*(ROUNDUP((DAY(EOMONTH(BB$15,0)))/4,0))),
0)</f>
        <v/>
      </c>
      <c r="BT205" s="125">
        <f t="array" ref="BT205">
IFERROR(
_xlfn.IFS(
$DH205="день_1",
$BP205*$BL205/($AX205-$AW205+1)*BC205*(DAY(EOMONTH(BC$15,0))),
$DH205="день_2",
$BP205/30*MAX(MIN($AX205,EOMONTH(BC$15,0))-MAX($AW205,BC$15)+1,),
$DH205="раб.день",
$BP205/30*(IFERROR(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$BP205*BC205,
$DH205="неделя",
$BP205*BC205/7*(ROUNDUP((DAY(EOMONTH(BC$15,0)))/4,0))),
0)</f>
        <v/>
      </c>
      <c r="BU205" s="125">
        <f t="array" ref="BU205">
IFERROR(
_xlfn.IFS(
$DH205="день_1",
$BP205*$BL205/($AX205-$AW205+1)*BD205*(DAY(EOMONTH(BD$15,0))),
$DH205="день_2",
$BP205/30*MAX(MIN($AX205,EOMONTH(BD$15,0))-MAX($AW205,BD$15)+1,),
$DH205="раб.день",
$BP205/30*(IFERROR(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$BP205*BD205,
$DH205="неделя",
$BP205*BD205/7*(ROUNDUP((DAY(EOMONTH(BD$15,0)))/4,0))),
0)</f>
        <v/>
      </c>
      <c r="BV205" s="125">
        <f t="array" ref="BV205">
IFERROR(
_xlfn.IFS(
$DH205="день_1",
$BP205*$BL205/($AX205-$AW205+1)*BE205*(DAY(EOMONTH(BE$15,0))),
$DH205="день_2",
$BP205/30*MAX(MIN($AX205,EOMONTH(BE$15,0))-MAX($AW205,BE$15)+1,),
$DH205="раб.день",
$BP205/30*(IFERROR(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$BP205*BE205,
$DH205="неделя",
$BP205*BE205/7*(ROUNDUP((DAY(EOMONTH(BE$15,0)))/4,0))),
0)</f>
        <v/>
      </c>
      <c r="BW205" s="125">
        <f t="array" ref="BW205">
IFERROR(
_xlfn.IFS(
$DH205="день_1",
$BP205*$BL205/($AX205-$AW205+1)*BF205*(DAY(EOMONTH(BF$15,0))),
$DH205="день_2",
$BP205/30*MAX(MIN($AX205,EOMONTH(BF$15,0))-MAX($AW205,BF$15)+1,),
$DH205="раб.день",
$BP205/30*(IFERROR(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$BP205*BF205,
$DH205="неделя",
$BP205*BF205/7*(ROUNDUP((DAY(EOMONTH(BF$15,0)))/4,0))),
0)</f>
        <v/>
      </c>
      <c r="BX205" s="125">
        <f t="array" ref="BX205">
IFERROR(
_xlfn.IFS(
$DH205="день_1",
$BP205*$BL205/($AX205-$AW205+1)*BG205*(DAY(EOMONTH(BG$15,0))),
$DH205="день_2",
$BP205/30*MAX(MIN($AX205,EOMONTH(BG$15,0))-MAX($AW205,BG$15)+1,),
$DH205="раб.день",
$BP205/30*(IFERROR(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$BP205*BG205,
$DH205="неделя",
$BP205*BG205/7*(ROUNDUP((DAY(EOMONTH(BG$15,0)))/4,0))),
0)</f>
        <v/>
      </c>
      <c r="BY205" s="125">
        <f t="array" ref="BY205">
IFERROR(
_xlfn.IFS(
$DH205="день_1",
$BP205*$BL205/($AX205-$AW205+1)*BH205*(DAY(EOMONTH(BH$15,0))),
$DH205="день_2",
$BP205/30*MAX(MIN($AX205,EOMONTH(BH$15,0))-MAX($AW205,BH$15)+1,),
$DH205="раб.день",
$BP205/30*(IFERROR(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$BP205*BH205,
$DH205="неделя",
$BP205*BH205/7*(ROUNDUP((DAY(EOMONTH(BH$15,0)))/4,0))),
0)</f>
        <v/>
      </c>
      <c r="BZ205" s="125">
        <f t="array" ref="BZ205">
IFERROR(
_xlfn.IFS(
$DH205="день_1",
$BP205*$BL205/($AX205-$AW205+1)*BI205*(DAY(EOMONTH(BI$15,0))),
$DH205="день_2",
$BP205/30*MAX(MIN($AX205,EOMONTH(BI$15,0))-MAX($AW205,BI$15)+1,),
$DH205="раб.день",
$BP205/30*(IFERROR(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$BP205*BI205,
$DH205="неделя",
$BP205*BI205/7*(ROUNDUP((DAY(EOMONTH(BI$15,0)))/4,0))),
0)</f>
        <v/>
      </c>
      <c r="CA205" s="125">
        <f t="array" ref="CA205">
IFERROR(
_xlfn.IFS(
$DH205="день_1",
$BP205*$BL205/($AX205-$AW205+1)*BJ205*(DAY(EOMONTH(BJ$15,0))),
$DH205="день_2",
$BP205/30*MAX(MIN($AX205,EOMONTH(BJ$15,0))-MAX($AW205,BJ$15)+1,),
$DH205="раб.день",
$BP205/30*(IFERROR(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$BP205*BJ205,
$DH205="неделя",
$BP205*BJ205/7*(ROUNDUP((DAY(EOMONTH(BJ$15,0)))/4,0))),
0)</f>
        <v/>
      </c>
      <c r="CB205" s="125">
        <f t="array" ref="CB205">
IFERROR(
_xlfn.IFS(
$DH205="день_1",
$BP205*$BL205/($AX205-$AW205+1)*BK205*(DAY(EOMONTH(BK$15,0))),
$DH205="день_2",
$BP205/30*MAX(MIN($AX205,EOMONTH(BK$15,0))-MAX($AW205,BK$15)+1,),
$DH205="раб.день",
$BP205/30*(IFERROR(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$BP205*BK205,
$DH205="неделя",
$BP205*BK205/7*(ROUNDUP((DAY(EOMONTH(BK$15,0)))/4,0))),
0)</f>
        <v/>
      </c>
      <c r="CC205" s="125">
        <f>SUM($BQ205:$CB205)</f>
        <v/>
      </c>
      <c r="CD205" s="126">
        <f>SUM($EH205:$EH205)</f>
        <v/>
      </c>
      <c r="CE205" s="126">
        <f>$CD205*$AB205</f>
        <v/>
      </c>
      <c r="CF205" s="126">
        <f>SUM($EK205:$EK205)</f>
        <v/>
      </c>
      <c r="CG205" s="126">
        <f>$CF205*$AB205</f>
        <v/>
      </c>
      <c r="CH205" s="126">
        <f>SUM($CC205,$CE205,$CG205)</f>
        <v/>
      </c>
      <c r="CI205" s="126">
        <f>$CH205*(1+$CM205)</f>
        <v/>
      </c>
      <c r="CJ205" s="127" t="n">
        <v>0</v>
      </c>
      <c r="CK205" s="126">
        <f>SUM($CH205:$CH205)*(1+$CJ205)</f>
        <v/>
      </c>
      <c r="CL205" s="126">
        <f>SUM($CH205:$CH205)*(1+$CM205)</f>
        <v/>
      </c>
      <c r="CM205" s="59" t="n"/>
      <c r="CN205" s="59" t="n"/>
      <c r="CO205" s="72" t="n"/>
      <c r="CP205" s="59" t="n"/>
      <c r="CQ205" s="73" t="n"/>
      <c r="CR205" s="73" t="n"/>
      <c r="CS205" s="73" t="n"/>
      <c r="CT205" s="72" t="n"/>
      <c r="CU205" s="79" t="inlineStr">
        <is>
          <t> </t>
        </is>
      </c>
      <c r="CV205" s="60" t="n"/>
      <c r="CW205" s="60" t="n"/>
      <c r="CX205" s="60" t="n"/>
      <c r="CY205" s="127">
        <f>IFERROR(($CC205-$EE205)/($EE205/(1-$DQ205)),0)</f>
        <v/>
      </c>
      <c r="CZ205" s="127">
        <f>IFERROR(1-$EI205/($CE205),0)</f>
        <v/>
      </c>
      <c r="DA205" s="127">
        <f>IFERROR(1-$EL205/($CG205),0)</f>
        <v/>
      </c>
      <c r="DB205" s="126">
        <f>ROUND(IFERROR(($CI205/(1+$CM205)-$EN205),0),2)</f>
        <v/>
      </c>
      <c r="DC205" s="128" t="n"/>
      <c r="DD205" s="125" t="n"/>
      <c r="DE205" s="75" t="n">
        <v>0</v>
      </c>
      <c r="DF205" s="128" t="n"/>
      <c r="DG205" s="125">
        <f>IF($DC205=0,0,$DD205*($DC205*100%-$DE205*$DF205))*SUM($AB205:$AB205)</f>
        <v/>
      </c>
      <c r="DH205" s="129" t="inlineStr">
        <is>
          <t>месяц</t>
        </is>
      </c>
      <c r="DI205" s="130">
        <f t="array" ref="DI205">IFERROR(
IF($ES205="LisChannel",
(ROUND(((INDEX({174.625;153.888888888889;130.972222222222},MATCH($AI205,{2;3;4}),0))*$AG205*$AI205),2)),0),0)</f>
        <v/>
      </c>
      <c r="DJ205" s="130">
        <f>
_xlfn.LET(_xlpm.X,
IFERROR(
IF($ES205="НовиковТВ",
(_xlfn.LET(_xlpm.NTV,
_xlfn.LET(_xlpm.MIN,350000,
IF(SUMIFS($DI:$DI,$ES:$ES,"НовиковТВ")&lt;=_xlpm.MIN,
(SUMIFS($DI:$DI,$ES:$ES,"НовиковТВ")/(COUNTIFS($ES:$ES,"НовиковТВ")))*_xlpm.MIN/SUMIFS($DI:$DI,$ES:$ES,"НовиковТВ"),
DI205)),
_xlpm.NTV+$DG205/(1-(1-(_xlpm.NTV)*(1-$DL205)*(1-$DM205)*(1-$DN205)*(1-$DO205)*(1-$DP205)/_xlpm.NTV))))/(1+$EP205),
$DI205+$DG205/(1-(1-($DI205)*(1-$DL205)*(1-$DM205)*(1-$DN205)*(1-$DO205)*(1-$DP205)/$DI205))),
0),
_xlpm.X*(1+$CM205)*(1+$CW205)-_xlpm.X*(1+$CM205)+_xlpm.X)</f>
        <v/>
      </c>
      <c r="DK205" s="125" t="inlineStr">
        <is>
          <t>послед.</t>
        </is>
      </c>
      <c r="DL205" s="63" t="n">
        <v>0</v>
      </c>
      <c r="DM205" s="63" t="n">
        <v>0</v>
      </c>
      <c r="DN205" s="63" t="n">
        <v>0</v>
      </c>
      <c r="DO205" s="63" t="n">
        <v>0</v>
      </c>
      <c r="DP205" s="63" t="n">
        <v>0</v>
      </c>
      <c r="DQ205" s="63">
        <f t="array" ref="DQ205">IFERROR(_xlfn.IFS(
$DK205="послед.",1-(1-$DL205)*(1-$DM205)*(1-$DN205)*(1-$DO205)*(1-$DP205),
$DK205="сумм.",$DL205+$DM205+$DN205+$DO205+$DP205),
0)</f>
        <v/>
      </c>
      <c r="DR205" s="125">
        <f t="array" ref="DR205">
IFERROR(
_xlfn.IFS(
$BL205=0,
0,
$BL205&gt;0,
_xlfn.IFS($DK205="послед.",
$DJ205*(1-$DL205)*(1-$DM205)*(1-$DN205)*(1-$DO205)*(1-$DP205),
$DK205="сумм.",
$DJ205*(1-($DL205+$DM205+$DN205+$DO205+$DP205)))),0)</f>
        <v/>
      </c>
      <c r="DS205" s="125">
        <f t="array" ref="DS205">
IFERROR(_xlfn.IFS(
$DH205="день_1",
$DR205*$BL205/($AX205-$AW205+1)*AZ205*(DAY(EOMONTH(AZ$15,0))),
$DH205="день_2",
$DR205/30*MAX(MIN($AX205,EOMONTH(AZ$15,0))-MAX($AW205,AZ$15)+1,),
$DH205="раб.день",
$DR205/30*(IFERROR(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$DR205*AZ205,
$DH205="неделя",
$DR205*AZ205/7*(ROUNDUP((DAY(EOMONTH(AZ$15,0)))/4,0))),
0)</f>
        <v/>
      </c>
      <c r="DT205" s="125">
        <f t="array" ref="DT205">
IFERROR(_xlfn.IFS(
$DH205="день_1",
$DR205*$BL205/($AX205-$AW205+1)*BA205*(DAY(EOMONTH(BA$15,0))),
$DH205="день_2",
$DR205/30*MAX(MIN($AX205,EOMONTH(BA$15,0))-MAX($AW205,BA$15)+1,),
$DH205="раб.день",
$DR205/30*(IFERROR(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$DR205*BA205,
$DH205="неделя",
$DR205*BA205/7*(ROUNDUP((DAY(EOMONTH(BA$15,0)))/4,0))),
0)</f>
        <v/>
      </c>
      <c r="DU205" s="125">
        <f t="array" ref="DU205">
IFERROR(_xlfn.IFS(
$DH205="день_1",
$DR205*$BL205/($AX205-$AW205+1)*BB205*(DAY(EOMONTH(BB$15,0))),
$DH205="день_2",
$DR205/30*MAX(MIN($AX205,EOMONTH(BB$15,0))-MAX($AW205,BB$15)+1,),
$DH205="раб.день",
$DR205/30*(IFERROR(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$DR205*BB205,
$DH205="неделя",
$DR205*BB205/7*(ROUNDUP((DAY(EOMONTH(BB$15,0)))/4,0))),
0)</f>
        <v/>
      </c>
      <c r="DV205" s="125">
        <f t="array" ref="DV205">
IFERROR(_xlfn.IFS(
$DH205="день_1",
$DR205*$BL205/($AX205-$AW205+1)*BC205*(DAY(EOMONTH(BC$15,0))),
$DH205="день_2",
$DR205/30*MAX(MIN($AX205,EOMONTH(BC$15,0))-MAX($AW205,BC$15)+1,),
$DH205="раб.день",
$DR205/30*(IFERROR(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$DR205*BC205,
$DH205="неделя",
$DR205*BC205/7*(ROUNDUP((DAY(EOMONTH(BC$15,0)))/4,0))),
0)</f>
        <v/>
      </c>
      <c r="DW205" s="125">
        <f t="array" ref="DW205">
IFERROR(_xlfn.IFS(
$DH205="день_1",
$DR205*$BL205/($AX205-$AW205+1)*BD205*(DAY(EOMONTH(BD$15,0))),
$DH205="день_2",
$DR205/30*MAX(MIN($AX205,EOMONTH(BD$15,0))-MAX($AW205,BD$15)+1,),
$DH205="раб.день",
$DR205/30*(IFERROR(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$DR205*BD205,
$DH205="неделя",
$DR205*BD205/7*(ROUNDUP((DAY(EOMONTH(BD$15,0)))/4,0))),
0)</f>
        <v/>
      </c>
      <c r="DX205" s="125">
        <f t="array" ref="DX205">
IFERROR(_xlfn.IFS(
$DH205="день_1",
$DR205*$BL205/($AX205-$AW205+1)*BE205*(DAY(EOMONTH(BE$15,0))),
$DH205="день_2",
$DR205/30*MAX(MIN($AX205,EOMONTH(BE$15,0))-MAX($AW205,BE$15)+1,),
$DH205="раб.день",
$DR205/30*(IFERROR(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$DR205*BE205,
$DH205="неделя",
$DR205*BE205/7*(ROUNDUP((DAY(EOMONTH(BE$15,0)))/4,0))),
0)</f>
        <v/>
      </c>
      <c r="DY205" s="125">
        <f t="array" ref="DY205">
IFERROR(_xlfn.IFS(
$DH205="день_1",
$DR205*$BL205/($AX205-$AW205+1)*BF205*(DAY(EOMONTH(BF$15,0))),
$DH205="день_2",
$DR205/30*MAX(MIN($AX205,EOMONTH(BF$15,0))-MAX($AW205,BF$15)+1,),
$DH205="раб.день",
$DR205/30*(IFERROR(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$DR205*BF205,
$DH205="неделя",
$DR205*BF205/7*(ROUNDUP((DAY(EOMONTH(BF$15,0)))/4,0))),
0)</f>
        <v/>
      </c>
      <c r="DZ205" s="125">
        <f t="array" ref="DZ205">
IFERROR(_xlfn.IFS(
$DH205="день_1",
$DR205*$BL205/($AX205-$AW205+1)*BG205*(DAY(EOMONTH(BG$15,0))),
$DH205="день_2",
$DR205/30*MAX(MIN($AX205,EOMONTH(BG$15,0))-MAX($AW205,BG$15)+1,),
$DH205="раб.день",
$DR205/30*(IFERROR(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$DR205*BG205,
$DH205="неделя",
$DR205*BG205/7*(ROUNDUP((DAY(EOMONTH(BG$15,0)))/4,0))),
0)</f>
        <v/>
      </c>
      <c r="EA205" s="125">
        <f t="array" ref="EA205">
IFERROR(_xlfn.IFS(
$DH205="день_1",
$DR205*$BL205/($AX205-$AW205+1)*BH205*(DAY(EOMONTH(BH$15,0))),
$DH205="день_2",
$DR205/30*MAX(MIN($AX205,EOMONTH(BH$15,0))-MAX($AW205,BH$15)+1,),
$DH205="раб.день",
$DR205/30*(IFERROR(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$DR205*BH205,
$DH205="неделя",
$DR205*BH205/7*(ROUNDUP((DAY(EOMONTH(BH$15,0)))/4,0))),
0)</f>
        <v/>
      </c>
      <c r="EB205" s="125">
        <f t="array" ref="EB205">
IFERROR(_xlfn.IFS(
$DH205="день_1",
$DR205*$BL205/($AX205-$AW205+1)*BI205*(DAY(EOMONTH(BI$15,0))),
$DH205="день_2",
$DR205/30*MAX(MIN($AX205,EOMONTH(BI$15,0))-MAX($AW205,BI$15)+1,),
$DH205="раб.день",
$DR205/30*(IFERROR(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$DR205*BI205,
$DH205="неделя",
$DR205*BI205/7*(ROUNDUP((DAY(EOMONTH(BI$15,0)))/4,0))),
0)</f>
        <v/>
      </c>
      <c r="EC205" s="125">
        <f t="array" ref="EC205">
IFERROR(_xlfn.IFS(
$DH205="день_1",
$DR205*$BL205/($AX205-$AW205+1)*BJ205*(DAY(EOMONTH(BJ$15,0))),
$DH205="день_2",
$DR205/30*MAX(MIN($AX205,EOMONTH(BJ$15,0))-MAX($AW205,BJ$15)+1,),
$DH205="раб.день",
$DR205/30*(IFERROR(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$DR205*BJ205,
$DH205="неделя",
$DR205*BJ205/7*(ROUNDUP((DAY(EOMONTH(BJ$15,0)))/4,0))),
0)</f>
        <v/>
      </c>
      <c r="ED205" s="125">
        <f t="array" ref="ED205">
IFERROR(_xlfn.IFS(
$DH205="день_1",
$DR205*$BL205/($AX205-$AW205+1)*BK205*(DAY(EOMONTH(BK$15,0))),
$DH205="день_2",
$DR205/30*MAX(MIN($AX205,EOMONTH(BK$15,0))-MAX($AW205,BK$15)+1,),
$DH205="раб.день",
$DR205/30*(IFERROR(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$DR205*BK205,
$DH205="неделя",
$DR205*BK205/7*(ROUNDUP((DAY(EOMONTH(BK$15,0)))/4,0))),
0)</f>
        <v/>
      </c>
      <c r="EE205" s="125">
        <f>SUM($DS205,$DT205,$DU205,$DV205,$DW205,$DX205,$DY205,$DZ205,$EA205,$EB205,$EC205,$ED205)</f>
        <v/>
      </c>
      <c r="EF205" s="125">
        <f>IFERROR(ROUND($EE205*(1+$EP205),2),0)</f>
        <v/>
      </c>
      <c r="EG205" s="128" t="n">
        <v>1</v>
      </c>
      <c r="EH205" s="126" t="n">
        <v>0</v>
      </c>
      <c r="EI205" s="126">
        <f>ROUND(SUM($EH205:$EH205)*SUM($AB205:$AB205)*$EG205,2)</f>
        <v/>
      </c>
      <c r="EJ205" s="126">
        <f>ROUND($EI205*(1+$EP205),2)</f>
        <v/>
      </c>
      <c r="EK205" s="126" t="n">
        <v>0</v>
      </c>
      <c r="EL205" s="126">
        <f>ROUND(SUM($EK205:$EK205)*SUM($AB205:$AB205)*$EG205,2)</f>
        <v/>
      </c>
      <c r="EM205" s="126">
        <f>ROUND($EL205*(1+$EP205),2)</f>
        <v/>
      </c>
      <c r="EN205" s="126">
        <f>SUM($EE205,$EI205,$EL205)</f>
        <v/>
      </c>
      <c r="EO205" s="126">
        <f>SUM($EF205,$EJ205,$EM205)</f>
        <v/>
      </c>
      <c r="EP205" s="59" t="n"/>
      <c r="EQ205" s="59" t="n"/>
      <c r="ER205" s="60">
        <f t="array" ref="ER2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MATCH(ES205,
{"AMS";"RussOutdoor";"HD Outdoor";"Ingroup";"IQ";"Ledproduction";"LisChannel";"Logic";"Media-PPL";"NovikovTV | НовиковТВ";"SMA";"SOK";"КрокусТВ | CrocusTV | IndoorTV";"Сити";"ТЯК Москва"},
0)),"")</f>
        <v/>
      </c>
      <c r="ES205" s="60" t="n"/>
      <c r="ET205" s="60">
        <f t="array" ref="ET2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MATCH(ES205,
{"AMS";"RussOutdoor";"HD Outdoor";"Ingroup";"IQ";"Ledproduction";"LisChannel";"Logic";"Media-PPL";"NovikovTV | НовиковТВ";"SMA";"SOK";"КрокусТВ | CrocusTV | IndoorTV";"Сити";"ТЯК Москва"},
0)),"")</f>
        <v/>
      </c>
      <c r="EU205" s="60" t="n"/>
      <c r="EV205" s="60" t="n"/>
      <c r="EX205" s="110">
        <f t="array" ref="EX205">
($AR205/30
+N("ТРАФИК ПЛОЩАДКИ"))*
(IFERROR(
_xlfn.LET(
_xlpm.GPR,
HLOOKUP($L205,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IF($Q205="цифровой",_xlpm.GPR/$AG205,_xlpm.GPR/60)),
0)
+N("DWELL TIME"))*
(IF($AB205=0,0,IF($AB205=1,0.3,IF($AB205=2,0.5,IF($AB205&gt;2,1))))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_xlfn.IFS($AC205="да",1.2,$AC205="нет",1)*
_xlfn.IFS($AD205="да",1.2,$AD205="нет",1)*
IF(R205="статический",1,1.2)*
$X205*
INDEX(
{1.2;1;1.2;1.2;1;1.2;1.2;1.2;1.2;1.2;1.2;1;1.2;1.2;1.2;1.2;1;1;1.2;1.2;1.2;1;1;1;1;1.2;1.2;1.2;1.2;1;1;1;1;1.2;1.2;1.2;1.2;1.2;1.2;1.2;1.2;1;1;1.2;1;1;1;1;1.5;1;1;1.5;1.5;1.2},
MATCH($Q205,_xlpm.MI,0)))&gt;{0.02;0.04;0.06;0.1;0.2;0.4;0.6;0.8;1;2;4;6})),
{0;1;2;3;4;5;6;7;8;9;10;11;12},
0)))
+N("КОЭФФИЦИЕНТ КОНТАКТА"))))*
(_xlfn.IFS($X205&lt;0.1,$X205/1000,$X205&gt;25,5.2,AND($X205&gt;=0.1,$X205&lt;=25),(($X205*2+0.1)/10)*($X205/10)))*
IFERROR((_xlfn.LET(
_xlpm.MA,
{0;0.8;0.85;0.9;0.95;1},
_xlpm.MAA,
{0;1;2;3;4;5},
INDEX(_xlpm.MA,MATCH(SUMPRODUCT(--((IF(ROUND(_xlpm.MAA,1)&gt;5,5,ROUND($AB205,1)))&gt;{0;1;2;3;4;5})),_xlpm.MAA,0)))
+N("КОЭФФИЦИЕНТ КОЛ-ВО КОНСТРУКЦИЙ")),1)*
$AB205,0))*
(IF($Q205="цифровой",$AG205/15*$AI205,1)
+N("ДЛЯ ЦИФРЫ"))</f>
        <v/>
      </c>
      <c r="EY205" s="110">
        <f>IFERROR(EX205*AY205,0)</f>
        <v/>
      </c>
      <c r="EZ205" s="131">
        <f>IFERROR(DP205/EY205*1000,0)</f>
        <v/>
      </c>
      <c r="FA205" s="112">
        <f>IFERROR(FC205/FB205,0)</f>
        <v/>
      </c>
      <c r="FB205" s="112">
        <f>IFERROR((FC205/(EY205/FF205*#REF!))*0.825,0)</f>
        <v/>
      </c>
      <c r="FC205" s="112">
        <f>IFERROR(((EX205*30/AR205)*100)/30,0)</f>
        <v/>
      </c>
      <c r="FD205" s="112">
        <f>IFERROR(EY205/G205*100%,0)</f>
        <v/>
      </c>
      <c r="FE205" s="112">
        <f>IFERROR(FD205/FC205*100%,0)</f>
        <v/>
      </c>
      <c r="FF205" s="110">
        <f>IFERROR(AR205/30*AY205,0)</f>
        <v/>
      </c>
    </row>
    <row r="206" ht="12.75" customHeight="1">
      <c r="A206" s="59" t="n"/>
      <c r="B206" s="60" t="n"/>
      <c r="C206" s="60" t="n"/>
      <c r="D206" s="60">
        <f t="array" ref="D2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6" s="60">
        <f t="array" ref="E2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6" s="60" t="inlineStr"/>
      <c r="G206" s="60" t="n"/>
      <c r="H206" s="60">
        <f t="array" ref="H2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6" s="60" t="n"/>
      <c r="J206" s="60" t="n"/>
      <c r="K206" s="60" t="n"/>
      <c r="L206" s="60" t="n"/>
      <c r="M206" s="60" t="n"/>
      <c r="N206" s="60" t="n"/>
      <c r="O206" s="60" t="n"/>
      <c r="P206" s="60">
        <f t="array" ref="P206">
_xlfn.IFS(
ISNUMBER(MATCH($Q206,{"шелфбаннер","разделитель","монетница","чековая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ISNUMBER(MATCH($Q206,{"каталог","журнал"},)),
"Пресса",
$Q206="","")</f>
        <v/>
      </c>
      <c r="Q206" s="60" t="n"/>
      <c r="R206" s="60">
        <f t="array" ref="R206">
IFERROR(
_xlfn.IFS(
OR(ISNUMBER(MATCH($Q206,{"экспозиция","макет","стенд","автостенд","авто стенд","выставочное пространство","выставочные стенды","модульные выставочные стенды","3Д конструкция","3D конструкция"},)),P206="Экспонирование"),
"нестандартный",
ISNUMBER(MATCH($Q206,{"скроллер","призматрон"},)),
"динамический",
$P206="Видео",
"цифровой",
OR($P206="Пресса",$P206="Щит",$P206="POSm",$P206="Подвес",$P206="Брендирование/оклейка"),
"статический"),"")</f>
        <v/>
      </c>
      <c r="S206" s="59" t="n"/>
      <c r="T206" s="60" t="n"/>
      <c r="U206" s="60" t="n"/>
      <c r="V206" s="60">
        <f>
IF(P206="Видео",
"цифровой постер/ролик",
IF(ISNUMBER(MATCH(Q206,{"короб световой","короб световой | лайтбокс","короб световой | кристалайт","лайтбокс","лайт бокс","кристалайт","LB","lightbox"},)),
"бэклит",
IF(P206="Брендирование/оклейка",
"перфарированная пленка/самоклейка",
IF(P206="Экспонирование",
"под запрос",
IF(P206="Подвес",
"баннер/ткань",
"")))))</f>
        <v/>
      </c>
      <c r="W206" s="59" t="n"/>
      <c r="X206" s="59" t="n"/>
      <c r="Y206" s="59" t="n"/>
      <c r="Z206" s="61" t="n"/>
      <c r="AA206" s="61" t="n"/>
      <c r="AB206" s="61">
        <f>IF(BL206&gt;0,Z206,0)</f>
        <v/>
      </c>
      <c r="AC206" s="59" t="n"/>
      <c r="AD206" s="59" t="n"/>
      <c r="AE206" s="59" t="n"/>
      <c r="AF206" s="59" t="n"/>
      <c r="AG206" s="59" t="n"/>
      <c r="AH206" s="59" t="n"/>
      <c r="AI206" s="59" t="n"/>
      <c r="AJ206" s="59" t="n"/>
      <c r="AK206" s="59" t="n"/>
      <c r="AL206" s="62">
        <f>IFERROR(IF(OR(R206="статический",R206="динамический",R206="нестандартный",R206="",R206=""),"-",IF(AND(AH206="-",AI206="-"),"-",AK206*3600/AH206*AI206)),"-")</f>
        <v/>
      </c>
      <c r="AM206" s="62">
        <f>IFERROR(IF(OR(R206="статический",R206="динамический",R206="",R206="", R206="BTL",R206="нестандартный"),"-",AG206*AI206*AL206/60),"-")</f>
        <v/>
      </c>
      <c r="AN206" s="63">
        <f>IFERROR(IF(AH206="","-",AG206*AI206/AH206),"-")</f>
        <v/>
      </c>
      <c r="AO206" s="59">
        <f>IFERROR(IF(OR($R206="статический",$R206="динамический",$R206="",$R206="",$R206="BTL",$R206="нестандартный"),"-",$AL206*$AY206),"-")</f>
        <v/>
      </c>
      <c r="AP206" s="62">
        <f>IFERROR(IF(OR($R206="статический",$R206="динамический",$R206="",$R206="",$R206="BTL",$R206="нестандартный"),"-",$AM206*AY206),"-")</f>
        <v/>
      </c>
      <c r="AQ206" s="64" t="n"/>
      <c r="AR206" s="61" t="n"/>
      <c r="AS206" s="61" t="n"/>
      <c r="AT206" s="61" t="n"/>
      <c r="AU206" s="65" t="n"/>
      <c r="AV206" s="124">
        <f>IFERROR(DR206/AT206*1000,"n/a")</f>
        <v/>
      </c>
      <c r="AW206" s="67" t="n"/>
      <c r="AX206" s="67" t="n"/>
      <c r="AY206" s="43">
        <f>IFERROR(IF(OR($AW206="",$AX206=""),"",_xlfn.DAYS($AX206+1,$AW206)),"")</f>
        <v/>
      </c>
      <c r="AZ206" s="68">
        <f t="array" ref="AZ206">
_xlfn.LET(_xlpm.COEFF,
IF($AW206+$AX206=0,0,IF(MAX(MIN($AX206,EOMONTH(AZ$15,0))-MAX($AW206,AZ$15)+1,)&gt;0,1,0)),
_xlfn.IFS(
$ES206="LisChannel",
_xlpm.COEFF*
INDEX({1;1;1.2;1.2;1;1;1;1;1.2;1.2;1.2;1.2},
MATCH(MONTH(AZ$15),
{1,2,3,4,5,6,7,8,9,10,11,12})),
CONCATENATE($ES206," ",$L206)="RussOutdoor метро",
_xlpm.COEFF*
INDEX({0.8;0.9;1.1;1.1;1;1;1;1;1.1;1.1;1.1;1.1},
MATCH(MONTH(AZ$15),
{1,2,3,4,5,6,7,8,9,10,11,12})),
$ES206&lt;&gt;"LisChannel",
_xlpm.COEFF,
$ES206&lt;&gt;"RussOutdoor",
_xlpm.COEFF))</f>
        <v/>
      </c>
      <c r="BA206" s="68">
        <f t="array" ref="BA206">
_xlfn.LET(_xlpm.COEFF,
IF($AW206+$AX206=0,0,IF(MAX(MIN($AX206,EOMONTH(BA$15,0))-MAX($AW206,BA$15)+1,)&gt;0,1,0)),
_xlfn.IFS(
$ES206="LisChannel",
_xlpm.COEFF*
INDEX({1;1;1.2;1.2;1;1;1;1;1.2;1.2;1.2;1.2},
MATCH(MONTH(BA$15),
{1,2,3,4,5,6,7,8,9,10,11,12})),
CONCATENATE($ES206," ",$L206)="RussOutdoor метро",
_xlpm.COEFF*
INDEX({0.8;0.9;1.1;1.1;1;1;1;1;1.1;1.1;1.1;1.1},
MATCH(MONTH(BA$15),
{1,2,3,4,5,6,7,8,9,10,11,12})),
$ES206&lt;&gt;"LisChannel",
_xlpm.COEFF,
$ES206&lt;&gt;"RussOutdoor",
_xlpm.COEFF))</f>
        <v/>
      </c>
      <c r="BB206" s="68">
        <f t="array" ref="BB206">
_xlfn.LET(_xlpm.COEFF,
IF($AW206+$AX206=0,0,IF(MAX(MIN($AX206,EOMONTH(BB$15,0))-MAX($AW206,BB$15)+1,)&gt;0,1,0)),
_xlfn.IFS(
$ES206="LisChannel",
_xlpm.COEFF*
INDEX({1;1;1.2;1.2;1;1;1;1;1.2;1.2;1.2;1.2},
MATCH(MONTH(BB$15),
{1,2,3,4,5,6,7,8,9,10,11,12})),
CONCATENATE($ES206," ",$L206)="RussOutdoor метро",
_xlpm.COEFF*
INDEX({0.8;0.9;1.1;1.1;1;1;1;1;1.1;1.1;1.1;1.1},
MATCH(MONTH(BB$15),
{1,2,3,4,5,6,7,8,9,10,11,12})),
$ES206&lt;&gt;"LisChannel",
_xlpm.COEFF,
$ES206&lt;&gt;"RussOutdoor",
_xlpm.COEFF))</f>
        <v/>
      </c>
      <c r="BC206" s="68">
        <f t="array" ref="BC206">
_xlfn.LET(_xlpm.COEFF,
IF($AW206+$AX206=0,0,IF(MAX(MIN($AX206,EOMONTH(BC$15,0))-MAX($AW206,BC$15)+1,)&gt;0,1,0)),
_xlfn.IFS(
$ES206="LisChannel",
_xlpm.COEFF*
INDEX({1;1;1.2;1.2;1;1;1;1;1.2;1.2;1.2;1.2},
MATCH(MONTH(BC$15),
{1,2,3,4,5,6,7,8,9,10,11,12})),
CONCATENATE($ES206," ",$L206)="RussOutdoor метро",
_xlpm.COEFF*
INDEX({0.8;0.9;1.1;1.1;1;1;1;1;1.1;1.1;1.1;1.1},
MATCH(MONTH(BC$15),
{1,2,3,4,5,6,7,8,9,10,11,12})),
$ES206&lt;&gt;"LisChannel",
_xlpm.COEFF,
$ES206&lt;&gt;"RussOutdoor",
_xlpm.COEFF))</f>
        <v/>
      </c>
      <c r="BD206" s="68">
        <f t="array" ref="BD206">
_xlfn.LET(_xlpm.COEFF,
IF($AW206+$AX206=0,0,IF(MAX(MIN($AX206,EOMONTH(BD$15,0))-MAX($AW206,BD$15)+1,)&gt;0,1,0)),
_xlfn.IFS(
$ES206="LisChannel",
_xlpm.COEFF*
INDEX({1;1;1.2;1.2;1;1;1;1;1.2;1.2;1.2;1.2},
MATCH(MONTH(BD$15),
{1,2,3,4,5,6,7,8,9,10,11,12})),
CONCATENATE($ES206," ",$L206)="RussOutdoor метро",
_xlpm.COEFF*
INDEX({0.8;0.9;1.1;1.1;1;1;1;1;1.1;1.1;1.1;1.1},
MATCH(MONTH(BD$15),
{1,2,3,4,5,6,7,8,9,10,11,12})),
$ES206&lt;&gt;"LisChannel",
_xlpm.COEFF,
$ES206&lt;&gt;"RussOutdoor",
_xlpm.COEFF))</f>
        <v/>
      </c>
      <c r="BE206" s="68">
        <f t="array" ref="BE206">
_xlfn.LET(_xlpm.COEFF,
IF($AW206+$AX206=0,0,IF(MAX(MIN($AX206,EOMONTH(BE$15,0))-MAX($AW206,BE$15)+1,)&gt;0,1,0)),
_xlfn.IFS(
$ES206="LisChannel",
_xlpm.COEFF*
INDEX({1;1;1.2;1.2;1;1;1;1;1.2;1.2;1.2;1.2},
MATCH(MONTH(BE$15),
{1,2,3,4,5,6,7,8,9,10,11,12})),
CONCATENATE($ES206," ",$L206)="RussOutdoor метро",
_xlpm.COEFF*
INDEX({0.8;0.9;1.1;1.1;1;1;1;1;1.1;1.1;1.1;1.1},
MATCH(MONTH(BE$15),
{1,2,3,4,5,6,7,8,9,10,11,12})),
$ES206&lt;&gt;"LisChannel",
_xlpm.COEFF,
$ES206&lt;&gt;"RussOutdoor",
_xlpm.COEFF))</f>
        <v/>
      </c>
      <c r="BF206" s="68">
        <f t="array" ref="BF206">
_xlfn.LET(_xlpm.COEFF,
IF($AW206+$AX206=0,0,IF(MAX(MIN($AX206,EOMONTH(BF$15,0))-MAX($AW206,BF$15)+1,)&gt;0,1,0)),
_xlfn.IFS(
$ES206="LisChannel",
_xlpm.COEFF*
INDEX({1;1;1.2;1.2;1;1;1;1;1.2;1.2;1.2;1.2},
MATCH(MONTH(BF$15),
{1,2,3,4,5,6,7,8,9,10,11,12})),
CONCATENATE($ES206," ",$L206)="RussOutdoor метро",
_xlpm.COEFF*
INDEX({0.8;0.9;1.1;1.1;1;1;1;1;1.1;1.1;1.1;1.1},
MATCH(MONTH(BF$15),
{1,2,3,4,5,6,7,8,9,10,11,12})),
$ES206&lt;&gt;"LisChannel",
_xlpm.COEFF,
$ES206&lt;&gt;"RussOutdoor",
_xlpm.COEFF))</f>
        <v/>
      </c>
      <c r="BG206" s="68">
        <f t="array" ref="BG206">
_xlfn.LET(_xlpm.COEFF,
IF($AW206+$AX206=0,0,IF(MAX(MIN($AX206,EOMONTH(BG$15,0))-MAX($AW206,BG$15)+1,)&gt;0,1,0)),
_xlfn.IFS(
$ES206="LisChannel",
_xlpm.COEFF*
INDEX({1;1;1.2;1.2;1;1;1;1;1.2;1.2;1.2;1.2},
MATCH(MONTH(BG$15),
{1,2,3,4,5,6,7,8,9,10,11,12})),
CONCATENATE($ES206," ",$L206)="RussOutdoor метро",
_xlpm.COEFF*
INDEX({0.8;0.9;1.1;1.1;1;1;1;1;1.1;1.1;1.1;1.1},
MATCH(MONTH(BG$15),
{1,2,3,4,5,6,7,8,9,10,11,12})),
$ES206&lt;&gt;"LisChannel",
_xlpm.COEFF,
$ES206&lt;&gt;"RussOutdoor",
_xlpm.COEFF))</f>
        <v/>
      </c>
      <c r="BH206" s="68">
        <f t="array" ref="BH206">
_xlfn.LET(_xlpm.COEFF,
IF($AW206+$AX206=0,0,IF(MAX(MIN($AX206,EOMONTH(BH$15,0))-MAX($AW206,BH$15)+1,)&gt;0,1,0)),
_xlfn.IFS(
$ES206="LisChannel",
_xlpm.COEFF*
INDEX({1;1;1.2;1.2;1;1;1;1;1.2;1.2;1.2;1.2},
MATCH(MONTH(BH$15),
{1,2,3,4,5,6,7,8,9,10,11,12})),
CONCATENATE($ES206," ",$L206)="RussOutdoor метро",
_xlpm.COEFF*
INDEX({0.8;0.9;1.1;1.1;1;1;1;1;1.1;1.1;1.1;1.1},
MATCH(MONTH(BH$15),
{1,2,3,4,5,6,7,8,9,10,11,12})),
$ES206&lt;&gt;"LisChannel",
_xlpm.COEFF,
$ES206&lt;&gt;"RussOutdoor",
_xlpm.COEFF))</f>
        <v/>
      </c>
      <c r="BI206" s="68">
        <f t="array" ref="BI206">
_xlfn.LET(_xlpm.COEFF,
IF($AW206+$AX206=0,0,IF(MAX(MIN($AX206,EOMONTH(BI$15,0))-MAX($AW206,BI$15)+1,)&gt;0,1,0)),
_xlfn.IFS(
$ES206="LisChannel",
_xlpm.COEFF*
INDEX({1;1;1.2;1.2;1;1;1;1;1.2;1.2;1.2;1.2},
MATCH(MONTH(BI$15),
{1,2,3,4,5,6,7,8,9,10,11,12})),
CONCATENATE($ES206," ",$L206)="RussOutdoor метро",
_xlpm.COEFF*
INDEX({0.8;0.9;1.1;1.1;1;1;1;1;1.1;1.1;1.1;1.1},
MATCH(MONTH(BI$15),
{1,2,3,4,5,6,7,8,9,10,11,12})),
$ES206&lt;&gt;"LisChannel",
_xlpm.COEFF,
$ES206&lt;&gt;"RussOutdoor",
_xlpm.COEFF))</f>
        <v/>
      </c>
      <c r="BJ206" s="68">
        <f t="array" ref="BJ206">
_xlfn.LET(_xlpm.COEFF,
IF($AW206+$AX206=0,0,IF(MAX(MIN($AX206,EOMONTH(BJ$15,0))-MAX($AW206,BJ$15)+1,)&gt;0,1,0)),
_xlfn.IFS(
$ES206="LisChannel",
_xlpm.COEFF*
INDEX({1;1;1.2;1.2;1;1;1;1;1.2;1.2;1.2;1.2},
MATCH(MONTH(BJ$15),
{1,2,3,4,5,6,7,8,9,10,11,12})),
CONCATENATE($ES206," ",$L206)="RussOutdoor метро",
_xlpm.COEFF*
INDEX({0.8;0.9;1.1;1.1;1;1;1;1;1.1;1.1;1.1;1.1},
MATCH(MONTH(BJ$15),
{1,2,3,4,5,6,7,8,9,10,11,12})),
$ES206&lt;&gt;"LisChannel",
_xlpm.COEFF,
$ES206&lt;&gt;"RussOutdoor",
_xlpm.COEFF))</f>
        <v/>
      </c>
      <c r="BK206" s="68">
        <f t="array" ref="BK206">
_xlfn.LET(_xlpm.COEFF,
IF($AW206+$AX206=0,0,IF(MAX(MIN($AX206,EOMONTH(BK$15,0))-MAX($AW206,BK$15)+1,)&gt;0,1,0)),
_xlfn.IFS(
$ES206="LisChannel",
_xlpm.COEFF*
INDEX({1;1;1.2;1.2;1;1;1;1;1.2;1.2;1.2;1.2},
MATCH(MONTH(BK$15),
{1,2,3,4,5,6,7,8,9,10,11,12})),
CONCATENATE($ES206," ",$L206)="RussOutdoor метро",
_xlpm.COEFF*
INDEX({0.8;0.9;1.1;1.1;1;1;1;1;1.1;1.1;1.1;1.1},
MATCH(MONTH(BK$15),
{1,2,3,4,5,6,7,8,9,10,11,12})),
$ES206&lt;&gt;"LisChannel",
_xlpm.COEFF,
$ES206&lt;&gt;"RussOutdoor",
_xlpm.COEFF))</f>
        <v/>
      </c>
      <c r="BL206" s="62">
        <f>COUNTIFS($AZ206:$BK206,"&gt;0")</f>
        <v/>
      </c>
      <c r="BM206" s="65" t="n"/>
      <c r="BN206" s="125">
        <f>$DJ206</f>
        <v/>
      </c>
      <c r="BO206" s="63">
        <f>$DQ206</f>
        <v/>
      </c>
      <c r="BP206" s="125">
        <f>
IFERROR(
IF($BL206=0,0,
$BN206*(1-$BO206)),
0)</f>
        <v/>
      </c>
      <c r="BQ206" s="125">
        <f t="array" ref="BQ206">
IFERROR(
_xlfn.IFS(
$DH206="день_1",
$BP206*$BL206/($AX206-$AW206+1)*AZ206*(DAY(EOMONTH(AZ$15,0))),
$DH206="день_2",
$BP206/30*MAX(MIN($AX206,EOMONTH(AZ$15,0))-MAX($AW206,AZ$15)+1,),
$DH206="раб.день",
$BP206/30*(IFERROR(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$BP206*AZ206,
$DH206="неделя",
$BP206*AZ206/7*(ROUNDUP((DAY(EOMONTH(AZ$15,0)))/4,0))),
0)</f>
        <v/>
      </c>
      <c r="BR206" s="125">
        <f t="array" ref="BR206">
IFERROR(
_xlfn.IFS(
$DH206="день_1",
$BP206*$BL206/($AX206-$AW206+1)*BA206*(DAY(EOMONTH(BA$15,0))),
$DH206="день_2",
$BP206/30*MAX(MIN($AX206,EOMONTH(BA$15,0))-MAX($AW206,BA$15)+1,),
$DH206="раб.день",
$BP206/30*(IFERROR(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$BP206*BA206,
$DH206="неделя",
$BP206*BA206/7*(ROUNDUP((DAY(EOMONTH(BA$15,0)))/4,0))),
0)</f>
        <v/>
      </c>
      <c r="BS206" s="125">
        <f t="array" ref="BS206">
IFERROR(
_xlfn.IFS(
$DH206="день_1",
$BP206*$BL206/($AX206-$AW206+1)*BB206*(DAY(EOMONTH(BB$15,0))),
$DH206="день_2",
$BP206/30*MAX(MIN($AX206,EOMONTH(BB$15,0))-MAX($AW206,BB$15)+1,),
$DH206="раб.день",
$BP206/30*(IFERROR(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$BP206*BB206,
$DH206="неделя",
$BP206*BB206/7*(ROUNDUP((DAY(EOMONTH(BB$15,0)))/4,0))),
0)</f>
        <v/>
      </c>
      <c r="BT206" s="125">
        <f t="array" ref="BT206">
IFERROR(
_xlfn.IFS(
$DH206="день_1",
$BP206*$BL206/($AX206-$AW206+1)*BC206*(DAY(EOMONTH(BC$15,0))),
$DH206="день_2",
$BP206/30*MAX(MIN($AX206,EOMONTH(BC$15,0))-MAX($AW206,BC$15)+1,),
$DH206="раб.день",
$BP206/30*(IFERROR(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$BP206*BC206,
$DH206="неделя",
$BP206*BC206/7*(ROUNDUP((DAY(EOMONTH(BC$15,0)))/4,0))),
0)</f>
        <v/>
      </c>
      <c r="BU206" s="125">
        <f t="array" ref="BU206">
IFERROR(
_xlfn.IFS(
$DH206="день_1",
$BP206*$BL206/($AX206-$AW206+1)*BD206*(DAY(EOMONTH(BD$15,0))),
$DH206="день_2",
$BP206/30*MAX(MIN($AX206,EOMONTH(BD$15,0))-MAX($AW206,BD$15)+1,),
$DH206="раб.день",
$BP206/30*(IFERROR(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$BP206*BD206,
$DH206="неделя",
$BP206*BD206/7*(ROUNDUP((DAY(EOMONTH(BD$15,0)))/4,0))),
0)</f>
        <v/>
      </c>
      <c r="BV206" s="125">
        <f t="array" ref="BV206">
IFERROR(
_xlfn.IFS(
$DH206="день_1",
$BP206*$BL206/($AX206-$AW206+1)*BE206*(DAY(EOMONTH(BE$15,0))),
$DH206="день_2",
$BP206/30*MAX(MIN($AX206,EOMONTH(BE$15,0))-MAX($AW206,BE$15)+1,),
$DH206="раб.день",
$BP206/30*(IFERROR(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$BP206*BE206,
$DH206="неделя",
$BP206*BE206/7*(ROUNDUP((DAY(EOMONTH(BE$15,0)))/4,0))),
0)</f>
        <v/>
      </c>
      <c r="BW206" s="125">
        <f t="array" ref="BW206">
IFERROR(
_xlfn.IFS(
$DH206="день_1",
$BP206*$BL206/($AX206-$AW206+1)*BF206*(DAY(EOMONTH(BF$15,0))),
$DH206="день_2",
$BP206/30*MAX(MIN($AX206,EOMONTH(BF$15,0))-MAX($AW206,BF$15)+1,),
$DH206="раб.день",
$BP206/30*(IFERROR(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$BP206*BF206,
$DH206="неделя",
$BP206*BF206/7*(ROUNDUP((DAY(EOMONTH(BF$15,0)))/4,0))),
0)</f>
        <v/>
      </c>
      <c r="BX206" s="125">
        <f t="array" ref="BX206">
IFERROR(
_xlfn.IFS(
$DH206="день_1",
$BP206*$BL206/($AX206-$AW206+1)*BG206*(DAY(EOMONTH(BG$15,0))),
$DH206="день_2",
$BP206/30*MAX(MIN($AX206,EOMONTH(BG$15,0))-MAX($AW206,BG$15)+1,),
$DH206="раб.день",
$BP206/30*(IFERROR(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$BP206*BG206,
$DH206="неделя",
$BP206*BG206/7*(ROUNDUP((DAY(EOMONTH(BG$15,0)))/4,0))),
0)</f>
        <v/>
      </c>
      <c r="BY206" s="125">
        <f t="array" ref="BY206">
IFERROR(
_xlfn.IFS(
$DH206="день_1",
$BP206*$BL206/($AX206-$AW206+1)*BH206*(DAY(EOMONTH(BH$15,0))),
$DH206="день_2",
$BP206/30*MAX(MIN($AX206,EOMONTH(BH$15,0))-MAX($AW206,BH$15)+1,),
$DH206="раб.день",
$BP206/30*(IFERROR(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$BP206*BH206,
$DH206="неделя",
$BP206*BH206/7*(ROUNDUP((DAY(EOMONTH(BH$15,0)))/4,0))),
0)</f>
        <v/>
      </c>
      <c r="BZ206" s="125">
        <f t="array" ref="BZ206">
IFERROR(
_xlfn.IFS(
$DH206="день_1",
$BP206*$BL206/($AX206-$AW206+1)*BI206*(DAY(EOMONTH(BI$15,0))),
$DH206="день_2",
$BP206/30*MAX(MIN($AX206,EOMONTH(BI$15,0))-MAX($AW206,BI$15)+1,),
$DH206="раб.день",
$BP206/30*(IFERROR(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$BP206*BI206,
$DH206="неделя",
$BP206*BI206/7*(ROUNDUP((DAY(EOMONTH(BI$15,0)))/4,0))),
0)</f>
        <v/>
      </c>
      <c r="CA206" s="125">
        <f t="array" ref="CA206">
IFERROR(
_xlfn.IFS(
$DH206="день_1",
$BP206*$BL206/($AX206-$AW206+1)*BJ206*(DAY(EOMONTH(BJ$15,0))),
$DH206="день_2",
$BP206/30*MAX(MIN($AX206,EOMONTH(BJ$15,0))-MAX($AW206,BJ$15)+1,),
$DH206="раб.день",
$BP206/30*(IFERROR(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$BP206*BJ206,
$DH206="неделя",
$BP206*BJ206/7*(ROUNDUP((DAY(EOMONTH(BJ$15,0)))/4,0))),
0)</f>
        <v/>
      </c>
      <c r="CB206" s="125">
        <f t="array" ref="CB206">
IFERROR(
_xlfn.IFS(
$DH206="день_1",
$BP206*$BL206/($AX206-$AW206+1)*BK206*(DAY(EOMONTH(BK$15,0))),
$DH206="день_2",
$BP206/30*MAX(MIN($AX206,EOMONTH(BK$15,0))-MAX($AW206,BK$15)+1,),
$DH206="раб.день",
$BP206/30*(IFERROR(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$BP206*BK206,
$DH206="неделя",
$BP206*BK206/7*(ROUNDUP((DAY(EOMONTH(BK$15,0)))/4,0))),
0)</f>
        <v/>
      </c>
      <c r="CC206" s="125">
        <f>SUM($BQ206:$CB206)</f>
        <v/>
      </c>
      <c r="CD206" s="126">
        <f>SUM($EH206:$EH206)</f>
        <v/>
      </c>
      <c r="CE206" s="126">
        <f>$CD206*$AB206</f>
        <v/>
      </c>
      <c r="CF206" s="126">
        <f>SUM($EK206:$EK206)</f>
        <v/>
      </c>
      <c r="CG206" s="126">
        <f>$CF206*$AB206</f>
        <v/>
      </c>
      <c r="CH206" s="126">
        <f>SUM($CC206,$CE206,$CG206)</f>
        <v/>
      </c>
      <c r="CI206" s="126">
        <f>$CH206*(1+$CM206)</f>
        <v/>
      </c>
      <c r="CJ206" s="127" t="n">
        <v>0</v>
      </c>
      <c r="CK206" s="126">
        <f>SUM($CH206:$CH206)*(1+$CJ206)</f>
        <v/>
      </c>
      <c r="CL206" s="126">
        <f>SUM($CH206:$CH206)*(1+$CM206)</f>
        <v/>
      </c>
      <c r="CM206" s="59" t="n"/>
      <c r="CN206" s="59" t="n"/>
      <c r="CO206" s="72" t="n"/>
      <c r="CP206" s="59" t="n"/>
      <c r="CQ206" s="73" t="n"/>
      <c r="CR206" s="73" t="n"/>
      <c r="CS206" s="73" t="n"/>
      <c r="CT206" s="72" t="n"/>
      <c r="CU206" s="79" t="inlineStr">
        <is>
          <t> </t>
        </is>
      </c>
      <c r="CV206" s="60" t="n"/>
      <c r="CW206" s="60" t="n"/>
      <c r="CX206" s="60" t="n"/>
      <c r="CY206" s="127">
        <f>IFERROR(($CC206-$EE206)/($EE206/(1-$DQ206)),0)</f>
        <v/>
      </c>
      <c r="CZ206" s="127">
        <f>IFERROR(1-$EI206/($CE206),0)</f>
        <v/>
      </c>
      <c r="DA206" s="127">
        <f>IFERROR(1-$EL206/($CG206),0)</f>
        <v/>
      </c>
      <c r="DB206" s="126">
        <f>ROUND(IFERROR(($CI206/(1+$CM206)-$EN206),0),2)</f>
        <v/>
      </c>
      <c r="DC206" s="128" t="n"/>
      <c r="DD206" s="125" t="n"/>
      <c r="DE206" s="75" t="n">
        <v>0</v>
      </c>
      <c r="DF206" s="128" t="n"/>
      <c r="DG206" s="125">
        <f>IF($DC206=0,0,$DD206*($DC206*100%-$DE206*$DF206))*SUM($AB206:$AB206)</f>
        <v/>
      </c>
      <c r="DH206" s="129" t="inlineStr">
        <is>
          <t>месяц</t>
        </is>
      </c>
      <c r="DI206" s="130">
        <f t="array" ref="DI206">IFERROR(
IF($ES206="LisChannel",
(ROUND(((INDEX({174.625;153.888888888889;130.972222222222},MATCH($AI206,{2;3;4}),0))*$AG206*$AI206),2)),0),0)</f>
        <v/>
      </c>
      <c r="DJ206" s="130">
        <f>
_xlfn.LET(_xlpm.X,
IFERROR(
IF($ES206="НовиковТВ",
(_xlfn.LET(_xlpm.NTV,
_xlfn.LET(_xlpm.MIN,350000,
IF(SUMIFS($DI:$DI,$ES:$ES,"НовиковТВ")&lt;=_xlpm.MIN,
(SUMIFS($DI:$DI,$ES:$ES,"НовиковТВ")/(COUNTIFS($ES:$ES,"НовиковТВ")))*_xlpm.MIN/SUMIFS($DI:$DI,$ES:$ES,"НовиковТВ"),
DI206)),
_xlpm.NTV+$DG206/(1-(1-(_xlpm.NTV)*(1-$DL206)*(1-$DM206)*(1-$DN206)*(1-$DO206)*(1-$DP206)/_xlpm.NTV))))/(1+$EP206),
$DI206+$DG206/(1-(1-($DI206)*(1-$DL206)*(1-$DM206)*(1-$DN206)*(1-$DO206)*(1-$DP206)/$DI206))),
0),
_xlpm.X*(1+$CM206)*(1+$CW206)-_xlpm.X*(1+$CM206)+_xlpm.X)</f>
        <v/>
      </c>
      <c r="DK206" s="125" t="inlineStr">
        <is>
          <t>послед.</t>
        </is>
      </c>
      <c r="DL206" s="63" t="n">
        <v>0</v>
      </c>
      <c r="DM206" s="63" t="n">
        <v>0</v>
      </c>
      <c r="DN206" s="63" t="n">
        <v>0</v>
      </c>
      <c r="DO206" s="63" t="n">
        <v>0</v>
      </c>
      <c r="DP206" s="63" t="n">
        <v>0</v>
      </c>
      <c r="DQ206" s="63">
        <f t="array" ref="DQ206">IFERROR(_xlfn.IFS(
$DK206="послед.",1-(1-$DL206)*(1-$DM206)*(1-$DN206)*(1-$DO206)*(1-$DP206),
$DK206="сумм.",$DL206+$DM206+$DN206+$DO206+$DP206),
0)</f>
        <v/>
      </c>
      <c r="DR206" s="125">
        <f t="array" ref="DR206">
IFERROR(
_xlfn.IFS(
$BL206=0,
0,
$BL206&gt;0,
_xlfn.IFS($DK206="послед.",
$DJ206*(1-$DL206)*(1-$DM206)*(1-$DN206)*(1-$DO206)*(1-$DP206),
$DK206="сумм.",
$DJ206*(1-($DL206+$DM206+$DN206+$DO206+$DP206)))),0)</f>
        <v/>
      </c>
      <c r="DS206" s="125">
        <f t="array" ref="DS206">
IFERROR(_xlfn.IFS(
$DH206="день_1",
$DR206*$BL206/($AX206-$AW206+1)*AZ206*(DAY(EOMONTH(AZ$15,0))),
$DH206="день_2",
$DR206/30*MAX(MIN($AX206,EOMONTH(AZ$15,0))-MAX($AW206,AZ$15)+1,),
$DH206="раб.день",
$DR206/30*(IFERROR(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$DR206*AZ206,
$DH206="неделя",
$DR206*AZ206/7*(ROUNDUP((DAY(EOMONTH(AZ$15,0)))/4,0))),
0)</f>
        <v/>
      </c>
      <c r="DT206" s="125">
        <f t="array" ref="DT206">
IFERROR(_xlfn.IFS(
$DH206="день_1",
$DR206*$BL206/($AX206-$AW206+1)*BA206*(DAY(EOMONTH(BA$15,0))),
$DH206="день_2",
$DR206/30*MAX(MIN($AX206,EOMONTH(BA$15,0))-MAX($AW206,BA$15)+1,),
$DH206="раб.день",
$DR206/30*(IFERROR(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$DR206*BA206,
$DH206="неделя",
$DR206*BA206/7*(ROUNDUP((DAY(EOMONTH(BA$15,0)))/4,0))),
0)</f>
        <v/>
      </c>
      <c r="DU206" s="125">
        <f t="array" ref="DU206">
IFERROR(_xlfn.IFS(
$DH206="день_1",
$DR206*$BL206/($AX206-$AW206+1)*BB206*(DAY(EOMONTH(BB$15,0))),
$DH206="день_2",
$DR206/30*MAX(MIN($AX206,EOMONTH(BB$15,0))-MAX($AW206,BB$15)+1,),
$DH206="раб.день",
$DR206/30*(IFERROR(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$DR206*BB206,
$DH206="неделя",
$DR206*BB206/7*(ROUNDUP((DAY(EOMONTH(BB$15,0)))/4,0))),
0)</f>
        <v/>
      </c>
      <c r="DV206" s="125">
        <f t="array" ref="DV206">
IFERROR(_xlfn.IFS(
$DH206="день_1",
$DR206*$BL206/($AX206-$AW206+1)*BC206*(DAY(EOMONTH(BC$15,0))),
$DH206="день_2",
$DR206/30*MAX(MIN($AX206,EOMONTH(BC$15,0))-MAX($AW206,BC$15)+1,),
$DH206="раб.день",
$DR206/30*(IFERROR(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$DR206*BC206,
$DH206="неделя",
$DR206*BC206/7*(ROUNDUP((DAY(EOMONTH(BC$15,0)))/4,0))),
0)</f>
        <v/>
      </c>
      <c r="DW206" s="125">
        <f t="array" ref="DW206">
IFERROR(_xlfn.IFS(
$DH206="день_1",
$DR206*$BL206/($AX206-$AW206+1)*BD206*(DAY(EOMONTH(BD$15,0))),
$DH206="день_2",
$DR206/30*MAX(MIN($AX206,EOMONTH(BD$15,0))-MAX($AW206,BD$15)+1,),
$DH206="раб.день",
$DR206/30*(IFERROR(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$DR206*BD206,
$DH206="неделя",
$DR206*BD206/7*(ROUNDUP((DAY(EOMONTH(BD$15,0)))/4,0))),
0)</f>
        <v/>
      </c>
      <c r="DX206" s="125">
        <f t="array" ref="DX206">
IFERROR(_xlfn.IFS(
$DH206="день_1",
$DR206*$BL206/($AX206-$AW206+1)*BE206*(DAY(EOMONTH(BE$15,0))),
$DH206="день_2",
$DR206/30*MAX(MIN($AX206,EOMONTH(BE$15,0))-MAX($AW206,BE$15)+1,),
$DH206="раб.день",
$DR206/30*(IFERROR(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$DR206*BE206,
$DH206="неделя",
$DR206*BE206/7*(ROUNDUP((DAY(EOMONTH(BE$15,0)))/4,0))),
0)</f>
        <v/>
      </c>
      <c r="DY206" s="125">
        <f t="array" ref="DY206">
IFERROR(_xlfn.IFS(
$DH206="день_1",
$DR206*$BL206/($AX206-$AW206+1)*BF206*(DAY(EOMONTH(BF$15,0))),
$DH206="день_2",
$DR206/30*MAX(MIN($AX206,EOMONTH(BF$15,0))-MAX($AW206,BF$15)+1,),
$DH206="раб.день",
$DR206/30*(IFERROR(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$DR206*BF206,
$DH206="неделя",
$DR206*BF206/7*(ROUNDUP((DAY(EOMONTH(BF$15,0)))/4,0))),
0)</f>
        <v/>
      </c>
      <c r="DZ206" s="125">
        <f t="array" ref="DZ206">
IFERROR(_xlfn.IFS(
$DH206="день_1",
$DR206*$BL206/($AX206-$AW206+1)*BG206*(DAY(EOMONTH(BG$15,0))),
$DH206="день_2",
$DR206/30*MAX(MIN($AX206,EOMONTH(BG$15,0))-MAX($AW206,BG$15)+1,),
$DH206="раб.день",
$DR206/30*(IFERROR(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$DR206*BG206,
$DH206="неделя",
$DR206*BG206/7*(ROUNDUP((DAY(EOMONTH(BG$15,0)))/4,0))),
0)</f>
        <v/>
      </c>
      <c r="EA206" s="125">
        <f t="array" ref="EA206">
IFERROR(_xlfn.IFS(
$DH206="день_1",
$DR206*$BL206/($AX206-$AW206+1)*BH206*(DAY(EOMONTH(BH$15,0))),
$DH206="день_2",
$DR206/30*MAX(MIN($AX206,EOMONTH(BH$15,0))-MAX($AW206,BH$15)+1,),
$DH206="раб.день",
$DR206/30*(IFERROR(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$DR206*BH206,
$DH206="неделя",
$DR206*BH206/7*(ROUNDUP((DAY(EOMONTH(BH$15,0)))/4,0))),
0)</f>
        <v/>
      </c>
      <c r="EB206" s="125">
        <f t="array" ref="EB206">
IFERROR(_xlfn.IFS(
$DH206="день_1",
$DR206*$BL206/($AX206-$AW206+1)*BI206*(DAY(EOMONTH(BI$15,0))),
$DH206="день_2",
$DR206/30*MAX(MIN($AX206,EOMONTH(BI$15,0))-MAX($AW206,BI$15)+1,),
$DH206="раб.день",
$DR206/30*(IFERROR(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$DR206*BI206,
$DH206="неделя",
$DR206*BI206/7*(ROUNDUP((DAY(EOMONTH(BI$15,0)))/4,0))),
0)</f>
        <v/>
      </c>
      <c r="EC206" s="125">
        <f t="array" ref="EC206">
IFERROR(_xlfn.IFS(
$DH206="день_1",
$DR206*$BL206/($AX206-$AW206+1)*BJ206*(DAY(EOMONTH(BJ$15,0))),
$DH206="день_2",
$DR206/30*MAX(MIN($AX206,EOMONTH(BJ$15,0))-MAX($AW206,BJ$15)+1,),
$DH206="раб.день",
$DR206/30*(IFERROR(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$DR206*BJ206,
$DH206="неделя",
$DR206*BJ206/7*(ROUNDUP((DAY(EOMONTH(BJ$15,0)))/4,0))),
0)</f>
        <v/>
      </c>
      <c r="ED206" s="125">
        <f t="array" ref="ED206">
IFERROR(_xlfn.IFS(
$DH206="день_1",
$DR206*$BL206/($AX206-$AW206+1)*BK206*(DAY(EOMONTH(BK$15,0))),
$DH206="день_2",
$DR206/30*MAX(MIN($AX206,EOMONTH(BK$15,0))-MAX($AW206,BK$15)+1,),
$DH206="раб.день",
$DR206/30*(IFERROR(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$DR206*BK206,
$DH206="неделя",
$DR206*BK206/7*(ROUNDUP((DAY(EOMONTH(BK$15,0)))/4,0))),
0)</f>
        <v/>
      </c>
      <c r="EE206" s="125">
        <f>SUM($DS206,$DT206,$DU206,$DV206,$DW206,$DX206,$DY206,$DZ206,$EA206,$EB206,$EC206,$ED206)</f>
        <v/>
      </c>
      <c r="EF206" s="125">
        <f>IFERROR(ROUND($EE206*(1+$EP206),2),0)</f>
        <v/>
      </c>
      <c r="EG206" s="128" t="n">
        <v>1</v>
      </c>
      <c r="EH206" s="126" t="n">
        <v>0</v>
      </c>
      <c r="EI206" s="126">
        <f>ROUND(SUM($EH206:$EH206)*SUM($AB206:$AB206)*$EG206,2)</f>
        <v/>
      </c>
      <c r="EJ206" s="126">
        <f>ROUND($EI206*(1+$EP206),2)</f>
        <v/>
      </c>
      <c r="EK206" s="126" t="n">
        <v>0</v>
      </c>
      <c r="EL206" s="126">
        <f>ROUND(SUM($EK206:$EK206)*SUM($AB206:$AB206)*$EG206,2)</f>
        <v/>
      </c>
      <c r="EM206" s="126">
        <f>ROUND($EL206*(1+$EP206),2)</f>
        <v/>
      </c>
      <c r="EN206" s="126">
        <f>SUM($EE206,$EI206,$EL206)</f>
        <v/>
      </c>
      <c r="EO206" s="126">
        <f>SUM($EF206,$EJ206,$EM206)</f>
        <v/>
      </c>
      <c r="EP206" s="59" t="n"/>
      <c r="EQ206" s="59" t="n"/>
      <c r="ER206" s="60">
        <f t="array" ref="ER2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MATCH(ES206,
{"AMS";"RussOutdoor";"HD Outdoor";"Ingroup";"IQ";"Ledproduction";"LisChannel";"Logic";"Media-PPL";"NovikovTV | НовиковТВ";"SMA";"SOK";"КрокусТВ | CrocusTV | IndoorTV";"Сити";"ТЯК Москва"},
0)),"")</f>
        <v/>
      </c>
      <c r="ES206" s="60" t="n"/>
      <c r="ET206" s="60">
        <f t="array" ref="ET2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MATCH(ES206,
{"AMS";"RussOutdoor";"HD Outdoor";"Ingroup";"IQ";"Ledproduction";"LisChannel";"Logic";"Media-PPL";"NovikovTV | НовиковТВ";"SMA";"SOK";"КрокусТВ | CrocusTV | IndoorTV";"Сити";"ТЯК Москва"},
0)),"")</f>
        <v/>
      </c>
      <c r="EU206" s="60" t="n"/>
      <c r="EV206" s="60" t="n"/>
      <c r="EX206" s="110">
        <f t="array" ref="EX206">
($AR206/30
+N("ТРАФИК ПЛОЩАДКИ"))*
(IFERROR(
_xlfn.LET(
_xlpm.GPR,
HLOOKUP($L206,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IF($Q206="цифровой",_xlpm.GPR/$AG206,_xlpm.GPR/60)),
0)
+N("DWELL TIME"))*
(IF($AB206=0,0,IF($AB206=1,0.3,IF($AB206=2,0.5,IF($AB206&gt;2,1))))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_xlfn.IFS($AC206="да",1.2,$AC206="нет",1)*
_xlfn.IFS($AD206="да",1.2,$AD206="нет",1)*
IF(R206="статический",1,1.2)*
$X206*
INDEX(
{1.2;1;1.2;1.2;1;1.2;1.2;1.2;1.2;1.2;1.2;1;1.2;1.2;1.2;1.2;1;1;1.2;1.2;1.2;1;1;1;1;1.2;1.2;1.2;1.2;1;1;1;1;1.2;1.2;1.2;1.2;1.2;1.2;1.2;1.2;1;1;1.2;1;1;1;1;1.5;1;1;1.5;1.5;1.2},
MATCH($Q206,_xlpm.MI,0)))&gt;{0.02;0.04;0.06;0.1;0.2;0.4;0.6;0.8;1;2;4;6})),
{0;1;2;3;4;5;6;7;8;9;10;11;12},
0)))
+N("КОЭФФИЦИЕНТ КОНТАКТА"))))*
(_xlfn.IFS($X206&lt;0.1,$X206/1000,$X206&gt;25,5.2,AND($X206&gt;=0.1,$X206&lt;=25),(($X206*2+0.1)/10)*($X206/10)))*
IFERROR((_xlfn.LET(
_xlpm.MA,
{0;0.8;0.85;0.9;0.95;1},
_xlpm.MAA,
{0;1;2;3;4;5},
INDEX(_xlpm.MA,MATCH(SUMPRODUCT(--((IF(ROUND(_xlpm.MAA,1)&gt;5,5,ROUND($AB206,1)))&gt;{0;1;2;3;4;5})),_xlpm.MAA,0)))
+N("КОЭФФИЦИЕНТ КОЛ-ВО КОНСТРУКЦИЙ")),1)*
$AB206,0))*
(IF($Q206="цифровой",$AG206/15*$AI206,1)
+N("ДЛЯ ЦИФРЫ"))</f>
        <v/>
      </c>
      <c r="EY206" s="110">
        <f>IFERROR(EX206*AY206,0)</f>
        <v/>
      </c>
      <c r="EZ206" s="131">
        <f>IFERROR(DP206/EY206*1000,0)</f>
        <v/>
      </c>
      <c r="FA206" s="112">
        <f>IFERROR(FC206/FB206,0)</f>
        <v/>
      </c>
      <c r="FB206" s="112">
        <f>IFERROR((FC206/(EY206/FF206*#REF!))*0.825,0)</f>
        <v/>
      </c>
      <c r="FC206" s="112">
        <f>IFERROR(((EX206*30/AR206)*100)/30,0)</f>
        <v/>
      </c>
      <c r="FD206" s="112">
        <f>IFERROR(EY206/G206*100%,0)</f>
        <v/>
      </c>
      <c r="FE206" s="112">
        <f>IFERROR(FD206/FC206*100%,0)</f>
        <v/>
      </c>
      <c r="FF206" s="110">
        <f>IFERROR(AR206/30*AY206,0)</f>
        <v/>
      </c>
    </row>
    <row r="207" ht="12.75" customHeight="1">
      <c r="A207" s="59" t="n"/>
      <c r="B207" s="60" t="n"/>
      <c r="C207" s="60" t="n"/>
      <c r="D207" s="60">
        <f t="array" ref="D2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7" s="60">
        <f t="array" ref="E2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7" s="60" t="inlineStr"/>
      <c r="G207" s="60" t="n"/>
      <c r="H207" s="60">
        <f t="array" ref="H2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7" s="60" t="n"/>
      <c r="J207" s="60" t="n"/>
      <c r="K207" s="60" t="n"/>
      <c r="L207" s="60" t="n"/>
      <c r="M207" s="60" t="n"/>
      <c r="N207" s="60" t="n"/>
      <c r="O207" s="60" t="n"/>
      <c r="P207" s="60">
        <f t="array" ref="P207">
_xlfn.IFS(
ISNUMBER(MATCH($Q207,{"шелфбаннер","разделитель","монетница","чековая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ISNUMBER(MATCH($Q207,{"каталог","журнал"},)),
"Пресса",
$Q207="","")</f>
        <v/>
      </c>
      <c r="Q207" s="60" t="n"/>
      <c r="R207" s="60">
        <f t="array" ref="R207">
IFERROR(
_xlfn.IFS(
OR(ISNUMBER(MATCH($Q207,{"экспозиция","макет","стенд","автостенд","авто стенд","выставочное пространство","выставочные стенды","модульные выставочные стенды","3Д конструкция","3D конструкция"},)),P207="Экспонирование"),
"нестандартный",
ISNUMBER(MATCH($Q207,{"скроллер","призматрон"},)),
"динамический",
$P207="Видео",
"цифровой",
OR($P207="Пресса",$P207="Щит",$P207="POSm",$P207="Подвес",$P207="Брендирование/оклейка"),
"статический"),"")</f>
        <v/>
      </c>
      <c r="S207" s="59" t="n"/>
      <c r="T207" s="60" t="n"/>
      <c r="U207" s="60" t="n"/>
      <c r="V207" s="60">
        <f>
IF(P207="Видео",
"цифровой постер/ролик",
IF(ISNUMBER(MATCH(Q207,{"короб световой","короб световой | лайтбокс","короб световой | кристалайт","лайтбокс","лайт бокс","кристалайт","LB","lightbox"},)),
"бэклит",
IF(P207="Брендирование/оклейка",
"перфарированная пленка/самоклейка",
IF(P207="Экспонирование",
"под запрос",
IF(P207="Подвес",
"баннер/ткань",
"")))))</f>
        <v/>
      </c>
      <c r="W207" s="59" t="n"/>
      <c r="X207" s="59" t="n"/>
      <c r="Y207" s="59" t="n"/>
      <c r="Z207" s="61" t="n"/>
      <c r="AA207" s="61" t="n"/>
      <c r="AB207" s="61">
        <f>IF(BL207&gt;0,Z207,0)</f>
        <v/>
      </c>
      <c r="AC207" s="59" t="n"/>
      <c r="AD207" s="59" t="n"/>
      <c r="AE207" s="59" t="n"/>
      <c r="AF207" s="59" t="n"/>
      <c r="AG207" s="59" t="n"/>
      <c r="AH207" s="59" t="n"/>
      <c r="AI207" s="59" t="n"/>
      <c r="AJ207" s="59" t="n"/>
      <c r="AK207" s="59" t="n"/>
      <c r="AL207" s="62">
        <f>IFERROR(IF(OR(R207="статический",R207="динамический",R207="нестандартный",R207="",R207=""),"-",IF(AND(AH207="-",AI207="-"),"-",AK207*3600/AH207*AI207)),"-")</f>
        <v/>
      </c>
      <c r="AM207" s="62">
        <f>IFERROR(IF(OR(R207="статический",R207="динамический",R207="",R207="", R207="BTL",R207="нестандартный"),"-",AG207*AI207*AL207/60),"-")</f>
        <v/>
      </c>
      <c r="AN207" s="63">
        <f>IFERROR(IF(AH207="","-",AG207*AI207/AH207),"-")</f>
        <v/>
      </c>
      <c r="AO207" s="59">
        <f>IFERROR(IF(OR($R207="статический",$R207="динамический",$R207="",$R207="",$R207="BTL",$R207="нестандартный"),"-",$AL207*$AY207),"-")</f>
        <v/>
      </c>
      <c r="AP207" s="62">
        <f>IFERROR(IF(OR($R207="статический",$R207="динамический",$R207="",$R207="",$R207="BTL",$R207="нестандартный"),"-",$AM207*AY207),"-")</f>
        <v/>
      </c>
      <c r="AQ207" s="64" t="n"/>
      <c r="AR207" s="61" t="n"/>
      <c r="AS207" s="61" t="n"/>
      <c r="AT207" s="61" t="n"/>
      <c r="AU207" s="65" t="n"/>
      <c r="AV207" s="124">
        <f>IFERROR(DR207/AT207*1000,"n/a")</f>
        <v/>
      </c>
      <c r="AW207" s="67" t="n"/>
      <c r="AX207" s="67" t="n"/>
      <c r="AY207" s="43">
        <f>IFERROR(IF(OR($AW207="",$AX207=""),"",_xlfn.DAYS($AX207+1,$AW207)),"")</f>
        <v/>
      </c>
      <c r="AZ207" s="68">
        <f t="array" ref="AZ207">
_xlfn.LET(_xlpm.COEFF,
IF($AW207+$AX207=0,0,IF(MAX(MIN($AX207,EOMONTH(AZ$15,0))-MAX($AW207,AZ$15)+1,)&gt;0,1,0)),
_xlfn.IFS(
$ES207="LisChannel",
_xlpm.COEFF*
INDEX({1;1;1.2;1.2;1;1;1;1;1.2;1.2;1.2;1.2},
MATCH(MONTH(AZ$15),
{1,2,3,4,5,6,7,8,9,10,11,12})),
CONCATENATE($ES207," ",$L207)="RussOutdoor метро",
_xlpm.COEFF*
INDEX({0.8;0.9;1.1;1.1;1;1;1;1;1.1;1.1;1.1;1.1},
MATCH(MONTH(AZ$15),
{1,2,3,4,5,6,7,8,9,10,11,12})),
$ES207&lt;&gt;"LisChannel",
_xlpm.COEFF,
$ES207&lt;&gt;"RussOutdoor",
_xlpm.COEFF))</f>
        <v/>
      </c>
      <c r="BA207" s="68">
        <f t="array" ref="BA207">
_xlfn.LET(_xlpm.COEFF,
IF($AW207+$AX207=0,0,IF(MAX(MIN($AX207,EOMONTH(BA$15,0))-MAX($AW207,BA$15)+1,)&gt;0,1,0)),
_xlfn.IFS(
$ES207="LisChannel",
_xlpm.COEFF*
INDEX({1;1;1.2;1.2;1;1;1;1;1.2;1.2;1.2;1.2},
MATCH(MONTH(BA$15),
{1,2,3,4,5,6,7,8,9,10,11,12})),
CONCATENATE($ES207," ",$L207)="RussOutdoor метро",
_xlpm.COEFF*
INDEX({0.8;0.9;1.1;1.1;1;1;1;1;1.1;1.1;1.1;1.1},
MATCH(MONTH(BA$15),
{1,2,3,4,5,6,7,8,9,10,11,12})),
$ES207&lt;&gt;"LisChannel",
_xlpm.COEFF,
$ES207&lt;&gt;"RussOutdoor",
_xlpm.COEFF))</f>
        <v/>
      </c>
      <c r="BB207" s="68">
        <f t="array" ref="BB207">
_xlfn.LET(_xlpm.COEFF,
IF($AW207+$AX207=0,0,IF(MAX(MIN($AX207,EOMONTH(BB$15,0))-MAX($AW207,BB$15)+1,)&gt;0,1,0)),
_xlfn.IFS(
$ES207="LisChannel",
_xlpm.COEFF*
INDEX({1;1;1.2;1.2;1;1;1;1;1.2;1.2;1.2;1.2},
MATCH(MONTH(BB$15),
{1,2,3,4,5,6,7,8,9,10,11,12})),
CONCATENATE($ES207," ",$L207)="RussOutdoor метро",
_xlpm.COEFF*
INDEX({0.8;0.9;1.1;1.1;1;1;1;1;1.1;1.1;1.1;1.1},
MATCH(MONTH(BB$15),
{1,2,3,4,5,6,7,8,9,10,11,12})),
$ES207&lt;&gt;"LisChannel",
_xlpm.COEFF,
$ES207&lt;&gt;"RussOutdoor",
_xlpm.COEFF))</f>
        <v/>
      </c>
      <c r="BC207" s="68">
        <f t="array" ref="BC207">
_xlfn.LET(_xlpm.COEFF,
IF($AW207+$AX207=0,0,IF(MAX(MIN($AX207,EOMONTH(BC$15,0))-MAX($AW207,BC$15)+1,)&gt;0,1,0)),
_xlfn.IFS(
$ES207="LisChannel",
_xlpm.COEFF*
INDEX({1;1;1.2;1.2;1;1;1;1;1.2;1.2;1.2;1.2},
MATCH(MONTH(BC$15),
{1,2,3,4,5,6,7,8,9,10,11,12})),
CONCATENATE($ES207," ",$L207)="RussOutdoor метро",
_xlpm.COEFF*
INDEX({0.8;0.9;1.1;1.1;1;1;1;1;1.1;1.1;1.1;1.1},
MATCH(MONTH(BC$15),
{1,2,3,4,5,6,7,8,9,10,11,12})),
$ES207&lt;&gt;"LisChannel",
_xlpm.COEFF,
$ES207&lt;&gt;"RussOutdoor",
_xlpm.COEFF))</f>
        <v/>
      </c>
      <c r="BD207" s="68">
        <f t="array" ref="BD207">
_xlfn.LET(_xlpm.COEFF,
IF($AW207+$AX207=0,0,IF(MAX(MIN($AX207,EOMONTH(BD$15,0))-MAX($AW207,BD$15)+1,)&gt;0,1,0)),
_xlfn.IFS(
$ES207="LisChannel",
_xlpm.COEFF*
INDEX({1;1;1.2;1.2;1;1;1;1;1.2;1.2;1.2;1.2},
MATCH(MONTH(BD$15),
{1,2,3,4,5,6,7,8,9,10,11,12})),
CONCATENATE($ES207," ",$L207)="RussOutdoor метро",
_xlpm.COEFF*
INDEX({0.8;0.9;1.1;1.1;1;1;1;1;1.1;1.1;1.1;1.1},
MATCH(MONTH(BD$15),
{1,2,3,4,5,6,7,8,9,10,11,12})),
$ES207&lt;&gt;"LisChannel",
_xlpm.COEFF,
$ES207&lt;&gt;"RussOutdoor",
_xlpm.COEFF))</f>
        <v/>
      </c>
      <c r="BE207" s="68">
        <f t="array" ref="BE207">
_xlfn.LET(_xlpm.COEFF,
IF($AW207+$AX207=0,0,IF(MAX(MIN($AX207,EOMONTH(BE$15,0))-MAX($AW207,BE$15)+1,)&gt;0,1,0)),
_xlfn.IFS(
$ES207="LisChannel",
_xlpm.COEFF*
INDEX({1;1;1.2;1.2;1;1;1;1;1.2;1.2;1.2;1.2},
MATCH(MONTH(BE$15),
{1,2,3,4,5,6,7,8,9,10,11,12})),
CONCATENATE($ES207," ",$L207)="RussOutdoor метро",
_xlpm.COEFF*
INDEX({0.8;0.9;1.1;1.1;1;1;1;1;1.1;1.1;1.1;1.1},
MATCH(MONTH(BE$15),
{1,2,3,4,5,6,7,8,9,10,11,12})),
$ES207&lt;&gt;"LisChannel",
_xlpm.COEFF,
$ES207&lt;&gt;"RussOutdoor",
_xlpm.COEFF))</f>
        <v/>
      </c>
      <c r="BF207" s="68">
        <f t="array" ref="BF207">
_xlfn.LET(_xlpm.COEFF,
IF($AW207+$AX207=0,0,IF(MAX(MIN($AX207,EOMONTH(BF$15,0))-MAX($AW207,BF$15)+1,)&gt;0,1,0)),
_xlfn.IFS(
$ES207="LisChannel",
_xlpm.COEFF*
INDEX({1;1;1.2;1.2;1;1;1;1;1.2;1.2;1.2;1.2},
MATCH(MONTH(BF$15),
{1,2,3,4,5,6,7,8,9,10,11,12})),
CONCATENATE($ES207," ",$L207)="RussOutdoor метро",
_xlpm.COEFF*
INDEX({0.8;0.9;1.1;1.1;1;1;1;1;1.1;1.1;1.1;1.1},
MATCH(MONTH(BF$15),
{1,2,3,4,5,6,7,8,9,10,11,12})),
$ES207&lt;&gt;"LisChannel",
_xlpm.COEFF,
$ES207&lt;&gt;"RussOutdoor",
_xlpm.COEFF))</f>
        <v/>
      </c>
      <c r="BG207" s="68">
        <f t="array" ref="BG207">
_xlfn.LET(_xlpm.COEFF,
IF($AW207+$AX207=0,0,IF(MAX(MIN($AX207,EOMONTH(BG$15,0))-MAX($AW207,BG$15)+1,)&gt;0,1,0)),
_xlfn.IFS(
$ES207="LisChannel",
_xlpm.COEFF*
INDEX({1;1;1.2;1.2;1;1;1;1;1.2;1.2;1.2;1.2},
MATCH(MONTH(BG$15),
{1,2,3,4,5,6,7,8,9,10,11,12})),
CONCATENATE($ES207," ",$L207)="RussOutdoor метро",
_xlpm.COEFF*
INDEX({0.8;0.9;1.1;1.1;1;1;1;1;1.1;1.1;1.1;1.1},
MATCH(MONTH(BG$15),
{1,2,3,4,5,6,7,8,9,10,11,12})),
$ES207&lt;&gt;"LisChannel",
_xlpm.COEFF,
$ES207&lt;&gt;"RussOutdoor",
_xlpm.COEFF))</f>
        <v/>
      </c>
      <c r="BH207" s="68">
        <f t="array" ref="BH207">
_xlfn.LET(_xlpm.COEFF,
IF($AW207+$AX207=0,0,IF(MAX(MIN($AX207,EOMONTH(BH$15,0))-MAX($AW207,BH$15)+1,)&gt;0,1,0)),
_xlfn.IFS(
$ES207="LisChannel",
_xlpm.COEFF*
INDEX({1;1;1.2;1.2;1;1;1;1;1.2;1.2;1.2;1.2},
MATCH(MONTH(BH$15),
{1,2,3,4,5,6,7,8,9,10,11,12})),
CONCATENATE($ES207," ",$L207)="RussOutdoor метро",
_xlpm.COEFF*
INDEX({0.8;0.9;1.1;1.1;1;1;1;1;1.1;1.1;1.1;1.1},
MATCH(MONTH(BH$15),
{1,2,3,4,5,6,7,8,9,10,11,12})),
$ES207&lt;&gt;"LisChannel",
_xlpm.COEFF,
$ES207&lt;&gt;"RussOutdoor",
_xlpm.COEFF))</f>
        <v/>
      </c>
      <c r="BI207" s="68">
        <f t="array" ref="BI207">
_xlfn.LET(_xlpm.COEFF,
IF($AW207+$AX207=0,0,IF(MAX(MIN($AX207,EOMONTH(BI$15,0))-MAX($AW207,BI$15)+1,)&gt;0,1,0)),
_xlfn.IFS(
$ES207="LisChannel",
_xlpm.COEFF*
INDEX({1;1;1.2;1.2;1;1;1;1;1.2;1.2;1.2;1.2},
MATCH(MONTH(BI$15),
{1,2,3,4,5,6,7,8,9,10,11,12})),
CONCATENATE($ES207," ",$L207)="RussOutdoor метро",
_xlpm.COEFF*
INDEX({0.8;0.9;1.1;1.1;1;1;1;1;1.1;1.1;1.1;1.1},
MATCH(MONTH(BI$15),
{1,2,3,4,5,6,7,8,9,10,11,12})),
$ES207&lt;&gt;"LisChannel",
_xlpm.COEFF,
$ES207&lt;&gt;"RussOutdoor",
_xlpm.COEFF))</f>
        <v/>
      </c>
      <c r="BJ207" s="68">
        <f t="array" ref="BJ207">
_xlfn.LET(_xlpm.COEFF,
IF($AW207+$AX207=0,0,IF(MAX(MIN($AX207,EOMONTH(BJ$15,0))-MAX($AW207,BJ$15)+1,)&gt;0,1,0)),
_xlfn.IFS(
$ES207="LisChannel",
_xlpm.COEFF*
INDEX({1;1;1.2;1.2;1;1;1;1;1.2;1.2;1.2;1.2},
MATCH(MONTH(BJ$15),
{1,2,3,4,5,6,7,8,9,10,11,12})),
CONCATENATE($ES207," ",$L207)="RussOutdoor метро",
_xlpm.COEFF*
INDEX({0.8;0.9;1.1;1.1;1;1;1;1;1.1;1.1;1.1;1.1},
MATCH(MONTH(BJ$15),
{1,2,3,4,5,6,7,8,9,10,11,12})),
$ES207&lt;&gt;"LisChannel",
_xlpm.COEFF,
$ES207&lt;&gt;"RussOutdoor",
_xlpm.COEFF))</f>
        <v/>
      </c>
      <c r="BK207" s="68">
        <f t="array" ref="BK207">
_xlfn.LET(_xlpm.COEFF,
IF($AW207+$AX207=0,0,IF(MAX(MIN($AX207,EOMONTH(BK$15,0))-MAX($AW207,BK$15)+1,)&gt;0,1,0)),
_xlfn.IFS(
$ES207="LisChannel",
_xlpm.COEFF*
INDEX({1;1;1.2;1.2;1;1;1;1;1.2;1.2;1.2;1.2},
MATCH(MONTH(BK$15),
{1,2,3,4,5,6,7,8,9,10,11,12})),
CONCATENATE($ES207," ",$L207)="RussOutdoor метро",
_xlpm.COEFF*
INDEX({0.8;0.9;1.1;1.1;1;1;1;1;1.1;1.1;1.1;1.1},
MATCH(MONTH(BK$15),
{1,2,3,4,5,6,7,8,9,10,11,12})),
$ES207&lt;&gt;"LisChannel",
_xlpm.COEFF,
$ES207&lt;&gt;"RussOutdoor",
_xlpm.COEFF))</f>
        <v/>
      </c>
      <c r="BL207" s="62">
        <f>COUNTIFS($AZ207:$BK207,"&gt;0")</f>
        <v/>
      </c>
      <c r="BM207" s="65" t="n"/>
      <c r="BN207" s="125">
        <f>$DJ207</f>
        <v/>
      </c>
      <c r="BO207" s="63">
        <f>$DQ207</f>
        <v/>
      </c>
      <c r="BP207" s="125">
        <f>
IFERROR(
IF($BL207=0,0,
$BN207*(1-$BO207)),
0)</f>
        <v/>
      </c>
      <c r="BQ207" s="125">
        <f t="array" ref="BQ207">
IFERROR(
_xlfn.IFS(
$DH207="день_1",
$BP207*$BL207/($AX207-$AW207+1)*AZ207*(DAY(EOMONTH(AZ$15,0))),
$DH207="день_2",
$BP207/30*MAX(MIN($AX207,EOMONTH(AZ$15,0))-MAX($AW207,AZ$15)+1,),
$DH207="раб.день",
$BP207/30*(IFERROR(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$BP207*AZ207,
$DH207="неделя",
$BP207*AZ207/7*(ROUNDUP((DAY(EOMONTH(AZ$15,0)))/4,0))),
0)</f>
        <v/>
      </c>
      <c r="BR207" s="125">
        <f t="array" ref="BR207">
IFERROR(
_xlfn.IFS(
$DH207="день_1",
$BP207*$BL207/($AX207-$AW207+1)*BA207*(DAY(EOMONTH(BA$15,0))),
$DH207="день_2",
$BP207/30*MAX(MIN($AX207,EOMONTH(BA$15,0))-MAX($AW207,BA$15)+1,),
$DH207="раб.день",
$BP207/30*(IFERROR(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$BP207*BA207,
$DH207="неделя",
$BP207*BA207/7*(ROUNDUP((DAY(EOMONTH(BA$15,0)))/4,0))),
0)</f>
        <v/>
      </c>
      <c r="BS207" s="125">
        <f t="array" ref="BS207">
IFERROR(
_xlfn.IFS(
$DH207="день_1",
$BP207*$BL207/($AX207-$AW207+1)*BB207*(DAY(EOMONTH(BB$15,0))),
$DH207="день_2",
$BP207/30*MAX(MIN($AX207,EOMONTH(BB$15,0))-MAX($AW207,BB$15)+1,),
$DH207="раб.день",
$BP207/30*(IFERROR(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$BP207*BB207,
$DH207="неделя",
$BP207*BB207/7*(ROUNDUP((DAY(EOMONTH(BB$15,0)))/4,0))),
0)</f>
        <v/>
      </c>
      <c r="BT207" s="125">
        <f t="array" ref="BT207">
IFERROR(
_xlfn.IFS(
$DH207="день_1",
$BP207*$BL207/($AX207-$AW207+1)*BC207*(DAY(EOMONTH(BC$15,0))),
$DH207="день_2",
$BP207/30*MAX(MIN($AX207,EOMONTH(BC$15,0))-MAX($AW207,BC$15)+1,),
$DH207="раб.день",
$BP207/30*(IFERROR(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$BP207*BC207,
$DH207="неделя",
$BP207*BC207/7*(ROUNDUP((DAY(EOMONTH(BC$15,0)))/4,0))),
0)</f>
        <v/>
      </c>
      <c r="BU207" s="125">
        <f t="array" ref="BU207">
IFERROR(
_xlfn.IFS(
$DH207="день_1",
$BP207*$BL207/($AX207-$AW207+1)*BD207*(DAY(EOMONTH(BD$15,0))),
$DH207="день_2",
$BP207/30*MAX(MIN($AX207,EOMONTH(BD$15,0))-MAX($AW207,BD$15)+1,),
$DH207="раб.день",
$BP207/30*(IFERROR(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$BP207*BD207,
$DH207="неделя",
$BP207*BD207/7*(ROUNDUP((DAY(EOMONTH(BD$15,0)))/4,0))),
0)</f>
        <v/>
      </c>
      <c r="BV207" s="125">
        <f t="array" ref="BV207">
IFERROR(
_xlfn.IFS(
$DH207="день_1",
$BP207*$BL207/($AX207-$AW207+1)*BE207*(DAY(EOMONTH(BE$15,0))),
$DH207="день_2",
$BP207/30*MAX(MIN($AX207,EOMONTH(BE$15,0))-MAX($AW207,BE$15)+1,),
$DH207="раб.день",
$BP207/30*(IFERROR(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$BP207*BE207,
$DH207="неделя",
$BP207*BE207/7*(ROUNDUP((DAY(EOMONTH(BE$15,0)))/4,0))),
0)</f>
        <v/>
      </c>
      <c r="BW207" s="125">
        <f t="array" ref="BW207">
IFERROR(
_xlfn.IFS(
$DH207="день_1",
$BP207*$BL207/($AX207-$AW207+1)*BF207*(DAY(EOMONTH(BF$15,0))),
$DH207="день_2",
$BP207/30*MAX(MIN($AX207,EOMONTH(BF$15,0))-MAX($AW207,BF$15)+1,),
$DH207="раб.день",
$BP207/30*(IFERROR(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$BP207*BF207,
$DH207="неделя",
$BP207*BF207/7*(ROUNDUP((DAY(EOMONTH(BF$15,0)))/4,0))),
0)</f>
        <v/>
      </c>
      <c r="BX207" s="125">
        <f t="array" ref="BX207">
IFERROR(
_xlfn.IFS(
$DH207="день_1",
$BP207*$BL207/($AX207-$AW207+1)*BG207*(DAY(EOMONTH(BG$15,0))),
$DH207="день_2",
$BP207/30*MAX(MIN($AX207,EOMONTH(BG$15,0))-MAX($AW207,BG$15)+1,),
$DH207="раб.день",
$BP207/30*(IFERROR(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$BP207*BG207,
$DH207="неделя",
$BP207*BG207/7*(ROUNDUP((DAY(EOMONTH(BG$15,0)))/4,0))),
0)</f>
        <v/>
      </c>
      <c r="BY207" s="125">
        <f t="array" ref="BY207">
IFERROR(
_xlfn.IFS(
$DH207="день_1",
$BP207*$BL207/($AX207-$AW207+1)*BH207*(DAY(EOMONTH(BH$15,0))),
$DH207="день_2",
$BP207/30*MAX(MIN($AX207,EOMONTH(BH$15,0))-MAX($AW207,BH$15)+1,),
$DH207="раб.день",
$BP207/30*(IFERROR(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$BP207*BH207,
$DH207="неделя",
$BP207*BH207/7*(ROUNDUP((DAY(EOMONTH(BH$15,0)))/4,0))),
0)</f>
        <v/>
      </c>
      <c r="BZ207" s="125">
        <f t="array" ref="BZ207">
IFERROR(
_xlfn.IFS(
$DH207="день_1",
$BP207*$BL207/($AX207-$AW207+1)*BI207*(DAY(EOMONTH(BI$15,0))),
$DH207="день_2",
$BP207/30*MAX(MIN($AX207,EOMONTH(BI$15,0))-MAX($AW207,BI$15)+1,),
$DH207="раб.день",
$BP207/30*(IFERROR(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$BP207*BI207,
$DH207="неделя",
$BP207*BI207/7*(ROUNDUP((DAY(EOMONTH(BI$15,0)))/4,0))),
0)</f>
        <v/>
      </c>
      <c r="CA207" s="125">
        <f t="array" ref="CA207">
IFERROR(
_xlfn.IFS(
$DH207="день_1",
$BP207*$BL207/($AX207-$AW207+1)*BJ207*(DAY(EOMONTH(BJ$15,0))),
$DH207="день_2",
$BP207/30*MAX(MIN($AX207,EOMONTH(BJ$15,0))-MAX($AW207,BJ$15)+1,),
$DH207="раб.день",
$BP207/30*(IFERROR(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$BP207*BJ207,
$DH207="неделя",
$BP207*BJ207/7*(ROUNDUP((DAY(EOMONTH(BJ$15,0)))/4,0))),
0)</f>
        <v/>
      </c>
      <c r="CB207" s="125">
        <f t="array" ref="CB207">
IFERROR(
_xlfn.IFS(
$DH207="день_1",
$BP207*$BL207/($AX207-$AW207+1)*BK207*(DAY(EOMONTH(BK$15,0))),
$DH207="день_2",
$BP207/30*MAX(MIN($AX207,EOMONTH(BK$15,0))-MAX($AW207,BK$15)+1,),
$DH207="раб.день",
$BP207/30*(IFERROR(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$BP207*BK207,
$DH207="неделя",
$BP207*BK207/7*(ROUNDUP((DAY(EOMONTH(BK$15,0)))/4,0))),
0)</f>
        <v/>
      </c>
      <c r="CC207" s="125">
        <f>SUM($BQ207:$CB207)</f>
        <v/>
      </c>
      <c r="CD207" s="126">
        <f>SUM($EH207:$EH207)</f>
        <v/>
      </c>
      <c r="CE207" s="126">
        <f>$CD207*$AB207</f>
        <v/>
      </c>
      <c r="CF207" s="126">
        <f>SUM($EK207:$EK207)</f>
        <v/>
      </c>
      <c r="CG207" s="126">
        <f>$CF207*$AB207</f>
        <v/>
      </c>
      <c r="CH207" s="126">
        <f>SUM($CC207,$CE207,$CG207)</f>
        <v/>
      </c>
      <c r="CI207" s="126">
        <f>$CH207*(1+$CM207)</f>
        <v/>
      </c>
      <c r="CJ207" s="127" t="n">
        <v>0</v>
      </c>
      <c r="CK207" s="126">
        <f>SUM($CH207:$CH207)*(1+$CJ207)</f>
        <v/>
      </c>
      <c r="CL207" s="126">
        <f>SUM($CH207:$CH207)*(1+$CM207)</f>
        <v/>
      </c>
      <c r="CM207" s="59" t="n"/>
      <c r="CN207" s="59" t="n"/>
      <c r="CO207" s="72" t="n"/>
      <c r="CP207" s="59" t="n"/>
      <c r="CQ207" s="73" t="n"/>
      <c r="CR207" s="73" t="n"/>
      <c r="CS207" s="73" t="n"/>
      <c r="CT207" s="72" t="n"/>
      <c r="CU207" s="79" t="inlineStr">
        <is>
          <t> </t>
        </is>
      </c>
      <c r="CV207" s="60" t="n"/>
      <c r="CW207" s="60" t="n"/>
      <c r="CX207" s="60" t="n"/>
      <c r="CY207" s="127">
        <f>IFERROR(($CC207-$EE207)/($EE207/(1-$DQ207)),0)</f>
        <v/>
      </c>
      <c r="CZ207" s="127">
        <f>IFERROR(1-$EI207/($CE207),0)</f>
        <v/>
      </c>
      <c r="DA207" s="127">
        <f>IFERROR(1-$EL207/($CG207),0)</f>
        <v/>
      </c>
      <c r="DB207" s="126">
        <f>ROUND(IFERROR(($CI207/(1+$CM207)-$EN207),0),2)</f>
        <v/>
      </c>
      <c r="DC207" s="128" t="n"/>
      <c r="DD207" s="125" t="n"/>
      <c r="DE207" s="75" t="n">
        <v>0</v>
      </c>
      <c r="DF207" s="128" t="n"/>
      <c r="DG207" s="125">
        <f>IF($DC207=0,0,$DD207*($DC207*100%-$DE207*$DF207))*SUM($AB207:$AB207)</f>
        <v/>
      </c>
      <c r="DH207" s="129" t="inlineStr">
        <is>
          <t>месяц</t>
        </is>
      </c>
      <c r="DI207" s="130">
        <f t="array" ref="DI207">IFERROR(
IF($ES207="LisChannel",
(ROUND(((INDEX({174.625;153.888888888889;130.972222222222},MATCH($AI207,{2;3;4}),0))*$AG207*$AI207),2)),0),0)</f>
        <v/>
      </c>
      <c r="DJ207" s="130">
        <f>
_xlfn.LET(_xlpm.X,
IFERROR(
IF($ES207="НовиковТВ",
(_xlfn.LET(_xlpm.NTV,
_xlfn.LET(_xlpm.MIN,350000,
IF(SUMIFS($DI:$DI,$ES:$ES,"НовиковТВ")&lt;=_xlpm.MIN,
(SUMIFS($DI:$DI,$ES:$ES,"НовиковТВ")/(COUNTIFS($ES:$ES,"НовиковТВ")))*_xlpm.MIN/SUMIFS($DI:$DI,$ES:$ES,"НовиковТВ"),
DI207)),
_xlpm.NTV+$DG207/(1-(1-(_xlpm.NTV)*(1-$DL207)*(1-$DM207)*(1-$DN207)*(1-$DO207)*(1-$DP207)/_xlpm.NTV))))/(1+$EP207),
$DI207+$DG207/(1-(1-($DI207)*(1-$DL207)*(1-$DM207)*(1-$DN207)*(1-$DO207)*(1-$DP207)/$DI207))),
0),
_xlpm.X*(1+$CM207)*(1+$CW207)-_xlpm.X*(1+$CM207)+_xlpm.X)</f>
        <v/>
      </c>
      <c r="DK207" s="125" t="inlineStr">
        <is>
          <t>послед.</t>
        </is>
      </c>
      <c r="DL207" s="63" t="n">
        <v>0</v>
      </c>
      <c r="DM207" s="63" t="n">
        <v>0</v>
      </c>
      <c r="DN207" s="63" t="n">
        <v>0</v>
      </c>
      <c r="DO207" s="63" t="n">
        <v>0</v>
      </c>
      <c r="DP207" s="63" t="n">
        <v>0</v>
      </c>
      <c r="DQ207" s="63">
        <f t="array" ref="DQ207">IFERROR(_xlfn.IFS(
$DK207="послед.",1-(1-$DL207)*(1-$DM207)*(1-$DN207)*(1-$DO207)*(1-$DP207),
$DK207="сумм.",$DL207+$DM207+$DN207+$DO207+$DP207),
0)</f>
        <v/>
      </c>
      <c r="DR207" s="125">
        <f t="array" ref="DR207">
IFERROR(
_xlfn.IFS(
$BL207=0,
0,
$BL207&gt;0,
_xlfn.IFS($DK207="послед.",
$DJ207*(1-$DL207)*(1-$DM207)*(1-$DN207)*(1-$DO207)*(1-$DP207),
$DK207="сумм.",
$DJ207*(1-($DL207+$DM207+$DN207+$DO207+$DP207)))),0)</f>
        <v/>
      </c>
      <c r="DS207" s="125">
        <f t="array" ref="DS207">
IFERROR(_xlfn.IFS(
$DH207="день_1",
$DR207*$BL207/($AX207-$AW207+1)*AZ207*(DAY(EOMONTH(AZ$15,0))),
$DH207="день_2",
$DR207/30*MAX(MIN($AX207,EOMONTH(AZ$15,0))-MAX($AW207,AZ$15)+1,),
$DH207="раб.день",
$DR207/30*(IFERROR(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$DR207*AZ207,
$DH207="неделя",
$DR207*AZ207/7*(ROUNDUP((DAY(EOMONTH(AZ$15,0)))/4,0))),
0)</f>
        <v/>
      </c>
      <c r="DT207" s="125">
        <f t="array" ref="DT207">
IFERROR(_xlfn.IFS(
$DH207="день_1",
$DR207*$BL207/($AX207-$AW207+1)*BA207*(DAY(EOMONTH(BA$15,0))),
$DH207="день_2",
$DR207/30*MAX(MIN($AX207,EOMONTH(BA$15,0))-MAX($AW207,BA$15)+1,),
$DH207="раб.день",
$DR207/30*(IFERROR(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$DR207*BA207,
$DH207="неделя",
$DR207*BA207/7*(ROUNDUP((DAY(EOMONTH(BA$15,0)))/4,0))),
0)</f>
        <v/>
      </c>
      <c r="DU207" s="125">
        <f t="array" ref="DU207">
IFERROR(_xlfn.IFS(
$DH207="день_1",
$DR207*$BL207/($AX207-$AW207+1)*BB207*(DAY(EOMONTH(BB$15,0))),
$DH207="день_2",
$DR207/30*MAX(MIN($AX207,EOMONTH(BB$15,0))-MAX($AW207,BB$15)+1,),
$DH207="раб.день",
$DR207/30*(IFERROR(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$DR207*BB207,
$DH207="неделя",
$DR207*BB207/7*(ROUNDUP((DAY(EOMONTH(BB$15,0)))/4,0))),
0)</f>
        <v/>
      </c>
      <c r="DV207" s="125">
        <f t="array" ref="DV207">
IFERROR(_xlfn.IFS(
$DH207="день_1",
$DR207*$BL207/($AX207-$AW207+1)*BC207*(DAY(EOMONTH(BC$15,0))),
$DH207="день_2",
$DR207/30*MAX(MIN($AX207,EOMONTH(BC$15,0))-MAX($AW207,BC$15)+1,),
$DH207="раб.день",
$DR207/30*(IFERROR(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$DR207*BC207,
$DH207="неделя",
$DR207*BC207/7*(ROUNDUP((DAY(EOMONTH(BC$15,0)))/4,0))),
0)</f>
        <v/>
      </c>
      <c r="DW207" s="125">
        <f t="array" ref="DW207">
IFERROR(_xlfn.IFS(
$DH207="день_1",
$DR207*$BL207/($AX207-$AW207+1)*BD207*(DAY(EOMONTH(BD$15,0))),
$DH207="день_2",
$DR207/30*MAX(MIN($AX207,EOMONTH(BD$15,0))-MAX($AW207,BD$15)+1,),
$DH207="раб.день",
$DR207/30*(IFERROR(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$DR207*BD207,
$DH207="неделя",
$DR207*BD207/7*(ROUNDUP((DAY(EOMONTH(BD$15,0)))/4,0))),
0)</f>
        <v/>
      </c>
      <c r="DX207" s="125">
        <f t="array" ref="DX207">
IFERROR(_xlfn.IFS(
$DH207="день_1",
$DR207*$BL207/($AX207-$AW207+1)*BE207*(DAY(EOMONTH(BE$15,0))),
$DH207="день_2",
$DR207/30*MAX(MIN($AX207,EOMONTH(BE$15,0))-MAX($AW207,BE$15)+1,),
$DH207="раб.день",
$DR207/30*(IFERROR(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$DR207*BE207,
$DH207="неделя",
$DR207*BE207/7*(ROUNDUP((DAY(EOMONTH(BE$15,0)))/4,0))),
0)</f>
        <v/>
      </c>
      <c r="DY207" s="125">
        <f t="array" ref="DY207">
IFERROR(_xlfn.IFS(
$DH207="день_1",
$DR207*$BL207/($AX207-$AW207+1)*BF207*(DAY(EOMONTH(BF$15,0))),
$DH207="день_2",
$DR207/30*MAX(MIN($AX207,EOMONTH(BF$15,0))-MAX($AW207,BF$15)+1,),
$DH207="раб.день",
$DR207/30*(IFERROR(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$DR207*BF207,
$DH207="неделя",
$DR207*BF207/7*(ROUNDUP((DAY(EOMONTH(BF$15,0)))/4,0))),
0)</f>
        <v/>
      </c>
      <c r="DZ207" s="125">
        <f t="array" ref="DZ207">
IFERROR(_xlfn.IFS(
$DH207="день_1",
$DR207*$BL207/($AX207-$AW207+1)*BG207*(DAY(EOMONTH(BG$15,0))),
$DH207="день_2",
$DR207/30*MAX(MIN($AX207,EOMONTH(BG$15,0))-MAX($AW207,BG$15)+1,),
$DH207="раб.день",
$DR207/30*(IFERROR(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$DR207*BG207,
$DH207="неделя",
$DR207*BG207/7*(ROUNDUP((DAY(EOMONTH(BG$15,0)))/4,0))),
0)</f>
        <v/>
      </c>
      <c r="EA207" s="125">
        <f t="array" ref="EA207">
IFERROR(_xlfn.IFS(
$DH207="день_1",
$DR207*$BL207/($AX207-$AW207+1)*BH207*(DAY(EOMONTH(BH$15,0))),
$DH207="день_2",
$DR207/30*MAX(MIN($AX207,EOMONTH(BH$15,0))-MAX($AW207,BH$15)+1,),
$DH207="раб.день",
$DR207/30*(IFERROR(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$DR207*BH207,
$DH207="неделя",
$DR207*BH207/7*(ROUNDUP((DAY(EOMONTH(BH$15,0)))/4,0))),
0)</f>
        <v/>
      </c>
      <c r="EB207" s="125">
        <f t="array" ref="EB207">
IFERROR(_xlfn.IFS(
$DH207="день_1",
$DR207*$BL207/($AX207-$AW207+1)*BI207*(DAY(EOMONTH(BI$15,0))),
$DH207="день_2",
$DR207/30*MAX(MIN($AX207,EOMONTH(BI$15,0))-MAX($AW207,BI$15)+1,),
$DH207="раб.день",
$DR207/30*(IFERROR(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$DR207*BI207,
$DH207="неделя",
$DR207*BI207/7*(ROUNDUP((DAY(EOMONTH(BI$15,0)))/4,0))),
0)</f>
        <v/>
      </c>
      <c r="EC207" s="125">
        <f t="array" ref="EC207">
IFERROR(_xlfn.IFS(
$DH207="день_1",
$DR207*$BL207/($AX207-$AW207+1)*BJ207*(DAY(EOMONTH(BJ$15,0))),
$DH207="день_2",
$DR207/30*MAX(MIN($AX207,EOMONTH(BJ$15,0))-MAX($AW207,BJ$15)+1,),
$DH207="раб.день",
$DR207/30*(IFERROR(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$DR207*BJ207,
$DH207="неделя",
$DR207*BJ207/7*(ROUNDUP((DAY(EOMONTH(BJ$15,0)))/4,0))),
0)</f>
        <v/>
      </c>
      <c r="ED207" s="125">
        <f t="array" ref="ED207">
IFERROR(_xlfn.IFS(
$DH207="день_1",
$DR207*$BL207/($AX207-$AW207+1)*BK207*(DAY(EOMONTH(BK$15,0))),
$DH207="день_2",
$DR207/30*MAX(MIN($AX207,EOMONTH(BK$15,0))-MAX($AW207,BK$15)+1,),
$DH207="раб.день",
$DR207/30*(IFERROR(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$DR207*BK207,
$DH207="неделя",
$DR207*BK207/7*(ROUNDUP((DAY(EOMONTH(BK$15,0)))/4,0))),
0)</f>
        <v/>
      </c>
      <c r="EE207" s="125">
        <f>SUM($DS207,$DT207,$DU207,$DV207,$DW207,$DX207,$DY207,$DZ207,$EA207,$EB207,$EC207,$ED207)</f>
        <v/>
      </c>
      <c r="EF207" s="125">
        <f>IFERROR(ROUND($EE207*(1+$EP207),2),0)</f>
        <v/>
      </c>
      <c r="EG207" s="128" t="n">
        <v>1</v>
      </c>
      <c r="EH207" s="126" t="n">
        <v>0</v>
      </c>
      <c r="EI207" s="126">
        <f>ROUND(SUM($EH207:$EH207)*SUM($AB207:$AB207)*$EG207,2)</f>
        <v/>
      </c>
      <c r="EJ207" s="126">
        <f>ROUND($EI207*(1+$EP207),2)</f>
        <v/>
      </c>
      <c r="EK207" s="126" t="n">
        <v>0</v>
      </c>
      <c r="EL207" s="126">
        <f>ROUND(SUM($EK207:$EK207)*SUM($AB207:$AB207)*$EG207,2)</f>
        <v/>
      </c>
      <c r="EM207" s="126">
        <f>ROUND($EL207*(1+$EP207),2)</f>
        <v/>
      </c>
      <c r="EN207" s="126">
        <f>SUM($EE207,$EI207,$EL207)</f>
        <v/>
      </c>
      <c r="EO207" s="126">
        <f>SUM($EF207,$EJ207,$EM207)</f>
        <v/>
      </c>
      <c r="EP207" s="59" t="n"/>
      <c r="EQ207" s="59" t="n"/>
      <c r="ER207" s="60">
        <f t="array" ref="ER2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MATCH(ES207,
{"AMS";"RussOutdoor";"HD Outdoor";"Ingroup";"IQ";"Ledproduction";"LisChannel";"Logic";"Media-PPL";"NovikovTV | НовиковТВ";"SMA";"SOK";"КрокусТВ | CrocusTV | IndoorTV";"Сити";"ТЯК Москва"},
0)),"")</f>
        <v/>
      </c>
      <c r="ES207" s="60" t="n"/>
      <c r="ET207" s="60">
        <f t="array" ref="ET2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MATCH(ES207,
{"AMS";"RussOutdoor";"HD Outdoor";"Ingroup";"IQ";"Ledproduction";"LisChannel";"Logic";"Media-PPL";"NovikovTV | НовиковТВ";"SMA";"SOK";"КрокусТВ | CrocusTV | IndoorTV";"Сити";"ТЯК Москва"},
0)),"")</f>
        <v/>
      </c>
      <c r="EU207" s="60" t="n"/>
      <c r="EV207" s="60" t="n"/>
      <c r="EX207" s="110">
        <f t="array" ref="EX207">
($AR207/30
+N("ТРАФИК ПЛОЩАДКИ"))*
(IFERROR(
_xlfn.LET(
_xlpm.GPR,
HLOOKUP($L207,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IF($Q207="цифровой",_xlpm.GPR/$AG207,_xlpm.GPR/60)),
0)
+N("DWELL TIME"))*
(IF($AB207=0,0,IF($AB207=1,0.3,IF($AB207=2,0.5,IF($AB207&gt;2,1))))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_xlfn.IFS($AC207="да",1.2,$AC207="нет",1)*
_xlfn.IFS($AD207="да",1.2,$AD207="нет",1)*
IF(R207="статический",1,1.2)*
$X207*
INDEX(
{1.2;1;1.2;1.2;1;1.2;1.2;1.2;1.2;1.2;1.2;1;1.2;1.2;1.2;1.2;1;1;1.2;1.2;1.2;1;1;1;1;1.2;1.2;1.2;1.2;1;1;1;1;1.2;1.2;1.2;1.2;1.2;1.2;1.2;1.2;1;1;1.2;1;1;1;1;1.5;1;1;1.5;1.5;1.2},
MATCH($Q207,_xlpm.MI,0)))&gt;{0.02;0.04;0.06;0.1;0.2;0.4;0.6;0.8;1;2;4;6})),
{0;1;2;3;4;5;6;7;8;9;10;11;12},
0)))
+N("КОЭФФИЦИЕНТ КОНТАКТА"))))*
(_xlfn.IFS($X207&lt;0.1,$X207/1000,$X207&gt;25,5.2,AND($X207&gt;=0.1,$X207&lt;=25),(($X207*2+0.1)/10)*($X207/10)))*
IFERROR((_xlfn.LET(
_xlpm.MA,
{0;0.8;0.85;0.9;0.95;1},
_xlpm.MAA,
{0;1;2;3;4;5},
INDEX(_xlpm.MA,MATCH(SUMPRODUCT(--((IF(ROUND(_xlpm.MAA,1)&gt;5,5,ROUND($AB207,1)))&gt;{0;1;2;3;4;5})),_xlpm.MAA,0)))
+N("КОЭФФИЦИЕНТ КОЛ-ВО КОНСТРУКЦИЙ")),1)*
$AB207,0))*
(IF($Q207="цифровой",$AG207/15*$AI207,1)
+N("ДЛЯ ЦИФРЫ"))</f>
        <v/>
      </c>
      <c r="EY207" s="110">
        <f>IFERROR(EX207*AY207,0)</f>
        <v/>
      </c>
      <c r="EZ207" s="131">
        <f>IFERROR(DP207/EY207*1000,0)</f>
        <v/>
      </c>
      <c r="FA207" s="112">
        <f>IFERROR(FC207/FB207,0)</f>
        <v/>
      </c>
      <c r="FB207" s="112">
        <f>IFERROR((FC207/(EY207/FF207*#REF!))*0.825,0)</f>
        <v/>
      </c>
      <c r="FC207" s="112">
        <f>IFERROR(((EX207*30/AR207)*100)/30,0)</f>
        <v/>
      </c>
      <c r="FD207" s="112">
        <f>IFERROR(EY207/G207*100%,0)</f>
        <v/>
      </c>
      <c r="FE207" s="112">
        <f>IFERROR(FD207/FC207*100%,0)</f>
        <v/>
      </c>
      <c r="FF207" s="110">
        <f>IFERROR(AR207/30*AY207,0)</f>
        <v/>
      </c>
    </row>
    <row r="208" ht="12.75" customHeight="1">
      <c r="A208" s="59" t="n"/>
      <c r="B208" s="60" t="n"/>
      <c r="C208" s="60" t="n"/>
      <c r="D208" s="60">
        <f t="array" ref="D2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8" s="60">
        <f t="array" ref="E2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8" s="60" t="inlineStr"/>
      <c r="G208" s="60" t="n"/>
      <c r="H208" s="60">
        <f t="array" ref="H2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8" s="60" t="n"/>
      <c r="J208" s="60" t="n"/>
      <c r="K208" s="60" t="n"/>
      <c r="L208" s="60" t="n"/>
      <c r="M208" s="60" t="n"/>
      <c r="N208" s="60" t="n"/>
      <c r="O208" s="60" t="n"/>
      <c r="P208" s="60">
        <f t="array" ref="P208">
_xlfn.IFS(
ISNUMBER(MATCH($Q208,{"шелфбаннер","разделитель","монетница","чековая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ISNUMBER(MATCH($Q208,{"каталог","журнал"},)),
"Пресса",
$Q208="","")</f>
        <v/>
      </c>
      <c r="Q208" s="60" t="n"/>
      <c r="R208" s="60">
        <f t="array" ref="R208">
IFERROR(
_xlfn.IFS(
OR(ISNUMBER(MATCH($Q208,{"экспозиция","макет","стенд","автостенд","авто стенд","выставочное пространство","выставочные стенды","модульные выставочные стенды","3Д конструкция","3D конструкция"},)),P208="Экспонирование"),
"нестандартный",
ISNUMBER(MATCH($Q208,{"скроллер","призматрон"},)),
"динамический",
$P208="Видео",
"цифровой",
OR($P208="Пресса",$P208="Щит",$P208="POSm",$P208="Подвес",$P208="Брендирование/оклейка"),
"статический"),"")</f>
        <v/>
      </c>
      <c r="S208" s="59" t="n"/>
      <c r="T208" s="60" t="n"/>
      <c r="U208" s="60" t="n"/>
      <c r="V208" s="60">
        <f>
IF(P208="Видео",
"цифровой постер/ролик",
IF(ISNUMBER(MATCH(Q208,{"короб световой","короб световой | лайтбокс","короб световой | кристалайт","лайтбокс","лайт бокс","кристалайт","LB","lightbox"},)),
"бэклит",
IF(P208="Брендирование/оклейка",
"перфарированная пленка/самоклейка",
IF(P208="Экспонирование",
"под запрос",
IF(P208="Подвес",
"баннер/ткань",
"")))))</f>
        <v/>
      </c>
      <c r="W208" s="59" t="n"/>
      <c r="X208" s="59" t="n"/>
      <c r="Y208" s="59" t="n"/>
      <c r="Z208" s="61" t="n"/>
      <c r="AA208" s="61" t="n"/>
      <c r="AB208" s="61">
        <f>IF(BL208&gt;0,Z208,0)</f>
        <v/>
      </c>
      <c r="AC208" s="59" t="n"/>
      <c r="AD208" s="59" t="n"/>
      <c r="AE208" s="59" t="n"/>
      <c r="AF208" s="59" t="n"/>
      <c r="AG208" s="59" t="n"/>
      <c r="AH208" s="59" t="n"/>
      <c r="AI208" s="59" t="n"/>
      <c r="AJ208" s="59" t="n"/>
      <c r="AK208" s="59" t="n"/>
      <c r="AL208" s="62">
        <f>IFERROR(IF(OR(R208="статический",R208="динамический",R208="нестандартный",R208="",R208=""),"-",IF(AND(AH208="-",AI208="-"),"-",AK208*3600/AH208*AI208)),"-")</f>
        <v/>
      </c>
      <c r="AM208" s="62">
        <f>IFERROR(IF(OR(R208="статический",R208="динамический",R208="",R208="", R208="BTL",R208="нестандартный"),"-",AG208*AI208*AL208/60),"-")</f>
        <v/>
      </c>
      <c r="AN208" s="63">
        <f>IFERROR(IF(AH208="","-",AG208*AI208/AH208),"-")</f>
        <v/>
      </c>
      <c r="AO208" s="59">
        <f>IFERROR(IF(OR($R208="статический",$R208="динамический",$R208="",$R208="",$R208="BTL",$R208="нестандартный"),"-",$AL208*$AY208),"-")</f>
        <v/>
      </c>
      <c r="AP208" s="62">
        <f>IFERROR(IF(OR($R208="статический",$R208="динамический",$R208="",$R208="",$R208="BTL",$R208="нестандартный"),"-",$AM208*AY208),"-")</f>
        <v/>
      </c>
      <c r="AQ208" s="64" t="n"/>
      <c r="AR208" s="61" t="n"/>
      <c r="AS208" s="61" t="n"/>
      <c r="AT208" s="61" t="n"/>
      <c r="AU208" s="65" t="n"/>
      <c r="AV208" s="124">
        <f>IFERROR(DR208/AT208*1000,"n/a")</f>
        <v/>
      </c>
      <c r="AW208" s="67" t="n"/>
      <c r="AX208" s="67" t="n"/>
      <c r="AY208" s="43">
        <f>IFERROR(IF(OR($AW208="",$AX208=""),"",_xlfn.DAYS($AX208+1,$AW208)),"")</f>
        <v/>
      </c>
      <c r="AZ208" s="68">
        <f t="array" ref="AZ208">
_xlfn.LET(_xlpm.COEFF,
IF($AW208+$AX208=0,0,IF(MAX(MIN($AX208,EOMONTH(AZ$15,0))-MAX($AW208,AZ$15)+1,)&gt;0,1,0)),
_xlfn.IFS(
$ES208="LisChannel",
_xlpm.COEFF*
INDEX({1;1;1.2;1.2;1;1;1;1;1.2;1.2;1.2;1.2},
MATCH(MONTH(AZ$15),
{1,2,3,4,5,6,7,8,9,10,11,12})),
CONCATENATE($ES208," ",$L208)="RussOutdoor метро",
_xlpm.COEFF*
INDEX({0.8;0.9;1.1;1.1;1;1;1;1;1.1;1.1;1.1;1.1},
MATCH(MONTH(AZ$15),
{1,2,3,4,5,6,7,8,9,10,11,12})),
$ES208&lt;&gt;"LisChannel",
_xlpm.COEFF,
$ES208&lt;&gt;"RussOutdoor",
_xlpm.COEFF))</f>
        <v/>
      </c>
      <c r="BA208" s="68">
        <f t="array" ref="BA208">
_xlfn.LET(_xlpm.COEFF,
IF($AW208+$AX208=0,0,IF(MAX(MIN($AX208,EOMONTH(BA$15,0))-MAX($AW208,BA$15)+1,)&gt;0,1,0)),
_xlfn.IFS(
$ES208="LisChannel",
_xlpm.COEFF*
INDEX({1;1;1.2;1.2;1;1;1;1;1.2;1.2;1.2;1.2},
MATCH(MONTH(BA$15),
{1,2,3,4,5,6,7,8,9,10,11,12})),
CONCATENATE($ES208," ",$L208)="RussOutdoor метро",
_xlpm.COEFF*
INDEX({0.8;0.9;1.1;1.1;1;1;1;1;1.1;1.1;1.1;1.1},
MATCH(MONTH(BA$15),
{1,2,3,4,5,6,7,8,9,10,11,12})),
$ES208&lt;&gt;"LisChannel",
_xlpm.COEFF,
$ES208&lt;&gt;"RussOutdoor",
_xlpm.COEFF))</f>
        <v/>
      </c>
      <c r="BB208" s="68">
        <f t="array" ref="BB208">
_xlfn.LET(_xlpm.COEFF,
IF($AW208+$AX208=0,0,IF(MAX(MIN($AX208,EOMONTH(BB$15,0))-MAX($AW208,BB$15)+1,)&gt;0,1,0)),
_xlfn.IFS(
$ES208="LisChannel",
_xlpm.COEFF*
INDEX({1;1;1.2;1.2;1;1;1;1;1.2;1.2;1.2;1.2},
MATCH(MONTH(BB$15),
{1,2,3,4,5,6,7,8,9,10,11,12})),
CONCATENATE($ES208," ",$L208)="RussOutdoor метро",
_xlpm.COEFF*
INDEX({0.8;0.9;1.1;1.1;1;1;1;1;1.1;1.1;1.1;1.1},
MATCH(MONTH(BB$15),
{1,2,3,4,5,6,7,8,9,10,11,12})),
$ES208&lt;&gt;"LisChannel",
_xlpm.COEFF,
$ES208&lt;&gt;"RussOutdoor",
_xlpm.COEFF))</f>
        <v/>
      </c>
      <c r="BC208" s="68">
        <f t="array" ref="BC208">
_xlfn.LET(_xlpm.COEFF,
IF($AW208+$AX208=0,0,IF(MAX(MIN($AX208,EOMONTH(BC$15,0))-MAX($AW208,BC$15)+1,)&gt;0,1,0)),
_xlfn.IFS(
$ES208="LisChannel",
_xlpm.COEFF*
INDEX({1;1;1.2;1.2;1;1;1;1;1.2;1.2;1.2;1.2},
MATCH(MONTH(BC$15),
{1,2,3,4,5,6,7,8,9,10,11,12})),
CONCATENATE($ES208," ",$L208)="RussOutdoor метро",
_xlpm.COEFF*
INDEX({0.8;0.9;1.1;1.1;1;1;1;1;1.1;1.1;1.1;1.1},
MATCH(MONTH(BC$15),
{1,2,3,4,5,6,7,8,9,10,11,12})),
$ES208&lt;&gt;"LisChannel",
_xlpm.COEFF,
$ES208&lt;&gt;"RussOutdoor",
_xlpm.COEFF))</f>
        <v/>
      </c>
      <c r="BD208" s="68">
        <f t="array" ref="BD208">
_xlfn.LET(_xlpm.COEFF,
IF($AW208+$AX208=0,0,IF(MAX(MIN($AX208,EOMONTH(BD$15,0))-MAX($AW208,BD$15)+1,)&gt;0,1,0)),
_xlfn.IFS(
$ES208="LisChannel",
_xlpm.COEFF*
INDEX({1;1;1.2;1.2;1;1;1;1;1.2;1.2;1.2;1.2},
MATCH(MONTH(BD$15),
{1,2,3,4,5,6,7,8,9,10,11,12})),
CONCATENATE($ES208," ",$L208)="RussOutdoor метро",
_xlpm.COEFF*
INDEX({0.8;0.9;1.1;1.1;1;1;1;1;1.1;1.1;1.1;1.1},
MATCH(MONTH(BD$15),
{1,2,3,4,5,6,7,8,9,10,11,12})),
$ES208&lt;&gt;"LisChannel",
_xlpm.COEFF,
$ES208&lt;&gt;"RussOutdoor",
_xlpm.COEFF))</f>
        <v/>
      </c>
      <c r="BE208" s="68">
        <f t="array" ref="BE208">
_xlfn.LET(_xlpm.COEFF,
IF($AW208+$AX208=0,0,IF(MAX(MIN($AX208,EOMONTH(BE$15,0))-MAX($AW208,BE$15)+1,)&gt;0,1,0)),
_xlfn.IFS(
$ES208="LisChannel",
_xlpm.COEFF*
INDEX({1;1;1.2;1.2;1;1;1;1;1.2;1.2;1.2;1.2},
MATCH(MONTH(BE$15),
{1,2,3,4,5,6,7,8,9,10,11,12})),
CONCATENATE($ES208," ",$L208)="RussOutdoor метро",
_xlpm.COEFF*
INDEX({0.8;0.9;1.1;1.1;1;1;1;1;1.1;1.1;1.1;1.1},
MATCH(MONTH(BE$15),
{1,2,3,4,5,6,7,8,9,10,11,12})),
$ES208&lt;&gt;"LisChannel",
_xlpm.COEFF,
$ES208&lt;&gt;"RussOutdoor",
_xlpm.COEFF))</f>
        <v/>
      </c>
      <c r="BF208" s="68">
        <f t="array" ref="BF208">
_xlfn.LET(_xlpm.COEFF,
IF($AW208+$AX208=0,0,IF(MAX(MIN($AX208,EOMONTH(BF$15,0))-MAX($AW208,BF$15)+1,)&gt;0,1,0)),
_xlfn.IFS(
$ES208="LisChannel",
_xlpm.COEFF*
INDEX({1;1;1.2;1.2;1;1;1;1;1.2;1.2;1.2;1.2},
MATCH(MONTH(BF$15),
{1,2,3,4,5,6,7,8,9,10,11,12})),
CONCATENATE($ES208," ",$L208)="RussOutdoor метро",
_xlpm.COEFF*
INDEX({0.8;0.9;1.1;1.1;1;1;1;1;1.1;1.1;1.1;1.1},
MATCH(MONTH(BF$15),
{1,2,3,4,5,6,7,8,9,10,11,12})),
$ES208&lt;&gt;"LisChannel",
_xlpm.COEFF,
$ES208&lt;&gt;"RussOutdoor",
_xlpm.COEFF))</f>
        <v/>
      </c>
      <c r="BG208" s="68">
        <f t="array" ref="BG208">
_xlfn.LET(_xlpm.COEFF,
IF($AW208+$AX208=0,0,IF(MAX(MIN($AX208,EOMONTH(BG$15,0))-MAX($AW208,BG$15)+1,)&gt;0,1,0)),
_xlfn.IFS(
$ES208="LisChannel",
_xlpm.COEFF*
INDEX({1;1;1.2;1.2;1;1;1;1;1.2;1.2;1.2;1.2},
MATCH(MONTH(BG$15),
{1,2,3,4,5,6,7,8,9,10,11,12})),
CONCATENATE($ES208," ",$L208)="RussOutdoor метро",
_xlpm.COEFF*
INDEX({0.8;0.9;1.1;1.1;1;1;1;1;1.1;1.1;1.1;1.1},
MATCH(MONTH(BG$15),
{1,2,3,4,5,6,7,8,9,10,11,12})),
$ES208&lt;&gt;"LisChannel",
_xlpm.COEFF,
$ES208&lt;&gt;"RussOutdoor",
_xlpm.COEFF))</f>
        <v/>
      </c>
      <c r="BH208" s="68">
        <f t="array" ref="BH208">
_xlfn.LET(_xlpm.COEFF,
IF($AW208+$AX208=0,0,IF(MAX(MIN($AX208,EOMONTH(BH$15,0))-MAX($AW208,BH$15)+1,)&gt;0,1,0)),
_xlfn.IFS(
$ES208="LisChannel",
_xlpm.COEFF*
INDEX({1;1;1.2;1.2;1;1;1;1;1.2;1.2;1.2;1.2},
MATCH(MONTH(BH$15),
{1,2,3,4,5,6,7,8,9,10,11,12})),
CONCATENATE($ES208," ",$L208)="RussOutdoor метро",
_xlpm.COEFF*
INDEX({0.8;0.9;1.1;1.1;1;1;1;1;1.1;1.1;1.1;1.1},
MATCH(MONTH(BH$15),
{1,2,3,4,5,6,7,8,9,10,11,12})),
$ES208&lt;&gt;"LisChannel",
_xlpm.COEFF,
$ES208&lt;&gt;"RussOutdoor",
_xlpm.COEFF))</f>
        <v/>
      </c>
      <c r="BI208" s="68">
        <f t="array" ref="BI208">
_xlfn.LET(_xlpm.COEFF,
IF($AW208+$AX208=0,0,IF(MAX(MIN($AX208,EOMONTH(BI$15,0))-MAX($AW208,BI$15)+1,)&gt;0,1,0)),
_xlfn.IFS(
$ES208="LisChannel",
_xlpm.COEFF*
INDEX({1;1;1.2;1.2;1;1;1;1;1.2;1.2;1.2;1.2},
MATCH(MONTH(BI$15),
{1,2,3,4,5,6,7,8,9,10,11,12})),
CONCATENATE($ES208," ",$L208)="RussOutdoor метро",
_xlpm.COEFF*
INDEX({0.8;0.9;1.1;1.1;1;1;1;1;1.1;1.1;1.1;1.1},
MATCH(MONTH(BI$15),
{1,2,3,4,5,6,7,8,9,10,11,12})),
$ES208&lt;&gt;"LisChannel",
_xlpm.COEFF,
$ES208&lt;&gt;"RussOutdoor",
_xlpm.COEFF))</f>
        <v/>
      </c>
      <c r="BJ208" s="68">
        <f t="array" ref="BJ208">
_xlfn.LET(_xlpm.COEFF,
IF($AW208+$AX208=0,0,IF(MAX(MIN($AX208,EOMONTH(BJ$15,0))-MAX($AW208,BJ$15)+1,)&gt;0,1,0)),
_xlfn.IFS(
$ES208="LisChannel",
_xlpm.COEFF*
INDEX({1;1;1.2;1.2;1;1;1;1;1.2;1.2;1.2;1.2},
MATCH(MONTH(BJ$15),
{1,2,3,4,5,6,7,8,9,10,11,12})),
CONCATENATE($ES208," ",$L208)="RussOutdoor метро",
_xlpm.COEFF*
INDEX({0.8;0.9;1.1;1.1;1;1;1;1;1.1;1.1;1.1;1.1},
MATCH(MONTH(BJ$15),
{1,2,3,4,5,6,7,8,9,10,11,12})),
$ES208&lt;&gt;"LisChannel",
_xlpm.COEFF,
$ES208&lt;&gt;"RussOutdoor",
_xlpm.COEFF))</f>
        <v/>
      </c>
      <c r="BK208" s="68">
        <f t="array" ref="BK208">
_xlfn.LET(_xlpm.COEFF,
IF($AW208+$AX208=0,0,IF(MAX(MIN($AX208,EOMONTH(BK$15,0))-MAX($AW208,BK$15)+1,)&gt;0,1,0)),
_xlfn.IFS(
$ES208="LisChannel",
_xlpm.COEFF*
INDEX({1;1;1.2;1.2;1;1;1;1;1.2;1.2;1.2;1.2},
MATCH(MONTH(BK$15),
{1,2,3,4,5,6,7,8,9,10,11,12})),
CONCATENATE($ES208," ",$L208)="RussOutdoor метро",
_xlpm.COEFF*
INDEX({0.8;0.9;1.1;1.1;1;1;1;1;1.1;1.1;1.1;1.1},
MATCH(MONTH(BK$15),
{1,2,3,4,5,6,7,8,9,10,11,12})),
$ES208&lt;&gt;"LisChannel",
_xlpm.COEFF,
$ES208&lt;&gt;"RussOutdoor",
_xlpm.COEFF))</f>
        <v/>
      </c>
      <c r="BL208" s="62">
        <f>COUNTIFS($AZ208:$BK208,"&gt;0")</f>
        <v/>
      </c>
      <c r="BM208" s="65" t="n"/>
      <c r="BN208" s="125">
        <f>$DJ208</f>
        <v/>
      </c>
      <c r="BO208" s="63">
        <f>$DQ208</f>
        <v/>
      </c>
      <c r="BP208" s="125">
        <f>
IFERROR(
IF($BL208=0,0,
$BN208*(1-$BO208)),
0)</f>
        <v/>
      </c>
      <c r="BQ208" s="125">
        <f t="array" ref="BQ208">
IFERROR(
_xlfn.IFS(
$DH208="день_1",
$BP208*$BL208/($AX208-$AW208+1)*AZ208*(DAY(EOMONTH(AZ$15,0))),
$DH208="день_2",
$BP208/30*MAX(MIN($AX208,EOMONTH(AZ$15,0))-MAX($AW208,AZ$15)+1,),
$DH208="раб.день",
$BP208/30*(IFERROR(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$BP208*AZ208,
$DH208="неделя",
$BP208*AZ208/7*(ROUNDUP((DAY(EOMONTH(AZ$15,0)))/4,0))),
0)</f>
        <v/>
      </c>
      <c r="BR208" s="125">
        <f t="array" ref="BR208">
IFERROR(
_xlfn.IFS(
$DH208="день_1",
$BP208*$BL208/($AX208-$AW208+1)*BA208*(DAY(EOMONTH(BA$15,0))),
$DH208="день_2",
$BP208/30*MAX(MIN($AX208,EOMONTH(BA$15,0))-MAX($AW208,BA$15)+1,),
$DH208="раб.день",
$BP208/30*(IFERROR(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$BP208*BA208,
$DH208="неделя",
$BP208*BA208/7*(ROUNDUP((DAY(EOMONTH(BA$15,0)))/4,0))),
0)</f>
        <v/>
      </c>
      <c r="BS208" s="125">
        <f t="array" ref="BS208">
IFERROR(
_xlfn.IFS(
$DH208="день_1",
$BP208*$BL208/($AX208-$AW208+1)*BB208*(DAY(EOMONTH(BB$15,0))),
$DH208="день_2",
$BP208/30*MAX(MIN($AX208,EOMONTH(BB$15,0))-MAX($AW208,BB$15)+1,),
$DH208="раб.день",
$BP208/30*(IFERROR(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$BP208*BB208,
$DH208="неделя",
$BP208*BB208/7*(ROUNDUP((DAY(EOMONTH(BB$15,0)))/4,0))),
0)</f>
        <v/>
      </c>
      <c r="BT208" s="125">
        <f t="array" ref="BT208">
IFERROR(
_xlfn.IFS(
$DH208="день_1",
$BP208*$BL208/($AX208-$AW208+1)*BC208*(DAY(EOMONTH(BC$15,0))),
$DH208="день_2",
$BP208/30*MAX(MIN($AX208,EOMONTH(BC$15,0))-MAX($AW208,BC$15)+1,),
$DH208="раб.день",
$BP208/30*(IFERROR(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$BP208*BC208,
$DH208="неделя",
$BP208*BC208/7*(ROUNDUP((DAY(EOMONTH(BC$15,0)))/4,0))),
0)</f>
        <v/>
      </c>
      <c r="BU208" s="125">
        <f t="array" ref="BU208">
IFERROR(
_xlfn.IFS(
$DH208="день_1",
$BP208*$BL208/($AX208-$AW208+1)*BD208*(DAY(EOMONTH(BD$15,0))),
$DH208="день_2",
$BP208/30*MAX(MIN($AX208,EOMONTH(BD$15,0))-MAX($AW208,BD$15)+1,),
$DH208="раб.день",
$BP208/30*(IFERROR(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$BP208*BD208,
$DH208="неделя",
$BP208*BD208/7*(ROUNDUP((DAY(EOMONTH(BD$15,0)))/4,0))),
0)</f>
        <v/>
      </c>
      <c r="BV208" s="125">
        <f t="array" ref="BV208">
IFERROR(
_xlfn.IFS(
$DH208="день_1",
$BP208*$BL208/($AX208-$AW208+1)*BE208*(DAY(EOMONTH(BE$15,0))),
$DH208="день_2",
$BP208/30*MAX(MIN($AX208,EOMONTH(BE$15,0))-MAX($AW208,BE$15)+1,),
$DH208="раб.день",
$BP208/30*(IFERROR(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$BP208*BE208,
$DH208="неделя",
$BP208*BE208/7*(ROUNDUP((DAY(EOMONTH(BE$15,0)))/4,0))),
0)</f>
        <v/>
      </c>
      <c r="BW208" s="125">
        <f t="array" ref="BW208">
IFERROR(
_xlfn.IFS(
$DH208="день_1",
$BP208*$BL208/($AX208-$AW208+1)*BF208*(DAY(EOMONTH(BF$15,0))),
$DH208="день_2",
$BP208/30*MAX(MIN($AX208,EOMONTH(BF$15,0))-MAX($AW208,BF$15)+1,),
$DH208="раб.день",
$BP208/30*(IFERROR(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$BP208*BF208,
$DH208="неделя",
$BP208*BF208/7*(ROUNDUP((DAY(EOMONTH(BF$15,0)))/4,0))),
0)</f>
        <v/>
      </c>
      <c r="BX208" s="125">
        <f t="array" ref="BX208">
IFERROR(
_xlfn.IFS(
$DH208="день_1",
$BP208*$BL208/($AX208-$AW208+1)*BG208*(DAY(EOMONTH(BG$15,0))),
$DH208="день_2",
$BP208/30*MAX(MIN($AX208,EOMONTH(BG$15,0))-MAX($AW208,BG$15)+1,),
$DH208="раб.день",
$BP208/30*(IFERROR(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$BP208*BG208,
$DH208="неделя",
$BP208*BG208/7*(ROUNDUP((DAY(EOMONTH(BG$15,0)))/4,0))),
0)</f>
        <v/>
      </c>
      <c r="BY208" s="125">
        <f t="array" ref="BY208">
IFERROR(
_xlfn.IFS(
$DH208="день_1",
$BP208*$BL208/($AX208-$AW208+1)*BH208*(DAY(EOMONTH(BH$15,0))),
$DH208="день_2",
$BP208/30*MAX(MIN($AX208,EOMONTH(BH$15,0))-MAX($AW208,BH$15)+1,),
$DH208="раб.день",
$BP208/30*(IFERROR(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$BP208*BH208,
$DH208="неделя",
$BP208*BH208/7*(ROUNDUP((DAY(EOMONTH(BH$15,0)))/4,0))),
0)</f>
        <v/>
      </c>
      <c r="BZ208" s="125">
        <f t="array" ref="BZ208">
IFERROR(
_xlfn.IFS(
$DH208="день_1",
$BP208*$BL208/($AX208-$AW208+1)*BI208*(DAY(EOMONTH(BI$15,0))),
$DH208="день_2",
$BP208/30*MAX(MIN($AX208,EOMONTH(BI$15,0))-MAX($AW208,BI$15)+1,),
$DH208="раб.день",
$BP208/30*(IFERROR(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$BP208*BI208,
$DH208="неделя",
$BP208*BI208/7*(ROUNDUP((DAY(EOMONTH(BI$15,0)))/4,0))),
0)</f>
        <v/>
      </c>
      <c r="CA208" s="125">
        <f t="array" ref="CA208">
IFERROR(
_xlfn.IFS(
$DH208="день_1",
$BP208*$BL208/($AX208-$AW208+1)*BJ208*(DAY(EOMONTH(BJ$15,0))),
$DH208="день_2",
$BP208/30*MAX(MIN($AX208,EOMONTH(BJ$15,0))-MAX($AW208,BJ$15)+1,),
$DH208="раб.день",
$BP208/30*(IFERROR(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$BP208*BJ208,
$DH208="неделя",
$BP208*BJ208/7*(ROUNDUP((DAY(EOMONTH(BJ$15,0)))/4,0))),
0)</f>
        <v/>
      </c>
      <c r="CB208" s="125">
        <f t="array" ref="CB208">
IFERROR(
_xlfn.IFS(
$DH208="день_1",
$BP208*$BL208/($AX208-$AW208+1)*BK208*(DAY(EOMONTH(BK$15,0))),
$DH208="день_2",
$BP208/30*MAX(MIN($AX208,EOMONTH(BK$15,0))-MAX($AW208,BK$15)+1,),
$DH208="раб.день",
$BP208/30*(IFERROR(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$BP208*BK208,
$DH208="неделя",
$BP208*BK208/7*(ROUNDUP((DAY(EOMONTH(BK$15,0)))/4,0))),
0)</f>
        <v/>
      </c>
      <c r="CC208" s="125">
        <f>SUM($BQ208:$CB208)</f>
        <v/>
      </c>
      <c r="CD208" s="126">
        <f>SUM($EH208:$EH208)</f>
        <v/>
      </c>
      <c r="CE208" s="126">
        <f>$CD208*$AB208</f>
        <v/>
      </c>
      <c r="CF208" s="126">
        <f>SUM($EK208:$EK208)</f>
        <v/>
      </c>
      <c r="CG208" s="126">
        <f>$CF208*$AB208</f>
        <v/>
      </c>
      <c r="CH208" s="126">
        <f>SUM($CC208,$CE208,$CG208)</f>
        <v/>
      </c>
      <c r="CI208" s="126">
        <f>$CH208*(1+$CM208)</f>
        <v/>
      </c>
      <c r="CJ208" s="127" t="n">
        <v>0</v>
      </c>
      <c r="CK208" s="126">
        <f>SUM($CH208:$CH208)*(1+$CJ208)</f>
        <v/>
      </c>
      <c r="CL208" s="126">
        <f>SUM($CH208:$CH208)*(1+$CM208)</f>
        <v/>
      </c>
      <c r="CM208" s="59" t="n"/>
      <c r="CN208" s="59" t="n"/>
      <c r="CO208" s="72" t="n"/>
      <c r="CP208" s="59" t="n"/>
      <c r="CQ208" s="73" t="n"/>
      <c r="CR208" s="73" t="n"/>
      <c r="CS208" s="73" t="n"/>
      <c r="CT208" s="72" t="n"/>
      <c r="CU208" s="79" t="inlineStr">
        <is>
          <t> </t>
        </is>
      </c>
      <c r="CV208" s="60" t="n"/>
      <c r="CW208" s="60" t="n"/>
      <c r="CX208" s="60" t="n"/>
      <c r="CY208" s="127">
        <f>IFERROR(($CC208-$EE208)/($EE208/(1-$DQ208)),0)</f>
        <v/>
      </c>
      <c r="CZ208" s="127">
        <f>IFERROR(1-$EI208/($CE208),0)</f>
        <v/>
      </c>
      <c r="DA208" s="127">
        <f>IFERROR(1-$EL208/($CG208),0)</f>
        <v/>
      </c>
      <c r="DB208" s="126">
        <f>ROUND(IFERROR(($CI208/(1+$CM208)-$EN208),0),2)</f>
        <v/>
      </c>
      <c r="DC208" s="128" t="n"/>
      <c r="DD208" s="125" t="n"/>
      <c r="DE208" s="75" t="n">
        <v>0</v>
      </c>
      <c r="DF208" s="128" t="n"/>
      <c r="DG208" s="125">
        <f>IF($DC208=0,0,$DD208*($DC208*100%-$DE208*$DF208))*SUM($AB208:$AB208)</f>
        <v/>
      </c>
      <c r="DH208" s="129" t="inlineStr">
        <is>
          <t>месяц</t>
        </is>
      </c>
      <c r="DI208" s="130">
        <f t="array" ref="DI208">IFERROR(
IF($ES208="LisChannel",
(ROUND(((INDEX({174.625;153.888888888889;130.972222222222},MATCH($AI208,{2;3;4}),0))*$AG208*$AI208),2)),0),0)</f>
        <v/>
      </c>
      <c r="DJ208" s="130">
        <f>
_xlfn.LET(_xlpm.X,
IFERROR(
IF($ES208="НовиковТВ",
(_xlfn.LET(_xlpm.NTV,
_xlfn.LET(_xlpm.MIN,350000,
IF(SUMIFS($DI:$DI,$ES:$ES,"НовиковТВ")&lt;=_xlpm.MIN,
(SUMIFS($DI:$DI,$ES:$ES,"НовиковТВ")/(COUNTIFS($ES:$ES,"НовиковТВ")))*_xlpm.MIN/SUMIFS($DI:$DI,$ES:$ES,"НовиковТВ"),
DI208)),
_xlpm.NTV+$DG208/(1-(1-(_xlpm.NTV)*(1-$DL208)*(1-$DM208)*(1-$DN208)*(1-$DO208)*(1-$DP208)/_xlpm.NTV))))/(1+$EP208),
$DI208+$DG208/(1-(1-($DI208)*(1-$DL208)*(1-$DM208)*(1-$DN208)*(1-$DO208)*(1-$DP208)/$DI208))),
0),
_xlpm.X*(1+$CM208)*(1+$CW208)-_xlpm.X*(1+$CM208)+_xlpm.X)</f>
        <v/>
      </c>
      <c r="DK208" s="125" t="inlineStr">
        <is>
          <t>послед.</t>
        </is>
      </c>
      <c r="DL208" s="63" t="n">
        <v>0</v>
      </c>
      <c r="DM208" s="63" t="n">
        <v>0</v>
      </c>
      <c r="DN208" s="63" t="n">
        <v>0</v>
      </c>
      <c r="DO208" s="63" t="n">
        <v>0</v>
      </c>
      <c r="DP208" s="63" t="n">
        <v>0</v>
      </c>
      <c r="DQ208" s="63">
        <f t="array" ref="DQ208">IFERROR(_xlfn.IFS(
$DK208="послед.",1-(1-$DL208)*(1-$DM208)*(1-$DN208)*(1-$DO208)*(1-$DP208),
$DK208="сумм.",$DL208+$DM208+$DN208+$DO208+$DP208),
0)</f>
        <v/>
      </c>
      <c r="DR208" s="125">
        <f t="array" ref="DR208">
IFERROR(
_xlfn.IFS(
$BL208=0,
0,
$BL208&gt;0,
_xlfn.IFS($DK208="послед.",
$DJ208*(1-$DL208)*(1-$DM208)*(1-$DN208)*(1-$DO208)*(1-$DP208),
$DK208="сумм.",
$DJ208*(1-($DL208+$DM208+$DN208+$DO208+$DP208)))),0)</f>
        <v/>
      </c>
      <c r="DS208" s="125">
        <f t="array" ref="DS208">
IFERROR(_xlfn.IFS(
$DH208="день_1",
$DR208*$BL208/($AX208-$AW208+1)*AZ208*(DAY(EOMONTH(AZ$15,0))),
$DH208="день_2",
$DR208/30*MAX(MIN($AX208,EOMONTH(AZ$15,0))-MAX($AW208,AZ$15)+1,),
$DH208="раб.день",
$DR208/30*(IFERROR(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$DR208*AZ208,
$DH208="неделя",
$DR208*AZ208/7*(ROUNDUP((DAY(EOMONTH(AZ$15,0)))/4,0))),
0)</f>
        <v/>
      </c>
      <c r="DT208" s="125">
        <f t="array" ref="DT208">
IFERROR(_xlfn.IFS(
$DH208="день_1",
$DR208*$BL208/($AX208-$AW208+1)*BA208*(DAY(EOMONTH(BA$15,0))),
$DH208="день_2",
$DR208/30*MAX(MIN($AX208,EOMONTH(BA$15,0))-MAX($AW208,BA$15)+1,),
$DH208="раб.день",
$DR208/30*(IFERROR(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$DR208*BA208,
$DH208="неделя",
$DR208*BA208/7*(ROUNDUP((DAY(EOMONTH(BA$15,0)))/4,0))),
0)</f>
        <v/>
      </c>
      <c r="DU208" s="125">
        <f t="array" ref="DU208">
IFERROR(_xlfn.IFS(
$DH208="день_1",
$DR208*$BL208/($AX208-$AW208+1)*BB208*(DAY(EOMONTH(BB$15,0))),
$DH208="день_2",
$DR208/30*MAX(MIN($AX208,EOMONTH(BB$15,0))-MAX($AW208,BB$15)+1,),
$DH208="раб.день",
$DR208/30*(IFERROR(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$DR208*BB208,
$DH208="неделя",
$DR208*BB208/7*(ROUNDUP((DAY(EOMONTH(BB$15,0)))/4,0))),
0)</f>
        <v/>
      </c>
      <c r="DV208" s="125">
        <f t="array" ref="DV208">
IFERROR(_xlfn.IFS(
$DH208="день_1",
$DR208*$BL208/($AX208-$AW208+1)*BC208*(DAY(EOMONTH(BC$15,0))),
$DH208="день_2",
$DR208/30*MAX(MIN($AX208,EOMONTH(BC$15,0))-MAX($AW208,BC$15)+1,),
$DH208="раб.день",
$DR208/30*(IFERROR(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$DR208*BC208,
$DH208="неделя",
$DR208*BC208/7*(ROUNDUP((DAY(EOMONTH(BC$15,0)))/4,0))),
0)</f>
        <v/>
      </c>
      <c r="DW208" s="125">
        <f t="array" ref="DW208">
IFERROR(_xlfn.IFS(
$DH208="день_1",
$DR208*$BL208/($AX208-$AW208+1)*BD208*(DAY(EOMONTH(BD$15,0))),
$DH208="день_2",
$DR208/30*MAX(MIN($AX208,EOMONTH(BD$15,0))-MAX($AW208,BD$15)+1,),
$DH208="раб.день",
$DR208/30*(IFERROR(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$DR208*BD208,
$DH208="неделя",
$DR208*BD208/7*(ROUNDUP((DAY(EOMONTH(BD$15,0)))/4,0))),
0)</f>
        <v/>
      </c>
      <c r="DX208" s="125">
        <f t="array" ref="DX208">
IFERROR(_xlfn.IFS(
$DH208="день_1",
$DR208*$BL208/($AX208-$AW208+1)*BE208*(DAY(EOMONTH(BE$15,0))),
$DH208="день_2",
$DR208/30*MAX(MIN($AX208,EOMONTH(BE$15,0))-MAX($AW208,BE$15)+1,),
$DH208="раб.день",
$DR208/30*(IFERROR(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$DR208*BE208,
$DH208="неделя",
$DR208*BE208/7*(ROUNDUP((DAY(EOMONTH(BE$15,0)))/4,0))),
0)</f>
        <v/>
      </c>
      <c r="DY208" s="125">
        <f t="array" ref="DY208">
IFERROR(_xlfn.IFS(
$DH208="день_1",
$DR208*$BL208/($AX208-$AW208+1)*BF208*(DAY(EOMONTH(BF$15,0))),
$DH208="день_2",
$DR208/30*MAX(MIN($AX208,EOMONTH(BF$15,0))-MAX($AW208,BF$15)+1,),
$DH208="раб.день",
$DR208/30*(IFERROR(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$DR208*BF208,
$DH208="неделя",
$DR208*BF208/7*(ROUNDUP((DAY(EOMONTH(BF$15,0)))/4,0))),
0)</f>
        <v/>
      </c>
      <c r="DZ208" s="125">
        <f t="array" ref="DZ208">
IFERROR(_xlfn.IFS(
$DH208="день_1",
$DR208*$BL208/($AX208-$AW208+1)*BG208*(DAY(EOMONTH(BG$15,0))),
$DH208="день_2",
$DR208/30*MAX(MIN($AX208,EOMONTH(BG$15,0))-MAX($AW208,BG$15)+1,),
$DH208="раб.день",
$DR208/30*(IFERROR(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$DR208*BG208,
$DH208="неделя",
$DR208*BG208/7*(ROUNDUP((DAY(EOMONTH(BG$15,0)))/4,0))),
0)</f>
        <v/>
      </c>
      <c r="EA208" s="125">
        <f t="array" ref="EA208">
IFERROR(_xlfn.IFS(
$DH208="день_1",
$DR208*$BL208/($AX208-$AW208+1)*BH208*(DAY(EOMONTH(BH$15,0))),
$DH208="день_2",
$DR208/30*MAX(MIN($AX208,EOMONTH(BH$15,0))-MAX($AW208,BH$15)+1,),
$DH208="раб.день",
$DR208/30*(IFERROR(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$DR208*BH208,
$DH208="неделя",
$DR208*BH208/7*(ROUNDUP((DAY(EOMONTH(BH$15,0)))/4,0))),
0)</f>
        <v/>
      </c>
      <c r="EB208" s="125">
        <f t="array" ref="EB208">
IFERROR(_xlfn.IFS(
$DH208="день_1",
$DR208*$BL208/($AX208-$AW208+1)*BI208*(DAY(EOMONTH(BI$15,0))),
$DH208="день_2",
$DR208/30*MAX(MIN($AX208,EOMONTH(BI$15,0))-MAX($AW208,BI$15)+1,),
$DH208="раб.день",
$DR208/30*(IFERROR(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$DR208*BI208,
$DH208="неделя",
$DR208*BI208/7*(ROUNDUP((DAY(EOMONTH(BI$15,0)))/4,0))),
0)</f>
        <v/>
      </c>
      <c r="EC208" s="125">
        <f t="array" ref="EC208">
IFERROR(_xlfn.IFS(
$DH208="день_1",
$DR208*$BL208/($AX208-$AW208+1)*BJ208*(DAY(EOMONTH(BJ$15,0))),
$DH208="день_2",
$DR208/30*MAX(MIN($AX208,EOMONTH(BJ$15,0))-MAX($AW208,BJ$15)+1,),
$DH208="раб.день",
$DR208/30*(IFERROR(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$DR208*BJ208,
$DH208="неделя",
$DR208*BJ208/7*(ROUNDUP((DAY(EOMONTH(BJ$15,0)))/4,0))),
0)</f>
        <v/>
      </c>
      <c r="ED208" s="125">
        <f t="array" ref="ED208">
IFERROR(_xlfn.IFS(
$DH208="день_1",
$DR208*$BL208/($AX208-$AW208+1)*BK208*(DAY(EOMONTH(BK$15,0))),
$DH208="день_2",
$DR208/30*MAX(MIN($AX208,EOMONTH(BK$15,0))-MAX($AW208,BK$15)+1,),
$DH208="раб.день",
$DR208/30*(IFERROR(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$DR208*BK208,
$DH208="неделя",
$DR208*BK208/7*(ROUNDUP((DAY(EOMONTH(BK$15,0)))/4,0))),
0)</f>
        <v/>
      </c>
      <c r="EE208" s="125">
        <f>SUM($DS208,$DT208,$DU208,$DV208,$DW208,$DX208,$DY208,$DZ208,$EA208,$EB208,$EC208,$ED208)</f>
        <v/>
      </c>
      <c r="EF208" s="125">
        <f>IFERROR(ROUND($EE208*(1+$EP208),2),0)</f>
        <v/>
      </c>
      <c r="EG208" s="128" t="n">
        <v>1</v>
      </c>
      <c r="EH208" s="126" t="n">
        <v>0</v>
      </c>
      <c r="EI208" s="126">
        <f>ROUND(SUM($EH208:$EH208)*SUM($AB208:$AB208)*$EG208,2)</f>
        <v/>
      </c>
      <c r="EJ208" s="126">
        <f>ROUND($EI208*(1+$EP208),2)</f>
        <v/>
      </c>
      <c r="EK208" s="126" t="n">
        <v>0</v>
      </c>
      <c r="EL208" s="126">
        <f>ROUND(SUM($EK208:$EK208)*SUM($AB208:$AB208)*$EG208,2)</f>
        <v/>
      </c>
      <c r="EM208" s="126">
        <f>ROUND($EL208*(1+$EP208),2)</f>
        <v/>
      </c>
      <c r="EN208" s="126">
        <f>SUM($EE208,$EI208,$EL208)</f>
        <v/>
      </c>
      <c r="EO208" s="126">
        <f>SUM($EF208,$EJ208,$EM208)</f>
        <v/>
      </c>
      <c r="EP208" s="59" t="n"/>
      <c r="EQ208" s="59" t="n"/>
      <c r="ER208" s="60">
        <f t="array" ref="ER2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MATCH(ES208,
{"AMS";"RussOutdoor";"HD Outdoor";"Ingroup";"IQ";"Ledproduction";"LisChannel";"Logic";"Media-PPL";"NovikovTV | НовиковТВ";"SMA";"SOK";"КрокусТВ | CrocusTV | IndoorTV";"Сити";"ТЯК Москва"},
0)),"")</f>
        <v/>
      </c>
      <c r="ES208" s="60" t="n"/>
      <c r="ET208" s="60">
        <f t="array" ref="ET2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MATCH(ES208,
{"AMS";"RussOutdoor";"HD Outdoor";"Ingroup";"IQ";"Ledproduction";"LisChannel";"Logic";"Media-PPL";"NovikovTV | НовиковТВ";"SMA";"SOK";"КрокусТВ | CrocusTV | IndoorTV";"Сити";"ТЯК Москва"},
0)),"")</f>
        <v/>
      </c>
      <c r="EU208" s="60" t="n"/>
      <c r="EV208" s="60" t="n"/>
      <c r="EX208" s="110">
        <f t="array" ref="EX208">
($AR208/30
+N("ТРАФИК ПЛОЩАДКИ"))*
(IFERROR(
_xlfn.LET(
_xlpm.GPR,
HLOOKUP($L208,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IF($Q208="цифровой",_xlpm.GPR/$AG208,_xlpm.GPR/60)),
0)
+N("DWELL TIME"))*
(IF($AB208=0,0,IF($AB208=1,0.3,IF($AB208=2,0.5,IF($AB208&gt;2,1))))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_xlfn.IFS($AC208="да",1.2,$AC208="нет",1)*
_xlfn.IFS($AD208="да",1.2,$AD208="нет",1)*
IF(R208="статический",1,1.2)*
$X208*
INDEX(
{1.2;1;1.2;1.2;1;1.2;1.2;1.2;1.2;1.2;1.2;1;1.2;1.2;1.2;1.2;1;1;1.2;1.2;1.2;1;1;1;1;1.2;1.2;1.2;1.2;1;1;1;1;1.2;1.2;1.2;1.2;1.2;1.2;1.2;1.2;1;1;1.2;1;1;1;1;1.5;1;1;1.5;1.5;1.2},
MATCH($Q208,_xlpm.MI,0)))&gt;{0.02;0.04;0.06;0.1;0.2;0.4;0.6;0.8;1;2;4;6})),
{0;1;2;3;4;5;6;7;8;9;10;11;12},
0)))
+N("КОЭФФИЦИЕНТ КОНТАКТА"))))*
(_xlfn.IFS($X208&lt;0.1,$X208/1000,$X208&gt;25,5.2,AND($X208&gt;=0.1,$X208&lt;=25),(($X208*2+0.1)/10)*($X208/10)))*
IFERROR((_xlfn.LET(
_xlpm.MA,
{0;0.8;0.85;0.9;0.95;1},
_xlpm.MAA,
{0;1;2;3;4;5},
INDEX(_xlpm.MA,MATCH(SUMPRODUCT(--((IF(ROUND(_xlpm.MAA,1)&gt;5,5,ROUND($AB208,1)))&gt;{0;1;2;3;4;5})),_xlpm.MAA,0)))
+N("КОЭФФИЦИЕНТ КОЛ-ВО КОНСТРУКЦИЙ")),1)*
$AB208,0))*
(IF($Q208="цифровой",$AG208/15*$AI208,1)
+N("ДЛЯ ЦИФРЫ"))</f>
        <v/>
      </c>
      <c r="EY208" s="110">
        <f>IFERROR(EX208*AY208,0)</f>
        <v/>
      </c>
      <c r="EZ208" s="131">
        <f>IFERROR(DP208/EY208*1000,0)</f>
        <v/>
      </c>
      <c r="FA208" s="112">
        <f>IFERROR(FC208/FB208,0)</f>
        <v/>
      </c>
      <c r="FB208" s="112">
        <f>IFERROR((FC208/(EY208/FF208*#REF!))*0.825,0)</f>
        <v/>
      </c>
      <c r="FC208" s="112">
        <f>IFERROR(((EX208*30/AR208)*100)/30,0)</f>
        <v/>
      </c>
      <c r="FD208" s="112">
        <f>IFERROR(EY208/G208*100%,0)</f>
        <v/>
      </c>
      <c r="FE208" s="112">
        <f>IFERROR(FD208/FC208*100%,0)</f>
        <v/>
      </c>
      <c r="FF208" s="110">
        <f>IFERROR(AR208/30*AY208,0)</f>
        <v/>
      </c>
    </row>
    <row r="209" ht="12.75" customHeight="1">
      <c r="A209" s="59" t="n"/>
      <c r="B209" s="60" t="n"/>
      <c r="C209" s="60" t="n"/>
      <c r="D209" s="60">
        <f t="array" ref="D2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9" s="60">
        <f t="array" ref="E2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9" s="60" t="inlineStr"/>
      <c r="G209" s="60" t="n"/>
      <c r="H209" s="60">
        <f t="array" ref="H2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9" s="60" t="n"/>
      <c r="J209" s="60" t="n"/>
      <c r="K209" s="60" t="n"/>
      <c r="L209" s="60" t="n"/>
      <c r="M209" s="60" t="n"/>
      <c r="N209" s="60" t="n"/>
      <c r="O209" s="60" t="n"/>
      <c r="P209" s="60">
        <f t="array" ref="P209">
_xlfn.IFS(
ISNUMBER(MATCH($Q209,{"шелфбаннер","разделитель","монетница","чековая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ISNUMBER(MATCH($Q209,{"каталог","журнал"},)),
"Пресса",
$Q209="","")</f>
        <v/>
      </c>
      <c r="Q209" s="60" t="n"/>
      <c r="R209" s="60">
        <f t="array" ref="R209">
IFERROR(
_xlfn.IFS(
OR(ISNUMBER(MATCH($Q209,{"экспозиция","макет","стенд","автостенд","авто стенд","выставочное пространство","выставочные стенды","модульные выставочные стенды","3Д конструкция","3D конструкция"},)),P209="Экспонирование"),
"нестандартный",
ISNUMBER(MATCH($Q209,{"скроллер","призматрон"},)),
"динамический",
$P209="Видео",
"цифровой",
OR($P209="Пресса",$P209="Щит",$P209="POSm",$P209="Подвес",$P209="Брендирование/оклейка"),
"статический"),"")</f>
        <v/>
      </c>
      <c r="S209" s="59" t="n"/>
      <c r="T209" s="60" t="n"/>
      <c r="U209" s="60" t="n"/>
      <c r="V209" s="60">
        <f>
IF(P209="Видео",
"цифровой постер/ролик",
IF(ISNUMBER(MATCH(Q209,{"короб световой","короб световой | лайтбокс","короб световой | кристалайт","лайтбокс","лайт бокс","кристалайт","LB","lightbox"},)),
"бэклит",
IF(P209="Брендирование/оклейка",
"перфарированная пленка/самоклейка",
IF(P209="Экспонирование",
"под запрос",
IF(P209="Подвес",
"баннер/ткань",
"")))))</f>
        <v/>
      </c>
      <c r="W209" s="59" t="n"/>
      <c r="X209" s="59" t="n"/>
      <c r="Y209" s="59" t="n"/>
      <c r="Z209" s="61" t="n"/>
      <c r="AA209" s="61" t="n"/>
      <c r="AB209" s="61">
        <f>IF(BL209&gt;0,Z209,0)</f>
        <v/>
      </c>
      <c r="AC209" s="59" t="n"/>
      <c r="AD209" s="59" t="n"/>
      <c r="AE209" s="59" t="n"/>
      <c r="AF209" s="59" t="n"/>
      <c r="AG209" s="59" t="n"/>
      <c r="AH209" s="59" t="n"/>
      <c r="AI209" s="59" t="n"/>
      <c r="AJ209" s="59" t="n"/>
      <c r="AK209" s="59" t="n"/>
      <c r="AL209" s="62">
        <f>IFERROR(IF(OR(R209="статический",R209="динамический",R209="нестандартный",R209="",R209=""),"-",IF(AND(AH209="-",AI209="-"),"-",AK209*3600/AH209*AI209)),"-")</f>
        <v/>
      </c>
      <c r="AM209" s="62">
        <f>IFERROR(IF(OR(R209="статический",R209="динамический",R209="",R209="", R209="BTL",R209="нестандартный"),"-",AG209*AI209*AL209/60),"-")</f>
        <v/>
      </c>
      <c r="AN209" s="63">
        <f>IFERROR(IF(AH209="","-",AG209*AI209/AH209),"-")</f>
        <v/>
      </c>
      <c r="AO209" s="59">
        <f>IFERROR(IF(OR($R209="статический",$R209="динамический",$R209="",$R209="",$R209="BTL",$R209="нестандартный"),"-",$AL209*$AY209),"-")</f>
        <v/>
      </c>
      <c r="AP209" s="62">
        <f>IFERROR(IF(OR($R209="статический",$R209="динамический",$R209="",$R209="",$R209="BTL",$R209="нестандартный"),"-",$AM209*AY209),"-")</f>
        <v/>
      </c>
      <c r="AQ209" s="64" t="n"/>
      <c r="AR209" s="61" t="n"/>
      <c r="AS209" s="61" t="n"/>
      <c r="AT209" s="61" t="n"/>
      <c r="AU209" s="65" t="n"/>
      <c r="AV209" s="124">
        <f>IFERROR(DR209/AT209*1000,"n/a")</f>
        <v/>
      </c>
      <c r="AW209" s="67" t="n"/>
      <c r="AX209" s="67" t="n"/>
      <c r="AY209" s="43">
        <f>IFERROR(IF(OR($AW209="",$AX209=""),"",_xlfn.DAYS($AX209+1,$AW209)),"")</f>
        <v/>
      </c>
      <c r="AZ209" s="68">
        <f t="array" ref="AZ209">
_xlfn.LET(_xlpm.COEFF,
IF($AW209+$AX209=0,0,IF(MAX(MIN($AX209,EOMONTH(AZ$15,0))-MAX($AW209,AZ$15)+1,)&gt;0,1,0)),
_xlfn.IFS(
$ES209="LisChannel",
_xlpm.COEFF*
INDEX({1;1;1.2;1.2;1;1;1;1;1.2;1.2;1.2;1.2},
MATCH(MONTH(AZ$15),
{1,2,3,4,5,6,7,8,9,10,11,12})),
CONCATENATE($ES209," ",$L209)="RussOutdoor метро",
_xlpm.COEFF*
INDEX({0.8;0.9;1.1;1.1;1;1;1;1;1.1;1.1;1.1;1.1},
MATCH(MONTH(AZ$15),
{1,2,3,4,5,6,7,8,9,10,11,12})),
$ES209&lt;&gt;"LisChannel",
_xlpm.COEFF,
$ES209&lt;&gt;"RussOutdoor",
_xlpm.COEFF))</f>
        <v/>
      </c>
      <c r="BA209" s="68">
        <f t="array" ref="BA209">
_xlfn.LET(_xlpm.COEFF,
IF($AW209+$AX209=0,0,IF(MAX(MIN($AX209,EOMONTH(BA$15,0))-MAX($AW209,BA$15)+1,)&gt;0,1,0)),
_xlfn.IFS(
$ES209="LisChannel",
_xlpm.COEFF*
INDEX({1;1;1.2;1.2;1;1;1;1;1.2;1.2;1.2;1.2},
MATCH(MONTH(BA$15),
{1,2,3,4,5,6,7,8,9,10,11,12})),
CONCATENATE($ES209," ",$L209)="RussOutdoor метро",
_xlpm.COEFF*
INDEX({0.8;0.9;1.1;1.1;1;1;1;1;1.1;1.1;1.1;1.1},
MATCH(MONTH(BA$15),
{1,2,3,4,5,6,7,8,9,10,11,12})),
$ES209&lt;&gt;"LisChannel",
_xlpm.COEFF,
$ES209&lt;&gt;"RussOutdoor",
_xlpm.COEFF))</f>
        <v/>
      </c>
      <c r="BB209" s="68">
        <f t="array" ref="BB209">
_xlfn.LET(_xlpm.COEFF,
IF($AW209+$AX209=0,0,IF(MAX(MIN($AX209,EOMONTH(BB$15,0))-MAX($AW209,BB$15)+1,)&gt;0,1,0)),
_xlfn.IFS(
$ES209="LisChannel",
_xlpm.COEFF*
INDEX({1;1;1.2;1.2;1;1;1;1;1.2;1.2;1.2;1.2},
MATCH(MONTH(BB$15),
{1,2,3,4,5,6,7,8,9,10,11,12})),
CONCATENATE($ES209," ",$L209)="RussOutdoor метро",
_xlpm.COEFF*
INDEX({0.8;0.9;1.1;1.1;1;1;1;1;1.1;1.1;1.1;1.1},
MATCH(MONTH(BB$15),
{1,2,3,4,5,6,7,8,9,10,11,12})),
$ES209&lt;&gt;"LisChannel",
_xlpm.COEFF,
$ES209&lt;&gt;"RussOutdoor",
_xlpm.COEFF))</f>
        <v/>
      </c>
      <c r="BC209" s="68">
        <f t="array" ref="BC209">
_xlfn.LET(_xlpm.COEFF,
IF($AW209+$AX209=0,0,IF(MAX(MIN($AX209,EOMONTH(BC$15,0))-MAX($AW209,BC$15)+1,)&gt;0,1,0)),
_xlfn.IFS(
$ES209="LisChannel",
_xlpm.COEFF*
INDEX({1;1;1.2;1.2;1;1;1;1;1.2;1.2;1.2;1.2},
MATCH(MONTH(BC$15),
{1,2,3,4,5,6,7,8,9,10,11,12})),
CONCATENATE($ES209," ",$L209)="RussOutdoor метро",
_xlpm.COEFF*
INDEX({0.8;0.9;1.1;1.1;1;1;1;1;1.1;1.1;1.1;1.1},
MATCH(MONTH(BC$15),
{1,2,3,4,5,6,7,8,9,10,11,12})),
$ES209&lt;&gt;"LisChannel",
_xlpm.COEFF,
$ES209&lt;&gt;"RussOutdoor",
_xlpm.COEFF))</f>
        <v/>
      </c>
      <c r="BD209" s="68">
        <f t="array" ref="BD209">
_xlfn.LET(_xlpm.COEFF,
IF($AW209+$AX209=0,0,IF(MAX(MIN($AX209,EOMONTH(BD$15,0))-MAX($AW209,BD$15)+1,)&gt;0,1,0)),
_xlfn.IFS(
$ES209="LisChannel",
_xlpm.COEFF*
INDEX({1;1;1.2;1.2;1;1;1;1;1.2;1.2;1.2;1.2},
MATCH(MONTH(BD$15),
{1,2,3,4,5,6,7,8,9,10,11,12})),
CONCATENATE($ES209," ",$L209)="RussOutdoor метро",
_xlpm.COEFF*
INDEX({0.8;0.9;1.1;1.1;1;1;1;1;1.1;1.1;1.1;1.1},
MATCH(MONTH(BD$15),
{1,2,3,4,5,6,7,8,9,10,11,12})),
$ES209&lt;&gt;"LisChannel",
_xlpm.COEFF,
$ES209&lt;&gt;"RussOutdoor",
_xlpm.COEFF))</f>
        <v/>
      </c>
      <c r="BE209" s="68">
        <f t="array" ref="BE209">
_xlfn.LET(_xlpm.COEFF,
IF($AW209+$AX209=0,0,IF(MAX(MIN($AX209,EOMONTH(BE$15,0))-MAX($AW209,BE$15)+1,)&gt;0,1,0)),
_xlfn.IFS(
$ES209="LisChannel",
_xlpm.COEFF*
INDEX({1;1;1.2;1.2;1;1;1;1;1.2;1.2;1.2;1.2},
MATCH(MONTH(BE$15),
{1,2,3,4,5,6,7,8,9,10,11,12})),
CONCATENATE($ES209," ",$L209)="RussOutdoor метро",
_xlpm.COEFF*
INDEX({0.8;0.9;1.1;1.1;1;1;1;1;1.1;1.1;1.1;1.1},
MATCH(MONTH(BE$15),
{1,2,3,4,5,6,7,8,9,10,11,12})),
$ES209&lt;&gt;"LisChannel",
_xlpm.COEFF,
$ES209&lt;&gt;"RussOutdoor",
_xlpm.COEFF))</f>
        <v/>
      </c>
      <c r="BF209" s="68">
        <f t="array" ref="BF209">
_xlfn.LET(_xlpm.COEFF,
IF($AW209+$AX209=0,0,IF(MAX(MIN($AX209,EOMONTH(BF$15,0))-MAX($AW209,BF$15)+1,)&gt;0,1,0)),
_xlfn.IFS(
$ES209="LisChannel",
_xlpm.COEFF*
INDEX({1;1;1.2;1.2;1;1;1;1;1.2;1.2;1.2;1.2},
MATCH(MONTH(BF$15),
{1,2,3,4,5,6,7,8,9,10,11,12})),
CONCATENATE($ES209," ",$L209)="RussOutdoor метро",
_xlpm.COEFF*
INDEX({0.8;0.9;1.1;1.1;1;1;1;1;1.1;1.1;1.1;1.1},
MATCH(MONTH(BF$15),
{1,2,3,4,5,6,7,8,9,10,11,12})),
$ES209&lt;&gt;"LisChannel",
_xlpm.COEFF,
$ES209&lt;&gt;"RussOutdoor",
_xlpm.COEFF))</f>
        <v/>
      </c>
      <c r="BG209" s="68">
        <f t="array" ref="BG209">
_xlfn.LET(_xlpm.COEFF,
IF($AW209+$AX209=0,0,IF(MAX(MIN($AX209,EOMONTH(BG$15,0))-MAX($AW209,BG$15)+1,)&gt;0,1,0)),
_xlfn.IFS(
$ES209="LisChannel",
_xlpm.COEFF*
INDEX({1;1;1.2;1.2;1;1;1;1;1.2;1.2;1.2;1.2},
MATCH(MONTH(BG$15),
{1,2,3,4,5,6,7,8,9,10,11,12})),
CONCATENATE($ES209," ",$L209)="RussOutdoor метро",
_xlpm.COEFF*
INDEX({0.8;0.9;1.1;1.1;1;1;1;1;1.1;1.1;1.1;1.1},
MATCH(MONTH(BG$15),
{1,2,3,4,5,6,7,8,9,10,11,12})),
$ES209&lt;&gt;"LisChannel",
_xlpm.COEFF,
$ES209&lt;&gt;"RussOutdoor",
_xlpm.COEFF))</f>
        <v/>
      </c>
      <c r="BH209" s="68">
        <f t="array" ref="BH209">
_xlfn.LET(_xlpm.COEFF,
IF($AW209+$AX209=0,0,IF(MAX(MIN($AX209,EOMONTH(BH$15,0))-MAX($AW209,BH$15)+1,)&gt;0,1,0)),
_xlfn.IFS(
$ES209="LisChannel",
_xlpm.COEFF*
INDEX({1;1;1.2;1.2;1;1;1;1;1.2;1.2;1.2;1.2},
MATCH(MONTH(BH$15),
{1,2,3,4,5,6,7,8,9,10,11,12})),
CONCATENATE($ES209," ",$L209)="RussOutdoor метро",
_xlpm.COEFF*
INDEX({0.8;0.9;1.1;1.1;1;1;1;1;1.1;1.1;1.1;1.1},
MATCH(MONTH(BH$15),
{1,2,3,4,5,6,7,8,9,10,11,12})),
$ES209&lt;&gt;"LisChannel",
_xlpm.COEFF,
$ES209&lt;&gt;"RussOutdoor",
_xlpm.COEFF))</f>
        <v/>
      </c>
      <c r="BI209" s="68">
        <f t="array" ref="BI209">
_xlfn.LET(_xlpm.COEFF,
IF($AW209+$AX209=0,0,IF(MAX(MIN($AX209,EOMONTH(BI$15,0))-MAX($AW209,BI$15)+1,)&gt;0,1,0)),
_xlfn.IFS(
$ES209="LisChannel",
_xlpm.COEFF*
INDEX({1;1;1.2;1.2;1;1;1;1;1.2;1.2;1.2;1.2},
MATCH(MONTH(BI$15),
{1,2,3,4,5,6,7,8,9,10,11,12})),
CONCATENATE($ES209," ",$L209)="RussOutdoor метро",
_xlpm.COEFF*
INDEX({0.8;0.9;1.1;1.1;1;1;1;1;1.1;1.1;1.1;1.1},
MATCH(MONTH(BI$15),
{1,2,3,4,5,6,7,8,9,10,11,12})),
$ES209&lt;&gt;"LisChannel",
_xlpm.COEFF,
$ES209&lt;&gt;"RussOutdoor",
_xlpm.COEFF))</f>
        <v/>
      </c>
      <c r="BJ209" s="68">
        <f t="array" ref="BJ209">
_xlfn.LET(_xlpm.COEFF,
IF($AW209+$AX209=0,0,IF(MAX(MIN($AX209,EOMONTH(BJ$15,0))-MAX($AW209,BJ$15)+1,)&gt;0,1,0)),
_xlfn.IFS(
$ES209="LisChannel",
_xlpm.COEFF*
INDEX({1;1;1.2;1.2;1;1;1;1;1.2;1.2;1.2;1.2},
MATCH(MONTH(BJ$15),
{1,2,3,4,5,6,7,8,9,10,11,12})),
CONCATENATE($ES209," ",$L209)="RussOutdoor метро",
_xlpm.COEFF*
INDEX({0.8;0.9;1.1;1.1;1;1;1;1;1.1;1.1;1.1;1.1},
MATCH(MONTH(BJ$15),
{1,2,3,4,5,6,7,8,9,10,11,12})),
$ES209&lt;&gt;"LisChannel",
_xlpm.COEFF,
$ES209&lt;&gt;"RussOutdoor",
_xlpm.COEFF))</f>
        <v/>
      </c>
      <c r="BK209" s="68">
        <f t="array" ref="BK209">
_xlfn.LET(_xlpm.COEFF,
IF($AW209+$AX209=0,0,IF(MAX(MIN($AX209,EOMONTH(BK$15,0))-MAX($AW209,BK$15)+1,)&gt;0,1,0)),
_xlfn.IFS(
$ES209="LisChannel",
_xlpm.COEFF*
INDEX({1;1;1.2;1.2;1;1;1;1;1.2;1.2;1.2;1.2},
MATCH(MONTH(BK$15),
{1,2,3,4,5,6,7,8,9,10,11,12})),
CONCATENATE($ES209," ",$L209)="RussOutdoor метро",
_xlpm.COEFF*
INDEX({0.8;0.9;1.1;1.1;1;1;1;1;1.1;1.1;1.1;1.1},
MATCH(MONTH(BK$15),
{1,2,3,4,5,6,7,8,9,10,11,12})),
$ES209&lt;&gt;"LisChannel",
_xlpm.COEFF,
$ES209&lt;&gt;"RussOutdoor",
_xlpm.COEFF))</f>
        <v/>
      </c>
      <c r="BL209" s="62">
        <f>COUNTIFS($AZ209:$BK209,"&gt;0")</f>
        <v/>
      </c>
      <c r="BM209" s="65" t="n"/>
      <c r="BN209" s="125">
        <f>$DJ209</f>
        <v/>
      </c>
      <c r="BO209" s="63">
        <f>$DQ209</f>
        <v/>
      </c>
      <c r="BP209" s="125">
        <f>
IFERROR(
IF($BL209=0,0,
$BN209*(1-$BO209)),
0)</f>
        <v/>
      </c>
      <c r="BQ209" s="125">
        <f t="array" ref="BQ209">
IFERROR(
_xlfn.IFS(
$DH209="день_1",
$BP209*$BL209/($AX209-$AW209+1)*AZ209*(DAY(EOMONTH(AZ$15,0))),
$DH209="день_2",
$BP209/30*MAX(MIN($AX209,EOMONTH(AZ$15,0))-MAX($AW209,AZ$15)+1,),
$DH209="раб.день",
$BP209/30*(IFERROR(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$BP209*AZ209,
$DH209="неделя",
$BP209*AZ209/7*(ROUNDUP((DAY(EOMONTH(AZ$15,0)))/4,0))),
0)</f>
        <v/>
      </c>
      <c r="BR209" s="125">
        <f t="array" ref="BR209">
IFERROR(
_xlfn.IFS(
$DH209="день_1",
$BP209*$BL209/($AX209-$AW209+1)*BA209*(DAY(EOMONTH(BA$15,0))),
$DH209="день_2",
$BP209/30*MAX(MIN($AX209,EOMONTH(BA$15,0))-MAX($AW209,BA$15)+1,),
$DH209="раб.день",
$BP209/30*(IFERROR(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$BP209*BA209,
$DH209="неделя",
$BP209*BA209/7*(ROUNDUP((DAY(EOMONTH(BA$15,0)))/4,0))),
0)</f>
        <v/>
      </c>
      <c r="BS209" s="125">
        <f t="array" ref="BS209">
IFERROR(
_xlfn.IFS(
$DH209="день_1",
$BP209*$BL209/($AX209-$AW209+1)*BB209*(DAY(EOMONTH(BB$15,0))),
$DH209="день_2",
$BP209/30*MAX(MIN($AX209,EOMONTH(BB$15,0))-MAX($AW209,BB$15)+1,),
$DH209="раб.день",
$BP209/30*(IFERROR(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$BP209*BB209,
$DH209="неделя",
$BP209*BB209/7*(ROUNDUP((DAY(EOMONTH(BB$15,0)))/4,0))),
0)</f>
        <v/>
      </c>
      <c r="BT209" s="125">
        <f t="array" ref="BT209">
IFERROR(
_xlfn.IFS(
$DH209="день_1",
$BP209*$BL209/($AX209-$AW209+1)*BC209*(DAY(EOMONTH(BC$15,0))),
$DH209="день_2",
$BP209/30*MAX(MIN($AX209,EOMONTH(BC$15,0))-MAX($AW209,BC$15)+1,),
$DH209="раб.день",
$BP209/30*(IFERROR(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$BP209*BC209,
$DH209="неделя",
$BP209*BC209/7*(ROUNDUP((DAY(EOMONTH(BC$15,0)))/4,0))),
0)</f>
        <v/>
      </c>
      <c r="BU209" s="125">
        <f t="array" ref="BU209">
IFERROR(
_xlfn.IFS(
$DH209="день_1",
$BP209*$BL209/($AX209-$AW209+1)*BD209*(DAY(EOMONTH(BD$15,0))),
$DH209="день_2",
$BP209/30*MAX(MIN($AX209,EOMONTH(BD$15,0))-MAX($AW209,BD$15)+1,),
$DH209="раб.день",
$BP209/30*(IFERROR(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$BP209*BD209,
$DH209="неделя",
$BP209*BD209/7*(ROUNDUP((DAY(EOMONTH(BD$15,0)))/4,0))),
0)</f>
        <v/>
      </c>
      <c r="BV209" s="125">
        <f t="array" ref="BV209">
IFERROR(
_xlfn.IFS(
$DH209="день_1",
$BP209*$BL209/($AX209-$AW209+1)*BE209*(DAY(EOMONTH(BE$15,0))),
$DH209="день_2",
$BP209/30*MAX(MIN($AX209,EOMONTH(BE$15,0))-MAX($AW209,BE$15)+1,),
$DH209="раб.день",
$BP209/30*(IFERROR(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$BP209*BE209,
$DH209="неделя",
$BP209*BE209/7*(ROUNDUP((DAY(EOMONTH(BE$15,0)))/4,0))),
0)</f>
        <v/>
      </c>
      <c r="BW209" s="125">
        <f t="array" ref="BW209">
IFERROR(
_xlfn.IFS(
$DH209="день_1",
$BP209*$BL209/($AX209-$AW209+1)*BF209*(DAY(EOMONTH(BF$15,0))),
$DH209="день_2",
$BP209/30*MAX(MIN($AX209,EOMONTH(BF$15,0))-MAX($AW209,BF$15)+1,),
$DH209="раб.день",
$BP209/30*(IFERROR(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$BP209*BF209,
$DH209="неделя",
$BP209*BF209/7*(ROUNDUP((DAY(EOMONTH(BF$15,0)))/4,0))),
0)</f>
        <v/>
      </c>
      <c r="BX209" s="125">
        <f t="array" ref="BX209">
IFERROR(
_xlfn.IFS(
$DH209="день_1",
$BP209*$BL209/($AX209-$AW209+1)*BG209*(DAY(EOMONTH(BG$15,0))),
$DH209="день_2",
$BP209/30*MAX(MIN($AX209,EOMONTH(BG$15,0))-MAX($AW209,BG$15)+1,),
$DH209="раб.день",
$BP209/30*(IFERROR(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$BP209*BG209,
$DH209="неделя",
$BP209*BG209/7*(ROUNDUP((DAY(EOMONTH(BG$15,0)))/4,0))),
0)</f>
        <v/>
      </c>
      <c r="BY209" s="125">
        <f t="array" ref="BY209">
IFERROR(
_xlfn.IFS(
$DH209="день_1",
$BP209*$BL209/($AX209-$AW209+1)*BH209*(DAY(EOMONTH(BH$15,0))),
$DH209="день_2",
$BP209/30*MAX(MIN($AX209,EOMONTH(BH$15,0))-MAX($AW209,BH$15)+1,),
$DH209="раб.день",
$BP209/30*(IFERROR(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$BP209*BH209,
$DH209="неделя",
$BP209*BH209/7*(ROUNDUP((DAY(EOMONTH(BH$15,0)))/4,0))),
0)</f>
        <v/>
      </c>
      <c r="BZ209" s="125">
        <f t="array" ref="BZ209">
IFERROR(
_xlfn.IFS(
$DH209="день_1",
$BP209*$BL209/($AX209-$AW209+1)*BI209*(DAY(EOMONTH(BI$15,0))),
$DH209="день_2",
$BP209/30*MAX(MIN($AX209,EOMONTH(BI$15,0))-MAX($AW209,BI$15)+1,),
$DH209="раб.день",
$BP209/30*(IFERROR(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$BP209*BI209,
$DH209="неделя",
$BP209*BI209/7*(ROUNDUP((DAY(EOMONTH(BI$15,0)))/4,0))),
0)</f>
        <v/>
      </c>
      <c r="CA209" s="125">
        <f t="array" ref="CA209">
IFERROR(
_xlfn.IFS(
$DH209="день_1",
$BP209*$BL209/($AX209-$AW209+1)*BJ209*(DAY(EOMONTH(BJ$15,0))),
$DH209="день_2",
$BP209/30*MAX(MIN($AX209,EOMONTH(BJ$15,0))-MAX($AW209,BJ$15)+1,),
$DH209="раб.день",
$BP209/30*(IFERROR(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$BP209*BJ209,
$DH209="неделя",
$BP209*BJ209/7*(ROUNDUP((DAY(EOMONTH(BJ$15,0)))/4,0))),
0)</f>
        <v/>
      </c>
      <c r="CB209" s="125">
        <f t="array" ref="CB209">
IFERROR(
_xlfn.IFS(
$DH209="день_1",
$BP209*$BL209/($AX209-$AW209+1)*BK209*(DAY(EOMONTH(BK$15,0))),
$DH209="день_2",
$BP209/30*MAX(MIN($AX209,EOMONTH(BK$15,0))-MAX($AW209,BK$15)+1,),
$DH209="раб.день",
$BP209/30*(IFERROR(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$BP209*BK209,
$DH209="неделя",
$BP209*BK209/7*(ROUNDUP((DAY(EOMONTH(BK$15,0)))/4,0))),
0)</f>
        <v/>
      </c>
      <c r="CC209" s="125">
        <f>SUM($BQ209:$CB209)</f>
        <v/>
      </c>
      <c r="CD209" s="126">
        <f>SUM($EH209:$EH209)</f>
        <v/>
      </c>
      <c r="CE209" s="126">
        <f>$CD209*$AB209</f>
        <v/>
      </c>
      <c r="CF209" s="126">
        <f>SUM($EK209:$EK209)</f>
        <v/>
      </c>
      <c r="CG209" s="126">
        <f>$CF209*$AB209</f>
        <v/>
      </c>
      <c r="CH209" s="126">
        <f>SUM($CC209,$CE209,$CG209)</f>
        <v/>
      </c>
      <c r="CI209" s="126">
        <f>$CH209*(1+$CM209)</f>
        <v/>
      </c>
      <c r="CJ209" s="127" t="n">
        <v>0</v>
      </c>
      <c r="CK209" s="126">
        <f>SUM($CH209:$CH209)*(1+$CJ209)</f>
        <v/>
      </c>
      <c r="CL209" s="126">
        <f>SUM($CH209:$CH209)*(1+$CM209)</f>
        <v/>
      </c>
      <c r="CM209" s="59" t="n"/>
      <c r="CN209" s="59" t="n"/>
      <c r="CO209" s="72" t="n"/>
      <c r="CP209" s="59" t="n"/>
      <c r="CQ209" s="73" t="n"/>
      <c r="CR209" s="73" t="n"/>
      <c r="CS209" s="73" t="n"/>
      <c r="CT209" s="72" t="n"/>
      <c r="CU209" s="79" t="inlineStr">
        <is>
          <t> </t>
        </is>
      </c>
      <c r="CV209" s="60" t="n"/>
      <c r="CW209" s="60" t="n"/>
      <c r="CX209" s="60" t="n"/>
      <c r="CY209" s="127">
        <f>IFERROR(($CC209-$EE209)/($EE209/(1-$DQ209)),0)</f>
        <v/>
      </c>
      <c r="CZ209" s="127">
        <f>IFERROR(1-$EI209/($CE209),0)</f>
        <v/>
      </c>
      <c r="DA209" s="127">
        <f>IFERROR(1-$EL209/($CG209),0)</f>
        <v/>
      </c>
      <c r="DB209" s="126">
        <f>ROUND(IFERROR(($CI209/(1+$CM209)-$EN209),0),2)</f>
        <v/>
      </c>
      <c r="DC209" s="128" t="n"/>
      <c r="DD209" s="125" t="n"/>
      <c r="DE209" s="75" t="n">
        <v>0</v>
      </c>
      <c r="DF209" s="128" t="n"/>
      <c r="DG209" s="125">
        <f>IF($DC209=0,0,$DD209*($DC209*100%-$DE209*$DF209))*SUM($AB209:$AB209)</f>
        <v/>
      </c>
      <c r="DH209" s="129" t="inlineStr">
        <is>
          <t>месяц</t>
        </is>
      </c>
      <c r="DI209" s="130">
        <f t="array" ref="DI209">IFERROR(
IF($ES209="LisChannel",
(ROUND(((INDEX({174.625;153.888888888889;130.972222222222},MATCH($AI209,{2;3;4}),0))*$AG209*$AI209),2)),0),0)</f>
        <v/>
      </c>
      <c r="DJ209" s="130">
        <f>
_xlfn.LET(_xlpm.X,
IFERROR(
IF($ES209="НовиковТВ",
(_xlfn.LET(_xlpm.NTV,
_xlfn.LET(_xlpm.MIN,350000,
IF(SUMIFS($DI:$DI,$ES:$ES,"НовиковТВ")&lt;=_xlpm.MIN,
(SUMIFS($DI:$DI,$ES:$ES,"НовиковТВ")/(COUNTIFS($ES:$ES,"НовиковТВ")))*_xlpm.MIN/SUMIFS($DI:$DI,$ES:$ES,"НовиковТВ"),
DI209)),
_xlpm.NTV+$DG209/(1-(1-(_xlpm.NTV)*(1-$DL209)*(1-$DM209)*(1-$DN209)*(1-$DO209)*(1-$DP209)/_xlpm.NTV))))/(1+$EP209),
$DI209+$DG209/(1-(1-($DI209)*(1-$DL209)*(1-$DM209)*(1-$DN209)*(1-$DO209)*(1-$DP209)/$DI209))),
0),
_xlpm.X*(1+$CM209)*(1+$CW209)-_xlpm.X*(1+$CM209)+_xlpm.X)</f>
        <v/>
      </c>
      <c r="DK209" s="125" t="inlineStr">
        <is>
          <t>послед.</t>
        </is>
      </c>
      <c r="DL209" s="63" t="n">
        <v>0</v>
      </c>
      <c r="DM209" s="63" t="n">
        <v>0</v>
      </c>
      <c r="DN209" s="63" t="n">
        <v>0</v>
      </c>
      <c r="DO209" s="63" t="n">
        <v>0</v>
      </c>
      <c r="DP209" s="63" t="n">
        <v>0</v>
      </c>
      <c r="DQ209" s="63">
        <f t="array" ref="DQ209">IFERROR(_xlfn.IFS(
$DK209="послед.",1-(1-$DL209)*(1-$DM209)*(1-$DN209)*(1-$DO209)*(1-$DP209),
$DK209="сумм.",$DL209+$DM209+$DN209+$DO209+$DP209),
0)</f>
        <v/>
      </c>
      <c r="DR209" s="125">
        <f t="array" ref="DR209">
IFERROR(
_xlfn.IFS(
$BL209=0,
0,
$BL209&gt;0,
_xlfn.IFS($DK209="послед.",
$DJ209*(1-$DL209)*(1-$DM209)*(1-$DN209)*(1-$DO209)*(1-$DP209),
$DK209="сумм.",
$DJ209*(1-($DL209+$DM209+$DN209+$DO209+$DP209)))),0)</f>
        <v/>
      </c>
      <c r="DS209" s="125">
        <f t="array" ref="DS209">
IFERROR(_xlfn.IFS(
$DH209="день_1",
$DR209*$BL209/($AX209-$AW209+1)*AZ209*(DAY(EOMONTH(AZ$15,0))),
$DH209="день_2",
$DR209/30*MAX(MIN($AX209,EOMONTH(AZ$15,0))-MAX($AW209,AZ$15)+1,),
$DH209="раб.день",
$DR209/30*(IFERROR(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$DR209*AZ209,
$DH209="неделя",
$DR209*AZ209/7*(ROUNDUP((DAY(EOMONTH(AZ$15,0)))/4,0))),
0)</f>
        <v/>
      </c>
      <c r="DT209" s="125">
        <f t="array" ref="DT209">
IFERROR(_xlfn.IFS(
$DH209="день_1",
$DR209*$BL209/($AX209-$AW209+1)*BA209*(DAY(EOMONTH(BA$15,0))),
$DH209="день_2",
$DR209/30*MAX(MIN($AX209,EOMONTH(BA$15,0))-MAX($AW209,BA$15)+1,),
$DH209="раб.день",
$DR209/30*(IFERROR(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$DR209*BA209,
$DH209="неделя",
$DR209*BA209/7*(ROUNDUP((DAY(EOMONTH(BA$15,0)))/4,0))),
0)</f>
        <v/>
      </c>
      <c r="DU209" s="125">
        <f t="array" ref="DU209">
IFERROR(_xlfn.IFS(
$DH209="день_1",
$DR209*$BL209/($AX209-$AW209+1)*BB209*(DAY(EOMONTH(BB$15,0))),
$DH209="день_2",
$DR209/30*MAX(MIN($AX209,EOMONTH(BB$15,0))-MAX($AW209,BB$15)+1,),
$DH209="раб.день",
$DR209/30*(IFERROR(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$DR209*BB209,
$DH209="неделя",
$DR209*BB209/7*(ROUNDUP((DAY(EOMONTH(BB$15,0)))/4,0))),
0)</f>
        <v/>
      </c>
      <c r="DV209" s="125">
        <f t="array" ref="DV209">
IFERROR(_xlfn.IFS(
$DH209="день_1",
$DR209*$BL209/($AX209-$AW209+1)*BC209*(DAY(EOMONTH(BC$15,0))),
$DH209="день_2",
$DR209/30*MAX(MIN($AX209,EOMONTH(BC$15,0))-MAX($AW209,BC$15)+1,),
$DH209="раб.день",
$DR209/30*(IFERROR(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$DR209*BC209,
$DH209="неделя",
$DR209*BC209/7*(ROUNDUP((DAY(EOMONTH(BC$15,0)))/4,0))),
0)</f>
        <v/>
      </c>
      <c r="DW209" s="125">
        <f t="array" ref="DW209">
IFERROR(_xlfn.IFS(
$DH209="день_1",
$DR209*$BL209/($AX209-$AW209+1)*BD209*(DAY(EOMONTH(BD$15,0))),
$DH209="день_2",
$DR209/30*MAX(MIN($AX209,EOMONTH(BD$15,0))-MAX($AW209,BD$15)+1,),
$DH209="раб.день",
$DR209/30*(IFERROR(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$DR209*BD209,
$DH209="неделя",
$DR209*BD209/7*(ROUNDUP((DAY(EOMONTH(BD$15,0)))/4,0))),
0)</f>
        <v/>
      </c>
      <c r="DX209" s="125">
        <f t="array" ref="DX209">
IFERROR(_xlfn.IFS(
$DH209="день_1",
$DR209*$BL209/($AX209-$AW209+1)*BE209*(DAY(EOMONTH(BE$15,0))),
$DH209="день_2",
$DR209/30*MAX(MIN($AX209,EOMONTH(BE$15,0))-MAX($AW209,BE$15)+1,),
$DH209="раб.день",
$DR209/30*(IFERROR(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$DR209*BE209,
$DH209="неделя",
$DR209*BE209/7*(ROUNDUP((DAY(EOMONTH(BE$15,0)))/4,0))),
0)</f>
        <v/>
      </c>
      <c r="DY209" s="125">
        <f t="array" ref="DY209">
IFERROR(_xlfn.IFS(
$DH209="день_1",
$DR209*$BL209/($AX209-$AW209+1)*BF209*(DAY(EOMONTH(BF$15,0))),
$DH209="день_2",
$DR209/30*MAX(MIN($AX209,EOMONTH(BF$15,0))-MAX($AW209,BF$15)+1,),
$DH209="раб.день",
$DR209/30*(IFERROR(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$DR209*BF209,
$DH209="неделя",
$DR209*BF209/7*(ROUNDUP((DAY(EOMONTH(BF$15,0)))/4,0))),
0)</f>
        <v/>
      </c>
      <c r="DZ209" s="125">
        <f t="array" ref="DZ209">
IFERROR(_xlfn.IFS(
$DH209="день_1",
$DR209*$BL209/($AX209-$AW209+1)*BG209*(DAY(EOMONTH(BG$15,0))),
$DH209="день_2",
$DR209/30*MAX(MIN($AX209,EOMONTH(BG$15,0))-MAX($AW209,BG$15)+1,),
$DH209="раб.день",
$DR209/30*(IFERROR(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$DR209*BG209,
$DH209="неделя",
$DR209*BG209/7*(ROUNDUP((DAY(EOMONTH(BG$15,0)))/4,0))),
0)</f>
        <v/>
      </c>
      <c r="EA209" s="125">
        <f t="array" ref="EA209">
IFERROR(_xlfn.IFS(
$DH209="день_1",
$DR209*$BL209/($AX209-$AW209+1)*BH209*(DAY(EOMONTH(BH$15,0))),
$DH209="день_2",
$DR209/30*MAX(MIN($AX209,EOMONTH(BH$15,0))-MAX($AW209,BH$15)+1,),
$DH209="раб.день",
$DR209/30*(IFERROR(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$DR209*BH209,
$DH209="неделя",
$DR209*BH209/7*(ROUNDUP((DAY(EOMONTH(BH$15,0)))/4,0))),
0)</f>
        <v/>
      </c>
      <c r="EB209" s="125">
        <f t="array" ref="EB209">
IFERROR(_xlfn.IFS(
$DH209="день_1",
$DR209*$BL209/($AX209-$AW209+1)*BI209*(DAY(EOMONTH(BI$15,0))),
$DH209="день_2",
$DR209/30*MAX(MIN($AX209,EOMONTH(BI$15,0))-MAX($AW209,BI$15)+1,),
$DH209="раб.день",
$DR209/30*(IFERROR(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$DR209*BI209,
$DH209="неделя",
$DR209*BI209/7*(ROUNDUP((DAY(EOMONTH(BI$15,0)))/4,0))),
0)</f>
        <v/>
      </c>
      <c r="EC209" s="125">
        <f t="array" ref="EC209">
IFERROR(_xlfn.IFS(
$DH209="день_1",
$DR209*$BL209/($AX209-$AW209+1)*BJ209*(DAY(EOMONTH(BJ$15,0))),
$DH209="день_2",
$DR209/30*MAX(MIN($AX209,EOMONTH(BJ$15,0))-MAX($AW209,BJ$15)+1,),
$DH209="раб.день",
$DR209/30*(IFERROR(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$DR209*BJ209,
$DH209="неделя",
$DR209*BJ209/7*(ROUNDUP((DAY(EOMONTH(BJ$15,0)))/4,0))),
0)</f>
        <v/>
      </c>
      <c r="ED209" s="125">
        <f t="array" ref="ED209">
IFERROR(_xlfn.IFS(
$DH209="день_1",
$DR209*$BL209/($AX209-$AW209+1)*BK209*(DAY(EOMONTH(BK$15,0))),
$DH209="день_2",
$DR209/30*MAX(MIN($AX209,EOMONTH(BK$15,0))-MAX($AW209,BK$15)+1,),
$DH209="раб.день",
$DR209/30*(IFERROR(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$DR209*BK209,
$DH209="неделя",
$DR209*BK209/7*(ROUNDUP((DAY(EOMONTH(BK$15,0)))/4,0))),
0)</f>
        <v/>
      </c>
      <c r="EE209" s="125">
        <f>SUM($DS209,$DT209,$DU209,$DV209,$DW209,$DX209,$DY209,$DZ209,$EA209,$EB209,$EC209,$ED209)</f>
        <v/>
      </c>
      <c r="EF209" s="125">
        <f>IFERROR(ROUND($EE209*(1+$EP209),2),0)</f>
        <v/>
      </c>
      <c r="EG209" s="128" t="n">
        <v>1</v>
      </c>
      <c r="EH209" s="126" t="n">
        <v>0</v>
      </c>
      <c r="EI209" s="126">
        <f>ROUND(SUM($EH209:$EH209)*SUM($AB209:$AB209)*$EG209,2)</f>
        <v/>
      </c>
      <c r="EJ209" s="126">
        <f>ROUND($EI209*(1+$EP209),2)</f>
        <v/>
      </c>
      <c r="EK209" s="126" t="n">
        <v>0</v>
      </c>
      <c r="EL209" s="126">
        <f>ROUND(SUM($EK209:$EK209)*SUM($AB209:$AB209)*$EG209,2)</f>
        <v/>
      </c>
      <c r="EM209" s="126">
        <f>ROUND($EL209*(1+$EP209),2)</f>
        <v/>
      </c>
      <c r="EN209" s="126">
        <f>SUM($EE209,$EI209,$EL209)</f>
        <v/>
      </c>
      <c r="EO209" s="126">
        <f>SUM($EF209,$EJ209,$EM209)</f>
        <v/>
      </c>
      <c r="EP209" s="59" t="n"/>
      <c r="EQ209" s="59" t="n"/>
      <c r="ER209" s="60">
        <f t="array" ref="ER2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MATCH(ES209,
{"AMS";"RussOutdoor";"HD Outdoor";"Ingroup";"IQ";"Ledproduction";"LisChannel";"Logic";"Media-PPL";"NovikovTV | НовиковТВ";"SMA";"SOK";"КрокусТВ | CrocusTV | IndoorTV";"Сити";"ТЯК Москва"},
0)),"")</f>
        <v/>
      </c>
      <c r="ES209" s="60" t="n"/>
      <c r="ET209" s="60">
        <f t="array" ref="ET2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MATCH(ES209,
{"AMS";"RussOutdoor";"HD Outdoor";"Ingroup";"IQ";"Ledproduction";"LisChannel";"Logic";"Media-PPL";"NovikovTV | НовиковТВ";"SMA";"SOK";"КрокусТВ | CrocusTV | IndoorTV";"Сити";"ТЯК Москва"},
0)),"")</f>
        <v/>
      </c>
      <c r="EU209" s="60" t="n"/>
      <c r="EV209" s="60" t="n"/>
      <c r="EX209" s="110">
        <f t="array" ref="EX209">
($AR209/30
+N("ТРАФИК ПЛОЩАДКИ"))*
(IFERROR(
_xlfn.LET(
_xlpm.GPR,
HLOOKUP($L209,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IF($Q209="цифровой",_xlpm.GPR/$AG209,_xlpm.GPR/60)),
0)
+N("DWELL TIME"))*
(IF($AB209=0,0,IF($AB209=1,0.3,IF($AB209=2,0.5,IF($AB209&gt;2,1))))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_xlfn.IFS($AC209="да",1.2,$AC209="нет",1)*
_xlfn.IFS($AD209="да",1.2,$AD209="нет",1)*
IF(R209="статический",1,1.2)*
$X209*
INDEX(
{1.2;1;1.2;1.2;1;1.2;1.2;1.2;1.2;1.2;1.2;1;1.2;1.2;1.2;1.2;1;1;1.2;1.2;1.2;1;1;1;1;1.2;1.2;1.2;1.2;1;1;1;1;1.2;1.2;1.2;1.2;1.2;1.2;1.2;1.2;1;1;1.2;1;1;1;1;1.5;1;1;1.5;1.5;1.2},
MATCH($Q209,_xlpm.MI,0)))&gt;{0.02;0.04;0.06;0.1;0.2;0.4;0.6;0.8;1;2;4;6})),
{0;1;2;3;4;5;6;7;8;9;10;11;12},
0)))
+N("КОЭФФИЦИЕНТ КОНТАКТА"))))*
(_xlfn.IFS($X209&lt;0.1,$X209/1000,$X209&gt;25,5.2,AND($X209&gt;=0.1,$X209&lt;=25),(($X209*2+0.1)/10)*($X209/10)))*
IFERROR((_xlfn.LET(
_xlpm.MA,
{0;0.8;0.85;0.9;0.95;1},
_xlpm.MAA,
{0;1;2;3;4;5},
INDEX(_xlpm.MA,MATCH(SUMPRODUCT(--((IF(ROUND(_xlpm.MAA,1)&gt;5,5,ROUND($AB209,1)))&gt;{0;1;2;3;4;5})),_xlpm.MAA,0)))
+N("КОЭФФИЦИЕНТ КОЛ-ВО КОНСТРУКЦИЙ")),1)*
$AB209,0))*
(IF($Q209="цифровой",$AG209/15*$AI209,1)
+N("ДЛЯ ЦИФРЫ"))</f>
        <v/>
      </c>
      <c r="EY209" s="110">
        <f>IFERROR(EX209*AY209,0)</f>
        <v/>
      </c>
      <c r="EZ209" s="131">
        <f>IFERROR(DP209/EY209*1000,0)</f>
        <v/>
      </c>
      <c r="FA209" s="112">
        <f>IFERROR(FC209/FB209,0)</f>
        <v/>
      </c>
      <c r="FB209" s="112">
        <f>IFERROR((FC209/(EY209/FF209*#REF!))*0.825,0)</f>
        <v/>
      </c>
      <c r="FC209" s="112">
        <f>IFERROR(((EX209*30/AR209)*100)/30,0)</f>
        <v/>
      </c>
      <c r="FD209" s="112">
        <f>IFERROR(EY209/G209*100%,0)</f>
        <v/>
      </c>
      <c r="FE209" s="112">
        <f>IFERROR(FD209/FC209*100%,0)</f>
        <v/>
      </c>
      <c r="FF209" s="110">
        <f>IFERROR(AR209/30*AY209,0)</f>
        <v/>
      </c>
    </row>
    <row r="210" ht="12.75" customHeight="1">
      <c r="A210" s="59" t="n"/>
      <c r="B210" s="60" t="n"/>
      <c r="C210" s="60" t="n"/>
      <c r="D210" s="60">
        <f t="array" ref="D2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0" s="60">
        <f t="array" ref="E2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0" s="60" t="inlineStr"/>
      <c r="G210" s="60" t="n"/>
      <c r="H210" s="60">
        <f t="array" ref="H2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0" s="60" t="n"/>
      <c r="J210" s="60" t="n"/>
      <c r="K210" s="60" t="n"/>
      <c r="L210" s="60" t="n"/>
      <c r="M210" s="60" t="n"/>
      <c r="N210" s="60" t="n"/>
      <c r="O210" s="60" t="n"/>
      <c r="P210" s="60">
        <f t="array" ref="P210">
_xlfn.IFS(
ISNUMBER(MATCH($Q210,{"шелфбаннер","разделитель","монетница","чековая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ISNUMBER(MATCH($Q210,{"каталог","журнал"},)),
"Пресса",
$Q210="","")</f>
        <v/>
      </c>
      <c r="Q210" s="60" t="n"/>
      <c r="R210" s="60">
        <f t="array" ref="R210">
IFERROR(
_xlfn.IFS(
OR(ISNUMBER(MATCH($Q210,{"экспозиция","макет","стенд","автостенд","авто стенд","выставочное пространство","выставочные стенды","модульные выставочные стенды","3Д конструкция","3D конструкция"},)),P210="Экспонирование"),
"нестандартный",
ISNUMBER(MATCH($Q210,{"скроллер","призматрон"},)),
"динамический",
$P210="Видео",
"цифровой",
OR($P210="Пресса",$P210="Щит",$P210="POSm",$P210="Подвес",$P210="Брендирование/оклейка"),
"статический"),"")</f>
        <v/>
      </c>
      <c r="S210" s="59" t="n"/>
      <c r="T210" s="60" t="n"/>
      <c r="U210" s="60" t="n"/>
      <c r="V210" s="60">
        <f>
IF(P210="Видео",
"цифровой постер/ролик",
IF(ISNUMBER(MATCH(Q210,{"короб световой","короб световой | лайтбокс","короб световой | кристалайт","лайтбокс","лайт бокс","кристалайт","LB","lightbox"},)),
"бэклит",
IF(P210="Брендирование/оклейка",
"перфарированная пленка/самоклейка",
IF(P210="Экспонирование",
"под запрос",
IF(P210="Подвес",
"баннер/ткань",
"")))))</f>
        <v/>
      </c>
      <c r="W210" s="59" t="n"/>
      <c r="X210" s="59" t="n"/>
      <c r="Y210" s="59" t="n"/>
      <c r="Z210" s="61" t="n"/>
      <c r="AA210" s="61" t="n"/>
      <c r="AB210" s="61">
        <f>IF(BL210&gt;0,Z210,0)</f>
        <v/>
      </c>
      <c r="AC210" s="59" t="n"/>
      <c r="AD210" s="59" t="n"/>
      <c r="AE210" s="59" t="n"/>
      <c r="AF210" s="59" t="n"/>
      <c r="AG210" s="59" t="n"/>
      <c r="AH210" s="59" t="n"/>
      <c r="AI210" s="59" t="n"/>
      <c r="AJ210" s="59" t="n"/>
      <c r="AK210" s="59" t="n"/>
      <c r="AL210" s="62">
        <f>IFERROR(IF(OR(R210="статический",R210="динамический",R210="нестандартный",R210="",R210=""),"-",IF(AND(AH210="-",AI210="-"),"-",AK210*3600/AH210*AI210)),"-")</f>
        <v/>
      </c>
      <c r="AM210" s="62">
        <f>IFERROR(IF(OR(R210="статический",R210="динамический",R210="",R210="", R210="BTL",R210="нестандартный"),"-",AG210*AI210*AL210/60),"-")</f>
        <v/>
      </c>
      <c r="AN210" s="63">
        <f>IFERROR(IF(AH210="","-",AG210*AI210/AH210),"-")</f>
        <v/>
      </c>
      <c r="AO210" s="59">
        <f>IFERROR(IF(OR($R210="статический",$R210="динамический",$R210="",$R210="",$R210="BTL",$R210="нестандартный"),"-",$AL210*$AY210),"-")</f>
        <v/>
      </c>
      <c r="AP210" s="62">
        <f>IFERROR(IF(OR($R210="статический",$R210="динамический",$R210="",$R210="",$R210="BTL",$R210="нестандартный"),"-",$AM210*AY210),"-")</f>
        <v/>
      </c>
      <c r="AQ210" s="64" t="n"/>
      <c r="AR210" s="61" t="n"/>
      <c r="AS210" s="61" t="n"/>
      <c r="AT210" s="61" t="n"/>
      <c r="AU210" s="65" t="n"/>
      <c r="AV210" s="124">
        <f>IFERROR(DR210/AT210*1000,"n/a")</f>
        <v/>
      </c>
      <c r="AW210" s="67" t="n"/>
      <c r="AX210" s="67" t="n"/>
      <c r="AY210" s="43">
        <f>IFERROR(IF(OR($AW210="",$AX210=""),"",_xlfn.DAYS($AX210+1,$AW210)),"")</f>
        <v/>
      </c>
      <c r="AZ210" s="68">
        <f t="array" ref="AZ210">
_xlfn.LET(_xlpm.COEFF,
IF($AW210+$AX210=0,0,IF(MAX(MIN($AX210,EOMONTH(AZ$15,0))-MAX($AW210,AZ$15)+1,)&gt;0,1,0)),
_xlfn.IFS(
$ES210="LisChannel",
_xlpm.COEFF*
INDEX({1;1;1.2;1.2;1;1;1;1;1.2;1.2;1.2;1.2},
MATCH(MONTH(AZ$15),
{1,2,3,4,5,6,7,8,9,10,11,12})),
CONCATENATE($ES210," ",$L210)="RussOutdoor метро",
_xlpm.COEFF*
INDEX({0.8;0.9;1.1;1.1;1;1;1;1;1.1;1.1;1.1;1.1},
MATCH(MONTH(AZ$15),
{1,2,3,4,5,6,7,8,9,10,11,12})),
$ES210&lt;&gt;"LisChannel",
_xlpm.COEFF,
$ES210&lt;&gt;"RussOutdoor",
_xlpm.COEFF))</f>
        <v/>
      </c>
      <c r="BA210" s="68">
        <f t="array" ref="BA210">
_xlfn.LET(_xlpm.COEFF,
IF($AW210+$AX210=0,0,IF(MAX(MIN($AX210,EOMONTH(BA$15,0))-MAX($AW210,BA$15)+1,)&gt;0,1,0)),
_xlfn.IFS(
$ES210="LisChannel",
_xlpm.COEFF*
INDEX({1;1;1.2;1.2;1;1;1;1;1.2;1.2;1.2;1.2},
MATCH(MONTH(BA$15),
{1,2,3,4,5,6,7,8,9,10,11,12})),
CONCATENATE($ES210," ",$L210)="RussOutdoor метро",
_xlpm.COEFF*
INDEX({0.8;0.9;1.1;1.1;1;1;1;1;1.1;1.1;1.1;1.1},
MATCH(MONTH(BA$15),
{1,2,3,4,5,6,7,8,9,10,11,12})),
$ES210&lt;&gt;"LisChannel",
_xlpm.COEFF,
$ES210&lt;&gt;"RussOutdoor",
_xlpm.COEFF))</f>
        <v/>
      </c>
      <c r="BB210" s="68">
        <f t="array" ref="BB210">
_xlfn.LET(_xlpm.COEFF,
IF($AW210+$AX210=0,0,IF(MAX(MIN($AX210,EOMONTH(BB$15,0))-MAX($AW210,BB$15)+1,)&gt;0,1,0)),
_xlfn.IFS(
$ES210="LisChannel",
_xlpm.COEFF*
INDEX({1;1;1.2;1.2;1;1;1;1;1.2;1.2;1.2;1.2},
MATCH(MONTH(BB$15),
{1,2,3,4,5,6,7,8,9,10,11,12})),
CONCATENATE($ES210," ",$L210)="RussOutdoor метро",
_xlpm.COEFF*
INDEX({0.8;0.9;1.1;1.1;1;1;1;1;1.1;1.1;1.1;1.1},
MATCH(MONTH(BB$15),
{1,2,3,4,5,6,7,8,9,10,11,12})),
$ES210&lt;&gt;"LisChannel",
_xlpm.COEFF,
$ES210&lt;&gt;"RussOutdoor",
_xlpm.COEFF))</f>
        <v/>
      </c>
      <c r="BC210" s="68">
        <f t="array" ref="BC210">
_xlfn.LET(_xlpm.COEFF,
IF($AW210+$AX210=0,0,IF(MAX(MIN($AX210,EOMONTH(BC$15,0))-MAX($AW210,BC$15)+1,)&gt;0,1,0)),
_xlfn.IFS(
$ES210="LisChannel",
_xlpm.COEFF*
INDEX({1;1;1.2;1.2;1;1;1;1;1.2;1.2;1.2;1.2},
MATCH(MONTH(BC$15),
{1,2,3,4,5,6,7,8,9,10,11,12})),
CONCATENATE($ES210," ",$L210)="RussOutdoor метро",
_xlpm.COEFF*
INDEX({0.8;0.9;1.1;1.1;1;1;1;1;1.1;1.1;1.1;1.1},
MATCH(MONTH(BC$15),
{1,2,3,4,5,6,7,8,9,10,11,12})),
$ES210&lt;&gt;"LisChannel",
_xlpm.COEFF,
$ES210&lt;&gt;"RussOutdoor",
_xlpm.COEFF))</f>
        <v/>
      </c>
      <c r="BD210" s="68">
        <f t="array" ref="BD210">
_xlfn.LET(_xlpm.COEFF,
IF($AW210+$AX210=0,0,IF(MAX(MIN($AX210,EOMONTH(BD$15,0))-MAX($AW210,BD$15)+1,)&gt;0,1,0)),
_xlfn.IFS(
$ES210="LisChannel",
_xlpm.COEFF*
INDEX({1;1;1.2;1.2;1;1;1;1;1.2;1.2;1.2;1.2},
MATCH(MONTH(BD$15),
{1,2,3,4,5,6,7,8,9,10,11,12})),
CONCATENATE($ES210," ",$L210)="RussOutdoor метро",
_xlpm.COEFF*
INDEX({0.8;0.9;1.1;1.1;1;1;1;1;1.1;1.1;1.1;1.1},
MATCH(MONTH(BD$15),
{1,2,3,4,5,6,7,8,9,10,11,12})),
$ES210&lt;&gt;"LisChannel",
_xlpm.COEFF,
$ES210&lt;&gt;"RussOutdoor",
_xlpm.COEFF))</f>
        <v/>
      </c>
      <c r="BE210" s="68">
        <f t="array" ref="BE210">
_xlfn.LET(_xlpm.COEFF,
IF($AW210+$AX210=0,0,IF(MAX(MIN($AX210,EOMONTH(BE$15,0))-MAX($AW210,BE$15)+1,)&gt;0,1,0)),
_xlfn.IFS(
$ES210="LisChannel",
_xlpm.COEFF*
INDEX({1;1;1.2;1.2;1;1;1;1;1.2;1.2;1.2;1.2},
MATCH(MONTH(BE$15),
{1,2,3,4,5,6,7,8,9,10,11,12})),
CONCATENATE($ES210," ",$L210)="RussOutdoor метро",
_xlpm.COEFF*
INDEX({0.8;0.9;1.1;1.1;1;1;1;1;1.1;1.1;1.1;1.1},
MATCH(MONTH(BE$15),
{1,2,3,4,5,6,7,8,9,10,11,12})),
$ES210&lt;&gt;"LisChannel",
_xlpm.COEFF,
$ES210&lt;&gt;"RussOutdoor",
_xlpm.COEFF))</f>
        <v/>
      </c>
      <c r="BF210" s="68">
        <f t="array" ref="BF210">
_xlfn.LET(_xlpm.COEFF,
IF($AW210+$AX210=0,0,IF(MAX(MIN($AX210,EOMONTH(BF$15,0))-MAX($AW210,BF$15)+1,)&gt;0,1,0)),
_xlfn.IFS(
$ES210="LisChannel",
_xlpm.COEFF*
INDEX({1;1;1.2;1.2;1;1;1;1;1.2;1.2;1.2;1.2},
MATCH(MONTH(BF$15),
{1,2,3,4,5,6,7,8,9,10,11,12})),
CONCATENATE($ES210," ",$L210)="RussOutdoor метро",
_xlpm.COEFF*
INDEX({0.8;0.9;1.1;1.1;1;1;1;1;1.1;1.1;1.1;1.1},
MATCH(MONTH(BF$15),
{1,2,3,4,5,6,7,8,9,10,11,12})),
$ES210&lt;&gt;"LisChannel",
_xlpm.COEFF,
$ES210&lt;&gt;"RussOutdoor",
_xlpm.COEFF))</f>
        <v/>
      </c>
      <c r="BG210" s="68">
        <f t="array" ref="BG210">
_xlfn.LET(_xlpm.COEFF,
IF($AW210+$AX210=0,0,IF(MAX(MIN($AX210,EOMONTH(BG$15,0))-MAX($AW210,BG$15)+1,)&gt;0,1,0)),
_xlfn.IFS(
$ES210="LisChannel",
_xlpm.COEFF*
INDEX({1;1;1.2;1.2;1;1;1;1;1.2;1.2;1.2;1.2},
MATCH(MONTH(BG$15),
{1,2,3,4,5,6,7,8,9,10,11,12})),
CONCATENATE($ES210," ",$L210)="RussOutdoor метро",
_xlpm.COEFF*
INDEX({0.8;0.9;1.1;1.1;1;1;1;1;1.1;1.1;1.1;1.1},
MATCH(MONTH(BG$15),
{1,2,3,4,5,6,7,8,9,10,11,12})),
$ES210&lt;&gt;"LisChannel",
_xlpm.COEFF,
$ES210&lt;&gt;"RussOutdoor",
_xlpm.COEFF))</f>
        <v/>
      </c>
      <c r="BH210" s="68">
        <f t="array" ref="BH210">
_xlfn.LET(_xlpm.COEFF,
IF($AW210+$AX210=0,0,IF(MAX(MIN($AX210,EOMONTH(BH$15,0))-MAX($AW210,BH$15)+1,)&gt;0,1,0)),
_xlfn.IFS(
$ES210="LisChannel",
_xlpm.COEFF*
INDEX({1;1;1.2;1.2;1;1;1;1;1.2;1.2;1.2;1.2},
MATCH(MONTH(BH$15),
{1,2,3,4,5,6,7,8,9,10,11,12})),
CONCATENATE($ES210," ",$L210)="RussOutdoor метро",
_xlpm.COEFF*
INDEX({0.8;0.9;1.1;1.1;1;1;1;1;1.1;1.1;1.1;1.1},
MATCH(MONTH(BH$15),
{1,2,3,4,5,6,7,8,9,10,11,12})),
$ES210&lt;&gt;"LisChannel",
_xlpm.COEFF,
$ES210&lt;&gt;"RussOutdoor",
_xlpm.COEFF))</f>
        <v/>
      </c>
      <c r="BI210" s="68">
        <f t="array" ref="BI210">
_xlfn.LET(_xlpm.COEFF,
IF($AW210+$AX210=0,0,IF(MAX(MIN($AX210,EOMONTH(BI$15,0))-MAX($AW210,BI$15)+1,)&gt;0,1,0)),
_xlfn.IFS(
$ES210="LisChannel",
_xlpm.COEFF*
INDEX({1;1;1.2;1.2;1;1;1;1;1.2;1.2;1.2;1.2},
MATCH(MONTH(BI$15),
{1,2,3,4,5,6,7,8,9,10,11,12})),
CONCATENATE($ES210," ",$L210)="RussOutdoor метро",
_xlpm.COEFF*
INDEX({0.8;0.9;1.1;1.1;1;1;1;1;1.1;1.1;1.1;1.1},
MATCH(MONTH(BI$15),
{1,2,3,4,5,6,7,8,9,10,11,12})),
$ES210&lt;&gt;"LisChannel",
_xlpm.COEFF,
$ES210&lt;&gt;"RussOutdoor",
_xlpm.COEFF))</f>
        <v/>
      </c>
      <c r="BJ210" s="68">
        <f t="array" ref="BJ210">
_xlfn.LET(_xlpm.COEFF,
IF($AW210+$AX210=0,0,IF(MAX(MIN($AX210,EOMONTH(BJ$15,0))-MAX($AW210,BJ$15)+1,)&gt;0,1,0)),
_xlfn.IFS(
$ES210="LisChannel",
_xlpm.COEFF*
INDEX({1;1;1.2;1.2;1;1;1;1;1.2;1.2;1.2;1.2},
MATCH(MONTH(BJ$15),
{1,2,3,4,5,6,7,8,9,10,11,12})),
CONCATENATE($ES210," ",$L210)="RussOutdoor метро",
_xlpm.COEFF*
INDEX({0.8;0.9;1.1;1.1;1;1;1;1;1.1;1.1;1.1;1.1},
MATCH(MONTH(BJ$15),
{1,2,3,4,5,6,7,8,9,10,11,12})),
$ES210&lt;&gt;"LisChannel",
_xlpm.COEFF,
$ES210&lt;&gt;"RussOutdoor",
_xlpm.COEFF))</f>
        <v/>
      </c>
      <c r="BK210" s="68">
        <f t="array" ref="BK210">
_xlfn.LET(_xlpm.COEFF,
IF($AW210+$AX210=0,0,IF(MAX(MIN($AX210,EOMONTH(BK$15,0))-MAX($AW210,BK$15)+1,)&gt;0,1,0)),
_xlfn.IFS(
$ES210="LisChannel",
_xlpm.COEFF*
INDEX({1;1;1.2;1.2;1;1;1;1;1.2;1.2;1.2;1.2},
MATCH(MONTH(BK$15),
{1,2,3,4,5,6,7,8,9,10,11,12})),
CONCATENATE($ES210," ",$L210)="RussOutdoor метро",
_xlpm.COEFF*
INDEX({0.8;0.9;1.1;1.1;1;1;1;1;1.1;1.1;1.1;1.1},
MATCH(MONTH(BK$15),
{1,2,3,4,5,6,7,8,9,10,11,12})),
$ES210&lt;&gt;"LisChannel",
_xlpm.COEFF,
$ES210&lt;&gt;"RussOutdoor",
_xlpm.COEFF))</f>
        <v/>
      </c>
      <c r="BL210" s="62">
        <f>COUNTIFS($AZ210:$BK210,"&gt;0")</f>
        <v/>
      </c>
      <c r="BM210" s="65" t="n"/>
      <c r="BN210" s="125">
        <f>$DJ210</f>
        <v/>
      </c>
      <c r="BO210" s="63">
        <f>$DQ210</f>
        <v/>
      </c>
      <c r="BP210" s="125">
        <f>
IFERROR(
IF($BL210=0,0,
$BN210*(1-$BO210)),
0)</f>
        <v/>
      </c>
      <c r="BQ210" s="125">
        <f t="array" ref="BQ210">
IFERROR(
_xlfn.IFS(
$DH210="день_1",
$BP210*$BL210/($AX210-$AW210+1)*AZ210*(DAY(EOMONTH(AZ$15,0))),
$DH210="день_2",
$BP210/30*MAX(MIN($AX210,EOMONTH(AZ$15,0))-MAX($AW210,AZ$15)+1,),
$DH210="раб.день",
$BP210/30*(IFERROR(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$BP210*AZ210,
$DH210="неделя",
$BP210*AZ210/7*(ROUNDUP((DAY(EOMONTH(AZ$15,0)))/4,0))),
0)</f>
        <v/>
      </c>
      <c r="BR210" s="125">
        <f t="array" ref="BR210">
IFERROR(
_xlfn.IFS(
$DH210="день_1",
$BP210*$BL210/($AX210-$AW210+1)*BA210*(DAY(EOMONTH(BA$15,0))),
$DH210="день_2",
$BP210/30*MAX(MIN($AX210,EOMONTH(BA$15,0))-MAX($AW210,BA$15)+1,),
$DH210="раб.день",
$BP210/30*(IFERROR(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$BP210*BA210,
$DH210="неделя",
$BP210*BA210/7*(ROUNDUP((DAY(EOMONTH(BA$15,0)))/4,0))),
0)</f>
        <v/>
      </c>
      <c r="BS210" s="125">
        <f t="array" ref="BS210">
IFERROR(
_xlfn.IFS(
$DH210="день_1",
$BP210*$BL210/($AX210-$AW210+1)*BB210*(DAY(EOMONTH(BB$15,0))),
$DH210="день_2",
$BP210/30*MAX(MIN($AX210,EOMONTH(BB$15,0))-MAX($AW210,BB$15)+1,),
$DH210="раб.день",
$BP210/30*(IFERROR(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$BP210*BB210,
$DH210="неделя",
$BP210*BB210/7*(ROUNDUP((DAY(EOMONTH(BB$15,0)))/4,0))),
0)</f>
        <v/>
      </c>
      <c r="BT210" s="125">
        <f t="array" ref="BT210">
IFERROR(
_xlfn.IFS(
$DH210="день_1",
$BP210*$BL210/($AX210-$AW210+1)*BC210*(DAY(EOMONTH(BC$15,0))),
$DH210="день_2",
$BP210/30*MAX(MIN($AX210,EOMONTH(BC$15,0))-MAX($AW210,BC$15)+1,),
$DH210="раб.день",
$BP210/30*(IFERROR(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$BP210*BC210,
$DH210="неделя",
$BP210*BC210/7*(ROUNDUP((DAY(EOMONTH(BC$15,0)))/4,0))),
0)</f>
        <v/>
      </c>
      <c r="BU210" s="125">
        <f t="array" ref="BU210">
IFERROR(
_xlfn.IFS(
$DH210="день_1",
$BP210*$BL210/($AX210-$AW210+1)*BD210*(DAY(EOMONTH(BD$15,0))),
$DH210="день_2",
$BP210/30*MAX(MIN($AX210,EOMONTH(BD$15,0))-MAX($AW210,BD$15)+1,),
$DH210="раб.день",
$BP210/30*(IFERROR(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$BP210*BD210,
$DH210="неделя",
$BP210*BD210/7*(ROUNDUP((DAY(EOMONTH(BD$15,0)))/4,0))),
0)</f>
        <v/>
      </c>
      <c r="BV210" s="125">
        <f t="array" ref="BV210">
IFERROR(
_xlfn.IFS(
$DH210="день_1",
$BP210*$BL210/($AX210-$AW210+1)*BE210*(DAY(EOMONTH(BE$15,0))),
$DH210="день_2",
$BP210/30*MAX(MIN($AX210,EOMONTH(BE$15,0))-MAX($AW210,BE$15)+1,),
$DH210="раб.день",
$BP210/30*(IFERROR(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$BP210*BE210,
$DH210="неделя",
$BP210*BE210/7*(ROUNDUP((DAY(EOMONTH(BE$15,0)))/4,0))),
0)</f>
        <v/>
      </c>
      <c r="BW210" s="125">
        <f t="array" ref="BW210">
IFERROR(
_xlfn.IFS(
$DH210="день_1",
$BP210*$BL210/($AX210-$AW210+1)*BF210*(DAY(EOMONTH(BF$15,0))),
$DH210="день_2",
$BP210/30*MAX(MIN($AX210,EOMONTH(BF$15,0))-MAX($AW210,BF$15)+1,),
$DH210="раб.день",
$BP210/30*(IFERROR(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$BP210*BF210,
$DH210="неделя",
$BP210*BF210/7*(ROUNDUP((DAY(EOMONTH(BF$15,0)))/4,0))),
0)</f>
        <v/>
      </c>
      <c r="BX210" s="125">
        <f t="array" ref="BX210">
IFERROR(
_xlfn.IFS(
$DH210="день_1",
$BP210*$BL210/($AX210-$AW210+1)*BG210*(DAY(EOMONTH(BG$15,0))),
$DH210="день_2",
$BP210/30*MAX(MIN($AX210,EOMONTH(BG$15,0))-MAX($AW210,BG$15)+1,),
$DH210="раб.день",
$BP210/30*(IFERROR(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$BP210*BG210,
$DH210="неделя",
$BP210*BG210/7*(ROUNDUP((DAY(EOMONTH(BG$15,0)))/4,0))),
0)</f>
        <v/>
      </c>
      <c r="BY210" s="125">
        <f t="array" ref="BY210">
IFERROR(
_xlfn.IFS(
$DH210="день_1",
$BP210*$BL210/($AX210-$AW210+1)*BH210*(DAY(EOMONTH(BH$15,0))),
$DH210="день_2",
$BP210/30*MAX(MIN($AX210,EOMONTH(BH$15,0))-MAX($AW210,BH$15)+1,),
$DH210="раб.день",
$BP210/30*(IFERROR(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$BP210*BH210,
$DH210="неделя",
$BP210*BH210/7*(ROUNDUP((DAY(EOMONTH(BH$15,0)))/4,0))),
0)</f>
        <v/>
      </c>
      <c r="BZ210" s="125">
        <f t="array" ref="BZ210">
IFERROR(
_xlfn.IFS(
$DH210="день_1",
$BP210*$BL210/($AX210-$AW210+1)*BI210*(DAY(EOMONTH(BI$15,0))),
$DH210="день_2",
$BP210/30*MAX(MIN($AX210,EOMONTH(BI$15,0))-MAX($AW210,BI$15)+1,),
$DH210="раб.день",
$BP210/30*(IFERROR(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$BP210*BI210,
$DH210="неделя",
$BP210*BI210/7*(ROUNDUP((DAY(EOMONTH(BI$15,0)))/4,0))),
0)</f>
        <v/>
      </c>
      <c r="CA210" s="125">
        <f t="array" ref="CA210">
IFERROR(
_xlfn.IFS(
$DH210="день_1",
$BP210*$BL210/($AX210-$AW210+1)*BJ210*(DAY(EOMONTH(BJ$15,0))),
$DH210="день_2",
$BP210/30*MAX(MIN($AX210,EOMONTH(BJ$15,0))-MAX($AW210,BJ$15)+1,),
$DH210="раб.день",
$BP210/30*(IFERROR(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$BP210*BJ210,
$DH210="неделя",
$BP210*BJ210/7*(ROUNDUP((DAY(EOMONTH(BJ$15,0)))/4,0))),
0)</f>
        <v/>
      </c>
      <c r="CB210" s="125">
        <f t="array" ref="CB210">
IFERROR(
_xlfn.IFS(
$DH210="день_1",
$BP210*$BL210/($AX210-$AW210+1)*BK210*(DAY(EOMONTH(BK$15,0))),
$DH210="день_2",
$BP210/30*MAX(MIN($AX210,EOMONTH(BK$15,0))-MAX($AW210,BK$15)+1,),
$DH210="раб.день",
$BP210/30*(IFERROR(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$BP210*BK210,
$DH210="неделя",
$BP210*BK210/7*(ROUNDUP((DAY(EOMONTH(BK$15,0)))/4,0))),
0)</f>
        <v/>
      </c>
      <c r="CC210" s="125">
        <f>SUM($BQ210:$CB210)</f>
        <v/>
      </c>
      <c r="CD210" s="126">
        <f>SUM($EH210:$EH210)</f>
        <v/>
      </c>
      <c r="CE210" s="126">
        <f>$CD210*$AB210</f>
        <v/>
      </c>
      <c r="CF210" s="126">
        <f>SUM($EK210:$EK210)</f>
        <v/>
      </c>
      <c r="CG210" s="126">
        <f>$CF210*$AB210</f>
        <v/>
      </c>
      <c r="CH210" s="126">
        <f>SUM($CC210,$CE210,$CG210)</f>
        <v/>
      </c>
      <c r="CI210" s="126">
        <f>$CH210*(1+$CM210)</f>
        <v/>
      </c>
      <c r="CJ210" s="127" t="n">
        <v>0</v>
      </c>
      <c r="CK210" s="126">
        <f>SUM($CH210:$CH210)*(1+$CJ210)</f>
        <v/>
      </c>
      <c r="CL210" s="126">
        <f>SUM($CH210:$CH210)*(1+$CM210)</f>
        <v/>
      </c>
      <c r="CM210" s="59" t="n"/>
      <c r="CN210" s="59" t="n"/>
      <c r="CO210" s="72" t="n"/>
      <c r="CP210" s="59" t="n"/>
      <c r="CQ210" s="73" t="n"/>
      <c r="CR210" s="73" t="n"/>
      <c r="CS210" s="73" t="n"/>
      <c r="CT210" s="72" t="n"/>
      <c r="CU210" s="79" t="inlineStr">
        <is>
          <t> </t>
        </is>
      </c>
      <c r="CV210" s="60" t="n"/>
      <c r="CW210" s="60" t="n"/>
      <c r="CX210" s="60" t="n"/>
      <c r="CY210" s="127">
        <f>IFERROR(($CC210-$EE210)/($EE210/(1-$DQ210)),0)</f>
        <v/>
      </c>
      <c r="CZ210" s="127">
        <f>IFERROR(1-$EI210/($CE210),0)</f>
        <v/>
      </c>
      <c r="DA210" s="127">
        <f>IFERROR(1-$EL210/($CG210),0)</f>
        <v/>
      </c>
      <c r="DB210" s="126">
        <f>ROUND(IFERROR(($CI210/(1+$CM210)-$EN210),0),2)</f>
        <v/>
      </c>
      <c r="DC210" s="128" t="n"/>
      <c r="DD210" s="125" t="n"/>
      <c r="DE210" s="75" t="n">
        <v>0</v>
      </c>
      <c r="DF210" s="128" t="n"/>
      <c r="DG210" s="125">
        <f>IF($DC210=0,0,$DD210*($DC210*100%-$DE210*$DF210))*SUM($AB210:$AB210)</f>
        <v/>
      </c>
      <c r="DH210" s="129" t="inlineStr">
        <is>
          <t>месяц</t>
        </is>
      </c>
      <c r="DI210" s="130">
        <f t="array" ref="DI210">IFERROR(
IF($ES210="LisChannel",
(ROUND(((INDEX({174.625;153.888888888889;130.972222222222},MATCH($AI210,{2;3;4}),0))*$AG210*$AI210),2)),0),0)</f>
        <v/>
      </c>
      <c r="DJ210" s="130">
        <f>
_xlfn.LET(_xlpm.X,
IFERROR(
IF($ES210="НовиковТВ",
(_xlfn.LET(_xlpm.NTV,
_xlfn.LET(_xlpm.MIN,350000,
IF(SUMIFS($DI:$DI,$ES:$ES,"НовиковТВ")&lt;=_xlpm.MIN,
(SUMIFS($DI:$DI,$ES:$ES,"НовиковТВ")/(COUNTIFS($ES:$ES,"НовиковТВ")))*_xlpm.MIN/SUMIFS($DI:$DI,$ES:$ES,"НовиковТВ"),
DI210)),
_xlpm.NTV+$DG210/(1-(1-(_xlpm.NTV)*(1-$DL210)*(1-$DM210)*(1-$DN210)*(1-$DO210)*(1-$DP210)/_xlpm.NTV))))/(1+$EP210),
$DI210+$DG210/(1-(1-($DI210)*(1-$DL210)*(1-$DM210)*(1-$DN210)*(1-$DO210)*(1-$DP210)/$DI210))),
0),
_xlpm.X*(1+$CM210)*(1+$CW210)-_xlpm.X*(1+$CM210)+_xlpm.X)</f>
        <v/>
      </c>
      <c r="DK210" s="125" t="inlineStr">
        <is>
          <t>послед.</t>
        </is>
      </c>
      <c r="DL210" s="63" t="n">
        <v>0</v>
      </c>
      <c r="DM210" s="63" t="n">
        <v>0</v>
      </c>
      <c r="DN210" s="63" t="n">
        <v>0</v>
      </c>
      <c r="DO210" s="63" t="n">
        <v>0</v>
      </c>
      <c r="DP210" s="63" t="n">
        <v>0</v>
      </c>
      <c r="DQ210" s="63">
        <f t="array" ref="DQ210">IFERROR(_xlfn.IFS(
$DK210="послед.",1-(1-$DL210)*(1-$DM210)*(1-$DN210)*(1-$DO210)*(1-$DP210),
$DK210="сумм.",$DL210+$DM210+$DN210+$DO210+$DP210),
0)</f>
        <v/>
      </c>
      <c r="DR210" s="125">
        <f t="array" ref="DR210">
IFERROR(
_xlfn.IFS(
$BL210=0,
0,
$BL210&gt;0,
_xlfn.IFS($DK210="послед.",
$DJ210*(1-$DL210)*(1-$DM210)*(1-$DN210)*(1-$DO210)*(1-$DP210),
$DK210="сумм.",
$DJ210*(1-($DL210+$DM210+$DN210+$DO210+$DP210)))),0)</f>
        <v/>
      </c>
      <c r="DS210" s="125">
        <f t="array" ref="DS210">
IFERROR(_xlfn.IFS(
$DH210="день_1",
$DR210*$BL210/($AX210-$AW210+1)*AZ210*(DAY(EOMONTH(AZ$15,0))),
$DH210="день_2",
$DR210/30*MAX(MIN($AX210,EOMONTH(AZ$15,0))-MAX($AW210,AZ$15)+1,),
$DH210="раб.день",
$DR210/30*(IFERROR(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$DR210*AZ210,
$DH210="неделя",
$DR210*AZ210/7*(ROUNDUP((DAY(EOMONTH(AZ$15,0)))/4,0))),
0)</f>
        <v/>
      </c>
      <c r="DT210" s="125">
        <f t="array" ref="DT210">
IFERROR(_xlfn.IFS(
$DH210="день_1",
$DR210*$BL210/($AX210-$AW210+1)*BA210*(DAY(EOMONTH(BA$15,0))),
$DH210="день_2",
$DR210/30*MAX(MIN($AX210,EOMONTH(BA$15,0))-MAX($AW210,BA$15)+1,),
$DH210="раб.день",
$DR210/30*(IFERROR(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$DR210*BA210,
$DH210="неделя",
$DR210*BA210/7*(ROUNDUP((DAY(EOMONTH(BA$15,0)))/4,0))),
0)</f>
        <v/>
      </c>
      <c r="DU210" s="125">
        <f t="array" ref="DU210">
IFERROR(_xlfn.IFS(
$DH210="день_1",
$DR210*$BL210/($AX210-$AW210+1)*BB210*(DAY(EOMONTH(BB$15,0))),
$DH210="день_2",
$DR210/30*MAX(MIN($AX210,EOMONTH(BB$15,0))-MAX($AW210,BB$15)+1,),
$DH210="раб.день",
$DR210/30*(IFERROR(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$DR210*BB210,
$DH210="неделя",
$DR210*BB210/7*(ROUNDUP((DAY(EOMONTH(BB$15,0)))/4,0))),
0)</f>
        <v/>
      </c>
      <c r="DV210" s="125">
        <f t="array" ref="DV210">
IFERROR(_xlfn.IFS(
$DH210="день_1",
$DR210*$BL210/($AX210-$AW210+1)*BC210*(DAY(EOMONTH(BC$15,0))),
$DH210="день_2",
$DR210/30*MAX(MIN($AX210,EOMONTH(BC$15,0))-MAX($AW210,BC$15)+1,),
$DH210="раб.день",
$DR210/30*(IFERROR(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$DR210*BC210,
$DH210="неделя",
$DR210*BC210/7*(ROUNDUP((DAY(EOMONTH(BC$15,0)))/4,0))),
0)</f>
        <v/>
      </c>
      <c r="DW210" s="125">
        <f t="array" ref="DW210">
IFERROR(_xlfn.IFS(
$DH210="день_1",
$DR210*$BL210/($AX210-$AW210+1)*BD210*(DAY(EOMONTH(BD$15,0))),
$DH210="день_2",
$DR210/30*MAX(MIN($AX210,EOMONTH(BD$15,0))-MAX($AW210,BD$15)+1,),
$DH210="раб.день",
$DR210/30*(IFERROR(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$DR210*BD210,
$DH210="неделя",
$DR210*BD210/7*(ROUNDUP((DAY(EOMONTH(BD$15,0)))/4,0))),
0)</f>
        <v/>
      </c>
      <c r="DX210" s="125">
        <f t="array" ref="DX210">
IFERROR(_xlfn.IFS(
$DH210="день_1",
$DR210*$BL210/($AX210-$AW210+1)*BE210*(DAY(EOMONTH(BE$15,0))),
$DH210="день_2",
$DR210/30*MAX(MIN($AX210,EOMONTH(BE$15,0))-MAX($AW210,BE$15)+1,),
$DH210="раб.день",
$DR210/30*(IFERROR(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$DR210*BE210,
$DH210="неделя",
$DR210*BE210/7*(ROUNDUP((DAY(EOMONTH(BE$15,0)))/4,0))),
0)</f>
        <v/>
      </c>
      <c r="DY210" s="125">
        <f t="array" ref="DY210">
IFERROR(_xlfn.IFS(
$DH210="день_1",
$DR210*$BL210/($AX210-$AW210+1)*BF210*(DAY(EOMONTH(BF$15,0))),
$DH210="день_2",
$DR210/30*MAX(MIN($AX210,EOMONTH(BF$15,0))-MAX($AW210,BF$15)+1,),
$DH210="раб.день",
$DR210/30*(IFERROR(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$DR210*BF210,
$DH210="неделя",
$DR210*BF210/7*(ROUNDUP((DAY(EOMONTH(BF$15,0)))/4,0))),
0)</f>
        <v/>
      </c>
      <c r="DZ210" s="125">
        <f t="array" ref="DZ210">
IFERROR(_xlfn.IFS(
$DH210="день_1",
$DR210*$BL210/($AX210-$AW210+1)*BG210*(DAY(EOMONTH(BG$15,0))),
$DH210="день_2",
$DR210/30*MAX(MIN($AX210,EOMONTH(BG$15,0))-MAX($AW210,BG$15)+1,),
$DH210="раб.день",
$DR210/30*(IFERROR(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$DR210*BG210,
$DH210="неделя",
$DR210*BG210/7*(ROUNDUP((DAY(EOMONTH(BG$15,0)))/4,0))),
0)</f>
        <v/>
      </c>
      <c r="EA210" s="125">
        <f t="array" ref="EA210">
IFERROR(_xlfn.IFS(
$DH210="день_1",
$DR210*$BL210/($AX210-$AW210+1)*BH210*(DAY(EOMONTH(BH$15,0))),
$DH210="день_2",
$DR210/30*MAX(MIN($AX210,EOMONTH(BH$15,0))-MAX($AW210,BH$15)+1,),
$DH210="раб.день",
$DR210/30*(IFERROR(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$DR210*BH210,
$DH210="неделя",
$DR210*BH210/7*(ROUNDUP((DAY(EOMONTH(BH$15,0)))/4,0))),
0)</f>
        <v/>
      </c>
      <c r="EB210" s="125">
        <f t="array" ref="EB210">
IFERROR(_xlfn.IFS(
$DH210="день_1",
$DR210*$BL210/($AX210-$AW210+1)*BI210*(DAY(EOMONTH(BI$15,0))),
$DH210="день_2",
$DR210/30*MAX(MIN($AX210,EOMONTH(BI$15,0))-MAX($AW210,BI$15)+1,),
$DH210="раб.день",
$DR210/30*(IFERROR(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$DR210*BI210,
$DH210="неделя",
$DR210*BI210/7*(ROUNDUP((DAY(EOMONTH(BI$15,0)))/4,0))),
0)</f>
        <v/>
      </c>
      <c r="EC210" s="125">
        <f t="array" ref="EC210">
IFERROR(_xlfn.IFS(
$DH210="день_1",
$DR210*$BL210/($AX210-$AW210+1)*BJ210*(DAY(EOMONTH(BJ$15,0))),
$DH210="день_2",
$DR210/30*MAX(MIN($AX210,EOMONTH(BJ$15,0))-MAX($AW210,BJ$15)+1,),
$DH210="раб.день",
$DR210/30*(IFERROR(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$DR210*BJ210,
$DH210="неделя",
$DR210*BJ210/7*(ROUNDUP((DAY(EOMONTH(BJ$15,0)))/4,0))),
0)</f>
        <v/>
      </c>
      <c r="ED210" s="125">
        <f t="array" ref="ED210">
IFERROR(_xlfn.IFS(
$DH210="день_1",
$DR210*$BL210/($AX210-$AW210+1)*BK210*(DAY(EOMONTH(BK$15,0))),
$DH210="день_2",
$DR210/30*MAX(MIN($AX210,EOMONTH(BK$15,0))-MAX($AW210,BK$15)+1,),
$DH210="раб.день",
$DR210/30*(IFERROR(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$DR210*BK210,
$DH210="неделя",
$DR210*BK210/7*(ROUNDUP((DAY(EOMONTH(BK$15,0)))/4,0))),
0)</f>
        <v/>
      </c>
      <c r="EE210" s="125">
        <f>SUM($DS210,$DT210,$DU210,$DV210,$DW210,$DX210,$DY210,$DZ210,$EA210,$EB210,$EC210,$ED210)</f>
        <v/>
      </c>
      <c r="EF210" s="125">
        <f>IFERROR(ROUND($EE210*(1+$EP210),2),0)</f>
        <v/>
      </c>
      <c r="EG210" s="128" t="n">
        <v>1</v>
      </c>
      <c r="EH210" s="126" t="n">
        <v>0</v>
      </c>
      <c r="EI210" s="126">
        <f>ROUND(SUM($EH210:$EH210)*SUM($AB210:$AB210)*$EG210,2)</f>
        <v/>
      </c>
      <c r="EJ210" s="126">
        <f>ROUND($EI210*(1+$EP210),2)</f>
        <v/>
      </c>
      <c r="EK210" s="126" t="n">
        <v>0</v>
      </c>
      <c r="EL210" s="126">
        <f>ROUND(SUM($EK210:$EK210)*SUM($AB210:$AB210)*$EG210,2)</f>
        <v/>
      </c>
      <c r="EM210" s="126">
        <f>ROUND($EL210*(1+$EP210),2)</f>
        <v/>
      </c>
      <c r="EN210" s="126">
        <f>SUM($EE210,$EI210,$EL210)</f>
        <v/>
      </c>
      <c r="EO210" s="126">
        <f>SUM($EF210,$EJ210,$EM210)</f>
        <v/>
      </c>
      <c r="EP210" s="59" t="n"/>
      <c r="EQ210" s="59" t="n"/>
      <c r="ER210" s="60">
        <f t="array" ref="ER2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MATCH(ES210,
{"AMS";"RussOutdoor";"HD Outdoor";"Ingroup";"IQ";"Ledproduction";"LisChannel";"Logic";"Media-PPL";"NovikovTV | НовиковТВ";"SMA";"SOK";"КрокусТВ | CrocusTV | IndoorTV";"Сити";"ТЯК Москва"},
0)),"")</f>
        <v/>
      </c>
      <c r="ES210" s="60" t="n"/>
      <c r="ET210" s="60">
        <f t="array" ref="ET2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MATCH(ES210,
{"AMS";"RussOutdoor";"HD Outdoor";"Ingroup";"IQ";"Ledproduction";"LisChannel";"Logic";"Media-PPL";"NovikovTV | НовиковТВ";"SMA";"SOK";"КрокусТВ | CrocusTV | IndoorTV";"Сити";"ТЯК Москва"},
0)),"")</f>
        <v/>
      </c>
      <c r="EU210" s="60" t="n"/>
      <c r="EV210" s="60" t="n"/>
      <c r="EX210" s="110">
        <f t="array" ref="EX210">
($AR210/30
+N("ТРАФИК ПЛОЩАДКИ"))*
(IFERROR(
_xlfn.LET(
_xlpm.GPR,
HLOOKUP($L210,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IF($Q210="цифровой",_xlpm.GPR/$AG210,_xlpm.GPR/60)),
0)
+N("DWELL TIME"))*
(IF($AB210=0,0,IF($AB210=1,0.3,IF($AB210=2,0.5,IF($AB210&gt;2,1))))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_xlfn.IFS($AC210="да",1.2,$AC210="нет",1)*
_xlfn.IFS($AD210="да",1.2,$AD210="нет",1)*
IF(R210="статический",1,1.2)*
$X210*
INDEX(
{1.2;1;1.2;1.2;1;1.2;1.2;1.2;1.2;1.2;1.2;1;1.2;1.2;1.2;1.2;1;1;1.2;1.2;1.2;1;1;1;1;1.2;1.2;1.2;1.2;1;1;1;1;1.2;1.2;1.2;1.2;1.2;1.2;1.2;1.2;1;1;1.2;1;1;1;1;1.5;1;1;1.5;1.5;1.2},
MATCH($Q210,_xlpm.MI,0)))&gt;{0.02;0.04;0.06;0.1;0.2;0.4;0.6;0.8;1;2;4;6})),
{0;1;2;3;4;5;6;7;8;9;10;11;12},
0)))
+N("КОЭФФИЦИЕНТ КОНТАКТА"))))*
(_xlfn.IFS($X210&lt;0.1,$X210/1000,$X210&gt;25,5.2,AND($X210&gt;=0.1,$X210&lt;=25),(($X210*2+0.1)/10)*($X210/10)))*
IFERROR((_xlfn.LET(
_xlpm.MA,
{0;0.8;0.85;0.9;0.95;1},
_xlpm.MAA,
{0;1;2;3;4;5},
INDEX(_xlpm.MA,MATCH(SUMPRODUCT(--((IF(ROUND(_xlpm.MAA,1)&gt;5,5,ROUND($AB210,1)))&gt;{0;1;2;3;4;5})),_xlpm.MAA,0)))
+N("КОЭФФИЦИЕНТ КОЛ-ВО КОНСТРУКЦИЙ")),1)*
$AB210,0))*
(IF($Q210="цифровой",$AG210/15*$AI210,1)
+N("ДЛЯ ЦИФРЫ"))</f>
        <v/>
      </c>
      <c r="EY210" s="110">
        <f>IFERROR(EX210*AY210,0)</f>
        <v/>
      </c>
      <c r="EZ210" s="131">
        <f>IFERROR(DP210/EY210*1000,0)</f>
        <v/>
      </c>
      <c r="FA210" s="112">
        <f>IFERROR(FC210/FB210,0)</f>
        <v/>
      </c>
      <c r="FB210" s="112">
        <f>IFERROR((FC210/(EY210/FF210*#REF!))*0.825,0)</f>
        <v/>
      </c>
      <c r="FC210" s="112">
        <f>IFERROR(((EX210*30/AR210)*100)/30,0)</f>
        <v/>
      </c>
      <c r="FD210" s="112">
        <f>IFERROR(EY210/G210*100%,0)</f>
        <v/>
      </c>
      <c r="FE210" s="112">
        <f>IFERROR(FD210/FC210*100%,0)</f>
        <v/>
      </c>
      <c r="FF210" s="110">
        <f>IFERROR(AR210/30*AY210,0)</f>
        <v/>
      </c>
    </row>
    <row r="211" ht="12.75" customHeight="1">
      <c r="A211" s="59" t="n"/>
      <c r="B211" s="60" t="n"/>
      <c r="C211" s="60" t="n"/>
      <c r="D211" s="60">
        <f t="array" ref="D2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1" s="60">
        <f t="array" ref="E2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1" s="60" t="inlineStr"/>
      <c r="G211" s="60" t="n"/>
      <c r="H211" s="60">
        <f t="array" ref="H2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1" s="60" t="n"/>
      <c r="J211" s="60" t="n"/>
      <c r="K211" s="60" t="n"/>
      <c r="L211" s="60" t="n"/>
      <c r="M211" s="60" t="n"/>
      <c r="N211" s="60" t="n"/>
      <c r="O211" s="60" t="n"/>
      <c r="P211" s="60">
        <f t="array" ref="P211">
_xlfn.IFS(
ISNUMBER(MATCH($Q211,{"шелфбаннер","разделитель","монетница","чековая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ISNUMBER(MATCH($Q211,{"каталог","журнал"},)),
"Пресса",
$Q211="","")</f>
        <v/>
      </c>
      <c r="Q211" s="60" t="n"/>
      <c r="R211" s="60">
        <f t="array" ref="R211">
IFERROR(
_xlfn.IFS(
OR(ISNUMBER(MATCH($Q211,{"экспозиция","макет","стенд","автостенд","авто стенд","выставочное пространство","выставочные стенды","модульные выставочные стенды","3Д конструкция","3D конструкция"},)),P211="Экспонирование"),
"нестандартный",
ISNUMBER(MATCH($Q211,{"скроллер","призматрон"},)),
"динамический",
$P211="Видео",
"цифровой",
OR($P211="Пресса",$P211="Щит",$P211="POSm",$P211="Подвес",$P211="Брендирование/оклейка"),
"статический"),"")</f>
        <v/>
      </c>
      <c r="S211" s="59" t="n"/>
      <c r="T211" s="60" t="n"/>
      <c r="U211" s="60" t="n"/>
      <c r="V211" s="60">
        <f>
IF(P211="Видео",
"цифровой постер/ролик",
IF(ISNUMBER(MATCH(Q211,{"короб световой","короб световой | лайтбокс","короб световой | кристалайт","лайтбокс","лайт бокс","кристалайт","LB","lightbox"},)),
"бэклит",
IF(P211="Брендирование/оклейка",
"перфарированная пленка/самоклейка",
IF(P211="Экспонирование",
"под запрос",
IF(P211="Подвес",
"баннер/ткань",
"")))))</f>
        <v/>
      </c>
      <c r="W211" s="59" t="n"/>
      <c r="X211" s="59" t="n"/>
      <c r="Y211" s="59" t="n"/>
      <c r="Z211" s="61" t="n"/>
      <c r="AA211" s="61" t="n"/>
      <c r="AB211" s="61">
        <f>IF(BL211&gt;0,Z211,0)</f>
        <v/>
      </c>
      <c r="AC211" s="59" t="n"/>
      <c r="AD211" s="59" t="n"/>
      <c r="AE211" s="59" t="n"/>
      <c r="AF211" s="59" t="n"/>
      <c r="AG211" s="59" t="n"/>
      <c r="AH211" s="59" t="n"/>
      <c r="AI211" s="59" t="n"/>
      <c r="AJ211" s="59" t="n"/>
      <c r="AK211" s="59" t="n"/>
      <c r="AL211" s="62">
        <f>IFERROR(IF(OR(R211="статический",R211="динамический",R211="нестандартный",R211="",R211=""),"-",IF(AND(AH211="-",AI211="-"),"-",AK211*3600/AH211*AI211)),"-")</f>
        <v/>
      </c>
      <c r="AM211" s="62">
        <f>IFERROR(IF(OR(R211="статический",R211="динамический",R211="",R211="", R211="BTL",R211="нестандартный"),"-",AG211*AI211*AL211/60),"-")</f>
        <v/>
      </c>
      <c r="AN211" s="63">
        <f>IFERROR(IF(AH211="","-",AG211*AI211/AH211),"-")</f>
        <v/>
      </c>
      <c r="AO211" s="59">
        <f>IFERROR(IF(OR($R211="статический",$R211="динамический",$R211="",$R211="",$R211="BTL",$R211="нестандартный"),"-",$AL211*$AY211),"-")</f>
        <v/>
      </c>
      <c r="AP211" s="62">
        <f>IFERROR(IF(OR($R211="статический",$R211="динамический",$R211="",$R211="",$R211="BTL",$R211="нестандартный"),"-",$AM211*AY211),"-")</f>
        <v/>
      </c>
      <c r="AQ211" s="64" t="n"/>
      <c r="AR211" s="61" t="n"/>
      <c r="AS211" s="61" t="n"/>
      <c r="AT211" s="61" t="n"/>
      <c r="AU211" s="65" t="n"/>
      <c r="AV211" s="124">
        <f>IFERROR(DR211/AT211*1000,"n/a")</f>
        <v/>
      </c>
      <c r="AW211" s="67" t="n"/>
      <c r="AX211" s="67" t="n"/>
      <c r="AY211" s="43">
        <f>IFERROR(IF(OR($AW211="",$AX211=""),"",_xlfn.DAYS($AX211+1,$AW211)),"")</f>
        <v/>
      </c>
      <c r="AZ211" s="68">
        <f t="array" ref="AZ211">
_xlfn.LET(_xlpm.COEFF,
IF($AW211+$AX211=0,0,IF(MAX(MIN($AX211,EOMONTH(AZ$15,0))-MAX($AW211,AZ$15)+1,)&gt;0,1,0)),
_xlfn.IFS(
$ES211="LisChannel",
_xlpm.COEFF*
INDEX({1;1;1.2;1.2;1;1;1;1;1.2;1.2;1.2;1.2},
MATCH(MONTH(AZ$15),
{1,2,3,4,5,6,7,8,9,10,11,12})),
CONCATENATE($ES211," ",$L211)="RussOutdoor метро",
_xlpm.COEFF*
INDEX({0.8;0.9;1.1;1.1;1;1;1;1;1.1;1.1;1.1;1.1},
MATCH(MONTH(AZ$15),
{1,2,3,4,5,6,7,8,9,10,11,12})),
$ES211&lt;&gt;"LisChannel",
_xlpm.COEFF,
$ES211&lt;&gt;"RussOutdoor",
_xlpm.COEFF))</f>
        <v/>
      </c>
      <c r="BA211" s="68">
        <f t="array" ref="BA211">
_xlfn.LET(_xlpm.COEFF,
IF($AW211+$AX211=0,0,IF(MAX(MIN($AX211,EOMONTH(BA$15,0))-MAX($AW211,BA$15)+1,)&gt;0,1,0)),
_xlfn.IFS(
$ES211="LisChannel",
_xlpm.COEFF*
INDEX({1;1;1.2;1.2;1;1;1;1;1.2;1.2;1.2;1.2},
MATCH(MONTH(BA$15),
{1,2,3,4,5,6,7,8,9,10,11,12})),
CONCATENATE($ES211," ",$L211)="RussOutdoor метро",
_xlpm.COEFF*
INDEX({0.8;0.9;1.1;1.1;1;1;1;1;1.1;1.1;1.1;1.1},
MATCH(MONTH(BA$15),
{1,2,3,4,5,6,7,8,9,10,11,12})),
$ES211&lt;&gt;"LisChannel",
_xlpm.COEFF,
$ES211&lt;&gt;"RussOutdoor",
_xlpm.COEFF))</f>
        <v/>
      </c>
      <c r="BB211" s="68">
        <f t="array" ref="BB211">
_xlfn.LET(_xlpm.COEFF,
IF($AW211+$AX211=0,0,IF(MAX(MIN($AX211,EOMONTH(BB$15,0))-MAX($AW211,BB$15)+1,)&gt;0,1,0)),
_xlfn.IFS(
$ES211="LisChannel",
_xlpm.COEFF*
INDEX({1;1;1.2;1.2;1;1;1;1;1.2;1.2;1.2;1.2},
MATCH(MONTH(BB$15),
{1,2,3,4,5,6,7,8,9,10,11,12})),
CONCATENATE($ES211," ",$L211)="RussOutdoor метро",
_xlpm.COEFF*
INDEX({0.8;0.9;1.1;1.1;1;1;1;1;1.1;1.1;1.1;1.1},
MATCH(MONTH(BB$15),
{1,2,3,4,5,6,7,8,9,10,11,12})),
$ES211&lt;&gt;"LisChannel",
_xlpm.COEFF,
$ES211&lt;&gt;"RussOutdoor",
_xlpm.COEFF))</f>
        <v/>
      </c>
      <c r="BC211" s="68">
        <f t="array" ref="BC211">
_xlfn.LET(_xlpm.COEFF,
IF($AW211+$AX211=0,0,IF(MAX(MIN($AX211,EOMONTH(BC$15,0))-MAX($AW211,BC$15)+1,)&gt;0,1,0)),
_xlfn.IFS(
$ES211="LisChannel",
_xlpm.COEFF*
INDEX({1;1;1.2;1.2;1;1;1;1;1.2;1.2;1.2;1.2},
MATCH(MONTH(BC$15),
{1,2,3,4,5,6,7,8,9,10,11,12})),
CONCATENATE($ES211," ",$L211)="RussOutdoor метро",
_xlpm.COEFF*
INDEX({0.8;0.9;1.1;1.1;1;1;1;1;1.1;1.1;1.1;1.1},
MATCH(MONTH(BC$15),
{1,2,3,4,5,6,7,8,9,10,11,12})),
$ES211&lt;&gt;"LisChannel",
_xlpm.COEFF,
$ES211&lt;&gt;"RussOutdoor",
_xlpm.COEFF))</f>
        <v/>
      </c>
      <c r="BD211" s="68">
        <f t="array" ref="BD211">
_xlfn.LET(_xlpm.COEFF,
IF($AW211+$AX211=0,0,IF(MAX(MIN($AX211,EOMONTH(BD$15,0))-MAX($AW211,BD$15)+1,)&gt;0,1,0)),
_xlfn.IFS(
$ES211="LisChannel",
_xlpm.COEFF*
INDEX({1;1;1.2;1.2;1;1;1;1;1.2;1.2;1.2;1.2},
MATCH(MONTH(BD$15),
{1,2,3,4,5,6,7,8,9,10,11,12})),
CONCATENATE($ES211," ",$L211)="RussOutdoor метро",
_xlpm.COEFF*
INDEX({0.8;0.9;1.1;1.1;1;1;1;1;1.1;1.1;1.1;1.1},
MATCH(MONTH(BD$15),
{1,2,3,4,5,6,7,8,9,10,11,12})),
$ES211&lt;&gt;"LisChannel",
_xlpm.COEFF,
$ES211&lt;&gt;"RussOutdoor",
_xlpm.COEFF))</f>
        <v/>
      </c>
      <c r="BE211" s="68">
        <f t="array" ref="BE211">
_xlfn.LET(_xlpm.COEFF,
IF($AW211+$AX211=0,0,IF(MAX(MIN($AX211,EOMONTH(BE$15,0))-MAX($AW211,BE$15)+1,)&gt;0,1,0)),
_xlfn.IFS(
$ES211="LisChannel",
_xlpm.COEFF*
INDEX({1;1;1.2;1.2;1;1;1;1;1.2;1.2;1.2;1.2},
MATCH(MONTH(BE$15),
{1,2,3,4,5,6,7,8,9,10,11,12})),
CONCATENATE($ES211," ",$L211)="RussOutdoor метро",
_xlpm.COEFF*
INDEX({0.8;0.9;1.1;1.1;1;1;1;1;1.1;1.1;1.1;1.1},
MATCH(MONTH(BE$15),
{1,2,3,4,5,6,7,8,9,10,11,12})),
$ES211&lt;&gt;"LisChannel",
_xlpm.COEFF,
$ES211&lt;&gt;"RussOutdoor",
_xlpm.COEFF))</f>
        <v/>
      </c>
      <c r="BF211" s="68">
        <f t="array" ref="BF211">
_xlfn.LET(_xlpm.COEFF,
IF($AW211+$AX211=0,0,IF(MAX(MIN($AX211,EOMONTH(BF$15,0))-MAX($AW211,BF$15)+1,)&gt;0,1,0)),
_xlfn.IFS(
$ES211="LisChannel",
_xlpm.COEFF*
INDEX({1;1;1.2;1.2;1;1;1;1;1.2;1.2;1.2;1.2},
MATCH(MONTH(BF$15),
{1,2,3,4,5,6,7,8,9,10,11,12})),
CONCATENATE($ES211," ",$L211)="RussOutdoor метро",
_xlpm.COEFF*
INDEX({0.8;0.9;1.1;1.1;1;1;1;1;1.1;1.1;1.1;1.1},
MATCH(MONTH(BF$15),
{1,2,3,4,5,6,7,8,9,10,11,12})),
$ES211&lt;&gt;"LisChannel",
_xlpm.COEFF,
$ES211&lt;&gt;"RussOutdoor",
_xlpm.COEFF))</f>
        <v/>
      </c>
      <c r="BG211" s="68">
        <f t="array" ref="BG211">
_xlfn.LET(_xlpm.COEFF,
IF($AW211+$AX211=0,0,IF(MAX(MIN($AX211,EOMONTH(BG$15,0))-MAX($AW211,BG$15)+1,)&gt;0,1,0)),
_xlfn.IFS(
$ES211="LisChannel",
_xlpm.COEFF*
INDEX({1;1;1.2;1.2;1;1;1;1;1.2;1.2;1.2;1.2},
MATCH(MONTH(BG$15),
{1,2,3,4,5,6,7,8,9,10,11,12})),
CONCATENATE($ES211," ",$L211)="RussOutdoor метро",
_xlpm.COEFF*
INDEX({0.8;0.9;1.1;1.1;1;1;1;1;1.1;1.1;1.1;1.1},
MATCH(MONTH(BG$15),
{1,2,3,4,5,6,7,8,9,10,11,12})),
$ES211&lt;&gt;"LisChannel",
_xlpm.COEFF,
$ES211&lt;&gt;"RussOutdoor",
_xlpm.COEFF))</f>
        <v/>
      </c>
      <c r="BH211" s="68">
        <f t="array" ref="BH211">
_xlfn.LET(_xlpm.COEFF,
IF($AW211+$AX211=0,0,IF(MAX(MIN($AX211,EOMONTH(BH$15,0))-MAX($AW211,BH$15)+1,)&gt;0,1,0)),
_xlfn.IFS(
$ES211="LisChannel",
_xlpm.COEFF*
INDEX({1;1;1.2;1.2;1;1;1;1;1.2;1.2;1.2;1.2},
MATCH(MONTH(BH$15),
{1,2,3,4,5,6,7,8,9,10,11,12})),
CONCATENATE($ES211," ",$L211)="RussOutdoor метро",
_xlpm.COEFF*
INDEX({0.8;0.9;1.1;1.1;1;1;1;1;1.1;1.1;1.1;1.1},
MATCH(MONTH(BH$15),
{1,2,3,4,5,6,7,8,9,10,11,12})),
$ES211&lt;&gt;"LisChannel",
_xlpm.COEFF,
$ES211&lt;&gt;"RussOutdoor",
_xlpm.COEFF))</f>
        <v/>
      </c>
      <c r="BI211" s="68">
        <f t="array" ref="BI211">
_xlfn.LET(_xlpm.COEFF,
IF($AW211+$AX211=0,0,IF(MAX(MIN($AX211,EOMONTH(BI$15,0))-MAX($AW211,BI$15)+1,)&gt;0,1,0)),
_xlfn.IFS(
$ES211="LisChannel",
_xlpm.COEFF*
INDEX({1;1;1.2;1.2;1;1;1;1;1.2;1.2;1.2;1.2},
MATCH(MONTH(BI$15),
{1,2,3,4,5,6,7,8,9,10,11,12})),
CONCATENATE($ES211," ",$L211)="RussOutdoor метро",
_xlpm.COEFF*
INDEX({0.8;0.9;1.1;1.1;1;1;1;1;1.1;1.1;1.1;1.1},
MATCH(MONTH(BI$15),
{1,2,3,4,5,6,7,8,9,10,11,12})),
$ES211&lt;&gt;"LisChannel",
_xlpm.COEFF,
$ES211&lt;&gt;"RussOutdoor",
_xlpm.COEFF))</f>
        <v/>
      </c>
      <c r="BJ211" s="68">
        <f t="array" ref="BJ211">
_xlfn.LET(_xlpm.COEFF,
IF($AW211+$AX211=0,0,IF(MAX(MIN($AX211,EOMONTH(BJ$15,0))-MAX($AW211,BJ$15)+1,)&gt;0,1,0)),
_xlfn.IFS(
$ES211="LisChannel",
_xlpm.COEFF*
INDEX({1;1;1.2;1.2;1;1;1;1;1.2;1.2;1.2;1.2},
MATCH(MONTH(BJ$15),
{1,2,3,4,5,6,7,8,9,10,11,12})),
CONCATENATE($ES211," ",$L211)="RussOutdoor метро",
_xlpm.COEFF*
INDEX({0.8;0.9;1.1;1.1;1;1;1;1;1.1;1.1;1.1;1.1},
MATCH(MONTH(BJ$15),
{1,2,3,4,5,6,7,8,9,10,11,12})),
$ES211&lt;&gt;"LisChannel",
_xlpm.COEFF,
$ES211&lt;&gt;"RussOutdoor",
_xlpm.COEFF))</f>
        <v/>
      </c>
      <c r="BK211" s="68">
        <f t="array" ref="BK211">
_xlfn.LET(_xlpm.COEFF,
IF($AW211+$AX211=0,0,IF(MAX(MIN($AX211,EOMONTH(BK$15,0))-MAX($AW211,BK$15)+1,)&gt;0,1,0)),
_xlfn.IFS(
$ES211="LisChannel",
_xlpm.COEFF*
INDEX({1;1;1.2;1.2;1;1;1;1;1.2;1.2;1.2;1.2},
MATCH(MONTH(BK$15),
{1,2,3,4,5,6,7,8,9,10,11,12})),
CONCATENATE($ES211," ",$L211)="RussOutdoor метро",
_xlpm.COEFF*
INDEX({0.8;0.9;1.1;1.1;1;1;1;1;1.1;1.1;1.1;1.1},
MATCH(MONTH(BK$15),
{1,2,3,4,5,6,7,8,9,10,11,12})),
$ES211&lt;&gt;"LisChannel",
_xlpm.COEFF,
$ES211&lt;&gt;"RussOutdoor",
_xlpm.COEFF))</f>
        <v/>
      </c>
      <c r="BL211" s="62">
        <f>COUNTIFS($AZ211:$BK211,"&gt;0")</f>
        <v/>
      </c>
      <c r="BM211" s="65" t="n"/>
      <c r="BN211" s="125">
        <f>$DJ211</f>
        <v/>
      </c>
      <c r="BO211" s="63">
        <f>$DQ211</f>
        <v/>
      </c>
      <c r="BP211" s="125">
        <f>
IFERROR(
IF($BL211=0,0,
$BN211*(1-$BO211)),
0)</f>
        <v/>
      </c>
      <c r="BQ211" s="125">
        <f t="array" ref="BQ211">
IFERROR(
_xlfn.IFS(
$DH211="день_1",
$BP211*$BL211/($AX211-$AW211+1)*AZ211*(DAY(EOMONTH(AZ$15,0))),
$DH211="день_2",
$BP211/30*MAX(MIN($AX211,EOMONTH(AZ$15,0))-MAX($AW211,AZ$15)+1,),
$DH211="раб.день",
$BP211/30*(IFERROR(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$BP211*AZ211,
$DH211="неделя",
$BP211*AZ211/7*(ROUNDUP((DAY(EOMONTH(AZ$15,0)))/4,0))),
0)</f>
        <v/>
      </c>
      <c r="BR211" s="125">
        <f t="array" ref="BR211">
IFERROR(
_xlfn.IFS(
$DH211="день_1",
$BP211*$BL211/($AX211-$AW211+1)*BA211*(DAY(EOMONTH(BA$15,0))),
$DH211="день_2",
$BP211/30*MAX(MIN($AX211,EOMONTH(BA$15,0))-MAX($AW211,BA$15)+1,),
$DH211="раб.день",
$BP211/30*(IFERROR(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$BP211*BA211,
$DH211="неделя",
$BP211*BA211/7*(ROUNDUP((DAY(EOMONTH(BA$15,0)))/4,0))),
0)</f>
        <v/>
      </c>
      <c r="BS211" s="125">
        <f t="array" ref="BS211">
IFERROR(
_xlfn.IFS(
$DH211="день_1",
$BP211*$BL211/($AX211-$AW211+1)*BB211*(DAY(EOMONTH(BB$15,0))),
$DH211="день_2",
$BP211/30*MAX(MIN($AX211,EOMONTH(BB$15,0))-MAX($AW211,BB$15)+1,),
$DH211="раб.день",
$BP211/30*(IFERROR(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$BP211*BB211,
$DH211="неделя",
$BP211*BB211/7*(ROUNDUP((DAY(EOMONTH(BB$15,0)))/4,0))),
0)</f>
        <v/>
      </c>
      <c r="BT211" s="125">
        <f t="array" ref="BT211">
IFERROR(
_xlfn.IFS(
$DH211="день_1",
$BP211*$BL211/($AX211-$AW211+1)*BC211*(DAY(EOMONTH(BC$15,0))),
$DH211="день_2",
$BP211/30*MAX(MIN($AX211,EOMONTH(BC$15,0))-MAX($AW211,BC$15)+1,),
$DH211="раб.день",
$BP211/30*(IFERROR(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$BP211*BC211,
$DH211="неделя",
$BP211*BC211/7*(ROUNDUP((DAY(EOMONTH(BC$15,0)))/4,0))),
0)</f>
        <v/>
      </c>
      <c r="BU211" s="125">
        <f t="array" ref="BU211">
IFERROR(
_xlfn.IFS(
$DH211="день_1",
$BP211*$BL211/($AX211-$AW211+1)*BD211*(DAY(EOMONTH(BD$15,0))),
$DH211="день_2",
$BP211/30*MAX(MIN($AX211,EOMONTH(BD$15,0))-MAX($AW211,BD$15)+1,),
$DH211="раб.день",
$BP211/30*(IFERROR(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$BP211*BD211,
$DH211="неделя",
$BP211*BD211/7*(ROUNDUP((DAY(EOMONTH(BD$15,0)))/4,0))),
0)</f>
        <v/>
      </c>
      <c r="BV211" s="125">
        <f t="array" ref="BV211">
IFERROR(
_xlfn.IFS(
$DH211="день_1",
$BP211*$BL211/($AX211-$AW211+1)*BE211*(DAY(EOMONTH(BE$15,0))),
$DH211="день_2",
$BP211/30*MAX(MIN($AX211,EOMONTH(BE$15,0))-MAX($AW211,BE$15)+1,),
$DH211="раб.день",
$BP211/30*(IFERROR(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$BP211*BE211,
$DH211="неделя",
$BP211*BE211/7*(ROUNDUP((DAY(EOMONTH(BE$15,0)))/4,0))),
0)</f>
        <v/>
      </c>
      <c r="BW211" s="125">
        <f t="array" ref="BW211">
IFERROR(
_xlfn.IFS(
$DH211="день_1",
$BP211*$BL211/($AX211-$AW211+1)*BF211*(DAY(EOMONTH(BF$15,0))),
$DH211="день_2",
$BP211/30*MAX(MIN($AX211,EOMONTH(BF$15,0))-MAX($AW211,BF$15)+1,),
$DH211="раб.день",
$BP211/30*(IFERROR(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$BP211*BF211,
$DH211="неделя",
$BP211*BF211/7*(ROUNDUP((DAY(EOMONTH(BF$15,0)))/4,0))),
0)</f>
        <v/>
      </c>
      <c r="BX211" s="125">
        <f t="array" ref="BX211">
IFERROR(
_xlfn.IFS(
$DH211="день_1",
$BP211*$BL211/($AX211-$AW211+1)*BG211*(DAY(EOMONTH(BG$15,0))),
$DH211="день_2",
$BP211/30*MAX(MIN($AX211,EOMONTH(BG$15,0))-MAX($AW211,BG$15)+1,),
$DH211="раб.день",
$BP211/30*(IFERROR(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$BP211*BG211,
$DH211="неделя",
$BP211*BG211/7*(ROUNDUP((DAY(EOMONTH(BG$15,0)))/4,0))),
0)</f>
        <v/>
      </c>
      <c r="BY211" s="125">
        <f t="array" ref="BY211">
IFERROR(
_xlfn.IFS(
$DH211="день_1",
$BP211*$BL211/($AX211-$AW211+1)*BH211*(DAY(EOMONTH(BH$15,0))),
$DH211="день_2",
$BP211/30*MAX(MIN($AX211,EOMONTH(BH$15,0))-MAX($AW211,BH$15)+1,),
$DH211="раб.день",
$BP211/30*(IFERROR(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$BP211*BH211,
$DH211="неделя",
$BP211*BH211/7*(ROUNDUP((DAY(EOMONTH(BH$15,0)))/4,0))),
0)</f>
        <v/>
      </c>
      <c r="BZ211" s="125">
        <f t="array" ref="BZ211">
IFERROR(
_xlfn.IFS(
$DH211="день_1",
$BP211*$BL211/($AX211-$AW211+1)*BI211*(DAY(EOMONTH(BI$15,0))),
$DH211="день_2",
$BP211/30*MAX(MIN($AX211,EOMONTH(BI$15,0))-MAX($AW211,BI$15)+1,),
$DH211="раб.день",
$BP211/30*(IFERROR(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$BP211*BI211,
$DH211="неделя",
$BP211*BI211/7*(ROUNDUP((DAY(EOMONTH(BI$15,0)))/4,0))),
0)</f>
        <v/>
      </c>
      <c r="CA211" s="125">
        <f t="array" ref="CA211">
IFERROR(
_xlfn.IFS(
$DH211="день_1",
$BP211*$BL211/($AX211-$AW211+1)*BJ211*(DAY(EOMONTH(BJ$15,0))),
$DH211="день_2",
$BP211/30*MAX(MIN($AX211,EOMONTH(BJ$15,0))-MAX($AW211,BJ$15)+1,),
$DH211="раб.день",
$BP211/30*(IFERROR(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$BP211*BJ211,
$DH211="неделя",
$BP211*BJ211/7*(ROUNDUP((DAY(EOMONTH(BJ$15,0)))/4,0))),
0)</f>
        <v/>
      </c>
      <c r="CB211" s="125">
        <f t="array" ref="CB211">
IFERROR(
_xlfn.IFS(
$DH211="день_1",
$BP211*$BL211/($AX211-$AW211+1)*BK211*(DAY(EOMONTH(BK$15,0))),
$DH211="день_2",
$BP211/30*MAX(MIN($AX211,EOMONTH(BK$15,0))-MAX($AW211,BK$15)+1,),
$DH211="раб.день",
$BP211/30*(IFERROR(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$BP211*BK211,
$DH211="неделя",
$BP211*BK211/7*(ROUNDUP((DAY(EOMONTH(BK$15,0)))/4,0))),
0)</f>
        <v/>
      </c>
      <c r="CC211" s="125">
        <f>SUM($BQ211:$CB211)</f>
        <v/>
      </c>
      <c r="CD211" s="126">
        <f>SUM($EH211:$EH211)</f>
        <v/>
      </c>
      <c r="CE211" s="126">
        <f>$CD211*$AB211</f>
        <v/>
      </c>
      <c r="CF211" s="126">
        <f>SUM($EK211:$EK211)</f>
        <v/>
      </c>
      <c r="CG211" s="126">
        <f>$CF211*$AB211</f>
        <v/>
      </c>
      <c r="CH211" s="126">
        <f>SUM($CC211,$CE211,$CG211)</f>
        <v/>
      </c>
      <c r="CI211" s="126">
        <f>$CH211*(1+$CM211)</f>
        <v/>
      </c>
      <c r="CJ211" s="127" t="n">
        <v>0</v>
      </c>
      <c r="CK211" s="126">
        <f>SUM($CH211:$CH211)*(1+$CJ211)</f>
        <v/>
      </c>
      <c r="CL211" s="126">
        <f>SUM($CH211:$CH211)*(1+$CM211)</f>
        <v/>
      </c>
      <c r="CM211" s="59" t="n"/>
      <c r="CN211" s="59" t="n"/>
      <c r="CO211" s="72" t="n"/>
      <c r="CP211" s="59" t="n"/>
      <c r="CQ211" s="73" t="n"/>
      <c r="CR211" s="73" t="n"/>
      <c r="CS211" s="73" t="n"/>
      <c r="CT211" s="72" t="n"/>
      <c r="CU211" s="79" t="inlineStr">
        <is>
          <t> </t>
        </is>
      </c>
      <c r="CV211" s="60" t="n"/>
      <c r="CW211" s="60" t="n"/>
      <c r="CX211" s="60" t="n"/>
      <c r="CY211" s="127">
        <f>IFERROR(($CC211-$EE211)/($EE211/(1-$DQ211)),0)</f>
        <v/>
      </c>
      <c r="CZ211" s="127">
        <f>IFERROR(1-$EI211/($CE211),0)</f>
        <v/>
      </c>
      <c r="DA211" s="127">
        <f>IFERROR(1-$EL211/($CG211),0)</f>
        <v/>
      </c>
      <c r="DB211" s="126">
        <f>ROUND(IFERROR(($CI211/(1+$CM211)-$EN211),0),2)</f>
        <v/>
      </c>
      <c r="DC211" s="128" t="n"/>
      <c r="DD211" s="125" t="n"/>
      <c r="DE211" s="75" t="n">
        <v>0</v>
      </c>
      <c r="DF211" s="128" t="n"/>
      <c r="DG211" s="125">
        <f>IF($DC211=0,0,$DD211*($DC211*100%-$DE211*$DF211))*SUM($AB211:$AB211)</f>
        <v/>
      </c>
      <c r="DH211" s="129" t="inlineStr">
        <is>
          <t>месяц</t>
        </is>
      </c>
      <c r="DI211" s="130">
        <f t="array" ref="DI211">IFERROR(
IF($ES211="LisChannel",
(ROUND(((INDEX({174.625;153.888888888889;130.972222222222},MATCH($AI211,{2;3;4}),0))*$AG211*$AI211),2)),0),0)</f>
        <v/>
      </c>
      <c r="DJ211" s="130">
        <f>
_xlfn.LET(_xlpm.X,
IFERROR(
IF($ES211="НовиковТВ",
(_xlfn.LET(_xlpm.NTV,
_xlfn.LET(_xlpm.MIN,350000,
IF(SUMIFS($DI:$DI,$ES:$ES,"НовиковТВ")&lt;=_xlpm.MIN,
(SUMIFS($DI:$DI,$ES:$ES,"НовиковТВ")/(COUNTIFS($ES:$ES,"НовиковТВ")))*_xlpm.MIN/SUMIFS($DI:$DI,$ES:$ES,"НовиковТВ"),
DI211)),
_xlpm.NTV+$DG211/(1-(1-(_xlpm.NTV)*(1-$DL211)*(1-$DM211)*(1-$DN211)*(1-$DO211)*(1-$DP211)/_xlpm.NTV))))/(1+$EP211),
$DI211+$DG211/(1-(1-($DI211)*(1-$DL211)*(1-$DM211)*(1-$DN211)*(1-$DO211)*(1-$DP211)/$DI211))),
0),
_xlpm.X*(1+$CM211)*(1+$CW211)-_xlpm.X*(1+$CM211)+_xlpm.X)</f>
        <v/>
      </c>
      <c r="DK211" s="125" t="inlineStr">
        <is>
          <t>послед.</t>
        </is>
      </c>
      <c r="DL211" s="63" t="n">
        <v>0</v>
      </c>
      <c r="DM211" s="63" t="n">
        <v>0</v>
      </c>
      <c r="DN211" s="63" t="n">
        <v>0</v>
      </c>
      <c r="DO211" s="63" t="n">
        <v>0</v>
      </c>
      <c r="DP211" s="63" t="n">
        <v>0</v>
      </c>
      <c r="DQ211" s="63">
        <f t="array" ref="DQ211">IFERROR(_xlfn.IFS(
$DK211="послед.",1-(1-$DL211)*(1-$DM211)*(1-$DN211)*(1-$DO211)*(1-$DP211),
$DK211="сумм.",$DL211+$DM211+$DN211+$DO211+$DP211),
0)</f>
        <v/>
      </c>
      <c r="DR211" s="125">
        <f t="array" ref="DR211">
IFERROR(
_xlfn.IFS(
$BL211=0,
0,
$BL211&gt;0,
_xlfn.IFS($DK211="послед.",
$DJ211*(1-$DL211)*(1-$DM211)*(1-$DN211)*(1-$DO211)*(1-$DP211),
$DK211="сумм.",
$DJ211*(1-($DL211+$DM211+$DN211+$DO211+$DP211)))),0)</f>
        <v/>
      </c>
      <c r="DS211" s="125">
        <f t="array" ref="DS211">
IFERROR(_xlfn.IFS(
$DH211="день_1",
$DR211*$BL211/($AX211-$AW211+1)*AZ211*(DAY(EOMONTH(AZ$15,0))),
$DH211="день_2",
$DR211/30*MAX(MIN($AX211,EOMONTH(AZ$15,0))-MAX($AW211,AZ$15)+1,),
$DH211="раб.день",
$DR211/30*(IFERROR(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$DR211*AZ211,
$DH211="неделя",
$DR211*AZ211/7*(ROUNDUP((DAY(EOMONTH(AZ$15,0)))/4,0))),
0)</f>
        <v/>
      </c>
      <c r="DT211" s="125">
        <f t="array" ref="DT211">
IFERROR(_xlfn.IFS(
$DH211="день_1",
$DR211*$BL211/($AX211-$AW211+1)*BA211*(DAY(EOMONTH(BA$15,0))),
$DH211="день_2",
$DR211/30*MAX(MIN($AX211,EOMONTH(BA$15,0))-MAX($AW211,BA$15)+1,),
$DH211="раб.день",
$DR211/30*(IFERROR(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$DR211*BA211,
$DH211="неделя",
$DR211*BA211/7*(ROUNDUP((DAY(EOMONTH(BA$15,0)))/4,0))),
0)</f>
        <v/>
      </c>
      <c r="DU211" s="125">
        <f t="array" ref="DU211">
IFERROR(_xlfn.IFS(
$DH211="день_1",
$DR211*$BL211/($AX211-$AW211+1)*BB211*(DAY(EOMONTH(BB$15,0))),
$DH211="день_2",
$DR211/30*MAX(MIN($AX211,EOMONTH(BB$15,0))-MAX($AW211,BB$15)+1,),
$DH211="раб.день",
$DR211/30*(IFERROR(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$DR211*BB211,
$DH211="неделя",
$DR211*BB211/7*(ROUNDUP((DAY(EOMONTH(BB$15,0)))/4,0))),
0)</f>
        <v/>
      </c>
      <c r="DV211" s="125">
        <f t="array" ref="DV211">
IFERROR(_xlfn.IFS(
$DH211="день_1",
$DR211*$BL211/($AX211-$AW211+1)*BC211*(DAY(EOMONTH(BC$15,0))),
$DH211="день_2",
$DR211/30*MAX(MIN($AX211,EOMONTH(BC$15,0))-MAX($AW211,BC$15)+1,),
$DH211="раб.день",
$DR211/30*(IFERROR(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$DR211*BC211,
$DH211="неделя",
$DR211*BC211/7*(ROUNDUP((DAY(EOMONTH(BC$15,0)))/4,0))),
0)</f>
        <v/>
      </c>
      <c r="DW211" s="125">
        <f t="array" ref="DW211">
IFERROR(_xlfn.IFS(
$DH211="день_1",
$DR211*$BL211/($AX211-$AW211+1)*BD211*(DAY(EOMONTH(BD$15,0))),
$DH211="день_2",
$DR211/30*MAX(MIN($AX211,EOMONTH(BD$15,0))-MAX($AW211,BD$15)+1,),
$DH211="раб.день",
$DR211/30*(IFERROR(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$DR211*BD211,
$DH211="неделя",
$DR211*BD211/7*(ROUNDUP((DAY(EOMONTH(BD$15,0)))/4,0))),
0)</f>
        <v/>
      </c>
      <c r="DX211" s="125">
        <f t="array" ref="DX211">
IFERROR(_xlfn.IFS(
$DH211="день_1",
$DR211*$BL211/($AX211-$AW211+1)*BE211*(DAY(EOMONTH(BE$15,0))),
$DH211="день_2",
$DR211/30*MAX(MIN($AX211,EOMONTH(BE$15,0))-MAX($AW211,BE$15)+1,),
$DH211="раб.день",
$DR211/30*(IFERROR(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$DR211*BE211,
$DH211="неделя",
$DR211*BE211/7*(ROUNDUP((DAY(EOMONTH(BE$15,0)))/4,0))),
0)</f>
        <v/>
      </c>
      <c r="DY211" s="125">
        <f t="array" ref="DY211">
IFERROR(_xlfn.IFS(
$DH211="день_1",
$DR211*$BL211/($AX211-$AW211+1)*BF211*(DAY(EOMONTH(BF$15,0))),
$DH211="день_2",
$DR211/30*MAX(MIN($AX211,EOMONTH(BF$15,0))-MAX($AW211,BF$15)+1,),
$DH211="раб.день",
$DR211/30*(IFERROR(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$DR211*BF211,
$DH211="неделя",
$DR211*BF211/7*(ROUNDUP((DAY(EOMONTH(BF$15,0)))/4,0))),
0)</f>
        <v/>
      </c>
      <c r="DZ211" s="125">
        <f t="array" ref="DZ211">
IFERROR(_xlfn.IFS(
$DH211="день_1",
$DR211*$BL211/($AX211-$AW211+1)*BG211*(DAY(EOMONTH(BG$15,0))),
$DH211="день_2",
$DR211/30*MAX(MIN($AX211,EOMONTH(BG$15,0))-MAX($AW211,BG$15)+1,),
$DH211="раб.день",
$DR211/30*(IFERROR(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$DR211*BG211,
$DH211="неделя",
$DR211*BG211/7*(ROUNDUP((DAY(EOMONTH(BG$15,0)))/4,0))),
0)</f>
        <v/>
      </c>
      <c r="EA211" s="125">
        <f t="array" ref="EA211">
IFERROR(_xlfn.IFS(
$DH211="день_1",
$DR211*$BL211/($AX211-$AW211+1)*BH211*(DAY(EOMONTH(BH$15,0))),
$DH211="день_2",
$DR211/30*MAX(MIN($AX211,EOMONTH(BH$15,0))-MAX($AW211,BH$15)+1,),
$DH211="раб.день",
$DR211/30*(IFERROR(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$DR211*BH211,
$DH211="неделя",
$DR211*BH211/7*(ROUNDUP((DAY(EOMONTH(BH$15,0)))/4,0))),
0)</f>
        <v/>
      </c>
      <c r="EB211" s="125">
        <f t="array" ref="EB211">
IFERROR(_xlfn.IFS(
$DH211="день_1",
$DR211*$BL211/($AX211-$AW211+1)*BI211*(DAY(EOMONTH(BI$15,0))),
$DH211="день_2",
$DR211/30*MAX(MIN($AX211,EOMONTH(BI$15,0))-MAX($AW211,BI$15)+1,),
$DH211="раб.день",
$DR211/30*(IFERROR(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$DR211*BI211,
$DH211="неделя",
$DR211*BI211/7*(ROUNDUP((DAY(EOMONTH(BI$15,0)))/4,0))),
0)</f>
        <v/>
      </c>
      <c r="EC211" s="125">
        <f t="array" ref="EC211">
IFERROR(_xlfn.IFS(
$DH211="день_1",
$DR211*$BL211/($AX211-$AW211+1)*BJ211*(DAY(EOMONTH(BJ$15,0))),
$DH211="день_2",
$DR211/30*MAX(MIN($AX211,EOMONTH(BJ$15,0))-MAX($AW211,BJ$15)+1,),
$DH211="раб.день",
$DR211/30*(IFERROR(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$DR211*BJ211,
$DH211="неделя",
$DR211*BJ211/7*(ROUNDUP((DAY(EOMONTH(BJ$15,0)))/4,0))),
0)</f>
        <v/>
      </c>
      <c r="ED211" s="125">
        <f t="array" ref="ED211">
IFERROR(_xlfn.IFS(
$DH211="день_1",
$DR211*$BL211/($AX211-$AW211+1)*BK211*(DAY(EOMONTH(BK$15,0))),
$DH211="день_2",
$DR211/30*MAX(MIN($AX211,EOMONTH(BK$15,0))-MAX($AW211,BK$15)+1,),
$DH211="раб.день",
$DR211/30*(IFERROR(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$DR211*BK211,
$DH211="неделя",
$DR211*BK211/7*(ROUNDUP((DAY(EOMONTH(BK$15,0)))/4,0))),
0)</f>
        <v/>
      </c>
      <c r="EE211" s="125">
        <f>SUM($DS211,$DT211,$DU211,$DV211,$DW211,$DX211,$DY211,$DZ211,$EA211,$EB211,$EC211,$ED211)</f>
        <v/>
      </c>
      <c r="EF211" s="125">
        <f>IFERROR(ROUND($EE211*(1+$EP211),2),0)</f>
        <v/>
      </c>
      <c r="EG211" s="128" t="n">
        <v>1</v>
      </c>
      <c r="EH211" s="126" t="n">
        <v>0</v>
      </c>
      <c r="EI211" s="126">
        <f>ROUND(SUM($EH211:$EH211)*SUM($AB211:$AB211)*$EG211,2)</f>
        <v/>
      </c>
      <c r="EJ211" s="126">
        <f>ROUND($EI211*(1+$EP211),2)</f>
        <v/>
      </c>
      <c r="EK211" s="126" t="n">
        <v>0</v>
      </c>
      <c r="EL211" s="126">
        <f>ROUND(SUM($EK211:$EK211)*SUM($AB211:$AB211)*$EG211,2)</f>
        <v/>
      </c>
      <c r="EM211" s="126">
        <f>ROUND($EL211*(1+$EP211),2)</f>
        <v/>
      </c>
      <c r="EN211" s="126">
        <f>SUM($EE211,$EI211,$EL211)</f>
        <v/>
      </c>
      <c r="EO211" s="126">
        <f>SUM($EF211,$EJ211,$EM211)</f>
        <v/>
      </c>
      <c r="EP211" s="59" t="n"/>
      <c r="EQ211" s="59" t="n"/>
      <c r="ER211" s="60">
        <f t="array" ref="ER2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MATCH(ES211,
{"AMS";"RussOutdoor";"HD Outdoor";"Ingroup";"IQ";"Ledproduction";"LisChannel";"Logic";"Media-PPL";"NovikovTV | НовиковТВ";"SMA";"SOK";"КрокусТВ | CrocusTV | IndoorTV";"Сити";"ТЯК Москва"},
0)),"")</f>
        <v/>
      </c>
      <c r="ES211" s="60" t="n"/>
      <c r="ET211" s="60">
        <f t="array" ref="ET2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MATCH(ES211,
{"AMS";"RussOutdoor";"HD Outdoor";"Ingroup";"IQ";"Ledproduction";"LisChannel";"Logic";"Media-PPL";"NovikovTV | НовиковТВ";"SMA";"SOK";"КрокусТВ | CrocusTV | IndoorTV";"Сити";"ТЯК Москва"},
0)),"")</f>
        <v/>
      </c>
      <c r="EU211" s="60" t="n"/>
      <c r="EV211" s="60" t="n"/>
      <c r="EX211" s="110">
        <f t="array" ref="EX211">
($AR211/30
+N("ТРАФИК ПЛОЩАДКИ"))*
(IFERROR(
_xlfn.LET(
_xlpm.GPR,
HLOOKUP($L211,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IF($Q211="цифровой",_xlpm.GPR/$AG211,_xlpm.GPR/60)),
0)
+N("DWELL TIME"))*
(IF($AB211=0,0,IF($AB211=1,0.3,IF($AB211=2,0.5,IF($AB211&gt;2,1))))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_xlfn.IFS($AC211="да",1.2,$AC211="нет",1)*
_xlfn.IFS($AD211="да",1.2,$AD211="нет",1)*
IF(R211="статический",1,1.2)*
$X211*
INDEX(
{1.2;1;1.2;1.2;1;1.2;1.2;1.2;1.2;1.2;1.2;1;1.2;1.2;1.2;1.2;1;1;1.2;1.2;1.2;1;1;1;1;1.2;1.2;1.2;1.2;1;1;1;1;1.2;1.2;1.2;1.2;1.2;1.2;1.2;1.2;1;1;1.2;1;1;1;1;1.5;1;1;1.5;1.5;1.2},
MATCH($Q211,_xlpm.MI,0)))&gt;{0.02;0.04;0.06;0.1;0.2;0.4;0.6;0.8;1;2;4;6})),
{0;1;2;3;4;5;6;7;8;9;10;11;12},
0)))
+N("КОЭФФИЦИЕНТ КОНТАКТА"))))*
(_xlfn.IFS($X211&lt;0.1,$X211/1000,$X211&gt;25,5.2,AND($X211&gt;=0.1,$X211&lt;=25),(($X211*2+0.1)/10)*($X211/10)))*
IFERROR((_xlfn.LET(
_xlpm.MA,
{0;0.8;0.85;0.9;0.95;1},
_xlpm.MAA,
{0;1;2;3;4;5},
INDEX(_xlpm.MA,MATCH(SUMPRODUCT(--((IF(ROUND(_xlpm.MAA,1)&gt;5,5,ROUND($AB211,1)))&gt;{0;1;2;3;4;5})),_xlpm.MAA,0)))
+N("КОЭФФИЦИЕНТ КОЛ-ВО КОНСТРУКЦИЙ")),1)*
$AB211,0))*
(IF($Q211="цифровой",$AG211/15*$AI211,1)
+N("ДЛЯ ЦИФРЫ"))</f>
        <v/>
      </c>
      <c r="EY211" s="110">
        <f>IFERROR(EX211*AY211,0)</f>
        <v/>
      </c>
      <c r="EZ211" s="131">
        <f>IFERROR(DP211/EY211*1000,0)</f>
        <v/>
      </c>
      <c r="FA211" s="112">
        <f>IFERROR(FC211/FB211,0)</f>
        <v/>
      </c>
      <c r="FB211" s="112">
        <f>IFERROR((FC211/(EY211/FF211*#REF!))*0.825,0)</f>
        <v/>
      </c>
      <c r="FC211" s="112">
        <f>IFERROR(((EX211*30/AR211)*100)/30,0)</f>
        <v/>
      </c>
      <c r="FD211" s="112">
        <f>IFERROR(EY211/G211*100%,0)</f>
        <v/>
      </c>
      <c r="FE211" s="112">
        <f>IFERROR(FD211/FC211*100%,0)</f>
        <v/>
      </c>
      <c r="FF211" s="110">
        <f>IFERROR(AR211/30*AY211,0)</f>
        <v/>
      </c>
    </row>
    <row r="212" ht="12.75" customHeight="1">
      <c r="A212" s="59" t="n"/>
      <c r="B212" s="60" t="n"/>
      <c r="C212" s="60" t="n"/>
      <c r="D212" s="60">
        <f t="array" ref="D2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2" s="60">
        <f t="array" ref="E2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2" s="60" t="inlineStr"/>
      <c r="G212" s="60" t="n"/>
      <c r="H212" s="60">
        <f t="array" ref="H2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2" s="60" t="n"/>
      <c r="J212" s="60" t="n"/>
      <c r="K212" s="60" t="n"/>
      <c r="L212" s="60" t="n"/>
      <c r="M212" s="60" t="n"/>
      <c r="N212" s="60" t="n"/>
      <c r="O212" s="60" t="n"/>
      <c r="P212" s="60">
        <f t="array" ref="P212">
_xlfn.IFS(
ISNUMBER(MATCH($Q212,{"шелфбаннер","разделитель","монетница","чековая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ISNUMBER(MATCH($Q212,{"каталог","журнал"},)),
"Пресса",
$Q212="","")</f>
        <v/>
      </c>
      <c r="Q212" s="60" t="n"/>
      <c r="R212" s="60">
        <f t="array" ref="R212">
IFERROR(
_xlfn.IFS(
OR(ISNUMBER(MATCH($Q212,{"экспозиция","макет","стенд","автостенд","авто стенд","выставочное пространство","выставочные стенды","модульные выставочные стенды","3Д конструкция","3D конструкция"},)),P212="Экспонирование"),
"нестандартный",
ISNUMBER(MATCH($Q212,{"скроллер","призматрон"},)),
"динамический",
$P212="Видео",
"цифровой",
OR($P212="Пресса",$P212="Щит",$P212="POSm",$P212="Подвес",$P212="Брендирование/оклейка"),
"статический"),"")</f>
        <v/>
      </c>
      <c r="S212" s="59" t="n"/>
      <c r="T212" s="60" t="n"/>
      <c r="U212" s="60" t="n"/>
      <c r="V212" s="60">
        <f>
IF(P212="Видео",
"цифровой постер/ролик",
IF(ISNUMBER(MATCH(Q212,{"короб световой","короб световой | лайтбокс","короб световой | кристалайт","лайтбокс","лайт бокс","кристалайт","LB","lightbox"},)),
"бэклит",
IF(P212="Брендирование/оклейка",
"перфарированная пленка/самоклейка",
IF(P212="Экспонирование",
"под запрос",
IF(P212="Подвес",
"баннер/ткань",
"")))))</f>
        <v/>
      </c>
      <c r="W212" s="59" t="n"/>
      <c r="X212" s="59" t="n"/>
      <c r="Y212" s="59" t="n"/>
      <c r="Z212" s="61" t="n"/>
      <c r="AA212" s="61" t="n"/>
      <c r="AB212" s="61">
        <f>IF(BL212&gt;0,Z212,0)</f>
        <v/>
      </c>
      <c r="AC212" s="59" t="n"/>
      <c r="AD212" s="59" t="n"/>
      <c r="AE212" s="59" t="n"/>
      <c r="AF212" s="59" t="n"/>
      <c r="AG212" s="59" t="n"/>
      <c r="AH212" s="59" t="n"/>
      <c r="AI212" s="59" t="n"/>
      <c r="AJ212" s="59" t="n"/>
      <c r="AK212" s="59" t="n"/>
      <c r="AL212" s="62">
        <f>IFERROR(IF(OR(R212="статический",R212="динамический",R212="нестандартный",R212="",R212=""),"-",IF(AND(AH212="-",AI212="-"),"-",AK212*3600/AH212*AI212)),"-")</f>
        <v/>
      </c>
      <c r="AM212" s="62">
        <f>IFERROR(IF(OR(R212="статический",R212="динамический",R212="",R212="", R212="BTL",R212="нестандартный"),"-",AG212*AI212*AL212/60),"-")</f>
        <v/>
      </c>
      <c r="AN212" s="63">
        <f>IFERROR(IF(AH212="","-",AG212*AI212/AH212),"-")</f>
        <v/>
      </c>
      <c r="AO212" s="59">
        <f>IFERROR(IF(OR($R212="статический",$R212="динамический",$R212="",$R212="",$R212="BTL",$R212="нестандартный"),"-",$AL212*$AY212),"-")</f>
        <v/>
      </c>
      <c r="AP212" s="62">
        <f>IFERROR(IF(OR($R212="статический",$R212="динамический",$R212="",$R212="",$R212="BTL",$R212="нестандартный"),"-",$AM212*AY212),"-")</f>
        <v/>
      </c>
      <c r="AQ212" s="64" t="n"/>
      <c r="AR212" s="61" t="n"/>
      <c r="AS212" s="61" t="n"/>
      <c r="AT212" s="61" t="n"/>
      <c r="AU212" s="65" t="n"/>
      <c r="AV212" s="124">
        <f>IFERROR(DR212/AT212*1000,"n/a")</f>
        <v/>
      </c>
      <c r="AW212" s="67" t="n"/>
      <c r="AX212" s="67" t="n"/>
      <c r="AY212" s="43">
        <f>IFERROR(IF(OR($AW212="",$AX212=""),"",_xlfn.DAYS($AX212+1,$AW212)),"")</f>
        <v/>
      </c>
      <c r="AZ212" s="68">
        <f t="array" ref="AZ212">
_xlfn.LET(_xlpm.COEFF,
IF($AW212+$AX212=0,0,IF(MAX(MIN($AX212,EOMONTH(AZ$15,0))-MAX($AW212,AZ$15)+1,)&gt;0,1,0)),
_xlfn.IFS(
$ES212="LisChannel",
_xlpm.COEFF*
INDEX({1;1;1.2;1.2;1;1;1;1;1.2;1.2;1.2;1.2},
MATCH(MONTH(AZ$15),
{1,2,3,4,5,6,7,8,9,10,11,12})),
CONCATENATE($ES212," ",$L212)="RussOutdoor метро",
_xlpm.COEFF*
INDEX({0.8;0.9;1.1;1.1;1;1;1;1;1.1;1.1;1.1;1.1},
MATCH(MONTH(AZ$15),
{1,2,3,4,5,6,7,8,9,10,11,12})),
$ES212&lt;&gt;"LisChannel",
_xlpm.COEFF,
$ES212&lt;&gt;"RussOutdoor",
_xlpm.COEFF))</f>
        <v/>
      </c>
      <c r="BA212" s="68">
        <f t="array" ref="BA212">
_xlfn.LET(_xlpm.COEFF,
IF($AW212+$AX212=0,0,IF(MAX(MIN($AX212,EOMONTH(BA$15,0))-MAX($AW212,BA$15)+1,)&gt;0,1,0)),
_xlfn.IFS(
$ES212="LisChannel",
_xlpm.COEFF*
INDEX({1;1;1.2;1.2;1;1;1;1;1.2;1.2;1.2;1.2},
MATCH(MONTH(BA$15),
{1,2,3,4,5,6,7,8,9,10,11,12})),
CONCATENATE($ES212," ",$L212)="RussOutdoor метро",
_xlpm.COEFF*
INDEX({0.8;0.9;1.1;1.1;1;1;1;1;1.1;1.1;1.1;1.1},
MATCH(MONTH(BA$15),
{1,2,3,4,5,6,7,8,9,10,11,12})),
$ES212&lt;&gt;"LisChannel",
_xlpm.COEFF,
$ES212&lt;&gt;"RussOutdoor",
_xlpm.COEFF))</f>
        <v/>
      </c>
      <c r="BB212" s="68">
        <f t="array" ref="BB212">
_xlfn.LET(_xlpm.COEFF,
IF($AW212+$AX212=0,0,IF(MAX(MIN($AX212,EOMONTH(BB$15,0))-MAX($AW212,BB$15)+1,)&gt;0,1,0)),
_xlfn.IFS(
$ES212="LisChannel",
_xlpm.COEFF*
INDEX({1;1;1.2;1.2;1;1;1;1;1.2;1.2;1.2;1.2},
MATCH(MONTH(BB$15),
{1,2,3,4,5,6,7,8,9,10,11,12})),
CONCATENATE($ES212," ",$L212)="RussOutdoor метро",
_xlpm.COEFF*
INDEX({0.8;0.9;1.1;1.1;1;1;1;1;1.1;1.1;1.1;1.1},
MATCH(MONTH(BB$15),
{1,2,3,4,5,6,7,8,9,10,11,12})),
$ES212&lt;&gt;"LisChannel",
_xlpm.COEFF,
$ES212&lt;&gt;"RussOutdoor",
_xlpm.COEFF))</f>
        <v/>
      </c>
      <c r="BC212" s="68">
        <f t="array" ref="BC212">
_xlfn.LET(_xlpm.COEFF,
IF($AW212+$AX212=0,0,IF(MAX(MIN($AX212,EOMONTH(BC$15,0))-MAX($AW212,BC$15)+1,)&gt;0,1,0)),
_xlfn.IFS(
$ES212="LisChannel",
_xlpm.COEFF*
INDEX({1;1;1.2;1.2;1;1;1;1;1.2;1.2;1.2;1.2},
MATCH(MONTH(BC$15),
{1,2,3,4,5,6,7,8,9,10,11,12})),
CONCATENATE($ES212," ",$L212)="RussOutdoor метро",
_xlpm.COEFF*
INDEX({0.8;0.9;1.1;1.1;1;1;1;1;1.1;1.1;1.1;1.1},
MATCH(MONTH(BC$15),
{1,2,3,4,5,6,7,8,9,10,11,12})),
$ES212&lt;&gt;"LisChannel",
_xlpm.COEFF,
$ES212&lt;&gt;"RussOutdoor",
_xlpm.COEFF))</f>
        <v/>
      </c>
      <c r="BD212" s="68">
        <f t="array" ref="BD212">
_xlfn.LET(_xlpm.COEFF,
IF($AW212+$AX212=0,0,IF(MAX(MIN($AX212,EOMONTH(BD$15,0))-MAX($AW212,BD$15)+1,)&gt;0,1,0)),
_xlfn.IFS(
$ES212="LisChannel",
_xlpm.COEFF*
INDEX({1;1;1.2;1.2;1;1;1;1;1.2;1.2;1.2;1.2},
MATCH(MONTH(BD$15),
{1,2,3,4,5,6,7,8,9,10,11,12})),
CONCATENATE($ES212," ",$L212)="RussOutdoor метро",
_xlpm.COEFF*
INDEX({0.8;0.9;1.1;1.1;1;1;1;1;1.1;1.1;1.1;1.1},
MATCH(MONTH(BD$15),
{1,2,3,4,5,6,7,8,9,10,11,12})),
$ES212&lt;&gt;"LisChannel",
_xlpm.COEFF,
$ES212&lt;&gt;"RussOutdoor",
_xlpm.COEFF))</f>
        <v/>
      </c>
      <c r="BE212" s="68">
        <f t="array" ref="BE212">
_xlfn.LET(_xlpm.COEFF,
IF($AW212+$AX212=0,0,IF(MAX(MIN($AX212,EOMONTH(BE$15,0))-MAX($AW212,BE$15)+1,)&gt;0,1,0)),
_xlfn.IFS(
$ES212="LisChannel",
_xlpm.COEFF*
INDEX({1;1;1.2;1.2;1;1;1;1;1.2;1.2;1.2;1.2},
MATCH(MONTH(BE$15),
{1,2,3,4,5,6,7,8,9,10,11,12})),
CONCATENATE($ES212," ",$L212)="RussOutdoor метро",
_xlpm.COEFF*
INDEX({0.8;0.9;1.1;1.1;1;1;1;1;1.1;1.1;1.1;1.1},
MATCH(MONTH(BE$15),
{1,2,3,4,5,6,7,8,9,10,11,12})),
$ES212&lt;&gt;"LisChannel",
_xlpm.COEFF,
$ES212&lt;&gt;"RussOutdoor",
_xlpm.COEFF))</f>
        <v/>
      </c>
      <c r="BF212" s="68">
        <f t="array" ref="BF212">
_xlfn.LET(_xlpm.COEFF,
IF($AW212+$AX212=0,0,IF(MAX(MIN($AX212,EOMONTH(BF$15,0))-MAX($AW212,BF$15)+1,)&gt;0,1,0)),
_xlfn.IFS(
$ES212="LisChannel",
_xlpm.COEFF*
INDEX({1;1;1.2;1.2;1;1;1;1;1.2;1.2;1.2;1.2},
MATCH(MONTH(BF$15),
{1,2,3,4,5,6,7,8,9,10,11,12})),
CONCATENATE($ES212," ",$L212)="RussOutdoor метро",
_xlpm.COEFF*
INDEX({0.8;0.9;1.1;1.1;1;1;1;1;1.1;1.1;1.1;1.1},
MATCH(MONTH(BF$15),
{1,2,3,4,5,6,7,8,9,10,11,12})),
$ES212&lt;&gt;"LisChannel",
_xlpm.COEFF,
$ES212&lt;&gt;"RussOutdoor",
_xlpm.COEFF))</f>
        <v/>
      </c>
      <c r="BG212" s="68">
        <f t="array" ref="BG212">
_xlfn.LET(_xlpm.COEFF,
IF($AW212+$AX212=0,0,IF(MAX(MIN($AX212,EOMONTH(BG$15,0))-MAX($AW212,BG$15)+1,)&gt;0,1,0)),
_xlfn.IFS(
$ES212="LisChannel",
_xlpm.COEFF*
INDEX({1;1;1.2;1.2;1;1;1;1;1.2;1.2;1.2;1.2},
MATCH(MONTH(BG$15),
{1,2,3,4,5,6,7,8,9,10,11,12})),
CONCATENATE($ES212," ",$L212)="RussOutdoor метро",
_xlpm.COEFF*
INDEX({0.8;0.9;1.1;1.1;1;1;1;1;1.1;1.1;1.1;1.1},
MATCH(MONTH(BG$15),
{1,2,3,4,5,6,7,8,9,10,11,12})),
$ES212&lt;&gt;"LisChannel",
_xlpm.COEFF,
$ES212&lt;&gt;"RussOutdoor",
_xlpm.COEFF))</f>
        <v/>
      </c>
      <c r="BH212" s="68">
        <f t="array" ref="BH212">
_xlfn.LET(_xlpm.COEFF,
IF($AW212+$AX212=0,0,IF(MAX(MIN($AX212,EOMONTH(BH$15,0))-MAX($AW212,BH$15)+1,)&gt;0,1,0)),
_xlfn.IFS(
$ES212="LisChannel",
_xlpm.COEFF*
INDEX({1;1;1.2;1.2;1;1;1;1;1.2;1.2;1.2;1.2},
MATCH(MONTH(BH$15),
{1,2,3,4,5,6,7,8,9,10,11,12})),
CONCATENATE($ES212," ",$L212)="RussOutdoor метро",
_xlpm.COEFF*
INDEX({0.8;0.9;1.1;1.1;1;1;1;1;1.1;1.1;1.1;1.1},
MATCH(MONTH(BH$15),
{1,2,3,4,5,6,7,8,9,10,11,12})),
$ES212&lt;&gt;"LisChannel",
_xlpm.COEFF,
$ES212&lt;&gt;"RussOutdoor",
_xlpm.COEFF))</f>
        <v/>
      </c>
      <c r="BI212" s="68">
        <f t="array" ref="BI212">
_xlfn.LET(_xlpm.COEFF,
IF($AW212+$AX212=0,0,IF(MAX(MIN($AX212,EOMONTH(BI$15,0))-MAX($AW212,BI$15)+1,)&gt;0,1,0)),
_xlfn.IFS(
$ES212="LisChannel",
_xlpm.COEFF*
INDEX({1;1;1.2;1.2;1;1;1;1;1.2;1.2;1.2;1.2},
MATCH(MONTH(BI$15),
{1,2,3,4,5,6,7,8,9,10,11,12})),
CONCATENATE($ES212," ",$L212)="RussOutdoor метро",
_xlpm.COEFF*
INDEX({0.8;0.9;1.1;1.1;1;1;1;1;1.1;1.1;1.1;1.1},
MATCH(MONTH(BI$15),
{1,2,3,4,5,6,7,8,9,10,11,12})),
$ES212&lt;&gt;"LisChannel",
_xlpm.COEFF,
$ES212&lt;&gt;"RussOutdoor",
_xlpm.COEFF))</f>
        <v/>
      </c>
      <c r="BJ212" s="68">
        <f t="array" ref="BJ212">
_xlfn.LET(_xlpm.COEFF,
IF($AW212+$AX212=0,0,IF(MAX(MIN($AX212,EOMONTH(BJ$15,0))-MAX($AW212,BJ$15)+1,)&gt;0,1,0)),
_xlfn.IFS(
$ES212="LisChannel",
_xlpm.COEFF*
INDEX({1;1;1.2;1.2;1;1;1;1;1.2;1.2;1.2;1.2},
MATCH(MONTH(BJ$15),
{1,2,3,4,5,6,7,8,9,10,11,12})),
CONCATENATE($ES212," ",$L212)="RussOutdoor метро",
_xlpm.COEFF*
INDEX({0.8;0.9;1.1;1.1;1;1;1;1;1.1;1.1;1.1;1.1},
MATCH(MONTH(BJ$15),
{1,2,3,4,5,6,7,8,9,10,11,12})),
$ES212&lt;&gt;"LisChannel",
_xlpm.COEFF,
$ES212&lt;&gt;"RussOutdoor",
_xlpm.COEFF))</f>
        <v/>
      </c>
      <c r="BK212" s="68">
        <f t="array" ref="BK212">
_xlfn.LET(_xlpm.COEFF,
IF($AW212+$AX212=0,0,IF(MAX(MIN($AX212,EOMONTH(BK$15,0))-MAX($AW212,BK$15)+1,)&gt;0,1,0)),
_xlfn.IFS(
$ES212="LisChannel",
_xlpm.COEFF*
INDEX({1;1;1.2;1.2;1;1;1;1;1.2;1.2;1.2;1.2},
MATCH(MONTH(BK$15),
{1,2,3,4,5,6,7,8,9,10,11,12})),
CONCATENATE($ES212," ",$L212)="RussOutdoor метро",
_xlpm.COEFF*
INDEX({0.8;0.9;1.1;1.1;1;1;1;1;1.1;1.1;1.1;1.1},
MATCH(MONTH(BK$15),
{1,2,3,4,5,6,7,8,9,10,11,12})),
$ES212&lt;&gt;"LisChannel",
_xlpm.COEFF,
$ES212&lt;&gt;"RussOutdoor",
_xlpm.COEFF))</f>
        <v/>
      </c>
      <c r="BL212" s="62">
        <f>COUNTIFS($AZ212:$BK212,"&gt;0")</f>
        <v/>
      </c>
      <c r="BM212" s="65" t="n"/>
      <c r="BN212" s="125">
        <f>$DJ212</f>
        <v/>
      </c>
      <c r="BO212" s="63">
        <f>$DQ212</f>
        <v/>
      </c>
      <c r="BP212" s="125">
        <f>
IFERROR(
IF($BL212=0,0,
$BN212*(1-$BO212)),
0)</f>
        <v/>
      </c>
      <c r="BQ212" s="125">
        <f t="array" ref="BQ212">
IFERROR(
_xlfn.IFS(
$DH212="день_1",
$BP212*$BL212/($AX212-$AW212+1)*AZ212*(DAY(EOMONTH(AZ$15,0))),
$DH212="день_2",
$BP212/30*MAX(MIN($AX212,EOMONTH(AZ$15,0))-MAX($AW212,AZ$15)+1,),
$DH212="раб.день",
$BP212/30*(IFERROR(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$BP212*AZ212,
$DH212="неделя",
$BP212*AZ212/7*(ROUNDUP((DAY(EOMONTH(AZ$15,0)))/4,0))),
0)</f>
        <v/>
      </c>
      <c r="BR212" s="125">
        <f t="array" ref="BR212">
IFERROR(
_xlfn.IFS(
$DH212="день_1",
$BP212*$BL212/($AX212-$AW212+1)*BA212*(DAY(EOMONTH(BA$15,0))),
$DH212="день_2",
$BP212/30*MAX(MIN($AX212,EOMONTH(BA$15,0))-MAX($AW212,BA$15)+1,),
$DH212="раб.день",
$BP212/30*(IFERROR(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$BP212*BA212,
$DH212="неделя",
$BP212*BA212/7*(ROUNDUP((DAY(EOMONTH(BA$15,0)))/4,0))),
0)</f>
        <v/>
      </c>
      <c r="BS212" s="125">
        <f t="array" ref="BS212">
IFERROR(
_xlfn.IFS(
$DH212="день_1",
$BP212*$BL212/($AX212-$AW212+1)*BB212*(DAY(EOMONTH(BB$15,0))),
$DH212="день_2",
$BP212/30*MAX(MIN($AX212,EOMONTH(BB$15,0))-MAX($AW212,BB$15)+1,),
$DH212="раб.день",
$BP212/30*(IFERROR(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$BP212*BB212,
$DH212="неделя",
$BP212*BB212/7*(ROUNDUP((DAY(EOMONTH(BB$15,0)))/4,0))),
0)</f>
        <v/>
      </c>
      <c r="BT212" s="125">
        <f t="array" ref="BT212">
IFERROR(
_xlfn.IFS(
$DH212="день_1",
$BP212*$BL212/($AX212-$AW212+1)*BC212*(DAY(EOMONTH(BC$15,0))),
$DH212="день_2",
$BP212/30*MAX(MIN($AX212,EOMONTH(BC$15,0))-MAX($AW212,BC$15)+1,),
$DH212="раб.день",
$BP212/30*(IFERROR(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$BP212*BC212,
$DH212="неделя",
$BP212*BC212/7*(ROUNDUP((DAY(EOMONTH(BC$15,0)))/4,0))),
0)</f>
        <v/>
      </c>
      <c r="BU212" s="125">
        <f t="array" ref="BU212">
IFERROR(
_xlfn.IFS(
$DH212="день_1",
$BP212*$BL212/($AX212-$AW212+1)*BD212*(DAY(EOMONTH(BD$15,0))),
$DH212="день_2",
$BP212/30*MAX(MIN($AX212,EOMONTH(BD$15,0))-MAX($AW212,BD$15)+1,),
$DH212="раб.день",
$BP212/30*(IFERROR(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$BP212*BD212,
$DH212="неделя",
$BP212*BD212/7*(ROUNDUP((DAY(EOMONTH(BD$15,0)))/4,0))),
0)</f>
        <v/>
      </c>
      <c r="BV212" s="125">
        <f t="array" ref="BV212">
IFERROR(
_xlfn.IFS(
$DH212="день_1",
$BP212*$BL212/($AX212-$AW212+1)*BE212*(DAY(EOMONTH(BE$15,0))),
$DH212="день_2",
$BP212/30*MAX(MIN($AX212,EOMONTH(BE$15,0))-MAX($AW212,BE$15)+1,),
$DH212="раб.день",
$BP212/30*(IFERROR(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$BP212*BE212,
$DH212="неделя",
$BP212*BE212/7*(ROUNDUP((DAY(EOMONTH(BE$15,0)))/4,0))),
0)</f>
        <v/>
      </c>
      <c r="BW212" s="125">
        <f t="array" ref="BW212">
IFERROR(
_xlfn.IFS(
$DH212="день_1",
$BP212*$BL212/($AX212-$AW212+1)*BF212*(DAY(EOMONTH(BF$15,0))),
$DH212="день_2",
$BP212/30*MAX(MIN($AX212,EOMONTH(BF$15,0))-MAX($AW212,BF$15)+1,),
$DH212="раб.день",
$BP212/30*(IFERROR(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$BP212*BF212,
$DH212="неделя",
$BP212*BF212/7*(ROUNDUP((DAY(EOMONTH(BF$15,0)))/4,0))),
0)</f>
        <v/>
      </c>
      <c r="BX212" s="125">
        <f t="array" ref="BX212">
IFERROR(
_xlfn.IFS(
$DH212="день_1",
$BP212*$BL212/($AX212-$AW212+1)*BG212*(DAY(EOMONTH(BG$15,0))),
$DH212="день_2",
$BP212/30*MAX(MIN($AX212,EOMONTH(BG$15,0))-MAX($AW212,BG$15)+1,),
$DH212="раб.день",
$BP212/30*(IFERROR(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$BP212*BG212,
$DH212="неделя",
$BP212*BG212/7*(ROUNDUP((DAY(EOMONTH(BG$15,0)))/4,0))),
0)</f>
        <v/>
      </c>
      <c r="BY212" s="125">
        <f t="array" ref="BY212">
IFERROR(
_xlfn.IFS(
$DH212="день_1",
$BP212*$BL212/($AX212-$AW212+1)*BH212*(DAY(EOMONTH(BH$15,0))),
$DH212="день_2",
$BP212/30*MAX(MIN($AX212,EOMONTH(BH$15,0))-MAX($AW212,BH$15)+1,),
$DH212="раб.день",
$BP212/30*(IFERROR(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$BP212*BH212,
$DH212="неделя",
$BP212*BH212/7*(ROUNDUP((DAY(EOMONTH(BH$15,0)))/4,0))),
0)</f>
        <v/>
      </c>
      <c r="BZ212" s="125">
        <f t="array" ref="BZ212">
IFERROR(
_xlfn.IFS(
$DH212="день_1",
$BP212*$BL212/($AX212-$AW212+1)*BI212*(DAY(EOMONTH(BI$15,0))),
$DH212="день_2",
$BP212/30*MAX(MIN($AX212,EOMONTH(BI$15,0))-MAX($AW212,BI$15)+1,),
$DH212="раб.день",
$BP212/30*(IFERROR(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$BP212*BI212,
$DH212="неделя",
$BP212*BI212/7*(ROUNDUP((DAY(EOMONTH(BI$15,0)))/4,0))),
0)</f>
        <v/>
      </c>
      <c r="CA212" s="125">
        <f t="array" ref="CA212">
IFERROR(
_xlfn.IFS(
$DH212="день_1",
$BP212*$BL212/($AX212-$AW212+1)*BJ212*(DAY(EOMONTH(BJ$15,0))),
$DH212="день_2",
$BP212/30*MAX(MIN($AX212,EOMONTH(BJ$15,0))-MAX($AW212,BJ$15)+1,),
$DH212="раб.день",
$BP212/30*(IFERROR(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$BP212*BJ212,
$DH212="неделя",
$BP212*BJ212/7*(ROUNDUP((DAY(EOMONTH(BJ$15,0)))/4,0))),
0)</f>
        <v/>
      </c>
      <c r="CB212" s="125">
        <f t="array" ref="CB212">
IFERROR(
_xlfn.IFS(
$DH212="день_1",
$BP212*$BL212/($AX212-$AW212+1)*BK212*(DAY(EOMONTH(BK$15,0))),
$DH212="день_2",
$BP212/30*MAX(MIN($AX212,EOMONTH(BK$15,0))-MAX($AW212,BK$15)+1,),
$DH212="раб.день",
$BP212/30*(IFERROR(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$BP212*BK212,
$DH212="неделя",
$BP212*BK212/7*(ROUNDUP((DAY(EOMONTH(BK$15,0)))/4,0))),
0)</f>
        <v/>
      </c>
      <c r="CC212" s="125">
        <f>SUM($BQ212:$CB212)</f>
        <v/>
      </c>
      <c r="CD212" s="126">
        <f>SUM($EH212:$EH212)</f>
        <v/>
      </c>
      <c r="CE212" s="126">
        <f>$CD212*$AB212</f>
        <v/>
      </c>
      <c r="CF212" s="126">
        <f>SUM($EK212:$EK212)</f>
        <v/>
      </c>
      <c r="CG212" s="126">
        <f>$CF212*$AB212</f>
        <v/>
      </c>
      <c r="CH212" s="126">
        <f>SUM($CC212,$CE212,$CG212)</f>
        <v/>
      </c>
      <c r="CI212" s="126">
        <f>$CH212*(1+$CM212)</f>
        <v/>
      </c>
      <c r="CJ212" s="127" t="n">
        <v>0</v>
      </c>
      <c r="CK212" s="126">
        <f>SUM($CH212:$CH212)*(1+$CJ212)</f>
        <v/>
      </c>
      <c r="CL212" s="126">
        <f>SUM($CH212:$CH212)*(1+$CM212)</f>
        <v/>
      </c>
      <c r="CM212" s="59" t="n"/>
      <c r="CN212" s="59" t="n"/>
      <c r="CO212" s="72" t="n"/>
      <c r="CP212" s="59" t="n"/>
      <c r="CQ212" s="73" t="n"/>
      <c r="CR212" s="73" t="n"/>
      <c r="CS212" s="73" t="n"/>
      <c r="CT212" s="72" t="n"/>
      <c r="CU212" s="79" t="inlineStr">
        <is>
          <t> </t>
        </is>
      </c>
      <c r="CV212" s="60" t="n"/>
      <c r="CW212" s="60" t="n"/>
      <c r="CX212" s="60" t="n"/>
      <c r="CY212" s="127">
        <f>IFERROR(($CC212-$EE212)/($EE212/(1-$DQ212)),0)</f>
        <v/>
      </c>
      <c r="CZ212" s="127">
        <f>IFERROR(1-$EI212/($CE212),0)</f>
        <v/>
      </c>
      <c r="DA212" s="127">
        <f>IFERROR(1-$EL212/($CG212),0)</f>
        <v/>
      </c>
      <c r="DB212" s="126">
        <f>ROUND(IFERROR(($CI212/(1+$CM212)-$EN212),0),2)</f>
        <v/>
      </c>
      <c r="DC212" s="128" t="n"/>
      <c r="DD212" s="125" t="n"/>
      <c r="DE212" s="75" t="n">
        <v>0</v>
      </c>
      <c r="DF212" s="128" t="n"/>
      <c r="DG212" s="125">
        <f>IF($DC212=0,0,$DD212*($DC212*100%-$DE212*$DF212))*SUM($AB212:$AB212)</f>
        <v/>
      </c>
      <c r="DH212" s="129" t="inlineStr">
        <is>
          <t>месяц</t>
        </is>
      </c>
      <c r="DI212" s="130">
        <f t="array" ref="DI212">IFERROR(
IF($ES212="LisChannel",
(ROUND(((INDEX({174.625;153.888888888889;130.972222222222},MATCH($AI212,{2;3;4}),0))*$AG212*$AI212),2)),0),0)</f>
        <v/>
      </c>
      <c r="DJ212" s="130">
        <f>
_xlfn.LET(_xlpm.X,
IFERROR(
IF($ES212="НовиковТВ",
(_xlfn.LET(_xlpm.NTV,
_xlfn.LET(_xlpm.MIN,350000,
IF(SUMIFS($DI:$DI,$ES:$ES,"НовиковТВ")&lt;=_xlpm.MIN,
(SUMIFS($DI:$DI,$ES:$ES,"НовиковТВ")/(COUNTIFS($ES:$ES,"НовиковТВ")))*_xlpm.MIN/SUMIFS($DI:$DI,$ES:$ES,"НовиковТВ"),
DI212)),
_xlpm.NTV+$DG212/(1-(1-(_xlpm.NTV)*(1-$DL212)*(1-$DM212)*(1-$DN212)*(1-$DO212)*(1-$DP212)/_xlpm.NTV))))/(1+$EP212),
$DI212+$DG212/(1-(1-($DI212)*(1-$DL212)*(1-$DM212)*(1-$DN212)*(1-$DO212)*(1-$DP212)/$DI212))),
0),
_xlpm.X*(1+$CM212)*(1+$CW212)-_xlpm.X*(1+$CM212)+_xlpm.X)</f>
        <v/>
      </c>
      <c r="DK212" s="125" t="inlineStr">
        <is>
          <t>послед.</t>
        </is>
      </c>
      <c r="DL212" s="63" t="n">
        <v>0</v>
      </c>
      <c r="DM212" s="63" t="n">
        <v>0</v>
      </c>
      <c r="DN212" s="63" t="n">
        <v>0</v>
      </c>
      <c r="DO212" s="63" t="n">
        <v>0</v>
      </c>
      <c r="DP212" s="63" t="n">
        <v>0</v>
      </c>
      <c r="DQ212" s="63">
        <f t="array" ref="DQ212">IFERROR(_xlfn.IFS(
$DK212="послед.",1-(1-$DL212)*(1-$DM212)*(1-$DN212)*(1-$DO212)*(1-$DP212),
$DK212="сумм.",$DL212+$DM212+$DN212+$DO212+$DP212),
0)</f>
        <v/>
      </c>
      <c r="DR212" s="125">
        <f t="array" ref="DR212">
IFERROR(
_xlfn.IFS(
$BL212=0,
0,
$BL212&gt;0,
_xlfn.IFS($DK212="послед.",
$DJ212*(1-$DL212)*(1-$DM212)*(1-$DN212)*(1-$DO212)*(1-$DP212),
$DK212="сумм.",
$DJ212*(1-($DL212+$DM212+$DN212+$DO212+$DP212)))),0)</f>
        <v/>
      </c>
      <c r="DS212" s="125">
        <f t="array" ref="DS212">
IFERROR(_xlfn.IFS(
$DH212="день_1",
$DR212*$BL212/($AX212-$AW212+1)*AZ212*(DAY(EOMONTH(AZ$15,0))),
$DH212="день_2",
$DR212/30*MAX(MIN($AX212,EOMONTH(AZ$15,0))-MAX($AW212,AZ$15)+1,),
$DH212="раб.день",
$DR212/30*(IFERROR(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$DR212*AZ212,
$DH212="неделя",
$DR212*AZ212/7*(ROUNDUP((DAY(EOMONTH(AZ$15,0)))/4,0))),
0)</f>
        <v/>
      </c>
      <c r="DT212" s="125">
        <f t="array" ref="DT212">
IFERROR(_xlfn.IFS(
$DH212="день_1",
$DR212*$BL212/($AX212-$AW212+1)*BA212*(DAY(EOMONTH(BA$15,0))),
$DH212="день_2",
$DR212/30*MAX(MIN($AX212,EOMONTH(BA$15,0))-MAX($AW212,BA$15)+1,),
$DH212="раб.день",
$DR212/30*(IFERROR(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$DR212*BA212,
$DH212="неделя",
$DR212*BA212/7*(ROUNDUP((DAY(EOMONTH(BA$15,0)))/4,0))),
0)</f>
        <v/>
      </c>
      <c r="DU212" s="125">
        <f t="array" ref="DU212">
IFERROR(_xlfn.IFS(
$DH212="день_1",
$DR212*$BL212/($AX212-$AW212+1)*BB212*(DAY(EOMONTH(BB$15,0))),
$DH212="день_2",
$DR212/30*MAX(MIN($AX212,EOMONTH(BB$15,0))-MAX($AW212,BB$15)+1,),
$DH212="раб.день",
$DR212/30*(IFERROR(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$DR212*BB212,
$DH212="неделя",
$DR212*BB212/7*(ROUNDUP((DAY(EOMONTH(BB$15,0)))/4,0))),
0)</f>
        <v/>
      </c>
      <c r="DV212" s="125">
        <f t="array" ref="DV212">
IFERROR(_xlfn.IFS(
$DH212="день_1",
$DR212*$BL212/($AX212-$AW212+1)*BC212*(DAY(EOMONTH(BC$15,0))),
$DH212="день_2",
$DR212/30*MAX(MIN($AX212,EOMONTH(BC$15,0))-MAX($AW212,BC$15)+1,),
$DH212="раб.день",
$DR212/30*(IFERROR(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$DR212*BC212,
$DH212="неделя",
$DR212*BC212/7*(ROUNDUP((DAY(EOMONTH(BC$15,0)))/4,0))),
0)</f>
        <v/>
      </c>
      <c r="DW212" s="125">
        <f t="array" ref="DW212">
IFERROR(_xlfn.IFS(
$DH212="день_1",
$DR212*$BL212/($AX212-$AW212+1)*BD212*(DAY(EOMONTH(BD$15,0))),
$DH212="день_2",
$DR212/30*MAX(MIN($AX212,EOMONTH(BD$15,0))-MAX($AW212,BD$15)+1,),
$DH212="раб.день",
$DR212/30*(IFERROR(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$DR212*BD212,
$DH212="неделя",
$DR212*BD212/7*(ROUNDUP((DAY(EOMONTH(BD$15,0)))/4,0))),
0)</f>
        <v/>
      </c>
      <c r="DX212" s="125">
        <f t="array" ref="DX212">
IFERROR(_xlfn.IFS(
$DH212="день_1",
$DR212*$BL212/($AX212-$AW212+1)*BE212*(DAY(EOMONTH(BE$15,0))),
$DH212="день_2",
$DR212/30*MAX(MIN($AX212,EOMONTH(BE$15,0))-MAX($AW212,BE$15)+1,),
$DH212="раб.день",
$DR212/30*(IFERROR(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$DR212*BE212,
$DH212="неделя",
$DR212*BE212/7*(ROUNDUP((DAY(EOMONTH(BE$15,0)))/4,0))),
0)</f>
        <v/>
      </c>
      <c r="DY212" s="125">
        <f t="array" ref="DY212">
IFERROR(_xlfn.IFS(
$DH212="день_1",
$DR212*$BL212/($AX212-$AW212+1)*BF212*(DAY(EOMONTH(BF$15,0))),
$DH212="день_2",
$DR212/30*MAX(MIN($AX212,EOMONTH(BF$15,0))-MAX($AW212,BF$15)+1,),
$DH212="раб.день",
$DR212/30*(IFERROR(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$DR212*BF212,
$DH212="неделя",
$DR212*BF212/7*(ROUNDUP((DAY(EOMONTH(BF$15,0)))/4,0))),
0)</f>
        <v/>
      </c>
      <c r="DZ212" s="125">
        <f t="array" ref="DZ212">
IFERROR(_xlfn.IFS(
$DH212="день_1",
$DR212*$BL212/($AX212-$AW212+1)*BG212*(DAY(EOMONTH(BG$15,0))),
$DH212="день_2",
$DR212/30*MAX(MIN($AX212,EOMONTH(BG$15,0))-MAX($AW212,BG$15)+1,),
$DH212="раб.день",
$DR212/30*(IFERROR(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$DR212*BG212,
$DH212="неделя",
$DR212*BG212/7*(ROUNDUP((DAY(EOMONTH(BG$15,0)))/4,0))),
0)</f>
        <v/>
      </c>
      <c r="EA212" s="125">
        <f t="array" ref="EA212">
IFERROR(_xlfn.IFS(
$DH212="день_1",
$DR212*$BL212/($AX212-$AW212+1)*BH212*(DAY(EOMONTH(BH$15,0))),
$DH212="день_2",
$DR212/30*MAX(MIN($AX212,EOMONTH(BH$15,0))-MAX($AW212,BH$15)+1,),
$DH212="раб.день",
$DR212/30*(IFERROR(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$DR212*BH212,
$DH212="неделя",
$DR212*BH212/7*(ROUNDUP((DAY(EOMONTH(BH$15,0)))/4,0))),
0)</f>
        <v/>
      </c>
      <c r="EB212" s="125">
        <f t="array" ref="EB212">
IFERROR(_xlfn.IFS(
$DH212="день_1",
$DR212*$BL212/($AX212-$AW212+1)*BI212*(DAY(EOMONTH(BI$15,0))),
$DH212="день_2",
$DR212/30*MAX(MIN($AX212,EOMONTH(BI$15,0))-MAX($AW212,BI$15)+1,),
$DH212="раб.день",
$DR212/30*(IFERROR(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$DR212*BI212,
$DH212="неделя",
$DR212*BI212/7*(ROUNDUP((DAY(EOMONTH(BI$15,0)))/4,0))),
0)</f>
        <v/>
      </c>
      <c r="EC212" s="125">
        <f t="array" ref="EC212">
IFERROR(_xlfn.IFS(
$DH212="день_1",
$DR212*$BL212/($AX212-$AW212+1)*BJ212*(DAY(EOMONTH(BJ$15,0))),
$DH212="день_2",
$DR212/30*MAX(MIN($AX212,EOMONTH(BJ$15,0))-MAX($AW212,BJ$15)+1,),
$DH212="раб.день",
$DR212/30*(IFERROR(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$DR212*BJ212,
$DH212="неделя",
$DR212*BJ212/7*(ROUNDUP((DAY(EOMONTH(BJ$15,0)))/4,0))),
0)</f>
        <v/>
      </c>
      <c r="ED212" s="125">
        <f t="array" ref="ED212">
IFERROR(_xlfn.IFS(
$DH212="день_1",
$DR212*$BL212/($AX212-$AW212+1)*BK212*(DAY(EOMONTH(BK$15,0))),
$DH212="день_2",
$DR212/30*MAX(MIN($AX212,EOMONTH(BK$15,0))-MAX($AW212,BK$15)+1,),
$DH212="раб.день",
$DR212/30*(IFERROR(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$DR212*BK212,
$DH212="неделя",
$DR212*BK212/7*(ROUNDUP((DAY(EOMONTH(BK$15,0)))/4,0))),
0)</f>
        <v/>
      </c>
      <c r="EE212" s="125">
        <f>SUM($DS212,$DT212,$DU212,$DV212,$DW212,$DX212,$DY212,$DZ212,$EA212,$EB212,$EC212,$ED212)</f>
        <v/>
      </c>
      <c r="EF212" s="125">
        <f>IFERROR(ROUND($EE212*(1+$EP212),2),0)</f>
        <v/>
      </c>
      <c r="EG212" s="128" t="n">
        <v>1</v>
      </c>
      <c r="EH212" s="126" t="n">
        <v>0</v>
      </c>
      <c r="EI212" s="126">
        <f>ROUND(SUM($EH212:$EH212)*SUM($AB212:$AB212)*$EG212,2)</f>
        <v/>
      </c>
      <c r="EJ212" s="126">
        <f>ROUND($EI212*(1+$EP212),2)</f>
        <v/>
      </c>
      <c r="EK212" s="126" t="n">
        <v>0</v>
      </c>
      <c r="EL212" s="126">
        <f>ROUND(SUM($EK212:$EK212)*SUM($AB212:$AB212)*$EG212,2)</f>
        <v/>
      </c>
      <c r="EM212" s="126">
        <f>ROUND($EL212*(1+$EP212),2)</f>
        <v/>
      </c>
      <c r="EN212" s="126">
        <f>SUM($EE212,$EI212,$EL212)</f>
        <v/>
      </c>
      <c r="EO212" s="126">
        <f>SUM($EF212,$EJ212,$EM212)</f>
        <v/>
      </c>
      <c r="EP212" s="59" t="n"/>
      <c r="EQ212" s="59" t="n"/>
      <c r="ER212" s="60">
        <f t="array" ref="ER2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MATCH(ES212,
{"AMS";"RussOutdoor";"HD Outdoor";"Ingroup";"IQ";"Ledproduction";"LisChannel";"Logic";"Media-PPL";"NovikovTV | НовиковТВ";"SMA";"SOK";"КрокусТВ | CrocusTV | IndoorTV";"Сити";"ТЯК Москва"},
0)),"")</f>
        <v/>
      </c>
      <c r="ES212" s="60" t="n"/>
      <c r="ET212" s="60">
        <f t="array" ref="ET2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MATCH(ES212,
{"AMS";"RussOutdoor";"HD Outdoor";"Ingroup";"IQ";"Ledproduction";"LisChannel";"Logic";"Media-PPL";"NovikovTV | НовиковТВ";"SMA";"SOK";"КрокусТВ | CrocusTV | IndoorTV";"Сити";"ТЯК Москва"},
0)),"")</f>
        <v/>
      </c>
      <c r="EU212" s="60" t="n"/>
      <c r="EV212" s="60" t="n"/>
      <c r="EX212" s="110">
        <f t="array" ref="EX212">
($AR212/30
+N("ТРАФИК ПЛОЩАДКИ"))*
(IFERROR(
_xlfn.LET(
_xlpm.GPR,
HLOOKUP($L212,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IF($Q212="цифровой",_xlpm.GPR/$AG212,_xlpm.GPR/60)),
0)
+N("DWELL TIME"))*
(IF($AB212=0,0,IF($AB212=1,0.3,IF($AB212=2,0.5,IF($AB212&gt;2,1))))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_xlfn.IFS($AC212="да",1.2,$AC212="нет",1)*
_xlfn.IFS($AD212="да",1.2,$AD212="нет",1)*
IF(R212="статический",1,1.2)*
$X212*
INDEX(
{1.2;1;1.2;1.2;1;1.2;1.2;1.2;1.2;1.2;1.2;1;1.2;1.2;1.2;1.2;1;1;1.2;1.2;1.2;1;1;1;1;1.2;1.2;1.2;1.2;1;1;1;1;1.2;1.2;1.2;1.2;1.2;1.2;1.2;1.2;1;1;1.2;1;1;1;1;1.5;1;1;1.5;1.5;1.2},
MATCH($Q212,_xlpm.MI,0)))&gt;{0.02;0.04;0.06;0.1;0.2;0.4;0.6;0.8;1;2;4;6})),
{0;1;2;3;4;5;6;7;8;9;10;11;12},
0)))
+N("КОЭФФИЦИЕНТ КОНТАКТА"))))*
(_xlfn.IFS($X212&lt;0.1,$X212/1000,$X212&gt;25,5.2,AND($X212&gt;=0.1,$X212&lt;=25),(($X212*2+0.1)/10)*($X212/10)))*
IFERROR((_xlfn.LET(
_xlpm.MA,
{0;0.8;0.85;0.9;0.95;1},
_xlpm.MAA,
{0;1;2;3;4;5},
INDEX(_xlpm.MA,MATCH(SUMPRODUCT(--((IF(ROUND(_xlpm.MAA,1)&gt;5,5,ROUND($AB212,1)))&gt;{0;1;2;3;4;5})),_xlpm.MAA,0)))
+N("КОЭФФИЦИЕНТ КОЛ-ВО КОНСТРУКЦИЙ")),1)*
$AB212,0))*
(IF($Q212="цифровой",$AG212/15*$AI212,1)
+N("ДЛЯ ЦИФРЫ"))</f>
        <v/>
      </c>
      <c r="EY212" s="110">
        <f>IFERROR(EX212*AY212,0)</f>
        <v/>
      </c>
      <c r="EZ212" s="131">
        <f>IFERROR(DP212/EY212*1000,0)</f>
        <v/>
      </c>
      <c r="FA212" s="112">
        <f>IFERROR(FC212/FB212,0)</f>
        <v/>
      </c>
      <c r="FB212" s="112">
        <f>IFERROR((FC212/(EY212/FF212*#REF!))*0.825,0)</f>
        <v/>
      </c>
      <c r="FC212" s="112">
        <f>IFERROR(((EX212*30/AR212)*100)/30,0)</f>
        <v/>
      </c>
      <c r="FD212" s="112">
        <f>IFERROR(EY212/G212*100%,0)</f>
        <v/>
      </c>
      <c r="FE212" s="112">
        <f>IFERROR(FD212/FC212*100%,0)</f>
        <v/>
      </c>
      <c r="FF212" s="110">
        <f>IFERROR(AR212/30*AY212,0)</f>
        <v/>
      </c>
    </row>
    <row r="213" ht="12.75" customHeight="1">
      <c r="A213" s="59" t="n"/>
      <c r="B213" s="60" t="n"/>
      <c r="C213" s="60" t="n"/>
      <c r="D213" s="60">
        <f t="array" ref="D2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3" s="60">
        <f t="array" ref="E2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3" s="60" t="inlineStr"/>
      <c r="G213" s="60" t="n"/>
      <c r="H213" s="60">
        <f t="array" ref="H2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3" s="60" t="n"/>
      <c r="J213" s="60" t="n"/>
      <c r="K213" s="60" t="n"/>
      <c r="L213" s="60" t="n"/>
      <c r="M213" s="60" t="n"/>
      <c r="N213" s="60" t="n"/>
      <c r="O213" s="60" t="n"/>
      <c r="P213" s="60">
        <f t="array" ref="P213">
_xlfn.IFS(
ISNUMBER(MATCH($Q213,{"шелфбаннер","разделитель","монетница","чековая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ISNUMBER(MATCH($Q213,{"каталог","журнал"},)),
"Пресса",
$Q213="","")</f>
        <v/>
      </c>
      <c r="Q213" s="60" t="n"/>
      <c r="R213" s="60">
        <f t="array" ref="R213">
IFERROR(
_xlfn.IFS(
OR(ISNUMBER(MATCH($Q213,{"экспозиция","макет","стенд","автостенд","авто стенд","выставочное пространство","выставочные стенды","модульные выставочные стенды","3Д конструкция","3D конструкция"},)),P213="Экспонирование"),
"нестандартный",
ISNUMBER(MATCH($Q213,{"скроллер","призматрон"},)),
"динамический",
$P213="Видео",
"цифровой",
OR($P213="Пресса",$P213="Щит",$P213="POSm",$P213="Подвес",$P213="Брендирование/оклейка"),
"статический"),"")</f>
        <v/>
      </c>
      <c r="S213" s="59" t="n"/>
      <c r="T213" s="60" t="n"/>
      <c r="U213" s="60" t="n"/>
      <c r="V213" s="60">
        <f>
IF(P213="Видео",
"цифровой постер/ролик",
IF(ISNUMBER(MATCH(Q213,{"короб световой","короб световой | лайтбокс","короб световой | кристалайт","лайтбокс","лайт бокс","кристалайт","LB","lightbox"},)),
"бэклит",
IF(P213="Брендирование/оклейка",
"перфарированная пленка/самоклейка",
IF(P213="Экспонирование",
"под запрос",
IF(P213="Подвес",
"баннер/ткань",
"")))))</f>
        <v/>
      </c>
      <c r="W213" s="59" t="n"/>
      <c r="X213" s="59" t="n"/>
      <c r="Y213" s="59" t="n"/>
      <c r="Z213" s="61" t="n"/>
      <c r="AA213" s="61" t="n"/>
      <c r="AB213" s="61">
        <f>IF(BL213&gt;0,Z213,0)</f>
        <v/>
      </c>
      <c r="AC213" s="59" t="n"/>
      <c r="AD213" s="59" t="n"/>
      <c r="AE213" s="59" t="n"/>
      <c r="AF213" s="59" t="n"/>
      <c r="AG213" s="59" t="n"/>
      <c r="AH213" s="59" t="n"/>
      <c r="AI213" s="59" t="n"/>
      <c r="AJ213" s="59" t="n"/>
      <c r="AK213" s="59" t="n"/>
      <c r="AL213" s="62">
        <f>IFERROR(IF(OR(R213="статический",R213="динамический",R213="нестандартный",R213="",R213=""),"-",IF(AND(AH213="-",AI213="-"),"-",AK213*3600/AH213*AI213)),"-")</f>
        <v/>
      </c>
      <c r="AM213" s="62">
        <f>IFERROR(IF(OR(R213="статический",R213="динамический",R213="",R213="", R213="BTL",R213="нестандартный"),"-",AG213*AI213*AL213/60),"-")</f>
        <v/>
      </c>
      <c r="AN213" s="63">
        <f>IFERROR(IF(AH213="","-",AG213*AI213/AH213),"-")</f>
        <v/>
      </c>
      <c r="AO213" s="59">
        <f>IFERROR(IF(OR($R213="статический",$R213="динамический",$R213="",$R213="",$R213="BTL",$R213="нестандартный"),"-",$AL213*$AY213),"-")</f>
        <v/>
      </c>
      <c r="AP213" s="62">
        <f>IFERROR(IF(OR($R213="статический",$R213="динамический",$R213="",$R213="",$R213="BTL",$R213="нестандартный"),"-",$AM213*AY213),"-")</f>
        <v/>
      </c>
      <c r="AQ213" s="64" t="n"/>
      <c r="AR213" s="61" t="n"/>
      <c r="AS213" s="61" t="n"/>
      <c r="AT213" s="61" t="n"/>
      <c r="AU213" s="65" t="n"/>
      <c r="AV213" s="124">
        <f>IFERROR(DR213/AT213*1000,"n/a")</f>
        <v/>
      </c>
      <c r="AW213" s="67" t="n"/>
      <c r="AX213" s="67" t="n"/>
      <c r="AY213" s="43">
        <f>IFERROR(IF(OR($AW213="",$AX213=""),"",_xlfn.DAYS($AX213+1,$AW213)),"")</f>
        <v/>
      </c>
      <c r="AZ213" s="68">
        <f t="array" ref="AZ213">
_xlfn.LET(_xlpm.COEFF,
IF($AW213+$AX213=0,0,IF(MAX(MIN($AX213,EOMONTH(AZ$15,0))-MAX($AW213,AZ$15)+1,)&gt;0,1,0)),
_xlfn.IFS(
$ES213="LisChannel",
_xlpm.COEFF*
INDEX({1;1;1.2;1.2;1;1;1;1;1.2;1.2;1.2;1.2},
MATCH(MONTH(AZ$15),
{1,2,3,4,5,6,7,8,9,10,11,12})),
CONCATENATE($ES213," ",$L213)="RussOutdoor метро",
_xlpm.COEFF*
INDEX({0.8;0.9;1.1;1.1;1;1;1;1;1.1;1.1;1.1;1.1},
MATCH(MONTH(AZ$15),
{1,2,3,4,5,6,7,8,9,10,11,12})),
$ES213&lt;&gt;"LisChannel",
_xlpm.COEFF,
$ES213&lt;&gt;"RussOutdoor",
_xlpm.COEFF))</f>
        <v/>
      </c>
      <c r="BA213" s="68">
        <f t="array" ref="BA213">
_xlfn.LET(_xlpm.COEFF,
IF($AW213+$AX213=0,0,IF(MAX(MIN($AX213,EOMONTH(BA$15,0))-MAX($AW213,BA$15)+1,)&gt;0,1,0)),
_xlfn.IFS(
$ES213="LisChannel",
_xlpm.COEFF*
INDEX({1;1;1.2;1.2;1;1;1;1;1.2;1.2;1.2;1.2},
MATCH(MONTH(BA$15),
{1,2,3,4,5,6,7,8,9,10,11,12})),
CONCATENATE($ES213," ",$L213)="RussOutdoor метро",
_xlpm.COEFF*
INDEX({0.8;0.9;1.1;1.1;1;1;1;1;1.1;1.1;1.1;1.1},
MATCH(MONTH(BA$15),
{1,2,3,4,5,6,7,8,9,10,11,12})),
$ES213&lt;&gt;"LisChannel",
_xlpm.COEFF,
$ES213&lt;&gt;"RussOutdoor",
_xlpm.COEFF))</f>
        <v/>
      </c>
      <c r="BB213" s="68">
        <f t="array" ref="BB213">
_xlfn.LET(_xlpm.COEFF,
IF($AW213+$AX213=0,0,IF(MAX(MIN($AX213,EOMONTH(BB$15,0))-MAX($AW213,BB$15)+1,)&gt;0,1,0)),
_xlfn.IFS(
$ES213="LisChannel",
_xlpm.COEFF*
INDEX({1;1;1.2;1.2;1;1;1;1;1.2;1.2;1.2;1.2},
MATCH(MONTH(BB$15),
{1,2,3,4,5,6,7,8,9,10,11,12})),
CONCATENATE($ES213," ",$L213)="RussOutdoor метро",
_xlpm.COEFF*
INDEX({0.8;0.9;1.1;1.1;1;1;1;1;1.1;1.1;1.1;1.1},
MATCH(MONTH(BB$15),
{1,2,3,4,5,6,7,8,9,10,11,12})),
$ES213&lt;&gt;"LisChannel",
_xlpm.COEFF,
$ES213&lt;&gt;"RussOutdoor",
_xlpm.COEFF))</f>
        <v/>
      </c>
      <c r="BC213" s="68">
        <f t="array" ref="BC213">
_xlfn.LET(_xlpm.COEFF,
IF($AW213+$AX213=0,0,IF(MAX(MIN($AX213,EOMONTH(BC$15,0))-MAX($AW213,BC$15)+1,)&gt;0,1,0)),
_xlfn.IFS(
$ES213="LisChannel",
_xlpm.COEFF*
INDEX({1;1;1.2;1.2;1;1;1;1;1.2;1.2;1.2;1.2},
MATCH(MONTH(BC$15),
{1,2,3,4,5,6,7,8,9,10,11,12})),
CONCATENATE($ES213," ",$L213)="RussOutdoor метро",
_xlpm.COEFF*
INDEX({0.8;0.9;1.1;1.1;1;1;1;1;1.1;1.1;1.1;1.1},
MATCH(MONTH(BC$15),
{1,2,3,4,5,6,7,8,9,10,11,12})),
$ES213&lt;&gt;"LisChannel",
_xlpm.COEFF,
$ES213&lt;&gt;"RussOutdoor",
_xlpm.COEFF))</f>
        <v/>
      </c>
      <c r="BD213" s="68">
        <f t="array" ref="BD213">
_xlfn.LET(_xlpm.COEFF,
IF($AW213+$AX213=0,0,IF(MAX(MIN($AX213,EOMONTH(BD$15,0))-MAX($AW213,BD$15)+1,)&gt;0,1,0)),
_xlfn.IFS(
$ES213="LisChannel",
_xlpm.COEFF*
INDEX({1;1;1.2;1.2;1;1;1;1;1.2;1.2;1.2;1.2},
MATCH(MONTH(BD$15),
{1,2,3,4,5,6,7,8,9,10,11,12})),
CONCATENATE($ES213," ",$L213)="RussOutdoor метро",
_xlpm.COEFF*
INDEX({0.8;0.9;1.1;1.1;1;1;1;1;1.1;1.1;1.1;1.1},
MATCH(MONTH(BD$15),
{1,2,3,4,5,6,7,8,9,10,11,12})),
$ES213&lt;&gt;"LisChannel",
_xlpm.COEFF,
$ES213&lt;&gt;"RussOutdoor",
_xlpm.COEFF))</f>
        <v/>
      </c>
      <c r="BE213" s="68">
        <f t="array" ref="BE213">
_xlfn.LET(_xlpm.COEFF,
IF($AW213+$AX213=0,0,IF(MAX(MIN($AX213,EOMONTH(BE$15,0))-MAX($AW213,BE$15)+1,)&gt;0,1,0)),
_xlfn.IFS(
$ES213="LisChannel",
_xlpm.COEFF*
INDEX({1;1;1.2;1.2;1;1;1;1;1.2;1.2;1.2;1.2},
MATCH(MONTH(BE$15),
{1,2,3,4,5,6,7,8,9,10,11,12})),
CONCATENATE($ES213," ",$L213)="RussOutdoor метро",
_xlpm.COEFF*
INDEX({0.8;0.9;1.1;1.1;1;1;1;1;1.1;1.1;1.1;1.1},
MATCH(MONTH(BE$15),
{1,2,3,4,5,6,7,8,9,10,11,12})),
$ES213&lt;&gt;"LisChannel",
_xlpm.COEFF,
$ES213&lt;&gt;"RussOutdoor",
_xlpm.COEFF))</f>
        <v/>
      </c>
      <c r="BF213" s="68">
        <f t="array" ref="BF213">
_xlfn.LET(_xlpm.COEFF,
IF($AW213+$AX213=0,0,IF(MAX(MIN($AX213,EOMONTH(BF$15,0))-MAX($AW213,BF$15)+1,)&gt;0,1,0)),
_xlfn.IFS(
$ES213="LisChannel",
_xlpm.COEFF*
INDEX({1;1;1.2;1.2;1;1;1;1;1.2;1.2;1.2;1.2},
MATCH(MONTH(BF$15),
{1,2,3,4,5,6,7,8,9,10,11,12})),
CONCATENATE($ES213," ",$L213)="RussOutdoor метро",
_xlpm.COEFF*
INDEX({0.8;0.9;1.1;1.1;1;1;1;1;1.1;1.1;1.1;1.1},
MATCH(MONTH(BF$15),
{1,2,3,4,5,6,7,8,9,10,11,12})),
$ES213&lt;&gt;"LisChannel",
_xlpm.COEFF,
$ES213&lt;&gt;"RussOutdoor",
_xlpm.COEFF))</f>
        <v/>
      </c>
      <c r="BG213" s="68">
        <f t="array" ref="BG213">
_xlfn.LET(_xlpm.COEFF,
IF($AW213+$AX213=0,0,IF(MAX(MIN($AX213,EOMONTH(BG$15,0))-MAX($AW213,BG$15)+1,)&gt;0,1,0)),
_xlfn.IFS(
$ES213="LisChannel",
_xlpm.COEFF*
INDEX({1;1;1.2;1.2;1;1;1;1;1.2;1.2;1.2;1.2},
MATCH(MONTH(BG$15),
{1,2,3,4,5,6,7,8,9,10,11,12})),
CONCATENATE($ES213," ",$L213)="RussOutdoor метро",
_xlpm.COEFF*
INDEX({0.8;0.9;1.1;1.1;1;1;1;1;1.1;1.1;1.1;1.1},
MATCH(MONTH(BG$15),
{1,2,3,4,5,6,7,8,9,10,11,12})),
$ES213&lt;&gt;"LisChannel",
_xlpm.COEFF,
$ES213&lt;&gt;"RussOutdoor",
_xlpm.COEFF))</f>
        <v/>
      </c>
      <c r="BH213" s="68">
        <f t="array" ref="BH213">
_xlfn.LET(_xlpm.COEFF,
IF($AW213+$AX213=0,0,IF(MAX(MIN($AX213,EOMONTH(BH$15,0))-MAX($AW213,BH$15)+1,)&gt;0,1,0)),
_xlfn.IFS(
$ES213="LisChannel",
_xlpm.COEFF*
INDEX({1;1;1.2;1.2;1;1;1;1;1.2;1.2;1.2;1.2},
MATCH(MONTH(BH$15),
{1,2,3,4,5,6,7,8,9,10,11,12})),
CONCATENATE($ES213," ",$L213)="RussOutdoor метро",
_xlpm.COEFF*
INDEX({0.8;0.9;1.1;1.1;1;1;1;1;1.1;1.1;1.1;1.1},
MATCH(MONTH(BH$15),
{1,2,3,4,5,6,7,8,9,10,11,12})),
$ES213&lt;&gt;"LisChannel",
_xlpm.COEFF,
$ES213&lt;&gt;"RussOutdoor",
_xlpm.COEFF))</f>
        <v/>
      </c>
      <c r="BI213" s="68">
        <f t="array" ref="BI213">
_xlfn.LET(_xlpm.COEFF,
IF($AW213+$AX213=0,0,IF(MAX(MIN($AX213,EOMONTH(BI$15,0))-MAX($AW213,BI$15)+1,)&gt;0,1,0)),
_xlfn.IFS(
$ES213="LisChannel",
_xlpm.COEFF*
INDEX({1;1;1.2;1.2;1;1;1;1;1.2;1.2;1.2;1.2},
MATCH(MONTH(BI$15),
{1,2,3,4,5,6,7,8,9,10,11,12})),
CONCATENATE($ES213," ",$L213)="RussOutdoor метро",
_xlpm.COEFF*
INDEX({0.8;0.9;1.1;1.1;1;1;1;1;1.1;1.1;1.1;1.1},
MATCH(MONTH(BI$15),
{1,2,3,4,5,6,7,8,9,10,11,12})),
$ES213&lt;&gt;"LisChannel",
_xlpm.COEFF,
$ES213&lt;&gt;"RussOutdoor",
_xlpm.COEFF))</f>
        <v/>
      </c>
      <c r="BJ213" s="68">
        <f t="array" ref="BJ213">
_xlfn.LET(_xlpm.COEFF,
IF($AW213+$AX213=0,0,IF(MAX(MIN($AX213,EOMONTH(BJ$15,0))-MAX($AW213,BJ$15)+1,)&gt;0,1,0)),
_xlfn.IFS(
$ES213="LisChannel",
_xlpm.COEFF*
INDEX({1;1;1.2;1.2;1;1;1;1;1.2;1.2;1.2;1.2},
MATCH(MONTH(BJ$15),
{1,2,3,4,5,6,7,8,9,10,11,12})),
CONCATENATE($ES213," ",$L213)="RussOutdoor метро",
_xlpm.COEFF*
INDEX({0.8;0.9;1.1;1.1;1;1;1;1;1.1;1.1;1.1;1.1},
MATCH(MONTH(BJ$15),
{1,2,3,4,5,6,7,8,9,10,11,12})),
$ES213&lt;&gt;"LisChannel",
_xlpm.COEFF,
$ES213&lt;&gt;"RussOutdoor",
_xlpm.COEFF))</f>
        <v/>
      </c>
      <c r="BK213" s="68">
        <f t="array" ref="BK213">
_xlfn.LET(_xlpm.COEFF,
IF($AW213+$AX213=0,0,IF(MAX(MIN($AX213,EOMONTH(BK$15,0))-MAX($AW213,BK$15)+1,)&gt;0,1,0)),
_xlfn.IFS(
$ES213="LisChannel",
_xlpm.COEFF*
INDEX({1;1;1.2;1.2;1;1;1;1;1.2;1.2;1.2;1.2},
MATCH(MONTH(BK$15),
{1,2,3,4,5,6,7,8,9,10,11,12})),
CONCATENATE($ES213," ",$L213)="RussOutdoor метро",
_xlpm.COEFF*
INDEX({0.8;0.9;1.1;1.1;1;1;1;1;1.1;1.1;1.1;1.1},
MATCH(MONTH(BK$15),
{1,2,3,4,5,6,7,8,9,10,11,12})),
$ES213&lt;&gt;"LisChannel",
_xlpm.COEFF,
$ES213&lt;&gt;"RussOutdoor",
_xlpm.COEFF))</f>
        <v/>
      </c>
      <c r="BL213" s="62">
        <f>COUNTIFS($AZ213:$BK213,"&gt;0")</f>
        <v/>
      </c>
      <c r="BM213" s="65" t="n"/>
      <c r="BN213" s="125">
        <f>$DJ213</f>
        <v/>
      </c>
      <c r="BO213" s="63">
        <f>$DQ213</f>
        <v/>
      </c>
      <c r="BP213" s="125">
        <f>
IFERROR(
IF($BL213=0,0,
$BN213*(1-$BO213)),
0)</f>
        <v/>
      </c>
      <c r="BQ213" s="125">
        <f t="array" ref="BQ213">
IFERROR(
_xlfn.IFS(
$DH213="день_1",
$BP213*$BL213/($AX213-$AW213+1)*AZ213*(DAY(EOMONTH(AZ$15,0))),
$DH213="день_2",
$BP213/30*MAX(MIN($AX213,EOMONTH(AZ$15,0))-MAX($AW213,AZ$15)+1,),
$DH213="раб.день",
$BP213/30*(IFERROR(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$BP213*AZ213,
$DH213="неделя",
$BP213*AZ213/7*(ROUNDUP((DAY(EOMONTH(AZ$15,0)))/4,0))),
0)</f>
        <v/>
      </c>
      <c r="BR213" s="125">
        <f t="array" ref="BR213">
IFERROR(
_xlfn.IFS(
$DH213="день_1",
$BP213*$BL213/($AX213-$AW213+1)*BA213*(DAY(EOMONTH(BA$15,0))),
$DH213="день_2",
$BP213/30*MAX(MIN($AX213,EOMONTH(BA$15,0))-MAX($AW213,BA$15)+1,),
$DH213="раб.день",
$BP213/30*(IFERROR(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$BP213*BA213,
$DH213="неделя",
$BP213*BA213/7*(ROUNDUP((DAY(EOMONTH(BA$15,0)))/4,0))),
0)</f>
        <v/>
      </c>
      <c r="BS213" s="125">
        <f t="array" ref="BS213">
IFERROR(
_xlfn.IFS(
$DH213="день_1",
$BP213*$BL213/($AX213-$AW213+1)*BB213*(DAY(EOMONTH(BB$15,0))),
$DH213="день_2",
$BP213/30*MAX(MIN($AX213,EOMONTH(BB$15,0))-MAX($AW213,BB$15)+1,),
$DH213="раб.день",
$BP213/30*(IFERROR(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$BP213*BB213,
$DH213="неделя",
$BP213*BB213/7*(ROUNDUP((DAY(EOMONTH(BB$15,0)))/4,0))),
0)</f>
        <v/>
      </c>
      <c r="BT213" s="125">
        <f t="array" ref="BT213">
IFERROR(
_xlfn.IFS(
$DH213="день_1",
$BP213*$BL213/($AX213-$AW213+1)*BC213*(DAY(EOMONTH(BC$15,0))),
$DH213="день_2",
$BP213/30*MAX(MIN($AX213,EOMONTH(BC$15,0))-MAX($AW213,BC$15)+1,),
$DH213="раб.день",
$BP213/30*(IFERROR(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$BP213*BC213,
$DH213="неделя",
$BP213*BC213/7*(ROUNDUP((DAY(EOMONTH(BC$15,0)))/4,0))),
0)</f>
        <v/>
      </c>
      <c r="BU213" s="125">
        <f t="array" ref="BU213">
IFERROR(
_xlfn.IFS(
$DH213="день_1",
$BP213*$BL213/($AX213-$AW213+1)*BD213*(DAY(EOMONTH(BD$15,0))),
$DH213="день_2",
$BP213/30*MAX(MIN($AX213,EOMONTH(BD$15,0))-MAX($AW213,BD$15)+1,),
$DH213="раб.день",
$BP213/30*(IFERROR(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$BP213*BD213,
$DH213="неделя",
$BP213*BD213/7*(ROUNDUP((DAY(EOMONTH(BD$15,0)))/4,0))),
0)</f>
        <v/>
      </c>
      <c r="BV213" s="125">
        <f t="array" ref="BV213">
IFERROR(
_xlfn.IFS(
$DH213="день_1",
$BP213*$BL213/($AX213-$AW213+1)*BE213*(DAY(EOMONTH(BE$15,0))),
$DH213="день_2",
$BP213/30*MAX(MIN($AX213,EOMONTH(BE$15,0))-MAX($AW213,BE$15)+1,),
$DH213="раб.день",
$BP213/30*(IFERROR(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$BP213*BE213,
$DH213="неделя",
$BP213*BE213/7*(ROUNDUP((DAY(EOMONTH(BE$15,0)))/4,0))),
0)</f>
        <v/>
      </c>
      <c r="BW213" s="125">
        <f t="array" ref="BW213">
IFERROR(
_xlfn.IFS(
$DH213="день_1",
$BP213*$BL213/($AX213-$AW213+1)*BF213*(DAY(EOMONTH(BF$15,0))),
$DH213="день_2",
$BP213/30*MAX(MIN($AX213,EOMONTH(BF$15,0))-MAX($AW213,BF$15)+1,),
$DH213="раб.день",
$BP213/30*(IFERROR(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$BP213*BF213,
$DH213="неделя",
$BP213*BF213/7*(ROUNDUP((DAY(EOMONTH(BF$15,0)))/4,0))),
0)</f>
        <v/>
      </c>
      <c r="BX213" s="125">
        <f t="array" ref="BX213">
IFERROR(
_xlfn.IFS(
$DH213="день_1",
$BP213*$BL213/($AX213-$AW213+1)*BG213*(DAY(EOMONTH(BG$15,0))),
$DH213="день_2",
$BP213/30*MAX(MIN($AX213,EOMONTH(BG$15,0))-MAX($AW213,BG$15)+1,),
$DH213="раб.день",
$BP213/30*(IFERROR(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$BP213*BG213,
$DH213="неделя",
$BP213*BG213/7*(ROUNDUP((DAY(EOMONTH(BG$15,0)))/4,0))),
0)</f>
        <v/>
      </c>
      <c r="BY213" s="125">
        <f t="array" ref="BY213">
IFERROR(
_xlfn.IFS(
$DH213="день_1",
$BP213*$BL213/($AX213-$AW213+1)*BH213*(DAY(EOMONTH(BH$15,0))),
$DH213="день_2",
$BP213/30*MAX(MIN($AX213,EOMONTH(BH$15,0))-MAX($AW213,BH$15)+1,),
$DH213="раб.день",
$BP213/30*(IFERROR(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$BP213*BH213,
$DH213="неделя",
$BP213*BH213/7*(ROUNDUP((DAY(EOMONTH(BH$15,0)))/4,0))),
0)</f>
        <v/>
      </c>
      <c r="BZ213" s="125">
        <f t="array" ref="BZ213">
IFERROR(
_xlfn.IFS(
$DH213="день_1",
$BP213*$BL213/($AX213-$AW213+1)*BI213*(DAY(EOMONTH(BI$15,0))),
$DH213="день_2",
$BP213/30*MAX(MIN($AX213,EOMONTH(BI$15,0))-MAX($AW213,BI$15)+1,),
$DH213="раб.день",
$BP213/30*(IFERROR(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$BP213*BI213,
$DH213="неделя",
$BP213*BI213/7*(ROUNDUP((DAY(EOMONTH(BI$15,0)))/4,0))),
0)</f>
        <v/>
      </c>
      <c r="CA213" s="125">
        <f t="array" ref="CA213">
IFERROR(
_xlfn.IFS(
$DH213="день_1",
$BP213*$BL213/($AX213-$AW213+1)*BJ213*(DAY(EOMONTH(BJ$15,0))),
$DH213="день_2",
$BP213/30*MAX(MIN($AX213,EOMONTH(BJ$15,0))-MAX($AW213,BJ$15)+1,),
$DH213="раб.день",
$BP213/30*(IFERROR(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$BP213*BJ213,
$DH213="неделя",
$BP213*BJ213/7*(ROUNDUP((DAY(EOMONTH(BJ$15,0)))/4,0))),
0)</f>
        <v/>
      </c>
      <c r="CB213" s="125">
        <f t="array" ref="CB213">
IFERROR(
_xlfn.IFS(
$DH213="день_1",
$BP213*$BL213/($AX213-$AW213+1)*BK213*(DAY(EOMONTH(BK$15,0))),
$DH213="день_2",
$BP213/30*MAX(MIN($AX213,EOMONTH(BK$15,0))-MAX($AW213,BK$15)+1,),
$DH213="раб.день",
$BP213/30*(IFERROR(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$BP213*BK213,
$DH213="неделя",
$BP213*BK213/7*(ROUNDUP((DAY(EOMONTH(BK$15,0)))/4,0))),
0)</f>
        <v/>
      </c>
      <c r="CC213" s="125">
        <f>SUM($BQ213:$CB213)</f>
        <v/>
      </c>
      <c r="CD213" s="126">
        <f>SUM($EH213:$EH213)</f>
        <v/>
      </c>
      <c r="CE213" s="126">
        <f>$CD213*$AB213</f>
        <v/>
      </c>
      <c r="CF213" s="126">
        <f>SUM($EK213:$EK213)</f>
        <v/>
      </c>
      <c r="CG213" s="126">
        <f>$CF213*$AB213</f>
        <v/>
      </c>
      <c r="CH213" s="126">
        <f>SUM($CC213,$CE213,$CG213)</f>
        <v/>
      </c>
      <c r="CI213" s="126">
        <f>$CH213*(1+$CM213)</f>
        <v/>
      </c>
      <c r="CJ213" s="127" t="n">
        <v>0</v>
      </c>
      <c r="CK213" s="126">
        <f>SUM($CH213:$CH213)*(1+$CJ213)</f>
        <v/>
      </c>
      <c r="CL213" s="126">
        <f>SUM($CH213:$CH213)*(1+$CM213)</f>
        <v/>
      </c>
      <c r="CM213" s="59" t="n"/>
      <c r="CN213" s="59" t="n"/>
      <c r="CO213" s="72" t="n"/>
      <c r="CP213" s="59" t="n"/>
      <c r="CQ213" s="73" t="n"/>
      <c r="CR213" s="73" t="n"/>
      <c r="CS213" s="73" t="n"/>
      <c r="CT213" s="72" t="n"/>
      <c r="CU213" s="79" t="inlineStr">
        <is>
          <t> </t>
        </is>
      </c>
      <c r="CV213" s="60" t="n"/>
      <c r="CW213" s="60" t="n"/>
      <c r="CX213" s="60" t="n"/>
      <c r="CY213" s="127">
        <f>IFERROR(($CC213-$EE213)/($EE213/(1-$DQ213)),0)</f>
        <v/>
      </c>
      <c r="CZ213" s="127">
        <f>IFERROR(1-$EI213/($CE213),0)</f>
        <v/>
      </c>
      <c r="DA213" s="127">
        <f>IFERROR(1-$EL213/($CG213),0)</f>
        <v/>
      </c>
      <c r="DB213" s="126">
        <f>ROUND(IFERROR(($CI213/(1+$CM213)-$EN213),0),2)</f>
        <v/>
      </c>
      <c r="DC213" s="128" t="n"/>
      <c r="DD213" s="125" t="n"/>
      <c r="DE213" s="75" t="n">
        <v>0</v>
      </c>
      <c r="DF213" s="128" t="n"/>
      <c r="DG213" s="125">
        <f>IF($DC213=0,0,$DD213*($DC213*100%-$DE213*$DF213))*SUM($AB213:$AB213)</f>
        <v/>
      </c>
      <c r="DH213" s="129" t="inlineStr">
        <is>
          <t>месяц</t>
        </is>
      </c>
      <c r="DI213" s="130">
        <f t="array" ref="DI213">IFERROR(
IF($ES213="LisChannel",
(ROUND(((INDEX({174.625;153.888888888889;130.972222222222},MATCH($AI213,{2;3;4}),0))*$AG213*$AI213),2)),0),0)</f>
        <v/>
      </c>
      <c r="DJ213" s="130">
        <f>
_xlfn.LET(_xlpm.X,
IFERROR(
IF($ES213="НовиковТВ",
(_xlfn.LET(_xlpm.NTV,
_xlfn.LET(_xlpm.MIN,350000,
IF(SUMIFS($DI:$DI,$ES:$ES,"НовиковТВ")&lt;=_xlpm.MIN,
(SUMIFS($DI:$DI,$ES:$ES,"НовиковТВ")/(COUNTIFS($ES:$ES,"НовиковТВ")))*_xlpm.MIN/SUMIFS($DI:$DI,$ES:$ES,"НовиковТВ"),
DI213)),
_xlpm.NTV+$DG213/(1-(1-(_xlpm.NTV)*(1-$DL213)*(1-$DM213)*(1-$DN213)*(1-$DO213)*(1-$DP213)/_xlpm.NTV))))/(1+$EP213),
$DI213+$DG213/(1-(1-($DI213)*(1-$DL213)*(1-$DM213)*(1-$DN213)*(1-$DO213)*(1-$DP213)/$DI213))),
0),
_xlpm.X*(1+$CM213)*(1+$CW213)-_xlpm.X*(1+$CM213)+_xlpm.X)</f>
        <v/>
      </c>
      <c r="DK213" s="125" t="inlineStr">
        <is>
          <t>послед.</t>
        </is>
      </c>
      <c r="DL213" s="63" t="n">
        <v>0</v>
      </c>
      <c r="DM213" s="63" t="n">
        <v>0</v>
      </c>
      <c r="DN213" s="63" t="n">
        <v>0</v>
      </c>
      <c r="DO213" s="63" t="n">
        <v>0</v>
      </c>
      <c r="DP213" s="63" t="n">
        <v>0</v>
      </c>
      <c r="DQ213" s="63">
        <f t="array" ref="DQ213">IFERROR(_xlfn.IFS(
$DK213="послед.",1-(1-$DL213)*(1-$DM213)*(1-$DN213)*(1-$DO213)*(1-$DP213),
$DK213="сумм.",$DL213+$DM213+$DN213+$DO213+$DP213),
0)</f>
        <v/>
      </c>
      <c r="DR213" s="125">
        <f t="array" ref="DR213">
IFERROR(
_xlfn.IFS(
$BL213=0,
0,
$BL213&gt;0,
_xlfn.IFS($DK213="послед.",
$DJ213*(1-$DL213)*(1-$DM213)*(1-$DN213)*(1-$DO213)*(1-$DP213),
$DK213="сумм.",
$DJ213*(1-($DL213+$DM213+$DN213+$DO213+$DP213)))),0)</f>
        <v/>
      </c>
      <c r="DS213" s="125">
        <f t="array" ref="DS213">
IFERROR(_xlfn.IFS(
$DH213="день_1",
$DR213*$BL213/($AX213-$AW213+1)*AZ213*(DAY(EOMONTH(AZ$15,0))),
$DH213="день_2",
$DR213/30*MAX(MIN($AX213,EOMONTH(AZ$15,0))-MAX($AW213,AZ$15)+1,),
$DH213="раб.день",
$DR213/30*(IFERROR(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$DR213*AZ213,
$DH213="неделя",
$DR213*AZ213/7*(ROUNDUP((DAY(EOMONTH(AZ$15,0)))/4,0))),
0)</f>
        <v/>
      </c>
      <c r="DT213" s="125">
        <f t="array" ref="DT213">
IFERROR(_xlfn.IFS(
$DH213="день_1",
$DR213*$BL213/($AX213-$AW213+1)*BA213*(DAY(EOMONTH(BA$15,0))),
$DH213="день_2",
$DR213/30*MAX(MIN($AX213,EOMONTH(BA$15,0))-MAX($AW213,BA$15)+1,),
$DH213="раб.день",
$DR213/30*(IFERROR(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$DR213*BA213,
$DH213="неделя",
$DR213*BA213/7*(ROUNDUP((DAY(EOMONTH(BA$15,0)))/4,0))),
0)</f>
        <v/>
      </c>
      <c r="DU213" s="125">
        <f t="array" ref="DU213">
IFERROR(_xlfn.IFS(
$DH213="день_1",
$DR213*$BL213/($AX213-$AW213+1)*BB213*(DAY(EOMONTH(BB$15,0))),
$DH213="день_2",
$DR213/30*MAX(MIN($AX213,EOMONTH(BB$15,0))-MAX($AW213,BB$15)+1,),
$DH213="раб.день",
$DR213/30*(IFERROR(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$DR213*BB213,
$DH213="неделя",
$DR213*BB213/7*(ROUNDUP((DAY(EOMONTH(BB$15,0)))/4,0))),
0)</f>
        <v/>
      </c>
      <c r="DV213" s="125">
        <f t="array" ref="DV213">
IFERROR(_xlfn.IFS(
$DH213="день_1",
$DR213*$BL213/($AX213-$AW213+1)*BC213*(DAY(EOMONTH(BC$15,0))),
$DH213="день_2",
$DR213/30*MAX(MIN($AX213,EOMONTH(BC$15,0))-MAX($AW213,BC$15)+1,),
$DH213="раб.день",
$DR213/30*(IFERROR(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$DR213*BC213,
$DH213="неделя",
$DR213*BC213/7*(ROUNDUP((DAY(EOMONTH(BC$15,0)))/4,0))),
0)</f>
        <v/>
      </c>
      <c r="DW213" s="125">
        <f t="array" ref="DW213">
IFERROR(_xlfn.IFS(
$DH213="день_1",
$DR213*$BL213/($AX213-$AW213+1)*BD213*(DAY(EOMONTH(BD$15,0))),
$DH213="день_2",
$DR213/30*MAX(MIN($AX213,EOMONTH(BD$15,0))-MAX($AW213,BD$15)+1,),
$DH213="раб.день",
$DR213/30*(IFERROR(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$DR213*BD213,
$DH213="неделя",
$DR213*BD213/7*(ROUNDUP((DAY(EOMONTH(BD$15,0)))/4,0))),
0)</f>
        <v/>
      </c>
      <c r="DX213" s="125">
        <f t="array" ref="DX213">
IFERROR(_xlfn.IFS(
$DH213="день_1",
$DR213*$BL213/($AX213-$AW213+1)*BE213*(DAY(EOMONTH(BE$15,0))),
$DH213="день_2",
$DR213/30*MAX(MIN($AX213,EOMONTH(BE$15,0))-MAX($AW213,BE$15)+1,),
$DH213="раб.день",
$DR213/30*(IFERROR(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$DR213*BE213,
$DH213="неделя",
$DR213*BE213/7*(ROUNDUP((DAY(EOMONTH(BE$15,0)))/4,0))),
0)</f>
        <v/>
      </c>
      <c r="DY213" s="125">
        <f t="array" ref="DY213">
IFERROR(_xlfn.IFS(
$DH213="день_1",
$DR213*$BL213/($AX213-$AW213+1)*BF213*(DAY(EOMONTH(BF$15,0))),
$DH213="день_2",
$DR213/30*MAX(MIN($AX213,EOMONTH(BF$15,0))-MAX($AW213,BF$15)+1,),
$DH213="раб.день",
$DR213/30*(IFERROR(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$DR213*BF213,
$DH213="неделя",
$DR213*BF213/7*(ROUNDUP((DAY(EOMONTH(BF$15,0)))/4,0))),
0)</f>
        <v/>
      </c>
      <c r="DZ213" s="125">
        <f t="array" ref="DZ213">
IFERROR(_xlfn.IFS(
$DH213="день_1",
$DR213*$BL213/($AX213-$AW213+1)*BG213*(DAY(EOMONTH(BG$15,0))),
$DH213="день_2",
$DR213/30*MAX(MIN($AX213,EOMONTH(BG$15,0))-MAX($AW213,BG$15)+1,),
$DH213="раб.день",
$DR213/30*(IFERROR(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$DR213*BG213,
$DH213="неделя",
$DR213*BG213/7*(ROUNDUP((DAY(EOMONTH(BG$15,0)))/4,0))),
0)</f>
        <v/>
      </c>
      <c r="EA213" s="125">
        <f t="array" ref="EA213">
IFERROR(_xlfn.IFS(
$DH213="день_1",
$DR213*$BL213/($AX213-$AW213+1)*BH213*(DAY(EOMONTH(BH$15,0))),
$DH213="день_2",
$DR213/30*MAX(MIN($AX213,EOMONTH(BH$15,0))-MAX($AW213,BH$15)+1,),
$DH213="раб.день",
$DR213/30*(IFERROR(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$DR213*BH213,
$DH213="неделя",
$DR213*BH213/7*(ROUNDUP((DAY(EOMONTH(BH$15,0)))/4,0))),
0)</f>
        <v/>
      </c>
      <c r="EB213" s="125">
        <f t="array" ref="EB213">
IFERROR(_xlfn.IFS(
$DH213="день_1",
$DR213*$BL213/($AX213-$AW213+1)*BI213*(DAY(EOMONTH(BI$15,0))),
$DH213="день_2",
$DR213/30*MAX(MIN($AX213,EOMONTH(BI$15,0))-MAX($AW213,BI$15)+1,),
$DH213="раб.день",
$DR213/30*(IFERROR(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$DR213*BI213,
$DH213="неделя",
$DR213*BI213/7*(ROUNDUP((DAY(EOMONTH(BI$15,0)))/4,0))),
0)</f>
        <v/>
      </c>
      <c r="EC213" s="125">
        <f t="array" ref="EC213">
IFERROR(_xlfn.IFS(
$DH213="день_1",
$DR213*$BL213/($AX213-$AW213+1)*BJ213*(DAY(EOMONTH(BJ$15,0))),
$DH213="день_2",
$DR213/30*MAX(MIN($AX213,EOMONTH(BJ$15,0))-MAX($AW213,BJ$15)+1,),
$DH213="раб.день",
$DR213/30*(IFERROR(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$DR213*BJ213,
$DH213="неделя",
$DR213*BJ213/7*(ROUNDUP((DAY(EOMONTH(BJ$15,0)))/4,0))),
0)</f>
        <v/>
      </c>
      <c r="ED213" s="125">
        <f t="array" ref="ED213">
IFERROR(_xlfn.IFS(
$DH213="день_1",
$DR213*$BL213/($AX213-$AW213+1)*BK213*(DAY(EOMONTH(BK$15,0))),
$DH213="день_2",
$DR213/30*MAX(MIN($AX213,EOMONTH(BK$15,0))-MAX($AW213,BK$15)+1,),
$DH213="раб.день",
$DR213/30*(IFERROR(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$DR213*BK213,
$DH213="неделя",
$DR213*BK213/7*(ROUNDUP((DAY(EOMONTH(BK$15,0)))/4,0))),
0)</f>
        <v/>
      </c>
      <c r="EE213" s="125">
        <f>SUM($DS213,$DT213,$DU213,$DV213,$DW213,$DX213,$DY213,$DZ213,$EA213,$EB213,$EC213,$ED213)</f>
        <v/>
      </c>
      <c r="EF213" s="125">
        <f>IFERROR(ROUND($EE213*(1+$EP213),2),0)</f>
        <v/>
      </c>
      <c r="EG213" s="128" t="n">
        <v>1</v>
      </c>
      <c r="EH213" s="126" t="n">
        <v>0</v>
      </c>
      <c r="EI213" s="126">
        <f>ROUND(SUM($EH213:$EH213)*SUM($AB213:$AB213)*$EG213,2)</f>
        <v/>
      </c>
      <c r="EJ213" s="126">
        <f>ROUND($EI213*(1+$EP213),2)</f>
        <v/>
      </c>
      <c r="EK213" s="126" t="n">
        <v>0</v>
      </c>
      <c r="EL213" s="126">
        <f>ROUND(SUM($EK213:$EK213)*SUM($AB213:$AB213)*$EG213,2)</f>
        <v/>
      </c>
      <c r="EM213" s="126">
        <f>ROUND($EL213*(1+$EP213),2)</f>
        <v/>
      </c>
      <c r="EN213" s="126">
        <f>SUM($EE213,$EI213,$EL213)</f>
        <v/>
      </c>
      <c r="EO213" s="126">
        <f>SUM($EF213,$EJ213,$EM213)</f>
        <v/>
      </c>
      <c r="EP213" s="59" t="n"/>
      <c r="EQ213" s="59" t="n"/>
      <c r="ER213" s="60">
        <f t="array" ref="ER2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MATCH(ES213,
{"AMS";"RussOutdoor";"HD Outdoor";"Ingroup";"IQ";"Ledproduction";"LisChannel";"Logic";"Media-PPL";"NovikovTV | НовиковТВ";"SMA";"SOK";"КрокусТВ | CrocusTV | IndoorTV";"Сити";"ТЯК Москва"},
0)),"")</f>
        <v/>
      </c>
      <c r="ES213" s="60" t="n"/>
      <c r="ET213" s="60">
        <f t="array" ref="ET2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MATCH(ES213,
{"AMS";"RussOutdoor";"HD Outdoor";"Ingroup";"IQ";"Ledproduction";"LisChannel";"Logic";"Media-PPL";"NovikovTV | НовиковТВ";"SMA";"SOK";"КрокусТВ | CrocusTV | IndoorTV";"Сити";"ТЯК Москва"},
0)),"")</f>
        <v/>
      </c>
      <c r="EU213" s="60" t="n"/>
      <c r="EV213" s="60" t="n"/>
      <c r="EX213" s="110">
        <f t="array" ref="EX213">
($AR213/30
+N("ТРАФИК ПЛОЩАДКИ"))*
(IFERROR(
_xlfn.LET(
_xlpm.GPR,
HLOOKUP($L213,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IF($Q213="цифровой",_xlpm.GPR/$AG213,_xlpm.GPR/60)),
0)
+N("DWELL TIME"))*
(IF($AB213=0,0,IF($AB213=1,0.3,IF($AB213=2,0.5,IF($AB213&gt;2,1))))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_xlfn.IFS($AC213="да",1.2,$AC213="нет",1)*
_xlfn.IFS($AD213="да",1.2,$AD213="нет",1)*
IF(R213="статический",1,1.2)*
$X213*
INDEX(
{1.2;1;1.2;1.2;1;1.2;1.2;1.2;1.2;1.2;1.2;1;1.2;1.2;1.2;1.2;1;1;1.2;1.2;1.2;1;1;1;1;1.2;1.2;1.2;1.2;1;1;1;1;1.2;1.2;1.2;1.2;1.2;1.2;1.2;1.2;1;1;1.2;1;1;1;1;1.5;1;1;1.5;1.5;1.2},
MATCH($Q213,_xlpm.MI,0)))&gt;{0.02;0.04;0.06;0.1;0.2;0.4;0.6;0.8;1;2;4;6})),
{0;1;2;3;4;5;6;7;8;9;10;11;12},
0)))
+N("КОЭФФИЦИЕНТ КОНТАКТА"))))*
(_xlfn.IFS($X213&lt;0.1,$X213/1000,$X213&gt;25,5.2,AND($X213&gt;=0.1,$X213&lt;=25),(($X213*2+0.1)/10)*($X213/10)))*
IFERROR((_xlfn.LET(
_xlpm.MA,
{0;0.8;0.85;0.9;0.95;1},
_xlpm.MAA,
{0;1;2;3;4;5},
INDEX(_xlpm.MA,MATCH(SUMPRODUCT(--((IF(ROUND(_xlpm.MAA,1)&gt;5,5,ROUND($AB213,1)))&gt;{0;1;2;3;4;5})),_xlpm.MAA,0)))
+N("КОЭФФИЦИЕНТ КОЛ-ВО КОНСТРУКЦИЙ")),1)*
$AB213,0))*
(IF($Q213="цифровой",$AG213/15*$AI213,1)
+N("ДЛЯ ЦИФРЫ"))</f>
        <v/>
      </c>
      <c r="EY213" s="110">
        <f>IFERROR(EX213*AY213,0)</f>
        <v/>
      </c>
      <c r="EZ213" s="131">
        <f>IFERROR(DP213/EY213*1000,0)</f>
        <v/>
      </c>
      <c r="FA213" s="112">
        <f>IFERROR(FC213/FB213,0)</f>
        <v/>
      </c>
      <c r="FB213" s="112">
        <f>IFERROR((FC213/(EY213/FF213*#REF!))*0.825,0)</f>
        <v/>
      </c>
      <c r="FC213" s="112">
        <f>IFERROR(((EX213*30/AR213)*100)/30,0)</f>
        <v/>
      </c>
      <c r="FD213" s="112">
        <f>IFERROR(EY213/G213*100%,0)</f>
        <v/>
      </c>
      <c r="FE213" s="112">
        <f>IFERROR(FD213/FC213*100%,0)</f>
        <v/>
      </c>
      <c r="FF213" s="110">
        <f>IFERROR(AR213/30*AY213,0)</f>
        <v/>
      </c>
    </row>
    <row r="214" ht="12.75" customHeight="1">
      <c r="A214" s="59" t="n"/>
      <c r="B214" s="60" t="n"/>
      <c r="C214" s="60" t="n"/>
      <c r="D214" s="60">
        <f t="array" ref="D2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4" s="60">
        <f t="array" ref="E2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4" s="60" t="inlineStr"/>
      <c r="G214" s="60" t="n"/>
      <c r="H214" s="60">
        <f t="array" ref="H2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4" s="60" t="n"/>
      <c r="J214" s="60" t="n"/>
      <c r="K214" s="60" t="n"/>
      <c r="L214" s="60" t="n"/>
      <c r="M214" s="60" t="n"/>
      <c r="N214" s="60" t="n"/>
      <c r="O214" s="60" t="n"/>
      <c r="P214" s="60">
        <f t="array" ref="P214">
_xlfn.IFS(
ISNUMBER(MATCH($Q214,{"шелфбаннер","разделитель","монетница","чековая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ISNUMBER(MATCH($Q214,{"каталог","журнал"},)),
"Пресса",
$Q214="","")</f>
        <v/>
      </c>
      <c r="Q214" s="60" t="n"/>
      <c r="R214" s="60">
        <f t="array" ref="R214">
IFERROR(
_xlfn.IFS(
OR(ISNUMBER(MATCH($Q214,{"экспозиция","макет","стенд","автостенд","авто стенд","выставочное пространство","выставочные стенды","модульные выставочные стенды","3Д конструкция","3D конструкция"},)),P214="Экспонирование"),
"нестандартный",
ISNUMBER(MATCH($Q214,{"скроллер","призматрон"},)),
"динамический",
$P214="Видео",
"цифровой",
OR($P214="Пресса",$P214="Щит",$P214="POSm",$P214="Подвес",$P214="Брендирование/оклейка"),
"статический"),"")</f>
        <v/>
      </c>
      <c r="S214" s="59" t="n"/>
      <c r="T214" s="60" t="n"/>
      <c r="U214" s="60" t="n"/>
      <c r="V214" s="60">
        <f>
IF(P214="Видео",
"цифровой постер/ролик",
IF(ISNUMBER(MATCH(Q214,{"короб световой","короб световой | лайтбокс","короб световой | кристалайт","лайтбокс","лайт бокс","кристалайт","LB","lightbox"},)),
"бэклит",
IF(P214="Брендирование/оклейка",
"перфарированная пленка/самоклейка",
IF(P214="Экспонирование",
"под запрос",
IF(P214="Подвес",
"баннер/ткань",
"")))))</f>
        <v/>
      </c>
      <c r="W214" s="59" t="n"/>
      <c r="X214" s="59" t="n"/>
      <c r="Y214" s="59" t="n"/>
      <c r="Z214" s="61" t="n"/>
      <c r="AA214" s="61" t="n"/>
      <c r="AB214" s="61">
        <f>IF(BL214&gt;0,Z214,0)</f>
        <v/>
      </c>
      <c r="AC214" s="59" t="n"/>
      <c r="AD214" s="59" t="n"/>
      <c r="AE214" s="59" t="n"/>
      <c r="AF214" s="59" t="n"/>
      <c r="AG214" s="59" t="n"/>
      <c r="AH214" s="59" t="n"/>
      <c r="AI214" s="59" t="n"/>
      <c r="AJ214" s="59" t="n"/>
      <c r="AK214" s="59" t="n"/>
      <c r="AL214" s="62">
        <f>IFERROR(IF(OR(R214="статический",R214="динамический",R214="нестандартный",R214="",R214=""),"-",IF(AND(AH214="-",AI214="-"),"-",AK214*3600/AH214*AI214)),"-")</f>
        <v/>
      </c>
      <c r="AM214" s="62">
        <f>IFERROR(IF(OR(R214="статический",R214="динамический",R214="",R214="", R214="BTL",R214="нестандартный"),"-",AG214*AI214*AL214/60),"-")</f>
        <v/>
      </c>
      <c r="AN214" s="63">
        <f>IFERROR(IF(AH214="","-",AG214*AI214/AH214),"-")</f>
        <v/>
      </c>
      <c r="AO214" s="59">
        <f>IFERROR(IF(OR($R214="статический",$R214="динамический",$R214="",$R214="",$R214="BTL",$R214="нестандартный"),"-",$AL214*$AY214),"-")</f>
        <v/>
      </c>
      <c r="AP214" s="62">
        <f>IFERROR(IF(OR($R214="статический",$R214="динамический",$R214="",$R214="",$R214="BTL",$R214="нестандартный"),"-",$AM214*AY214),"-")</f>
        <v/>
      </c>
      <c r="AQ214" s="64" t="n"/>
      <c r="AR214" s="61" t="n"/>
      <c r="AS214" s="61" t="n"/>
      <c r="AT214" s="61" t="n"/>
      <c r="AU214" s="65" t="n"/>
      <c r="AV214" s="124">
        <f>IFERROR(DR214/AT214*1000,"n/a")</f>
        <v/>
      </c>
      <c r="AW214" s="67" t="n"/>
      <c r="AX214" s="67" t="n"/>
      <c r="AY214" s="43">
        <f>IFERROR(IF(OR($AW214="",$AX214=""),"",_xlfn.DAYS($AX214+1,$AW214)),"")</f>
        <v/>
      </c>
      <c r="AZ214" s="68">
        <f t="array" ref="AZ214">
_xlfn.LET(_xlpm.COEFF,
IF($AW214+$AX214=0,0,IF(MAX(MIN($AX214,EOMONTH(AZ$15,0))-MAX($AW214,AZ$15)+1,)&gt;0,1,0)),
_xlfn.IFS(
$ES214="LisChannel",
_xlpm.COEFF*
INDEX({1;1;1.2;1.2;1;1;1;1;1.2;1.2;1.2;1.2},
MATCH(MONTH(AZ$15),
{1,2,3,4,5,6,7,8,9,10,11,12})),
CONCATENATE($ES214," ",$L214)="RussOutdoor метро",
_xlpm.COEFF*
INDEX({0.8;0.9;1.1;1.1;1;1;1;1;1.1;1.1;1.1;1.1},
MATCH(MONTH(AZ$15),
{1,2,3,4,5,6,7,8,9,10,11,12})),
$ES214&lt;&gt;"LisChannel",
_xlpm.COEFF,
$ES214&lt;&gt;"RussOutdoor",
_xlpm.COEFF))</f>
        <v/>
      </c>
      <c r="BA214" s="68">
        <f t="array" ref="BA214">
_xlfn.LET(_xlpm.COEFF,
IF($AW214+$AX214=0,0,IF(MAX(MIN($AX214,EOMONTH(BA$15,0))-MAX($AW214,BA$15)+1,)&gt;0,1,0)),
_xlfn.IFS(
$ES214="LisChannel",
_xlpm.COEFF*
INDEX({1;1;1.2;1.2;1;1;1;1;1.2;1.2;1.2;1.2},
MATCH(MONTH(BA$15),
{1,2,3,4,5,6,7,8,9,10,11,12})),
CONCATENATE($ES214," ",$L214)="RussOutdoor метро",
_xlpm.COEFF*
INDEX({0.8;0.9;1.1;1.1;1;1;1;1;1.1;1.1;1.1;1.1},
MATCH(MONTH(BA$15),
{1,2,3,4,5,6,7,8,9,10,11,12})),
$ES214&lt;&gt;"LisChannel",
_xlpm.COEFF,
$ES214&lt;&gt;"RussOutdoor",
_xlpm.COEFF))</f>
        <v/>
      </c>
      <c r="BB214" s="68">
        <f t="array" ref="BB214">
_xlfn.LET(_xlpm.COEFF,
IF($AW214+$AX214=0,0,IF(MAX(MIN($AX214,EOMONTH(BB$15,0))-MAX($AW214,BB$15)+1,)&gt;0,1,0)),
_xlfn.IFS(
$ES214="LisChannel",
_xlpm.COEFF*
INDEX({1;1;1.2;1.2;1;1;1;1;1.2;1.2;1.2;1.2},
MATCH(MONTH(BB$15),
{1,2,3,4,5,6,7,8,9,10,11,12})),
CONCATENATE($ES214," ",$L214)="RussOutdoor метро",
_xlpm.COEFF*
INDEX({0.8;0.9;1.1;1.1;1;1;1;1;1.1;1.1;1.1;1.1},
MATCH(MONTH(BB$15),
{1,2,3,4,5,6,7,8,9,10,11,12})),
$ES214&lt;&gt;"LisChannel",
_xlpm.COEFF,
$ES214&lt;&gt;"RussOutdoor",
_xlpm.COEFF))</f>
        <v/>
      </c>
      <c r="BC214" s="68">
        <f t="array" ref="BC214">
_xlfn.LET(_xlpm.COEFF,
IF($AW214+$AX214=0,0,IF(MAX(MIN($AX214,EOMONTH(BC$15,0))-MAX($AW214,BC$15)+1,)&gt;0,1,0)),
_xlfn.IFS(
$ES214="LisChannel",
_xlpm.COEFF*
INDEX({1;1;1.2;1.2;1;1;1;1;1.2;1.2;1.2;1.2},
MATCH(MONTH(BC$15),
{1,2,3,4,5,6,7,8,9,10,11,12})),
CONCATENATE($ES214," ",$L214)="RussOutdoor метро",
_xlpm.COEFF*
INDEX({0.8;0.9;1.1;1.1;1;1;1;1;1.1;1.1;1.1;1.1},
MATCH(MONTH(BC$15),
{1,2,3,4,5,6,7,8,9,10,11,12})),
$ES214&lt;&gt;"LisChannel",
_xlpm.COEFF,
$ES214&lt;&gt;"RussOutdoor",
_xlpm.COEFF))</f>
        <v/>
      </c>
      <c r="BD214" s="68">
        <f t="array" ref="BD214">
_xlfn.LET(_xlpm.COEFF,
IF($AW214+$AX214=0,0,IF(MAX(MIN($AX214,EOMONTH(BD$15,0))-MAX($AW214,BD$15)+1,)&gt;0,1,0)),
_xlfn.IFS(
$ES214="LisChannel",
_xlpm.COEFF*
INDEX({1;1;1.2;1.2;1;1;1;1;1.2;1.2;1.2;1.2},
MATCH(MONTH(BD$15),
{1,2,3,4,5,6,7,8,9,10,11,12})),
CONCATENATE($ES214," ",$L214)="RussOutdoor метро",
_xlpm.COEFF*
INDEX({0.8;0.9;1.1;1.1;1;1;1;1;1.1;1.1;1.1;1.1},
MATCH(MONTH(BD$15),
{1,2,3,4,5,6,7,8,9,10,11,12})),
$ES214&lt;&gt;"LisChannel",
_xlpm.COEFF,
$ES214&lt;&gt;"RussOutdoor",
_xlpm.COEFF))</f>
        <v/>
      </c>
      <c r="BE214" s="68">
        <f t="array" ref="BE214">
_xlfn.LET(_xlpm.COEFF,
IF($AW214+$AX214=0,0,IF(MAX(MIN($AX214,EOMONTH(BE$15,0))-MAX($AW214,BE$15)+1,)&gt;0,1,0)),
_xlfn.IFS(
$ES214="LisChannel",
_xlpm.COEFF*
INDEX({1;1;1.2;1.2;1;1;1;1;1.2;1.2;1.2;1.2},
MATCH(MONTH(BE$15),
{1,2,3,4,5,6,7,8,9,10,11,12})),
CONCATENATE($ES214," ",$L214)="RussOutdoor метро",
_xlpm.COEFF*
INDEX({0.8;0.9;1.1;1.1;1;1;1;1;1.1;1.1;1.1;1.1},
MATCH(MONTH(BE$15),
{1,2,3,4,5,6,7,8,9,10,11,12})),
$ES214&lt;&gt;"LisChannel",
_xlpm.COEFF,
$ES214&lt;&gt;"RussOutdoor",
_xlpm.COEFF))</f>
        <v/>
      </c>
      <c r="BF214" s="68">
        <f t="array" ref="BF214">
_xlfn.LET(_xlpm.COEFF,
IF($AW214+$AX214=0,0,IF(MAX(MIN($AX214,EOMONTH(BF$15,0))-MAX($AW214,BF$15)+1,)&gt;0,1,0)),
_xlfn.IFS(
$ES214="LisChannel",
_xlpm.COEFF*
INDEX({1;1;1.2;1.2;1;1;1;1;1.2;1.2;1.2;1.2},
MATCH(MONTH(BF$15),
{1,2,3,4,5,6,7,8,9,10,11,12})),
CONCATENATE($ES214," ",$L214)="RussOutdoor метро",
_xlpm.COEFF*
INDEX({0.8;0.9;1.1;1.1;1;1;1;1;1.1;1.1;1.1;1.1},
MATCH(MONTH(BF$15),
{1,2,3,4,5,6,7,8,9,10,11,12})),
$ES214&lt;&gt;"LisChannel",
_xlpm.COEFF,
$ES214&lt;&gt;"RussOutdoor",
_xlpm.COEFF))</f>
        <v/>
      </c>
      <c r="BG214" s="68">
        <f t="array" ref="BG214">
_xlfn.LET(_xlpm.COEFF,
IF($AW214+$AX214=0,0,IF(MAX(MIN($AX214,EOMONTH(BG$15,0))-MAX($AW214,BG$15)+1,)&gt;0,1,0)),
_xlfn.IFS(
$ES214="LisChannel",
_xlpm.COEFF*
INDEX({1;1;1.2;1.2;1;1;1;1;1.2;1.2;1.2;1.2},
MATCH(MONTH(BG$15),
{1,2,3,4,5,6,7,8,9,10,11,12})),
CONCATENATE($ES214," ",$L214)="RussOutdoor метро",
_xlpm.COEFF*
INDEX({0.8;0.9;1.1;1.1;1;1;1;1;1.1;1.1;1.1;1.1},
MATCH(MONTH(BG$15),
{1,2,3,4,5,6,7,8,9,10,11,12})),
$ES214&lt;&gt;"LisChannel",
_xlpm.COEFF,
$ES214&lt;&gt;"RussOutdoor",
_xlpm.COEFF))</f>
        <v/>
      </c>
      <c r="BH214" s="68">
        <f t="array" ref="BH214">
_xlfn.LET(_xlpm.COEFF,
IF($AW214+$AX214=0,0,IF(MAX(MIN($AX214,EOMONTH(BH$15,0))-MAX($AW214,BH$15)+1,)&gt;0,1,0)),
_xlfn.IFS(
$ES214="LisChannel",
_xlpm.COEFF*
INDEX({1;1;1.2;1.2;1;1;1;1;1.2;1.2;1.2;1.2},
MATCH(MONTH(BH$15),
{1,2,3,4,5,6,7,8,9,10,11,12})),
CONCATENATE($ES214," ",$L214)="RussOutdoor метро",
_xlpm.COEFF*
INDEX({0.8;0.9;1.1;1.1;1;1;1;1;1.1;1.1;1.1;1.1},
MATCH(MONTH(BH$15),
{1,2,3,4,5,6,7,8,9,10,11,12})),
$ES214&lt;&gt;"LisChannel",
_xlpm.COEFF,
$ES214&lt;&gt;"RussOutdoor",
_xlpm.COEFF))</f>
        <v/>
      </c>
      <c r="BI214" s="68">
        <f t="array" ref="BI214">
_xlfn.LET(_xlpm.COEFF,
IF($AW214+$AX214=0,0,IF(MAX(MIN($AX214,EOMONTH(BI$15,0))-MAX($AW214,BI$15)+1,)&gt;0,1,0)),
_xlfn.IFS(
$ES214="LisChannel",
_xlpm.COEFF*
INDEX({1;1;1.2;1.2;1;1;1;1;1.2;1.2;1.2;1.2},
MATCH(MONTH(BI$15),
{1,2,3,4,5,6,7,8,9,10,11,12})),
CONCATENATE($ES214," ",$L214)="RussOutdoor метро",
_xlpm.COEFF*
INDEX({0.8;0.9;1.1;1.1;1;1;1;1;1.1;1.1;1.1;1.1},
MATCH(MONTH(BI$15),
{1,2,3,4,5,6,7,8,9,10,11,12})),
$ES214&lt;&gt;"LisChannel",
_xlpm.COEFF,
$ES214&lt;&gt;"RussOutdoor",
_xlpm.COEFF))</f>
        <v/>
      </c>
      <c r="BJ214" s="68">
        <f t="array" ref="BJ214">
_xlfn.LET(_xlpm.COEFF,
IF($AW214+$AX214=0,0,IF(MAX(MIN($AX214,EOMONTH(BJ$15,0))-MAX($AW214,BJ$15)+1,)&gt;0,1,0)),
_xlfn.IFS(
$ES214="LisChannel",
_xlpm.COEFF*
INDEX({1;1;1.2;1.2;1;1;1;1;1.2;1.2;1.2;1.2},
MATCH(MONTH(BJ$15),
{1,2,3,4,5,6,7,8,9,10,11,12})),
CONCATENATE($ES214," ",$L214)="RussOutdoor метро",
_xlpm.COEFF*
INDEX({0.8;0.9;1.1;1.1;1;1;1;1;1.1;1.1;1.1;1.1},
MATCH(MONTH(BJ$15),
{1,2,3,4,5,6,7,8,9,10,11,12})),
$ES214&lt;&gt;"LisChannel",
_xlpm.COEFF,
$ES214&lt;&gt;"RussOutdoor",
_xlpm.COEFF))</f>
        <v/>
      </c>
      <c r="BK214" s="68">
        <f t="array" ref="BK214">
_xlfn.LET(_xlpm.COEFF,
IF($AW214+$AX214=0,0,IF(MAX(MIN($AX214,EOMONTH(BK$15,0))-MAX($AW214,BK$15)+1,)&gt;0,1,0)),
_xlfn.IFS(
$ES214="LisChannel",
_xlpm.COEFF*
INDEX({1;1;1.2;1.2;1;1;1;1;1.2;1.2;1.2;1.2},
MATCH(MONTH(BK$15),
{1,2,3,4,5,6,7,8,9,10,11,12})),
CONCATENATE($ES214," ",$L214)="RussOutdoor метро",
_xlpm.COEFF*
INDEX({0.8;0.9;1.1;1.1;1;1;1;1;1.1;1.1;1.1;1.1},
MATCH(MONTH(BK$15),
{1,2,3,4,5,6,7,8,9,10,11,12})),
$ES214&lt;&gt;"LisChannel",
_xlpm.COEFF,
$ES214&lt;&gt;"RussOutdoor",
_xlpm.COEFF))</f>
        <v/>
      </c>
      <c r="BL214" s="62">
        <f>COUNTIFS($AZ214:$BK214,"&gt;0")</f>
        <v/>
      </c>
      <c r="BM214" s="65" t="n"/>
      <c r="BN214" s="125">
        <f>$DJ214</f>
        <v/>
      </c>
      <c r="BO214" s="63">
        <f>$DQ214</f>
        <v/>
      </c>
      <c r="BP214" s="125">
        <f>
IFERROR(
IF($BL214=0,0,
$BN214*(1-$BO214)),
0)</f>
        <v/>
      </c>
      <c r="BQ214" s="125">
        <f t="array" ref="BQ214">
IFERROR(
_xlfn.IFS(
$DH214="день_1",
$BP214*$BL214/($AX214-$AW214+1)*AZ214*(DAY(EOMONTH(AZ$15,0))),
$DH214="день_2",
$BP214/30*MAX(MIN($AX214,EOMONTH(AZ$15,0))-MAX($AW214,AZ$15)+1,),
$DH214="раб.день",
$BP214/30*(IFERROR(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$BP214*AZ214,
$DH214="неделя",
$BP214*AZ214/7*(ROUNDUP((DAY(EOMONTH(AZ$15,0)))/4,0))),
0)</f>
        <v/>
      </c>
      <c r="BR214" s="125">
        <f t="array" ref="BR214">
IFERROR(
_xlfn.IFS(
$DH214="день_1",
$BP214*$BL214/($AX214-$AW214+1)*BA214*(DAY(EOMONTH(BA$15,0))),
$DH214="день_2",
$BP214/30*MAX(MIN($AX214,EOMONTH(BA$15,0))-MAX($AW214,BA$15)+1,),
$DH214="раб.день",
$BP214/30*(IFERROR(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$BP214*BA214,
$DH214="неделя",
$BP214*BA214/7*(ROUNDUP((DAY(EOMONTH(BA$15,0)))/4,0))),
0)</f>
        <v/>
      </c>
      <c r="BS214" s="125">
        <f t="array" ref="BS214">
IFERROR(
_xlfn.IFS(
$DH214="день_1",
$BP214*$BL214/($AX214-$AW214+1)*BB214*(DAY(EOMONTH(BB$15,0))),
$DH214="день_2",
$BP214/30*MAX(MIN($AX214,EOMONTH(BB$15,0))-MAX($AW214,BB$15)+1,),
$DH214="раб.день",
$BP214/30*(IFERROR(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$BP214*BB214,
$DH214="неделя",
$BP214*BB214/7*(ROUNDUP((DAY(EOMONTH(BB$15,0)))/4,0))),
0)</f>
        <v/>
      </c>
      <c r="BT214" s="125">
        <f t="array" ref="BT214">
IFERROR(
_xlfn.IFS(
$DH214="день_1",
$BP214*$BL214/($AX214-$AW214+1)*BC214*(DAY(EOMONTH(BC$15,0))),
$DH214="день_2",
$BP214/30*MAX(MIN($AX214,EOMONTH(BC$15,0))-MAX($AW214,BC$15)+1,),
$DH214="раб.день",
$BP214/30*(IFERROR(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$BP214*BC214,
$DH214="неделя",
$BP214*BC214/7*(ROUNDUP((DAY(EOMONTH(BC$15,0)))/4,0))),
0)</f>
        <v/>
      </c>
      <c r="BU214" s="125">
        <f t="array" ref="BU214">
IFERROR(
_xlfn.IFS(
$DH214="день_1",
$BP214*$BL214/($AX214-$AW214+1)*BD214*(DAY(EOMONTH(BD$15,0))),
$DH214="день_2",
$BP214/30*MAX(MIN($AX214,EOMONTH(BD$15,0))-MAX($AW214,BD$15)+1,),
$DH214="раб.день",
$BP214/30*(IFERROR(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$BP214*BD214,
$DH214="неделя",
$BP214*BD214/7*(ROUNDUP((DAY(EOMONTH(BD$15,0)))/4,0))),
0)</f>
        <v/>
      </c>
      <c r="BV214" s="125">
        <f t="array" ref="BV214">
IFERROR(
_xlfn.IFS(
$DH214="день_1",
$BP214*$BL214/($AX214-$AW214+1)*BE214*(DAY(EOMONTH(BE$15,0))),
$DH214="день_2",
$BP214/30*MAX(MIN($AX214,EOMONTH(BE$15,0))-MAX($AW214,BE$15)+1,),
$DH214="раб.день",
$BP214/30*(IFERROR(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$BP214*BE214,
$DH214="неделя",
$BP214*BE214/7*(ROUNDUP((DAY(EOMONTH(BE$15,0)))/4,0))),
0)</f>
        <v/>
      </c>
      <c r="BW214" s="125">
        <f t="array" ref="BW214">
IFERROR(
_xlfn.IFS(
$DH214="день_1",
$BP214*$BL214/($AX214-$AW214+1)*BF214*(DAY(EOMONTH(BF$15,0))),
$DH214="день_2",
$BP214/30*MAX(MIN($AX214,EOMONTH(BF$15,0))-MAX($AW214,BF$15)+1,),
$DH214="раб.день",
$BP214/30*(IFERROR(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$BP214*BF214,
$DH214="неделя",
$BP214*BF214/7*(ROUNDUP((DAY(EOMONTH(BF$15,0)))/4,0))),
0)</f>
        <v/>
      </c>
      <c r="BX214" s="125">
        <f t="array" ref="BX214">
IFERROR(
_xlfn.IFS(
$DH214="день_1",
$BP214*$BL214/($AX214-$AW214+1)*BG214*(DAY(EOMONTH(BG$15,0))),
$DH214="день_2",
$BP214/30*MAX(MIN($AX214,EOMONTH(BG$15,0))-MAX($AW214,BG$15)+1,),
$DH214="раб.день",
$BP214/30*(IFERROR(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$BP214*BG214,
$DH214="неделя",
$BP214*BG214/7*(ROUNDUP((DAY(EOMONTH(BG$15,0)))/4,0))),
0)</f>
        <v/>
      </c>
      <c r="BY214" s="125">
        <f t="array" ref="BY214">
IFERROR(
_xlfn.IFS(
$DH214="день_1",
$BP214*$BL214/($AX214-$AW214+1)*BH214*(DAY(EOMONTH(BH$15,0))),
$DH214="день_2",
$BP214/30*MAX(MIN($AX214,EOMONTH(BH$15,0))-MAX($AW214,BH$15)+1,),
$DH214="раб.день",
$BP214/30*(IFERROR(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$BP214*BH214,
$DH214="неделя",
$BP214*BH214/7*(ROUNDUP((DAY(EOMONTH(BH$15,0)))/4,0))),
0)</f>
        <v/>
      </c>
      <c r="BZ214" s="125">
        <f t="array" ref="BZ214">
IFERROR(
_xlfn.IFS(
$DH214="день_1",
$BP214*$BL214/($AX214-$AW214+1)*BI214*(DAY(EOMONTH(BI$15,0))),
$DH214="день_2",
$BP214/30*MAX(MIN($AX214,EOMONTH(BI$15,0))-MAX($AW214,BI$15)+1,),
$DH214="раб.день",
$BP214/30*(IFERROR(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$BP214*BI214,
$DH214="неделя",
$BP214*BI214/7*(ROUNDUP((DAY(EOMONTH(BI$15,0)))/4,0))),
0)</f>
        <v/>
      </c>
      <c r="CA214" s="125">
        <f t="array" ref="CA214">
IFERROR(
_xlfn.IFS(
$DH214="день_1",
$BP214*$BL214/($AX214-$AW214+1)*BJ214*(DAY(EOMONTH(BJ$15,0))),
$DH214="день_2",
$BP214/30*MAX(MIN($AX214,EOMONTH(BJ$15,0))-MAX($AW214,BJ$15)+1,),
$DH214="раб.день",
$BP214/30*(IFERROR(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$BP214*BJ214,
$DH214="неделя",
$BP214*BJ214/7*(ROUNDUP((DAY(EOMONTH(BJ$15,0)))/4,0))),
0)</f>
        <v/>
      </c>
      <c r="CB214" s="125">
        <f t="array" ref="CB214">
IFERROR(
_xlfn.IFS(
$DH214="день_1",
$BP214*$BL214/($AX214-$AW214+1)*BK214*(DAY(EOMONTH(BK$15,0))),
$DH214="день_2",
$BP214/30*MAX(MIN($AX214,EOMONTH(BK$15,0))-MAX($AW214,BK$15)+1,),
$DH214="раб.день",
$BP214/30*(IFERROR(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$BP214*BK214,
$DH214="неделя",
$BP214*BK214/7*(ROUNDUP((DAY(EOMONTH(BK$15,0)))/4,0))),
0)</f>
        <v/>
      </c>
      <c r="CC214" s="125">
        <f>SUM($BQ214:$CB214)</f>
        <v/>
      </c>
      <c r="CD214" s="126">
        <f>SUM($EH214:$EH214)</f>
        <v/>
      </c>
      <c r="CE214" s="126">
        <f>$CD214*$AB214</f>
        <v/>
      </c>
      <c r="CF214" s="126">
        <f>SUM($EK214:$EK214)</f>
        <v/>
      </c>
      <c r="CG214" s="126">
        <f>$CF214*$AB214</f>
        <v/>
      </c>
      <c r="CH214" s="126">
        <f>SUM($CC214,$CE214,$CG214)</f>
        <v/>
      </c>
      <c r="CI214" s="126">
        <f>$CH214*(1+$CM214)</f>
        <v/>
      </c>
      <c r="CJ214" s="127" t="n">
        <v>0</v>
      </c>
      <c r="CK214" s="126">
        <f>SUM($CH214:$CH214)*(1+$CJ214)</f>
        <v/>
      </c>
      <c r="CL214" s="126">
        <f>SUM($CH214:$CH214)*(1+$CM214)</f>
        <v/>
      </c>
      <c r="CM214" s="59" t="n"/>
      <c r="CN214" s="59" t="n"/>
      <c r="CO214" s="72" t="n"/>
      <c r="CP214" s="59" t="n"/>
      <c r="CQ214" s="73" t="n"/>
      <c r="CR214" s="73" t="n"/>
      <c r="CS214" s="73" t="n"/>
      <c r="CT214" s="72" t="n"/>
      <c r="CU214" s="79" t="inlineStr">
        <is>
          <t> </t>
        </is>
      </c>
      <c r="CV214" s="60" t="n"/>
      <c r="CW214" s="60" t="n"/>
      <c r="CX214" s="60" t="n"/>
      <c r="CY214" s="127">
        <f>IFERROR(($CC214-$EE214)/($EE214/(1-$DQ214)),0)</f>
        <v/>
      </c>
      <c r="CZ214" s="127">
        <f>IFERROR(1-$EI214/($CE214),0)</f>
        <v/>
      </c>
      <c r="DA214" s="127">
        <f>IFERROR(1-$EL214/($CG214),0)</f>
        <v/>
      </c>
      <c r="DB214" s="126">
        <f>ROUND(IFERROR(($CI214/(1+$CM214)-$EN214),0),2)</f>
        <v/>
      </c>
      <c r="DC214" s="128" t="n"/>
      <c r="DD214" s="125" t="n"/>
      <c r="DE214" s="75" t="n">
        <v>0</v>
      </c>
      <c r="DF214" s="128" t="n"/>
      <c r="DG214" s="125">
        <f>IF($DC214=0,0,$DD214*($DC214*100%-$DE214*$DF214))*SUM($AB214:$AB214)</f>
        <v/>
      </c>
      <c r="DH214" s="129" t="inlineStr">
        <is>
          <t>месяц</t>
        </is>
      </c>
      <c r="DI214" s="130">
        <f t="array" ref="DI214">IFERROR(
IF($ES214="LisChannel",
(ROUND(((INDEX({174.625;153.888888888889;130.972222222222},MATCH($AI214,{2;3;4}),0))*$AG214*$AI214),2)),0),0)</f>
        <v/>
      </c>
      <c r="DJ214" s="130">
        <f>
_xlfn.LET(_xlpm.X,
IFERROR(
IF($ES214="НовиковТВ",
(_xlfn.LET(_xlpm.NTV,
_xlfn.LET(_xlpm.MIN,350000,
IF(SUMIFS($DI:$DI,$ES:$ES,"НовиковТВ")&lt;=_xlpm.MIN,
(SUMIFS($DI:$DI,$ES:$ES,"НовиковТВ")/(COUNTIFS($ES:$ES,"НовиковТВ")))*_xlpm.MIN/SUMIFS($DI:$DI,$ES:$ES,"НовиковТВ"),
DI214)),
_xlpm.NTV+$DG214/(1-(1-(_xlpm.NTV)*(1-$DL214)*(1-$DM214)*(1-$DN214)*(1-$DO214)*(1-$DP214)/_xlpm.NTV))))/(1+$EP214),
$DI214+$DG214/(1-(1-($DI214)*(1-$DL214)*(1-$DM214)*(1-$DN214)*(1-$DO214)*(1-$DP214)/$DI214))),
0),
_xlpm.X*(1+$CM214)*(1+$CW214)-_xlpm.X*(1+$CM214)+_xlpm.X)</f>
        <v/>
      </c>
      <c r="DK214" s="125" t="inlineStr">
        <is>
          <t>послед.</t>
        </is>
      </c>
      <c r="DL214" s="63" t="n">
        <v>0</v>
      </c>
      <c r="DM214" s="63" t="n">
        <v>0</v>
      </c>
      <c r="DN214" s="63" t="n">
        <v>0</v>
      </c>
      <c r="DO214" s="63" t="n">
        <v>0</v>
      </c>
      <c r="DP214" s="63" t="n">
        <v>0</v>
      </c>
      <c r="DQ214" s="63">
        <f t="array" ref="DQ214">IFERROR(_xlfn.IFS(
$DK214="послед.",1-(1-$DL214)*(1-$DM214)*(1-$DN214)*(1-$DO214)*(1-$DP214),
$DK214="сумм.",$DL214+$DM214+$DN214+$DO214+$DP214),
0)</f>
        <v/>
      </c>
      <c r="DR214" s="125">
        <f t="array" ref="DR214">
IFERROR(
_xlfn.IFS(
$BL214=0,
0,
$BL214&gt;0,
_xlfn.IFS($DK214="послед.",
$DJ214*(1-$DL214)*(1-$DM214)*(1-$DN214)*(1-$DO214)*(1-$DP214),
$DK214="сумм.",
$DJ214*(1-($DL214+$DM214+$DN214+$DO214+$DP214)))),0)</f>
        <v/>
      </c>
      <c r="DS214" s="125">
        <f t="array" ref="DS214">
IFERROR(_xlfn.IFS(
$DH214="день_1",
$DR214*$BL214/($AX214-$AW214+1)*AZ214*(DAY(EOMONTH(AZ$15,0))),
$DH214="день_2",
$DR214/30*MAX(MIN($AX214,EOMONTH(AZ$15,0))-MAX($AW214,AZ$15)+1,),
$DH214="раб.день",
$DR214/30*(IFERROR(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$DR214*AZ214,
$DH214="неделя",
$DR214*AZ214/7*(ROUNDUP((DAY(EOMONTH(AZ$15,0)))/4,0))),
0)</f>
        <v/>
      </c>
      <c r="DT214" s="125">
        <f t="array" ref="DT214">
IFERROR(_xlfn.IFS(
$DH214="день_1",
$DR214*$BL214/($AX214-$AW214+1)*BA214*(DAY(EOMONTH(BA$15,0))),
$DH214="день_2",
$DR214/30*MAX(MIN($AX214,EOMONTH(BA$15,0))-MAX($AW214,BA$15)+1,),
$DH214="раб.день",
$DR214/30*(IFERROR(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$DR214*BA214,
$DH214="неделя",
$DR214*BA214/7*(ROUNDUP((DAY(EOMONTH(BA$15,0)))/4,0))),
0)</f>
        <v/>
      </c>
      <c r="DU214" s="125">
        <f t="array" ref="DU214">
IFERROR(_xlfn.IFS(
$DH214="день_1",
$DR214*$BL214/($AX214-$AW214+1)*BB214*(DAY(EOMONTH(BB$15,0))),
$DH214="день_2",
$DR214/30*MAX(MIN($AX214,EOMONTH(BB$15,0))-MAX($AW214,BB$15)+1,),
$DH214="раб.день",
$DR214/30*(IFERROR(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$DR214*BB214,
$DH214="неделя",
$DR214*BB214/7*(ROUNDUP((DAY(EOMONTH(BB$15,0)))/4,0))),
0)</f>
        <v/>
      </c>
      <c r="DV214" s="125">
        <f t="array" ref="DV214">
IFERROR(_xlfn.IFS(
$DH214="день_1",
$DR214*$BL214/($AX214-$AW214+1)*BC214*(DAY(EOMONTH(BC$15,0))),
$DH214="день_2",
$DR214/30*MAX(MIN($AX214,EOMONTH(BC$15,0))-MAX($AW214,BC$15)+1,),
$DH214="раб.день",
$DR214/30*(IFERROR(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$DR214*BC214,
$DH214="неделя",
$DR214*BC214/7*(ROUNDUP((DAY(EOMONTH(BC$15,0)))/4,0))),
0)</f>
        <v/>
      </c>
      <c r="DW214" s="125">
        <f t="array" ref="DW214">
IFERROR(_xlfn.IFS(
$DH214="день_1",
$DR214*$BL214/($AX214-$AW214+1)*BD214*(DAY(EOMONTH(BD$15,0))),
$DH214="день_2",
$DR214/30*MAX(MIN($AX214,EOMONTH(BD$15,0))-MAX($AW214,BD$15)+1,),
$DH214="раб.день",
$DR214/30*(IFERROR(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$DR214*BD214,
$DH214="неделя",
$DR214*BD214/7*(ROUNDUP((DAY(EOMONTH(BD$15,0)))/4,0))),
0)</f>
        <v/>
      </c>
      <c r="DX214" s="125">
        <f t="array" ref="DX214">
IFERROR(_xlfn.IFS(
$DH214="день_1",
$DR214*$BL214/($AX214-$AW214+1)*BE214*(DAY(EOMONTH(BE$15,0))),
$DH214="день_2",
$DR214/30*MAX(MIN($AX214,EOMONTH(BE$15,0))-MAX($AW214,BE$15)+1,),
$DH214="раб.день",
$DR214/30*(IFERROR(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$DR214*BE214,
$DH214="неделя",
$DR214*BE214/7*(ROUNDUP((DAY(EOMONTH(BE$15,0)))/4,0))),
0)</f>
        <v/>
      </c>
      <c r="DY214" s="125">
        <f t="array" ref="DY214">
IFERROR(_xlfn.IFS(
$DH214="день_1",
$DR214*$BL214/($AX214-$AW214+1)*BF214*(DAY(EOMONTH(BF$15,0))),
$DH214="день_2",
$DR214/30*MAX(MIN($AX214,EOMONTH(BF$15,0))-MAX($AW214,BF$15)+1,),
$DH214="раб.день",
$DR214/30*(IFERROR(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$DR214*BF214,
$DH214="неделя",
$DR214*BF214/7*(ROUNDUP((DAY(EOMONTH(BF$15,0)))/4,0))),
0)</f>
        <v/>
      </c>
      <c r="DZ214" s="125">
        <f t="array" ref="DZ214">
IFERROR(_xlfn.IFS(
$DH214="день_1",
$DR214*$BL214/($AX214-$AW214+1)*BG214*(DAY(EOMONTH(BG$15,0))),
$DH214="день_2",
$DR214/30*MAX(MIN($AX214,EOMONTH(BG$15,0))-MAX($AW214,BG$15)+1,),
$DH214="раб.день",
$DR214/30*(IFERROR(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$DR214*BG214,
$DH214="неделя",
$DR214*BG214/7*(ROUNDUP((DAY(EOMONTH(BG$15,0)))/4,0))),
0)</f>
        <v/>
      </c>
      <c r="EA214" s="125">
        <f t="array" ref="EA214">
IFERROR(_xlfn.IFS(
$DH214="день_1",
$DR214*$BL214/($AX214-$AW214+1)*BH214*(DAY(EOMONTH(BH$15,0))),
$DH214="день_2",
$DR214/30*MAX(MIN($AX214,EOMONTH(BH$15,0))-MAX($AW214,BH$15)+1,),
$DH214="раб.день",
$DR214/30*(IFERROR(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$DR214*BH214,
$DH214="неделя",
$DR214*BH214/7*(ROUNDUP((DAY(EOMONTH(BH$15,0)))/4,0))),
0)</f>
        <v/>
      </c>
      <c r="EB214" s="125">
        <f t="array" ref="EB214">
IFERROR(_xlfn.IFS(
$DH214="день_1",
$DR214*$BL214/($AX214-$AW214+1)*BI214*(DAY(EOMONTH(BI$15,0))),
$DH214="день_2",
$DR214/30*MAX(MIN($AX214,EOMONTH(BI$15,0))-MAX($AW214,BI$15)+1,),
$DH214="раб.день",
$DR214/30*(IFERROR(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$DR214*BI214,
$DH214="неделя",
$DR214*BI214/7*(ROUNDUP((DAY(EOMONTH(BI$15,0)))/4,0))),
0)</f>
        <v/>
      </c>
      <c r="EC214" s="125">
        <f t="array" ref="EC214">
IFERROR(_xlfn.IFS(
$DH214="день_1",
$DR214*$BL214/($AX214-$AW214+1)*BJ214*(DAY(EOMONTH(BJ$15,0))),
$DH214="день_2",
$DR214/30*MAX(MIN($AX214,EOMONTH(BJ$15,0))-MAX($AW214,BJ$15)+1,),
$DH214="раб.день",
$DR214/30*(IFERROR(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$DR214*BJ214,
$DH214="неделя",
$DR214*BJ214/7*(ROUNDUP((DAY(EOMONTH(BJ$15,0)))/4,0))),
0)</f>
        <v/>
      </c>
      <c r="ED214" s="125">
        <f t="array" ref="ED214">
IFERROR(_xlfn.IFS(
$DH214="день_1",
$DR214*$BL214/($AX214-$AW214+1)*BK214*(DAY(EOMONTH(BK$15,0))),
$DH214="день_2",
$DR214/30*MAX(MIN($AX214,EOMONTH(BK$15,0))-MAX($AW214,BK$15)+1,),
$DH214="раб.день",
$DR214/30*(IFERROR(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$DR214*BK214,
$DH214="неделя",
$DR214*BK214/7*(ROUNDUP((DAY(EOMONTH(BK$15,0)))/4,0))),
0)</f>
        <v/>
      </c>
      <c r="EE214" s="125">
        <f>SUM($DS214,$DT214,$DU214,$DV214,$DW214,$DX214,$DY214,$DZ214,$EA214,$EB214,$EC214,$ED214)</f>
        <v/>
      </c>
      <c r="EF214" s="125">
        <f>IFERROR(ROUND($EE214*(1+$EP214),2),0)</f>
        <v/>
      </c>
      <c r="EG214" s="128" t="n">
        <v>1</v>
      </c>
      <c r="EH214" s="126" t="n">
        <v>0</v>
      </c>
      <c r="EI214" s="126">
        <f>ROUND(SUM($EH214:$EH214)*SUM($AB214:$AB214)*$EG214,2)</f>
        <v/>
      </c>
      <c r="EJ214" s="126">
        <f>ROUND($EI214*(1+$EP214),2)</f>
        <v/>
      </c>
      <c r="EK214" s="126" t="n">
        <v>0</v>
      </c>
      <c r="EL214" s="126">
        <f>ROUND(SUM($EK214:$EK214)*SUM($AB214:$AB214)*$EG214,2)</f>
        <v/>
      </c>
      <c r="EM214" s="126">
        <f>ROUND($EL214*(1+$EP214),2)</f>
        <v/>
      </c>
      <c r="EN214" s="126">
        <f>SUM($EE214,$EI214,$EL214)</f>
        <v/>
      </c>
      <c r="EO214" s="126">
        <f>SUM($EF214,$EJ214,$EM214)</f>
        <v/>
      </c>
      <c r="EP214" s="59" t="n"/>
      <c r="EQ214" s="59" t="n"/>
      <c r="ER214" s="60">
        <f t="array" ref="ER2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MATCH(ES214,
{"AMS";"RussOutdoor";"HD Outdoor";"Ingroup";"IQ";"Ledproduction";"LisChannel";"Logic";"Media-PPL";"NovikovTV | НовиковТВ";"SMA";"SOK";"КрокусТВ | CrocusTV | IndoorTV";"Сити";"ТЯК Москва"},
0)),"")</f>
        <v/>
      </c>
      <c r="ES214" s="60" t="n"/>
      <c r="ET214" s="60">
        <f t="array" ref="ET2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MATCH(ES214,
{"AMS";"RussOutdoor";"HD Outdoor";"Ingroup";"IQ";"Ledproduction";"LisChannel";"Logic";"Media-PPL";"NovikovTV | НовиковТВ";"SMA";"SOK";"КрокусТВ | CrocusTV | IndoorTV";"Сити";"ТЯК Москва"},
0)),"")</f>
        <v/>
      </c>
      <c r="EU214" s="60" t="n"/>
      <c r="EV214" s="60" t="n"/>
      <c r="EX214" s="110">
        <f t="array" ref="EX214">
($AR214/30
+N("ТРАФИК ПЛОЩАДКИ"))*
(IFERROR(
_xlfn.LET(
_xlpm.GPR,
HLOOKUP($L214,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IF($Q214="цифровой",_xlpm.GPR/$AG214,_xlpm.GPR/60)),
0)
+N("DWELL TIME"))*
(IF($AB214=0,0,IF($AB214=1,0.3,IF($AB214=2,0.5,IF($AB214&gt;2,1))))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_xlfn.IFS($AC214="да",1.2,$AC214="нет",1)*
_xlfn.IFS($AD214="да",1.2,$AD214="нет",1)*
IF(R214="статический",1,1.2)*
$X214*
INDEX(
{1.2;1;1.2;1.2;1;1.2;1.2;1.2;1.2;1.2;1.2;1;1.2;1.2;1.2;1.2;1;1;1.2;1.2;1.2;1;1;1;1;1.2;1.2;1.2;1.2;1;1;1;1;1.2;1.2;1.2;1.2;1.2;1.2;1.2;1.2;1;1;1.2;1;1;1;1;1.5;1;1;1.5;1.5;1.2},
MATCH($Q214,_xlpm.MI,0)))&gt;{0.02;0.04;0.06;0.1;0.2;0.4;0.6;0.8;1;2;4;6})),
{0;1;2;3;4;5;6;7;8;9;10;11;12},
0)))
+N("КОЭФФИЦИЕНТ КОНТАКТА"))))*
(_xlfn.IFS($X214&lt;0.1,$X214/1000,$X214&gt;25,5.2,AND($X214&gt;=0.1,$X214&lt;=25),(($X214*2+0.1)/10)*($X214/10)))*
IFERROR((_xlfn.LET(
_xlpm.MA,
{0;0.8;0.85;0.9;0.95;1},
_xlpm.MAA,
{0;1;2;3;4;5},
INDEX(_xlpm.MA,MATCH(SUMPRODUCT(--((IF(ROUND(_xlpm.MAA,1)&gt;5,5,ROUND($AB214,1)))&gt;{0;1;2;3;4;5})),_xlpm.MAA,0)))
+N("КОЭФФИЦИЕНТ КОЛ-ВО КОНСТРУКЦИЙ")),1)*
$AB214,0))*
(IF($Q214="цифровой",$AG214/15*$AI214,1)
+N("ДЛЯ ЦИФРЫ"))</f>
        <v/>
      </c>
      <c r="EY214" s="110">
        <f>IFERROR(EX214*AY214,0)</f>
        <v/>
      </c>
      <c r="EZ214" s="131">
        <f>IFERROR(DP214/EY214*1000,0)</f>
        <v/>
      </c>
      <c r="FA214" s="112">
        <f>IFERROR(FC214/FB214,0)</f>
        <v/>
      </c>
      <c r="FB214" s="112">
        <f>IFERROR((FC214/(EY214/FF214*#REF!))*0.825,0)</f>
        <v/>
      </c>
      <c r="FC214" s="112">
        <f>IFERROR(((EX214*30/AR214)*100)/30,0)</f>
        <v/>
      </c>
      <c r="FD214" s="112">
        <f>IFERROR(EY214/G214*100%,0)</f>
        <v/>
      </c>
      <c r="FE214" s="112">
        <f>IFERROR(FD214/FC214*100%,0)</f>
        <v/>
      </c>
      <c r="FF214" s="110">
        <f>IFERROR(AR214/30*AY214,0)</f>
        <v/>
      </c>
    </row>
  </sheetData>
  <autoFilter ref="A15:EV22"/>
  <conditionalFormatting sqref="F8">
    <cfRule type="cellIs" priority="8415" operator="equal" dxfId="0">
      <formula>"выкл"</formula>
    </cfRule>
    <cfRule type="cellIs" priority="8416" operator="equal" dxfId="2">
      <formula>"вкл"</formula>
    </cfRule>
  </conditionalFormatting>
  <conditionalFormatting sqref="A16:AY214 BL16:BL214 BN16:BP214 CC16:CT214 CY16:DH214 DK16:DR214 EE16:EV214">
    <cfRule type="expression" priority="1202" dxfId="2">
      <formula>AND(ROW(A16)=CELL("строка"),$F$8="вкл")</formula>
    </cfRule>
    <cfRule type="containsBlanks" priority="1215" dxfId="0">
      <formula>LEN(TRIM(A16))=0</formula>
    </cfRule>
  </conditionalFormatting>
  <conditionalFormatting sqref="BL16:BL214">
    <cfRule type="cellIs" priority="1212" operator="greaterThan" dxfId="6">
      <formula>0</formula>
    </cfRule>
    <cfRule type="cellIs" priority="1213" operator="equal" dxfId="5">
      <formula>0</formula>
    </cfRule>
  </conditionalFormatting>
  <conditionalFormatting sqref="DB16:DB214">
    <cfRule type="cellIs" priority="1206" operator="greaterThan" dxfId="6">
      <formula>0</formula>
    </cfRule>
    <cfRule type="cellIs" priority="1207" operator="equal" dxfId="5">
      <formula>0</formula>
    </cfRule>
    <cfRule type="cellIs" priority="1208" operator="lessThan" dxfId="5">
      <formula>0</formula>
    </cfRule>
  </conditionalFormatting>
  <conditionalFormatting sqref="AY9 BO16:BO214 DS9:ED9">
    <cfRule type="cellIs" priority="1205" operator="lessThan" dxfId="5">
      <formula>0</formula>
    </cfRule>
  </conditionalFormatting>
  <conditionalFormatting sqref="CY16:DA27">
    <cfRule type="cellIs" priority="1203" operator="greaterThan" dxfId="6">
      <formula>0</formula>
    </cfRule>
    <cfRule type="cellIs" priority="1204" operator="lessThan" dxfId="5">
      <formula>0</formula>
    </cfRule>
    <cfRule type="cellIs" priority="1214" operator="equal" dxfId="5">
      <formula>0</formula>
    </cfRule>
  </conditionalFormatting>
  <conditionalFormatting sqref="EH16:EH214 EK16:EK214">
    <cfRule type="containsText" priority="1200" operator="containsText" dxfId="39" text="под запрос">
      <formula>NOT(ISERROR(SEARCH("под запрос",EH16)))</formula>
    </cfRule>
  </conditionalFormatting>
  <conditionalFormatting sqref="CY16:DB27">
    <cfRule type="expression" priority="8418" dxfId="2">
      <formula>AND(ROW(CV16)=CELL("строка"),$F$8="вкл")</formula>
    </cfRule>
  </conditionalFormatting>
  <conditionalFormatting sqref="BM16:BM214">
    <cfRule type="containsText" priority="232" operator="containsText" dxfId="37" text="пакет">
      <formula>NOT(ISERROR(SEARCH("пакет",BM16)))</formula>
    </cfRule>
    <cfRule type="expression" priority="233" dxfId="2">
      <formula>AND(ROW(BM16)=CELL("строка"),$F$8="вкл")</formula>
    </cfRule>
    <cfRule type="containsBlanks" priority="234" dxfId="0">
      <formula>LEN(TRIM(BM16))=0</formula>
    </cfRule>
  </conditionalFormatting>
  <conditionalFormatting sqref="ER16:ER214 EU16:EV214">
    <cfRule type="containsText" priority="219" operator="containsText" dxfId="34" text="!!!ВАЖНО">
      <formula>NOT(ISERROR(SEARCH("!!!ВАЖНО",ER16)))</formula>
    </cfRule>
  </conditionalFormatting>
  <conditionalFormatting sqref="CV16:CX27">
    <cfRule type="containsText" priority="220" operator="containsText" dxfId="14" text="резерв">
      <formula>NOT(ISERROR(SEARCH("резерв",CV16)))</formula>
    </cfRule>
    <cfRule type="containsText" priority="221" operator="containsText" dxfId="13" text="снят">
      <formula>NOT(ISERROR(SEARCH("снят",CV16)))</formula>
    </cfRule>
    <cfRule type="expression" priority="222" dxfId="2">
      <formula>AND(ROW(CV16)=CELL("строка"),$F$8="вкл")</formula>
    </cfRule>
    <cfRule type="containsBlanks" priority="223" dxfId="0">
      <formula>LEN(TRIM(CV16))=0</formula>
    </cfRule>
  </conditionalFormatting>
  <conditionalFormatting sqref="DI16:DJ27">
    <cfRule type="expression" priority="30" dxfId="2">
      <formula>AND(ROW(DI16)=CELL("строка"),$F$8="вкл")</formula>
    </cfRule>
    <cfRule type="containsBlanks" priority="31" dxfId="0">
      <formula>LEN(TRIM(DI16))=0</formula>
    </cfRule>
  </conditionalFormatting>
  <conditionalFormatting sqref="AZ16:BK27">
    <cfRule type="expression" priority="26" dxfId="2">
      <formula>AND(ROW(AZ16)=CELL("строка"),$F$8="вкл")</formula>
    </cfRule>
    <cfRule type="containsBlanks" priority="29" dxfId="0">
      <formula>LEN(TRIM(AZ16))=0</formula>
    </cfRule>
    <cfRule type="cellIs" priority="27" operator="greaterThan" dxfId="6">
      <formula>0</formula>
    </cfRule>
    <cfRule type="cellIs" priority="28" operator="equal" dxfId="5">
      <formula>0</formula>
    </cfRule>
  </conditionalFormatting>
  <conditionalFormatting sqref="DS16:ED27">
    <cfRule type="expression" priority="24" dxfId="2">
      <formula>AND(ROW(DS16)=CELL("строка"),$F$8="вкл")</formula>
    </cfRule>
    <cfRule type="containsBlanks" priority="25" dxfId="0">
      <formula>LEN(TRIM(DS16))=0</formula>
    </cfRule>
  </conditionalFormatting>
  <conditionalFormatting sqref="BQ16:CB27">
    <cfRule type="expression" priority="22" dxfId="2">
      <formula>AND(ROW(BQ16)=CELL("строка"),$F$8="вкл")</formula>
    </cfRule>
    <cfRule type="containsBlanks" priority="23" dxfId="0">
      <formula>LEN(TRIM(BQ16))=0</formula>
    </cfRule>
  </conditionalFormatting>
  <conditionalFormatting sqref="EX16:FF27">
    <cfRule type="cellIs" priority="21" operator="equal" dxfId="0">
      <formula>"n/a"</formula>
    </cfRule>
  </conditionalFormatting>
  <conditionalFormatting sqref="CY28:DA214">
    <cfRule type="cellIs" priority="16" operator="greaterThan" dxfId="6">
      <formula>0</formula>
    </cfRule>
    <cfRule type="cellIs" priority="17" operator="lessThan" dxfId="5">
      <formula>0</formula>
    </cfRule>
    <cfRule type="cellIs" priority="18" operator="equal" dxfId="5">
      <formula>0</formula>
    </cfRule>
  </conditionalFormatting>
  <conditionalFormatting sqref="CY28:DB214">
    <cfRule type="expression" priority="19" dxfId="2">
      <formula>AND(ROW(CV28)=CELL("строка"),$F$8="вкл")</formula>
    </cfRule>
  </conditionalFormatting>
  <conditionalFormatting sqref="CV28:CX214">
    <cfRule type="containsText" priority="12" operator="containsText" dxfId="14" text="резерв">
      <formula>NOT(ISERROR(SEARCH("резерв",CV28)))</formula>
    </cfRule>
    <cfRule type="containsText" priority="13" operator="containsText" dxfId="13" text="снят">
      <formula>NOT(ISERROR(SEARCH("снят",CV28)))</formula>
    </cfRule>
    <cfRule type="expression" priority="14" dxfId="2">
      <formula>AND(ROW(CV28)=CELL("строка"),$F$8="вкл")</formula>
    </cfRule>
    <cfRule type="containsBlanks" priority="15" dxfId="0">
      <formula>LEN(TRIM(CV28))=0</formula>
    </cfRule>
  </conditionalFormatting>
  <conditionalFormatting sqref="DI28:DJ214">
    <cfRule type="expression" priority="10" dxfId="2">
      <formula>AND(ROW(DI28)=CELL("строка"),$F$8="вкл")</formula>
    </cfRule>
    <cfRule type="containsBlanks" priority="11" dxfId="0">
      <formula>LEN(TRIM(DI28))=0</formula>
    </cfRule>
  </conditionalFormatting>
  <conditionalFormatting sqref="AZ28:BK214">
    <cfRule type="expression" priority="6" dxfId="2">
      <formula>AND(ROW(AZ28)=CELL("строка"),$F$8="вкл")</formula>
    </cfRule>
    <cfRule type="containsBlanks" priority="9" dxfId="0">
      <formula>LEN(TRIM(AZ28))=0</formula>
    </cfRule>
    <cfRule type="cellIs" priority="7" operator="greaterThan" dxfId="6">
      <formula>0</formula>
    </cfRule>
    <cfRule type="cellIs" priority="8" operator="equal" dxfId="5">
      <formula>0</formula>
    </cfRule>
  </conditionalFormatting>
  <conditionalFormatting sqref="DS28:ED214">
    <cfRule type="expression" priority="4" dxfId="2">
      <formula>AND(ROW(DS28)=CELL("строка"),$F$8="вкл")</formula>
    </cfRule>
    <cfRule type="containsBlanks" priority="5" dxfId="0">
      <formula>LEN(TRIM(DS28))=0</formula>
    </cfRule>
  </conditionalFormatting>
  <conditionalFormatting sqref="BQ28:CB214">
    <cfRule type="expression" priority="2" dxfId="2">
      <formula>AND(ROW(BQ28)=CELL("строка"),$F$8="вкл")</formula>
    </cfRule>
    <cfRule type="containsBlanks" priority="3" dxfId="0">
      <formula>LEN(TRIM(BQ28))=0</formula>
    </cfRule>
  </conditionalFormatting>
  <conditionalFormatting sqref="EX28:FF214">
    <cfRule type="cellIs" priority="1" operator="equal" dxfId="0">
      <formula>"n/a"</formula>
    </cfRule>
  </conditionalFormatting>
  <dataValidations disablePrompts="1" count="3">
    <dataValidation sqref="F8" showDropDown="0" showInputMessage="1" showErrorMessage="1" allowBlank="1" type="list">
      <formula1>"ВКЛ,ВЫКЛ"</formula1>
    </dataValidation>
    <dataValidation sqref="DK16:DK214" showDropDown="0" showInputMessage="1" showErrorMessage="1" allowBlank="1" type="list">
      <formula1>"сумм.,послед."</formula1>
    </dataValidation>
    <dataValidation sqref="DH16:DH214" showDropDown="0" showInputMessage="1" showErrorMessage="1" allowBlank="1" type="list">
      <formula1>"день_1,день_2,раб.день,месяц"</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2025-10-07T10:37:13Z</dcterms:modified>
  <cp:lastModifiedBy>Дмитрий Плахотный</cp:lastModifiedBy>
</cp:coreProperties>
</file>