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025" firstSheet="1" activeTab="5"/>
  </bookViews>
  <sheets>
    <sheet name="Trajectory - General" sheetId="8" r:id="rId1"/>
    <sheet name="Trajectory - Yaw" sheetId="7" r:id="rId2"/>
    <sheet name="Trajectory - Pitch" sheetId="6" r:id="rId3"/>
    <sheet name="8S_neck_trajectory_roll" sheetId="5" r:id="rId4"/>
    <sheet name="8S_neck_body_prop" sheetId="1" r:id="rId5"/>
    <sheet name="Attachment Prop" sheetId="2" r:id="rId6"/>
    <sheet name="Cable Attachments Extra Working" sheetId="3" r:id="rId7"/>
    <sheet name="Cables Prop" sheetId="4" r:id="rId8"/>
  </sheets>
  <calcPr calcId="145621"/>
</workbook>
</file>

<file path=xl/calcChain.xml><?xml version="1.0" encoding="utf-8"?>
<calcChain xmlns="http://schemas.openxmlformats.org/spreadsheetml/2006/main">
  <c r="D25" i="8" l="1"/>
  <c r="A24" i="8"/>
  <c r="D15" i="8"/>
  <c r="A15" i="8"/>
  <c r="D12" i="8"/>
  <c r="A12" i="8"/>
  <c r="D7" i="8"/>
  <c r="A7" i="8"/>
  <c r="D4" i="8"/>
  <c r="A4" i="8"/>
  <c r="D3" i="8"/>
  <c r="A3" i="8"/>
  <c r="D23" i="8"/>
  <c r="A23" i="8"/>
  <c r="D20" i="8"/>
  <c r="A20" i="8"/>
  <c r="D17" i="8"/>
  <c r="A17" i="8"/>
  <c r="D14" i="8"/>
  <c r="A14" i="8"/>
  <c r="D11" i="8"/>
  <c r="A11" i="8"/>
  <c r="D8" i="8"/>
  <c r="A8" i="8"/>
  <c r="D5" i="8"/>
  <c r="A5" i="8"/>
  <c r="D2" i="8"/>
  <c r="A2" i="8"/>
  <c r="F37" i="3" l="1"/>
  <c r="E37" i="3"/>
  <c r="G37" i="3"/>
  <c r="D25" i="7" l="1"/>
  <c r="D22" i="7"/>
  <c r="D19" i="7"/>
  <c r="D16" i="7"/>
  <c r="D13" i="7"/>
  <c r="D10" i="7"/>
  <c r="D7" i="7"/>
  <c r="D4" i="7"/>
  <c r="A25" i="7"/>
  <c r="A22" i="7"/>
  <c r="A19" i="7"/>
  <c r="A16" i="7"/>
  <c r="A13" i="7"/>
  <c r="A10" i="7"/>
  <c r="A7" i="7"/>
  <c r="A4" i="7"/>
  <c r="D24" i="6"/>
  <c r="D21" i="6"/>
  <c r="D18" i="6"/>
  <c r="D15" i="6"/>
  <c r="D12" i="6"/>
  <c r="D9" i="6"/>
  <c r="D6" i="6"/>
  <c r="D3" i="6"/>
  <c r="A24" i="6"/>
  <c r="A21" i="6"/>
  <c r="A18" i="6"/>
  <c r="A15" i="6"/>
  <c r="A12" i="6"/>
  <c r="A9" i="6"/>
  <c r="A6" i="6"/>
  <c r="A3" i="6"/>
  <c r="D23" i="5"/>
  <c r="D5" i="5"/>
  <c r="D8" i="5"/>
  <c r="D11" i="5"/>
  <c r="D14" i="5"/>
  <c r="D17" i="5"/>
  <c r="D20" i="5"/>
  <c r="D2" i="5"/>
  <c r="A23" i="5"/>
  <c r="A20" i="5"/>
  <c r="A17" i="5"/>
  <c r="A14" i="5"/>
  <c r="A11" i="5"/>
  <c r="A8" i="5"/>
  <c r="A5" i="5"/>
  <c r="A2" i="5"/>
  <c r="P4" i="1" l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Q3" i="1"/>
  <c r="R3" i="1"/>
  <c r="P3" i="1"/>
  <c r="N9" i="1" l="1"/>
  <c r="N8" i="1"/>
  <c r="L8" i="1"/>
  <c r="M8" i="1"/>
  <c r="N7" i="1"/>
  <c r="L7" i="1"/>
  <c r="N6" i="1"/>
  <c r="L6" i="1"/>
  <c r="M7" i="1"/>
  <c r="M6" i="1"/>
  <c r="N5" i="1"/>
  <c r="M5" i="1"/>
  <c r="L5" i="1"/>
  <c r="M4" i="1"/>
  <c r="N4" i="1"/>
  <c r="L4" i="1"/>
  <c r="N3" i="1"/>
  <c r="M3" i="1"/>
  <c r="L3" i="1"/>
  <c r="N2" i="1"/>
  <c r="M2" i="1"/>
  <c r="L2" i="1"/>
  <c r="E9" i="1"/>
  <c r="D9" i="1"/>
  <c r="E8" i="1"/>
  <c r="C9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AI52" i="2" l="1"/>
  <c r="AE52" i="2"/>
  <c r="AA52" i="2"/>
  <c r="W50" i="2"/>
  <c r="W52" i="2"/>
  <c r="S53" i="2"/>
  <c r="S52" i="2"/>
  <c r="S51" i="2"/>
  <c r="S50" i="2"/>
  <c r="O51" i="2"/>
  <c r="O52" i="2"/>
  <c r="O53" i="2"/>
  <c r="O5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40" i="2"/>
  <c r="M53" i="2"/>
  <c r="N53" i="2"/>
  <c r="P53" i="2"/>
  <c r="Q53" i="2"/>
  <c r="R53" i="2"/>
  <c r="T53" i="2"/>
  <c r="M52" i="2"/>
  <c r="N52" i="2"/>
  <c r="P52" i="2"/>
  <c r="Q52" i="2"/>
  <c r="R52" i="2"/>
  <c r="T52" i="2"/>
  <c r="U52" i="2"/>
  <c r="V52" i="2"/>
  <c r="X52" i="2"/>
  <c r="Y52" i="2"/>
  <c r="Z52" i="2"/>
  <c r="AB52" i="2"/>
  <c r="AC52" i="2"/>
  <c r="AD52" i="2"/>
  <c r="AF52" i="2"/>
  <c r="AG52" i="2"/>
  <c r="AH52" i="2"/>
  <c r="AJ52" i="2"/>
  <c r="M51" i="2"/>
  <c r="N51" i="2"/>
  <c r="P51" i="2"/>
  <c r="Q51" i="2"/>
  <c r="R51" i="2"/>
  <c r="T51" i="2"/>
  <c r="T50" i="2"/>
  <c r="U50" i="2"/>
  <c r="V50" i="2"/>
  <c r="M50" i="2"/>
  <c r="N50" i="2"/>
  <c r="P50" i="2"/>
  <c r="Q50" i="2"/>
  <c r="R50" i="2"/>
  <c r="H40" i="2"/>
  <c r="I40" i="2"/>
  <c r="J40" i="2"/>
  <c r="H41" i="2"/>
  <c r="I41" i="2"/>
  <c r="J41" i="2"/>
  <c r="H42" i="2"/>
  <c r="I42" i="2"/>
  <c r="J42" i="2"/>
  <c r="L42" i="2"/>
  <c r="H43" i="2"/>
  <c r="I43" i="2"/>
  <c r="J43" i="2"/>
  <c r="L43" i="2"/>
  <c r="H44" i="2"/>
  <c r="I44" i="2"/>
  <c r="J44" i="2"/>
  <c r="L44" i="2"/>
  <c r="H45" i="2"/>
  <c r="I45" i="2"/>
  <c r="J45" i="2"/>
  <c r="L45" i="2"/>
  <c r="H46" i="2"/>
  <c r="I46" i="2"/>
  <c r="J46" i="2"/>
  <c r="L46" i="2"/>
  <c r="H47" i="2"/>
  <c r="I47" i="2"/>
  <c r="J47" i="2"/>
  <c r="L47" i="2"/>
  <c r="H48" i="2"/>
  <c r="I48" i="2"/>
  <c r="J48" i="2"/>
  <c r="L48" i="2"/>
  <c r="H49" i="2"/>
  <c r="I49" i="2"/>
  <c r="J49" i="2"/>
  <c r="L49" i="2"/>
  <c r="H50" i="2"/>
  <c r="I50" i="2"/>
  <c r="J50" i="2"/>
  <c r="L50" i="2"/>
  <c r="H51" i="2"/>
  <c r="I51" i="2"/>
  <c r="J51" i="2"/>
  <c r="L51" i="2"/>
  <c r="H52" i="2"/>
  <c r="I52" i="2"/>
  <c r="J52" i="2"/>
  <c r="L52" i="2"/>
  <c r="H53" i="2"/>
  <c r="I53" i="2"/>
  <c r="J53" i="2"/>
  <c r="L53" i="2"/>
  <c r="H54" i="2"/>
  <c r="I54" i="2"/>
  <c r="J54" i="2"/>
  <c r="H55" i="2"/>
  <c r="I55" i="2"/>
  <c r="J55" i="2"/>
  <c r="L55" i="2"/>
  <c r="H56" i="2"/>
  <c r="I56" i="2"/>
  <c r="J56" i="2"/>
  <c r="L56" i="2"/>
  <c r="H57" i="2"/>
  <c r="I57" i="2"/>
  <c r="J57" i="2"/>
  <c r="H58" i="2"/>
  <c r="I58" i="2"/>
  <c r="J58" i="2"/>
  <c r="H59" i="2"/>
  <c r="I59" i="2"/>
  <c r="J59" i="2"/>
  <c r="H60" i="2"/>
  <c r="I60" i="2"/>
  <c r="J60" i="2"/>
  <c r="L60" i="2"/>
  <c r="H61" i="2"/>
  <c r="I61" i="2"/>
  <c r="J61" i="2"/>
  <c r="L61" i="2"/>
  <c r="H62" i="2"/>
  <c r="I62" i="2"/>
  <c r="J62" i="2"/>
  <c r="L62" i="2"/>
  <c r="H63" i="2"/>
  <c r="I63" i="2"/>
  <c r="J63" i="2"/>
  <c r="H64" i="2"/>
  <c r="I64" i="2"/>
  <c r="J64" i="2"/>
  <c r="H65" i="2"/>
  <c r="I65" i="2"/>
  <c r="J65" i="2"/>
  <c r="L65" i="2"/>
  <c r="H66" i="2"/>
  <c r="I66" i="2"/>
  <c r="J66" i="2"/>
  <c r="H67" i="2"/>
  <c r="I67" i="2"/>
  <c r="J67" i="2"/>
  <c r="H68" i="2"/>
  <c r="I68" i="2"/>
  <c r="J68" i="2"/>
  <c r="L68" i="2"/>
  <c r="H69" i="2"/>
  <c r="I69" i="2"/>
  <c r="J69" i="2"/>
  <c r="H70" i="2"/>
  <c r="I70" i="2"/>
  <c r="J70" i="2"/>
  <c r="L70" i="2"/>
  <c r="H71" i="2"/>
  <c r="I71" i="2"/>
  <c r="J71" i="2"/>
  <c r="L71" i="2"/>
  <c r="H72" i="2"/>
  <c r="I72" i="2"/>
  <c r="J72" i="2"/>
  <c r="L72" i="2"/>
  <c r="H73" i="2"/>
  <c r="I73" i="2"/>
  <c r="J73" i="2"/>
  <c r="L73" i="2"/>
  <c r="H74" i="2"/>
  <c r="I74" i="2"/>
  <c r="J74" i="2"/>
  <c r="L74" i="2"/>
  <c r="H75" i="2"/>
  <c r="I75" i="2"/>
  <c r="J75" i="2"/>
  <c r="L75" i="2"/>
  <c r="H76" i="2"/>
  <c r="I76" i="2"/>
  <c r="J76" i="2"/>
  <c r="L76" i="2"/>
  <c r="H77" i="2"/>
  <c r="I77" i="2"/>
  <c r="J77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40" i="2"/>
  <c r="L39" i="2"/>
  <c r="L77" i="2" s="1"/>
  <c r="L31" i="2"/>
  <c r="L69" i="2" s="1"/>
  <c r="L29" i="2"/>
  <c r="L67" i="2" s="1"/>
  <c r="L28" i="2"/>
  <c r="L66" i="2" s="1"/>
  <c r="L26" i="2"/>
  <c r="L64" i="2" s="1"/>
  <c r="L25" i="2"/>
  <c r="L63" i="2" s="1"/>
  <c r="L21" i="2"/>
  <c r="L59" i="2" s="1"/>
  <c r="L20" i="2"/>
  <c r="L58" i="2" s="1"/>
  <c r="L19" i="2"/>
  <c r="L57" i="2" s="1"/>
  <c r="L3" i="2"/>
  <c r="L41" i="2" s="1"/>
  <c r="X12" i="2"/>
  <c r="X50" i="2" s="1"/>
  <c r="L16" i="2"/>
  <c r="L54" i="2" s="1"/>
  <c r="L2" i="2"/>
  <c r="L40" i="2" s="1"/>
  <c r="F29" i="3" l="1"/>
  <c r="G29" i="3"/>
  <c r="E29" i="3"/>
  <c r="F39" i="3" l="1"/>
  <c r="G39" i="3"/>
  <c r="E39" i="3"/>
  <c r="F38" i="3"/>
  <c r="G38" i="3"/>
  <c r="E38" i="3"/>
  <c r="F36" i="3"/>
  <c r="G36" i="3"/>
  <c r="E36" i="3"/>
  <c r="F35" i="3"/>
  <c r="G35" i="3"/>
  <c r="E35" i="3"/>
  <c r="F31" i="3"/>
  <c r="G31" i="3"/>
  <c r="E31" i="3"/>
  <c r="F30" i="3"/>
  <c r="G30" i="3"/>
  <c r="E30" i="3"/>
  <c r="F27" i="3" l="1"/>
  <c r="G27" i="3"/>
  <c r="E27" i="3"/>
  <c r="F26" i="3"/>
  <c r="G26" i="3"/>
  <c r="E26" i="3"/>
  <c r="F24" i="3"/>
  <c r="G24" i="3"/>
  <c r="E24" i="3"/>
  <c r="F23" i="3"/>
  <c r="G23" i="3"/>
  <c r="E23" i="3"/>
  <c r="F22" i="3"/>
  <c r="G22" i="3"/>
  <c r="E22" i="3"/>
  <c r="F17" i="3"/>
  <c r="G17" i="3"/>
  <c r="E17" i="3"/>
  <c r="F15" i="3"/>
  <c r="G15" i="3"/>
  <c r="E15" i="3"/>
  <c r="E14" i="3"/>
  <c r="F14" i="3"/>
  <c r="G14" i="3"/>
  <c r="F11" i="3"/>
  <c r="G11" i="3"/>
  <c r="E11" i="3"/>
  <c r="F10" i="3"/>
  <c r="G10" i="3"/>
  <c r="E10" i="3"/>
  <c r="F8" i="3"/>
  <c r="F9" i="3"/>
  <c r="G9" i="3"/>
  <c r="E9" i="3"/>
  <c r="G8" i="3"/>
  <c r="E8" i="3"/>
  <c r="F7" i="3"/>
  <c r="G7" i="3"/>
  <c r="E7" i="3"/>
  <c r="F3" i="3"/>
  <c r="G3" i="3"/>
  <c r="E3" i="3"/>
  <c r="F2" i="3"/>
  <c r="G2" i="3"/>
  <c r="E2" i="3"/>
  <c r="M6" i="3"/>
  <c r="N6" i="3"/>
  <c r="L6" i="3"/>
  <c r="N5" i="3"/>
  <c r="M5" i="3"/>
  <c r="L5" i="3"/>
</calcChain>
</file>

<file path=xl/sharedStrings.xml><?xml version="1.0" encoding="utf-8"?>
<sst xmlns="http://schemas.openxmlformats.org/spreadsheetml/2006/main" count="284" uniqueCount="144">
  <si>
    <t>deepmult-C4/5-C2 (right)</t>
  </si>
  <si>
    <t>x</t>
  </si>
  <si>
    <t>Cable number</t>
  </si>
  <si>
    <t>y</t>
  </si>
  <si>
    <t>r_spine_auxt1</t>
  </si>
  <si>
    <t>r_spine_rscapula</t>
  </si>
  <si>
    <t>r_rscapula</t>
  </si>
  <si>
    <t>x_orig</t>
  </si>
  <si>
    <t>y_orig</t>
  </si>
  <si>
    <t>z_orig</t>
  </si>
  <si>
    <t>z</t>
  </si>
  <si>
    <t>cleid-mast (right)</t>
  </si>
  <si>
    <t>cleid-occ (right)</t>
  </si>
  <si>
    <t>deepmult-C5/6-C3 (right)</t>
  </si>
  <si>
    <t>deepmult-C6/7-C4 (right)</t>
  </si>
  <si>
    <t>-r_spine_auxt1+loc</t>
  </si>
  <si>
    <t>r_rscapula+loc</t>
  </si>
  <si>
    <t>cable 1 (cleid_mast) from rclavide to skull</t>
  </si>
  <si>
    <t>cable 2 (cleid_occ) from rclavide to skull</t>
  </si>
  <si>
    <t>cable 3 (deepmult-C4/5-C2) from C5 to C2</t>
  </si>
  <si>
    <t>cable 4 (deepmult-C5/6-C3) from C6 to C3</t>
  </si>
  <si>
    <t>cable 5 (deepmult-C6/7-C4) from C7 to C4</t>
  </si>
  <si>
    <t>cable 6 (deepmult-T1-C5) from spine to C5</t>
  </si>
  <si>
    <t>cable 7 (deepmult-T1-C6) from spine to C6</t>
  </si>
  <si>
    <t>cable 8 (deepmult-T2-C7) from spine to C7</t>
  </si>
  <si>
    <t>cable 9 (iliocost_cerv_c5rib) from spine to C5</t>
  </si>
  <si>
    <t>cable 10 (levator_scap) from rscapula to C2</t>
  </si>
  <si>
    <t>cable 11 (long_cap_sklc4) from C4 to C3 to C2 to C1 to skull</t>
  </si>
  <si>
    <t>cable 12 (long_col_c1c5) from C5 to C4 to C2 to C1</t>
  </si>
  <si>
    <t>cable 13 (long_col_c1thx) from spine to C7 to C6 to C5 to C4 to C3 to C2 to C1</t>
  </si>
  <si>
    <t>cable 14 (long_col_c5thx) from spine to C7 to C6 to C5</t>
  </si>
  <si>
    <t>cable 15 (longissi_cap_sklc6) from C6 to skull</t>
  </si>
  <si>
    <t>cable 16 (longissi_cerv_c4thx) from spine to C4</t>
  </si>
  <si>
    <t>cable 17 (obl_cap_inf) from C2 to C1</t>
  </si>
  <si>
    <t>cable 18 (obl_cap_sup) from C1 to skull</t>
  </si>
  <si>
    <t>cable 19 (rectcap_post_maj) from C2 to skull</t>
  </si>
  <si>
    <t>cable 20 (rectcap_post_min) from C1 to skull</t>
  </si>
  <si>
    <t>deepmult-T1-C5 (right)</t>
  </si>
  <si>
    <t>deepmult-T1-C6 (right)</t>
  </si>
  <si>
    <t>deepmult-T2-C7 (right)</t>
  </si>
  <si>
    <t>iliocost-cerv-c5rib (right)</t>
  </si>
  <si>
    <t>levator-scap (right)</t>
  </si>
  <si>
    <t>long-cap-sklc4 (right)</t>
  </si>
  <si>
    <t>long-col-c1c5 (right)</t>
  </si>
  <si>
    <t>long-col-c1thx (right)</t>
  </si>
  <si>
    <t>long-col-c5thx (right)</t>
  </si>
  <si>
    <t>longissi-cap-sklc6 (right)</t>
  </si>
  <si>
    <t>longissi-cerv-c4thx (right)</t>
  </si>
  <si>
    <t>obl-cap-inf (right)</t>
  </si>
  <si>
    <t>obl-cap-sup (right)</t>
  </si>
  <si>
    <t>rectcap-post-maj (right)</t>
  </si>
  <si>
    <t>rectcap-post-min (right)</t>
  </si>
  <si>
    <t>cable 21 (scalenus_ant) from ribcage to C4</t>
  </si>
  <si>
    <t>cable 22 (scalenus_med) from ribcage to C3</t>
  </si>
  <si>
    <t>cable 23 (scalenus_post) from ribcage to C5</t>
  </si>
  <si>
    <t>cable 24 (semi_cap_sklc5) from C5 to skull</t>
  </si>
  <si>
    <t>cable 25 (semi_cap_sklthx) from spine to skull</t>
  </si>
  <si>
    <t>cable 26 (semi_cerv_c3thx) from spine to C3</t>
  </si>
  <si>
    <t>cable 27 (splen_cap_sklc6) from C6 to skull</t>
  </si>
  <si>
    <t>cable 28 (splen_cap_sklthx) from spine to skull</t>
  </si>
  <si>
    <t>cable 29 (splen_cerv_c3thx) from spine to C3</t>
  </si>
  <si>
    <t>cable 30 (stern_mast) from ribcage to skull</t>
  </si>
  <si>
    <t>cable 31 (supmult-C4/5-C2) from C5 to C2</t>
  </si>
  <si>
    <t>cable 32 (supmult-C5/6-C2) from C6 to C2</t>
  </si>
  <si>
    <t>cable 33 (supmult-C6/7-C2) from C7 to C2</t>
  </si>
  <si>
    <t>cable 34 (supmult-T1-C4) from spine to C4</t>
  </si>
  <si>
    <t>cable 35 (supmult-T1-C5) from spine to C5</t>
  </si>
  <si>
    <t>cable 36 (supmult-T2-C6) from spine to C6</t>
  </si>
  <si>
    <t>cable 37 (trap_acr) from rscapula to C7</t>
  </si>
  <si>
    <t>cable 38 (trap_cl) from rclavide to skull</t>
  </si>
  <si>
    <t>r_rclavicle+loc</t>
  </si>
  <si>
    <t>r_rclavicle</t>
  </si>
  <si>
    <t>r_spine_rclavicle</t>
  </si>
  <si>
    <t>Note: Muscle deepmult-T2-T1 has been omitted as it is from spine to spine</t>
  </si>
  <si>
    <t>scalenus-ant (right)</t>
  </si>
  <si>
    <t>scalenus-med (right)</t>
  </si>
  <si>
    <t>scalenus-post (right)</t>
  </si>
  <si>
    <t>semi-cap-sklc5 (right)</t>
  </si>
  <si>
    <t>semi-cap-sklthx (right)</t>
  </si>
  <si>
    <t>semi-cerv-c3thx (right)</t>
  </si>
  <si>
    <t>splen-cap-sklc6 (right)</t>
  </si>
  <si>
    <t>splen-cap-sklthx (right)</t>
  </si>
  <si>
    <t>splen-cerv-c3thx (right)</t>
  </si>
  <si>
    <t>stern-mast (right)</t>
  </si>
  <si>
    <t>supmult-C4/5-C2 (right)</t>
  </si>
  <si>
    <t>supmult-C5/6-C2 (right)</t>
  </si>
  <si>
    <t>supmult-C6/7-C2 (right)</t>
  </si>
  <si>
    <t>supmult-T1-C4 (right)</t>
  </si>
  <si>
    <t>supmult-T1-C5 (right)</t>
  </si>
  <si>
    <t>supmult-T2-C6 (right)</t>
  </si>
  <si>
    <t>trap-acr (right)</t>
  </si>
  <si>
    <t>trap-cl (right)</t>
  </si>
  <si>
    <t>cleid-mast (left)</t>
  </si>
  <si>
    <t>cleid-occ (left)</t>
  </si>
  <si>
    <t>deepmult-C4/5-C2 (left)</t>
  </si>
  <si>
    <t>deepmult-C5/6-C3 (left)</t>
  </si>
  <si>
    <t>deepmult-C6/7-C4 (left)</t>
  </si>
  <si>
    <t>deepmult-T1-C5 (left)</t>
  </si>
  <si>
    <t>deepmult-T1-C6 (left)</t>
  </si>
  <si>
    <t>deepmult-T2-C7 (left)</t>
  </si>
  <si>
    <t>iliocost-cerv-c5rib (left)</t>
  </si>
  <si>
    <t>levator-scap (left)</t>
  </si>
  <si>
    <t>long-cap-sklc4 (left)</t>
  </si>
  <si>
    <t>long-col-c1c5 (left)</t>
  </si>
  <si>
    <t>long-col-c1thx (left)</t>
  </si>
  <si>
    <t>long-col-c5thx (left)</t>
  </si>
  <si>
    <t>longissi-cap-sklc6 (left)</t>
  </si>
  <si>
    <t>longissi-cerv-c4thx (left)</t>
  </si>
  <si>
    <t>obl-cap-inf (left)</t>
  </si>
  <si>
    <t>obl-cap-sup (left)</t>
  </si>
  <si>
    <t>rectcap-post-maj (left)</t>
  </si>
  <si>
    <t>rectcap-post-min (left)</t>
  </si>
  <si>
    <t>scalenus-ant (left)</t>
  </si>
  <si>
    <t>scalenus-med (left)</t>
  </si>
  <si>
    <t>scalenus-post (left)</t>
  </si>
  <si>
    <t>semi-cap-sklc5 (left)</t>
  </si>
  <si>
    <t>semi-cap-sklthx (left)</t>
  </si>
  <si>
    <t>semi-cerv-c3thx (left)</t>
  </si>
  <si>
    <t>splen-cap-sklc6 (left)</t>
  </si>
  <si>
    <t>splen-cap-sklthx (left)</t>
  </si>
  <si>
    <t>splen-cerv-c3thx (left)</t>
  </si>
  <si>
    <t>stern-mast (left)</t>
  </si>
  <si>
    <t>supmult-C4/5-C2 (left)</t>
  </si>
  <si>
    <t>supmult-C5/6-C2 (left)</t>
  </si>
  <si>
    <t>supmult-C6/7-C2 (left)</t>
  </si>
  <si>
    <t>supmult-T1-C4 (left)</t>
  </si>
  <si>
    <t>supmult-T1-C5 (left)</t>
  </si>
  <si>
    <t>supmult-T2-C6 (left)</t>
  </si>
  <si>
    <t>trap-acr (left)</t>
  </si>
  <si>
    <t>trap-cl (left)</t>
  </si>
  <si>
    <t>cleid-mast right)</t>
  </si>
  <si>
    <t>r_c1_skull_cog</t>
  </si>
  <si>
    <t>Igxx</t>
  </si>
  <si>
    <t>Igyy</t>
  </si>
  <si>
    <t>Igzz</t>
  </si>
  <si>
    <t>Igxy</t>
  </si>
  <si>
    <t>Igxz</t>
  </si>
  <si>
    <t>Igyz</t>
  </si>
  <si>
    <t>cog</t>
  </si>
  <si>
    <t>link end</t>
  </si>
  <si>
    <t>parent</t>
  </si>
  <si>
    <t>parent loc</t>
  </si>
  <si>
    <t>m</t>
  </si>
  <si>
    <t>S_FIXED_XYZ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</si>
</sst>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1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0" sqref="A13:F20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f>-PI()/45</f>
        <v>-6.9813170079773182E-2</v>
      </c>
      <c r="B2">
        <v>0</v>
      </c>
      <c r="C2">
        <v>0</v>
      </c>
      <c r="D2">
        <f>PI()/45</f>
        <v>6.9813170079773182E-2</v>
      </c>
      <c r="E2">
        <v>0</v>
      </c>
      <c r="F2">
        <v>0</v>
      </c>
    </row>
    <row r="3" spans="1:6" x14ac:dyDescent="0.25">
      <c r="A3">
        <f>-PI()/45</f>
        <v>-6.9813170079773182E-2</v>
      </c>
      <c r="B3">
        <v>0</v>
      </c>
      <c r="C3">
        <v>0</v>
      </c>
      <c r="D3">
        <f>PI()/45</f>
        <v>6.9813170079773182E-2</v>
      </c>
      <c r="E3">
        <v>0</v>
      </c>
      <c r="F3">
        <v>0</v>
      </c>
    </row>
    <row r="4" spans="1:6" x14ac:dyDescent="0.25">
      <c r="A4">
        <f t="shared" ref="A4" si="0">PI()/45</f>
        <v>6.9813170079773182E-2</v>
      </c>
      <c r="B4">
        <v>0</v>
      </c>
      <c r="C4">
        <v>0</v>
      </c>
      <c r="D4">
        <f>-PI()/45</f>
        <v>-6.9813170079773182E-2</v>
      </c>
      <c r="E4">
        <v>0</v>
      </c>
      <c r="F4">
        <v>0</v>
      </c>
    </row>
    <row r="5" spans="1:6" x14ac:dyDescent="0.25">
      <c r="A5">
        <f>-PI()/45</f>
        <v>-6.9813170079773182E-2</v>
      </c>
      <c r="B5">
        <v>0</v>
      </c>
      <c r="C5">
        <v>0</v>
      </c>
      <c r="D5">
        <f t="shared" ref="D5:D7" si="1">PI()/45</f>
        <v>6.9813170079773182E-2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f>-PI()/45</f>
        <v>-6.9813170079773182E-2</v>
      </c>
      <c r="B7">
        <v>0</v>
      </c>
      <c r="C7">
        <v>0</v>
      </c>
      <c r="D7">
        <f t="shared" si="1"/>
        <v>6.9813170079773182E-2</v>
      </c>
      <c r="E7">
        <v>0</v>
      </c>
      <c r="F7">
        <v>0</v>
      </c>
    </row>
    <row r="8" spans="1:6" x14ac:dyDescent="0.25">
      <c r="A8">
        <f>-PI()/45</f>
        <v>-6.9813170079773182E-2</v>
      </c>
      <c r="B8">
        <v>0</v>
      </c>
      <c r="C8">
        <v>0</v>
      </c>
      <c r="D8">
        <f t="shared" ref="D8" si="2">PI()/45</f>
        <v>6.9813170079773182E-2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f>-PI()/45</f>
        <v>-6.9813170079773182E-2</v>
      </c>
      <c r="B11">
        <v>0</v>
      </c>
      <c r="C11">
        <v>0</v>
      </c>
      <c r="D11">
        <f t="shared" ref="D11:D12" si="3">PI()/45</f>
        <v>6.9813170079773182E-2</v>
      </c>
      <c r="E11">
        <v>0</v>
      </c>
      <c r="F11">
        <v>0</v>
      </c>
    </row>
    <row r="12" spans="1:6" x14ac:dyDescent="0.25">
      <c r="A12">
        <f>-PI()/45</f>
        <v>-6.9813170079773182E-2</v>
      </c>
      <c r="B12">
        <v>0</v>
      </c>
      <c r="C12">
        <v>0</v>
      </c>
      <c r="D12">
        <f t="shared" si="3"/>
        <v>6.9813170079773182E-2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f>-PI()/45</f>
        <v>-6.9813170079773182E-2</v>
      </c>
      <c r="B14">
        <v>0</v>
      </c>
      <c r="C14">
        <v>0</v>
      </c>
      <c r="D14">
        <f t="shared" ref="D14" si="4">PI()/45</f>
        <v>6.9813170079773182E-2</v>
      </c>
      <c r="E14">
        <v>0</v>
      </c>
      <c r="F14">
        <v>0</v>
      </c>
    </row>
    <row r="15" spans="1:6" x14ac:dyDescent="0.25">
      <c r="A15">
        <f>-PI()/30</f>
        <v>-0.10471975511965977</v>
      </c>
      <c r="B15">
        <v>0</v>
      </c>
      <c r="C15">
        <v>0</v>
      </c>
      <c r="D15">
        <f>PI()/30</f>
        <v>0.10471975511965977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f>-PI()/45</f>
        <v>-6.9813170079773182E-2</v>
      </c>
      <c r="B17">
        <v>0</v>
      </c>
      <c r="C17">
        <v>0</v>
      </c>
      <c r="D17">
        <f t="shared" ref="D17" si="5">PI()/45</f>
        <v>6.9813170079773182E-2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f>-PI()/45</f>
        <v>-6.9813170079773182E-2</v>
      </c>
      <c r="B20">
        <v>0</v>
      </c>
      <c r="C20">
        <v>0</v>
      </c>
      <c r="D20">
        <f t="shared" ref="D20" si="6">PI()/45</f>
        <v>6.9813170079773182E-2</v>
      </c>
      <c r="E20">
        <v>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>-PI()/30</f>
        <v>-0.10471975511965977</v>
      </c>
      <c r="B23">
        <v>0</v>
      </c>
      <c r="C23">
        <v>0</v>
      </c>
      <c r="D23">
        <f>PI()/30</f>
        <v>0.10471975511965977</v>
      </c>
      <c r="E23">
        <v>0</v>
      </c>
      <c r="F23">
        <v>0</v>
      </c>
    </row>
    <row r="24" spans="1:6" x14ac:dyDescent="0.25">
      <c r="A24">
        <f t="shared" ref="A24" si="7">PI()/45</f>
        <v>6.9813170079773182E-2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f>-PI()/45</f>
        <v>-6.9813170079773182E-2</v>
      </c>
      <c r="E25">
        <v>0</v>
      </c>
      <c r="F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" sqref="B1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f>-PI()/45</f>
        <v>-6.9813170079773182E-2</v>
      </c>
      <c r="B4">
        <v>0</v>
      </c>
      <c r="C4">
        <v>0</v>
      </c>
      <c r="D4">
        <f>PI()/45</f>
        <v>6.9813170079773182E-2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f>-PI()/45</f>
        <v>-6.9813170079773182E-2</v>
      </c>
      <c r="B7">
        <v>0</v>
      </c>
      <c r="C7">
        <v>0</v>
      </c>
      <c r="D7">
        <f>PI()/45</f>
        <v>6.9813170079773182E-2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f>-PI()/45</f>
        <v>-6.9813170079773182E-2</v>
      </c>
      <c r="B10">
        <v>0</v>
      </c>
      <c r="C10">
        <v>0</v>
      </c>
      <c r="D10">
        <f>PI()/45</f>
        <v>6.9813170079773182E-2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f>-PI()/45</f>
        <v>-6.9813170079773182E-2</v>
      </c>
      <c r="B13">
        <v>0</v>
      </c>
      <c r="C13">
        <v>0</v>
      </c>
      <c r="D13">
        <f>PI()/45</f>
        <v>6.9813170079773182E-2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f>-PI()/45</f>
        <v>-6.9813170079773182E-2</v>
      </c>
      <c r="B16">
        <v>0</v>
      </c>
      <c r="C16">
        <v>0</v>
      </c>
      <c r="D16">
        <f>PI()/45</f>
        <v>6.9813170079773182E-2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f>-PI()/45</f>
        <v>-6.9813170079773182E-2</v>
      </c>
      <c r="B19">
        <v>0</v>
      </c>
      <c r="C19">
        <v>0</v>
      </c>
      <c r="D19">
        <f>PI()/45</f>
        <v>6.9813170079773182E-2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f>-PI()/45</f>
        <v>-6.9813170079773182E-2</v>
      </c>
      <c r="B22">
        <v>0</v>
      </c>
      <c r="C22">
        <v>0</v>
      </c>
      <c r="D22">
        <f>PI()/45</f>
        <v>6.9813170079773182E-2</v>
      </c>
      <c r="E22">
        <v>0</v>
      </c>
      <c r="F22">
        <v>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f>-PI()/30</f>
        <v>-0.10471975511965977</v>
      </c>
      <c r="B25">
        <v>0</v>
      </c>
      <c r="C25">
        <v>0</v>
      </c>
      <c r="D25">
        <f>PI()/30</f>
        <v>0.10471975511965977</v>
      </c>
      <c r="E25">
        <v>0</v>
      </c>
      <c r="F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" sqref="B1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-PI()/45</f>
        <v>-6.9813170079773182E-2</v>
      </c>
      <c r="B3">
        <v>0</v>
      </c>
      <c r="C3">
        <v>0</v>
      </c>
      <c r="D3">
        <f>PI()/45</f>
        <v>6.9813170079773182E-2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f>-PI()/45</f>
        <v>-6.9813170079773182E-2</v>
      </c>
      <c r="B6">
        <v>0</v>
      </c>
      <c r="C6">
        <v>0</v>
      </c>
      <c r="D6">
        <f>PI()/45</f>
        <v>6.9813170079773182E-2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f>-PI()/45</f>
        <v>-6.9813170079773182E-2</v>
      </c>
      <c r="B9">
        <v>0</v>
      </c>
      <c r="C9">
        <v>0</v>
      </c>
      <c r="D9">
        <f>PI()/45</f>
        <v>6.9813170079773182E-2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f>-PI()/45</f>
        <v>-6.9813170079773182E-2</v>
      </c>
      <c r="B12">
        <v>0</v>
      </c>
      <c r="C12">
        <v>0</v>
      </c>
      <c r="D12">
        <f>PI()/45</f>
        <v>6.9813170079773182E-2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f>-PI()/45</f>
        <v>-6.9813170079773182E-2</v>
      </c>
      <c r="B15">
        <v>0</v>
      </c>
      <c r="C15">
        <v>0</v>
      </c>
      <c r="D15">
        <f>PI()/45</f>
        <v>6.9813170079773182E-2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f>-PI()/45</f>
        <v>-6.9813170079773182E-2</v>
      </c>
      <c r="B18">
        <v>0</v>
      </c>
      <c r="C18">
        <v>0</v>
      </c>
      <c r="D18">
        <f>PI()/45</f>
        <v>6.9813170079773182E-2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f>-PI()/45</f>
        <v>-6.9813170079773182E-2</v>
      </c>
      <c r="B21">
        <v>0</v>
      </c>
      <c r="C21">
        <v>0</v>
      </c>
      <c r="D21">
        <f>PI()/45</f>
        <v>6.9813170079773182E-2</v>
      </c>
      <c r="E21">
        <v>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f>-PI()/30</f>
        <v>-0.10471975511965977</v>
      </c>
      <c r="B24">
        <v>0</v>
      </c>
      <c r="C24">
        <v>0</v>
      </c>
      <c r="D24">
        <f>PI()/30</f>
        <v>0.10471975511965977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26" sqref="A21:G26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f>-PI()/45</f>
        <v>-6.9813170079773182E-2</v>
      </c>
      <c r="B2">
        <v>0</v>
      </c>
      <c r="C2">
        <v>0</v>
      </c>
      <c r="D2">
        <f>PI()/45</f>
        <v>6.9813170079773182E-2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f>-PI()/45</f>
        <v>-6.9813170079773182E-2</v>
      </c>
      <c r="B5">
        <v>0</v>
      </c>
      <c r="C5">
        <v>0</v>
      </c>
      <c r="D5">
        <f t="shared" ref="D5" si="0">PI()/45</f>
        <v>6.9813170079773182E-2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f>-PI()/45</f>
        <v>-6.9813170079773182E-2</v>
      </c>
      <c r="B8">
        <v>0</v>
      </c>
      <c r="C8">
        <v>0</v>
      </c>
      <c r="D8">
        <f t="shared" ref="D8" si="1">PI()/45</f>
        <v>6.9813170079773182E-2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f>-PI()/45</f>
        <v>-6.9813170079773182E-2</v>
      </c>
      <c r="B11">
        <v>0</v>
      </c>
      <c r="C11">
        <v>0</v>
      </c>
      <c r="D11">
        <f t="shared" ref="D11" si="2">PI()/45</f>
        <v>6.9813170079773182E-2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f>-PI()/45</f>
        <v>-6.9813170079773182E-2</v>
      </c>
      <c r="B14">
        <v>0</v>
      </c>
      <c r="C14">
        <v>0</v>
      </c>
      <c r="D14">
        <f t="shared" ref="D14" si="3">PI()/45</f>
        <v>6.9813170079773182E-2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f>-PI()/45</f>
        <v>-6.9813170079773182E-2</v>
      </c>
      <c r="B17">
        <v>0</v>
      </c>
      <c r="C17">
        <v>0</v>
      </c>
      <c r="D17">
        <f t="shared" ref="D17" si="4">PI()/45</f>
        <v>6.9813170079773182E-2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f>-PI()/45</f>
        <v>-6.9813170079773182E-2</v>
      </c>
      <c r="B20">
        <v>0</v>
      </c>
      <c r="C20">
        <v>0</v>
      </c>
      <c r="D20">
        <f t="shared" ref="D20" si="5">PI()/45</f>
        <v>6.9813170079773182E-2</v>
      </c>
      <c r="E20">
        <v>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>-PI()/30</f>
        <v>-0.10471975511965977</v>
      </c>
      <c r="B23">
        <v>0</v>
      </c>
      <c r="C23">
        <v>0</v>
      </c>
      <c r="D23">
        <f>PI()/30</f>
        <v>0.10471975511965977</v>
      </c>
      <c r="E23">
        <v>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4" bestFit="1" customWidth="1"/>
    <col min="3" max="4" width="10" bestFit="1" customWidth="1"/>
    <col min="5" max="5" width="11" bestFit="1" customWidth="1"/>
    <col min="6" max="6" width="4.5703125" bestFit="1" customWidth="1"/>
    <col min="7" max="8" width="4.42578125" bestFit="1" customWidth="1"/>
    <col min="9" max="9" width="9.7109375" bestFit="1" customWidth="1"/>
    <col min="10" max="10" width="2" bestFit="1" customWidth="1"/>
    <col min="11" max="12" width="9" bestFit="1" customWidth="1"/>
    <col min="13" max="13" width="2" bestFit="1" customWidth="1"/>
    <col min="14" max="14" width="9" bestFit="1" customWidth="1"/>
    <col min="15" max="15" width="6.85546875" bestFit="1" customWidth="1"/>
    <col min="16" max="16" width="9.85546875" bestFit="1" customWidth="1"/>
    <col min="17" max="17" width="9" bestFit="1" customWidth="1"/>
    <col min="18" max="18" width="8" bestFit="1" customWidth="1"/>
  </cols>
  <sheetData>
    <row r="1" spans="1:18" x14ac:dyDescent="0.25">
      <c r="A1">
        <v>8</v>
      </c>
      <c r="B1" t="s">
        <v>142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L1" t="s">
        <v>139</v>
      </c>
      <c r="O1" t="s">
        <v>140</v>
      </c>
      <c r="P1" t="s">
        <v>141</v>
      </c>
    </row>
    <row r="2" spans="1:18" x14ac:dyDescent="0.25">
      <c r="A2" t="s">
        <v>143</v>
      </c>
      <c r="B2">
        <v>0.1</v>
      </c>
      <c r="C2">
        <f t="shared" ref="C2:C8" si="0">B2*(1/12)*(3*(0.015)^2 + 0.015^2)</f>
        <v>7.4999999999999993E-6</v>
      </c>
      <c r="D2">
        <f t="shared" ref="D2:D8" si="1">B2*(1/12)*(3*(0.015)^2 + 0.015^2)</f>
        <v>7.4999999999999993E-6</v>
      </c>
      <c r="E2">
        <f t="shared" ref="E2:E8" si="2">B2*(1/2)*(0.015)^2</f>
        <v>1.1250000000000001E-5</v>
      </c>
      <c r="F2">
        <v>0</v>
      </c>
      <c r="G2">
        <v>0</v>
      </c>
      <c r="H2">
        <v>0</v>
      </c>
      <c r="I2">
        <v>-6.8399999999999997E-3</v>
      </c>
      <c r="J2">
        <v>0</v>
      </c>
      <c r="K2">
        <v>5.6550000000000003E-3</v>
      </c>
      <c r="L2">
        <f>I2+0.013256</f>
        <v>6.4160000000000007E-3</v>
      </c>
      <c r="M2">
        <f t="shared" ref="M2:M8" si="3">J2+0</f>
        <v>0</v>
      </c>
      <c r="N2">
        <f>K2+0.01238</f>
        <v>1.8035000000000002E-2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143</v>
      </c>
      <c r="B3">
        <v>0.1</v>
      </c>
      <c r="C3">
        <f t="shared" si="0"/>
        <v>7.4999999999999993E-6</v>
      </c>
      <c r="D3">
        <f t="shared" si="1"/>
        <v>7.4999999999999993E-6</v>
      </c>
      <c r="E3">
        <f t="shared" si="2"/>
        <v>1.1250000000000001E-5</v>
      </c>
      <c r="F3">
        <v>0</v>
      </c>
      <c r="G3">
        <v>0</v>
      </c>
      <c r="H3">
        <v>0</v>
      </c>
      <c r="I3">
        <v>-9.4190000000000003E-3</v>
      </c>
      <c r="J3">
        <v>0</v>
      </c>
      <c r="K3">
        <v>4.065E-3</v>
      </c>
      <c r="L3">
        <f>I3+0.00985</f>
        <v>4.3099999999999909E-4</v>
      </c>
      <c r="M3">
        <f t="shared" si="3"/>
        <v>0</v>
      </c>
      <c r="N3">
        <f>K3+0.00975</f>
        <v>1.3815000000000001E-2</v>
      </c>
      <c r="O3">
        <v>1</v>
      </c>
      <c r="P3">
        <f>L2</f>
        <v>6.4160000000000007E-3</v>
      </c>
      <c r="Q3">
        <f t="shared" ref="Q3:R3" si="4">M2</f>
        <v>0</v>
      </c>
      <c r="R3">
        <f t="shared" si="4"/>
        <v>1.8035000000000002E-2</v>
      </c>
    </row>
    <row r="4" spans="1:18" x14ac:dyDescent="0.25">
      <c r="A4" t="s">
        <v>143</v>
      </c>
      <c r="B4">
        <v>0.1</v>
      </c>
      <c r="C4">
        <f t="shared" si="0"/>
        <v>7.4999999999999993E-6</v>
      </c>
      <c r="D4">
        <f t="shared" si="1"/>
        <v>7.4999999999999993E-6</v>
      </c>
      <c r="E4">
        <f t="shared" si="2"/>
        <v>1.1250000000000001E-5</v>
      </c>
      <c r="F4">
        <v>0</v>
      </c>
      <c r="G4">
        <v>0</v>
      </c>
      <c r="H4">
        <v>0</v>
      </c>
      <c r="I4">
        <v>-5.6699999999999997E-3</v>
      </c>
      <c r="J4">
        <v>0</v>
      </c>
      <c r="K4">
        <v>8.1499999999999993E-3</v>
      </c>
      <c r="L4">
        <f>I4+0.00843</f>
        <v>2.7600000000000003E-3</v>
      </c>
      <c r="M4">
        <f t="shared" si="3"/>
        <v>0</v>
      </c>
      <c r="N4">
        <f>K4+0.00745</f>
        <v>1.5599999999999999E-2</v>
      </c>
      <c r="O4">
        <v>2</v>
      </c>
      <c r="P4">
        <f t="shared" ref="P4:P9" si="5">L3</f>
        <v>4.3099999999999909E-4</v>
      </c>
      <c r="Q4">
        <f t="shared" ref="Q4:Q9" si="6">M3</f>
        <v>0</v>
      </c>
      <c r="R4">
        <f t="shared" ref="R4:R9" si="7">N3</f>
        <v>1.3815000000000001E-2</v>
      </c>
    </row>
    <row r="5" spans="1:18" x14ac:dyDescent="0.25">
      <c r="A5" t="s">
        <v>143</v>
      </c>
      <c r="B5">
        <v>0.1</v>
      </c>
      <c r="C5">
        <f t="shared" si="0"/>
        <v>7.4999999999999993E-6</v>
      </c>
      <c r="D5">
        <f t="shared" si="1"/>
        <v>7.4999999999999993E-6</v>
      </c>
      <c r="E5">
        <f t="shared" si="2"/>
        <v>1.1250000000000001E-5</v>
      </c>
      <c r="F5">
        <v>0</v>
      </c>
      <c r="G5">
        <v>0</v>
      </c>
      <c r="H5">
        <v>0</v>
      </c>
      <c r="I5">
        <v>-5.0200000000000002E-3</v>
      </c>
      <c r="J5">
        <v>0</v>
      </c>
      <c r="K5">
        <v>1.172E-2</v>
      </c>
      <c r="L5">
        <f>I5+0.00732</f>
        <v>2.3E-3</v>
      </c>
      <c r="M5">
        <f t="shared" si="3"/>
        <v>0</v>
      </c>
      <c r="N5">
        <f>K5+0.00638</f>
        <v>1.8099999999999998E-2</v>
      </c>
      <c r="O5">
        <v>3</v>
      </c>
      <c r="P5">
        <f t="shared" si="5"/>
        <v>2.7600000000000003E-3</v>
      </c>
      <c r="Q5">
        <f t="shared" si="6"/>
        <v>0</v>
      </c>
      <c r="R5">
        <f t="shared" si="7"/>
        <v>1.5599999999999999E-2</v>
      </c>
    </row>
    <row r="6" spans="1:18" x14ac:dyDescent="0.25">
      <c r="A6" t="s">
        <v>143</v>
      </c>
      <c r="B6">
        <v>0.1</v>
      </c>
      <c r="C6">
        <f t="shared" si="0"/>
        <v>7.4999999999999993E-6</v>
      </c>
      <c r="D6">
        <f t="shared" si="1"/>
        <v>7.4999999999999993E-6</v>
      </c>
      <c r="E6">
        <f t="shared" si="2"/>
        <v>1.1250000000000001E-5</v>
      </c>
      <c r="F6">
        <v>0</v>
      </c>
      <c r="G6">
        <v>0</v>
      </c>
      <c r="H6">
        <v>0</v>
      </c>
      <c r="I6">
        <v>-4.7099999999999998E-3</v>
      </c>
      <c r="J6">
        <v>0</v>
      </c>
      <c r="K6">
        <v>9.0200000000000002E-3</v>
      </c>
      <c r="L6">
        <f>I6+0.00525</f>
        <v>5.4000000000000055E-4</v>
      </c>
      <c r="M6">
        <f t="shared" si="3"/>
        <v>0</v>
      </c>
      <c r="N6">
        <f>K6+0.00506</f>
        <v>1.4080000000000001E-2</v>
      </c>
      <c r="O6">
        <v>4</v>
      </c>
      <c r="P6">
        <f t="shared" si="5"/>
        <v>2.3E-3</v>
      </c>
      <c r="Q6">
        <f t="shared" si="6"/>
        <v>0</v>
      </c>
      <c r="R6">
        <f t="shared" si="7"/>
        <v>1.8099999999999998E-2</v>
      </c>
    </row>
    <row r="7" spans="1:18" x14ac:dyDescent="0.25">
      <c r="A7" t="s">
        <v>143</v>
      </c>
      <c r="B7">
        <v>0.1</v>
      </c>
      <c r="C7">
        <f t="shared" si="0"/>
        <v>7.4999999999999993E-6</v>
      </c>
      <c r="D7">
        <f t="shared" si="1"/>
        <v>7.4999999999999993E-6</v>
      </c>
      <c r="E7">
        <f t="shared" si="2"/>
        <v>1.1250000000000001E-5</v>
      </c>
      <c r="F7">
        <v>0</v>
      </c>
      <c r="G7">
        <v>0</v>
      </c>
      <c r="H7">
        <v>0</v>
      </c>
      <c r="I7">
        <v>-5.4299999999999999E-3</v>
      </c>
      <c r="J7">
        <v>0</v>
      </c>
      <c r="K7">
        <v>1.123E-2</v>
      </c>
      <c r="L7">
        <f>I7+0.00689</f>
        <v>1.4600000000000004E-3</v>
      </c>
      <c r="M7">
        <f t="shared" si="3"/>
        <v>0</v>
      </c>
      <c r="N7">
        <f>K7+0.02128</f>
        <v>3.2509999999999997E-2</v>
      </c>
      <c r="O7">
        <v>5</v>
      </c>
      <c r="P7">
        <f t="shared" si="5"/>
        <v>5.4000000000000055E-4</v>
      </c>
      <c r="Q7">
        <f t="shared" si="6"/>
        <v>0</v>
      </c>
      <c r="R7">
        <f t="shared" si="7"/>
        <v>1.4080000000000001E-2</v>
      </c>
    </row>
    <row r="8" spans="1:18" x14ac:dyDescent="0.25">
      <c r="A8" t="s">
        <v>143</v>
      </c>
      <c r="B8">
        <v>0.1</v>
      </c>
      <c r="C8">
        <f t="shared" si="0"/>
        <v>7.4999999999999993E-6</v>
      </c>
      <c r="D8">
        <f t="shared" si="1"/>
        <v>7.4999999999999993E-6</v>
      </c>
      <c r="E8">
        <f t="shared" si="2"/>
        <v>1.1250000000000001E-5</v>
      </c>
      <c r="F8">
        <v>0</v>
      </c>
      <c r="G8">
        <v>0</v>
      </c>
      <c r="H8">
        <v>0</v>
      </c>
      <c r="I8">
        <v>-4.2450000000000002E-2</v>
      </c>
      <c r="J8">
        <v>0</v>
      </c>
      <c r="K8">
        <v>-3.5200000000000001E-3</v>
      </c>
      <c r="L8">
        <f>I8+0.04335</f>
        <v>8.9999999999999802E-4</v>
      </c>
      <c r="M8">
        <f t="shared" si="3"/>
        <v>0</v>
      </c>
      <c r="N8">
        <f>K8+0.01492</f>
        <v>1.1399999999999999E-2</v>
      </c>
      <c r="O8">
        <v>6</v>
      </c>
      <c r="P8">
        <f t="shared" si="5"/>
        <v>1.4600000000000004E-3</v>
      </c>
      <c r="Q8">
        <f t="shared" si="6"/>
        <v>0</v>
      </c>
      <c r="R8">
        <f t="shared" si="7"/>
        <v>3.2509999999999997E-2</v>
      </c>
    </row>
    <row r="9" spans="1:18" x14ac:dyDescent="0.25">
      <c r="A9" t="s">
        <v>143</v>
      </c>
      <c r="B9">
        <v>1</v>
      </c>
      <c r="C9">
        <f>B9*(2/5)*(0.05)^2</f>
        <v>1.0000000000000002E-3</v>
      </c>
      <c r="D9">
        <f>B9*(2/5)*(0.05)^2</f>
        <v>1.0000000000000002E-3</v>
      </c>
      <c r="E9">
        <f>B9*(2/5)*(0.05)^2</f>
        <v>1.0000000000000002E-3</v>
      </c>
      <c r="F9">
        <v>0</v>
      </c>
      <c r="G9">
        <v>0</v>
      </c>
      <c r="H9">
        <v>0</v>
      </c>
      <c r="I9">
        <v>0</v>
      </c>
      <c r="J9">
        <v>0</v>
      </c>
      <c r="K9">
        <v>0.1</v>
      </c>
      <c r="L9">
        <v>0</v>
      </c>
      <c r="M9">
        <v>0</v>
      </c>
      <c r="N9">
        <f>K9+0.1</f>
        <v>0.2</v>
      </c>
      <c r="O9">
        <v>7</v>
      </c>
      <c r="P9">
        <f t="shared" si="5"/>
        <v>8.9999999999999802E-4</v>
      </c>
      <c r="Q9">
        <f t="shared" si="6"/>
        <v>0</v>
      </c>
      <c r="R9">
        <f t="shared" si="7"/>
        <v>1.1399999999999999E-2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abSelected="1" topLeftCell="A39" zoomScale="85" zoomScaleNormal="85" workbookViewId="0">
      <selection activeCell="D39" sqref="D1:D1048576"/>
    </sheetView>
  </sheetViews>
  <sheetFormatPr defaultRowHeight="15" x14ac:dyDescent="0.25"/>
  <cols>
    <col min="1" max="1" width="24.5703125" bestFit="1" customWidth="1"/>
    <col min="2" max="2" width="6.140625" bestFit="1" customWidth="1"/>
    <col min="3" max="4" width="5.140625" bestFit="1" customWidth="1"/>
    <col min="5" max="5" width="2.140625" bestFit="1" customWidth="1"/>
    <col min="6" max="8" width="8.42578125" style="3" bestFit="1" customWidth="1"/>
    <col min="9" max="9" width="2.140625" style="4" bestFit="1" customWidth="1"/>
    <col min="10" max="12" width="8.42578125" style="3" bestFit="1" customWidth="1"/>
    <col min="13" max="13" width="2.140625" bestFit="1" customWidth="1"/>
    <col min="14" max="14" width="7.7109375" style="3" bestFit="1" customWidth="1"/>
    <col min="15" max="15" width="8.42578125" style="3" bestFit="1" customWidth="1"/>
    <col min="16" max="16" width="7.7109375" style="3" bestFit="1" customWidth="1"/>
    <col min="17" max="17" width="2.140625" bestFit="1" customWidth="1"/>
    <col min="18" max="18" width="7.7109375" style="3" bestFit="1" customWidth="1"/>
    <col min="19" max="19" width="8.42578125" style="3" bestFit="1" customWidth="1"/>
    <col min="20" max="20" width="7.7109375" style="3" bestFit="1" customWidth="1"/>
    <col min="21" max="21" width="2.140625" bestFit="1" customWidth="1"/>
    <col min="22" max="22" width="7.7109375" style="3" bestFit="1" customWidth="1"/>
    <col min="23" max="24" width="8.42578125" style="3" bestFit="1" customWidth="1"/>
    <col min="25" max="25" width="2.140625" bestFit="1" customWidth="1"/>
    <col min="26" max="26" width="7.7109375" style="3" bestFit="1" customWidth="1"/>
    <col min="27" max="27" width="8.42578125" style="3" bestFit="1" customWidth="1"/>
    <col min="28" max="28" width="7.7109375" style="3" bestFit="1" customWidth="1"/>
    <col min="29" max="29" width="2.140625" bestFit="1" customWidth="1"/>
    <col min="30" max="30" width="7.7109375" style="3" bestFit="1" customWidth="1"/>
    <col min="31" max="31" width="8.42578125" style="3" bestFit="1" customWidth="1"/>
    <col min="32" max="32" width="7.7109375" style="3" bestFit="1" customWidth="1"/>
    <col min="33" max="33" width="2.140625" bestFit="1" customWidth="1"/>
    <col min="34" max="34" width="7.7109375" style="3" bestFit="1" customWidth="1"/>
    <col min="35" max="35" width="8.42578125" style="3" bestFit="1" customWidth="1"/>
    <col min="36" max="36" width="7.7109375" style="3" bestFit="1" customWidth="1"/>
  </cols>
  <sheetData>
    <row r="1" spans="1:36" x14ac:dyDescent="0.25">
      <c r="A1">
        <v>76</v>
      </c>
      <c r="B1">
        <v>8</v>
      </c>
    </row>
    <row r="2" spans="1:36" x14ac:dyDescent="0.25">
      <c r="A2" t="s">
        <v>130</v>
      </c>
      <c r="B2" s="5">
        <v>1E-3</v>
      </c>
      <c r="C2" s="5">
        <v>1000</v>
      </c>
      <c r="D2" s="5">
        <v>1500</v>
      </c>
      <c r="E2">
        <v>0</v>
      </c>
      <c r="F2" s="3">
        <v>3.9580000000000004E-2</v>
      </c>
      <c r="G2" s="3">
        <v>-5.7200000000000001E-2</v>
      </c>
      <c r="H2" s="3">
        <v>-2.0580000000000022E-2</v>
      </c>
      <c r="I2" s="4">
        <v>8</v>
      </c>
      <c r="J2" s="3">
        <v>-5.1000000000000004E-3</v>
      </c>
      <c r="K2" s="3">
        <v>-6.4299999999999996E-2</v>
      </c>
      <c r="L2" s="3">
        <f>0.00693-'Cable Attachments Extra Working'!N7</f>
        <v>-9.307E-2</v>
      </c>
    </row>
    <row r="3" spans="1:36" x14ac:dyDescent="0.25">
      <c r="A3" t="s">
        <v>12</v>
      </c>
      <c r="B3" s="5">
        <v>1E-3</v>
      </c>
      <c r="C3" s="5">
        <v>1000</v>
      </c>
      <c r="D3" s="5">
        <v>1500</v>
      </c>
      <c r="E3">
        <v>0</v>
      </c>
      <c r="F3" s="3">
        <v>3.9580000000000004E-2</v>
      </c>
      <c r="G3" s="3">
        <v>-5.7200000000000001E-2</v>
      </c>
      <c r="H3" s="3">
        <v>-2.0580000000000022E-2</v>
      </c>
      <c r="I3" s="4">
        <v>8</v>
      </c>
      <c r="J3" s="3">
        <v>-3.5000000000000003E-2</v>
      </c>
      <c r="K3" s="3">
        <v>-6.6400000000000001E-2</v>
      </c>
      <c r="L3" s="3">
        <f>0.023-'Cable Attachments Extra Working'!N7</f>
        <v>-7.7000000000000013E-2</v>
      </c>
    </row>
    <row r="4" spans="1:36" x14ac:dyDescent="0.25">
      <c r="A4" t="s">
        <v>0</v>
      </c>
      <c r="B4" s="5">
        <v>1E-3</v>
      </c>
      <c r="C4" s="5">
        <v>1000</v>
      </c>
      <c r="D4" s="5">
        <v>1500</v>
      </c>
      <c r="E4">
        <v>3</v>
      </c>
      <c r="F4" s="3">
        <v>-1.3169999999999999E-2</v>
      </c>
      <c r="G4" s="3">
        <v>-2.0959999999999999E-2</v>
      </c>
      <c r="H4" s="3">
        <v>2.0250000000000001E-2</v>
      </c>
      <c r="I4" s="4">
        <v>6</v>
      </c>
      <c r="J4" s="3">
        <v>-2.0889999999999999E-2</v>
      </c>
      <c r="K4" s="3">
        <v>-5.9899999999999997E-3</v>
      </c>
      <c r="L4" s="3">
        <v>-4.9699999999999996E-3</v>
      </c>
    </row>
    <row r="5" spans="1:36" x14ac:dyDescent="0.25">
      <c r="A5" t="s">
        <v>13</v>
      </c>
      <c r="B5" s="5">
        <v>1E-3</v>
      </c>
      <c r="C5" s="5">
        <v>1000</v>
      </c>
      <c r="D5" s="5">
        <v>1500</v>
      </c>
      <c r="E5">
        <v>2</v>
      </c>
      <c r="F5" s="3">
        <v>-1.159E-2</v>
      </c>
      <c r="G5" s="3">
        <v>-2.3599999999999999E-2</v>
      </c>
      <c r="H5" s="3">
        <v>2.103E-2</v>
      </c>
      <c r="I5" s="4">
        <v>5</v>
      </c>
      <c r="J5" s="3">
        <v>-2.1360000000000001E-2</v>
      </c>
      <c r="K5" s="3">
        <v>-6.11E-3</v>
      </c>
      <c r="L5" s="3">
        <v>-3.2399999999999998E-3</v>
      </c>
    </row>
    <row r="6" spans="1:36" x14ac:dyDescent="0.25">
      <c r="A6" t="s">
        <v>14</v>
      </c>
      <c r="B6" s="5">
        <v>1E-3</v>
      </c>
      <c r="C6" s="5">
        <v>1000</v>
      </c>
      <c r="D6" s="5">
        <v>1500</v>
      </c>
      <c r="E6">
        <v>1</v>
      </c>
      <c r="F6" s="3">
        <v>-1.278E-2</v>
      </c>
      <c r="G6" s="3">
        <v>-2.5080000000000002E-2</v>
      </c>
      <c r="H6" s="3">
        <v>2.103E-2</v>
      </c>
      <c r="I6" s="4">
        <v>4</v>
      </c>
      <c r="J6" s="3">
        <v>-2.1610000000000001E-2</v>
      </c>
      <c r="K6" s="3">
        <v>-6.4999999999999997E-3</v>
      </c>
      <c r="L6" s="3">
        <v>-1.6000000000000001E-4</v>
      </c>
    </row>
    <row r="7" spans="1:36" x14ac:dyDescent="0.25">
      <c r="A7" t="s">
        <v>37</v>
      </c>
      <c r="B7" s="5">
        <v>1E-3</v>
      </c>
      <c r="C7" s="5">
        <v>1000</v>
      </c>
      <c r="D7" s="5">
        <v>1500</v>
      </c>
      <c r="E7">
        <v>0</v>
      </c>
      <c r="F7" s="3">
        <v>-3.5540000000000002E-2</v>
      </c>
      <c r="G7" s="3">
        <v>-3.082E-2</v>
      </c>
      <c r="H7" s="3">
        <v>1.2789999999999968E-2</v>
      </c>
      <c r="I7" s="4">
        <v>3</v>
      </c>
      <c r="J7" s="3">
        <v>-2.7810000000000001E-2</v>
      </c>
      <c r="K7" s="3">
        <v>-5.7800000000000004E-3</v>
      </c>
      <c r="L7" s="3">
        <v>1.0120000000000001E-2</v>
      </c>
    </row>
    <row r="8" spans="1:36" x14ac:dyDescent="0.25">
      <c r="A8" t="s">
        <v>38</v>
      </c>
      <c r="B8" s="5">
        <v>1E-3</v>
      </c>
      <c r="C8" s="5">
        <v>1000</v>
      </c>
      <c r="D8" s="5">
        <v>1500</v>
      </c>
      <c r="E8">
        <v>0</v>
      </c>
      <c r="F8" s="3">
        <v>-3.4509999999999999E-2</v>
      </c>
      <c r="G8" s="3">
        <v>-2.8979999999999999E-2</v>
      </c>
      <c r="H8" s="3">
        <v>9.5899999999999874E-3</v>
      </c>
      <c r="I8" s="4">
        <v>2</v>
      </c>
      <c r="J8" s="3">
        <v>-2.7560000000000001E-2</v>
      </c>
      <c r="K8" s="3">
        <v>-5.79E-3</v>
      </c>
      <c r="L8" s="3">
        <v>1.081E-2</v>
      </c>
    </row>
    <row r="9" spans="1:36" x14ac:dyDescent="0.25">
      <c r="A9" t="s">
        <v>39</v>
      </c>
      <c r="B9" s="5">
        <v>1E-3</v>
      </c>
      <c r="C9" s="5">
        <v>1000</v>
      </c>
      <c r="D9" s="5">
        <v>1500</v>
      </c>
      <c r="E9">
        <v>0</v>
      </c>
      <c r="F9" s="3">
        <v>-4.1349999999999998E-2</v>
      </c>
      <c r="G9" s="3">
        <v>-2.7709999999999999E-2</v>
      </c>
      <c r="H9" s="3">
        <v>-1.0220000000000007E-2</v>
      </c>
      <c r="I9" s="4">
        <v>1</v>
      </c>
      <c r="J9" s="3">
        <v>-2.6970000000000001E-2</v>
      </c>
      <c r="K9" s="3">
        <v>-5.79E-3</v>
      </c>
      <c r="L9" s="3">
        <v>1.2239999999999999E-2</v>
      </c>
    </row>
    <row r="10" spans="1:36" x14ac:dyDescent="0.25">
      <c r="A10" t="s">
        <v>40</v>
      </c>
      <c r="B10" s="5">
        <v>1E-3</v>
      </c>
      <c r="C10" s="5">
        <v>1000</v>
      </c>
      <c r="D10" s="5">
        <v>1500</v>
      </c>
      <c r="E10">
        <v>0</v>
      </c>
      <c r="F10" s="3">
        <v>-3.6239999999999994E-2</v>
      </c>
      <c r="G10" s="3">
        <v>-4.0349999999999997E-2</v>
      </c>
      <c r="H10" s="3">
        <v>1.5079999999999982E-2</v>
      </c>
      <c r="I10" s="4">
        <v>3</v>
      </c>
      <c r="J10" s="3">
        <v>-9.4000000000000004E-3</v>
      </c>
      <c r="K10" s="3">
        <v>-2.5999999999999999E-2</v>
      </c>
      <c r="L10" s="3">
        <v>1.2579999999999999E-2</v>
      </c>
    </row>
    <row r="11" spans="1:36" x14ac:dyDescent="0.25">
      <c r="A11" t="s">
        <v>41</v>
      </c>
      <c r="B11" s="5">
        <v>1E-3</v>
      </c>
      <c r="C11" s="5">
        <v>1000</v>
      </c>
      <c r="D11" s="5">
        <v>1500</v>
      </c>
      <c r="E11">
        <v>0</v>
      </c>
      <c r="F11" s="3">
        <v>-8.659E-2</v>
      </c>
      <c r="G11" s="3">
        <v>-0.10224</v>
      </c>
      <c r="H11" s="3">
        <v>-3.524E-2</v>
      </c>
      <c r="I11" s="4">
        <v>6</v>
      </c>
      <c r="J11" s="3">
        <v>-1.1860000000000001E-2</v>
      </c>
      <c r="K11" s="3">
        <v>-2.121E-2</v>
      </c>
      <c r="L11" s="3">
        <v>7.2500000000000004E-3</v>
      </c>
    </row>
    <row r="12" spans="1:36" x14ac:dyDescent="0.25">
      <c r="A12" t="s">
        <v>42</v>
      </c>
      <c r="B12" s="5">
        <v>1E-3</v>
      </c>
      <c r="C12" s="5">
        <v>1000</v>
      </c>
      <c r="D12" s="5">
        <v>1500</v>
      </c>
      <c r="E12">
        <v>4</v>
      </c>
      <c r="F12" s="3">
        <v>6.5199999999999998E-3</v>
      </c>
      <c r="G12" s="3">
        <v>-2.4199999999999999E-2</v>
      </c>
      <c r="H12" s="3">
        <v>1.1639999999999999E-2</v>
      </c>
      <c r="I12" s="4">
        <v>5</v>
      </c>
      <c r="J12" s="3">
        <v>1.197E-2</v>
      </c>
      <c r="K12" s="3">
        <v>-1.8970000000000001E-2</v>
      </c>
      <c r="L12" s="3">
        <v>1.009E-2</v>
      </c>
      <c r="M12">
        <v>6</v>
      </c>
      <c r="N12" s="3">
        <v>1.72E-2</v>
      </c>
      <c r="O12" s="3">
        <v>-1.477E-2</v>
      </c>
      <c r="P12" s="3">
        <v>8.2900000000000005E-3</v>
      </c>
      <c r="Q12">
        <v>7</v>
      </c>
      <c r="R12" s="3">
        <v>5.8180000000000003E-2</v>
      </c>
      <c r="S12" s="3">
        <v>-1.159E-2</v>
      </c>
      <c r="T12" s="3">
        <v>3.0899999999999999E-3</v>
      </c>
      <c r="U12">
        <v>8</v>
      </c>
      <c r="V12" s="3">
        <v>9.7999999999999997E-3</v>
      </c>
      <c r="W12" s="3">
        <v>-3.5999999999999999E-3</v>
      </c>
      <c r="X12" s="3">
        <f>0.01596-'Cable Attachments Extra Working'!N7</f>
        <v>-8.4040000000000004E-2</v>
      </c>
    </row>
    <row r="13" spans="1:36" x14ac:dyDescent="0.25">
      <c r="A13" t="s">
        <v>43</v>
      </c>
      <c r="B13" s="5">
        <v>1E-3</v>
      </c>
      <c r="C13" s="5">
        <v>1000</v>
      </c>
      <c r="D13" s="5">
        <v>1500</v>
      </c>
      <c r="E13">
        <v>3</v>
      </c>
      <c r="F13" s="3">
        <v>6.6899999999999998E-3</v>
      </c>
      <c r="G13" s="3">
        <v>-2.3800000000000002E-2</v>
      </c>
      <c r="H13" s="3">
        <v>8.8900000000000003E-3</v>
      </c>
      <c r="I13" s="4">
        <v>4</v>
      </c>
      <c r="J13" s="3">
        <v>1.1209999999999999E-2</v>
      </c>
      <c r="K13" s="3">
        <v>-2.07E-2</v>
      </c>
      <c r="L13" s="3">
        <v>7.4900000000000001E-3</v>
      </c>
      <c r="M13">
        <v>6</v>
      </c>
      <c r="N13" s="3">
        <v>1.7389999999999999E-2</v>
      </c>
      <c r="O13" s="3">
        <v>-1.3650000000000001E-2</v>
      </c>
      <c r="P13" s="3">
        <v>1.5900000000000001E-3</v>
      </c>
      <c r="Q13">
        <v>7</v>
      </c>
      <c r="R13" s="3">
        <v>5.7250000000000002E-2</v>
      </c>
      <c r="S13" s="3">
        <v>-6.1999999999999998E-3</v>
      </c>
      <c r="T13" s="3">
        <v>4.8199999999999996E-3</v>
      </c>
    </row>
    <row r="14" spans="1:36" x14ac:dyDescent="0.25">
      <c r="A14" t="s">
        <v>44</v>
      </c>
      <c r="B14" s="5">
        <v>1E-3</v>
      </c>
      <c r="C14" s="5">
        <v>1000</v>
      </c>
      <c r="D14" s="5">
        <v>1500</v>
      </c>
      <c r="E14">
        <v>0</v>
      </c>
      <c r="F14" s="3">
        <v>-1.3799999999999993E-3</v>
      </c>
      <c r="G14" s="3">
        <v>-3.7000000000000002E-3</v>
      </c>
      <c r="H14" s="3">
        <v>-5.7960000000000012E-2</v>
      </c>
      <c r="I14" s="4">
        <v>1</v>
      </c>
      <c r="J14" s="3">
        <v>2.3199999999999998E-2</v>
      </c>
      <c r="K14" s="3">
        <v>-4.0000000000000001E-3</v>
      </c>
      <c r="L14" s="3">
        <v>1.1000000000000001E-3</v>
      </c>
      <c r="M14">
        <v>2</v>
      </c>
      <c r="N14" s="3">
        <v>2.3140000000000001E-2</v>
      </c>
      <c r="O14" s="3">
        <v>-4.0200000000000001E-3</v>
      </c>
      <c r="P14" s="3">
        <v>2.31E-3</v>
      </c>
      <c r="Q14">
        <v>3</v>
      </c>
      <c r="R14" s="3">
        <v>2.2280000000000001E-2</v>
      </c>
      <c r="S14" s="3">
        <v>-3.8999999999999998E-3</v>
      </c>
      <c r="T14" s="3">
        <v>2.2799999999999999E-3</v>
      </c>
      <c r="U14">
        <v>4</v>
      </c>
      <c r="V14" s="3">
        <v>2.205E-2</v>
      </c>
      <c r="W14" s="3">
        <v>-3.79E-3</v>
      </c>
      <c r="X14" s="3">
        <v>3.31E-3</v>
      </c>
      <c r="Y14">
        <v>5</v>
      </c>
      <c r="Z14" s="3">
        <v>2.2120000000000001E-2</v>
      </c>
      <c r="AA14" s="3">
        <v>-3.6800000000000001E-3</v>
      </c>
      <c r="AB14" s="3">
        <v>6.0299999999999998E-3</v>
      </c>
      <c r="AC14">
        <v>6</v>
      </c>
      <c r="AD14" s="3">
        <v>2.1219999999999999E-2</v>
      </c>
      <c r="AE14" s="3">
        <v>-3.5599999999999998E-3</v>
      </c>
      <c r="AF14" s="3">
        <v>9.7300000000000008E-3</v>
      </c>
      <c r="AG14">
        <v>7</v>
      </c>
      <c r="AH14" s="3">
        <v>5.8250000000000003E-2</v>
      </c>
      <c r="AI14" s="3">
        <v>-3.0999999999999999E-3</v>
      </c>
      <c r="AJ14" s="3">
        <v>4.8199999999999996E-3</v>
      </c>
    </row>
    <row r="15" spans="1:36" x14ac:dyDescent="0.25">
      <c r="A15" t="s">
        <v>45</v>
      </c>
      <c r="B15" s="5">
        <v>1E-3</v>
      </c>
      <c r="C15" s="5">
        <v>1000</v>
      </c>
      <c r="D15" s="5">
        <v>1500</v>
      </c>
      <c r="E15">
        <v>0</v>
      </c>
      <c r="F15" s="3">
        <v>5.1100000000000034E-3</v>
      </c>
      <c r="G15" s="3">
        <v>-1.7780000000000001E-2</v>
      </c>
      <c r="H15" s="3">
        <v>-3.4700000000000286E-3</v>
      </c>
      <c r="I15" s="4">
        <v>1</v>
      </c>
      <c r="J15" s="3">
        <v>1.111E-2</v>
      </c>
      <c r="K15" s="3">
        <v>-1.9789999999999999E-2</v>
      </c>
      <c r="L15" s="3">
        <v>7.3099999999999997E-3</v>
      </c>
      <c r="M15">
        <v>2</v>
      </c>
      <c r="N15" s="3">
        <v>9.6100000000000005E-3</v>
      </c>
      <c r="O15" s="3">
        <v>-2.2159999999999999E-2</v>
      </c>
      <c r="P15" s="3">
        <v>7.1300000000000001E-3</v>
      </c>
      <c r="Q15">
        <v>3</v>
      </c>
      <c r="R15" s="3">
        <v>6.6899999999999998E-3</v>
      </c>
      <c r="S15" s="3">
        <v>-2.3800000000000002E-2</v>
      </c>
      <c r="T15" s="3">
        <v>8.8900000000000003E-3</v>
      </c>
    </row>
    <row r="16" spans="1:36" x14ac:dyDescent="0.25">
      <c r="A16" t="s">
        <v>46</v>
      </c>
      <c r="B16" s="5">
        <v>1E-3</v>
      </c>
      <c r="C16" s="5">
        <v>1000</v>
      </c>
      <c r="D16" s="5">
        <v>1500</v>
      </c>
      <c r="E16">
        <v>2</v>
      </c>
      <c r="F16" s="3">
        <v>-8.1700000000000002E-3</v>
      </c>
      <c r="G16" s="3">
        <v>-2.759E-2</v>
      </c>
      <c r="H16" s="3">
        <v>1.515E-2</v>
      </c>
      <c r="I16" s="4">
        <v>8</v>
      </c>
      <c r="J16" s="3">
        <v>-3.44E-2</v>
      </c>
      <c r="K16" s="3">
        <v>-5.5E-2</v>
      </c>
      <c r="L16" s="3">
        <f>0.0051-'Cable Attachments Extra Working'!N7</f>
        <v>-9.4900000000000012E-2</v>
      </c>
    </row>
    <row r="17" spans="1:12" x14ac:dyDescent="0.25">
      <c r="A17" t="s">
        <v>47</v>
      </c>
      <c r="B17" s="5">
        <v>1E-3</v>
      </c>
      <c r="C17" s="5">
        <v>1000</v>
      </c>
      <c r="D17" s="5">
        <v>1500</v>
      </c>
      <c r="E17">
        <v>0</v>
      </c>
      <c r="F17" s="3">
        <v>-3.3799999999999997E-2</v>
      </c>
      <c r="G17" s="3">
        <v>-2.7900000000000001E-2</v>
      </c>
      <c r="H17" s="3">
        <v>1.1699999999999988E-2</v>
      </c>
      <c r="I17" s="4">
        <v>4</v>
      </c>
      <c r="J17" s="3">
        <v>-7.0899999999999999E-3</v>
      </c>
      <c r="K17" s="3">
        <v>-2.6100000000000002E-2</v>
      </c>
      <c r="L17" s="3">
        <v>1.157E-2</v>
      </c>
    </row>
    <row r="18" spans="1:12" x14ac:dyDescent="0.25">
      <c r="A18" t="s">
        <v>48</v>
      </c>
      <c r="B18" s="5">
        <v>1E-3</v>
      </c>
      <c r="C18" s="5">
        <v>1000</v>
      </c>
      <c r="D18" s="5">
        <v>1500</v>
      </c>
      <c r="E18">
        <v>6</v>
      </c>
      <c r="F18" s="3">
        <v>-3.637E-2</v>
      </c>
      <c r="G18" s="3">
        <v>-5.47E-3</v>
      </c>
      <c r="H18" s="3">
        <v>-6.4700000000000001E-3</v>
      </c>
      <c r="I18" s="4">
        <v>7</v>
      </c>
      <c r="J18" s="3">
        <v>2.9960000000000001E-2</v>
      </c>
      <c r="K18" s="3">
        <v>-3.7909999999999999E-2</v>
      </c>
      <c r="L18" s="3">
        <v>3.49E-3</v>
      </c>
    </row>
    <row r="19" spans="1:12" x14ac:dyDescent="0.25">
      <c r="A19" t="s">
        <v>49</v>
      </c>
      <c r="B19" s="5">
        <v>1E-3</v>
      </c>
      <c r="C19" s="5">
        <v>1000</v>
      </c>
      <c r="D19" s="5">
        <v>1500</v>
      </c>
      <c r="E19">
        <v>7</v>
      </c>
      <c r="F19" s="3">
        <v>3.5049999999999998E-2</v>
      </c>
      <c r="G19" s="3">
        <v>-4.2000000000000003E-2</v>
      </c>
      <c r="H19" s="3">
        <v>3.8500000000000001E-3</v>
      </c>
      <c r="I19" s="4">
        <v>8</v>
      </c>
      <c r="J19" s="3">
        <v>-4.7579999999999997E-2</v>
      </c>
      <c r="K19" s="3">
        <v>-3.8179999999999999E-2</v>
      </c>
      <c r="L19" s="3">
        <f>0.00931-'Cable Attachments Extra Working'!N7</f>
        <v>-9.0690000000000007E-2</v>
      </c>
    </row>
    <row r="20" spans="1:12" x14ac:dyDescent="0.25">
      <c r="A20" t="s">
        <v>50</v>
      </c>
      <c r="B20" s="5">
        <v>1E-3</v>
      </c>
      <c r="C20" s="5">
        <v>1000</v>
      </c>
      <c r="D20" s="5">
        <v>1500</v>
      </c>
      <c r="E20">
        <v>6</v>
      </c>
      <c r="F20" s="3">
        <v>-3.637E-2</v>
      </c>
      <c r="G20" s="3">
        <v>-2.3999999999999998E-3</v>
      </c>
      <c r="H20" s="3">
        <v>-6.4700000000000001E-3</v>
      </c>
      <c r="I20" s="4">
        <v>8</v>
      </c>
      <c r="J20" s="3">
        <v>-6.0400000000000002E-2</v>
      </c>
      <c r="K20" s="3">
        <v>-2.3E-2</v>
      </c>
      <c r="L20" s="3">
        <f>0.009-'Cable Attachments Extra Working'!N7</f>
        <v>-9.1000000000000011E-2</v>
      </c>
    </row>
    <row r="21" spans="1:12" x14ac:dyDescent="0.25">
      <c r="A21" t="s">
        <v>51</v>
      </c>
      <c r="B21" s="5">
        <v>1E-3</v>
      </c>
      <c r="C21" s="5">
        <v>1000</v>
      </c>
      <c r="D21" s="5">
        <v>1500</v>
      </c>
      <c r="E21">
        <v>7</v>
      </c>
      <c r="F21" s="3">
        <v>6.9999999999999994E-5</v>
      </c>
      <c r="G21" s="3">
        <v>-6.1000000000000004E-3</v>
      </c>
      <c r="H21" s="3">
        <v>8.9999999999999998E-4</v>
      </c>
      <c r="I21" s="4">
        <v>8</v>
      </c>
      <c r="J21" s="3">
        <v>-6.6699999999999995E-2</v>
      </c>
      <c r="K21" s="3">
        <v>-1.4500000000000001E-2</v>
      </c>
      <c r="L21" s="3">
        <f>0.009-'Cable Attachments Extra Working'!N7</f>
        <v>-9.1000000000000011E-2</v>
      </c>
    </row>
    <row r="22" spans="1:12" x14ac:dyDescent="0.25">
      <c r="A22" t="s">
        <v>74</v>
      </c>
      <c r="B22" s="5">
        <v>1E-3</v>
      </c>
      <c r="C22" s="5">
        <v>1000</v>
      </c>
      <c r="D22" s="5">
        <v>1500</v>
      </c>
      <c r="E22">
        <v>0</v>
      </c>
      <c r="F22" s="3">
        <v>2.6110000000000001E-2</v>
      </c>
      <c r="G22" s="3">
        <v>-5.2900000000000003E-2</v>
      </c>
      <c r="H22" s="3">
        <v>-2.8840000000000032E-2</v>
      </c>
      <c r="I22" s="4">
        <v>4</v>
      </c>
      <c r="J22" s="3">
        <v>7.1300000000000001E-3</v>
      </c>
      <c r="K22" s="3">
        <v>-2.3230000000000001E-2</v>
      </c>
      <c r="L22" s="3">
        <v>7.9000000000000008E-3</v>
      </c>
    </row>
    <row r="23" spans="1:12" x14ac:dyDescent="0.25">
      <c r="A23" t="s">
        <v>75</v>
      </c>
      <c r="B23" s="5">
        <v>1E-3</v>
      </c>
      <c r="C23" s="5">
        <v>1000</v>
      </c>
      <c r="D23" s="5">
        <v>1500</v>
      </c>
      <c r="E23">
        <v>0</v>
      </c>
      <c r="F23" s="3">
        <v>1.3519999999999997E-2</v>
      </c>
      <c r="G23" s="3">
        <v>-6.2700000000000006E-2</v>
      </c>
      <c r="H23" s="3">
        <v>-1.7969999999999986E-2</v>
      </c>
      <c r="I23" s="4">
        <v>5</v>
      </c>
      <c r="J23" s="3">
        <v>-9.0200000000000002E-3</v>
      </c>
      <c r="K23" s="3">
        <v>-2.1190000000000001E-2</v>
      </c>
      <c r="L23" s="3">
        <v>9.8099999999999993E-3</v>
      </c>
    </row>
    <row r="24" spans="1:12" x14ac:dyDescent="0.25">
      <c r="A24" t="s">
        <v>76</v>
      </c>
      <c r="B24" s="5">
        <v>1E-3</v>
      </c>
      <c r="C24" s="5">
        <v>1000</v>
      </c>
      <c r="D24" s="5">
        <v>1500</v>
      </c>
      <c r="E24">
        <v>0</v>
      </c>
      <c r="F24" s="3">
        <v>1.1119999999999998E-2</v>
      </c>
      <c r="G24" s="3">
        <v>-0.1062</v>
      </c>
      <c r="H24" s="3">
        <v>-4.8600000000000032E-2</v>
      </c>
      <c r="I24" s="4">
        <v>3</v>
      </c>
      <c r="J24" s="3">
        <v>-3.2000000000000002E-3</v>
      </c>
      <c r="K24" s="3">
        <v>-2.5700000000000001E-2</v>
      </c>
      <c r="L24" s="3">
        <v>1.371E-2</v>
      </c>
    </row>
    <row r="25" spans="1:12" x14ac:dyDescent="0.25">
      <c r="A25" t="s">
        <v>77</v>
      </c>
      <c r="B25" s="5">
        <v>1E-3</v>
      </c>
      <c r="C25" s="5">
        <v>1000</v>
      </c>
      <c r="D25" s="5">
        <v>1500</v>
      </c>
      <c r="E25">
        <v>3</v>
      </c>
      <c r="F25" s="3">
        <v>-9.3100000000000006E-3</v>
      </c>
      <c r="G25" s="3">
        <v>-2.35E-2</v>
      </c>
      <c r="H25" s="3">
        <v>1.154E-2</v>
      </c>
      <c r="I25" s="4">
        <v>8</v>
      </c>
      <c r="J25" s="3">
        <v>-7.4410000000000004E-2</v>
      </c>
      <c r="K25" s="3">
        <v>-1.7999999999999999E-2</v>
      </c>
      <c r="L25" s="3">
        <f>0.02-'Cable Attachments Extra Working'!N7</f>
        <v>-0.08</v>
      </c>
    </row>
    <row r="26" spans="1:12" x14ac:dyDescent="0.25">
      <c r="A26" t="s">
        <v>78</v>
      </c>
      <c r="B26" s="5">
        <v>1E-3</v>
      </c>
      <c r="C26" s="5">
        <v>1000</v>
      </c>
      <c r="D26" s="5">
        <v>1500</v>
      </c>
      <c r="E26">
        <v>0</v>
      </c>
      <c r="F26" s="3">
        <v>-3.7889999999999993E-2</v>
      </c>
      <c r="G26" s="3">
        <v>-3.4700000000000002E-2</v>
      </c>
      <c r="H26" s="3">
        <v>1.6019999999999979E-2</v>
      </c>
      <c r="I26" s="4">
        <v>8</v>
      </c>
      <c r="J26" s="3">
        <v>-7.671E-2</v>
      </c>
      <c r="K26" s="3">
        <v>-1.11E-2</v>
      </c>
      <c r="L26" s="3">
        <f>0.02-'Cable Attachments Extra Working'!N7</f>
        <v>-0.08</v>
      </c>
    </row>
    <row r="27" spans="1:12" x14ac:dyDescent="0.25">
      <c r="A27" t="s">
        <v>79</v>
      </c>
      <c r="B27" s="5">
        <v>1E-3</v>
      </c>
      <c r="C27" s="5">
        <v>1000</v>
      </c>
      <c r="D27" s="5">
        <v>1500</v>
      </c>
      <c r="E27">
        <v>0</v>
      </c>
      <c r="F27" s="3">
        <v>-4.1459999999999997E-2</v>
      </c>
      <c r="G27" s="3">
        <v>-2.6069999999999999E-2</v>
      </c>
      <c r="H27" s="3">
        <v>-1.1330000000000007E-2</v>
      </c>
      <c r="I27" s="4">
        <v>5</v>
      </c>
      <c r="J27" s="3">
        <v>-4.0640000000000003E-2</v>
      </c>
      <c r="K27" s="3">
        <v>-2.3999999999999998E-3</v>
      </c>
      <c r="L27" s="3">
        <v>-3.2200000000000002E-3</v>
      </c>
    </row>
    <row r="28" spans="1:12" x14ac:dyDescent="0.25">
      <c r="A28" t="s">
        <v>80</v>
      </c>
      <c r="B28" s="5">
        <v>1E-3</v>
      </c>
      <c r="C28" s="5">
        <v>1000</v>
      </c>
      <c r="D28" s="5">
        <v>1500</v>
      </c>
      <c r="E28">
        <v>2</v>
      </c>
      <c r="F28" s="3">
        <v>-4.8599999999999997E-2</v>
      </c>
      <c r="G28" s="3">
        <v>-3.0500000000000002E-3</v>
      </c>
      <c r="H28" s="3">
        <v>1.6469999999999999E-2</v>
      </c>
      <c r="I28" s="4">
        <v>8</v>
      </c>
      <c r="J28" s="3">
        <v>-6.164E-2</v>
      </c>
      <c r="K28" s="3">
        <v>-4.3999999999999997E-2</v>
      </c>
      <c r="L28" s="3">
        <f>0.01918-'Cable Attachments Extra Working'!N7</f>
        <v>-8.0820000000000003E-2</v>
      </c>
    </row>
    <row r="29" spans="1:12" x14ac:dyDescent="0.25">
      <c r="A29" t="s">
        <v>81</v>
      </c>
      <c r="B29" s="5">
        <v>1E-3</v>
      </c>
      <c r="C29" s="5">
        <v>1000</v>
      </c>
      <c r="D29" s="5">
        <v>1500</v>
      </c>
      <c r="E29">
        <v>0</v>
      </c>
      <c r="F29" s="3">
        <v>-5.6340000000000001E-2</v>
      </c>
      <c r="G29" s="3">
        <v>-3.0000000000000001E-3</v>
      </c>
      <c r="H29" s="3">
        <v>-2.2280000000000022E-2</v>
      </c>
      <c r="I29" s="4">
        <v>8</v>
      </c>
      <c r="J29" s="3">
        <v>-4.0160000000000001E-2</v>
      </c>
      <c r="K29" s="3">
        <v>-5.423E-2</v>
      </c>
      <c r="L29" s="3">
        <f>0.011-'Cable Attachments Extra Working'!N7</f>
        <v>-8.900000000000001E-2</v>
      </c>
    </row>
    <row r="30" spans="1:12" x14ac:dyDescent="0.25">
      <c r="A30" t="s">
        <v>82</v>
      </c>
      <c r="B30" s="5">
        <v>1E-3</v>
      </c>
      <c r="C30" s="5">
        <v>1000</v>
      </c>
      <c r="D30" s="5">
        <v>1500</v>
      </c>
      <c r="E30">
        <v>0</v>
      </c>
      <c r="F30" s="3">
        <v>-8.098000000000001E-2</v>
      </c>
      <c r="G30" s="3">
        <v>-4.1000000000000003E-3</v>
      </c>
      <c r="H30" s="3">
        <v>-9.9080000000000001E-2</v>
      </c>
      <c r="I30" s="4">
        <v>5</v>
      </c>
      <c r="J30" s="3">
        <v>-7.8700000000000003E-3</v>
      </c>
      <c r="K30" s="3">
        <v>-2.3650000000000001E-2</v>
      </c>
      <c r="L30" s="3">
        <v>1.005E-2</v>
      </c>
    </row>
    <row r="31" spans="1:12" x14ac:dyDescent="0.25">
      <c r="A31" t="s">
        <v>83</v>
      </c>
      <c r="B31" s="5">
        <v>1E-3</v>
      </c>
      <c r="C31" s="5">
        <v>1000</v>
      </c>
      <c r="D31" s="5">
        <v>1500</v>
      </c>
      <c r="E31">
        <v>0</v>
      </c>
      <c r="F31" s="3">
        <v>4.6800000000000001E-2</v>
      </c>
      <c r="G31" s="3">
        <v>-9.5999999999999992E-3</v>
      </c>
      <c r="H31" s="3">
        <v>-3.4399999999999986E-2</v>
      </c>
      <c r="I31" s="4">
        <v>8</v>
      </c>
      <c r="J31" s="3">
        <v>-5.1000000000000004E-3</v>
      </c>
      <c r="K31" s="3">
        <v>-6.4299999999999996E-2</v>
      </c>
      <c r="L31" s="3">
        <f>0.00693-'Cable Attachments Extra Working'!N7</f>
        <v>-9.307E-2</v>
      </c>
    </row>
    <row r="32" spans="1:12" x14ac:dyDescent="0.25">
      <c r="A32" t="s">
        <v>84</v>
      </c>
      <c r="B32" s="5">
        <v>1E-3</v>
      </c>
      <c r="C32" s="5">
        <v>1000</v>
      </c>
      <c r="D32" s="5">
        <v>1500</v>
      </c>
      <c r="E32">
        <v>3</v>
      </c>
      <c r="F32" s="3">
        <v>-1.341E-2</v>
      </c>
      <c r="G32" s="3">
        <v>-2.2970000000000001E-2</v>
      </c>
      <c r="H32" s="3">
        <v>1.9939999999999999E-2</v>
      </c>
      <c r="I32" s="4">
        <v>6</v>
      </c>
      <c r="J32" s="3">
        <v>-3.3009999999999998E-2</v>
      </c>
      <c r="K32" s="3">
        <v>-4.8900000000000002E-3</v>
      </c>
      <c r="L32" s="3">
        <v>-1.1350000000000001E-2</v>
      </c>
    </row>
    <row r="33" spans="1:12" x14ac:dyDescent="0.25">
      <c r="A33" t="s">
        <v>85</v>
      </c>
      <c r="B33" s="5">
        <v>1E-3</v>
      </c>
      <c r="C33" s="5">
        <v>1000</v>
      </c>
      <c r="D33" s="5">
        <v>1500</v>
      </c>
      <c r="E33">
        <v>2</v>
      </c>
      <c r="F33" s="3">
        <v>-1.155E-2</v>
      </c>
      <c r="G33" s="3">
        <v>-2.512E-2</v>
      </c>
      <c r="H33" s="3">
        <v>2.078E-2</v>
      </c>
      <c r="I33" s="4">
        <v>6</v>
      </c>
      <c r="J33" s="3">
        <v>-3.3950000000000001E-2</v>
      </c>
      <c r="K33" s="3">
        <v>-4.7099999999999998E-3</v>
      </c>
      <c r="L33" s="3">
        <v>-1.0489999999999999E-2</v>
      </c>
    </row>
    <row r="34" spans="1:12" x14ac:dyDescent="0.25">
      <c r="A34" t="s">
        <v>86</v>
      </c>
      <c r="B34" s="5">
        <v>1E-3</v>
      </c>
      <c r="C34" s="5">
        <v>1000</v>
      </c>
      <c r="D34" s="5">
        <v>1500</v>
      </c>
      <c r="E34">
        <v>1</v>
      </c>
      <c r="F34" s="3">
        <v>-1.217E-2</v>
      </c>
      <c r="G34" s="3">
        <v>-2.6679999999999999E-2</v>
      </c>
      <c r="H34" s="3">
        <v>2.111E-2</v>
      </c>
      <c r="I34" s="4">
        <v>6</v>
      </c>
      <c r="J34" s="3">
        <v>-3.3980000000000003E-2</v>
      </c>
      <c r="K34" s="3">
        <v>-4.7000000000000002E-3</v>
      </c>
      <c r="L34" s="3">
        <v>-1.0460000000000001E-2</v>
      </c>
    </row>
    <row r="35" spans="1:12" x14ac:dyDescent="0.25">
      <c r="A35" t="s">
        <v>87</v>
      </c>
      <c r="B35" s="5">
        <v>1E-3</v>
      </c>
      <c r="C35" s="5">
        <v>1000</v>
      </c>
      <c r="D35" s="5">
        <v>1500</v>
      </c>
      <c r="E35">
        <v>0</v>
      </c>
      <c r="F35" s="3">
        <v>-3.6229999999999998E-2</v>
      </c>
      <c r="G35" s="3">
        <v>-3.1850000000000003E-2</v>
      </c>
      <c r="H35" s="3">
        <v>1.2249999999999983E-2</v>
      </c>
      <c r="I35" s="4">
        <v>4</v>
      </c>
      <c r="J35" s="3">
        <v>-3.041E-2</v>
      </c>
      <c r="K35" s="3">
        <v>-4.4900000000000001E-3</v>
      </c>
      <c r="L35" s="3">
        <v>8.0999999999999996E-4</v>
      </c>
    </row>
    <row r="36" spans="1:12" x14ac:dyDescent="0.25">
      <c r="A36" t="s">
        <v>88</v>
      </c>
      <c r="B36" s="5">
        <v>1E-3</v>
      </c>
      <c r="C36" s="5">
        <v>1000</v>
      </c>
      <c r="D36" s="5">
        <v>1500</v>
      </c>
      <c r="E36">
        <v>0</v>
      </c>
      <c r="F36" s="3">
        <v>-3.5049999999999998E-2</v>
      </c>
      <c r="G36" s="3">
        <v>-2.9850000000000002E-2</v>
      </c>
      <c r="H36" s="3">
        <v>1.0079999999999978E-2</v>
      </c>
      <c r="I36" s="4">
        <v>3</v>
      </c>
      <c r="J36" s="3">
        <v>-3.5490000000000001E-2</v>
      </c>
      <c r="K36" s="3">
        <v>-5.0699999999999999E-3</v>
      </c>
      <c r="L36" s="3">
        <v>9.8300000000000002E-3</v>
      </c>
    </row>
    <row r="37" spans="1:12" x14ac:dyDescent="0.25">
      <c r="A37" t="s">
        <v>89</v>
      </c>
      <c r="B37" s="5">
        <v>1E-3</v>
      </c>
      <c r="C37" s="5">
        <v>1000</v>
      </c>
      <c r="D37" s="5">
        <v>1500</v>
      </c>
      <c r="E37">
        <v>0</v>
      </c>
      <c r="F37" s="3">
        <v>-4.1289999999999993E-2</v>
      </c>
      <c r="G37" s="3">
        <v>-2.7640000000000001E-2</v>
      </c>
      <c r="H37" s="3">
        <v>-1.0000000000000009E-2</v>
      </c>
      <c r="I37" s="4">
        <v>2</v>
      </c>
      <c r="J37" s="3">
        <v>-3.7039999999999997E-2</v>
      </c>
      <c r="K37" s="3">
        <v>-4.9100000000000003E-3</v>
      </c>
      <c r="L37" s="3">
        <v>1.1129999999999999E-2</v>
      </c>
    </row>
    <row r="38" spans="1:12" x14ac:dyDescent="0.25">
      <c r="A38" t="s">
        <v>90</v>
      </c>
      <c r="B38" s="5">
        <v>1E-3</v>
      </c>
      <c r="C38" s="5">
        <v>1000</v>
      </c>
      <c r="D38" s="5">
        <v>1500</v>
      </c>
      <c r="E38">
        <v>0</v>
      </c>
      <c r="F38" s="3">
        <v>-1.2889999999999999E-2</v>
      </c>
      <c r="G38" s="3">
        <v>-0.17634</v>
      </c>
      <c r="H38" s="3">
        <v>-8.1599999999999989E-3</v>
      </c>
      <c r="I38" s="4">
        <v>1</v>
      </c>
      <c r="J38" s="3">
        <v>-4.7699999999999999E-2</v>
      </c>
      <c r="K38" s="3">
        <v>-3.0500000000000002E-3</v>
      </c>
      <c r="L38" s="3">
        <v>1.9E-2</v>
      </c>
    </row>
    <row r="39" spans="1:12" x14ac:dyDescent="0.25">
      <c r="A39" t="s">
        <v>91</v>
      </c>
      <c r="B39" s="5">
        <v>1E-3</v>
      </c>
      <c r="C39" s="5">
        <v>1000</v>
      </c>
      <c r="D39" s="5">
        <v>1500</v>
      </c>
      <c r="E39">
        <v>0</v>
      </c>
      <c r="F39" s="3">
        <v>6.3000000000000035E-3</v>
      </c>
      <c r="G39" s="3">
        <v>-0.1089</v>
      </c>
      <c r="H39" s="3">
        <v>-2.8000000000000247E-3</v>
      </c>
      <c r="I39" s="4">
        <v>8</v>
      </c>
      <c r="J39" s="3">
        <v>-8.0310000000000006E-2</v>
      </c>
      <c r="K39" s="3">
        <v>-1.324E-2</v>
      </c>
      <c r="L39" s="3">
        <f>0.02604-'Cable Attachments Extra Working'!N7</f>
        <v>-7.3959999999999998E-2</v>
      </c>
    </row>
    <row r="40" spans="1:12" x14ac:dyDescent="0.25">
      <c r="A40" t="s">
        <v>92</v>
      </c>
      <c r="B40" s="5">
        <v>1E-3</v>
      </c>
      <c r="C40" s="5">
        <v>1000</v>
      </c>
      <c r="D40" s="5">
        <v>1500</v>
      </c>
      <c r="E40">
        <f>E2</f>
        <v>0</v>
      </c>
      <c r="F40" s="3">
        <f>F2</f>
        <v>3.9580000000000004E-2</v>
      </c>
      <c r="G40" s="3">
        <f>-G2</f>
        <v>5.7200000000000001E-2</v>
      </c>
      <c r="H40" s="3">
        <f t="shared" ref="H40:L40" si="0">H2</f>
        <v>-2.0580000000000022E-2</v>
      </c>
      <c r="I40">
        <f t="shared" si="0"/>
        <v>8</v>
      </c>
      <c r="J40" s="3">
        <f t="shared" si="0"/>
        <v>-5.1000000000000004E-3</v>
      </c>
      <c r="K40" s="3">
        <f>-K2</f>
        <v>6.4299999999999996E-2</v>
      </c>
      <c r="L40" s="3">
        <f t="shared" si="0"/>
        <v>-9.307E-2</v>
      </c>
    </row>
    <row r="41" spans="1:12" x14ac:dyDescent="0.25">
      <c r="A41" t="s">
        <v>93</v>
      </c>
      <c r="B41" s="5">
        <v>1E-3</v>
      </c>
      <c r="C41" s="5">
        <v>1000</v>
      </c>
      <c r="D41" s="5">
        <v>1500</v>
      </c>
      <c r="E41">
        <f t="shared" ref="E41:F77" si="1">E3</f>
        <v>0</v>
      </c>
      <c r="F41" s="3">
        <f t="shared" si="1"/>
        <v>3.9580000000000004E-2</v>
      </c>
      <c r="G41" s="3">
        <f t="shared" ref="G41:G77" si="2">-G3</f>
        <v>5.7200000000000001E-2</v>
      </c>
      <c r="H41" s="3">
        <f t="shared" ref="H41:L41" si="3">H3</f>
        <v>-2.0580000000000022E-2</v>
      </c>
      <c r="I41">
        <f t="shared" si="3"/>
        <v>8</v>
      </c>
      <c r="J41" s="3">
        <f t="shared" si="3"/>
        <v>-3.5000000000000003E-2</v>
      </c>
      <c r="K41" s="3">
        <f t="shared" ref="K41:K77" si="4">-K3</f>
        <v>6.6400000000000001E-2</v>
      </c>
      <c r="L41" s="3">
        <f t="shared" si="3"/>
        <v>-7.7000000000000013E-2</v>
      </c>
    </row>
    <row r="42" spans="1:12" x14ac:dyDescent="0.25">
      <c r="A42" t="s">
        <v>94</v>
      </c>
      <c r="B42" s="5">
        <v>1E-3</v>
      </c>
      <c r="C42" s="5">
        <v>1000</v>
      </c>
      <c r="D42" s="5">
        <v>1500</v>
      </c>
      <c r="E42">
        <f t="shared" si="1"/>
        <v>3</v>
      </c>
      <c r="F42" s="3">
        <f t="shared" si="1"/>
        <v>-1.3169999999999999E-2</v>
      </c>
      <c r="G42" s="3">
        <f t="shared" si="2"/>
        <v>2.0959999999999999E-2</v>
      </c>
      <c r="H42" s="3">
        <f t="shared" ref="H42:L42" si="5">H4</f>
        <v>2.0250000000000001E-2</v>
      </c>
      <c r="I42">
        <f t="shared" si="5"/>
        <v>6</v>
      </c>
      <c r="J42" s="3">
        <f t="shared" si="5"/>
        <v>-2.0889999999999999E-2</v>
      </c>
      <c r="K42" s="3">
        <f t="shared" si="4"/>
        <v>5.9899999999999997E-3</v>
      </c>
      <c r="L42" s="3">
        <f t="shared" si="5"/>
        <v>-4.9699999999999996E-3</v>
      </c>
    </row>
    <row r="43" spans="1:12" x14ac:dyDescent="0.25">
      <c r="A43" t="s">
        <v>95</v>
      </c>
      <c r="B43" s="5">
        <v>1E-3</v>
      </c>
      <c r="C43" s="5">
        <v>1000</v>
      </c>
      <c r="D43" s="5">
        <v>1500</v>
      </c>
      <c r="E43">
        <f t="shared" si="1"/>
        <v>2</v>
      </c>
      <c r="F43" s="3">
        <f t="shared" si="1"/>
        <v>-1.159E-2</v>
      </c>
      <c r="G43" s="3">
        <f t="shared" si="2"/>
        <v>2.3599999999999999E-2</v>
      </c>
      <c r="H43" s="3">
        <f t="shared" ref="H43:L43" si="6">H5</f>
        <v>2.103E-2</v>
      </c>
      <c r="I43">
        <f t="shared" si="6"/>
        <v>5</v>
      </c>
      <c r="J43" s="3">
        <f t="shared" si="6"/>
        <v>-2.1360000000000001E-2</v>
      </c>
      <c r="K43" s="3">
        <f t="shared" si="4"/>
        <v>6.11E-3</v>
      </c>
      <c r="L43" s="3">
        <f t="shared" si="6"/>
        <v>-3.2399999999999998E-3</v>
      </c>
    </row>
    <row r="44" spans="1:12" x14ac:dyDescent="0.25">
      <c r="A44" t="s">
        <v>96</v>
      </c>
      <c r="B44" s="5">
        <v>1E-3</v>
      </c>
      <c r="C44" s="5">
        <v>1000</v>
      </c>
      <c r="D44" s="5">
        <v>1500</v>
      </c>
      <c r="E44">
        <f t="shared" si="1"/>
        <v>1</v>
      </c>
      <c r="F44" s="3">
        <f t="shared" si="1"/>
        <v>-1.278E-2</v>
      </c>
      <c r="G44" s="3">
        <f t="shared" si="2"/>
        <v>2.5080000000000002E-2</v>
      </c>
      <c r="H44" s="3">
        <f t="shared" ref="H44:L44" si="7">H6</f>
        <v>2.103E-2</v>
      </c>
      <c r="I44">
        <f t="shared" si="7"/>
        <v>4</v>
      </c>
      <c r="J44" s="3">
        <f t="shared" si="7"/>
        <v>-2.1610000000000001E-2</v>
      </c>
      <c r="K44" s="3">
        <f t="shared" si="4"/>
        <v>6.4999999999999997E-3</v>
      </c>
      <c r="L44" s="3">
        <f t="shared" si="7"/>
        <v>-1.6000000000000001E-4</v>
      </c>
    </row>
    <row r="45" spans="1:12" x14ac:dyDescent="0.25">
      <c r="A45" t="s">
        <v>97</v>
      </c>
      <c r="B45" s="5">
        <v>1E-3</v>
      </c>
      <c r="C45" s="5">
        <v>1000</v>
      </c>
      <c r="D45" s="5">
        <v>1500</v>
      </c>
      <c r="E45">
        <f t="shared" si="1"/>
        <v>0</v>
      </c>
      <c r="F45" s="3">
        <f t="shared" si="1"/>
        <v>-3.5540000000000002E-2</v>
      </c>
      <c r="G45" s="3">
        <f t="shared" si="2"/>
        <v>3.082E-2</v>
      </c>
      <c r="H45" s="3">
        <f t="shared" ref="H45:L45" si="8">H7</f>
        <v>1.2789999999999968E-2</v>
      </c>
      <c r="I45">
        <f t="shared" si="8"/>
        <v>3</v>
      </c>
      <c r="J45" s="3">
        <f t="shared" si="8"/>
        <v>-2.7810000000000001E-2</v>
      </c>
      <c r="K45" s="3">
        <f t="shared" si="4"/>
        <v>5.7800000000000004E-3</v>
      </c>
      <c r="L45" s="3">
        <f t="shared" si="8"/>
        <v>1.0120000000000001E-2</v>
      </c>
    </row>
    <row r="46" spans="1:12" x14ac:dyDescent="0.25">
      <c r="A46" t="s">
        <v>98</v>
      </c>
      <c r="B46" s="5">
        <v>1E-3</v>
      </c>
      <c r="C46" s="5">
        <v>1000</v>
      </c>
      <c r="D46" s="5">
        <v>1500</v>
      </c>
      <c r="E46">
        <f t="shared" si="1"/>
        <v>0</v>
      </c>
      <c r="F46" s="3">
        <f t="shared" si="1"/>
        <v>-3.4509999999999999E-2</v>
      </c>
      <c r="G46" s="3">
        <f t="shared" si="2"/>
        <v>2.8979999999999999E-2</v>
      </c>
      <c r="H46" s="3">
        <f t="shared" ref="H46:L46" si="9">H8</f>
        <v>9.5899999999999874E-3</v>
      </c>
      <c r="I46">
        <f t="shared" si="9"/>
        <v>2</v>
      </c>
      <c r="J46" s="3">
        <f t="shared" si="9"/>
        <v>-2.7560000000000001E-2</v>
      </c>
      <c r="K46" s="3">
        <f t="shared" si="4"/>
        <v>5.79E-3</v>
      </c>
      <c r="L46" s="3">
        <f t="shared" si="9"/>
        <v>1.081E-2</v>
      </c>
    </row>
    <row r="47" spans="1:12" x14ac:dyDescent="0.25">
      <c r="A47" t="s">
        <v>99</v>
      </c>
      <c r="B47" s="5">
        <v>1E-3</v>
      </c>
      <c r="C47" s="5">
        <v>1000</v>
      </c>
      <c r="D47" s="5">
        <v>1500</v>
      </c>
      <c r="E47">
        <f t="shared" si="1"/>
        <v>0</v>
      </c>
      <c r="F47" s="3">
        <f t="shared" si="1"/>
        <v>-4.1349999999999998E-2</v>
      </c>
      <c r="G47" s="3">
        <f t="shared" si="2"/>
        <v>2.7709999999999999E-2</v>
      </c>
      <c r="H47" s="3">
        <f t="shared" ref="H47:L47" si="10">H9</f>
        <v>-1.0220000000000007E-2</v>
      </c>
      <c r="I47">
        <f t="shared" si="10"/>
        <v>1</v>
      </c>
      <c r="J47" s="3">
        <f t="shared" si="10"/>
        <v>-2.6970000000000001E-2</v>
      </c>
      <c r="K47" s="3">
        <f t="shared" si="4"/>
        <v>5.79E-3</v>
      </c>
      <c r="L47" s="3">
        <f t="shared" si="10"/>
        <v>1.2239999999999999E-2</v>
      </c>
    </row>
    <row r="48" spans="1:12" x14ac:dyDescent="0.25">
      <c r="A48" t="s">
        <v>100</v>
      </c>
      <c r="B48" s="5">
        <v>1E-3</v>
      </c>
      <c r="C48" s="5">
        <v>1000</v>
      </c>
      <c r="D48" s="5">
        <v>1500</v>
      </c>
      <c r="E48">
        <f t="shared" si="1"/>
        <v>0</v>
      </c>
      <c r="F48" s="3">
        <f t="shared" si="1"/>
        <v>-3.6239999999999994E-2</v>
      </c>
      <c r="G48" s="3">
        <f t="shared" si="2"/>
        <v>4.0349999999999997E-2</v>
      </c>
      <c r="H48" s="3">
        <f t="shared" ref="H48:L48" si="11">H10</f>
        <v>1.5079999999999982E-2</v>
      </c>
      <c r="I48">
        <f t="shared" si="11"/>
        <v>3</v>
      </c>
      <c r="J48" s="3">
        <f t="shared" si="11"/>
        <v>-9.4000000000000004E-3</v>
      </c>
      <c r="K48" s="3">
        <f t="shared" si="4"/>
        <v>2.5999999999999999E-2</v>
      </c>
      <c r="L48" s="3">
        <f t="shared" si="11"/>
        <v>1.2579999999999999E-2</v>
      </c>
    </row>
    <row r="49" spans="1:36" x14ac:dyDescent="0.25">
      <c r="A49" t="s">
        <v>101</v>
      </c>
      <c r="B49" s="5">
        <v>1E-3</v>
      </c>
      <c r="C49" s="5">
        <v>1000</v>
      </c>
      <c r="D49" s="5">
        <v>1500</v>
      </c>
      <c r="E49">
        <f t="shared" si="1"/>
        <v>0</v>
      </c>
      <c r="F49" s="3">
        <f t="shared" si="1"/>
        <v>-8.659E-2</v>
      </c>
      <c r="G49" s="3">
        <f t="shared" si="2"/>
        <v>0.10224</v>
      </c>
      <c r="H49" s="3">
        <f t="shared" ref="H49:L49" si="12">H11</f>
        <v>-3.524E-2</v>
      </c>
      <c r="I49">
        <f t="shared" si="12"/>
        <v>6</v>
      </c>
      <c r="J49" s="3">
        <f t="shared" si="12"/>
        <v>-1.1860000000000001E-2</v>
      </c>
      <c r="K49" s="3">
        <f t="shared" si="4"/>
        <v>2.121E-2</v>
      </c>
      <c r="L49" s="3">
        <f t="shared" si="12"/>
        <v>7.2500000000000004E-3</v>
      </c>
    </row>
    <row r="50" spans="1:36" x14ac:dyDescent="0.25">
      <c r="A50" t="s">
        <v>102</v>
      </c>
      <c r="B50" s="5">
        <v>1E-3</v>
      </c>
      <c r="C50" s="5">
        <v>1000</v>
      </c>
      <c r="D50" s="5">
        <v>1500</v>
      </c>
      <c r="E50">
        <f t="shared" si="1"/>
        <v>4</v>
      </c>
      <c r="F50" s="3">
        <f t="shared" si="1"/>
        <v>6.5199999999999998E-3</v>
      </c>
      <c r="G50" s="3">
        <f t="shared" si="2"/>
        <v>2.4199999999999999E-2</v>
      </c>
      <c r="H50" s="3">
        <f t="shared" ref="H50:X50" si="13">H12</f>
        <v>1.1639999999999999E-2</v>
      </c>
      <c r="I50">
        <f t="shared" si="13"/>
        <v>5</v>
      </c>
      <c r="J50" s="3">
        <f t="shared" si="13"/>
        <v>1.197E-2</v>
      </c>
      <c r="K50" s="3">
        <f t="shared" si="4"/>
        <v>1.8970000000000001E-2</v>
      </c>
      <c r="L50" s="3">
        <f t="shared" si="13"/>
        <v>1.009E-2</v>
      </c>
      <c r="M50">
        <f t="shared" si="13"/>
        <v>6</v>
      </c>
      <c r="N50" s="3">
        <f t="shared" si="13"/>
        <v>1.72E-2</v>
      </c>
      <c r="O50" s="3">
        <f>-O12</f>
        <v>1.477E-2</v>
      </c>
      <c r="P50" s="3">
        <f t="shared" si="13"/>
        <v>8.2900000000000005E-3</v>
      </c>
      <c r="Q50">
        <f t="shared" si="13"/>
        <v>7</v>
      </c>
      <c r="R50" s="3">
        <f t="shared" si="13"/>
        <v>5.8180000000000003E-2</v>
      </c>
      <c r="S50" s="3">
        <f>-S12</f>
        <v>1.159E-2</v>
      </c>
      <c r="T50" s="3">
        <f t="shared" si="13"/>
        <v>3.0899999999999999E-3</v>
      </c>
      <c r="U50">
        <f t="shared" si="13"/>
        <v>8</v>
      </c>
      <c r="V50" s="3">
        <f t="shared" si="13"/>
        <v>9.7999999999999997E-3</v>
      </c>
      <c r="W50" s="3">
        <f>-W12</f>
        <v>3.5999999999999999E-3</v>
      </c>
      <c r="X50" s="3">
        <f t="shared" si="13"/>
        <v>-8.4040000000000004E-2</v>
      </c>
    </row>
    <row r="51" spans="1:36" x14ac:dyDescent="0.25">
      <c r="A51" t="s">
        <v>103</v>
      </c>
      <c r="B51" s="5">
        <v>1E-3</v>
      </c>
      <c r="C51" s="5">
        <v>1000</v>
      </c>
      <c r="D51" s="5">
        <v>1500</v>
      </c>
      <c r="E51">
        <f t="shared" si="1"/>
        <v>3</v>
      </c>
      <c r="F51" s="3">
        <f t="shared" si="1"/>
        <v>6.6899999999999998E-3</v>
      </c>
      <c r="G51" s="3">
        <f t="shared" si="2"/>
        <v>2.3800000000000002E-2</v>
      </c>
      <c r="H51" s="3">
        <f t="shared" ref="H51:T51" si="14">H13</f>
        <v>8.8900000000000003E-3</v>
      </c>
      <c r="I51">
        <f t="shared" si="14"/>
        <v>4</v>
      </c>
      <c r="J51" s="3">
        <f t="shared" si="14"/>
        <v>1.1209999999999999E-2</v>
      </c>
      <c r="K51" s="3">
        <f t="shared" si="4"/>
        <v>2.07E-2</v>
      </c>
      <c r="L51" s="3">
        <f t="shared" si="14"/>
        <v>7.4900000000000001E-3</v>
      </c>
      <c r="M51">
        <f t="shared" si="14"/>
        <v>6</v>
      </c>
      <c r="N51" s="3">
        <f t="shared" si="14"/>
        <v>1.7389999999999999E-2</v>
      </c>
      <c r="O51" s="3">
        <f t="shared" ref="O51:O53" si="15">-O13</f>
        <v>1.3650000000000001E-2</v>
      </c>
      <c r="P51" s="3">
        <f t="shared" si="14"/>
        <v>1.5900000000000001E-3</v>
      </c>
      <c r="Q51">
        <f t="shared" si="14"/>
        <v>7</v>
      </c>
      <c r="R51" s="3">
        <f t="shared" si="14"/>
        <v>5.7250000000000002E-2</v>
      </c>
      <c r="S51" s="3">
        <f t="shared" ref="S51:S53" si="16">-S13</f>
        <v>6.1999999999999998E-3</v>
      </c>
      <c r="T51" s="3">
        <f t="shared" si="14"/>
        <v>4.8199999999999996E-3</v>
      </c>
    </row>
    <row r="52" spans="1:36" x14ac:dyDescent="0.25">
      <c r="A52" t="s">
        <v>104</v>
      </c>
      <c r="B52" s="5">
        <v>1E-3</v>
      </c>
      <c r="C52" s="5">
        <v>1000</v>
      </c>
      <c r="D52" s="5">
        <v>1500</v>
      </c>
      <c r="E52">
        <f t="shared" si="1"/>
        <v>0</v>
      </c>
      <c r="F52" s="3">
        <f t="shared" si="1"/>
        <v>-1.3799999999999993E-3</v>
      </c>
      <c r="G52" s="3">
        <f t="shared" si="2"/>
        <v>3.7000000000000002E-3</v>
      </c>
      <c r="H52" s="3">
        <f t="shared" ref="H52:AJ52" si="17">H14</f>
        <v>-5.7960000000000012E-2</v>
      </c>
      <c r="I52">
        <f t="shared" si="17"/>
        <v>1</v>
      </c>
      <c r="J52" s="3">
        <f t="shared" si="17"/>
        <v>2.3199999999999998E-2</v>
      </c>
      <c r="K52" s="3">
        <f t="shared" si="4"/>
        <v>4.0000000000000001E-3</v>
      </c>
      <c r="L52" s="3">
        <f t="shared" si="17"/>
        <v>1.1000000000000001E-3</v>
      </c>
      <c r="M52">
        <f t="shared" si="17"/>
        <v>2</v>
      </c>
      <c r="N52" s="3">
        <f t="shared" si="17"/>
        <v>2.3140000000000001E-2</v>
      </c>
      <c r="O52" s="3">
        <f t="shared" si="15"/>
        <v>4.0200000000000001E-3</v>
      </c>
      <c r="P52" s="3">
        <f t="shared" si="17"/>
        <v>2.31E-3</v>
      </c>
      <c r="Q52">
        <f t="shared" si="17"/>
        <v>3</v>
      </c>
      <c r="R52" s="3">
        <f t="shared" si="17"/>
        <v>2.2280000000000001E-2</v>
      </c>
      <c r="S52" s="3">
        <f t="shared" si="16"/>
        <v>3.8999999999999998E-3</v>
      </c>
      <c r="T52" s="3">
        <f t="shared" si="17"/>
        <v>2.2799999999999999E-3</v>
      </c>
      <c r="U52">
        <f t="shared" si="17"/>
        <v>4</v>
      </c>
      <c r="V52" s="3">
        <f t="shared" si="17"/>
        <v>2.205E-2</v>
      </c>
      <c r="W52" s="3">
        <f>-W14</f>
        <v>3.79E-3</v>
      </c>
      <c r="X52" s="3">
        <f t="shared" si="17"/>
        <v>3.31E-3</v>
      </c>
      <c r="Y52">
        <f t="shared" si="17"/>
        <v>5</v>
      </c>
      <c r="Z52" s="3">
        <f t="shared" si="17"/>
        <v>2.2120000000000001E-2</v>
      </c>
      <c r="AA52" s="3">
        <f>-AA14</f>
        <v>3.6800000000000001E-3</v>
      </c>
      <c r="AB52" s="3">
        <f t="shared" si="17"/>
        <v>6.0299999999999998E-3</v>
      </c>
      <c r="AC52">
        <f t="shared" si="17"/>
        <v>6</v>
      </c>
      <c r="AD52" s="3">
        <f t="shared" si="17"/>
        <v>2.1219999999999999E-2</v>
      </c>
      <c r="AE52" s="3">
        <f>-AE14</f>
        <v>3.5599999999999998E-3</v>
      </c>
      <c r="AF52" s="3">
        <f t="shared" si="17"/>
        <v>9.7300000000000008E-3</v>
      </c>
      <c r="AG52">
        <f t="shared" si="17"/>
        <v>7</v>
      </c>
      <c r="AH52" s="3">
        <f t="shared" si="17"/>
        <v>5.8250000000000003E-2</v>
      </c>
      <c r="AI52" s="3">
        <f>-AI14</f>
        <v>3.0999999999999999E-3</v>
      </c>
      <c r="AJ52" s="3">
        <f t="shared" si="17"/>
        <v>4.8199999999999996E-3</v>
      </c>
    </row>
    <row r="53" spans="1:36" x14ac:dyDescent="0.25">
      <c r="A53" t="s">
        <v>105</v>
      </c>
      <c r="B53" s="5">
        <v>1E-3</v>
      </c>
      <c r="C53" s="5">
        <v>1000</v>
      </c>
      <c r="D53" s="5">
        <v>1500</v>
      </c>
      <c r="E53">
        <f t="shared" si="1"/>
        <v>0</v>
      </c>
      <c r="F53" s="3">
        <f t="shared" si="1"/>
        <v>5.1100000000000034E-3</v>
      </c>
      <c r="G53" s="3">
        <f t="shared" si="2"/>
        <v>1.7780000000000001E-2</v>
      </c>
      <c r="H53" s="3">
        <f t="shared" ref="H53:T53" si="18">H15</f>
        <v>-3.4700000000000286E-3</v>
      </c>
      <c r="I53">
        <f t="shared" si="18"/>
        <v>1</v>
      </c>
      <c r="J53" s="3">
        <f t="shared" si="18"/>
        <v>1.111E-2</v>
      </c>
      <c r="K53" s="3">
        <f t="shared" si="4"/>
        <v>1.9789999999999999E-2</v>
      </c>
      <c r="L53" s="3">
        <f t="shared" si="18"/>
        <v>7.3099999999999997E-3</v>
      </c>
      <c r="M53">
        <f t="shared" si="18"/>
        <v>2</v>
      </c>
      <c r="N53" s="3">
        <f t="shared" si="18"/>
        <v>9.6100000000000005E-3</v>
      </c>
      <c r="O53" s="3">
        <f t="shared" si="15"/>
        <v>2.2159999999999999E-2</v>
      </c>
      <c r="P53" s="3">
        <f t="shared" si="18"/>
        <v>7.1300000000000001E-3</v>
      </c>
      <c r="Q53">
        <f t="shared" si="18"/>
        <v>3</v>
      </c>
      <c r="R53" s="3">
        <f t="shared" si="18"/>
        <v>6.6899999999999998E-3</v>
      </c>
      <c r="S53" s="3">
        <f t="shared" si="16"/>
        <v>2.3800000000000002E-2</v>
      </c>
      <c r="T53" s="3">
        <f t="shared" si="18"/>
        <v>8.8900000000000003E-3</v>
      </c>
    </row>
    <row r="54" spans="1:36" x14ac:dyDescent="0.25">
      <c r="A54" t="s">
        <v>106</v>
      </c>
      <c r="B54" s="5">
        <v>1E-3</v>
      </c>
      <c r="C54" s="5">
        <v>1000</v>
      </c>
      <c r="D54" s="5">
        <v>1500</v>
      </c>
      <c r="E54">
        <f t="shared" si="1"/>
        <v>2</v>
      </c>
      <c r="F54" s="3">
        <f t="shared" si="1"/>
        <v>-8.1700000000000002E-3</v>
      </c>
      <c r="G54" s="3">
        <f t="shared" si="2"/>
        <v>2.759E-2</v>
      </c>
      <c r="H54" s="3">
        <f t="shared" ref="H54:L54" si="19">H16</f>
        <v>1.515E-2</v>
      </c>
      <c r="I54">
        <f t="shared" si="19"/>
        <v>8</v>
      </c>
      <c r="J54" s="3">
        <f t="shared" si="19"/>
        <v>-3.44E-2</v>
      </c>
      <c r="K54" s="3">
        <f t="shared" si="4"/>
        <v>5.5E-2</v>
      </c>
      <c r="L54" s="3">
        <f t="shared" si="19"/>
        <v>-9.4900000000000012E-2</v>
      </c>
    </row>
    <row r="55" spans="1:36" x14ac:dyDescent="0.25">
      <c r="A55" t="s">
        <v>107</v>
      </c>
      <c r="B55" s="5">
        <v>1E-3</v>
      </c>
      <c r="C55" s="5">
        <v>1000</v>
      </c>
      <c r="D55" s="5">
        <v>1500</v>
      </c>
      <c r="E55">
        <f t="shared" si="1"/>
        <v>0</v>
      </c>
      <c r="F55" s="3">
        <f t="shared" si="1"/>
        <v>-3.3799999999999997E-2</v>
      </c>
      <c r="G55" s="3">
        <f t="shared" si="2"/>
        <v>2.7900000000000001E-2</v>
      </c>
      <c r="H55" s="3">
        <f t="shared" ref="H55:L55" si="20">H17</f>
        <v>1.1699999999999988E-2</v>
      </c>
      <c r="I55">
        <f t="shared" si="20"/>
        <v>4</v>
      </c>
      <c r="J55" s="3">
        <f t="shared" si="20"/>
        <v>-7.0899999999999999E-3</v>
      </c>
      <c r="K55" s="3">
        <f t="shared" si="4"/>
        <v>2.6100000000000002E-2</v>
      </c>
      <c r="L55" s="3">
        <f t="shared" si="20"/>
        <v>1.157E-2</v>
      </c>
    </row>
    <row r="56" spans="1:36" x14ac:dyDescent="0.25">
      <c r="A56" t="s">
        <v>108</v>
      </c>
      <c r="B56" s="5">
        <v>1E-3</v>
      </c>
      <c r="C56" s="5">
        <v>1000</v>
      </c>
      <c r="D56" s="5">
        <v>1500</v>
      </c>
      <c r="E56">
        <f t="shared" si="1"/>
        <v>6</v>
      </c>
      <c r="F56" s="3">
        <f t="shared" si="1"/>
        <v>-3.637E-2</v>
      </c>
      <c r="G56" s="3">
        <f t="shared" si="2"/>
        <v>5.47E-3</v>
      </c>
      <c r="H56" s="3">
        <f t="shared" ref="H56:L56" si="21">H18</f>
        <v>-6.4700000000000001E-3</v>
      </c>
      <c r="I56">
        <f t="shared" si="21"/>
        <v>7</v>
      </c>
      <c r="J56" s="3">
        <f t="shared" si="21"/>
        <v>2.9960000000000001E-2</v>
      </c>
      <c r="K56" s="3">
        <f t="shared" si="4"/>
        <v>3.7909999999999999E-2</v>
      </c>
      <c r="L56" s="3">
        <f t="shared" si="21"/>
        <v>3.49E-3</v>
      </c>
    </row>
    <row r="57" spans="1:36" x14ac:dyDescent="0.25">
      <c r="A57" t="s">
        <v>109</v>
      </c>
      <c r="B57" s="5">
        <v>1E-3</v>
      </c>
      <c r="C57" s="5">
        <v>1000</v>
      </c>
      <c r="D57" s="5">
        <v>1500</v>
      </c>
      <c r="E57">
        <f t="shared" si="1"/>
        <v>7</v>
      </c>
      <c r="F57" s="3">
        <f t="shared" si="1"/>
        <v>3.5049999999999998E-2</v>
      </c>
      <c r="G57" s="3">
        <f t="shared" si="2"/>
        <v>4.2000000000000003E-2</v>
      </c>
      <c r="H57" s="3">
        <f t="shared" ref="H57:L57" si="22">H19</f>
        <v>3.8500000000000001E-3</v>
      </c>
      <c r="I57">
        <f t="shared" si="22"/>
        <v>8</v>
      </c>
      <c r="J57" s="3">
        <f t="shared" si="22"/>
        <v>-4.7579999999999997E-2</v>
      </c>
      <c r="K57" s="3">
        <f t="shared" si="4"/>
        <v>3.8179999999999999E-2</v>
      </c>
      <c r="L57" s="3">
        <f t="shared" si="22"/>
        <v>-9.0690000000000007E-2</v>
      </c>
    </row>
    <row r="58" spans="1:36" x14ac:dyDescent="0.25">
      <c r="A58" t="s">
        <v>110</v>
      </c>
      <c r="B58" s="5">
        <v>1E-3</v>
      </c>
      <c r="C58" s="5">
        <v>1000</v>
      </c>
      <c r="D58" s="5">
        <v>1500</v>
      </c>
      <c r="E58">
        <f t="shared" si="1"/>
        <v>6</v>
      </c>
      <c r="F58" s="3">
        <f t="shared" si="1"/>
        <v>-3.637E-2</v>
      </c>
      <c r="G58" s="3">
        <f t="shared" si="2"/>
        <v>2.3999999999999998E-3</v>
      </c>
      <c r="H58" s="3">
        <f t="shared" ref="H58:L58" si="23">H20</f>
        <v>-6.4700000000000001E-3</v>
      </c>
      <c r="I58">
        <f t="shared" si="23"/>
        <v>8</v>
      </c>
      <c r="J58" s="3">
        <f t="shared" si="23"/>
        <v>-6.0400000000000002E-2</v>
      </c>
      <c r="K58" s="3">
        <f t="shared" si="4"/>
        <v>2.3E-2</v>
      </c>
      <c r="L58" s="3">
        <f t="shared" si="23"/>
        <v>-9.1000000000000011E-2</v>
      </c>
    </row>
    <row r="59" spans="1:36" x14ac:dyDescent="0.25">
      <c r="A59" t="s">
        <v>111</v>
      </c>
      <c r="B59" s="5">
        <v>1E-3</v>
      </c>
      <c r="C59" s="5">
        <v>1000</v>
      </c>
      <c r="D59" s="5">
        <v>1500</v>
      </c>
      <c r="E59">
        <f t="shared" si="1"/>
        <v>7</v>
      </c>
      <c r="F59" s="3">
        <f t="shared" si="1"/>
        <v>6.9999999999999994E-5</v>
      </c>
      <c r="G59" s="3">
        <f t="shared" si="2"/>
        <v>6.1000000000000004E-3</v>
      </c>
      <c r="H59" s="3">
        <f t="shared" ref="H59:L59" si="24">H21</f>
        <v>8.9999999999999998E-4</v>
      </c>
      <c r="I59">
        <f t="shared" si="24"/>
        <v>8</v>
      </c>
      <c r="J59" s="3">
        <f t="shared" si="24"/>
        <v>-6.6699999999999995E-2</v>
      </c>
      <c r="K59" s="3">
        <f t="shared" si="4"/>
        <v>1.4500000000000001E-2</v>
      </c>
      <c r="L59" s="3">
        <f t="shared" si="24"/>
        <v>-9.1000000000000011E-2</v>
      </c>
    </row>
    <row r="60" spans="1:36" x14ac:dyDescent="0.25">
      <c r="A60" t="s">
        <v>112</v>
      </c>
      <c r="B60" s="5">
        <v>1E-3</v>
      </c>
      <c r="C60" s="5">
        <v>1000</v>
      </c>
      <c r="D60" s="5">
        <v>1500</v>
      </c>
      <c r="E60">
        <f t="shared" si="1"/>
        <v>0</v>
      </c>
      <c r="F60" s="3">
        <f t="shared" si="1"/>
        <v>2.6110000000000001E-2</v>
      </c>
      <c r="G60" s="3">
        <f t="shared" si="2"/>
        <v>5.2900000000000003E-2</v>
      </c>
      <c r="H60" s="3">
        <f t="shared" ref="H60:L60" si="25">H22</f>
        <v>-2.8840000000000032E-2</v>
      </c>
      <c r="I60">
        <f t="shared" si="25"/>
        <v>4</v>
      </c>
      <c r="J60" s="3">
        <f t="shared" si="25"/>
        <v>7.1300000000000001E-3</v>
      </c>
      <c r="K60" s="3">
        <f t="shared" si="4"/>
        <v>2.3230000000000001E-2</v>
      </c>
      <c r="L60" s="3">
        <f t="shared" si="25"/>
        <v>7.9000000000000008E-3</v>
      </c>
    </row>
    <row r="61" spans="1:36" x14ac:dyDescent="0.25">
      <c r="A61" t="s">
        <v>113</v>
      </c>
      <c r="B61" s="5">
        <v>1E-3</v>
      </c>
      <c r="C61" s="5">
        <v>1000</v>
      </c>
      <c r="D61" s="5">
        <v>1500</v>
      </c>
      <c r="E61">
        <f t="shared" si="1"/>
        <v>0</v>
      </c>
      <c r="F61" s="3">
        <f t="shared" si="1"/>
        <v>1.3519999999999997E-2</v>
      </c>
      <c r="G61" s="3">
        <f t="shared" si="2"/>
        <v>6.2700000000000006E-2</v>
      </c>
      <c r="H61" s="3">
        <f t="shared" ref="H61:L61" si="26">H23</f>
        <v>-1.7969999999999986E-2</v>
      </c>
      <c r="I61">
        <f t="shared" si="26"/>
        <v>5</v>
      </c>
      <c r="J61" s="3">
        <f t="shared" si="26"/>
        <v>-9.0200000000000002E-3</v>
      </c>
      <c r="K61" s="3">
        <f t="shared" si="4"/>
        <v>2.1190000000000001E-2</v>
      </c>
      <c r="L61" s="3">
        <f t="shared" si="26"/>
        <v>9.8099999999999993E-3</v>
      </c>
    </row>
    <row r="62" spans="1:36" x14ac:dyDescent="0.25">
      <c r="A62" t="s">
        <v>114</v>
      </c>
      <c r="B62" s="5">
        <v>1E-3</v>
      </c>
      <c r="C62" s="5">
        <v>1000</v>
      </c>
      <c r="D62" s="5">
        <v>1500</v>
      </c>
      <c r="E62">
        <f t="shared" si="1"/>
        <v>0</v>
      </c>
      <c r="F62" s="3">
        <f t="shared" si="1"/>
        <v>1.1119999999999998E-2</v>
      </c>
      <c r="G62" s="3">
        <f t="shared" si="2"/>
        <v>0.1062</v>
      </c>
      <c r="H62" s="3">
        <f t="shared" ref="H62:L62" si="27">H24</f>
        <v>-4.8600000000000032E-2</v>
      </c>
      <c r="I62">
        <f t="shared" si="27"/>
        <v>3</v>
      </c>
      <c r="J62" s="3">
        <f t="shared" si="27"/>
        <v>-3.2000000000000002E-3</v>
      </c>
      <c r="K62" s="3">
        <f t="shared" si="4"/>
        <v>2.5700000000000001E-2</v>
      </c>
      <c r="L62" s="3">
        <f t="shared" si="27"/>
        <v>1.371E-2</v>
      </c>
    </row>
    <row r="63" spans="1:36" x14ac:dyDescent="0.25">
      <c r="A63" t="s">
        <v>115</v>
      </c>
      <c r="B63" s="5">
        <v>1E-3</v>
      </c>
      <c r="C63" s="5">
        <v>1000</v>
      </c>
      <c r="D63" s="5">
        <v>1500</v>
      </c>
      <c r="E63">
        <f t="shared" si="1"/>
        <v>3</v>
      </c>
      <c r="F63" s="3">
        <f t="shared" si="1"/>
        <v>-9.3100000000000006E-3</v>
      </c>
      <c r="G63" s="3">
        <f t="shared" si="2"/>
        <v>2.35E-2</v>
      </c>
      <c r="H63" s="3">
        <f t="shared" ref="H63:L63" si="28">H25</f>
        <v>1.154E-2</v>
      </c>
      <c r="I63">
        <f t="shared" si="28"/>
        <v>8</v>
      </c>
      <c r="J63" s="3">
        <f t="shared" si="28"/>
        <v>-7.4410000000000004E-2</v>
      </c>
      <c r="K63" s="3">
        <f t="shared" si="4"/>
        <v>1.7999999999999999E-2</v>
      </c>
      <c r="L63" s="3">
        <f t="shared" si="28"/>
        <v>-0.08</v>
      </c>
    </row>
    <row r="64" spans="1:36" x14ac:dyDescent="0.25">
      <c r="A64" t="s">
        <v>116</v>
      </c>
      <c r="B64" s="5">
        <v>1E-3</v>
      </c>
      <c r="C64" s="5">
        <v>1000</v>
      </c>
      <c r="D64" s="5">
        <v>1500</v>
      </c>
      <c r="E64">
        <f t="shared" si="1"/>
        <v>0</v>
      </c>
      <c r="F64" s="3">
        <f t="shared" si="1"/>
        <v>-3.7889999999999993E-2</v>
      </c>
      <c r="G64" s="3">
        <f t="shared" si="2"/>
        <v>3.4700000000000002E-2</v>
      </c>
      <c r="H64" s="3">
        <f t="shared" ref="H64:L64" si="29">H26</f>
        <v>1.6019999999999979E-2</v>
      </c>
      <c r="I64">
        <f t="shared" si="29"/>
        <v>8</v>
      </c>
      <c r="J64" s="3">
        <f t="shared" si="29"/>
        <v>-7.671E-2</v>
      </c>
      <c r="K64" s="3">
        <f t="shared" si="4"/>
        <v>1.11E-2</v>
      </c>
      <c r="L64" s="3">
        <f t="shared" si="29"/>
        <v>-0.08</v>
      </c>
    </row>
    <row r="65" spans="1:12" x14ac:dyDescent="0.25">
      <c r="A65" t="s">
        <v>117</v>
      </c>
      <c r="B65" s="5">
        <v>1E-3</v>
      </c>
      <c r="C65" s="5">
        <v>1000</v>
      </c>
      <c r="D65" s="5">
        <v>1500</v>
      </c>
      <c r="E65">
        <f t="shared" si="1"/>
        <v>0</v>
      </c>
      <c r="F65" s="3">
        <f t="shared" si="1"/>
        <v>-4.1459999999999997E-2</v>
      </c>
      <c r="G65" s="3">
        <f t="shared" si="2"/>
        <v>2.6069999999999999E-2</v>
      </c>
      <c r="H65" s="3">
        <f t="shared" ref="H65:L65" si="30">H27</f>
        <v>-1.1330000000000007E-2</v>
      </c>
      <c r="I65">
        <f t="shared" si="30"/>
        <v>5</v>
      </c>
      <c r="J65" s="3">
        <f t="shared" si="30"/>
        <v>-4.0640000000000003E-2</v>
      </c>
      <c r="K65" s="3">
        <f t="shared" si="4"/>
        <v>2.3999999999999998E-3</v>
      </c>
      <c r="L65" s="3">
        <f t="shared" si="30"/>
        <v>-3.2200000000000002E-3</v>
      </c>
    </row>
    <row r="66" spans="1:12" x14ac:dyDescent="0.25">
      <c r="A66" t="s">
        <v>118</v>
      </c>
      <c r="B66" s="5">
        <v>1E-3</v>
      </c>
      <c r="C66" s="5">
        <v>1000</v>
      </c>
      <c r="D66" s="5">
        <v>1500</v>
      </c>
      <c r="E66">
        <f t="shared" si="1"/>
        <v>2</v>
      </c>
      <c r="F66" s="3">
        <f t="shared" si="1"/>
        <v>-4.8599999999999997E-2</v>
      </c>
      <c r="G66" s="3">
        <f t="shared" si="2"/>
        <v>3.0500000000000002E-3</v>
      </c>
      <c r="H66" s="3">
        <f t="shared" ref="H66:L66" si="31">H28</f>
        <v>1.6469999999999999E-2</v>
      </c>
      <c r="I66">
        <f t="shared" si="31"/>
        <v>8</v>
      </c>
      <c r="J66" s="3">
        <f t="shared" si="31"/>
        <v>-6.164E-2</v>
      </c>
      <c r="K66" s="3">
        <f t="shared" si="4"/>
        <v>4.3999999999999997E-2</v>
      </c>
      <c r="L66" s="3">
        <f t="shared" si="31"/>
        <v>-8.0820000000000003E-2</v>
      </c>
    </row>
    <row r="67" spans="1:12" x14ac:dyDescent="0.25">
      <c r="A67" t="s">
        <v>119</v>
      </c>
      <c r="B67" s="5">
        <v>1E-3</v>
      </c>
      <c r="C67" s="5">
        <v>1000</v>
      </c>
      <c r="D67" s="5">
        <v>1500</v>
      </c>
      <c r="E67">
        <f t="shared" si="1"/>
        <v>0</v>
      </c>
      <c r="F67" s="3">
        <f t="shared" si="1"/>
        <v>-5.6340000000000001E-2</v>
      </c>
      <c r="G67" s="3">
        <f t="shared" si="2"/>
        <v>3.0000000000000001E-3</v>
      </c>
      <c r="H67" s="3">
        <f t="shared" ref="H67:L67" si="32">H29</f>
        <v>-2.2280000000000022E-2</v>
      </c>
      <c r="I67">
        <f t="shared" si="32"/>
        <v>8</v>
      </c>
      <c r="J67" s="3">
        <f t="shared" si="32"/>
        <v>-4.0160000000000001E-2</v>
      </c>
      <c r="K67" s="3">
        <f t="shared" si="4"/>
        <v>5.423E-2</v>
      </c>
      <c r="L67" s="3">
        <f t="shared" si="32"/>
        <v>-8.900000000000001E-2</v>
      </c>
    </row>
    <row r="68" spans="1:12" x14ac:dyDescent="0.25">
      <c r="A68" t="s">
        <v>120</v>
      </c>
      <c r="B68" s="5">
        <v>1E-3</v>
      </c>
      <c r="C68" s="5">
        <v>1000</v>
      </c>
      <c r="D68" s="5">
        <v>1500</v>
      </c>
      <c r="E68">
        <f t="shared" si="1"/>
        <v>0</v>
      </c>
      <c r="F68" s="3">
        <f t="shared" si="1"/>
        <v>-8.098000000000001E-2</v>
      </c>
      <c r="G68" s="3">
        <f t="shared" si="2"/>
        <v>4.1000000000000003E-3</v>
      </c>
      <c r="H68" s="3">
        <f t="shared" ref="H68:L68" si="33">H30</f>
        <v>-9.9080000000000001E-2</v>
      </c>
      <c r="I68">
        <f t="shared" si="33"/>
        <v>5</v>
      </c>
      <c r="J68" s="3">
        <f t="shared" si="33"/>
        <v>-7.8700000000000003E-3</v>
      </c>
      <c r="K68" s="3">
        <f t="shared" si="4"/>
        <v>2.3650000000000001E-2</v>
      </c>
      <c r="L68" s="3">
        <f t="shared" si="33"/>
        <v>1.005E-2</v>
      </c>
    </row>
    <row r="69" spans="1:12" x14ac:dyDescent="0.25">
      <c r="A69" t="s">
        <v>121</v>
      </c>
      <c r="B69" s="5">
        <v>1E-3</v>
      </c>
      <c r="C69" s="5">
        <v>1000</v>
      </c>
      <c r="D69" s="5">
        <v>1500</v>
      </c>
      <c r="E69">
        <f t="shared" si="1"/>
        <v>0</v>
      </c>
      <c r="F69" s="3">
        <f t="shared" si="1"/>
        <v>4.6800000000000001E-2</v>
      </c>
      <c r="G69" s="3">
        <f t="shared" si="2"/>
        <v>9.5999999999999992E-3</v>
      </c>
      <c r="H69" s="3">
        <f t="shared" ref="H69:L69" si="34">H31</f>
        <v>-3.4399999999999986E-2</v>
      </c>
      <c r="I69">
        <f t="shared" si="34"/>
        <v>8</v>
      </c>
      <c r="J69" s="3">
        <f t="shared" si="34"/>
        <v>-5.1000000000000004E-3</v>
      </c>
      <c r="K69" s="3">
        <f t="shared" si="4"/>
        <v>6.4299999999999996E-2</v>
      </c>
      <c r="L69" s="3">
        <f t="shared" si="34"/>
        <v>-9.307E-2</v>
      </c>
    </row>
    <row r="70" spans="1:12" x14ac:dyDescent="0.25">
      <c r="A70" t="s">
        <v>122</v>
      </c>
      <c r="B70" s="5">
        <v>1E-3</v>
      </c>
      <c r="C70" s="5">
        <v>1000</v>
      </c>
      <c r="D70" s="5">
        <v>1500</v>
      </c>
      <c r="E70">
        <f t="shared" si="1"/>
        <v>3</v>
      </c>
      <c r="F70" s="3">
        <f t="shared" si="1"/>
        <v>-1.341E-2</v>
      </c>
      <c r="G70" s="3">
        <f t="shared" si="2"/>
        <v>2.2970000000000001E-2</v>
      </c>
      <c r="H70" s="3">
        <f t="shared" ref="H70:L70" si="35">H32</f>
        <v>1.9939999999999999E-2</v>
      </c>
      <c r="I70">
        <f t="shared" si="35"/>
        <v>6</v>
      </c>
      <c r="J70" s="3">
        <f t="shared" si="35"/>
        <v>-3.3009999999999998E-2</v>
      </c>
      <c r="K70" s="3">
        <f t="shared" si="4"/>
        <v>4.8900000000000002E-3</v>
      </c>
      <c r="L70" s="3">
        <f t="shared" si="35"/>
        <v>-1.1350000000000001E-2</v>
      </c>
    </row>
    <row r="71" spans="1:12" x14ac:dyDescent="0.25">
      <c r="A71" t="s">
        <v>123</v>
      </c>
      <c r="B71" s="5">
        <v>1E-3</v>
      </c>
      <c r="C71" s="5">
        <v>1000</v>
      </c>
      <c r="D71" s="5">
        <v>1500</v>
      </c>
      <c r="E71">
        <f t="shared" si="1"/>
        <v>2</v>
      </c>
      <c r="F71" s="3">
        <f t="shared" si="1"/>
        <v>-1.155E-2</v>
      </c>
      <c r="G71" s="3">
        <f t="shared" si="2"/>
        <v>2.512E-2</v>
      </c>
      <c r="H71" s="3">
        <f t="shared" ref="H71:L71" si="36">H33</f>
        <v>2.078E-2</v>
      </c>
      <c r="I71">
        <f t="shared" si="36"/>
        <v>6</v>
      </c>
      <c r="J71" s="3">
        <f t="shared" si="36"/>
        <v>-3.3950000000000001E-2</v>
      </c>
      <c r="K71" s="3">
        <f t="shared" si="4"/>
        <v>4.7099999999999998E-3</v>
      </c>
      <c r="L71" s="3">
        <f t="shared" si="36"/>
        <v>-1.0489999999999999E-2</v>
      </c>
    </row>
    <row r="72" spans="1:12" x14ac:dyDescent="0.25">
      <c r="A72" t="s">
        <v>124</v>
      </c>
      <c r="B72" s="5">
        <v>1E-3</v>
      </c>
      <c r="C72" s="5">
        <v>1000</v>
      </c>
      <c r="D72" s="5">
        <v>1500</v>
      </c>
      <c r="E72">
        <f t="shared" si="1"/>
        <v>1</v>
      </c>
      <c r="F72" s="3">
        <f t="shared" si="1"/>
        <v>-1.217E-2</v>
      </c>
      <c r="G72" s="3">
        <f t="shared" si="2"/>
        <v>2.6679999999999999E-2</v>
      </c>
      <c r="H72" s="3">
        <f t="shared" ref="H72:L72" si="37">H34</f>
        <v>2.111E-2</v>
      </c>
      <c r="I72">
        <f t="shared" si="37"/>
        <v>6</v>
      </c>
      <c r="J72" s="3">
        <f t="shared" si="37"/>
        <v>-3.3980000000000003E-2</v>
      </c>
      <c r="K72" s="3">
        <f t="shared" si="4"/>
        <v>4.7000000000000002E-3</v>
      </c>
      <c r="L72" s="3">
        <f t="shared" si="37"/>
        <v>-1.0460000000000001E-2</v>
      </c>
    </row>
    <row r="73" spans="1:12" x14ac:dyDescent="0.25">
      <c r="A73" t="s">
        <v>125</v>
      </c>
      <c r="B73" s="5">
        <v>1E-3</v>
      </c>
      <c r="C73" s="5">
        <v>1000</v>
      </c>
      <c r="D73" s="5">
        <v>1500</v>
      </c>
      <c r="E73">
        <f t="shared" si="1"/>
        <v>0</v>
      </c>
      <c r="F73" s="3">
        <f t="shared" si="1"/>
        <v>-3.6229999999999998E-2</v>
      </c>
      <c r="G73" s="3">
        <f t="shared" si="2"/>
        <v>3.1850000000000003E-2</v>
      </c>
      <c r="H73" s="3">
        <f t="shared" ref="H73:L73" si="38">H35</f>
        <v>1.2249999999999983E-2</v>
      </c>
      <c r="I73">
        <f t="shared" si="38"/>
        <v>4</v>
      </c>
      <c r="J73" s="3">
        <f t="shared" si="38"/>
        <v>-3.041E-2</v>
      </c>
      <c r="K73" s="3">
        <f t="shared" si="4"/>
        <v>4.4900000000000001E-3</v>
      </c>
      <c r="L73" s="3">
        <f t="shared" si="38"/>
        <v>8.0999999999999996E-4</v>
      </c>
    </row>
    <row r="74" spans="1:12" x14ac:dyDescent="0.25">
      <c r="A74" t="s">
        <v>126</v>
      </c>
      <c r="B74" s="5">
        <v>1E-3</v>
      </c>
      <c r="C74" s="5">
        <v>1000</v>
      </c>
      <c r="D74" s="5">
        <v>1500</v>
      </c>
      <c r="E74">
        <f t="shared" si="1"/>
        <v>0</v>
      </c>
      <c r="F74" s="3">
        <f t="shared" si="1"/>
        <v>-3.5049999999999998E-2</v>
      </c>
      <c r="G74" s="3">
        <f t="shared" si="2"/>
        <v>2.9850000000000002E-2</v>
      </c>
      <c r="H74" s="3">
        <f t="shared" ref="H74:L74" si="39">H36</f>
        <v>1.0079999999999978E-2</v>
      </c>
      <c r="I74">
        <f t="shared" si="39"/>
        <v>3</v>
      </c>
      <c r="J74" s="3">
        <f t="shared" si="39"/>
        <v>-3.5490000000000001E-2</v>
      </c>
      <c r="K74" s="3">
        <f t="shared" si="4"/>
        <v>5.0699999999999999E-3</v>
      </c>
      <c r="L74" s="3">
        <f t="shared" si="39"/>
        <v>9.8300000000000002E-3</v>
      </c>
    </row>
    <row r="75" spans="1:12" x14ac:dyDescent="0.25">
      <c r="A75" t="s">
        <v>127</v>
      </c>
      <c r="B75" s="5">
        <v>1E-3</v>
      </c>
      <c r="C75" s="5">
        <v>1000</v>
      </c>
      <c r="D75" s="5">
        <v>1500</v>
      </c>
      <c r="E75">
        <f t="shared" si="1"/>
        <v>0</v>
      </c>
      <c r="F75" s="3">
        <f t="shared" si="1"/>
        <v>-4.1289999999999993E-2</v>
      </c>
      <c r="G75" s="3">
        <f t="shared" si="2"/>
        <v>2.7640000000000001E-2</v>
      </c>
      <c r="H75" s="3">
        <f t="shared" ref="H75:L75" si="40">H37</f>
        <v>-1.0000000000000009E-2</v>
      </c>
      <c r="I75">
        <f t="shared" si="40"/>
        <v>2</v>
      </c>
      <c r="J75" s="3">
        <f t="shared" si="40"/>
        <v>-3.7039999999999997E-2</v>
      </c>
      <c r="K75" s="3">
        <f t="shared" si="4"/>
        <v>4.9100000000000003E-3</v>
      </c>
      <c r="L75" s="3">
        <f t="shared" si="40"/>
        <v>1.1129999999999999E-2</v>
      </c>
    </row>
    <row r="76" spans="1:12" x14ac:dyDescent="0.25">
      <c r="A76" t="s">
        <v>128</v>
      </c>
      <c r="B76" s="5">
        <v>1E-3</v>
      </c>
      <c r="C76" s="5">
        <v>1000</v>
      </c>
      <c r="D76" s="5">
        <v>1500</v>
      </c>
      <c r="E76">
        <f t="shared" si="1"/>
        <v>0</v>
      </c>
      <c r="F76" s="3">
        <f t="shared" si="1"/>
        <v>-1.2889999999999999E-2</v>
      </c>
      <c r="G76" s="3">
        <f t="shared" si="2"/>
        <v>0.17634</v>
      </c>
      <c r="H76" s="3">
        <f t="shared" ref="H76:L76" si="41">H38</f>
        <v>-8.1599999999999989E-3</v>
      </c>
      <c r="I76">
        <f t="shared" si="41"/>
        <v>1</v>
      </c>
      <c r="J76" s="3">
        <f t="shared" si="41"/>
        <v>-4.7699999999999999E-2</v>
      </c>
      <c r="K76" s="3">
        <f t="shared" si="4"/>
        <v>3.0500000000000002E-3</v>
      </c>
      <c r="L76" s="3">
        <f t="shared" si="41"/>
        <v>1.9E-2</v>
      </c>
    </row>
    <row r="77" spans="1:12" x14ac:dyDescent="0.25">
      <c r="A77" t="s">
        <v>129</v>
      </c>
      <c r="B77" s="5">
        <v>1E-3</v>
      </c>
      <c r="C77" s="5">
        <v>1000</v>
      </c>
      <c r="D77" s="5">
        <v>1500</v>
      </c>
      <c r="E77">
        <f t="shared" si="1"/>
        <v>0</v>
      </c>
      <c r="F77" s="3">
        <f t="shared" si="1"/>
        <v>6.3000000000000035E-3</v>
      </c>
      <c r="G77" s="3">
        <f t="shared" si="2"/>
        <v>0.1089</v>
      </c>
      <c r="H77" s="3">
        <f t="shared" ref="H77:L77" si="42">H39</f>
        <v>-2.8000000000000247E-3</v>
      </c>
      <c r="I77">
        <f t="shared" si="42"/>
        <v>8</v>
      </c>
      <c r="J77" s="3">
        <f t="shared" si="42"/>
        <v>-8.0310000000000006E-2</v>
      </c>
      <c r="K77" s="3">
        <f t="shared" si="4"/>
        <v>1.324E-2</v>
      </c>
      <c r="L77" s="3">
        <f t="shared" si="42"/>
        <v>-7.3959999999999998E-2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3" workbookViewId="0">
      <selection activeCell="G37" sqref="E37:G37"/>
    </sheetView>
  </sheetViews>
  <sheetFormatPr defaultRowHeight="15" x14ac:dyDescent="0.25"/>
  <cols>
    <col min="1" max="1" width="23.7109375" bestFit="1" customWidth="1"/>
    <col min="4" max="4" width="9.140625" customWidth="1"/>
    <col min="5" max="5" width="9.140625" style="2"/>
    <col min="6" max="6" width="8.7109375" style="2" bestFit="1" customWidth="1"/>
    <col min="7" max="7" width="9.140625" style="2"/>
    <col min="8" max="8" width="18" bestFit="1" customWidth="1"/>
    <col min="9" max="9" width="69.140625" bestFit="1" customWidth="1"/>
    <col min="11" max="11" width="16" bestFit="1" customWidth="1"/>
  </cols>
  <sheetData>
    <row r="1" spans="1:14" x14ac:dyDescent="0.25">
      <c r="A1" t="s">
        <v>2</v>
      </c>
      <c r="B1" t="s">
        <v>7</v>
      </c>
      <c r="C1" t="s">
        <v>8</v>
      </c>
      <c r="D1" t="s">
        <v>9</v>
      </c>
      <c r="E1" s="2" t="s">
        <v>1</v>
      </c>
      <c r="F1" s="2" t="s">
        <v>3</v>
      </c>
      <c r="G1" s="2" t="s">
        <v>10</v>
      </c>
      <c r="J1" t="s">
        <v>73</v>
      </c>
    </row>
    <row r="2" spans="1:14" x14ac:dyDescent="0.25">
      <c r="A2" t="s">
        <v>11</v>
      </c>
      <c r="B2">
        <v>3.8800000000000002E-3</v>
      </c>
      <c r="C2">
        <v>-3.5200000000000002E-2</v>
      </c>
      <c r="D2">
        <v>5.4200000000000003E-3</v>
      </c>
      <c r="E2" s="2">
        <f>L6+B2</f>
        <v>3.9580000000000004E-2</v>
      </c>
      <c r="F2" s="2">
        <f t="shared" ref="F2:G2" si="0">M6+C2</f>
        <v>-5.7200000000000001E-2</v>
      </c>
      <c r="G2" s="2">
        <f t="shared" si="0"/>
        <v>-2.0580000000000022E-2</v>
      </c>
      <c r="H2" t="s">
        <v>70</v>
      </c>
      <c r="I2" t="s">
        <v>17</v>
      </c>
      <c r="K2" t="s">
        <v>4</v>
      </c>
      <c r="L2">
        <v>-4.7500000000000001E-2</v>
      </c>
      <c r="M2">
        <v>0</v>
      </c>
      <c r="N2">
        <v>0.36130000000000001</v>
      </c>
    </row>
    <row r="3" spans="1:14" x14ac:dyDescent="0.25">
      <c r="A3" t="s">
        <v>12</v>
      </c>
      <c r="B3">
        <v>3.8800000000000002E-3</v>
      </c>
      <c r="C3">
        <v>-3.5200000000000002E-2</v>
      </c>
      <c r="D3">
        <v>5.4200000000000003E-3</v>
      </c>
      <c r="E3" s="2">
        <f>L6+B3</f>
        <v>3.9580000000000004E-2</v>
      </c>
      <c r="F3" s="2">
        <f t="shared" ref="F3:G3" si="1">M6+C3</f>
        <v>-5.7200000000000001E-2</v>
      </c>
      <c r="G3" s="2">
        <f t="shared" si="1"/>
        <v>-2.0580000000000022E-2</v>
      </c>
      <c r="H3" t="s">
        <v>70</v>
      </c>
      <c r="I3" t="s">
        <v>18</v>
      </c>
      <c r="K3" t="s">
        <v>5</v>
      </c>
      <c r="L3">
        <v>-3.6600000000000001E-2</v>
      </c>
      <c r="M3">
        <v>-0.1837</v>
      </c>
      <c r="N3">
        <v>0.36230000000000001</v>
      </c>
    </row>
    <row r="4" spans="1:14" x14ac:dyDescent="0.25">
      <c r="A4" t="s">
        <v>0</v>
      </c>
      <c r="I4" t="s">
        <v>19</v>
      </c>
      <c r="K4" t="s">
        <v>72</v>
      </c>
      <c r="L4">
        <v>-1.18E-2</v>
      </c>
      <c r="M4">
        <v>-2.1999999999999999E-2</v>
      </c>
      <c r="N4">
        <v>0.33529999999999999</v>
      </c>
    </row>
    <row r="5" spans="1:14" x14ac:dyDescent="0.25">
      <c r="A5" t="s">
        <v>13</v>
      </c>
      <c r="I5" t="s">
        <v>20</v>
      </c>
      <c r="K5" t="s">
        <v>6</v>
      </c>
      <c r="L5">
        <f>-L2+L3</f>
        <v>1.09E-2</v>
      </c>
      <c r="M5">
        <f>-M2+M3</f>
        <v>-0.1837</v>
      </c>
      <c r="N5">
        <f>-N2+N3</f>
        <v>1.0000000000000009E-3</v>
      </c>
    </row>
    <row r="6" spans="1:14" x14ac:dyDescent="0.25">
      <c r="A6" t="s">
        <v>14</v>
      </c>
      <c r="I6" t="s">
        <v>21</v>
      </c>
      <c r="K6" t="s">
        <v>71</v>
      </c>
      <c r="L6">
        <f>-L2+L4</f>
        <v>3.5700000000000003E-2</v>
      </c>
      <c r="M6">
        <f t="shared" ref="M6:N6" si="2">-M2+M4</f>
        <v>-2.1999999999999999E-2</v>
      </c>
      <c r="N6">
        <f t="shared" si="2"/>
        <v>-2.6000000000000023E-2</v>
      </c>
    </row>
    <row r="7" spans="1:14" x14ac:dyDescent="0.25">
      <c r="A7" t="s">
        <v>37</v>
      </c>
      <c r="B7">
        <v>-8.3040000000000003E-2</v>
      </c>
      <c r="C7">
        <v>-3.082E-2</v>
      </c>
      <c r="D7">
        <v>0.37408999999999998</v>
      </c>
      <c r="E7" s="2">
        <f>-L2+B7</f>
        <v>-3.5540000000000002E-2</v>
      </c>
      <c r="F7" s="2">
        <f t="shared" ref="F7:G7" si="3">-M2+C7</f>
        <v>-3.082E-2</v>
      </c>
      <c r="G7" s="2">
        <f t="shared" si="3"/>
        <v>1.2789999999999968E-2</v>
      </c>
      <c r="H7" s="1" t="s">
        <v>15</v>
      </c>
      <c r="I7" t="s">
        <v>22</v>
      </c>
      <c r="K7" t="s">
        <v>131</v>
      </c>
      <c r="L7">
        <v>0</v>
      </c>
      <c r="M7">
        <v>0</v>
      </c>
      <c r="N7">
        <v>0.1</v>
      </c>
    </row>
    <row r="8" spans="1:14" x14ac:dyDescent="0.25">
      <c r="A8" t="s">
        <v>38</v>
      </c>
      <c r="B8">
        <v>-8.201E-2</v>
      </c>
      <c r="C8">
        <v>-2.8979999999999999E-2</v>
      </c>
      <c r="D8">
        <v>0.37089</v>
      </c>
      <c r="E8" s="2">
        <f>-L2+B8</f>
        <v>-3.4509999999999999E-2</v>
      </c>
      <c r="F8" s="2">
        <f>-M2+C8</f>
        <v>-2.8979999999999999E-2</v>
      </c>
      <c r="G8" s="2">
        <f t="shared" ref="G8" si="4">-N2+D8</f>
        <v>9.5899999999999874E-3</v>
      </c>
      <c r="H8" s="1" t="s">
        <v>15</v>
      </c>
      <c r="I8" t="s">
        <v>23</v>
      </c>
    </row>
    <row r="9" spans="1:14" x14ac:dyDescent="0.25">
      <c r="A9" t="s">
        <v>39</v>
      </c>
      <c r="B9">
        <v>-8.8849999999999998E-2</v>
      </c>
      <c r="C9">
        <v>-2.7709999999999999E-2</v>
      </c>
      <c r="D9">
        <v>0.35108</v>
      </c>
      <c r="E9" s="2">
        <f>-L2+B9</f>
        <v>-4.1349999999999998E-2</v>
      </c>
      <c r="F9" s="2">
        <f t="shared" ref="F9:G9" si="5">-M2+C9</f>
        <v>-2.7709999999999999E-2</v>
      </c>
      <c r="G9" s="2">
        <f t="shared" si="5"/>
        <v>-1.0220000000000007E-2</v>
      </c>
      <c r="H9" s="1" t="s">
        <v>15</v>
      </c>
      <c r="I9" t="s">
        <v>24</v>
      </c>
    </row>
    <row r="10" spans="1:14" x14ac:dyDescent="0.25">
      <c r="A10" t="s">
        <v>40</v>
      </c>
      <c r="B10">
        <v>-8.3739999999999995E-2</v>
      </c>
      <c r="C10">
        <v>-4.0349999999999997E-2</v>
      </c>
      <c r="D10">
        <v>0.37637999999999999</v>
      </c>
      <c r="E10" s="2">
        <f>-L2+B10</f>
        <v>-3.6239999999999994E-2</v>
      </c>
      <c r="F10" s="2">
        <f t="shared" ref="F10:G10" si="6">-M2+C10</f>
        <v>-4.0349999999999997E-2</v>
      </c>
      <c r="G10" s="2">
        <f t="shared" si="6"/>
        <v>1.5079999999999982E-2</v>
      </c>
      <c r="H10" s="1" t="s">
        <v>15</v>
      </c>
      <c r="I10" t="s">
        <v>25</v>
      </c>
    </row>
    <row r="11" spans="1:14" x14ac:dyDescent="0.25">
      <c r="A11" t="s">
        <v>41</v>
      </c>
      <c r="B11">
        <v>-9.7489999999999993E-2</v>
      </c>
      <c r="C11">
        <v>8.1460000000000005E-2</v>
      </c>
      <c r="D11">
        <v>-3.6240000000000001E-2</v>
      </c>
      <c r="E11" s="2">
        <f>L5+B11</f>
        <v>-8.659E-2</v>
      </c>
      <c r="F11" s="2">
        <f t="shared" ref="F11:G11" si="7">M5+C11</f>
        <v>-0.10224</v>
      </c>
      <c r="G11" s="2">
        <f t="shared" si="7"/>
        <v>-3.524E-2</v>
      </c>
      <c r="H11" t="s">
        <v>16</v>
      </c>
      <c r="I11" t="s">
        <v>26</v>
      </c>
    </row>
    <row r="12" spans="1:14" x14ac:dyDescent="0.25">
      <c r="A12" t="s">
        <v>42</v>
      </c>
      <c r="I12" t="s">
        <v>27</v>
      </c>
    </row>
    <row r="13" spans="1:14" x14ac:dyDescent="0.25">
      <c r="A13" t="s">
        <v>43</v>
      </c>
      <c r="I13" t="s">
        <v>28</v>
      </c>
    </row>
    <row r="14" spans="1:14" x14ac:dyDescent="0.25">
      <c r="A14" t="s">
        <v>44</v>
      </c>
      <c r="B14">
        <v>-4.888E-2</v>
      </c>
      <c r="C14">
        <v>-3.7000000000000002E-3</v>
      </c>
      <c r="D14">
        <v>0.30334</v>
      </c>
      <c r="E14" s="2">
        <f>-L2+B14</f>
        <v>-1.3799999999999993E-3</v>
      </c>
      <c r="F14" s="2">
        <f t="shared" ref="F14:G14" si="8">-M2+C14</f>
        <v>-3.7000000000000002E-3</v>
      </c>
      <c r="G14" s="2">
        <f t="shared" si="8"/>
        <v>-5.7960000000000012E-2</v>
      </c>
      <c r="H14" s="1" t="s">
        <v>15</v>
      </c>
      <c r="I14" t="s">
        <v>29</v>
      </c>
    </row>
    <row r="15" spans="1:14" x14ac:dyDescent="0.25">
      <c r="A15" t="s">
        <v>45</v>
      </c>
      <c r="B15">
        <v>-4.2389999999999997E-2</v>
      </c>
      <c r="C15">
        <v>-1.7780000000000001E-2</v>
      </c>
      <c r="D15">
        <v>0.35782999999999998</v>
      </c>
      <c r="E15" s="2">
        <f>-L2+B15</f>
        <v>5.1100000000000034E-3</v>
      </c>
      <c r="F15" s="2">
        <f t="shared" ref="F15:G15" si="9">-M2+C15</f>
        <v>-1.7780000000000001E-2</v>
      </c>
      <c r="G15" s="2">
        <f t="shared" si="9"/>
        <v>-3.4700000000000286E-3</v>
      </c>
      <c r="H15" s="1" t="s">
        <v>15</v>
      </c>
      <c r="I15" t="s">
        <v>30</v>
      </c>
    </row>
    <row r="16" spans="1:14" x14ac:dyDescent="0.25">
      <c r="A16" t="s">
        <v>46</v>
      </c>
      <c r="I16" t="s">
        <v>31</v>
      </c>
    </row>
    <row r="17" spans="1:9" x14ac:dyDescent="0.25">
      <c r="A17" t="s">
        <v>47</v>
      </c>
      <c r="B17">
        <v>-8.1299999999999997E-2</v>
      </c>
      <c r="C17">
        <v>-2.7900000000000001E-2</v>
      </c>
      <c r="D17">
        <v>0.373</v>
      </c>
      <c r="E17" s="2">
        <f>-L2+B17</f>
        <v>-3.3799999999999997E-2</v>
      </c>
      <c r="F17" s="2">
        <f t="shared" ref="F17:G17" si="10">-M2+C17</f>
        <v>-2.7900000000000001E-2</v>
      </c>
      <c r="G17" s="2">
        <f t="shared" si="10"/>
        <v>1.1699999999999988E-2</v>
      </c>
      <c r="H17" s="1" t="s">
        <v>15</v>
      </c>
      <c r="I17" t="s">
        <v>32</v>
      </c>
    </row>
    <row r="18" spans="1:9" x14ac:dyDescent="0.25">
      <c r="A18" t="s">
        <v>48</v>
      </c>
      <c r="I18" t="s">
        <v>33</v>
      </c>
    </row>
    <row r="19" spans="1:9" x14ac:dyDescent="0.25">
      <c r="A19" t="s">
        <v>49</v>
      </c>
      <c r="I19" t="s">
        <v>34</v>
      </c>
    </row>
    <row r="20" spans="1:9" x14ac:dyDescent="0.25">
      <c r="A20" t="s">
        <v>50</v>
      </c>
      <c r="I20" t="s">
        <v>35</v>
      </c>
    </row>
    <row r="21" spans="1:9" x14ac:dyDescent="0.25">
      <c r="A21" t="s">
        <v>51</v>
      </c>
      <c r="I21" t="s">
        <v>36</v>
      </c>
    </row>
    <row r="22" spans="1:9" x14ac:dyDescent="0.25">
      <c r="A22" t="s">
        <v>74</v>
      </c>
      <c r="B22">
        <v>-2.1389999999999999E-2</v>
      </c>
      <c r="C22">
        <v>-5.2900000000000003E-2</v>
      </c>
      <c r="D22">
        <v>0.33245999999999998</v>
      </c>
      <c r="E22" s="2">
        <f>-L2+B22</f>
        <v>2.6110000000000001E-2</v>
      </c>
      <c r="F22" s="2">
        <f t="shared" ref="F22:G22" si="11">-M2+C22</f>
        <v>-5.2900000000000003E-2</v>
      </c>
      <c r="G22" s="2">
        <f t="shared" si="11"/>
        <v>-2.8840000000000032E-2</v>
      </c>
      <c r="H22" s="1" t="s">
        <v>15</v>
      </c>
      <c r="I22" t="s">
        <v>52</v>
      </c>
    </row>
    <row r="23" spans="1:9" x14ac:dyDescent="0.25">
      <c r="A23" t="s">
        <v>75</v>
      </c>
      <c r="B23">
        <v>-3.3980000000000003E-2</v>
      </c>
      <c r="C23">
        <v>-6.2700000000000006E-2</v>
      </c>
      <c r="D23">
        <v>0.34333000000000002</v>
      </c>
      <c r="E23" s="2">
        <f>-L2+B23</f>
        <v>1.3519999999999997E-2</v>
      </c>
      <c r="F23" s="2">
        <f t="shared" ref="F23:G23" si="12">-M2+C23</f>
        <v>-6.2700000000000006E-2</v>
      </c>
      <c r="G23" s="2">
        <f t="shared" si="12"/>
        <v>-1.7969999999999986E-2</v>
      </c>
      <c r="H23" s="1" t="s">
        <v>15</v>
      </c>
      <c r="I23" t="s">
        <v>53</v>
      </c>
    </row>
    <row r="24" spans="1:9" x14ac:dyDescent="0.25">
      <c r="A24" t="s">
        <v>76</v>
      </c>
      <c r="B24">
        <v>-3.6380000000000003E-2</v>
      </c>
      <c r="C24">
        <v>-0.1062</v>
      </c>
      <c r="D24">
        <v>0.31269999999999998</v>
      </c>
      <c r="E24" s="2">
        <f>-L2+B24</f>
        <v>1.1119999999999998E-2</v>
      </c>
      <c r="F24" s="2">
        <f t="shared" ref="F24:G24" si="13">-M2+C24</f>
        <v>-0.1062</v>
      </c>
      <c r="G24" s="2">
        <f t="shared" si="13"/>
        <v>-4.8600000000000032E-2</v>
      </c>
      <c r="H24" s="1" t="s">
        <v>15</v>
      </c>
      <c r="I24" t="s">
        <v>54</v>
      </c>
    </row>
    <row r="25" spans="1:9" x14ac:dyDescent="0.25">
      <c r="A25" t="s">
        <v>77</v>
      </c>
      <c r="I25" t="s">
        <v>55</v>
      </c>
    </row>
    <row r="26" spans="1:9" x14ac:dyDescent="0.25">
      <c r="A26" t="s">
        <v>78</v>
      </c>
      <c r="B26">
        <v>-8.5389999999999994E-2</v>
      </c>
      <c r="C26">
        <v>-3.4700000000000002E-2</v>
      </c>
      <c r="D26">
        <v>0.37731999999999999</v>
      </c>
      <c r="E26" s="2">
        <f>-L2+B26</f>
        <v>-3.7889999999999993E-2</v>
      </c>
      <c r="F26" s="2">
        <f t="shared" ref="F26:G26" si="14">-M2+C26</f>
        <v>-3.4700000000000002E-2</v>
      </c>
      <c r="G26" s="2">
        <f t="shared" si="14"/>
        <v>1.6019999999999979E-2</v>
      </c>
      <c r="H26" s="1" t="s">
        <v>15</v>
      </c>
      <c r="I26" t="s">
        <v>56</v>
      </c>
    </row>
    <row r="27" spans="1:9" x14ac:dyDescent="0.25">
      <c r="A27" t="s">
        <v>79</v>
      </c>
      <c r="B27">
        <v>-8.8959999999999997E-2</v>
      </c>
      <c r="C27">
        <v>-2.6069999999999999E-2</v>
      </c>
      <c r="D27">
        <v>0.34997</v>
      </c>
      <c r="E27" s="2">
        <f>-L2+B27</f>
        <v>-4.1459999999999997E-2</v>
      </c>
      <c r="F27" s="2">
        <f t="shared" ref="F27:G27" si="15">-M2+C27</f>
        <v>-2.6069999999999999E-2</v>
      </c>
      <c r="G27" s="2">
        <f t="shared" si="15"/>
        <v>-1.1330000000000007E-2</v>
      </c>
      <c r="H27" s="1" t="s">
        <v>15</v>
      </c>
      <c r="I27" t="s">
        <v>57</v>
      </c>
    </row>
    <row r="28" spans="1:9" x14ac:dyDescent="0.25">
      <c r="A28" t="s">
        <v>80</v>
      </c>
      <c r="I28" t="s">
        <v>58</v>
      </c>
    </row>
    <row r="29" spans="1:9" x14ac:dyDescent="0.25">
      <c r="A29" t="s">
        <v>81</v>
      </c>
      <c r="B29">
        <v>-0.10384</v>
      </c>
      <c r="C29">
        <v>-3.0000000000000001E-3</v>
      </c>
      <c r="D29">
        <v>0.33901999999999999</v>
      </c>
      <c r="E29" s="2">
        <f>-L2+B29</f>
        <v>-5.6340000000000001E-2</v>
      </c>
      <c r="F29" s="2">
        <f t="shared" ref="F29:G29" si="16">-M2+C29</f>
        <v>-3.0000000000000001E-3</v>
      </c>
      <c r="G29" s="2">
        <f t="shared" si="16"/>
        <v>-2.2280000000000022E-2</v>
      </c>
      <c r="H29" s="1" t="s">
        <v>15</v>
      </c>
      <c r="I29" t="s">
        <v>59</v>
      </c>
    </row>
    <row r="30" spans="1:9" x14ac:dyDescent="0.25">
      <c r="A30" t="s">
        <v>82</v>
      </c>
      <c r="B30">
        <v>-0.12848000000000001</v>
      </c>
      <c r="C30">
        <v>-4.1000000000000003E-3</v>
      </c>
      <c r="D30">
        <v>0.26222000000000001</v>
      </c>
      <c r="E30" s="2">
        <f>-L2+B30</f>
        <v>-8.098000000000001E-2</v>
      </c>
      <c r="F30" s="2">
        <f t="shared" ref="F30:G30" si="17">-M2+C30</f>
        <v>-4.1000000000000003E-3</v>
      </c>
      <c r="G30" s="2">
        <f t="shared" si="17"/>
        <v>-9.9080000000000001E-2</v>
      </c>
      <c r="H30" s="1" t="s">
        <v>15</v>
      </c>
      <c r="I30" t="s">
        <v>60</v>
      </c>
    </row>
    <row r="31" spans="1:9" x14ac:dyDescent="0.25">
      <c r="A31" t="s">
        <v>83</v>
      </c>
      <c r="B31">
        <v>-6.9999999999999999E-4</v>
      </c>
      <c r="C31">
        <v>-9.5999999999999992E-3</v>
      </c>
      <c r="D31">
        <v>0.32690000000000002</v>
      </c>
      <c r="E31" s="2">
        <f>-L2+B31</f>
        <v>4.6800000000000001E-2</v>
      </c>
      <c r="F31" s="2">
        <f t="shared" ref="F31:G31" si="18">-M2+C31</f>
        <v>-9.5999999999999992E-3</v>
      </c>
      <c r="G31" s="2">
        <f t="shared" si="18"/>
        <v>-3.4399999999999986E-2</v>
      </c>
      <c r="H31" s="1" t="s">
        <v>15</v>
      </c>
      <c r="I31" t="s">
        <v>61</v>
      </c>
    </row>
    <row r="32" spans="1:9" x14ac:dyDescent="0.25">
      <c r="A32" t="s">
        <v>84</v>
      </c>
      <c r="I32" t="s">
        <v>62</v>
      </c>
    </row>
    <row r="33" spans="1:9" x14ac:dyDescent="0.25">
      <c r="A33" t="s">
        <v>85</v>
      </c>
      <c r="I33" t="s">
        <v>63</v>
      </c>
    </row>
    <row r="34" spans="1:9" x14ac:dyDescent="0.25">
      <c r="A34" t="s">
        <v>86</v>
      </c>
      <c r="I34" t="s">
        <v>64</v>
      </c>
    </row>
    <row r="35" spans="1:9" x14ac:dyDescent="0.25">
      <c r="A35" t="s">
        <v>87</v>
      </c>
      <c r="B35">
        <v>-8.3729999999999999E-2</v>
      </c>
      <c r="C35">
        <v>-3.1850000000000003E-2</v>
      </c>
      <c r="D35">
        <v>0.37354999999999999</v>
      </c>
      <c r="E35" s="2">
        <f>-L2+B35</f>
        <v>-3.6229999999999998E-2</v>
      </c>
      <c r="F35" s="2">
        <f t="shared" ref="F35:G35" si="19">-M2+C35</f>
        <v>-3.1850000000000003E-2</v>
      </c>
      <c r="G35" s="2">
        <f t="shared" si="19"/>
        <v>1.2249999999999983E-2</v>
      </c>
      <c r="H35" s="1" t="s">
        <v>15</v>
      </c>
      <c r="I35" t="s">
        <v>65</v>
      </c>
    </row>
    <row r="36" spans="1:9" x14ac:dyDescent="0.25">
      <c r="A36" t="s">
        <v>88</v>
      </c>
      <c r="B36">
        <v>-8.2549999999999998E-2</v>
      </c>
      <c r="C36">
        <v>-2.9850000000000002E-2</v>
      </c>
      <c r="D36">
        <v>0.37137999999999999</v>
      </c>
      <c r="E36" s="2">
        <f>-L2+B36</f>
        <v>-3.5049999999999998E-2</v>
      </c>
      <c r="F36" s="2">
        <f t="shared" ref="F36:G36" si="20">-M2+C36</f>
        <v>-2.9850000000000002E-2</v>
      </c>
      <c r="G36" s="2">
        <f t="shared" si="20"/>
        <v>1.0079999999999978E-2</v>
      </c>
      <c r="H36" s="1" t="s">
        <v>15</v>
      </c>
      <c r="I36" t="s">
        <v>66</v>
      </c>
    </row>
    <row r="37" spans="1:9" x14ac:dyDescent="0.25">
      <c r="A37" t="s">
        <v>89</v>
      </c>
      <c r="B37">
        <v>-8.8789999999999994E-2</v>
      </c>
      <c r="C37">
        <v>-2.7640000000000001E-2</v>
      </c>
      <c r="D37">
        <v>0.3513</v>
      </c>
      <c r="E37" s="2">
        <f>-L2+B37</f>
        <v>-4.1289999999999993E-2</v>
      </c>
      <c r="F37" s="2">
        <f>-M2+C37</f>
        <v>-2.7640000000000001E-2</v>
      </c>
      <c r="G37" s="2">
        <f>-N2+D37</f>
        <v>-1.0000000000000009E-2</v>
      </c>
      <c r="H37" s="1" t="s">
        <v>15</v>
      </c>
      <c r="I37" t="s">
        <v>67</v>
      </c>
    </row>
    <row r="38" spans="1:9" x14ac:dyDescent="0.25">
      <c r="A38" t="s">
        <v>90</v>
      </c>
      <c r="B38">
        <v>-2.3789999999999999E-2</v>
      </c>
      <c r="C38">
        <v>7.3600000000000002E-3</v>
      </c>
      <c r="D38">
        <v>-9.1599999999999997E-3</v>
      </c>
      <c r="E38" s="2">
        <f>L5+B38</f>
        <v>-1.2889999999999999E-2</v>
      </c>
      <c r="F38" s="2">
        <f t="shared" ref="F38:G38" si="21">M5+C38</f>
        <v>-0.17634</v>
      </c>
      <c r="G38" s="2">
        <f t="shared" si="21"/>
        <v>-8.1599999999999989E-3</v>
      </c>
      <c r="H38" t="s">
        <v>16</v>
      </c>
      <c r="I38" t="s">
        <v>68</v>
      </c>
    </row>
    <row r="39" spans="1:9" x14ac:dyDescent="0.25">
      <c r="A39" t="s">
        <v>91</v>
      </c>
      <c r="B39">
        <v>-2.9399999999999999E-2</v>
      </c>
      <c r="C39">
        <v>-8.6900000000000005E-2</v>
      </c>
      <c r="D39">
        <v>2.3199999999999998E-2</v>
      </c>
      <c r="E39" s="2">
        <f>L6+B39</f>
        <v>6.3000000000000035E-3</v>
      </c>
      <c r="F39" s="2">
        <f t="shared" ref="F39:G39" si="22">M6+C39</f>
        <v>-0.1089</v>
      </c>
      <c r="G39" s="2">
        <f t="shared" si="22"/>
        <v>-2.8000000000000247E-3</v>
      </c>
      <c r="H39" t="s">
        <v>70</v>
      </c>
      <c r="I39" t="s">
        <v>69</v>
      </c>
    </row>
    <row r="40" spans="1:9" x14ac:dyDescent="0.25">
      <c r="A40">
        <v>39</v>
      </c>
    </row>
    <row r="41" spans="1:9" x14ac:dyDescent="0.25">
      <c r="A41">
        <v>40</v>
      </c>
    </row>
    <row r="42" spans="1:9" x14ac:dyDescent="0.25">
      <c r="A42">
        <v>41</v>
      </c>
    </row>
    <row r="43" spans="1:9" x14ac:dyDescent="0.25">
      <c r="A43">
        <v>42</v>
      </c>
    </row>
    <row r="44" spans="1:9" x14ac:dyDescent="0.25">
      <c r="A44">
        <v>43</v>
      </c>
    </row>
    <row r="45" spans="1:9" x14ac:dyDescent="0.25">
      <c r="A45">
        <v>44</v>
      </c>
    </row>
    <row r="46" spans="1:9" x14ac:dyDescent="0.25">
      <c r="A46">
        <v>45</v>
      </c>
    </row>
    <row r="47" spans="1:9" x14ac:dyDescent="0.25">
      <c r="A47">
        <v>46</v>
      </c>
    </row>
    <row r="48" spans="1:9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D2" sqref="D2:D77"/>
    </sheetView>
  </sheetViews>
  <sheetFormatPr defaultRowHeight="15" x14ac:dyDescent="0.25"/>
  <cols>
    <col min="1" max="1" width="24" bestFit="1" customWidth="1"/>
  </cols>
  <sheetData>
    <row r="1" spans="1:4" x14ac:dyDescent="0.25">
      <c r="A1">
        <v>76</v>
      </c>
    </row>
    <row r="2" spans="1:4" x14ac:dyDescent="0.25">
      <c r="A2" t="s">
        <v>130</v>
      </c>
      <c r="B2">
        <v>1E-3</v>
      </c>
      <c r="C2">
        <v>1000</v>
      </c>
      <c r="D2">
        <v>1500</v>
      </c>
    </row>
    <row r="3" spans="1:4" x14ac:dyDescent="0.25">
      <c r="A3" t="s">
        <v>12</v>
      </c>
      <c r="B3">
        <v>1E-3</v>
      </c>
      <c r="C3">
        <v>1000</v>
      </c>
      <c r="D3">
        <v>1500</v>
      </c>
    </row>
    <row r="4" spans="1:4" x14ac:dyDescent="0.25">
      <c r="A4" t="s">
        <v>0</v>
      </c>
      <c r="B4">
        <v>1E-3</v>
      </c>
      <c r="C4">
        <v>1000</v>
      </c>
      <c r="D4">
        <v>1500</v>
      </c>
    </row>
    <row r="5" spans="1:4" x14ac:dyDescent="0.25">
      <c r="A5" t="s">
        <v>13</v>
      </c>
      <c r="B5">
        <v>1E-3</v>
      </c>
      <c r="C5">
        <v>1000</v>
      </c>
      <c r="D5">
        <v>1500</v>
      </c>
    </row>
    <row r="6" spans="1:4" x14ac:dyDescent="0.25">
      <c r="A6" t="s">
        <v>14</v>
      </c>
      <c r="B6">
        <v>1E-3</v>
      </c>
      <c r="C6">
        <v>1000</v>
      </c>
      <c r="D6">
        <v>1500</v>
      </c>
    </row>
    <row r="7" spans="1:4" x14ac:dyDescent="0.25">
      <c r="A7" t="s">
        <v>37</v>
      </c>
      <c r="B7">
        <v>1E-3</v>
      </c>
      <c r="C7">
        <v>1000</v>
      </c>
      <c r="D7">
        <v>1500</v>
      </c>
    </row>
    <row r="8" spans="1:4" x14ac:dyDescent="0.25">
      <c r="A8" t="s">
        <v>38</v>
      </c>
      <c r="B8">
        <v>1E-3</v>
      </c>
      <c r="C8">
        <v>1000</v>
      </c>
      <c r="D8">
        <v>1500</v>
      </c>
    </row>
    <row r="9" spans="1:4" x14ac:dyDescent="0.25">
      <c r="A9" t="s">
        <v>39</v>
      </c>
      <c r="B9">
        <v>1E-3</v>
      </c>
      <c r="C9">
        <v>1000</v>
      </c>
      <c r="D9">
        <v>1500</v>
      </c>
    </row>
    <row r="10" spans="1:4" x14ac:dyDescent="0.25">
      <c r="A10" t="s">
        <v>40</v>
      </c>
      <c r="B10">
        <v>1E-3</v>
      </c>
      <c r="C10">
        <v>1000</v>
      </c>
      <c r="D10">
        <v>1500</v>
      </c>
    </row>
    <row r="11" spans="1:4" x14ac:dyDescent="0.25">
      <c r="A11" t="s">
        <v>41</v>
      </c>
      <c r="B11">
        <v>1E-3</v>
      </c>
      <c r="C11">
        <v>1000</v>
      </c>
      <c r="D11">
        <v>1500</v>
      </c>
    </row>
    <row r="12" spans="1:4" x14ac:dyDescent="0.25">
      <c r="A12" t="s">
        <v>42</v>
      </c>
      <c r="B12">
        <v>1E-3</v>
      </c>
      <c r="C12">
        <v>1000</v>
      </c>
      <c r="D12">
        <v>1500</v>
      </c>
    </row>
    <row r="13" spans="1:4" x14ac:dyDescent="0.25">
      <c r="A13" t="s">
        <v>43</v>
      </c>
      <c r="B13">
        <v>1E-3</v>
      </c>
      <c r="C13">
        <v>1000</v>
      </c>
      <c r="D13">
        <v>1500</v>
      </c>
    </row>
    <row r="14" spans="1:4" x14ac:dyDescent="0.25">
      <c r="A14" t="s">
        <v>44</v>
      </c>
      <c r="B14">
        <v>1E-3</v>
      </c>
      <c r="C14">
        <v>1000</v>
      </c>
      <c r="D14">
        <v>1500</v>
      </c>
    </row>
    <row r="15" spans="1:4" x14ac:dyDescent="0.25">
      <c r="A15" t="s">
        <v>45</v>
      </c>
      <c r="B15">
        <v>1E-3</v>
      </c>
      <c r="C15">
        <v>1000</v>
      </c>
      <c r="D15">
        <v>1500</v>
      </c>
    </row>
    <row r="16" spans="1:4" x14ac:dyDescent="0.25">
      <c r="A16" t="s">
        <v>46</v>
      </c>
      <c r="B16">
        <v>1E-3</v>
      </c>
      <c r="C16">
        <v>1000</v>
      </c>
      <c r="D16">
        <v>1500</v>
      </c>
    </row>
    <row r="17" spans="1:4" x14ac:dyDescent="0.25">
      <c r="A17" t="s">
        <v>47</v>
      </c>
      <c r="B17">
        <v>1E-3</v>
      </c>
      <c r="C17">
        <v>1000</v>
      </c>
      <c r="D17">
        <v>1500</v>
      </c>
    </row>
    <row r="18" spans="1:4" x14ac:dyDescent="0.25">
      <c r="A18" t="s">
        <v>48</v>
      </c>
      <c r="B18">
        <v>1E-3</v>
      </c>
      <c r="C18">
        <v>1000</v>
      </c>
      <c r="D18">
        <v>1500</v>
      </c>
    </row>
    <row r="19" spans="1:4" x14ac:dyDescent="0.25">
      <c r="A19" t="s">
        <v>49</v>
      </c>
      <c r="B19">
        <v>1E-3</v>
      </c>
      <c r="C19">
        <v>1000</v>
      </c>
      <c r="D19">
        <v>1500</v>
      </c>
    </row>
    <row r="20" spans="1:4" x14ac:dyDescent="0.25">
      <c r="A20" t="s">
        <v>50</v>
      </c>
      <c r="B20">
        <v>1E-3</v>
      </c>
      <c r="C20">
        <v>1000</v>
      </c>
      <c r="D20">
        <v>1500</v>
      </c>
    </row>
    <row r="21" spans="1:4" x14ac:dyDescent="0.25">
      <c r="A21" t="s">
        <v>51</v>
      </c>
      <c r="B21">
        <v>1E-3</v>
      </c>
      <c r="C21">
        <v>1000</v>
      </c>
      <c r="D21">
        <v>1500</v>
      </c>
    </row>
    <row r="22" spans="1:4" x14ac:dyDescent="0.25">
      <c r="A22" t="s">
        <v>74</v>
      </c>
      <c r="B22">
        <v>1E-3</v>
      </c>
      <c r="C22">
        <v>1000</v>
      </c>
      <c r="D22">
        <v>1500</v>
      </c>
    </row>
    <row r="23" spans="1:4" x14ac:dyDescent="0.25">
      <c r="A23" t="s">
        <v>75</v>
      </c>
      <c r="B23">
        <v>1E-3</v>
      </c>
      <c r="C23">
        <v>1000</v>
      </c>
      <c r="D23">
        <v>1500</v>
      </c>
    </row>
    <row r="24" spans="1:4" x14ac:dyDescent="0.25">
      <c r="A24" t="s">
        <v>76</v>
      </c>
      <c r="B24">
        <v>1E-3</v>
      </c>
      <c r="C24">
        <v>1000</v>
      </c>
      <c r="D24">
        <v>1500</v>
      </c>
    </row>
    <row r="25" spans="1:4" x14ac:dyDescent="0.25">
      <c r="A25" t="s">
        <v>77</v>
      </c>
      <c r="B25">
        <v>1E-3</v>
      </c>
      <c r="C25">
        <v>1000</v>
      </c>
      <c r="D25">
        <v>1500</v>
      </c>
    </row>
    <row r="26" spans="1:4" x14ac:dyDescent="0.25">
      <c r="A26" t="s">
        <v>78</v>
      </c>
      <c r="B26">
        <v>1E-3</v>
      </c>
      <c r="C26">
        <v>1000</v>
      </c>
      <c r="D26">
        <v>1500</v>
      </c>
    </row>
    <row r="27" spans="1:4" x14ac:dyDescent="0.25">
      <c r="A27" t="s">
        <v>79</v>
      </c>
      <c r="B27">
        <v>1E-3</v>
      </c>
      <c r="C27">
        <v>1000</v>
      </c>
      <c r="D27">
        <v>1500</v>
      </c>
    </row>
    <row r="28" spans="1:4" x14ac:dyDescent="0.25">
      <c r="A28" t="s">
        <v>80</v>
      </c>
      <c r="B28">
        <v>1E-3</v>
      </c>
      <c r="C28">
        <v>1000</v>
      </c>
      <c r="D28">
        <v>1500</v>
      </c>
    </row>
    <row r="29" spans="1:4" x14ac:dyDescent="0.25">
      <c r="A29" t="s">
        <v>81</v>
      </c>
      <c r="B29">
        <v>1E-3</v>
      </c>
      <c r="C29">
        <v>1000</v>
      </c>
      <c r="D29">
        <v>1500</v>
      </c>
    </row>
    <row r="30" spans="1:4" x14ac:dyDescent="0.25">
      <c r="A30" t="s">
        <v>82</v>
      </c>
      <c r="B30">
        <v>1E-3</v>
      </c>
      <c r="C30">
        <v>1000</v>
      </c>
      <c r="D30">
        <v>1500</v>
      </c>
    </row>
    <row r="31" spans="1:4" x14ac:dyDescent="0.25">
      <c r="A31" t="s">
        <v>83</v>
      </c>
      <c r="B31">
        <v>1E-3</v>
      </c>
      <c r="C31">
        <v>1000</v>
      </c>
      <c r="D31">
        <v>1500</v>
      </c>
    </row>
    <row r="32" spans="1:4" x14ac:dyDescent="0.25">
      <c r="A32" t="s">
        <v>84</v>
      </c>
      <c r="B32">
        <v>1E-3</v>
      </c>
      <c r="C32">
        <v>1000</v>
      </c>
      <c r="D32">
        <v>1500</v>
      </c>
    </row>
    <row r="33" spans="1:4" x14ac:dyDescent="0.25">
      <c r="A33" t="s">
        <v>85</v>
      </c>
      <c r="B33">
        <v>1E-3</v>
      </c>
      <c r="C33">
        <v>1000</v>
      </c>
      <c r="D33">
        <v>1500</v>
      </c>
    </row>
    <row r="34" spans="1:4" x14ac:dyDescent="0.25">
      <c r="A34" t="s">
        <v>86</v>
      </c>
      <c r="B34">
        <v>1E-3</v>
      </c>
      <c r="C34">
        <v>1000</v>
      </c>
      <c r="D34">
        <v>1500</v>
      </c>
    </row>
    <row r="35" spans="1:4" x14ac:dyDescent="0.25">
      <c r="A35" t="s">
        <v>87</v>
      </c>
      <c r="B35">
        <v>1E-3</v>
      </c>
      <c r="C35">
        <v>1000</v>
      </c>
      <c r="D35">
        <v>1500</v>
      </c>
    </row>
    <row r="36" spans="1:4" x14ac:dyDescent="0.25">
      <c r="A36" t="s">
        <v>88</v>
      </c>
      <c r="B36">
        <v>1E-3</v>
      </c>
      <c r="C36">
        <v>1000</v>
      </c>
      <c r="D36">
        <v>1500</v>
      </c>
    </row>
    <row r="37" spans="1:4" x14ac:dyDescent="0.25">
      <c r="A37" t="s">
        <v>89</v>
      </c>
      <c r="B37">
        <v>1E-3</v>
      </c>
      <c r="C37">
        <v>1000</v>
      </c>
      <c r="D37">
        <v>1500</v>
      </c>
    </row>
    <row r="38" spans="1:4" x14ac:dyDescent="0.25">
      <c r="A38" t="s">
        <v>90</v>
      </c>
      <c r="B38">
        <v>1E-3</v>
      </c>
      <c r="C38">
        <v>1000</v>
      </c>
      <c r="D38">
        <v>1500</v>
      </c>
    </row>
    <row r="39" spans="1:4" x14ac:dyDescent="0.25">
      <c r="A39" t="s">
        <v>91</v>
      </c>
      <c r="B39">
        <v>1E-3</v>
      </c>
      <c r="C39">
        <v>1000</v>
      </c>
      <c r="D39">
        <v>1500</v>
      </c>
    </row>
    <row r="40" spans="1:4" x14ac:dyDescent="0.25">
      <c r="A40" t="s">
        <v>92</v>
      </c>
      <c r="B40">
        <v>1E-3</v>
      </c>
      <c r="C40">
        <v>1000</v>
      </c>
      <c r="D40">
        <v>1500</v>
      </c>
    </row>
    <row r="41" spans="1:4" x14ac:dyDescent="0.25">
      <c r="A41" t="s">
        <v>93</v>
      </c>
      <c r="B41">
        <v>1E-3</v>
      </c>
      <c r="C41">
        <v>1000</v>
      </c>
      <c r="D41">
        <v>1500</v>
      </c>
    </row>
    <row r="42" spans="1:4" x14ac:dyDescent="0.25">
      <c r="A42" t="s">
        <v>94</v>
      </c>
      <c r="B42">
        <v>1E-3</v>
      </c>
      <c r="C42">
        <v>1000</v>
      </c>
      <c r="D42">
        <v>1500</v>
      </c>
    </row>
    <row r="43" spans="1:4" x14ac:dyDescent="0.25">
      <c r="A43" t="s">
        <v>95</v>
      </c>
      <c r="B43">
        <v>1E-3</v>
      </c>
      <c r="C43">
        <v>1000</v>
      </c>
      <c r="D43">
        <v>1500</v>
      </c>
    </row>
    <row r="44" spans="1:4" x14ac:dyDescent="0.25">
      <c r="A44" t="s">
        <v>96</v>
      </c>
      <c r="B44">
        <v>1E-3</v>
      </c>
      <c r="C44">
        <v>1000</v>
      </c>
      <c r="D44">
        <v>1500</v>
      </c>
    </row>
    <row r="45" spans="1:4" x14ac:dyDescent="0.25">
      <c r="A45" t="s">
        <v>97</v>
      </c>
      <c r="B45">
        <v>1E-3</v>
      </c>
      <c r="C45">
        <v>1000</v>
      </c>
      <c r="D45">
        <v>1500</v>
      </c>
    </row>
    <row r="46" spans="1:4" x14ac:dyDescent="0.25">
      <c r="A46" t="s">
        <v>98</v>
      </c>
      <c r="B46">
        <v>1E-3</v>
      </c>
      <c r="C46">
        <v>1000</v>
      </c>
      <c r="D46">
        <v>1500</v>
      </c>
    </row>
    <row r="47" spans="1:4" x14ac:dyDescent="0.25">
      <c r="A47" t="s">
        <v>99</v>
      </c>
      <c r="B47">
        <v>1E-3</v>
      </c>
      <c r="C47">
        <v>1000</v>
      </c>
      <c r="D47">
        <v>1500</v>
      </c>
    </row>
    <row r="48" spans="1:4" x14ac:dyDescent="0.25">
      <c r="A48" t="s">
        <v>100</v>
      </c>
      <c r="B48">
        <v>1E-3</v>
      </c>
      <c r="C48">
        <v>1000</v>
      </c>
      <c r="D48">
        <v>1500</v>
      </c>
    </row>
    <row r="49" spans="1:4" x14ac:dyDescent="0.25">
      <c r="A49" t="s">
        <v>101</v>
      </c>
      <c r="B49">
        <v>1E-3</v>
      </c>
      <c r="C49">
        <v>1000</v>
      </c>
      <c r="D49">
        <v>1500</v>
      </c>
    </row>
    <row r="50" spans="1:4" x14ac:dyDescent="0.25">
      <c r="A50" t="s">
        <v>102</v>
      </c>
      <c r="B50">
        <v>1E-3</v>
      </c>
      <c r="C50">
        <v>1000</v>
      </c>
      <c r="D50">
        <v>1500</v>
      </c>
    </row>
    <row r="51" spans="1:4" x14ac:dyDescent="0.25">
      <c r="A51" t="s">
        <v>103</v>
      </c>
      <c r="B51">
        <v>1E-3</v>
      </c>
      <c r="C51">
        <v>1000</v>
      </c>
      <c r="D51">
        <v>1500</v>
      </c>
    </row>
    <row r="52" spans="1:4" x14ac:dyDescent="0.25">
      <c r="A52" t="s">
        <v>104</v>
      </c>
      <c r="B52">
        <v>1E-3</v>
      </c>
      <c r="C52">
        <v>1000</v>
      </c>
      <c r="D52">
        <v>1500</v>
      </c>
    </row>
    <row r="53" spans="1:4" x14ac:dyDescent="0.25">
      <c r="A53" t="s">
        <v>105</v>
      </c>
      <c r="B53">
        <v>1E-3</v>
      </c>
      <c r="C53">
        <v>1000</v>
      </c>
      <c r="D53">
        <v>1500</v>
      </c>
    </row>
    <row r="54" spans="1:4" x14ac:dyDescent="0.25">
      <c r="A54" t="s">
        <v>106</v>
      </c>
      <c r="B54">
        <v>1E-3</v>
      </c>
      <c r="C54">
        <v>1000</v>
      </c>
      <c r="D54">
        <v>1500</v>
      </c>
    </row>
    <row r="55" spans="1:4" x14ac:dyDescent="0.25">
      <c r="A55" t="s">
        <v>107</v>
      </c>
      <c r="B55">
        <v>1E-3</v>
      </c>
      <c r="C55">
        <v>1000</v>
      </c>
      <c r="D55">
        <v>1500</v>
      </c>
    </row>
    <row r="56" spans="1:4" x14ac:dyDescent="0.25">
      <c r="A56" t="s">
        <v>108</v>
      </c>
      <c r="B56">
        <v>1E-3</v>
      </c>
      <c r="C56">
        <v>1000</v>
      </c>
      <c r="D56">
        <v>1500</v>
      </c>
    </row>
    <row r="57" spans="1:4" x14ac:dyDescent="0.25">
      <c r="A57" t="s">
        <v>109</v>
      </c>
      <c r="B57">
        <v>1E-3</v>
      </c>
      <c r="C57">
        <v>1000</v>
      </c>
      <c r="D57">
        <v>1500</v>
      </c>
    </row>
    <row r="58" spans="1:4" x14ac:dyDescent="0.25">
      <c r="A58" t="s">
        <v>110</v>
      </c>
      <c r="B58">
        <v>1E-3</v>
      </c>
      <c r="C58">
        <v>1000</v>
      </c>
      <c r="D58">
        <v>1500</v>
      </c>
    </row>
    <row r="59" spans="1:4" x14ac:dyDescent="0.25">
      <c r="A59" t="s">
        <v>111</v>
      </c>
      <c r="B59">
        <v>1E-3</v>
      </c>
      <c r="C59">
        <v>1000</v>
      </c>
      <c r="D59">
        <v>1500</v>
      </c>
    </row>
    <row r="60" spans="1:4" x14ac:dyDescent="0.25">
      <c r="A60" t="s">
        <v>112</v>
      </c>
      <c r="B60">
        <v>1E-3</v>
      </c>
      <c r="C60">
        <v>1000</v>
      </c>
      <c r="D60">
        <v>1500</v>
      </c>
    </row>
    <row r="61" spans="1:4" x14ac:dyDescent="0.25">
      <c r="A61" t="s">
        <v>113</v>
      </c>
      <c r="B61">
        <v>1E-3</v>
      </c>
      <c r="C61">
        <v>1000</v>
      </c>
      <c r="D61">
        <v>1500</v>
      </c>
    </row>
    <row r="62" spans="1:4" x14ac:dyDescent="0.25">
      <c r="A62" t="s">
        <v>114</v>
      </c>
      <c r="B62">
        <v>1E-3</v>
      </c>
      <c r="C62">
        <v>1000</v>
      </c>
      <c r="D62">
        <v>1500</v>
      </c>
    </row>
    <row r="63" spans="1:4" x14ac:dyDescent="0.25">
      <c r="A63" t="s">
        <v>115</v>
      </c>
      <c r="B63">
        <v>1E-3</v>
      </c>
      <c r="C63">
        <v>1000</v>
      </c>
      <c r="D63">
        <v>1500</v>
      </c>
    </row>
    <row r="64" spans="1:4" x14ac:dyDescent="0.25">
      <c r="A64" t="s">
        <v>116</v>
      </c>
      <c r="B64">
        <v>1E-3</v>
      </c>
      <c r="C64">
        <v>1000</v>
      </c>
      <c r="D64">
        <v>1500</v>
      </c>
    </row>
    <row r="65" spans="1:4" x14ac:dyDescent="0.25">
      <c r="A65" t="s">
        <v>117</v>
      </c>
      <c r="B65">
        <v>1E-3</v>
      </c>
      <c r="C65">
        <v>1000</v>
      </c>
      <c r="D65">
        <v>1500</v>
      </c>
    </row>
    <row r="66" spans="1:4" x14ac:dyDescent="0.25">
      <c r="A66" t="s">
        <v>118</v>
      </c>
      <c r="B66">
        <v>1E-3</v>
      </c>
      <c r="C66">
        <v>1000</v>
      </c>
      <c r="D66">
        <v>1500</v>
      </c>
    </row>
    <row r="67" spans="1:4" x14ac:dyDescent="0.25">
      <c r="A67" t="s">
        <v>119</v>
      </c>
      <c r="B67">
        <v>1E-3</v>
      </c>
      <c r="C67">
        <v>1000</v>
      </c>
      <c r="D67">
        <v>1500</v>
      </c>
    </row>
    <row r="68" spans="1:4" x14ac:dyDescent="0.25">
      <c r="A68" t="s">
        <v>120</v>
      </c>
      <c r="B68">
        <v>1E-3</v>
      </c>
      <c r="C68">
        <v>1000</v>
      </c>
      <c r="D68">
        <v>1500</v>
      </c>
    </row>
    <row r="69" spans="1:4" x14ac:dyDescent="0.25">
      <c r="A69" t="s">
        <v>121</v>
      </c>
      <c r="B69">
        <v>1E-3</v>
      </c>
      <c r="C69">
        <v>1000</v>
      </c>
      <c r="D69">
        <v>1500</v>
      </c>
    </row>
    <row r="70" spans="1:4" x14ac:dyDescent="0.25">
      <c r="A70" t="s">
        <v>122</v>
      </c>
      <c r="B70">
        <v>1E-3</v>
      </c>
      <c r="C70">
        <v>1000</v>
      </c>
      <c r="D70">
        <v>1500</v>
      </c>
    </row>
    <row r="71" spans="1:4" x14ac:dyDescent="0.25">
      <c r="A71" t="s">
        <v>123</v>
      </c>
      <c r="B71">
        <v>1E-3</v>
      </c>
      <c r="C71">
        <v>1000</v>
      </c>
      <c r="D71">
        <v>1500</v>
      </c>
    </row>
    <row r="72" spans="1:4" x14ac:dyDescent="0.25">
      <c r="A72" t="s">
        <v>124</v>
      </c>
      <c r="B72">
        <v>1E-3</v>
      </c>
      <c r="C72">
        <v>1000</v>
      </c>
      <c r="D72">
        <v>1500</v>
      </c>
    </row>
    <row r="73" spans="1:4" x14ac:dyDescent="0.25">
      <c r="A73" t="s">
        <v>125</v>
      </c>
      <c r="B73">
        <v>1E-3</v>
      </c>
      <c r="C73">
        <v>1000</v>
      </c>
      <c r="D73">
        <v>1500</v>
      </c>
    </row>
    <row r="74" spans="1:4" x14ac:dyDescent="0.25">
      <c r="A74" t="s">
        <v>126</v>
      </c>
      <c r="B74">
        <v>1E-3</v>
      </c>
      <c r="C74">
        <v>1000</v>
      </c>
      <c r="D74">
        <v>1500</v>
      </c>
    </row>
    <row r="75" spans="1:4" x14ac:dyDescent="0.25">
      <c r="A75" t="s">
        <v>127</v>
      </c>
      <c r="B75">
        <v>1E-3</v>
      </c>
      <c r="C75">
        <v>1000</v>
      </c>
      <c r="D75">
        <v>1500</v>
      </c>
    </row>
    <row r="76" spans="1:4" x14ac:dyDescent="0.25">
      <c r="A76" t="s">
        <v>128</v>
      </c>
      <c r="B76">
        <v>1E-3</v>
      </c>
      <c r="C76">
        <v>1000</v>
      </c>
      <c r="D76">
        <v>1500</v>
      </c>
    </row>
    <row r="77" spans="1:4" x14ac:dyDescent="0.25">
      <c r="A77" t="s">
        <v>129</v>
      </c>
      <c r="B77">
        <v>1E-3</v>
      </c>
      <c r="C77">
        <v>1000</v>
      </c>
      <c r="D77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Trajectory - General</vt:lpstr>
      <vt:lpstr>Trajectory - Yaw</vt:lpstr>
      <vt:lpstr>Trajectory - Pitch</vt:lpstr>
      <vt:lpstr>8S_neck_trajectory_roll</vt:lpstr>
      <vt:lpstr>8S_neck_body_prop</vt:lpstr>
      <vt:lpstr>Attachment Prop</vt:lpstr>
      <vt:lpstr>Cable Attachments Extra Working</vt:lpstr>
      <vt:lpstr>Cables Prop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Lau</dc:creator>
  <cp:lastModifiedBy>Darwin Lau</cp:lastModifiedBy>
  <dcterms:created xsi:type="dcterms:W3CDTF">2012-11-03T00:43:48Z</dcterms:created>
  <dcterms:modified xsi:type="dcterms:W3CDTF">2014-08-11T13:35:52Z</dcterms:modified>
</cp:coreProperties>
</file>