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os\Magister\Experimentos Sujetos Sanos\"/>
    </mc:Choice>
  </mc:AlternateContent>
  <xr:revisionPtr revIDLastSave="0" documentId="8_{F4FE70E9-53C1-47A8-8FA7-B5147CADE738}" xr6:coauthVersionLast="47" xr6:coauthVersionMax="47" xr10:uidLastSave="{00000000-0000-0000-0000-000000000000}"/>
  <bookViews>
    <workbookView xWindow="-108" yWindow="-108" windowWidth="23256" windowHeight="12456" activeTab="5" xr2:uid="{851161ED-6B28-4C4B-BC44-5227AF1E2B56}"/>
  </bookViews>
  <sheets>
    <sheet name="Introduction" sheetId="1" r:id="rId1"/>
    <sheet name="ITQ" sheetId="2" r:id="rId2"/>
    <sheet name="UEQ" sheetId="3" r:id="rId3"/>
    <sheet name="SSQ" sheetId="4" r:id="rId4"/>
    <sheet name="PQ" sheetId="5" r:id="rId5"/>
    <sheet name="So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6" l="1"/>
  <c r="S8" i="6"/>
  <c r="R8" i="6"/>
  <c r="Q8" i="6"/>
  <c r="P8" i="6"/>
  <c r="O8" i="6"/>
  <c r="T8" i="6" s="1"/>
  <c r="M8" i="6"/>
  <c r="K8" i="6"/>
  <c r="S7" i="6"/>
  <c r="R7" i="6"/>
  <c r="Q7" i="6"/>
  <c r="P7" i="6"/>
  <c r="O7" i="6"/>
  <c r="T7" i="6" s="1"/>
  <c r="M7" i="6"/>
  <c r="K7" i="6"/>
  <c r="S6" i="6"/>
  <c r="R6" i="6"/>
  <c r="Q6" i="6"/>
  <c r="P6" i="6"/>
  <c r="O6" i="6"/>
  <c r="T6" i="6" s="1"/>
  <c r="M6" i="6"/>
  <c r="K6" i="6"/>
  <c r="S5" i="6"/>
  <c r="R5" i="6"/>
  <c r="Q5" i="6"/>
  <c r="P5" i="6"/>
  <c r="O5" i="6"/>
  <c r="T5" i="6" s="1"/>
  <c r="M5" i="6"/>
  <c r="K5" i="6"/>
  <c r="S4" i="6"/>
  <c r="R4" i="6"/>
  <c r="Q4" i="6"/>
  <c r="P4" i="6"/>
  <c r="O4" i="6"/>
  <c r="T4" i="6" s="1"/>
  <c r="M4" i="6"/>
  <c r="K4" i="6"/>
  <c r="S3" i="6"/>
  <c r="R3" i="6"/>
  <c r="Q3" i="6"/>
  <c r="P3" i="6"/>
  <c r="O3" i="6"/>
  <c r="T3" i="6" s="1"/>
  <c r="M3" i="6"/>
  <c r="K3" i="6"/>
  <c r="S2" i="6"/>
  <c r="S11" i="6" s="1"/>
  <c r="R2" i="6"/>
  <c r="R10" i="6" s="1"/>
  <c r="Q2" i="6"/>
  <c r="Q10" i="6" s="1"/>
  <c r="P2" i="6"/>
  <c r="P10" i="6" s="1"/>
  <c r="O2" i="6"/>
  <c r="O10" i="6" s="1"/>
  <c r="M2" i="6"/>
  <c r="K2" i="6"/>
  <c r="X8" i="5"/>
  <c r="W8" i="5"/>
  <c r="U8" i="5"/>
  <c r="T8" i="5"/>
  <c r="R8" i="5"/>
  <c r="Q8" i="5"/>
  <c r="N8" i="5"/>
  <c r="V8" i="5" s="1"/>
  <c r="Y8" i="5" s="1"/>
  <c r="X7" i="5"/>
  <c r="W7" i="5"/>
  <c r="U7" i="5"/>
  <c r="T7" i="5"/>
  <c r="R7" i="5"/>
  <c r="Q7" i="5"/>
  <c r="N7" i="5"/>
  <c r="V7" i="5" s="1"/>
  <c r="X6" i="5"/>
  <c r="W6" i="5"/>
  <c r="U6" i="5"/>
  <c r="T6" i="5"/>
  <c r="R6" i="5"/>
  <c r="V6" i="5" s="1"/>
  <c r="Q6" i="5"/>
  <c r="N6" i="5"/>
  <c r="X5" i="5"/>
  <c r="W5" i="5"/>
  <c r="V5" i="5"/>
  <c r="U5" i="5"/>
  <c r="T5" i="5"/>
  <c r="Y5" i="5" s="1"/>
  <c r="R5" i="5"/>
  <c r="Q5" i="5"/>
  <c r="N5" i="5"/>
  <c r="X4" i="5"/>
  <c r="W4" i="5"/>
  <c r="V4" i="5"/>
  <c r="U4" i="5"/>
  <c r="U10" i="5" s="1"/>
  <c r="T4" i="5"/>
  <c r="Y4" i="5" s="1"/>
  <c r="R4" i="5"/>
  <c r="Q4" i="5"/>
  <c r="N4" i="5"/>
  <c r="X3" i="5"/>
  <c r="W3" i="5"/>
  <c r="V3" i="5"/>
  <c r="Y3" i="5" s="1"/>
  <c r="U3" i="5"/>
  <c r="T3" i="5"/>
  <c r="R3" i="5"/>
  <c r="Q3" i="5"/>
  <c r="N3" i="5"/>
  <c r="X2" i="5"/>
  <c r="X11" i="5" s="1"/>
  <c r="W2" i="5"/>
  <c r="W10" i="5" s="1"/>
  <c r="U2" i="5"/>
  <c r="T2" i="5"/>
  <c r="T11" i="5" s="1"/>
  <c r="R2" i="5"/>
  <c r="Q2" i="5"/>
  <c r="N2" i="5"/>
  <c r="V2" i="5" s="1"/>
  <c r="C34" i="4"/>
  <c r="C33" i="4"/>
  <c r="C32" i="4"/>
  <c r="D31" i="4"/>
  <c r="E21" i="4"/>
  <c r="F21" i="4" s="1"/>
  <c r="C21" i="4"/>
  <c r="D21" i="4" s="1"/>
  <c r="A21" i="4"/>
  <c r="B21" i="4" s="1"/>
  <c r="E20" i="4"/>
  <c r="F20" i="4" s="1"/>
  <c r="C20" i="4"/>
  <c r="D20" i="4" s="1"/>
  <c r="A20" i="4"/>
  <c r="B20" i="4" s="1"/>
  <c r="E19" i="4"/>
  <c r="F19" i="4" s="1"/>
  <c r="C19" i="4"/>
  <c r="D19" i="4" s="1"/>
  <c r="A19" i="4"/>
  <c r="B19" i="4" s="1"/>
  <c r="E18" i="4"/>
  <c r="F18" i="4" s="1"/>
  <c r="C18" i="4"/>
  <c r="D18" i="4" s="1"/>
  <c r="A18" i="4"/>
  <c r="B18" i="4" s="1"/>
  <c r="E17" i="4"/>
  <c r="F17" i="4" s="1"/>
  <c r="C17" i="4"/>
  <c r="D17" i="4" s="1"/>
  <c r="A17" i="4"/>
  <c r="B17" i="4" s="1"/>
  <c r="E16" i="4"/>
  <c r="F16" i="4" s="1"/>
  <c r="C16" i="4"/>
  <c r="D16" i="4" s="1"/>
  <c r="A16" i="4"/>
  <c r="B16" i="4" s="1"/>
  <c r="E15" i="4"/>
  <c r="F15" i="4" s="1"/>
  <c r="C15" i="4"/>
  <c r="D15" i="4" s="1"/>
  <c r="A15" i="4"/>
  <c r="B15" i="4" s="1"/>
  <c r="W24" i="3"/>
  <c r="V24" i="3"/>
  <c r="U24" i="3"/>
  <c r="T24" i="3"/>
  <c r="S24" i="3"/>
  <c r="R24" i="3"/>
  <c r="W23" i="3"/>
  <c r="V23" i="3"/>
  <c r="U23" i="3"/>
  <c r="T23" i="3"/>
  <c r="S23" i="3"/>
  <c r="R23" i="3"/>
  <c r="W22" i="3"/>
  <c r="V22" i="3"/>
  <c r="U22" i="3"/>
  <c r="T22" i="3"/>
  <c r="S22" i="3"/>
  <c r="R22" i="3"/>
  <c r="X20" i="3"/>
  <c r="X19" i="3"/>
  <c r="X18" i="3"/>
  <c r="X17" i="3"/>
  <c r="X16" i="3"/>
  <c r="X15" i="3"/>
  <c r="X14" i="3"/>
  <c r="V8" i="2"/>
  <c r="U8" i="2"/>
  <c r="T8" i="2"/>
  <c r="S8" i="2"/>
  <c r="V7" i="2"/>
  <c r="U7" i="2"/>
  <c r="T7" i="2"/>
  <c r="S7" i="2"/>
  <c r="V6" i="2"/>
  <c r="U6" i="2"/>
  <c r="T6" i="2"/>
  <c r="S6" i="2"/>
  <c r="V5" i="2"/>
  <c r="U5" i="2"/>
  <c r="T5" i="2"/>
  <c r="S5" i="2"/>
  <c r="V4" i="2"/>
  <c r="U4" i="2"/>
  <c r="T4" i="2"/>
  <c r="S4" i="2"/>
  <c r="V3" i="2"/>
  <c r="U3" i="2"/>
  <c r="T3" i="2"/>
  <c r="S3" i="2"/>
  <c r="V2" i="2"/>
  <c r="V9" i="2" s="1"/>
  <c r="U2" i="2"/>
  <c r="T2" i="2"/>
  <c r="T13" i="2" s="1"/>
  <c r="S2" i="2"/>
  <c r="S13" i="2" s="1"/>
  <c r="O11" i="6" l="1"/>
  <c r="T2" i="6"/>
  <c r="P11" i="6"/>
  <c r="Q11" i="6"/>
  <c r="R11" i="6"/>
  <c r="V10" i="5"/>
  <c r="V11" i="5"/>
  <c r="Y2" i="5"/>
  <c r="Y7" i="5"/>
  <c r="Y6" i="5"/>
  <c r="T10" i="5"/>
  <c r="X10" i="5"/>
  <c r="U11" i="5"/>
  <c r="W11" i="5"/>
  <c r="A26" i="4"/>
  <c r="A27" i="4"/>
  <c r="A25" i="4"/>
  <c r="B25" i="4"/>
  <c r="B26" i="4"/>
  <c r="C25" i="4"/>
  <c r="C26" i="4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U13" i="2"/>
  <c r="U9" i="2"/>
  <c r="T9" i="2"/>
  <c r="S9" i="2"/>
  <c r="V13" i="2"/>
  <c r="S11" i="2"/>
  <c r="T11" i="2"/>
  <c r="U11" i="2"/>
  <c r="V11" i="2"/>
  <c r="S10" i="2"/>
  <c r="T10" i="2"/>
  <c r="U10" i="2"/>
  <c r="V10" i="2"/>
  <c r="T11" i="6" l="1"/>
  <c r="T10" i="6"/>
  <c r="Y11" i="5"/>
  <c r="Y10" i="5"/>
  <c r="D25" i="4"/>
  <c r="D26" i="4"/>
</calcChain>
</file>

<file path=xl/sharedStrings.xml><?xml version="1.0" encoding="utf-8"?>
<sst xmlns="http://schemas.openxmlformats.org/spreadsheetml/2006/main" count="251" uniqueCount="110">
  <si>
    <t>Edad</t>
  </si>
  <si>
    <t>Sexo</t>
  </si>
  <si>
    <t>¿Ha firmado el consentimiento informado?</t>
  </si>
  <si>
    <t>¿Hasta qué nivel educacional completó?</t>
  </si>
  <si>
    <t>De realizar actividad física ¿Cómo calificaría la intensidad?</t>
  </si>
  <si>
    <t>¿Cuántos minutos semanales de actividad física realiza?</t>
  </si>
  <si>
    <t>Antecedentes médicos</t>
  </si>
  <si>
    <t>¿Se involucra fácilmente en películas o series de televisión?</t>
  </si>
  <si>
    <t>¿Alguna vez se ha involucrado tanto en un programa de televisión o en libro que la gente tiene problemas para llamar su atención?</t>
  </si>
  <si>
    <t>¿Qué tan mentalmente alerta se siente en este momento?</t>
  </si>
  <si>
    <t>¿Alguna vez se ha involucrado tanto en una película que no es consciente de las cosas
pasando a su alrededor?</t>
  </si>
  <si>
    <t>¿Con qué frecuencia se identifica estrechamente con los personajes de una historia?</t>
  </si>
  <si>
    <t>¿Alguna vez se ha involucrado tanto en un videojuego que es más como si estuviera dentro de él que moviendo un joystick y mirando la pantalla?</t>
  </si>
  <si>
    <t>¿Qué tan bien físicamente se siente hoy?</t>
  </si>
  <si>
    <t>¿Qué tan bueno es para bloquear las distracciones externas cuando está involucrado en alguna cosa?</t>
  </si>
  <si>
    <t>Al ver deportes ¿alguna vez se ha involucrado  tanto en el juego que reacciona como
si fuera uno de los jugadores?</t>
  </si>
  <si>
    <t>¿Alguna vez se ha involucrado tanto soñando despierto que no es consciente de las cosas
pasando a su alrededor?</t>
  </si>
  <si>
    <t>¿Alguna vez ha tenido sueños que son tan reales que se siente desorientado cuando despierta?</t>
  </si>
  <si>
    <t>Cuando practica deportes ¿se involucra tanto en el juego que pierde la noción del tiempo?</t>
  </si>
  <si>
    <t>¿Qué tan bien se concentra en actividades agradables?</t>
  </si>
  <si>
    <t>¿Con qué frecuencia juega juegos de arcade o videojuegos? ( "Con frecuencia" se refiere en promedio a 1 o cada 2 días)</t>
  </si>
  <si>
    <t>¿Alguna vez se ha emocionado durante una escena de persecución o pelea en la televisión o en las películas?</t>
  </si>
  <si>
    <t>¿Alguna vez se ha asustado por algo que sucede en un programa de televisión o en una película?</t>
  </si>
  <si>
    <t>¿Alguna vez ha permanecido aprensivo o temeroso mucho tiempo después de ver una película de miedo?</t>
  </si>
  <si>
    <t>¿Alguna vez se ha involucrado tanto en hacer algo que pierde la noción del tiempo?</t>
  </si>
  <si>
    <t>Considera el producto...</t>
  </si>
  <si>
    <t xml:space="preserve"> [Disconfort general]</t>
  </si>
  <si>
    <t xml:space="preserve"> [Fatiga]</t>
  </si>
  <si>
    <t xml:space="preserve"> [Dolor de cabeza]</t>
  </si>
  <si>
    <t xml:space="preserve"> [Dificultad en enfocar]</t>
  </si>
  <si>
    <t xml:space="preserve"> [Divagación]</t>
  </si>
  <si>
    <t xml:space="preserve"> [Aumento de salivación]</t>
  </si>
  <si>
    <t xml:space="preserve"> [Sudoración]</t>
  </si>
  <si>
    <t xml:space="preserve"> [Náuseas]</t>
  </si>
  <si>
    <t xml:space="preserve"> [Dificultad para concentrarse]</t>
  </si>
  <si>
    <t xml:space="preserve"> [Aumento de presión en la cabeza]</t>
  </si>
  <si>
    <t xml:space="preserve"> [Vision borrosa]</t>
  </si>
  <si>
    <t xml:space="preserve"> [Mareo con los ojos abiertos]</t>
  </si>
  <si>
    <t xml:space="preserve"> [Mareo con los ojos cerrados]</t>
  </si>
  <si>
    <t xml:space="preserve"> [Vértigo]</t>
  </si>
  <si>
    <t xml:space="preserve"> [Pesadez estomacal]</t>
  </si>
  <si>
    <t xml:space="preserve"> [Eructos]</t>
  </si>
  <si>
    <t>¿Hasta qué punto pudo controlar los eventos?</t>
  </si>
  <si>
    <t>¿Qué tan receptivo fue el entorno a las acciones que usted realizó?</t>
  </si>
  <si>
    <t>¿Qué tan naturales le parecieron sus interacciones con el medio ambiente?</t>
  </si>
  <si>
    <t>¿Cuánto le envolvieron los aspectos visuales del entorno?</t>
  </si>
  <si>
    <t>¿Cuán natural era el mecanismo que controlaba el movimiento a través del ambiente?</t>
  </si>
  <si>
    <t>¿Qué tan convincente fue su sentido de los objetos moviéndose en el espacio?</t>
  </si>
  <si>
    <t>¿En qué medida sus experiencias en el entorno virtual parecían consistentes con su experiencias del mundo real?</t>
  </si>
  <si>
    <t>¿Pudo anticipar lo que sucedería a continuación en respuesta a las acciones que ejecutaba?</t>
  </si>
  <si>
    <t>¿Hasta qué punto pudo explorar activamente el entorno utilizando su visión?</t>
  </si>
  <si>
    <t>¿Qué tan convincente fue su sensación de moverse dentro del entorno virtual?</t>
  </si>
  <si>
    <t>¿Qué tan cerca pudo examinar los objetos?</t>
  </si>
  <si>
    <t>¿Qué tan bien podía examinar objetos desde múltiples puntos de vista?</t>
  </si>
  <si>
    <t>¿Qué tan involucrado estuvo en la experiencia del entorno virtual?</t>
  </si>
  <si>
    <t>¿Cuánto retraso experimentó entre sus acciones y los resultados esperados?</t>
  </si>
  <si>
    <t>¿Con qué rapidez se adaptó a la experiencia del entorno virtual?</t>
  </si>
  <si>
    <t>¿Qué tan competente se sintió al moverse e interactuar con el entorno virtual al final de la experiencia?</t>
  </si>
  <si>
    <t>¿En qué medida la calidad de lo que veía le interfirió o le distrajo en la ejecución de las actividades requeridas?</t>
  </si>
  <si>
    <t>¿Cuánto interfirieron los dispositivos de control con el desempeño de las tareas asignadas o con otras actividades?</t>
  </si>
  <si>
    <t>¿Qué tan bien pudo concentrarse en las tarea asignada, en lugar del mecanismo utilizado (headset realidad virtual) para realizar esa tarea?</t>
  </si>
  <si>
    <t>Femenino</t>
  </si>
  <si>
    <t>Sí</t>
  </si>
  <si>
    <t>Profesional incompleto o en curso</t>
  </si>
  <si>
    <t>No realizo</t>
  </si>
  <si>
    <t>Nada</t>
  </si>
  <si>
    <t>Moderada</t>
  </si>
  <si>
    <t xml:space="preserve">Nada </t>
  </si>
  <si>
    <t>Masculino</t>
  </si>
  <si>
    <t>Leve</t>
  </si>
  <si>
    <t xml:space="preserve">Cirugia lca 4 años </t>
  </si>
  <si>
    <t>Isotretinoina</t>
  </si>
  <si>
    <t xml:space="preserve">2017 síndrome lumbar facetario y espondilolisis. Julio 2022 sinovitis facetaria lumbar </t>
  </si>
  <si>
    <t>FOCUS</t>
  </si>
  <si>
    <t>INVOLVMENT</t>
  </si>
  <si>
    <t>GAMES</t>
  </si>
  <si>
    <t>TOTAL</t>
  </si>
  <si>
    <t>F</t>
  </si>
  <si>
    <t>I</t>
  </si>
  <si>
    <t>G</t>
  </si>
  <si>
    <t>-</t>
  </si>
  <si>
    <t>VARIANZA</t>
  </si>
  <si>
    <t>DESVEST</t>
  </si>
  <si>
    <t>Tabla normalizada</t>
  </si>
  <si>
    <t>Attractiveness</t>
  </si>
  <si>
    <t>Perspicuity</t>
  </si>
  <si>
    <t>Efficiency</t>
  </si>
  <si>
    <t>Dependability</t>
  </si>
  <si>
    <t>Stimulation</t>
  </si>
  <si>
    <t>Novelty</t>
  </si>
  <si>
    <t>Total</t>
  </si>
  <si>
    <t>N</t>
  </si>
  <si>
    <t>O</t>
  </si>
  <si>
    <t>D</t>
  </si>
  <si>
    <t>Nausea</t>
  </si>
  <si>
    <t>Oculomotor</t>
  </si>
  <si>
    <t>Disorentation</t>
  </si>
  <si>
    <t>Number</t>
  </si>
  <si>
    <t>Score</t>
  </si>
  <si>
    <t>General</t>
  </si>
  <si>
    <t>Realism</t>
  </si>
  <si>
    <t>Posibility to act</t>
  </si>
  <si>
    <t>Quality of interface</t>
  </si>
  <si>
    <t>Possibility to examine</t>
  </si>
  <si>
    <t>Self-evaluation performance</t>
  </si>
  <si>
    <t>A</t>
  </si>
  <si>
    <t>R</t>
  </si>
  <si>
    <t>E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</si>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</sst>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A1CE-6DFA-48FA-B61E-E3507763EE31}">
  <dimension ref="A1:G11"/>
  <sheetViews>
    <sheetView workbookViewId="0">
      <selection activeCell="K14" sqref="K14"/>
    </sheetView>
  </sheetViews>
  <sheetFormatPr defaultColWidth="12.6640625" defaultRowHeight="15.75" customHeight="1" x14ac:dyDescent="0.3"/>
  <cols>
    <col min="1" max="9" width="18.8867187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>
        <v>21</v>
      </c>
      <c r="B2" s="1" t="s">
        <v>61</v>
      </c>
      <c r="C2" s="1" t="s">
        <v>62</v>
      </c>
      <c r="D2" s="1" t="s">
        <v>63</v>
      </c>
      <c r="E2" s="1" t="s">
        <v>64</v>
      </c>
      <c r="F2" s="1">
        <v>0</v>
      </c>
      <c r="G2" s="1" t="s">
        <v>65</v>
      </c>
    </row>
    <row r="3" spans="1:7" ht="14.4" x14ac:dyDescent="0.3">
      <c r="A3" s="1">
        <v>21</v>
      </c>
      <c r="B3" s="1" t="s">
        <v>61</v>
      </c>
      <c r="C3" s="1" t="s">
        <v>62</v>
      </c>
      <c r="D3" s="1" t="s">
        <v>63</v>
      </c>
      <c r="E3" s="1" t="s">
        <v>66</v>
      </c>
      <c r="F3" s="1">
        <v>300</v>
      </c>
      <c r="G3" s="1" t="s">
        <v>67</v>
      </c>
    </row>
    <row r="4" spans="1:7" ht="14.4" x14ac:dyDescent="0.3">
      <c r="A4" s="1">
        <v>22</v>
      </c>
      <c r="B4" s="1" t="s">
        <v>68</v>
      </c>
      <c r="C4" s="1" t="s">
        <v>62</v>
      </c>
      <c r="D4" s="1" t="s">
        <v>63</v>
      </c>
      <c r="E4" s="1" t="s">
        <v>69</v>
      </c>
      <c r="F4" s="1">
        <v>420</v>
      </c>
      <c r="G4" s="1" t="s">
        <v>67</v>
      </c>
    </row>
    <row r="5" spans="1:7" ht="14.4" x14ac:dyDescent="0.3">
      <c r="A5" s="1">
        <v>21</v>
      </c>
      <c r="B5" s="1" t="s">
        <v>68</v>
      </c>
      <c r="C5" s="1" t="s">
        <v>62</v>
      </c>
      <c r="D5" s="1" t="s">
        <v>63</v>
      </c>
      <c r="E5" s="1" t="s">
        <v>64</v>
      </c>
      <c r="F5" s="1">
        <v>0</v>
      </c>
      <c r="G5" s="1" t="s">
        <v>67</v>
      </c>
    </row>
    <row r="6" spans="1:7" ht="14.4" x14ac:dyDescent="0.3">
      <c r="A6" s="1">
        <v>24</v>
      </c>
      <c r="B6" s="1" t="s">
        <v>61</v>
      </c>
      <c r="C6" s="1" t="s">
        <v>62</v>
      </c>
      <c r="D6" s="1" t="s">
        <v>63</v>
      </c>
      <c r="E6" s="1" t="s">
        <v>66</v>
      </c>
      <c r="F6" s="1">
        <v>120</v>
      </c>
      <c r="G6" s="1" t="s">
        <v>70</v>
      </c>
    </row>
    <row r="7" spans="1:7" ht="14.4" x14ac:dyDescent="0.3">
      <c r="A7" s="1">
        <v>22</v>
      </c>
      <c r="B7" s="1" t="s">
        <v>68</v>
      </c>
      <c r="C7" s="1" t="s">
        <v>62</v>
      </c>
      <c r="D7" s="1" t="s">
        <v>63</v>
      </c>
      <c r="E7" s="1" t="s">
        <v>66</v>
      </c>
      <c r="F7" s="1">
        <v>70</v>
      </c>
      <c r="G7" s="1" t="s">
        <v>71</v>
      </c>
    </row>
    <row r="8" spans="1:7" ht="14.4" x14ac:dyDescent="0.3">
      <c r="A8" s="1">
        <v>21</v>
      </c>
      <c r="B8" s="1" t="s">
        <v>61</v>
      </c>
      <c r="C8" s="1" t="s">
        <v>62</v>
      </c>
      <c r="D8" s="1" t="s">
        <v>63</v>
      </c>
      <c r="E8" s="1" t="s">
        <v>66</v>
      </c>
      <c r="F8" s="1">
        <v>300</v>
      </c>
      <c r="G8" s="1" t="s">
        <v>72</v>
      </c>
    </row>
    <row r="10" spans="1:7" ht="14.4" x14ac:dyDescent="0.3"/>
    <row r="11" spans="1:7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53A9-8D05-409F-960E-5E5FCEB8BA93}">
  <dimension ref="A1:V13"/>
  <sheetViews>
    <sheetView topLeftCell="K1" workbookViewId="0">
      <selection activeCell="V13" sqref="T13:V13"/>
    </sheetView>
  </sheetViews>
  <sheetFormatPr defaultColWidth="11.5546875" defaultRowHeight="14.4" x14ac:dyDescent="0.3"/>
  <cols>
    <col min="1" max="18" width="18.88671875" customWidth="1"/>
    <col min="20" max="20" width="13.5546875" customWidth="1"/>
  </cols>
  <sheetData>
    <row r="1" spans="1:22" s="4" customFormat="1" ht="96.6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3" t="s">
        <v>73</v>
      </c>
      <c r="T1" s="3" t="s">
        <v>74</v>
      </c>
      <c r="U1" s="3" t="s">
        <v>75</v>
      </c>
      <c r="V1" s="3" t="s">
        <v>76</v>
      </c>
    </row>
    <row r="2" spans="1:22" x14ac:dyDescent="0.3">
      <c r="A2" s="1">
        <v>4</v>
      </c>
      <c r="B2" s="1">
        <v>2</v>
      </c>
      <c r="C2" s="1">
        <v>6</v>
      </c>
      <c r="D2" s="1">
        <v>2</v>
      </c>
      <c r="E2" s="1">
        <v>2</v>
      </c>
      <c r="F2" s="1">
        <v>1</v>
      </c>
      <c r="G2" s="1">
        <v>4</v>
      </c>
      <c r="H2" s="1">
        <v>4</v>
      </c>
      <c r="I2" s="1">
        <v>4</v>
      </c>
      <c r="J2" s="1">
        <v>1</v>
      </c>
      <c r="K2" s="1">
        <v>2</v>
      </c>
      <c r="L2" s="1">
        <v>2</v>
      </c>
      <c r="M2" s="1">
        <v>4</v>
      </c>
      <c r="N2" s="1">
        <v>2</v>
      </c>
      <c r="O2" s="1">
        <v>5</v>
      </c>
      <c r="P2" s="1">
        <v>2</v>
      </c>
      <c r="Q2" s="1">
        <v>1</v>
      </c>
      <c r="R2" s="1">
        <v>4</v>
      </c>
      <c r="S2">
        <f>SUMIF($A$9:$R$9,"F",A2:R2)</f>
        <v>29</v>
      </c>
      <c r="T2">
        <f>SUMIF($A$9:$R$9,"I",A2:R2)</f>
        <v>12</v>
      </c>
      <c r="U2">
        <f>SUMIF($A$9:$R$9,"G",A2:R2)</f>
        <v>3</v>
      </c>
      <c r="V2">
        <f>SUM(A2:R2)</f>
        <v>52</v>
      </c>
    </row>
    <row r="3" spans="1:22" x14ac:dyDescent="0.3">
      <c r="A3" s="1">
        <v>4</v>
      </c>
      <c r="B3" s="1">
        <v>2</v>
      </c>
      <c r="C3" s="1">
        <v>5</v>
      </c>
      <c r="D3" s="1">
        <v>2</v>
      </c>
      <c r="E3" s="1">
        <v>4</v>
      </c>
      <c r="F3" s="1">
        <v>1</v>
      </c>
      <c r="G3" s="1">
        <v>6</v>
      </c>
      <c r="H3" s="1">
        <v>5</v>
      </c>
      <c r="I3" s="1">
        <v>2</v>
      </c>
      <c r="J3" s="1">
        <v>4</v>
      </c>
      <c r="K3" s="1">
        <v>6</v>
      </c>
      <c r="L3" s="1">
        <v>5</v>
      </c>
      <c r="M3" s="1">
        <v>5</v>
      </c>
      <c r="N3" s="1">
        <v>1</v>
      </c>
      <c r="O3" s="1">
        <v>3</v>
      </c>
      <c r="P3" s="1">
        <v>3</v>
      </c>
      <c r="Q3" s="1">
        <v>3</v>
      </c>
      <c r="R3" s="1">
        <v>5</v>
      </c>
      <c r="S3">
        <f>SUMIF($A$9:$R$9,"F",A3:R3)</f>
        <v>33</v>
      </c>
      <c r="T3">
        <f>SUMIF($A$9:$R$9,"I",A3:R3)</f>
        <v>24</v>
      </c>
      <c r="U3">
        <f>SUMIF($A$9:$R$9,"G",A3:R3)</f>
        <v>2</v>
      </c>
      <c r="V3">
        <f t="shared" ref="V3:V8" si="0">SUM(A3:R3)</f>
        <v>66</v>
      </c>
    </row>
    <row r="4" spans="1:22" x14ac:dyDescent="0.3">
      <c r="A4" s="1">
        <v>3</v>
      </c>
      <c r="B4" s="1">
        <v>2</v>
      </c>
      <c r="C4" s="1">
        <v>6</v>
      </c>
      <c r="D4" s="1">
        <v>1</v>
      </c>
      <c r="E4" s="1">
        <v>4</v>
      </c>
      <c r="F4" s="1">
        <v>4</v>
      </c>
      <c r="G4" s="1">
        <v>6</v>
      </c>
      <c r="H4" s="1">
        <v>3</v>
      </c>
      <c r="I4" s="1">
        <v>3</v>
      </c>
      <c r="J4" s="1">
        <v>5</v>
      </c>
      <c r="K4" s="1">
        <v>5</v>
      </c>
      <c r="L4" s="1">
        <v>4</v>
      </c>
      <c r="M4" s="1">
        <v>6</v>
      </c>
      <c r="N4" s="1">
        <v>4</v>
      </c>
      <c r="O4" s="1">
        <v>6</v>
      </c>
      <c r="P4" s="1">
        <v>6</v>
      </c>
      <c r="Q4" s="1">
        <v>2</v>
      </c>
      <c r="R4" s="1">
        <v>6</v>
      </c>
      <c r="S4">
        <f>SUMIF($A$9:$R$9,"F",A4:R4)</f>
        <v>34</v>
      </c>
      <c r="T4">
        <f>SUMIF($A$9:$R$9,"I",A4:R4)</f>
        <v>25</v>
      </c>
      <c r="U4">
        <f>SUMIF($A$9:$R$9,"G",A4:R4)</f>
        <v>8</v>
      </c>
      <c r="V4">
        <f t="shared" si="0"/>
        <v>76</v>
      </c>
    </row>
    <row r="5" spans="1:22" x14ac:dyDescent="0.3">
      <c r="A5" s="1">
        <v>3</v>
      </c>
      <c r="B5" s="1">
        <v>3</v>
      </c>
      <c r="C5" s="1">
        <v>4</v>
      </c>
      <c r="D5" s="1">
        <v>2</v>
      </c>
      <c r="E5" s="1">
        <v>4</v>
      </c>
      <c r="F5" s="1">
        <v>1</v>
      </c>
      <c r="G5" s="1">
        <v>5</v>
      </c>
      <c r="H5" s="1">
        <v>6</v>
      </c>
      <c r="I5" s="1">
        <v>2</v>
      </c>
      <c r="J5" s="1">
        <v>2</v>
      </c>
      <c r="K5" s="1">
        <v>1</v>
      </c>
      <c r="L5" s="1">
        <v>3</v>
      </c>
      <c r="M5" s="1">
        <v>7</v>
      </c>
      <c r="N5" s="1">
        <v>1</v>
      </c>
      <c r="O5" s="1">
        <v>4</v>
      </c>
      <c r="P5" s="1">
        <v>3</v>
      </c>
      <c r="Q5" s="1">
        <v>4</v>
      </c>
      <c r="R5" s="1">
        <v>7</v>
      </c>
      <c r="S5">
        <f>SUMIF($A$9:$R$9,"F",A5:R5)</f>
        <v>32</v>
      </c>
      <c r="T5">
        <f>SUMIF($A$9:$R$9,"I",A5:R5)</f>
        <v>19</v>
      </c>
      <c r="U5">
        <f>SUMIF($A$9:$R$9,"G",A5:R5)</f>
        <v>2</v>
      </c>
      <c r="V5">
        <f t="shared" si="0"/>
        <v>62</v>
      </c>
    </row>
    <row r="6" spans="1:22" x14ac:dyDescent="0.3">
      <c r="A6" s="1">
        <v>5</v>
      </c>
      <c r="B6" s="1">
        <v>5</v>
      </c>
      <c r="C6" s="1">
        <v>5</v>
      </c>
      <c r="D6" s="1">
        <v>3</v>
      </c>
      <c r="E6" s="1">
        <v>4</v>
      </c>
      <c r="F6" s="1">
        <v>1</v>
      </c>
      <c r="G6" s="1">
        <v>5</v>
      </c>
      <c r="H6" s="1">
        <v>6</v>
      </c>
      <c r="I6" s="1">
        <v>1</v>
      </c>
      <c r="J6" s="1">
        <v>1</v>
      </c>
      <c r="K6" s="1">
        <v>1</v>
      </c>
      <c r="L6" s="1">
        <v>2</v>
      </c>
      <c r="M6" s="1">
        <v>6</v>
      </c>
      <c r="N6" s="1">
        <v>1</v>
      </c>
      <c r="O6" s="1">
        <v>1</v>
      </c>
      <c r="P6" s="1">
        <v>4</v>
      </c>
      <c r="Q6" s="1">
        <v>4</v>
      </c>
      <c r="R6" s="1">
        <v>4</v>
      </c>
      <c r="S6">
        <f>SUMIF($A$9:$R$9,"F",A6:R6)</f>
        <v>28</v>
      </c>
      <c r="T6">
        <f>SUMIF($A$9:$R$9,"I",A6:R6)</f>
        <v>22</v>
      </c>
      <c r="U6">
        <f>SUMIF($A$9:$R$9,"G",A6:R6)</f>
        <v>2</v>
      </c>
      <c r="V6">
        <f t="shared" si="0"/>
        <v>59</v>
      </c>
    </row>
    <row r="7" spans="1:22" x14ac:dyDescent="0.3">
      <c r="A7" s="1">
        <v>5</v>
      </c>
      <c r="B7" s="1">
        <v>1</v>
      </c>
      <c r="C7" s="1">
        <v>5</v>
      </c>
      <c r="D7" s="1">
        <v>3</v>
      </c>
      <c r="E7" s="1">
        <v>5</v>
      </c>
      <c r="F7" s="1">
        <v>2</v>
      </c>
      <c r="G7" s="1">
        <v>4</v>
      </c>
      <c r="H7" s="1">
        <v>5</v>
      </c>
      <c r="I7" s="1">
        <v>1</v>
      </c>
      <c r="J7" s="1">
        <v>4</v>
      </c>
      <c r="K7" s="1">
        <v>6</v>
      </c>
      <c r="L7" s="1">
        <v>2</v>
      </c>
      <c r="M7" s="1">
        <v>5</v>
      </c>
      <c r="N7" s="1">
        <v>4</v>
      </c>
      <c r="O7" s="1">
        <v>5</v>
      </c>
      <c r="P7" s="1">
        <v>4</v>
      </c>
      <c r="Q7" s="1">
        <v>6</v>
      </c>
      <c r="R7" s="1">
        <v>6</v>
      </c>
      <c r="S7">
        <f>SUMIF($A$9:$R$9,"F",A7:R7)</f>
        <v>32</v>
      </c>
      <c r="T7">
        <f>SUMIF($A$9:$R$9,"I",A7:R7)</f>
        <v>29</v>
      </c>
      <c r="U7">
        <f>SUMIF($A$9:$R$9,"G",A7:R7)</f>
        <v>6</v>
      </c>
      <c r="V7">
        <f t="shared" si="0"/>
        <v>73</v>
      </c>
    </row>
    <row r="8" spans="1:22" x14ac:dyDescent="0.3">
      <c r="A8" s="1">
        <v>3</v>
      </c>
      <c r="B8" s="1">
        <v>1</v>
      </c>
      <c r="C8" s="1">
        <v>7</v>
      </c>
      <c r="D8" s="1">
        <v>2</v>
      </c>
      <c r="E8" s="1">
        <v>3</v>
      </c>
      <c r="F8" s="1">
        <v>1</v>
      </c>
      <c r="G8" s="1">
        <v>5</v>
      </c>
      <c r="H8" s="1">
        <v>6</v>
      </c>
      <c r="I8" s="1">
        <v>5</v>
      </c>
      <c r="J8" s="1">
        <v>2</v>
      </c>
      <c r="K8" s="1">
        <v>2</v>
      </c>
      <c r="L8" s="1">
        <v>4</v>
      </c>
      <c r="M8" s="1">
        <v>7</v>
      </c>
      <c r="N8" s="1">
        <v>1</v>
      </c>
      <c r="O8" s="1">
        <v>3</v>
      </c>
      <c r="P8" s="1">
        <v>3</v>
      </c>
      <c r="Q8" s="1">
        <v>4</v>
      </c>
      <c r="R8" s="1">
        <v>3</v>
      </c>
      <c r="S8">
        <f>SUMIF($A$9:$R$9,"F",A8:R8)</f>
        <v>31</v>
      </c>
      <c r="T8">
        <f>SUMIF($A$9:$R$9,"I",A8:R8)</f>
        <v>17</v>
      </c>
      <c r="U8">
        <f>SUMIF($A$9:$R$9,"G",A8:R8)</f>
        <v>2</v>
      </c>
      <c r="V8">
        <f t="shared" si="0"/>
        <v>62</v>
      </c>
    </row>
    <row r="9" spans="1:22" x14ac:dyDescent="0.3">
      <c r="A9" s="5" t="s">
        <v>77</v>
      </c>
      <c r="B9" s="5" t="s">
        <v>78</v>
      </c>
      <c r="C9" s="5" t="s">
        <v>77</v>
      </c>
      <c r="D9" s="5" t="s">
        <v>78</v>
      </c>
      <c r="E9" s="5" t="s">
        <v>78</v>
      </c>
      <c r="F9" s="5" t="s">
        <v>79</v>
      </c>
      <c r="G9" s="5" t="s">
        <v>77</v>
      </c>
      <c r="H9" s="5" t="s">
        <v>77</v>
      </c>
      <c r="I9" s="5" t="s">
        <v>80</v>
      </c>
      <c r="J9" s="5" t="s">
        <v>78</v>
      </c>
      <c r="K9" s="5" t="s">
        <v>78</v>
      </c>
      <c r="L9" s="5" t="s">
        <v>77</v>
      </c>
      <c r="M9" s="5" t="s">
        <v>80</v>
      </c>
      <c r="N9" s="5" t="s">
        <v>79</v>
      </c>
      <c r="O9" s="5" t="s">
        <v>77</v>
      </c>
      <c r="P9" s="1" t="s">
        <v>78</v>
      </c>
      <c r="Q9" s="5" t="s">
        <v>78</v>
      </c>
      <c r="R9" s="5" t="s">
        <v>77</v>
      </c>
      <c r="S9">
        <f>AVERAGE(S2:S8)</f>
        <v>31.285714285714285</v>
      </c>
      <c r="T9">
        <f t="shared" ref="T9:V9" si="1">AVERAGE(T2:T8)</f>
        <v>21.142857142857142</v>
      </c>
      <c r="U9">
        <f t="shared" si="1"/>
        <v>3.5714285714285716</v>
      </c>
      <c r="V9">
        <f t="shared" si="1"/>
        <v>64.285714285714292</v>
      </c>
    </row>
    <row r="10" spans="1:22" x14ac:dyDescent="0.3">
      <c r="R10" t="s">
        <v>81</v>
      </c>
      <c r="S10">
        <f>_xlfn.VAR.P(S2:S8)</f>
        <v>3.9183673469387754</v>
      </c>
      <c r="T10">
        <f t="shared" ref="T10:V10" si="2">_xlfn.VAR.P(T2:T8)</f>
        <v>27.26530612244898</v>
      </c>
      <c r="U10">
        <f t="shared" si="2"/>
        <v>5.1020408163265305</v>
      </c>
      <c r="V10">
        <f t="shared" si="2"/>
        <v>57.918367346938773</v>
      </c>
    </row>
    <row r="11" spans="1:22" x14ac:dyDescent="0.3">
      <c r="R11" t="s">
        <v>82</v>
      </c>
      <c r="S11">
        <f>_xlfn.STDEV.P(S2:S8)</f>
        <v>1.979486637221574</v>
      </c>
      <c r="T11">
        <f t="shared" ref="T11:V11" si="3">_xlfn.STDEV.P(T2:T8)</f>
        <v>5.2216191092848758</v>
      </c>
      <c r="U11">
        <f t="shared" si="3"/>
        <v>2.2587697572631282</v>
      </c>
      <c r="V11">
        <f t="shared" si="3"/>
        <v>7.610411772495544</v>
      </c>
    </row>
    <row r="13" spans="1:22" x14ac:dyDescent="0.3">
      <c r="S13">
        <f>MEDIAN(S2:S8)</f>
        <v>32</v>
      </c>
      <c r="T13">
        <f t="shared" ref="T13:V13" si="4">MEDIAN(T2:T8)</f>
        <v>22</v>
      </c>
      <c r="U13">
        <f t="shared" si="4"/>
        <v>2</v>
      </c>
      <c r="V13">
        <f t="shared" si="4"/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7E8E-11A0-431D-906B-BADF40B6ECE8}">
  <dimension ref="A1:Z26"/>
  <sheetViews>
    <sheetView workbookViewId="0">
      <selection activeCell="G24" sqref="G24"/>
    </sheetView>
  </sheetViews>
  <sheetFormatPr defaultColWidth="11.5546875" defaultRowHeight="14.4" x14ac:dyDescent="0.3"/>
  <cols>
    <col min="1" max="26" width="18.88671875" customWidth="1"/>
  </cols>
  <sheetData>
    <row r="1" spans="1:26" x14ac:dyDescent="0.3">
      <c r="A1" s="1" t="s">
        <v>25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  <c r="Q1" s="1" t="s">
        <v>25</v>
      </c>
      <c r="R1" s="1" t="s">
        <v>25</v>
      </c>
      <c r="S1" s="1" t="s">
        <v>25</v>
      </c>
      <c r="T1" s="1" t="s">
        <v>25</v>
      </c>
      <c r="U1" s="1" t="s">
        <v>25</v>
      </c>
      <c r="V1" s="1" t="s">
        <v>25</v>
      </c>
      <c r="W1" s="1" t="s">
        <v>25</v>
      </c>
      <c r="X1" s="1" t="s">
        <v>25</v>
      </c>
      <c r="Y1" s="1" t="s">
        <v>25</v>
      </c>
      <c r="Z1" s="1" t="s">
        <v>25</v>
      </c>
    </row>
    <row r="2" spans="1:26" x14ac:dyDescent="0.3">
      <c r="A2" s="1">
        <v>6</v>
      </c>
      <c r="B2" s="1">
        <v>7</v>
      </c>
      <c r="C2" s="1">
        <v>1</v>
      </c>
      <c r="D2" s="1">
        <v>1</v>
      </c>
      <c r="E2" s="1">
        <v>2</v>
      </c>
      <c r="F2" s="1">
        <v>7</v>
      </c>
      <c r="G2" s="1">
        <v>7</v>
      </c>
      <c r="H2" s="1">
        <v>2</v>
      </c>
      <c r="I2" s="1">
        <v>4</v>
      </c>
      <c r="J2" s="1">
        <v>1</v>
      </c>
      <c r="K2" s="1">
        <v>6</v>
      </c>
      <c r="L2" s="1">
        <v>1</v>
      </c>
      <c r="M2" s="1">
        <v>6</v>
      </c>
      <c r="N2" s="1">
        <v>7</v>
      </c>
      <c r="O2" s="1">
        <v>7</v>
      </c>
      <c r="P2" s="1">
        <v>5</v>
      </c>
      <c r="Q2" s="1">
        <v>2</v>
      </c>
      <c r="R2" s="1">
        <v>3</v>
      </c>
      <c r="S2" s="1">
        <v>2</v>
      </c>
      <c r="T2" s="1">
        <v>5</v>
      </c>
      <c r="U2" s="1">
        <v>1</v>
      </c>
      <c r="V2" s="1">
        <v>7</v>
      </c>
      <c r="W2" s="1">
        <v>2</v>
      </c>
      <c r="X2" s="1">
        <v>1</v>
      </c>
      <c r="Y2" s="1">
        <v>1</v>
      </c>
      <c r="Z2" s="1">
        <v>7</v>
      </c>
    </row>
    <row r="3" spans="1:26" x14ac:dyDescent="0.3">
      <c r="A3" s="1">
        <v>5</v>
      </c>
      <c r="B3" s="1">
        <v>6</v>
      </c>
      <c r="C3" s="1">
        <v>1</v>
      </c>
      <c r="D3" s="1">
        <v>1</v>
      </c>
      <c r="E3" s="1">
        <v>1</v>
      </c>
      <c r="F3" s="1">
        <v>6</v>
      </c>
      <c r="G3" s="1">
        <v>7</v>
      </c>
      <c r="H3" s="1">
        <v>3</v>
      </c>
      <c r="I3" s="1">
        <v>4</v>
      </c>
      <c r="J3" s="1">
        <v>4</v>
      </c>
      <c r="K3" s="1">
        <v>6</v>
      </c>
      <c r="L3" s="1">
        <v>3</v>
      </c>
      <c r="M3" s="1">
        <v>6</v>
      </c>
      <c r="N3" s="1">
        <v>6</v>
      </c>
      <c r="O3" s="1">
        <v>6</v>
      </c>
      <c r="P3" s="1">
        <v>5</v>
      </c>
      <c r="Q3" s="1">
        <v>3</v>
      </c>
      <c r="R3" s="1">
        <v>3</v>
      </c>
      <c r="S3" s="1">
        <v>4</v>
      </c>
      <c r="T3" s="1">
        <v>5</v>
      </c>
      <c r="U3" s="1">
        <v>3</v>
      </c>
      <c r="V3" s="1">
        <v>5</v>
      </c>
      <c r="W3" s="1">
        <v>3</v>
      </c>
      <c r="X3" s="1">
        <v>4</v>
      </c>
      <c r="Y3" s="1">
        <v>3</v>
      </c>
      <c r="Z3" s="1">
        <v>7</v>
      </c>
    </row>
    <row r="4" spans="1:26" x14ac:dyDescent="0.3">
      <c r="A4" s="1">
        <v>4</v>
      </c>
      <c r="B4" s="1">
        <v>7</v>
      </c>
      <c r="C4" s="1">
        <v>3</v>
      </c>
      <c r="D4" s="1">
        <v>1</v>
      </c>
      <c r="E4" s="1">
        <v>3</v>
      </c>
      <c r="F4" s="1">
        <v>4</v>
      </c>
      <c r="G4" s="1">
        <v>5</v>
      </c>
      <c r="H4" s="1">
        <v>5</v>
      </c>
      <c r="I4" s="1">
        <v>4</v>
      </c>
      <c r="J4" s="1">
        <v>2</v>
      </c>
      <c r="K4" s="1">
        <v>5</v>
      </c>
      <c r="L4" s="1">
        <v>3</v>
      </c>
      <c r="M4" s="1">
        <v>7</v>
      </c>
      <c r="N4" s="1">
        <v>5</v>
      </c>
      <c r="O4" s="1">
        <v>5</v>
      </c>
      <c r="P4" s="1">
        <v>4</v>
      </c>
      <c r="Q4" s="1">
        <v>1</v>
      </c>
      <c r="R4" s="1">
        <v>3</v>
      </c>
      <c r="S4" s="1">
        <v>5</v>
      </c>
      <c r="T4" s="1">
        <v>4</v>
      </c>
      <c r="U4" s="1">
        <v>2</v>
      </c>
      <c r="V4" s="1">
        <v>4</v>
      </c>
      <c r="W4" s="1">
        <v>2</v>
      </c>
      <c r="X4" s="1">
        <v>3</v>
      </c>
      <c r="Y4" s="1">
        <v>2</v>
      </c>
      <c r="Z4" s="1">
        <v>6</v>
      </c>
    </row>
    <row r="5" spans="1:26" x14ac:dyDescent="0.3">
      <c r="A5" s="1">
        <v>5</v>
      </c>
      <c r="B5" s="1">
        <v>6</v>
      </c>
      <c r="C5" s="1">
        <v>3</v>
      </c>
      <c r="D5" s="1">
        <v>2</v>
      </c>
      <c r="E5" s="1">
        <v>3</v>
      </c>
      <c r="F5" s="1">
        <v>6</v>
      </c>
      <c r="G5" s="1">
        <v>6</v>
      </c>
      <c r="H5" s="1">
        <v>4</v>
      </c>
      <c r="I5" s="1">
        <v>3</v>
      </c>
      <c r="J5" s="1">
        <v>3</v>
      </c>
      <c r="K5" s="1">
        <v>5</v>
      </c>
      <c r="L5" s="1">
        <v>2</v>
      </c>
      <c r="M5" s="1">
        <v>7</v>
      </c>
      <c r="N5" s="1">
        <v>6</v>
      </c>
      <c r="O5" s="1">
        <v>5</v>
      </c>
      <c r="P5" s="1">
        <v>6</v>
      </c>
      <c r="Q5" s="1">
        <v>3</v>
      </c>
      <c r="R5" s="1">
        <v>3</v>
      </c>
      <c r="S5" s="1">
        <v>3</v>
      </c>
      <c r="T5" s="1">
        <v>6</v>
      </c>
      <c r="U5" s="1">
        <v>2</v>
      </c>
      <c r="V5" s="1">
        <v>5</v>
      </c>
      <c r="W5" s="1">
        <v>3</v>
      </c>
      <c r="X5" s="1">
        <v>3</v>
      </c>
      <c r="Y5" s="1">
        <v>2</v>
      </c>
      <c r="Z5" s="1">
        <v>5</v>
      </c>
    </row>
    <row r="6" spans="1:26" x14ac:dyDescent="0.3">
      <c r="A6" s="1">
        <v>5</v>
      </c>
      <c r="B6" s="1">
        <v>5</v>
      </c>
      <c r="C6" s="1">
        <v>1</v>
      </c>
      <c r="D6" s="1">
        <v>2</v>
      </c>
      <c r="E6" s="1">
        <v>2</v>
      </c>
      <c r="F6" s="1">
        <v>4</v>
      </c>
      <c r="G6" s="1">
        <v>5</v>
      </c>
      <c r="H6" s="1">
        <v>2</v>
      </c>
      <c r="I6" s="1">
        <v>5</v>
      </c>
      <c r="J6" s="1">
        <v>4</v>
      </c>
      <c r="K6" s="1">
        <v>5</v>
      </c>
      <c r="L6" s="1">
        <v>2</v>
      </c>
      <c r="M6" s="1">
        <v>5</v>
      </c>
      <c r="N6" s="1">
        <v>5</v>
      </c>
      <c r="O6" s="1">
        <v>5</v>
      </c>
      <c r="P6" s="1">
        <v>5</v>
      </c>
      <c r="Q6" s="1">
        <v>3</v>
      </c>
      <c r="R6" s="1">
        <v>5</v>
      </c>
      <c r="S6" s="1">
        <v>4</v>
      </c>
      <c r="T6" s="1">
        <v>5</v>
      </c>
      <c r="U6" s="1">
        <v>5</v>
      </c>
      <c r="V6" s="1">
        <v>4</v>
      </c>
      <c r="W6" s="1">
        <v>2</v>
      </c>
      <c r="X6" s="1">
        <v>3</v>
      </c>
      <c r="Y6" s="1">
        <v>3</v>
      </c>
      <c r="Z6" s="1">
        <v>5</v>
      </c>
    </row>
    <row r="7" spans="1:26" x14ac:dyDescent="0.3">
      <c r="A7" s="1">
        <v>4</v>
      </c>
      <c r="B7" s="1">
        <v>6</v>
      </c>
      <c r="C7" s="1">
        <v>3</v>
      </c>
      <c r="D7" s="1">
        <v>2</v>
      </c>
      <c r="E7" s="1">
        <v>6</v>
      </c>
      <c r="F7" s="1">
        <v>4</v>
      </c>
      <c r="G7" s="1">
        <v>3</v>
      </c>
      <c r="H7" s="1">
        <v>3</v>
      </c>
      <c r="I7" s="1">
        <v>2</v>
      </c>
      <c r="J7" s="1">
        <v>3</v>
      </c>
      <c r="K7" s="1">
        <v>4</v>
      </c>
      <c r="L7" s="1">
        <v>5</v>
      </c>
      <c r="M7" s="1">
        <v>5</v>
      </c>
      <c r="N7" s="1">
        <v>6</v>
      </c>
      <c r="O7" s="1">
        <v>6</v>
      </c>
      <c r="P7" s="1">
        <v>2</v>
      </c>
      <c r="Q7" s="1">
        <v>5</v>
      </c>
      <c r="R7" s="1">
        <v>4</v>
      </c>
      <c r="S7" s="1">
        <v>5</v>
      </c>
      <c r="T7" s="1">
        <v>5</v>
      </c>
      <c r="U7" s="1">
        <v>3</v>
      </c>
      <c r="V7" s="1">
        <v>4</v>
      </c>
      <c r="W7" s="1">
        <v>2</v>
      </c>
      <c r="X7" s="1">
        <v>5</v>
      </c>
      <c r="Y7" s="1">
        <v>3</v>
      </c>
      <c r="Z7" s="1">
        <v>6</v>
      </c>
    </row>
    <row r="8" spans="1:26" x14ac:dyDescent="0.3">
      <c r="A8" s="1">
        <v>6</v>
      </c>
      <c r="B8" s="1">
        <v>7</v>
      </c>
      <c r="C8" s="1">
        <v>3</v>
      </c>
      <c r="D8" s="1">
        <v>2</v>
      </c>
      <c r="E8" s="1">
        <v>2</v>
      </c>
      <c r="F8" s="1">
        <v>6</v>
      </c>
      <c r="G8" s="1">
        <v>7</v>
      </c>
      <c r="H8" s="1">
        <v>4</v>
      </c>
      <c r="I8" s="1">
        <v>4</v>
      </c>
      <c r="J8" s="1">
        <v>4</v>
      </c>
      <c r="K8" s="1">
        <v>6</v>
      </c>
      <c r="L8" s="1">
        <v>1</v>
      </c>
      <c r="M8" s="1">
        <v>5</v>
      </c>
      <c r="N8" s="1">
        <v>6</v>
      </c>
      <c r="O8" s="1">
        <v>5</v>
      </c>
      <c r="P8" s="1">
        <v>6</v>
      </c>
      <c r="Q8" s="1">
        <v>2</v>
      </c>
      <c r="R8" s="1">
        <v>4</v>
      </c>
      <c r="S8" s="1">
        <v>3</v>
      </c>
      <c r="T8" s="1">
        <v>6</v>
      </c>
      <c r="U8" s="1">
        <v>2</v>
      </c>
      <c r="V8" s="1">
        <v>4</v>
      </c>
      <c r="W8" s="1">
        <v>1</v>
      </c>
      <c r="X8" s="1">
        <v>2</v>
      </c>
      <c r="Y8" s="1">
        <v>1</v>
      </c>
      <c r="Z8" s="1">
        <v>6</v>
      </c>
    </row>
    <row r="12" spans="1:26" x14ac:dyDescent="0.3">
      <c r="R12" s="6" t="s">
        <v>83</v>
      </c>
      <c r="S12" s="7"/>
      <c r="T12" s="7"/>
      <c r="U12" s="7"/>
      <c r="V12" s="7"/>
      <c r="W12" s="7"/>
      <c r="X12" s="7"/>
    </row>
    <row r="13" spans="1:26" x14ac:dyDescent="0.3">
      <c r="R13" t="s">
        <v>84</v>
      </c>
      <c r="S13" t="s">
        <v>85</v>
      </c>
      <c r="T13" t="s">
        <v>86</v>
      </c>
      <c r="U13" t="s">
        <v>87</v>
      </c>
      <c r="V13" t="s">
        <v>88</v>
      </c>
      <c r="W13" t="s">
        <v>89</v>
      </c>
      <c r="X13" s="5" t="s">
        <v>90</v>
      </c>
    </row>
    <row r="14" spans="1:26" x14ac:dyDescent="0.3">
      <c r="R14" s="8">
        <v>2.5</v>
      </c>
      <c r="S14" s="8">
        <v>2.75</v>
      </c>
      <c r="T14" s="8">
        <v>1.5</v>
      </c>
      <c r="U14" s="8">
        <v>1</v>
      </c>
      <c r="V14" s="8">
        <v>2.25</v>
      </c>
      <c r="W14" s="8">
        <v>3</v>
      </c>
      <c r="X14" s="9">
        <f>SUM(R14:W14)</f>
        <v>13</v>
      </c>
    </row>
    <row r="15" spans="1:26" x14ac:dyDescent="0.3">
      <c r="R15" s="10">
        <v>1</v>
      </c>
      <c r="S15" s="10">
        <v>2</v>
      </c>
      <c r="T15" s="10">
        <v>0.75</v>
      </c>
      <c r="U15" s="10">
        <v>0.5</v>
      </c>
      <c r="V15" s="10">
        <v>2.25</v>
      </c>
      <c r="W15" s="10">
        <v>2</v>
      </c>
      <c r="X15" s="9">
        <f t="shared" ref="X15:X20" si="0">SUM(R15:W15)</f>
        <v>8.5</v>
      </c>
    </row>
    <row r="16" spans="1:26" x14ac:dyDescent="0.3">
      <c r="R16" s="10">
        <v>0.83333333333333337</v>
      </c>
      <c r="S16" s="10">
        <v>2.75</v>
      </c>
      <c r="T16" s="10">
        <v>0.5</v>
      </c>
      <c r="U16" s="10">
        <v>1</v>
      </c>
      <c r="V16" s="10">
        <v>0.75</v>
      </c>
      <c r="W16" s="10">
        <v>1.5</v>
      </c>
      <c r="X16" s="9">
        <f t="shared" si="0"/>
        <v>7.3333333333333339</v>
      </c>
    </row>
    <row r="17" spans="18:24" x14ac:dyDescent="0.3">
      <c r="R17" s="10">
        <v>1.6666666666666667</v>
      </c>
      <c r="S17" s="10">
        <v>2.25</v>
      </c>
      <c r="T17" s="10">
        <v>1.25</v>
      </c>
      <c r="U17" s="10">
        <v>0.75</v>
      </c>
      <c r="V17" s="10">
        <v>1.5</v>
      </c>
      <c r="W17" s="10">
        <v>1</v>
      </c>
      <c r="X17" s="9">
        <f t="shared" si="0"/>
        <v>8.4166666666666679</v>
      </c>
    </row>
    <row r="18" spans="18:24" x14ac:dyDescent="0.3">
      <c r="R18" s="10">
        <v>1.1666666666666667</v>
      </c>
      <c r="S18" s="10">
        <v>0.75</v>
      </c>
      <c r="T18" s="10">
        <v>0.5</v>
      </c>
      <c r="U18" s="10">
        <v>0</v>
      </c>
      <c r="V18" s="10">
        <v>0.5</v>
      </c>
      <c r="W18" s="10">
        <v>1.25</v>
      </c>
      <c r="X18" s="9">
        <f t="shared" si="0"/>
        <v>4.166666666666667</v>
      </c>
    </row>
    <row r="19" spans="18:24" x14ac:dyDescent="0.3">
      <c r="R19" s="10">
        <v>-0.16666666666666666</v>
      </c>
      <c r="S19" s="10">
        <v>1.5</v>
      </c>
      <c r="T19" s="10">
        <v>1.25</v>
      </c>
      <c r="U19" s="10">
        <v>-0.75</v>
      </c>
      <c r="V19" s="10">
        <v>-0.75</v>
      </c>
      <c r="W19" s="10">
        <v>1.5</v>
      </c>
      <c r="X19" s="9">
        <f t="shared" si="0"/>
        <v>2.583333333333333</v>
      </c>
    </row>
    <row r="20" spans="18:24" x14ac:dyDescent="0.3">
      <c r="R20" s="10">
        <v>2.3333333333333335</v>
      </c>
      <c r="S20" s="10">
        <v>2</v>
      </c>
      <c r="T20" s="10">
        <v>1.25</v>
      </c>
      <c r="U20" s="10">
        <v>1.25</v>
      </c>
      <c r="V20" s="10">
        <v>1.75</v>
      </c>
      <c r="W20" s="10">
        <v>1</v>
      </c>
      <c r="X20" s="9">
        <f t="shared" si="0"/>
        <v>9.5833333333333339</v>
      </c>
    </row>
    <row r="22" spans="18:24" x14ac:dyDescent="0.3">
      <c r="R22" s="9">
        <f>AVERAGE(R14:R20)</f>
        <v>1.3333333333333335</v>
      </c>
      <c r="S22" s="9">
        <f t="shared" ref="S22:W22" si="1">AVERAGE(S14:S20)</f>
        <v>2</v>
      </c>
      <c r="T22" s="9">
        <f t="shared" si="1"/>
        <v>1</v>
      </c>
      <c r="U22" s="9">
        <f t="shared" si="1"/>
        <v>0.5357142857142857</v>
      </c>
      <c r="V22" s="9">
        <f t="shared" si="1"/>
        <v>1.1785714285714286</v>
      </c>
      <c r="W22" s="9">
        <f t="shared" si="1"/>
        <v>1.6071428571428572</v>
      </c>
    </row>
    <row r="23" spans="18:24" x14ac:dyDescent="0.3">
      <c r="R23">
        <f>_xlfn.VAR.P(R14:R20)</f>
        <v>0.73015873015873001</v>
      </c>
      <c r="S23">
        <f t="shared" ref="S23:W23" si="2">_xlfn.VAR.P(S14:S20)</f>
        <v>0.42857142857142855</v>
      </c>
      <c r="T23">
        <f t="shared" si="2"/>
        <v>0.14285714285714285</v>
      </c>
      <c r="U23">
        <f t="shared" si="2"/>
        <v>0.41836734693877553</v>
      </c>
      <c r="V23">
        <f t="shared" si="2"/>
        <v>1.0127551020408163</v>
      </c>
      <c r="W23">
        <f t="shared" si="2"/>
        <v>0.42602040816326531</v>
      </c>
    </row>
    <row r="24" spans="18:24" x14ac:dyDescent="0.3">
      <c r="R24" s="9">
        <f>_xlfn.STDEV.P(R14:R20)</f>
        <v>0.85449325928220754</v>
      </c>
      <c r="S24" s="9">
        <f t="shared" ref="S24:W24" si="3">_xlfn.STDEV.P(S14:S20)</f>
        <v>0.65465367070797709</v>
      </c>
      <c r="T24" s="9">
        <f t="shared" si="3"/>
        <v>0.3779644730092272</v>
      </c>
      <c r="U24" s="9">
        <f t="shared" si="3"/>
        <v>0.64681322415267262</v>
      </c>
      <c r="V24" s="9">
        <f t="shared" si="3"/>
        <v>1.0063573431146693</v>
      </c>
      <c r="W24" s="9">
        <f t="shared" si="3"/>
        <v>0.65270238866060948</v>
      </c>
    </row>
    <row r="26" spans="18:24" x14ac:dyDescent="0.3">
      <c r="R26" s="9"/>
    </row>
  </sheetData>
  <mergeCells count="1">
    <mergeCell ref="R12:X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DE54-4494-423D-A241-0D5D4B619134}">
  <dimension ref="A1:P34"/>
  <sheetViews>
    <sheetView workbookViewId="0">
      <selection activeCell="E35" sqref="E35"/>
    </sheetView>
  </sheetViews>
  <sheetFormatPr defaultColWidth="11.5546875" defaultRowHeight="14.4" x14ac:dyDescent="0.3"/>
  <cols>
    <col min="1" max="16" width="18.88671875" customWidth="1"/>
  </cols>
  <sheetData>
    <row r="1" spans="1:16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x14ac:dyDescent="0.3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</row>
    <row r="6" spans="1:16" x14ac:dyDescent="0.3">
      <c r="A6" s="1">
        <v>1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1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>
        <v>2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2</v>
      </c>
      <c r="N7" s="1">
        <v>2</v>
      </c>
      <c r="O7" s="1">
        <v>0</v>
      </c>
      <c r="P7" s="1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O9" s="5" t="s">
        <v>91</v>
      </c>
      <c r="P9" s="5" t="s">
        <v>91</v>
      </c>
    </row>
    <row r="10" spans="1:16" x14ac:dyDescent="0.3">
      <c r="A10" s="5" t="s">
        <v>92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I10" s="5" t="s">
        <v>92</v>
      </c>
      <c r="K10" s="5" t="s">
        <v>92</v>
      </c>
    </row>
    <row r="11" spans="1:16" x14ac:dyDescent="0.3">
      <c r="D11" s="5" t="s">
        <v>93</v>
      </c>
      <c r="H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</row>
    <row r="13" spans="1:16" x14ac:dyDescent="0.3">
      <c r="A13" s="6" t="s">
        <v>94</v>
      </c>
      <c r="B13" s="7"/>
      <c r="C13" s="6" t="s">
        <v>95</v>
      </c>
      <c r="D13" s="7"/>
      <c r="E13" s="6" t="s">
        <v>96</v>
      </c>
      <c r="F13" s="7"/>
      <c r="G13" s="6" t="s">
        <v>90</v>
      </c>
      <c r="H13" s="6"/>
    </row>
    <row r="14" spans="1:16" x14ac:dyDescent="0.3">
      <c r="A14" s="5" t="s">
        <v>97</v>
      </c>
      <c r="B14" s="5" t="s">
        <v>98</v>
      </c>
      <c r="C14" s="5" t="s">
        <v>97</v>
      </c>
      <c r="D14" s="5" t="s">
        <v>98</v>
      </c>
      <c r="E14" s="5" t="s">
        <v>97</v>
      </c>
      <c r="F14" s="5" t="s">
        <v>98</v>
      </c>
      <c r="G14" s="5" t="s">
        <v>97</v>
      </c>
      <c r="H14" s="5" t="s">
        <v>98</v>
      </c>
    </row>
    <row r="15" spans="1:16" x14ac:dyDescent="0.3">
      <c r="A15">
        <f t="shared" ref="A15:A21" si="0">SUMIF($A$9:$P$9,"N",$A2:$P2)</f>
        <v>0</v>
      </c>
      <c r="B15">
        <f>A15*9.54</f>
        <v>0</v>
      </c>
      <c r="C15">
        <f t="shared" ref="C15:C21" si="1">SUMIF($A$10:$P$10,"O",$A2:$P2)</f>
        <v>1</v>
      </c>
      <c r="D15">
        <f>C15*7.58</f>
        <v>7.58</v>
      </c>
      <c r="E15">
        <f t="shared" ref="E15:E21" si="2">SUMIF($A$11:$P$11,"D",$A2:$P2)</f>
        <v>1</v>
      </c>
      <c r="F15">
        <f>E15*9.54</f>
        <v>9.5399999999999991</v>
      </c>
      <c r="G15">
        <f>A15+C15+E15</f>
        <v>2</v>
      </c>
      <c r="H15">
        <f>G15*3.74</f>
        <v>7.48</v>
      </c>
    </row>
    <row r="16" spans="1:16" x14ac:dyDescent="0.3">
      <c r="A16">
        <f t="shared" si="0"/>
        <v>0</v>
      </c>
      <c r="B16">
        <f t="shared" ref="B16:B21" si="3">A16*9.54</f>
        <v>0</v>
      </c>
      <c r="C16">
        <f t="shared" si="1"/>
        <v>3</v>
      </c>
      <c r="D16">
        <f t="shared" ref="D16:D21" si="4">C16*7.58</f>
        <v>22.740000000000002</v>
      </c>
      <c r="E16">
        <f t="shared" si="2"/>
        <v>1</v>
      </c>
      <c r="F16">
        <f t="shared" ref="F16:F21" si="5">E16*9.54</f>
        <v>9.5399999999999991</v>
      </c>
      <c r="G16">
        <f t="shared" ref="G16:G21" si="6">A16+C16+E16</f>
        <v>4</v>
      </c>
      <c r="H16">
        <f t="shared" ref="H16:H21" si="7">G16*3.74</f>
        <v>14.96</v>
      </c>
    </row>
    <row r="17" spans="1:8" x14ac:dyDescent="0.3">
      <c r="A17">
        <f t="shared" si="0"/>
        <v>1</v>
      </c>
      <c r="B17">
        <f t="shared" si="3"/>
        <v>9.5399999999999991</v>
      </c>
      <c r="C17">
        <f t="shared" si="1"/>
        <v>4</v>
      </c>
      <c r="D17">
        <f t="shared" si="4"/>
        <v>30.32</v>
      </c>
      <c r="E17">
        <f t="shared" si="2"/>
        <v>3</v>
      </c>
      <c r="F17">
        <f t="shared" si="5"/>
        <v>28.619999999999997</v>
      </c>
      <c r="G17">
        <f t="shared" si="6"/>
        <v>8</v>
      </c>
      <c r="H17">
        <f t="shared" si="7"/>
        <v>29.92</v>
      </c>
    </row>
    <row r="18" spans="1:8" x14ac:dyDescent="0.3">
      <c r="A18">
        <f>SUMIF($A$9:$P$9,"N",$A5:$P5)</f>
        <v>1</v>
      </c>
      <c r="B18">
        <f t="shared" si="3"/>
        <v>9.5399999999999991</v>
      </c>
      <c r="C18">
        <f t="shared" si="1"/>
        <v>3</v>
      </c>
      <c r="D18">
        <f t="shared" si="4"/>
        <v>22.740000000000002</v>
      </c>
      <c r="E18">
        <f t="shared" si="2"/>
        <v>7</v>
      </c>
      <c r="F18">
        <f t="shared" si="5"/>
        <v>66.78</v>
      </c>
      <c r="G18">
        <f>A18+C18+E18</f>
        <v>11</v>
      </c>
      <c r="H18">
        <f t="shared" si="7"/>
        <v>41.14</v>
      </c>
    </row>
    <row r="19" spans="1:8" x14ac:dyDescent="0.3">
      <c r="A19">
        <f t="shared" si="0"/>
        <v>1</v>
      </c>
      <c r="B19">
        <f t="shared" si="3"/>
        <v>9.5399999999999991</v>
      </c>
      <c r="C19">
        <f t="shared" si="1"/>
        <v>6</v>
      </c>
      <c r="D19">
        <f t="shared" si="4"/>
        <v>45.480000000000004</v>
      </c>
      <c r="E19">
        <f t="shared" si="2"/>
        <v>6</v>
      </c>
      <c r="F19">
        <f t="shared" si="5"/>
        <v>57.239999999999995</v>
      </c>
      <c r="G19">
        <f t="shared" si="6"/>
        <v>13</v>
      </c>
      <c r="H19">
        <f t="shared" si="7"/>
        <v>48.620000000000005</v>
      </c>
    </row>
    <row r="20" spans="1:8" x14ac:dyDescent="0.3">
      <c r="A20">
        <f>SUMIF($A$9:$P$9,"N",$A7:$P7)</f>
        <v>3</v>
      </c>
      <c r="B20">
        <f>A20*9.54</f>
        <v>28.619999999999997</v>
      </c>
      <c r="C20">
        <f t="shared" si="1"/>
        <v>6</v>
      </c>
      <c r="D20">
        <f t="shared" si="4"/>
        <v>45.480000000000004</v>
      </c>
      <c r="E20">
        <f t="shared" si="2"/>
        <v>8</v>
      </c>
      <c r="F20">
        <f t="shared" si="5"/>
        <v>76.319999999999993</v>
      </c>
      <c r="G20">
        <f t="shared" si="6"/>
        <v>17</v>
      </c>
      <c r="H20">
        <f t="shared" si="7"/>
        <v>63.580000000000005</v>
      </c>
    </row>
    <row r="21" spans="1:8" x14ac:dyDescent="0.3">
      <c r="A21">
        <f t="shared" si="0"/>
        <v>0</v>
      </c>
      <c r="B21">
        <f t="shared" si="3"/>
        <v>0</v>
      </c>
      <c r="C21">
        <f t="shared" si="1"/>
        <v>1</v>
      </c>
      <c r="D21">
        <f t="shared" si="4"/>
        <v>7.58</v>
      </c>
      <c r="E21">
        <f t="shared" si="2"/>
        <v>3</v>
      </c>
      <c r="F21">
        <f t="shared" si="5"/>
        <v>28.619999999999997</v>
      </c>
      <c r="G21">
        <f t="shared" si="6"/>
        <v>4</v>
      </c>
      <c r="H21">
        <f t="shared" si="7"/>
        <v>14.96</v>
      </c>
    </row>
    <row r="23" spans="1:8" x14ac:dyDescent="0.3">
      <c r="A23" s="6" t="s">
        <v>99</v>
      </c>
      <c r="B23" s="6"/>
      <c r="C23" s="6"/>
      <c r="D23" s="6"/>
    </row>
    <row r="24" spans="1:8" x14ac:dyDescent="0.3">
      <c r="A24" s="5" t="s">
        <v>94</v>
      </c>
      <c r="B24" s="5" t="s">
        <v>95</v>
      </c>
      <c r="C24" s="5" t="s">
        <v>96</v>
      </c>
      <c r="D24" s="5" t="s">
        <v>90</v>
      </c>
    </row>
    <row r="25" spans="1:8" x14ac:dyDescent="0.3">
      <c r="A25">
        <f>AVERAGE(B15:B21)</f>
        <v>8.1771428571428562</v>
      </c>
      <c r="B25">
        <f>AVERAGE(D15:D21)</f>
        <v>25.988571428571436</v>
      </c>
      <c r="C25">
        <f>AVERAGE(F15:F21)</f>
        <v>39.522857142857141</v>
      </c>
      <c r="D25">
        <f>AVERAGE(H15:H21)</f>
        <v>31.522857142857145</v>
      </c>
    </row>
    <row r="26" spans="1:8" x14ac:dyDescent="0.3">
      <c r="A26">
        <f>_xlfn.STDEV.P(B15:B21)</f>
        <v>9.4421512595469093</v>
      </c>
      <c r="B26">
        <f>_xlfn.STDEV.P(D15:D21)</f>
        <v>14.528053088098625</v>
      </c>
      <c r="C26">
        <f>_xlfn.STDEV.S(F15:F21)</f>
        <v>27.223050107268605</v>
      </c>
      <c r="D26">
        <f>_xlfn.STDEV.S(H15:H21)</f>
        <v>20.58213927517879</v>
      </c>
    </row>
    <row r="27" spans="1:8" x14ac:dyDescent="0.3">
      <c r="A27">
        <f>_xlfn.VAR.P(B15:B21)</f>
        <v>89.154220408163269</v>
      </c>
    </row>
    <row r="31" spans="1:8" x14ac:dyDescent="0.3">
      <c r="D31">
        <f>22*3.74*3</f>
        <v>246.84</v>
      </c>
    </row>
    <row r="32" spans="1:8" x14ac:dyDescent="0.3">
      <c r="C32">
        <f>21*9.54</f>
        <v>200.33999999999997</v>
      </c>
    </row>
    <row r="33" spans="3:3" x14ac:dyDescent="0.3">
      <c r="C33">
        <f>24*7.58</f>
        <v>181.92000000000002</v>
      </c>
    </row>
    <row r="34" spans="3:3" x14ac:dyDescent="0.3">
      <c r="C34">
        <f>21*9.54</f>
        <v>200.33999999999997</v>
      </c>
    </row>
  </sheetData>
  <mergeCells count="5">
    <mergeCell ref="A13:B13"/>
    <mergeCell ref="C13:D13"/>
    <mergeCell ref="E13:F13"/>
    <mergeCell ref="G13:H13"/>
    <mergeCell ref="A23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F44B-5B66-4641-8CC8-F194444B835D}">
  <dimension ref="A1:Y21"/>
  <sheetViews>
    <sheetView workbookViewId="0">
      <selection sqref="A1:XFD1048576"/>
    </sheetView>
  </sheetViews>
  <sheetFormatPr defaultColWidth="11.5546875" defaultRowHeight="14.4" x14ac:dyDescent="0.3"/>
  <cols>
    <col min="1" max="19" width="18.88671875" customWidth="1"/>
  </cols>
  <sheetData>
    <row r="1" spans="1:25" s="4" customFormat="1" ht="96.6" x14ac:dyDescent="0.3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90</v>
      </c>
    </row>
    <row r="2" spans="1:25" x14ac:dyDescent="0.3">
      <c r="A2" s="1">
        <v>7</v>
      </c>
      <c r="B2" s="1">
        <v>6</v>
      </c>
      <c r="C2" s="1">
        <v>6</v>
      </c>
      <c r="D2" s="1">
        <v>5</v>
      </c>
      <c r="E2" s="1">
        <v>5</v>
      </c>
      <c r="F2" s="1">
        <v>4</v>
      </c>
      <c r="G2" s="1">
        <v>5</v>
      </c>
      <c r="H2" s="1">
        <v>4</v>
      </c>
      <c r="I2" s="1">
        <v>6</v>
      </c>
      <c r="J2" s="1">
        <v>5</v>
      </c>
      <c r="K2" s="1">
        <v>6</v>
      </c>
      <c r="L2" s="1">
        <v>6</v>
      </c>
      <c r="M2" s="1">
        <v>5</v>
      </c>
      <c r="N2" s="1">
        <f>ABS(8-N15)</f>
        <v>4</v>
      </c>
      <c r="O2" s="1">
        <v>7</v>
      </c>
      <c r="P2" s="1">
        <v>6</v>
      </c>
      <c r="Q2" s="1">
        <f>ABS(8-Q15)</f>
        <v>7</v>
      </c>
      <c r="R2" s="1">
        <f>ABS(8-R15)</f>
        <v>7</v>
      </c>
      <c r="S2" s="1">
        <v>6</v>
      </c>
      <c r="T2">
        <f>SUMIF($A$9:$S$9,"R",A2:S2)</f>
        <v>35</v>
      </c>
      <c r="U2">
        <f>SUMIF($A$9:$S$9,"A",$A2:$S2)</f>
        <v>23</v>
      </c>
      <c r="V2">
        <f>SUMIF($A$9:$S$9,"Q",$A2:$S2)</f>
        <v>18</v>
      </c>
      <c r="W2">
        <f>SUMIF($A$9:$S$9,"E",$A2:$S2)</f>
        <v>18</v>
      </c>
      <c r="X2">
        <f>SUMIF($A$9:$S$9,"S",$A2:$S2)</f>
        <v>13</v>
      </c>
      <c r="Y2">
        <f t="shared" ref="Y2:Y8" si="0">SUM(T2:X2)</f>
        <v>107</v>
      </c>
    </row>
    <row r="3" spans="1:25" x14ac:dyDescent="0.3">
      <c r="A3" s="1">
        <v>6</v>
      </c>
      <c r="B3" s="1">
        <v>7</v>
      </c>
      <c r="C3" s="1">
        <v>4</v>
      </c>
      <c r="D3" s="1">
        <v>4</v>
      </c>
      <c r="E3" s="1">
        <v>3</v>
      </c>
      <c r="F3" s="1">
        <v>6</v>
      </c>
      <c r="G3" s="1">
        <v>6</v>
      </c>
      <c r="H3" s="1">
        <v>6</v>
      </c>
      <c r="I3" s="1">
        <v>3</v>
      </c>
      <c r="J3" s="1">
        <v>5</v>
      </c>
      <c r="K3" s="1">
        <v>3</v>
      </c>
      <c r="L3" s="1">
        <v>6</v>
      </c>
      <c r="M3" s="1">
        <v>6</v>
      </c>
      <c r="N3" s="1">
        <f t="shared" ref="N3:N8" si="1">ABS(8-N16)</f>
        <v>4</v>
      </c>
      <c r="O3" s="1">
        <v>5</v>
      </c>
      <c r="P3" s="1">
        <v>6</v>
      </c>
      <c r="Q3" s="1">
        <f t="shared" ref="Q3:R8" si="2">ABS(8-Q16)</f>
        <v>5</v>
      </c>
      <c r="R3" s="1">
        <f t="shared" si="2"/>
        <v>5</v>
      </c>
      <c r="S3" s="1">
        <v>6</v>
      </c>
      <c r="T3">
        <f t="shared" ref="T3:T9" si="3">SUMIF($A$9:$S$9,"R",A3:S3)</f>
        <v>34</v>
      </c>
      <c r="U3">
        <f t="shared" ref="U3:U8" si="4">SUMIF($A$9:$S$9,"A",$A3:$S3)</f>
        <v>22</v>
      </c>
      <c r="V3">
        <f t="shared" ref="V3:V8" si="5">SUMIF($A$9:$S$9,"Q",$A3:$S3)</f>
        <v>14</v>
      </c>
      <c r="W3">
        <f t="shared" ref="W3:W8" si="6">SUMIF($A$9:$S$9,"E",$A3:$S3)</f>
        <v>15</v>
      </c>
      <c r="X3">
        <f t="shared" ref="X3:X8" si="7">SUMIF($A$9:$S$9,"S",$A3:$S3)</f>
        <v>11</v>
      </c>
      <c r="Y3">
        <f t="shared" si="0"/>
        <v>96</v>
      </c>
    </row>
    <row r="4" spans="1:25" x14ac:dyDescent="0.3">
      <c r="A4" s="1">
        <v>6</v>
      </c>
      <c r="B4" s="1">
        <v>6</v>
      </c>
      <c r="C4" s="1">
        <v>5</v>
      </c>
      <c r="D4" s="1">
        <v>4</v>
      </c>
      <c r="E4" s="1">
        <v>5</v>
      </c>
      <c r="F4" s="1">
        <v>4</v>
      </c>
      <c r="G4" s="1">
        <v>3</v>
      </c>
      <c r="H4" s="1">
        <v>6</v>
      </c>
      <c r="I4" s="1">
        <v>4</v>
      </c>
      <c r="J4" s="1">
        <v>5</v>
      </c>
      <c r="K4" s="1">
        <v>5</v>
      </c>
      <c r="L4" s="1">
        <v>3</v>
      </c>
      <c r="M4" s="1">
        <v>5</v>
      </c>
      <c r="N4" s="1">
        <f>ABS(8-N17)</f>
        <v>7</v>
      </c>
      <c r="O4" s="1">
        <v>6</v>
      </c>
      <c r="P4" s="1">
        <v>6</v>
      </c>
      <c r="Q4" s="1">
        <f t="shared" si="2"/>
        <v>6</v>
      </c>
      <c r="R4" s="1">
        <f t="shared" si="2"/>
        <v>6</v>
      </c>
      <c r="S4" s="1">
        <v>6</v>
      </c>
      <c r="T4">
        <f t="shared" si="3"/>
        <v>31</v>
      </c>
      <c r="U4">
        <f t="shared" si="4"/>
        <v>22</v>
      </c>
      <c r="V4">
        <f t="shared" si="5"/>
        <v>19</v>
      </c>
      <c r="W4">
        <f t="shared" si="6"/>
        <v>14</v>
      </c>
      <c r="X4">
        <f t="shared" si="7"/>
        <v>12</v>
      </c>
      <c r="Y4">
        <f t="shared" si="0"/>
        <v>98</v>
      </c>
    </row>
    <row r="5" spans="1:25" x14ac:dyDescent="0.3">
      <c r="A5" s="1">
        <v>6</v>
      </c>
      <c r="B5" s="1">
        <v>5</v>
      </c>
      <c r="C5" s="1">
        <v>5</v>
      </c>
      <c r="D5" s="1">
        <v>5</v>
      </c>
      <c r="E5" s="1">
        <v>5</v>
      </c>
      <c r="F5" s="1">
        <v>6</v>
      </c>
      <c r="G5" s="1">
        <v>3</v>
      </c>
      <c r="H5" s="1">
        <v>6</v>
      </c>
      <c r="I5" s="1">
        <v>6</v>
      </c>
      <c r="J5" s="1">
        <v>6</v>
      </c>
      <c r="K5" s="1">
        <v>4</v>
      </c>
      <c r="L5" s="1">
        <v>5</v>
      </c>
      <c r="M5" s="1">
        <v>6</v>
      </c>
      <c r="N5" s="1">
        <f t="shared" si="1"/>
        <v>6</v>
      </c>
      <c r="O5" s="1">
        <v>7</v>
      </c>
      <c r="P5" s="1">
        <v>6</v>
      </c>
      <c r="Q5" s="1">
        <f t="shared" si="2"/>
        <v>6</v>
      </c>
      <c r="R5" s="1">
        <f t="shared" si="2"/>
        <v>6</v>
      </c>
      <c r="S5" s="1">
        <v>7</v>
      </c>
      <c r="T5">
        <f t="shared" si="3"/>
        <v>36</v>
      </c>
      <c r="U5">
        <f t="shared" si="4"/>
        <v>23</v>
      </c>
      <c r="V5">
        <f t="shared" si="5"/>
        <v>18</v>
      </c>
      <c r="W5">
        <f t="shared" si="6"/>
        <v>16</v>
      </c>
      <c r="X5">
        <f t="shared" si="7"/>
        <v>13</v>
      </c>
      <c r="Y5">
        <f t="shared" si="0"/>
        <v>106</v>
      </c>
    </row>
    <row r="6" spans="1:25" x14ac:dyDescent="0.3">
      <c r="A6" s="1">
        <v>4</v>
      </c>
      <c r="B6" s="1">
        <v>4</v>
      </c>
      <c r="C6" s="1">
        <v>4</v>
      </c>
      <c r="D6" s="1">
        <v>4</v>
      </c>
      <c r="E6" s="1">
        <v>3</v>
      </c>
      <c r="F6" s="1">
        <v>3</v>
      </c>
      <c r="G6" s="1">
        <v>1</v>
      </c>
      <c r="H6" s="1">
        <v>4</v>
      </c>
      <c r="I6" s="1">
        <v>4</v>
      </c>
      <c r="J6" s="1">
        <v>4</v>
      </c>
      <c r="K6" s="1">
        <v>3</v>
      </c>
      <c r="L6" s="1">
        <v>3</v>
      </c>
      <c r="M6" s="1">
        <v>6</v>
      </c>
      <c r="N6" s="1">
        <f t="shared" si="1"/>
        <v>3</v>
      </c>
      <c r="O6" s="1">
        <v>4</v>
      </c>
      <c r="P6" s="1">
        <v>5</v>
      </c>
      <c r="Q6" s="1">
        <f t="shared" si="2"/>
        <v>5</v>
      </c>
      <c r="R6" s="1">
        <f t="shared" si="2"/>
        <v>4</v>
      </c>
      <c r="S6" s="1">
        <v>5</v>
      </c>
      <c r="T6">
        <f t="shared" si="3"/>
        <v>25</v>
      </c>
      <c r="U6">
        <f t="shared" si="4"/>
        <v>16</v>
      </c>
      <c r="V6">
        <f t="shared" si="5"/>
        <v>12</v>
      </c>
      <c r="W6">
        <f t="shared" si="6"/>
        <v>11</v>
      </c>
      <c r="X6">
        <f t="shared" si="7"/>
        <v>9</v>
      </c>
      <c r="Y6">
        <f t="shared" si="0"/>
        <v>73</v>
      </c>
    </row>
    <row r="7" spans="1:25" x14ac:dyDescent="0.3">
      <c r="A7" s="1">
        <v>5</v>
      </c>
      <c r="B7" s="1">
        <v>5</v>
      </c>
      <c r="C7" s="1">
        <v>3</v>
      </c>
      <c r="D7" s="1">
        <v>3</v>
      </c>
      <c r="E7" s="1">
        <v>5</v>
      </c>
      <c r="F7" s="1">
        <v>3</v>
      </c>
      <c r="G7" s="1">
        <v>4</v>
      </c>
      <c r="H7" s="1">
        <v>6</v>
      </c>
      <c r="I7" s="1">
        <v>5</v>
      </c>
      <c r="J7" s="1">
        <v>3</v>
      </c>
      <c r="K7" s="1">
        <v>6</v>
      </c>
      <c r="L7" s="1">
        <v>5</v>
      </c>
      <c r="M7" s="1">
        <v>3</v>
      </c>
      <c r="N7" s="1">
        <f t="shared" si="1"/>
        <v>3</v>
      </c>
      <c r="O7" s="1">
        <v>7</v>
      </c>
      <c r="P7" s="1">
        <v>6</v>
      </c>
      <c r="Q7" s="1">
        <f t="shared" si="2"/>
        <v>5</v>
      </c>
      <c r="R7" s="1">
        <f t="shared" si="2"/>
        <v>3</v>
      </c>
      <c r="S7" s="1">
        <v>5</v>
      </c>
      <c r="T7">
        <f t="shared" si="3"/>
        <v>24</v>
      </c>
      <c r="U7">
        <f t="shared" si="4"/>
        <v>21</v>
      </c>
      <c r="V7">
        <f t="shared" si="5"/>
        <v>11</v>
      </c>
      <c r="W7">
        <f t="shared" si="6"/>
        <v>16</v>
      </c>
      <c r="X7">
        <f t="shared" si="7"/>
        <v>13</v>
      </c>
      <c r="Y7">
        <f t="shared" si="0"/>
        <v>85</v>
      </c>
    </row>
    <row r="8" spans="1:25" x14ac:dyDescent="0.3">
      <c r="A8" s="1">
        <v>7</v>
      </c>
      <c r="B8" s="1">
        <v>6</v>
      </c>
      <c r="C8" s="1">
        <v>7</v>
      </c>
      <c r="D8" s="1">
        <v>7</v>
      </c>
      <c r="E8" s="1">
        <v>6</v>
      </c>
      <c r="F8" s="1">
        <v>7</v>
      </c>
      <c r="G8" s="1">
        <v>7</v>
      </c>
      <c r="H8" s="1">
        <v>7</v>
      </c>
      <c r="I8" s="1">
        <v>5</v>
      </c>
      <c r="J8" s="1">
        <v>6</v>
      </c>
      <c r="K8" s="1">
        <v>6</v>
      </c>
      <c r="L8" s="1">
        <v>6</v>
      </c>
      <c r="M8" s="1">
        <v>7</v>
      </c>
      <c r="N8" s="1">
        <f t="shared" si="1"/>
        <v>6</v>
      </c>
      <c r="O8" s="1">
        <v>7</v>
      </c>
      <c r="P8" s="1">
        <v>7</v>
      </c>
      <c r="Q8" s="1">
        <f t="shared" si="2"/>
        <v>5</v>
      </c>
      <c r="R8" s="1">
        <f t="shared" si="2"/>
        <v>7</v>
      </c>
      <c r="S8" s="1">
        <v>7</v>
      </c>
      <c r="T8">
        <f t="shared" si="3"/>
        <v>47</v>
      </c>
      <c r="U8">
        <f t="shared" si="4"/>
        <v>25</v>
      </c>
      <c r="V8">
        <f t="shared" si="5"/>
        <v>18</v>
      </c>
      <c r="W8">
        <f t="shared" si="6"/>
        <v>19</v>
      </c>
      <c r="X8">
        <f t="shared" si="7"/>
        <v>14</v>
      </c>
      <c r="Y8">
        <f t="shared" si="0"/>
        <v>123</v>
      </c>
    </row>
    <row r="9" spans="1:25" x14ac:dyDescent="0.3">
      <c r="A9" s="5" t="s">
        <v>105</v>
      </c>
      <c r="B9" s="5" t="s">
        <v>105</v>
      </c>
      <c r="C9" s="5" t="s">
        <v>106</v>
      </c>
      <c r="D9" s="5" t="s">
        <v>106</v>
      </c>
      <c r="E9" s="5" t="s">
        <v>106</v>
      </c>
      <c r="F9" s="5" t="s">
        <v>106</v>
      </c>
      <c r="G9" s="5" t="s">
        <v>106</v>
      </c>
      <c r="H9" s="5" t="s">
        <v>105</v>
      </c>
      <c r="I9" s="5" t="s">
        <v>105</v>
      </c>
      <c r="J9" s="5" t="s">
        <v>106</v>
      </c>
      <c r="K9" s="5" t="s">
        <v>107</v>
      </c>
      <c r="L9" s="5" t="s">
        <v>107</v>
      </c>
      <c r="M9" s="5" t="s">
        <v>106</v>
      </c>
      <c r="N9" s="5" t="s">
        <v>108</v>
      </c>
      <c r="O9" s="5" t="s">
        <v>109</v>
      </c>
      <c r="P9" s="5" t="s">
        <v>109</v>
      </c>
      <c r="Q9" s="5" t="s">
        <v>108</v>
      </c>
      <c r="R9" s="5" t="s">
        <v>108</v>
      </c>
      <c r="S9" s="5" t="s">
        <v>107</v>
      </c>
    </row>
    <row r="10" spans="1:25" x14ac:dyDescent="0.3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>
        <f t="shared" ref="T10:Y10" si="8">AVERAGE(T2:T8)</f>
        <v>33.142857142857146</v>
      </c>
      <c r="U10">
        <f t="shared" si="8"/>
        <v>21.714285714285715</v>
      </c>
      <c r="V10">
        <f t="shared" si="8"/>
        <v>15.714285714285714</v>
      </c>
      <c r="W10">
        <f t="shared" si="8"/>
        <v>15.571428571428571</v>
      </c>
      <c r="X10">
        <f t="shared" si="8"/>
        <v>12.142857142857142</v>
      </c>
      <c r="Y10">
        <f t="shared" si="8"/>
        <v>98.285714285714292</v>
      </c>
    </row>
    <row r="11" spans="1:25" x14ac:dyDescent="0.3">
      <c r="T11">
        <f>_xlfn.STDEV.P(T2:T8)</f>
        <v>7.1599794777952388</v>
      </c>
      <c r="U11">
        <f t="shared" ref="U11:Y11" si="9">_xlfn.STDEV.P(U2:U8)</f>
        <v>2.6029810226126568</v>
      </c>
      <c r="V11">
        <f t="shared" si="9"/>
        <v>3.0572763655760995</v>
      </c>
      <c r="W11">
        <f t="shared" si="9"/>
        <v>2.4411439272335804</v>
      </c>
      <c r="X11">
        <f t="shared" si="9"/>
        <v>1.5518257844571737</v>
      </c>
      <c r="Y11">
        <f t="shared" si="9"/>
        <v>14.963902143055426</v>
      </c>
    </row>
    <row r="15" spans="1:25" x14ac:dyDescent="0.3">
      <c r="N15" s="1">
        <v>4</v>
      </c>
      <c r="Q15" s="1">
        <v>1</v>
      </c>
      <c r="R15" s="1">
        <v>1</v>
      </c>
    </row>
    <row r="16" spans="1:25" x14ac:dyDescent="0.3">
      <c r="N16" s="1">
        <v>4</v>
      </c>
      <c r="Q16" s="1">
        <v>3</v>
      </c>
      <c r="R16" s="1">
        <v>3</v>
      </c>
    </row>
    <row r="17" spans="14:18" x14ac:dyDescent="0.3">
      <c r="N17" s="1">
        <v>1</v>
      </c>
      <c r="Q17" s="1">
        <v>2</v>
      </c>
      <c r="R17" s="1">
        <v>2</v>
      </c>
    </row>
    <row r="18" spans="14:18" x14ac:dyDescent="0.3">
      <c r="N18" s="1">
        <v>2</v>
      </c>
      <c r="Q18" s="1">
        <v>2</v>
      </c>
      <c r="R18" s="1">
        <v>2</v>
      </c>
    </row>
    <row r="19" spans="14:18" x14ac:dyDescent="0.3">
      <c r="N19" s="1">
        <v>5</v>
      </c>
      <c r="Q19" s="1">
        <v>3</v>
      </c>
      <c r="R19" s="1">
        <v>4</v>
      </c>
    </row>
    <row r="20" spans="14:18" x14ac:dyDescent="0.3">
      <c r="N20" s="1">
        <v>5</v>
      </c>
      <c r="Q20" s="1">
        <v>3</v>
      </c>
      <c r="R20" s="1">
        <v>5</v>
      </c>
    </row>
    <row r="21" spans="14:18" x14ac:dyDescent="0.3">
      <c r="N21" s="1">
        <v>2</v>
      </c>
      <c r="Q21" s="1">
        <v>3</v>
      </c>
      <c r="R2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EE29-C488-4C25-BC8B-F7A1589FAB2B}">
  <dimension ref="A1:X21"/>
  <sheetViews>
    <sheetView tabSelected="1" workbookViewId="0">
      <selection activeCell="D1" sqref="D1"/>
    </sheetView>
  </sheetViews>
  <sheetFormatPr defaultColWidth="11.5546875" defaultRowHeight="14.4" x14ac:dyDescent="0.3"/>
  <sheetData>
    <row r="1" spans="1:24" ht="179.4" x14ac:dyDescent="0.3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58</v>
      </c>
      <c r="N1" s="2" t="s">
        <v>60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90</v>
      </c>
      <c r="U1" s="4"/>
      <c r="V1" s="4"/>
      <c r="W1" s="4"/>
      <c r="X1" s="4"/>
    </row>
    <row r="2" spans="1:24" x14ac:dyDescent="0.3">
      <c r="A2" s="1">
        <v>6</v>
      </c>
      <c r="B2" s="1">
        <v>5</v>
      </c>
      <c r="C2" s="1">
        <v>5</v>
      </c>
      <c r="D2" s="1">
        <v>4</v>
      </c>
      <c r="E2" s="1">
        <v>5</v>
      </c>
      <c r="F2" s="1">
        <v>6</v>
      </c>
      <c r="G2" s="1">
        <v>5</v>
      </c>
      <c r="H2" s="1">
        <v>6</v>
      </c>
      <c r="I2" s="1">
        <v>6</v>
      </c>
      <c r="J2" s="1">
        <v>5</v>
      </c>
      <c r="K2" s="1">
        <f>ABS(8-K15)</f>
        <v>4</v>
      </c>
      <c r="L2" s="1">
        <v>7</v>
      </c>
      <c r="M2" s="1">
        <f>ABS(8-M15)</f>
        <v>7</v>
      </c>
      <c r="N2" s="1">
        <v>6</v>
      </c>
      <c r="O2">
        <f t="shared" ref="O2:O8" si="0">SUMIF($A$9:$N$9,"R",A2:N2)</f>
        <v>35</v>
      </c>
      <c r="P2">
        <f t="shared" ref="P2:P8" si="1">SUMIF($A$9:$N$9,"A",$A2:$N2)</f>
        <v>6</v>
      </c>
      <c r="Q2">
        <f t="shared" ref="Q2:Q8" si="2">SUMIF($A$9:$N$9,"Q",$A2:$N2)</f>
        <v>11</v>
      </c>
      <c r="R2">
        <f t="shared" ref="R2:R8" si="3">SUMIF($A$9:$N$9,"E",$A2:$N2)</f>
        <v>18</v>
      </c>
      <c r="S2">
        <f t="shared" ref="S2:S8" si="4">SUMIF($A$9:$N$9,"S",$A2:$N2)</f>
        <v>7</v>
      </c>
      <c r="T2">
        <f t="shared" ref="T2:T8" si="5">SUM(O2:S2)</f>
        <v>77</v>
      </c>
    </row>
    <row r="3" spans="1:24" x14ac:dyDescent="0.3">
      <c r="A3" s="1">
        <v>4</v>
      </c>
      <c r="B3" s="1">
        <v>4</v>
      </c>
      <c r="C3" s="1">
        <v>3</v>
      </c>
      <c r="D3" s="1">
        <v>6</v>
      </c>
      <c r="E3" s="1">
        <v>6</v>
      </c>
      <c r="F3" s="1">
        <v>3</v>
      </c>
      <c r="G3" s="1">
        <v>5</v>
      </c>
      <c r="H3" s="1">
        <v>3</v>
      </c>
      <c r="I3" s="1">
        <v>6</v>
      </c>
      <c r="J3" s="1">
        <v>6</v>
      </c>
      <c r="K3" s="1">
        <f t="shared" ref="K3:K8" si="6">ABS(8-K16)</f>
        <v>4</v>
      </c>
      <c r="L3" s="1">
        <v>5</v>
      </c>
      <c r="M3" s="1">
        <f t="shared" ref="M3:M8" si="7">ABS(8-M16)</f>
        <v>5</v>
      </c>
      <c r="N3" s="1">
        <v>6</v>
      </c>
      <c r="O3">
        <f t="shared" si="0"/>
        <v>34</v>
      </c>
      <c r="P3">
        <f t="shared" si="1"/>
        <v>3</v>
      </c>
      <c r="Q3">
        <f t="shared" si="2"/>
        <v>9</v>
      </c>
      <c r="R3">
        <f t="shared" si="3"/>
        <v>15</v>
      </c>
      <c r="S3">
        <f t="shared" si="4"/>
        <v>5</v>
      </c>
      <c r="T3">
        <f t="shared" si="5"/>
        <v>66</v>
      </c>
    </row>
    <row r="4" spans="1:24" x14ac:dyDescent="0.3">
      <c r="A4" s="1">
        <v>5</v>
      </c>
      <c r="B4" s="1">
        <v>4</v>
      </c>
      <c r="C4" s="1">
        <v>5</v>
      </c>
      <c r="D4" s="1">
        <v>4</v>
      </c>
      <c r="E4" s="1">
        <v>3</v>
      </c>
      <c r="F4" s="1">
        <v>4</v>
      </c>
      <c r="G4" s="1">
        <v>5</v>
      </c>
      <c r="H4" s="1">
        <v>5</v>
      </c>
      <c r="I4" s="1">
        <v>3</v>
      </c>
      <c r="J4" s="1">
        <v>5</v>
      </c>
      <c r="K4" s="1">
        <f t="shared" si="6"/>
        <v>7</v>
      </c>
      <c r="L4" s="1">
        <v>6</v>
      </c>
      <c r="M4" s="1">
        <f t="shared" si="7"/>
        <v>6</v>
      </c>
      <c r="N4" s="1">
        <v>6</v>
      </c>
      <c r="O4">
        <f t="shared" si="0"/>
        <v>31</v>
      </c>
      <c r="P4">
        <f t="shared" si="1"/>
        <v>4</v>
      </c>
      <c r="Q4">
        <f t="shared" si="2"/>
        <v>13</v>
      </c>
      <c r="R4">
        <f t="shared" si="3"/>
        <v>14</v>
      </c>
      <c r="S4">
        <f t="shared" si="4"/>
        <v>6</v>
      </c>
      <c r="T4">
        <f t="shared" si="5"/>
        <v>68</v>
      </c>
    </row>
    <row r="5" spans="1:24" x14ac:dyDescent="0.3">
      <c r="A5" s="1">
        <v>5</v>
      </c>
      <c r="B5" s="1">
        <v>5</v>
      </c>
      <c r="C5" s="1">
        <v>5</v>
      </c>
      <c r="D5" s="1">
        <v>6</v>
      </c>
      <c r="E5" s="1">
        <v>3</v>
      </c>
      <c r="F5" s="1">
        <v>6</v>
      </c>
      <c r="G5" s="1">
        <v>6</v>
      </c>
      <c r="H5" s="1">
        <v>4</v>
      </c>
      <c r="I5" s="1">
        <v>5</v>
      </c>
      <c r="J5" s="1">
        <v>6</v>
      </c>
      <c r="K5" s="1">
        <f t="shared" si="6"/>
        <v>6</v>
      </c>
      <c r="L5" s="1">
        <v>7</v>
      </c>
      <c r="M5" s="1">
        <f t="shared" si="7"/>
        <v>6</v>
      </c>
      <c r="N5" s="1">
        <v>7</v>
      </c>
      <c r="O5">
        <f t="shared" si="0"/>
        <v>36</v>
      </c>
      <c r="P5">
        <f t="shared" si="1"/>
        <v>6</v>
      </c>
      <c r="Q5">
        <f t="shared" si="2"/>
        <v>12</v>
      </c>
      <c r="R5">
        <f t="shared" si="3"/>
        <v>16</v>
      </c>
      <c r="S5">
        <f t="shared" si="4"/>
        <v>7</v>
      </c>
      <c r="T5">
        <f t="shared" si="5"/>
        <v>77</v>
      </c>
    </row>
    <row r="6" spans="1:24" x14ac:dyDescent="0.3">
      <c r="A6" s="1">
        <v>4</v>
      </c>
      <c r="B6" s="1">
        <v>4</v>
      </c>
      <c r="C6" s="1">
        <v>3</v>
      </c>
      <c r="D6" s="1">
        <v>3</v>
      </c>
      <c r="E6" s="1">
        <v>1</v>
      </c>
      <c r="F6" s="1">
        <v>4</v>
      </c>
      <c r="G6" s="1">
        <v>4</v>
      </c>
      <c r="H6" s="1">
        <v>3</v>
      </c>
      <c r="I6" s="1">
        <v>3</v>
      </c>
      <c r="J6" s="1">
        <v>6</v>
      </c>
      <c r="K6" s="1">
        <f t="shared" si="6"/>
        <v>3</v>
      </c>
      <c r="L6" s="1">
        <v>4</v>
      </c>
      <c r="M6" s="1">
        <f t="shared" si="7"/>
        <v>5</v>
      </c>
      <c r="N6" s="1">
        <v>5</v>
      </c>
      <c r="O6">
        <f t="shared" si="0"/>
        <v>25</v>
      </c>
      <c r="P6">
        <f t="shared" si="1"/>
        <v>4</v>
      </c>
      <c r="Q6">
        <f t="shared" si="2"/>
        <v>8</v>
      </c>
      <c r="R6">
        <f t="shared" si="3"/>
        <v>11</v>
      </c>
      <c r="S6">
        <f t="shared" si="4"/>
        <v>4</v>
      </c>
      <c r="T6">
        <f t="shared" si="5"/>
        <v>52</v>
      </c>
    </row>
    <row r="7" spans="1:24" x14ac:dyDescent="0.3">
      <c r="A7" s="1">
        <v>3</v>
      </c>
      <c r="B7" s="1">
        <v>3</v>
      </c>
      <c r="C7" s="1">
        <v>5</v>
      </c>
      <c r="D7" s="1">
        <v>3</v>
      </c>
      <c r="E7" s="1">
        <v>4</v>
      </c>
      <c r="F7" s="1">
        <v>5</v>
      </c>
      <c r="G7" s="1">
        <v>3</v>
      </c>
      <c r="H7" s="1">
        <v>6</v>
      </c>
      <c r="I7" s="1">
        <v>5</v>
      </c>
      <c r="J7" s="1">
        <v>3</v>
      </c>
      <c r="K7" s="1">
        <f t="shared" si="6"/>
        <v>3</v>
      </c>
      <c r="L7" s="1">
        <v>7</v>
      </c>
      <c r="M7" s="1">
        <f t="shared" si="7"/>
        <v>5</v>
      </c>
      <c r="N7" s="1">
        <v>5</v>
      </c>
      <c r="O7">
        <f t="shared" si="0"/>
        <v>24</v>
      </c>
      <c r="P7">
        <f t="shared" si="1"/>
        <v>5</v>
      </c>
      <c r="Q7">
        <f t="shared" si="2"/>
        <v>8</v>
      </c>
      <c r="R7">
        <f t="shared" si="3"/>
        <v>16</v>
      </c>
      <c r="S7">
        <f t="shared" si="4"/>
        <v>7</v>
      </c>
      <c r="T7">
        <f t="shared" si="5"/>
        <v>60</v>
      </c>
    </row>
    <row r="8" spans="1:24" x14ac:dyDescent="0.3">
      <c r="A8" s="1">
        <v>7</v>
      </c>
      <c r="B8" s="1">
        <v>7</v>
      </c>
      <c r="C8" s="1">
        <v>6</v>
      </c>
      <c r="D8" s="1">
        <v>7</v>
      </c>
      <c r="E8" s="1">
        <v>7</v>
      </c>
      <c r="F8" s="1">
        <v>5</v>
      </c>
      <c r="G8" s="1">
        <v>6</v>
      </c>
      <c r="H8" s="1">
        <v>6</v>
      </c>
      <c r="I8" s="1">
        <v>6</v>
      </c>
      <c r="J8" s="1">
        <v>7</v>
      </c>
      <c r="K8" s="1">
        <f t="shared" si="6"/>
        <v>6</v>
      </c>
      <c r="L8" s="1">
        <v>7</v>
      </c>
      <c r="M8" s="1">
        <f t="shared" si="7"/>
        <v>5</v>
      </c>
      <c r="N8" s="1">
        <v>7</v>
      </c>
      <c r="O8">
        <f t="shared" si="0"/>
        <v>47</v>
      </c>
      <c r="P8">
        <f t="shared" si="1"/>
        <v>5</v>
      </c>
      <c r="Q8">
        <f t="shared" si="2"/>
        <v>11</v>
      </c>
      <c r="R8">
        <f t="shared" si="3"/>
        <v>19</v>
      </c>
      <c r="S8">
        <f t="shared" si="4"/>
        <v>7</v>
      </c>
      <c r="T8">
        <f t="shared" si="5"/>
        <v>89</v>
      </c>
    </row>
    <row r="9" spans="1:24" x14ac:dyDescent="0.3">
      <c r="A9" s="5" t="s">
        <v>106</v>
      </c>
      <c r="B9" s="5" t="s">
        <v>106</v>
      </c>
      <c r="C9" s="5" t="s">
        <v>106</v>
      </c>
      <c r="D9" s="5" t="s">
        <v>106</v>
      </c>
      <c r="E9" s="5" t="s">
        <v>106</v>
      </c>
      <c r="F9" s="5" t="s">
        <v>105</v>
      </c>
      <c r="G9" s="5" t="s">
        <v>106</v>
      </c>
      <c r="H9" s="5" t="s">
        <v>107</v>
      </c>
      <c r="I9" s="5" t="s">
        <v>107</v>
      </c>
      <c r="J9" s="5" t="s">
        <v>106</v>
      </c>
      <c r="K9" s="5" t="s">
        <v>108</v>
      </c>
      <c r="L9" s="5" t="s">
        <v>109</v>
      </c>
      <c r="M9" s="5" t="s">
        <v>108</v>
      </c>
      <c r="N9" s="5" t="s">
        <v>107</v>
      </c>
    </row>
    <row r="10" spans="1:24" x14ac:dyDescent="0.3">
      <c r="A10" s="1">
        <v>3</v>
      </c>
      <c r="B10" s="1">
        <v>4</v>
      </c>
      <c r="C10" s="1">
        <v>5</v>
      </c>
      <c r="D10" s="1">
        <v>6</v>
      </c>
      <c r="E10" s="1">
        <v>7</v>
      </c>
      <c r="F10" s="1">
        <v>9</v>
      </c>
      <c r="G10" s="1">
        <v>10</v>
      </c>
      <c r="H10" s="1">
        <v>11</v>
      </c>
      <c r="I10" s="1">
        <v>12</v>
      </c>
      <c r="J10" s="1">
        <v>13</v>
      </c>
      <c r="K10" s="1">
        <v>14</v>
      </c>
      <c r="L10" s="1">
        <v>15</v>
      </c>
      <c r="M10" s="1">
        <v>17</v>
      </c>
      <c r="N10" s="1">
        <v>19</v>
      </c>
      <c r="O10">
        <f t="shared" ref="O10:T10" si="8">AVERAGE(O2:O8)</f>
        <v>33.142857142857146</v>
      </c>
      <c r="P10">
        <f t="shared" si="8"/>
        <v>4.7142857142857144</v>
      </c>
      <c r="Q10">
        <f t="shared" si="8"/>
        <v>10.285714285714286</v>
      </c>
      <c r="R10">
        <f t="shared" si="8"/>
        <v>15.571428571428571</v>
      </c>
      <c r="S10">
        <f t="shared" si="8"/>
        <v>6.1428571428571432</v>
      </c>
      <c r="T10">
        <f t="shared" si="8"/>
        <v>69.857142857142861</v>
      </c>
    </row>
    <row r="11" spans="1:24" x14ac:dyDescent="0.3">
      <c r="O11">
        <f t="shared" ref="O11:T11" si="9">_xlfn.STDEV.S(O2:O8)</f>
        <v>7.7336617335854463</v>
      </c>
      <c r="P11">
        <f t="shared" si="9"/>
        <v>1.1126972805283728</v>
      </c>
      <c r="Q11">
        <f t="shared" si="9"/>
        <v>1.9760470401187082</v>
      </c>
      <c r="R11">
        <f t="shared" si="9"/>
        <v>2.6367367999823119</v>
      </c>
      <c r="S11">
        <f t="shared" si="9"/>
        <v>1.2149857925879102</v>
      </c>
      <c r="T11">
        <f t="shared" si="9"/>
        <v>12.266873704256959</v>
      </c>
    </row>
    <row r="15" spans="1:24" x14ac:dyDescent="0.3">
      <c r="K15" s="1">
        <v>4</v>
      </c>
      <c r="M15" s="1">
        <v>1</v>
      </c>
    </row>
    <row r="16" spans="1:24" x14ac:dyDescent="0.3">
      <c r="K16" s="1">
        <v>4</v>
      </c>
      <c r="M16" s="1">
        <v>3</v>
      </c>
    </row>
    <row r="17" spans="11:13" x14ac:dyDescent="0.3">
      <c r="K17" s="1">
        <v>1</v>
      </c>
      <c r="M17" s="1">
        <v>2</v>
      </c>
    </row>
    <row r="18" spans="11:13" x14ac:dyDescent="0.3">
      <c r="K18" s="1">
        <v>2</v>
      </c>
      <c r="M18" s="1">
        <v>2</v>
      </c>
    </row>
    <row r="19" spans="11:13" x14ac:dyDescent="0.3">
      <c r="K19" s="1">
        <v>5</v>
      </c>
      <c r="M19" s="1">
        <v>3</v>
      </c>
    </row>
    <row r="20" spans="11:13" x14ac:dyDescent="0.3">
      <c r="K20" s="1">
        <v>5</v>
      </c>
      <c r="M20" s="1">
        <v>3</v>
      </c>
    </row>
    <row r="21" spans="11:13" x14ac:dyDescent="0.3">
      <c r="K21" s="1">
        <v>2</v>
      </c>
      <c r="M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ITQ</vt:lpstr>
      <vt:lpstr>UEQ</vt:lpstr>
      <vt:lpstr>SSQ</vt:lpstr>
      <vt:lpstr>PQ</vt:lpstr>
      <vt:lpstr>SoP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Arredondo</dc:creator>
  <cp:lastModifiedBy>Diego Arredondo</cp:lastModifiedBy>
  <dcterms:created xsi:type="dcterms:W3CDTF">2024-07-02T01:33:41Z</dcterms:created>
  <dcterms:modified xsi:type="dcterms:W3CDTF">2024-07-02T01:57:25Z</dcterms:modified>
</cp:coreProperties>
</file>