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ortEstimate" sheetId="1" r:id="rId4"/>
    <sheet state="visible" name="MarginAnalysis" sheetId="2" r:id="rId5"/>
    <sheet state="hidden" name="Costos" sheetId="3" r:id="rId6"/>
  </sheets>
  <definedNames/>
  <calcPr/>
</workbook>
</file>

<file path=xl/sharedStrings.xml><?xml version="1.0" encoding="utf-8"?>
<sst xmlns="http://schemas.openxmlformats.org/spreadsheetml/2006/main" count="164" uniqueCount="92">
  <si>
    <t>Topic</t>
  </si>
  <si>
    <t>Nosotros</t>
  </si>
  <si>
    <t>Cliente</t>
  </si>
  <si>
    <t>Diego</t>
  </si>
  <si>
    <t>Do Hyun</t>
  </si>
  <si>
    <t>Andrés</t>
  </si>
  <si>
    <t>Andrew</t>
  </si>
  <si>
    <t>Emiliano</t>
  </si>
  <si>
    <t>Total</t>
  </si>
  <si>
    <t>Costo por actividad</t>
  </si>
  <si>
    <t>Project Management</t>
  </si>
  <si>
    <t>O</t>
  </si>
  <si>
    <t>S</t>
  </si>
  <si>
    <t>% PM del Total</t>
  </si>
  <si>
    <t>Project Definition</t>
  </si>
  <si>
    <t>Scoping</t>
  </si>
  <si>
    <t>C</t>
  </si>
  <si>
    <t>% PD del Total</t>
  </si>
  <si>
    <t>Requirements and design</t>
  </si>
  <si>
    <t>PM debe ser el 10% del proyecto</t>
  </si>
  <si>
    <t>Architecture</t>
  </si>
  <si>
    <t>VPC architecture</t>
  </si>
  <si>
    <t>PD debe ser el 20% del proyecto</t>
  </si>
  <si>
    <t>Server setup</t>
  </si>
  <si>
    <t>Notification and chatting system</t>
  </si>
  <si>
    <t>User authentication integration</t>
  </si>
  <si>
    <t>NLP pipeline</t>
  </si>
  <si>
    <t>Database</t>
  </si>
  <si>
    <t>E-R diagram design</t>
  </si>
  <si>
    <t>Schema definition</t>
  </si>
  <si>
    <t>Backend</t>
  </si>
  <si>
    <t>Payment API</t>
  </si>
  <si>
    <t>Database connection</t>
  </si>
  <si>
    <t>Connection with document validation libraries</t>
  </si>
  <si>
    <t>Cloud instance creation</t>
  </si>
  <si>
    <t>Connection with agencies</t>
  </si>
  <si>
    <t>Frontend</t>
  </si>
  <si>
    <t>UI/UX design</t>
  </si>
  <si>
    <t xml:space="preserve">Framework implementation </t>
  </si>
  <si>
    <t>Responsive design</t>
  </si>
  <si>
    <t>Statistics per access level</t>
  </si>
  <si>
    <t>Natural language search</t>
  </si>
  <si>
    <t>Guiding questions search</t>
  </si>
  <si>
    <t>Financing plan search</t>
  </si>
  <si>
    <t>Component creation</t>
  </si>
  <si>
    <t>Security Integration</t>
  </si>
  <si>
    <t>User data encryption</t>
  </si>
  <si>
    <t>Document decomposition</t>
  </si>
  <si>
    <t>Validation</t>
  </si>
  <si>
    <t>Unit testing</t>
  </si>
  <si>
    <t>Component testing</t>
  </si>
  <si>
    <t>Architecture testing</t>
  </si>
  <si>
    <t>User acceptance testing</t>
  </si>
  <si>
    <t>System Integration Testing (SIT)</t>
  </si>
  <si>
    <t>Pentesting</t>
  </si>
  <si>
    <t>Automatic document validation</t>
  </si>
  <si>
    <t>Route testing</t>
  </si>
  <si>
    <t>% Ejecución del Total</t>
  </si>
  <si>
    <t>Type validation</t>
  </si>
  <si>
    <t>S = support, C = collaborator, O = owner</t>
  </si>
  <si>
    <t>20 Man Day per month</t>
  </si>
  <si>
    <t>Days in the project: 75 (15 weeks, 5-day work weeks)</t>
  </si>
  <si>
    <t>Max Total MD: 375</t>
  </si>
  <si>
    <t>Project Margin analysis</t>
  </si>
  <si>
    <t>% del trabajo</t>
  </si>
  <si>
    <t>Esfuerzo total en MD</t>
  </si>
  <si>
    <t>Target CPI</t>
  </si>
  <si>
    <t>Costo Operacional Diego</t>
  </si>
  <si>
    <t>Colegiatura + Gasolina</t>
  </si>
  <si>
    <t>Costo Operacional Do Hyun</t>
  </si>
  <si>
    <t xml:space="preserve">Colegiatura + Comidas + Gasolina + Desgaste Mental + Desgaste Físico </t>
  </si>
  <si>
    <t>Costo Operacional Andrew</t>
  </si>
  <si>
    <t xml:space="preserve">Colegiatura + Gasolina </t>
  </si>
  <si>
    <t>Costo Operacional Emiliano</t>
  </si>
  <si>
    <t>Colegiatura + Transporte + Comida</t>
  </si>
  <si>
    <t>Costo Operacional Andrés</t>
  </si>
  <si>
    <t>Colegiatura + Transporte</t>
  </si>
  <si>
    <t>Revenue ($)</t>
  </si>
  <si>
    <t>Total internal cost ($)</t>
  </si>
  <si>
    <t>Total profit ($)</t>
  </si>
  <si>
    <t>Margin (%)</t>
  </si>
  <si>
    <t>Un margen debe quedar alrededor de 50%</t>
  </si>
  <si>
    <t>Costos fijos</t>
  </si>
  <si>
    <t>Cantidad</t>
  </si>
  <si>
    <t>Costo por mes</t>
  </si>
  <si>
    <t>Droplets</t>
  </si>
  <si>
    <t>DNS</t>
  </si>
  <si>
    <t>Load Balancer</t>
  </si>
  <si>
    <t>VPC</t>
  </si>
  <si>
    <t>RDB</t>
  </si>
  <si>
    <t>Non RDB</t>
  </si>
  <si>
    <t>Bucket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</si>
</sst>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 &quot;MD&quot;"/>
    <numFmt numFmtId="165" formatCode="&quot;$&quot;#,##0_);\(&quot;$&quot;#,##0\)"/>
    <numFmt numFmtId="166" formatCode="0.0"/>
    <numFmt numFmtId="167" formatCode="&quot;$&quot;#,##0;[Red]\-&quot;$&quot;#,##0"/>
    <numFmt numFmtId="168" formatCode="&quot;$&quot;#,##0.00;[Red]\-&quot;$&quot;#,##0.00"/>
    <numFmt numFmtId="169" formatCode="&quot;$&quot;#,##0.0;[Red]\-&quot;$&quot;#,##0.0"/>
    <numFmt numFmtId="170" formatCode="&quot;$&quot;#,##0.0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b/>
      <i/>
      <sz val="11.0"/>
      <color theme="1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color theme="1"/>
      <name val="Times New Roman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2" fillId="2" fontId="2" numFmtId="0" xfId="0" applyAlignment="1" applyBorder="1" applyFont="1">
      <alignment readingOrder="0" vertical="center"/>
    </xf>
    <xf borderId="3" fillId="0" fontId="3" numFmtId="0" xfId="0" applyBorder="1" applyFont="1"/>
    <xf borderId="0" fillId="0" fontId="1" numFmtId="0" xfId="0" applyAlignment="1" applyFont="1">
      <alignment readingOrder="0"/>
    </xf>
    <xf borderId="4" fillId="0" fontId="3" numFmtId="0" xfId="0" applyBorder="1" applyFont="1"/>
    <xf borderId="0" fillId="0" fontId="1" numFmtId="0" xfId="0" applyFont="1"/>
    <xf borderId="5" fillId="0" fontId="1" numFmtId="0" xfId="0" applyAlignment="1" applyBorder="1" applyFont="1">
      <alignment readingOrder="0"/>
    </xf>
    <xf borderId="6" fillId="0" fontId="3" numFmtId="0" xfId="0" applyBorder="1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2" fontId="5" numFmtId="0" xfId="0" applyAlignment="1" applyBorder="1" applyFont="1">
      <alignment readingOrder="0" vertical="bottom"/>
    </xf>
    <xf borderId="1" fillId="2" fontId="5" numFmtId="0" xfId="0" applyAlignment="1" applyBorder="1" applyFont="1">
      <alignment vertical="bottom"/>
    </xf>
    <xf borderId="1" fillId="0" fontId="5" numFmtId="1" xfId="0" applyAlignment="1" applyBorder="1" applyFont="1" applyNumberFormat="1">
      <alignment vertical="bottom"/>
    </xf>
    <xf borderId="1" fillId="0" fontId="5" numFmtId="10" xfId="0" applyAlignment="1" applyBorder="1" applyFont="1" applyNumberFormat="1">
      <alignment vertical="bottom"/>
    </xf>
    <xf borderId="0" fillId="0" fontId="5" numFmtId="3" xfId="0" applyAlignment="1" applyFont="1" applyNumberFormat="1">
      <alignment vertical="bottom"/>
    </xf>
    <xf borderId="1" fillId="0" fontId="5" numFmtId="0" xfId="0" applyAlignment="1" applyBorder="1" applyFont="1">
      <alignment vertical="bottom"/>
    </xf>
    <xf borderId="0" fillId="0" fontId="5" numFmtId="1" xfId="0" applyAlignment="1" applyFont="1" applyNumberFormat="1">
      <alignment vertical="bottom"/>
    </xf>
    <xf borderId="1" fillId="0" fontId="5" numFmtId="165" xfId="0" applyAlignment="1" applyBorder="1" applyFont="1" applyNumberFormat="1">
      <alignment readingOrder="0" vertical="bottom"/>
    </xf>
    <xf borderId="0" fillId="0" fontId="5" numFmtId="165" xfId="0" applyAlignment="1" applyFont="1" applyNumberFormat="1">
      <alignment readingOrder="0" vertical="bottom"/>
    </xf>
    <xf borderId="0" fillId="0" fontId="5" numFmtId="166" xfId="0" applyAlignment="1" applyFont="1" applyNumberFormat="1">
      <alignment vertical="bottom"/>
    </xf>
    <xf borderId="0" fillId="0" fontId="5" numFmtId="2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1" fillId="0" fontId="5" numFmtId="1" xfId="0" applyAlignment="1" applyBorder="1" applyFont="1" applyNumberFormat="1">
      <alignment readingOrder="0" vertical="bottom"/>
    </xf>
    <xf borderId="0" fillId="0" fontId="5" numFmtId="165" xfId="0" applyAlignment="1" applyFont="1" applyNumberFormat="1">
      <alignment vertical="bottom"/>
    </xf>
    <xf borderId="1" fillId="0" fontId="5" numFmtId="165" xfId="0" applyAlignment="1" applyBorder="1" applyFont="1" applyNumberFormat="1">
      <alignment vertical="bottom"/>
    </xf>
    <xf borderId="1" fillId="3" fontId="6" numFmtId="9" xfId="0" applyAlignment="1" applyBorder="1" applyFill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Font="1"/>
    <xf borderId="0" fillId="0" fontId="9" numFmtId="0" xfId="0" applyAlignment="1" applyFont="1">
      <alignment horizontal="center"/>
    </xf>
    <xf borderId="0" fillId="0" fontId="4" numFmtId="0" xfId="0" applyFont="1"/>
    <xf borderId="0" fillId="0" fontId="5" numFmtId="167" xfId="0" applyAlignment="1" applyFont="1" applyNumberFormat="1">
      <alignment horizontal="center"/>
    </xf>
    <xf borderId="0" fillId="0" fontId="5" numFmtId="0" xfId="0" applyFont="1"/>
    <xf borderId="0" fillId="0" fontId="5" numFmtId="168" xfId="0" applyAlignment="1" applyFont="1" applyNumberFormat="1">
      <alignment horizontal="right" vertical="bottom"/>
    </xf>
    <xf borderId="0" fillId="0" fontId="5" numFmtId="168" xfId="0" applyAlignment="1" applyFont="1" applyNumberFormat="1">
      <alignment vertical="bottom"/>
    </xf>
    <xf borderId="0" fillId="0" fontId="5" numFmtId="169" xfId="0" applyAlignment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0" numFmtId="170" xfId="0" applyAlignment="1" applyFont="1" applyNumberFormat="1">
      <alignment horizontal="right" readingOrder="0"/>
    </xf>
    <xf borderId="0" fillId="0" fontId="10" numFmtId="170" xfId="0" applyAlignment="1" applyFont="1" applyNumberFormat="1">
      <alignment horizontal="right"/>
    </xf>
    <xf borderId="0" fillId="0" fontId="11" numFmtId="167" xfId="0" applyAlignment="1" applyFont="1" applyNumberFormat="1">
      <alignment horizontal="center"/>
    </xf>
    <xf borderId="0" fillId="0" fontId="5" numFmtId="170" xfId="0" applyFont="1" applyNumberFormat="1"/>
    <xf borderId="0" fillId="0" fontId="5" numFmtId="167" xfId="0" applyAlignment="1" applyFont="1" applyNumberFormat="1">
      <alignment vertical="bottom"/>
    </xf>
    <xf borderId="0" fillId="0" fontId="5" numFmtId="9" xfId="0" applyFont="1" applyNumberFormat="1"/>
    <xf borderId="0" fillId="0" fontId="5" numFmtId="168" xfId="0" applyFont="1" applyNumberFormat="1"/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36.13"/>
    <col customWidth="1" min="11" max="11" width="21.75"/>
    <col customWidth="1" min="13" max="13" width="17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s="3" t="s">
        <v>9</v>
      </c>
    </row>
    <row r="2">
      <c r="A2" s="4" t="s">
        <v>10</v>
      </c>
      <c r="B2" s="5" t="s">
        <v>10</v>
      </c>
      <c r="C2" s="5" t="s">
        <v>11</v>
      </c>
      <c r="D2" s="5" t="s">
        <v>12</v>
      </c>
      <c r="E2" s="6">
        <v>8.0</v>
      </c>
      <c r="F2" s="6">
        <v>10.0</v>
      </c>
      <c r="G2" s="6">
        <v>10.0</v>
      </c>
      <c r="H2" s="6">
        <v>5.0</v>
      </c>
      <c r="I2" s="6">
        <v>3.0</v>
      </c>
      <c r="J2" s="7">
        <f t="shared" ref="J2:J14" si="1">sum(E2:I2)</f>
        <v>36</v>
      </c>
      <c r="K2" s="5">
        <f>(J2/J36)*100</f>
        <v>10.28571429</v>
      </c>
      <c r="L2" s="3" t="s">
        <v>13</v>
      </c>
      <c r="M2" s="1">
        <f>(E2*MarginAnalysis!$B$11)+(F2*MarginAnalysis!$B$12)+(G2*MarginAnalysis!$B$15)+(H2*MarginAnalysis!$B$13)+(I2*MarginAnalysis!$B$14)</f>
        <v>-44568.45238</v>
      </c>
    </row>
    <row r="3">
      <c r="A3" s="8" t="s">
        <v>14</v>
      </c>
      <c r="B3" s="5" t="s">
        <v>15</v>
      </c>
      <c r="C3" s="5" t="s">
        <v>11</v>
      </c>
      <c r="D3" s="5" t="s">
        <v>16</v>
      </c>
      <c r="E3" s="6">
        <v>4.0</v>
      </c>
      <c r="F3" s="6">
        <v>4.0</v>
      </c>
      <c r="G3" s="6">
        <v>13.0</v>
      </c>
      <c r="H3" s="6">
        <v>4.0</v>
      </c>
      <c r="I3" s="6">
        <v>6.0</v>
      </c>
      <c r="J3" s="7">
        <f t="shared" si="1"/>
        <v>31</v>
      </c>
      <c r="K3" s="1">
        <f>((J3+J4)/J36)*100</f>
        <v>19.71428571</v>
      </c>
      <c r="L3" s="3" t="s">
        <v>17</v>
      </c>
      <c r="M3" s="1">
        <f>(E3*MarginAnalysis!$B$11)+(F3*MarginAnalysis!$B$12)+(G3*MarginAnalysis!$B$15)+(H3*MarginAnalysis!$B$13)+(I3*MarginAnalysis!$B$14)</f>
        <v>-38118.15476</v>
      </c>
    </row>
    <row r="4">
      <c r="A4" s="9"/>
      <c r="B4" s="5" t="s">
        <v>18</v>
      </c>
      <c r="C4" s="5" t="s">
        <v>11</v>
      </c>
      <c r="D4" s="5" t="s">
        <v>16</v>
      </c>
      <c r="E4" s="6">
        <v>17.0</v>
      </c>
      <c r="F4" s="6">
        <v>1.0</v>
      </c>
      <c r="G4" s="6">
        <v>10.0</v>
      </c>
      <c r="H4" s="6">
        <v>5.0</v>
      </c>
      <c r="I4" s="6">
        <v>5.0</v>
      </c>
      <c r="J4" s="7">
        <f t="shared" si="1"/>
        <v>38</v>
      </c>
      <c r="K4" s="10" t="s">
        <v>19</v>
      </c>
      <c r="M4" s="1">
        <f>(E4*MarginAnalysis!$B$11)+(F4*MarginAnalysis!$B$12)+(G4*MarginAnalysis!$B$15)+(H4*MarginAnalysis!$B$13)+(I4*MarginAnalysis!$B$14)</f>
        <v>-46974.0873</v>
      </c>
    </row>
    <row r="5">
      <c r="A5" s="8" t="s">
        <v>20</v>
      </c>
      <c r="B5" s="5" t="s">
        <v>21</v>
      </c>
      <c r="C5" s="5" t="s">
        <v>11</v>
      </c>
      <c r="D5" s="5" t="s">
        <v>12</v>
      </c>
      <c r="E5" s="7"/>
      <c r="F5" s="6"/>
      <c r="G5" s="6"/>
      <c r="H5" s="7"/>
      <c r="I5" s="6">
        <v>5.0</v>
      </c>
      <c r="J5" s="7">
        <f t="shared" si="1"/>
        <v>5</v>
      </c>
      <c r="K5" s="10" t="s">
        <v>22</v>
      </c>
      <c r="M5" s="1">
        <f>(E5*MarginAnalysis!$B$11)+(F5*MarginAnalysis!$B$12)+(G5*MarginAnalysis!$B$15)+(H5*MarginAnalysis!$B$13)+(I5*MarginAnalysis!$B$14)</f>
        <v>-6801.587302</v>
      </c>
    </row>
    <row r="6">
      <c r="A6" s="11"/>
      <c r="B6" s="5" t="s">
        <v>23</v>
      </c>
      <c r="C6" s="5" t="s">
        <v>12</v>
      </c>
      <c r="D6" s="5" t="s">
        <v>11</v>
      </c>
      <c r="E6" s="7"/>
      <c r="F6" s="6"/>
      <c r="G6" s="6"/>
      <c r="H6" s="7"/>
      <c r="I6" s="6">
        <v>6.0</v>
      </c>
      <c r="J6" s="7">
        <f t="shared" si="1"/>
        <v>6</v>
      </c>
      <c r="M6" s="1">
        <f>(E6*MarginAnalysis!$B$11)+(F6*MarginAnalysis!$B$12)+(G6*MarginAnalysis!$B$15)+(H6*MarginAnalysis!$B$13)+(I6*MarginAnalysis!$B$14)</f>
        <v>-8161.904762</v>
      </c>
    </row>
    <row r="7">
      <c r="A7" s="11"/>
      <c r="B7" s="5" t="s">
        <v>24</v>
      </c>
      <c r="C7" s="5" t="s">
        <v>11</v>
      </c>
      <c r="D7" s="5" t="s">
        <v>12</v>
      </c>
      <c r="E7" s="7"/>
      <c r="F7" s="6">
        <v>2.0</v>
      </c>
      <c r="G7" s="6"/>
      <c r="H7" s="7"/>
      <c r="I7" s="6">
        <v>4.0</v>
      </c>
      <c r="J7" s="7">
        <f t="shared" si="1"/>
        <v>6</v>
      </c>
      <c r="M7" s="1">
        <f>(E7*MarginAnalysis!$B$11)+(F7*MarginAnalysis!$B$12)+(G7*MarginAnalysis!$B$15)+(H7*MarginAnalysis!$B$13)+(I7*MarginAnalysis!$B$14)</f>
        <v>-8061.269841</v>
      </c>
    </row>
    <row r="8">
      <c r="A8" s="11"/>
      <c r="B8" s="5" t="s">
        <v>25</v>
      </c>
      <c r="C8" s="5" t="s">
        <v>11</v>
      </c>
      <c r="D8" s="5" t="s">
        <v>12</v>
      </c>
      <c r="E8" s="7"/>
      <c r="F8" s="6">
        <v>3.0</v>
      </c>
      <c r="G8" s="6"/>
      <c r="H8" s="7"/>
      <c r="I8" s="6">
        <v>4.0</v>
      </c>
      <c r="J8" s="7">
        <f t="shared" si="1"/>
        <v>7</v>
      </c>
      <c r="M8" s="1">
        <f>(E8*MarginAnalysis!$B$11)+(F8*MarginAnalysis!$B$12)+(G8*MarginAnalysis!$B$15)+(H8*MarginAnalysis!$B$13)+(I8*MarginAnalysis!$B$14)</f>
        <v>-9371.269841</v>
      </c>
    </row>
    <row r="9">
      <c r="A9" s="9"/>
      <c r="B9" s="5" t="s">
        <v>26</v>
      </c>
      <c r="C9" s="5" t="s">
        <v>11</v>
      </c>
      <c r="D9" s="5" t="s">
        <v>12</v>
      </c>
      <c r="E9" s="6"/>
      <c r="F9" s="6"/>
      <c r="G9" s="6">
        <v>10.0</v>
      </c>
      <c r="H9" s="6">
        <v>5.0</v>
      </c>
      <c r="I9" s="7"/>
      <c r="J9" s="7">
        <f t="shared" si="1"/>
        <v>15</v>
      </c>
      <c r="M9" s="1">
        <f>(E9*MarginAnalysis!$B$11)+(F9*MarginAnalysis!$B$12)+(G9*MarginAnalysis!$B$15)+(H9*MarginAnalysis!$B$13)+(I9*MarginAnalysis!$B$14)</f>
        <v>-17187.5</v>
      </c>
    </row>
    <row r="10">
      <c r="A10" s="8" t="s">
        <v>27</v>
      </c>
      <c r="B10" s="5" t="s">
        <v>28</v>
      </c>
      <c r="C10" s="5" t="s">
        <v>11</v>
      </c>
      <c r="D10" s="5" t="s">
        <v>16</v>
      </c>
      <c r="E10" s="7"/>
      <c r="F10" s="7"/>
      <c r="G10" s="6">
        <v>2.0</v>
      </c>
      <c r="H10" s="7"/>
      <c r="I10" s="7"/>
      <c r="J10" s="7">
        <f t="shared" si="1"/>
        <v>2</v>
      </c>
      <c r="M10" s="1">
        <f>(E10*MarginAnalysis!$B$11)+(F10*MarginAnalysis!$B$12)+(G10*MarginAnalysis!$B$15)+(H10*MarginAnalysis!$B$13)+(I10*MarginAnalysis!$B$14)</f>
        <v>-2346.5</v>
      </c>
    </row>
    <row r="11">
      <c r="A11" s="9"/>
      <c r="B11" s="5" t="s">
        <v>29</v>
      </c>
      <c r="C11" s="5" t="s">
        <v>11</v>
      </c>
      <c r="D11" s="5" t="s">
        <v>12</v>
      </c>
      <c r="E11" s="7"/>
      <c r="F11" s="7"/>
      <c r="G11" s="6">
        <v>5.0</v>
      </c>
      <c r="H11" s="7"/>
      <c r="I11" s="7"/>
      <c r="J11" s="7">
        <f t="shared" si="1"/>
        <v>5</v>
      </c>
      <c r="M11" s="1">
        <f>(E11*MarginAnalysis!$B$11)+(F11*MarginAnalysis!$B$12)+(G11*MarginAnalysis!$B$15)+(H11*MarginAnalysis!$B$13)+(I11*MarginAnalysis!$B$14)</f>
        <v>-5866.25</v>
      </c>
    </row>
    <row r="12">
      <c r="A12" s="8" t="s">
        <v>30</v>
      </c>
      <c r="B12" s="5" t="s">
        <v>31</v>
      </c>
      <c r="C12" s="5" t="s">
        <v>11</v>
      </c>
      <c r="D12" s="5" t="s">
        <v>12</v>
      </c>
      <c r="E12" s="6">
        <v>10.0</v>
      </c>
      <c r="F12" s="6">
        <v>10.0</v>
      </c>
      <c r="G12" s="6"/>
      <c r="H12" s="7"/>
      <c r="I12" s="6"/>
      <c r="J12" s="7">
        <f t="shared" si="1"/>
        <v>20</v>
      </c>
      <c r="M12" s="1">
        <f>(E12*MarginAnalysis!$B$11)+(F12*MarginAnalysis!$B$12)+(G12*MarginAnalysis!$B$15)+(H12*MarginAnalysis!$B$13)+(I12*MarginAnalysis!$B$14)</f>
        <v>-25850</v>
      </c>
    </row>
    <row r="13">
      <c r="A13" s="11"/>
      <c r="B13" s="5" t="s">
        <v>32</v>
      </c>
      <c r="C13" s="5" t="s">
        <v>11</v>
      </c>
      <c r="D13" s="5" t="s">
        <v>12</v>
      </c>
      <c r="E13" s="6"/>
      <c r="F13" s="6">
        <v>5.0</v>
      </c>
      <c r="G13" s="6">
        <v>5.0</v>
      </c>
      <c r="H13" s="7"/>
      <c r="I13" s="7"/>
      <c r="J13" s="7">
        <f t="shared" si="1"/>
        <v>10</v>
      </c>
      <c r="M13" s="1">
        <f>(E13*MarginAnalysis!$B$11)+(F13*MarginAnalysis!$B$12)+(G13*MarginAnalysis!$B$15)+(H13*MarginAnalysis!$B$13)+(I13*MarginAnalysis!$B$14)</f>
        <v>-12416.25</v>
      </c>
    </row>
    <row r="14">
      <c r="A14" s="11"/>
      <c r="B14" s="5" t="s">
        <v>33</v>
      </c>
      <c r="C14" s="5" t="s">
        <v>11</v>
      </c>
      <c r="D14" s="5" t="s">
        <v>16</v>
      </c>
      <c r="E14" s="7"/>
      <c r="F14" s="6">
        <v>5.0</v>
      </c>
      <c r="G14" s="6">
        <v>5.0</v>
      </c>
      <c r="H14" s="6">
        <v>5.0</v>
      </c>
      <c r="I14" s="6"/>
      <c r="J14" s="7">
        <f t="shared" si="1"/>
        <v>15</v>
      </c>
      <c r="M14" s="1">
        <f>(E14*MarginAnalysis!$B$11)+(F14*MarginAnalysis!$B$12)+(G14*MarginAnalysis!$B$15)+(H14*MarginAnalysis!$B$13)+(I14*MarginAnalysis!$B$14)</f>
        <v>-17871.25</v>
      </c>
    </row>
    <row r="15">
      <c r="A15" s="11"/>
      <c r="B15" s="5" t="s">
        <v>34</v>
      </c>
      <c r="C15" s="5" t="s">
        <v>11</v>
      </c>
      <c r="D15" s="5" t="s">
        <v>16</v>
      </c>
      <c r="E15" s="6">
        <v>1.0</v>
      </c>
      <c r="F15" s="6">
        <v>4.0</v>
      </c>
      <c r="G15" s="6"/>
      <c r="H15" s="6">
        <v>3.0</v>
      </c>
      <c r="I15" s="6"/>
      <c r="J15" s="6">
        <v>8.0</v>
      </c>
      <c r="M15" s="1">
        <f>(E15*MarginAnalysis!$B$11)+(F15*MarginAnalysis!$B$12)+(G15*MarginAnalysis!$B$15)+(H15*MarginAnalysis!$B$13)+(I15*MarginAnalysis!$B$14)</f>
        <v>-9788</v>
      </c>
    </row>
    <row r="16">
      <c r="A16" s="9"/>
      <c r="B16" s="10" t="s">
        <v>35</v>
      </c>
      <c r="C16" s="5" t="s">
        <v>11</v>
      </c>
      <c r="D16" s="5" t="s">
        <v>16</v>
      </c>
      <c r="E16" s="7"/>
      <c r="F16" s="7"/>
      <c r="G16" s="6"/>
      <c r="H16" s="7"/>
      <c r="I16" s="6">
        <v>4.0</v>
      </c>
      <c r="J16" s="7">
        <f t="shared" ref="J16:J35" si="2">sum(E16:I16)</f>
        <v>4</v>
      </c>
      <c r="M16" s="1">
        <f>(E16*MarginAnalysis!$B$11)+(F16*MarginAnalysis!$B$12)+(G16*MarginAnalysis!$B$15)+(H16*MarginAnalysis!$B$13)+(I16*MarginAnalysis!$B$14)</f>
        <v>-5441.269841</v>
      </c>
    </row>
    <row r="17">
      <c r="A17" s="8" t="s">
        <v>36</v>
      </c>
      <c r="B17" s="5" t="s">
        <v>37</v>
      </c>
      <c r="C17" s="5" t="s">
        <v>11</v>
      </c>
      <c r="D17" s="5" t="s">
        <v>12</v>
      </c>
      <c r="E17" s="7"/>
      <c r="F17" s="6">
        <v>6.0</v>
      </c>
      <c r="G17" s="6"/>
      <c r="H17" s="7"/>
      <c r="I17" s="6"/>
      <c r="J17" s="7">
        <f t="shared" si="2"/>
        <v>6</v>
      </c>
      <c r="M17" s="1">
        <f>(E17*MarginAnalysis!$B$11)+(F17*MarginAnalysis!$B$12)+(G17*MarginAnalysis!$B$15)+(H17*MarginAnalysis!$B$13)+(I17*MarginAnalysis!$B$14)</f>
        <v>-7860</v>
      </c>
    </row>
    <row r="18">
      <c r="A18" s="11"/>
      <c r="B18" s="5" t="s">
        <v>38</v>
      </c>
      <c r="C18" s="5" t="s">
        <v>11</v>
      </c>
      <c r="D18" s="5" t="s">
        <v>12</v>
      </c>
      <c r="E18" s="7"/>
      <c r="F18" s="6">
        <v>4.0</v>
      </c>
      <c r="G18" s="6"/>
      <c r="H18" s="6">
        <v>5.0</v>
      </c>
      <c r="I18" s="6">
        <v>6.0</v>
      </c>
      <c r="J18" s="7">
        <f t="shared" si="2"/>
        <v>15</v>
      </c>
      <c r="M18" s="1">
        <f>(E18*MarginAnalysis!$B$11)+(F18*MarginAnalysis!$B$12)+(G18*MarginAnalysis!$B$15)+(H18*MarginAnalysis!$B$13)+(I18*MarginAnalysis!$B$14)</f>
        <v>-18856.90476</v>
      </c>
    </row>
    <row r="19">
      <c r="A19" s="11"/>
      <c r="B19" s="5" t="s">
        <v>39</v>
      </c>
      <c r="C19" s="5" t="s">
        <v>11</v>
      </c>
      <c r="D19" s="5" t="s">
        <v>12</v>
      </c>
      <c r="E19" s="7"/>
      <c r="F19" s="6">
        <v>4.0</v>
      </c>
      <c r="G19" s="6"/>
      <c r="H19" s="7"/>
      <c r="I19" s="6">
        <v>6.0</v>
      </c>
      <c r="J19" s="7">
        <f t="shared" si="2"/>
        <v>10</v>
      </c>
      <c r="M19" s="1">
        <f>(E19*MarginAnalysis!$B$11)+(F19*MarginAnalysis!$B$12)+(G19*MarginAnalysis!$B$15)+(H19*MarginAnalysis!$B$13)+(I19*MarginAnalysis!$B$14)</f>
        <v>-13401.90476</v>
      </c>
    </row>
    <row r="20">
      <c r="A20" s="11"/>
      <c r="B20" s="5" t="s">
        <v>40</v>
      </c>
      <c r="C20" s="5" t="s">
        <v>11</v>
      </c>
      <c r="D20" s="5" t="s">
        <v>12</v>
      </c>
      <c r="E20" s="7"/>
      <c r="F20" s="7"/>
      <c r="G20" s="6"/>
      <c r="H20" s="7"/>
      <c r="I20" s="6">
        <v>5.0</v>
      </c>
      <c r="J20" s="7">
        <f t="shared" si="2"/>
        <v>5</v>
      </c>
      <c r="M20" s="1">
        <f>(E20*MarginAnalysis!$B$11)+(F20*MarginAnalysis!$B$12)+(G20*MarginAnalysis!$B$15)+(H20*MarginAnalysis!$B$13)+(I20*MarginAnalysis!$B$14)</f>
        <v>-6801.587302</v>
      </c>
    </row>
    <row r="21">
      <c r="A21" s="11"/>
      <c r="B21" s="5" t="s">
        <v>41</v>
      </c>
      <c r="C21" s="5" t="s">
        <v>11</v>
      </c>
      <c r="D21" s="5" t="s">
        <v>12</v>
      </c>
      <c r="E21" s="7"/>
      <c r="F21" s="6">
        <v>2.0</v>
      </c>
      <c r="G21" s="6">
        <v>5.0</v>
      </c>
      <c r="H21" s="7"/>
      <c r="I21" s="7"/>
      <c r="J21" s="7">
        <f t="shared" si="2"/>
        <v>7</v>
      </c>
      <c r="M21" s="1">
        <f>(E21*MarginAnalysis!$B$11)+(F21*MarginAnalysis!$B$12)+(G21*MarginAnalysis!$B$15)+(H21*MarginAnalysis!$B$13)+(I21*MarginAnalysis!$B$14)</f>
        <v>-8486.25</v>
      </c>
    </row>
    <row r="22">
      <c r="A22" s="11"/>
      <c r="B22" s="5" t="s">
        <v>42</v>
      </c>
      <c r="C22" s="5" t="s">
        <v>11</v>
      </c>
      <c r="D22" s="5" t="s">
        <v>12</v>
      </c>
      <c r="E22" s="7"/>
      <c r="F22" s="6">
        <v>2.0</v>
      </c>
      <c r="G22" s="6"/>
      <c r="H22" s="7"/>
      <c r="I22" s="7"/>
      <c r="J22" s="7">
        <f t="shared" si="2"/>
        <v>2</v>
      </c>
      <c r="M22" s="1">
        <f>(E22*MarginAnalysis!$B$11)+(F22*MarginAnalysis!$B$12)+(G22*MarginAnalysis!$B$15)+(H22*MarginAnalysis!$B$13)+(I22*MarginAnalysis!$B$14)</f>
        <v>-2620</v>
      </c>
    </row>
    <row r="23">
      <c r="A23" s="11"/>
      <c r="B23" s="5" t="s">
        <v>43</v>
      </c>
      <c r="C23" s="5" t="s">
        <v>11</v>
      </c>
      <c r="D23" s="5" t="s">
        <v>12</v>
      </c>
      <c r="E23" s="7"/>
      <c r="F23" s="6">
        <v>2.0</v>
      </c>
      <c r="G23" s="6"/>
      <c r="H23" s="7"/>
      <c r="I23" s="7"/>
      <c r="J23" s="7">
        <f t="shared" si="2"/>
        <v>2</v>
      </c>
      <c r="M23" s="1">
        <f>(E23*MarginAnalysis!$B$11)+(F23*MarginAnalysis!$B$12)+(G23*MarginAnalysis!$B$15)+(H23*MarginAnalysis!$B$13)+(I23*MarginAnalysis!$B$14)</f>
        <v>-2620</v>
      </c>
    </row>
    <row r="24">
      <c r="A24" s="9"/>
      <c r="B24" s="5" t="s">
        <v>44</v>
      </c>
      <c r="C24" s="5" t="s">
        <v>11</v>
      </c>
      <c r="D24" s="5" t="s">
        <v>12</v>
      </c>
      <c r="E24" s="7"/>
      <c r="F24" s="6">
        <v>5.0</v>
      </c>
      <c r="G24" s="6"/>
      <c r="H24" s="7"/>
      <c r="I24" s="7"/>
      <c r="J24" s="7">
        <f t="shared" si="2"/>
        <v>5</v>
      </c>
      <c r="M24" s="1">
        <f>(E24*MarginAnalysis!$B$11)+(F24*MarginAnalysis!$B$12)+(G24*MarginAnalysis!$B$15)+(H24*MarginAnalysis!$B$13)+(I24*MarginAnalysis!$B$14)</f>
        <v>-6550</v>
      </c>
    </row>
    <row r="25">
      <c r="A25" s="8" t="s">
        <v>45</v>
      </c>
      <c r="B25" s="5" t="s">
        <v>46</v>
      </c>
      <c r="C25" s="5" t="s">
        <v>11</v>
      </c>
      <c r="D25" s="5" t="s">
        <v>12</v>
      </c>
      <c r="E25" s="7"/>
      <c r="F25" s="7"/>
      <c r="G25" s="6"/>
      <c r="H25" s="6">
        <v>5.0</v>
      </c>
      <c r="I25" s="6">
        <v>5.0</v>
      </c>
      <c r="J25" s="7">
        <f t="shared" si="2"/>
        <v>10</v>
      </c>
      <c r="M25" s="1">
        <f>(E25*MarginAnalysis!$B$11)+(F25*MarginAnalysis!$B$12)+(G25*MarginAnalysis!$B$15)+(H25*MarginAnalysis!$B$13)+(I25*MarginAnalysis!$B$14)</f>
        <v>-12256.5873</v>
      </c>
    </row>
    <row r="26">
      <c r="A26" s="9"/>
      <c r="B26" s="5" t="s">
        <v>47</v>
      </c>
      <c r="C26" s="5" t="s">
        <v>11</v>
      </c>
      <c r="D26" s="5" t="s">
        <v>12</v>
      </c>
      <c r="E26" s="7"/>
      <c r="F26" s="7"/>
      <c r="G26" s="6"/>
      <c r="H26" s="7"/>
      <c r="I26" s="6">
        <v>10.0</v>
      </c>
      <c r="J26" s="7">
        <f t="shared" si="2"/>
        <v>10</v>
      </c>
      <c r="M26" s="1">
        <f>(E26*MarginAnalysis!$B$11)+(F26*MarginAnalysis!$B$12)+(G26*MarginAnalysis!$B$15)+(H26*MarginAnalysis!$B$13)+(I26*MarginAnalysis!$B$14)</f>
        <v>-13603.1746</v>
      </c>
    </row>
    <row r="27">
      <c r="A27" s="8" t="s">
        <v>48</v>
      </c>
      <c r="B27" s="5" t="s">
        <v>49</v>
      </c>
      <c r="C27" s="5" t="s">
        <v>11</v>
      </c>
      <c r="D27" s="5" t="s">
        <v>12</v>
      </c>
      <c r="E27" s="6">
        <v>10.0</v>
      </c>
      <c r="F27" s="7"/>
      <c r="G27" s="6"/>
      <c r="H27" s="7"/>
      <c r="I27" s="7"/>
      <c r="J27" s="7">
        <f t="shared" si="2"/>
        <v>10</v>
      </c>
      <c r="M27" s="1">
        <f>(E27*MarginAnalysis!$B$11)+(F27*MarginAnalysis!$B$12)+(G27*MarginAnalysis!$B$15)+(H27*MarginAnalysis!$B$13)+(I27*MarginAnalysis!$B$14)</f>
        <v>-12750</v>
      </c>
    </row>
    <row r="28">
      <c r="A28" s="11"/>
      <c r="B28" s="5" t="s">
        <v>50</v>
      </c>
      <c r="C28" s="5" t="s">
        <v>11</v>
      </c>
      <c r="D28" s="5" t="s">
        <v>12</v>
      </c>
      <c r="E28" s="6"/>
      <c r="F28" s="7"/>
      <c r="G28" s="6"/>
      <c r="H28" s="6">
        <v>10.0</v>
      </c>
      <c r="I28" s="7"/>
      <c r="J28" s="7">
        <f t="shared" si="2"/>
        <v>10</v>
      </c>
      <c r="M28" s="1">
        <f>(E28*MarginAnalysis!$B$11)+(F28*MarginAnalysis!$B$12)+(G28*MarginAnalysis!$B$15)+(H28*MarginAnalysis!$B$13)+(I28*MarginAnalysis!$B$14)</f>
        <v>-10910</v>
      </c>
    </row>
    <row r="29">
      <c r="A29" s="11"/>
      <c r="B29" s="5" t="s">
        <v>51</v>
      </c>
      <c r="C29" s="5" t="s">
        <v>11</v>
      </c>
      <c r="D29" s="5" t="s">
        <v>12</v>
      </c>
      <c r="E29" s="6"/>
      <c r="F29" s="7"/>
      <c r="G29" s="6">
        <v>5.0</v>
      </c>
      <c r="H29" s="7"/>
      <c r="I29" s="7"/>
      <c r="J29" s="7">
        <f t="shared" si="2"/>
        <v>5</v>
      </c>
      <c r="M29" s="1">
        <f>(E29*MarginAnalysis!$B$11)+(F29*MarginAnalysis!$B$12)+(G29*MarginAnalysis!$B$15)+(H29*MarginAnalysis!$B$13)+(I29*MarginAnalysis!$B$14)</f>
        <v>-5866.25</v>
      </c>
    </row>
    <row r="30">
      <c r="A30" s="11"/>
      <c r="B30" s="5" t="s">
        <v>52</v>
      </c>
      <c r="C30" s="5" t="s">
        <v>16</v>
      </c>
      <c r="D30" s="5" t="s">
        <v>11</v>
      </c>
      <c r="E30" s="6"/>
      <c r="F30" s="7"/>
      <c r="G30" s="6"/>
      <c r="H30" s="6">
        <v>5.0</v>
      </c>
      <c r="I30" s="7"/>
      <c r="J30" s="7">
        <f t="shared" si="2"/>
        <v>5</v>
      </c>
      <c r="M30" s="1">
        <f>(E30*MarginAnalysis!$B$11)+(F30*MarginAnalysis!$B$12)+(G30*MarginAnalysis!$B$15)+(H30*MarginAnalysis!$B$13)+(I30*MarginAnalysis!$B$14)</f>
        <v>-5455</v>
      </c>
    </row>
    <row r="31">
      <c r="A31" s="11"/>
      <c r="B31" s="5" t="s">
        <v>53</v>
      </c>
      <c r="C31" s="5" t="s">
        <v>11</v>
      </c>
      <c r="D31" s="5" t="s">
        <v>16</v>
      </c>
      <c r="E31" s="6"/>
      <c r="F31" s="6">
        <v>1.0</v>
      </c>
      <c r="G31" s="6"/>
      <c r="H31" s="6">
        <v>5.0</v>
      </c>
      <c r="I31" s="7"/>
      <c r="J31" s="7">
        <f t="shared" si="2"/>
        <v>6</v>
      </c>
      <c r="M31" s="1">
        <f>(E31*MarginAnalysis!$B$11)+(F31*MarginAnalysis!$B$12)+(G31*MarginAnalysis!$B$15)+(H31*MarginAnalysis!$B$13)+(I31*MarginAnalysis!$B$14)</f>
        <v>-6765</v>
      </c>
    </row>
    <row r="32">
      <c r="A32" s="11"/>
      <c r="B32" s="5" t="s">
        <v>54</v>
      </c>
      <c r="C32" s="5" t="s">
        <v>11</v>
      </c>
      <c r="D32" s="5" t="s">
        <v>12</v>
      </c>
      <c r="E32" s="6">
        <v>10.0</v>
      </c>
      <c r="F32" s="7"/>
      <c r="G32" s="6"/>
      <c r="H32" s="7"/>
      <c r="I32" s="7"/>
      <c r="J32" s="7">
        <f t="shared" si="2"/>
        <v>10</v>
      </c>
      <c r="M32" s="1">
        <f>(E32*MarginAnalysis!$B$11)+(F32*MarginAnalysis!$B$12)+(G32*MarginAnalysis!$B$15)+(H32*MarginAnalysis!$B$13)+(I32*MarginAnalysis!$B$14)</f>
        <v>-12750</v>
      </c>
    </row>
    <row r="33">
      <c r="A33" s="11"/>
      <c r="B33" s="5" t="s">
        <v>55</v>
      </c>
      <c r="C33" s="5" t="s">
        <v>11</v>
      </c>
      <c r="D33" s="5" t="s">
        <v>12</v>
      </c>
      <c r="E33" s="6"/>
      <c r="F33" s="7"/>
      <c r="G33" s="6"/>
      <c r="H33" s="6">
        <v>10.0</v>
      </c>
      <c r="I33" s="7"/>
      <c r="J33" s="7">
        <f t="shared" si="2"/>
        <v>10</v>
      </c>
      <c r="M33" s="1">
        <f>(E33*MarginAnalysis!$B$11)+(F33*MarginAnalysis!$B$12)+(G33*MarginAnalysis!$B$15)+(H33*MarginAnalysis!$B$13)+(I33*MarginAnalysis!$B$14)</f>
        <v>-10910</v>
      </c>
    </row>
    <row r="34">
      <c r="A34" s="11"/>
      <c r="B34" s="5" t="s">
        <v>56</v>
      </c>
      <c r="C34" s="5" t="s">
        <v>11</v>
      </c>
      <c r="D34" s="5" t="s">
        <v>12</v>
      </c>
      <c r="E34" s="6"/>
      <c r="F34" s="7"/>
      <c r="G34" s="6"/>
      <c r="H34" s="6">
        <v>4.0</v>
      </c>
      <c r="I34" s="7"/>
      <c r="J34" s="7">
        <f t="shared" si="2"/>
        <v>4</v>
      </c>
      <c r="K34" s="3" t="s">
        <v>57</v>
      </c>
      <c r="M34" s="1">
        <f>(E34*MarginAnalysis!$B$11)+(F34*MarginAnalysis!$B$12)+(G34*MarginAnalysis!$B$15)+(H34*MarginAnalysis!$B$13)+(I34*MarginAnalysis!$B$14)</f>
        <v>-4364</v>
      </c>
    </row>
    <row r="35">
      <c r="A35" s="9"/>
      <c r="B35" s="5" t="s">
        <v>58</v>
      </c>
      <c r="C35" s="5" t="s">
        <v>11</v>
      </c>
      <c r="D35" s="5" t="s">
        <v>12</v>
      </c>
      <c r="E35" s="6">
        <v>10.0</v>
      </c>
      <c r="F35" s="7"/>
      <c r="G35" s="6"/>
      <c r="H35" s="7"/>
      <c r="I35" s="7"/>
      <c r="J35" s="7">
        <f t="shared" si="2"/>
        <v>10</v>
      </c>
      <c r="K35" s="1">
        <f>(SUM(J6:J35)/J36)*100</f>
        <v>68.57142857</v>
      </c>
      <c r="M35" s="1">
        <f>(E35*MarginAnalysis!$B$11)+(F35*MarginAnalysis!$B$12)+(G35*MarginAnalysis!$B$15)+(H35*MarginAnalysis!$B$13)+(I35*MarginAnalysis!$B$14)</f>
        <v>-12750</v>
      </c>
    </row>
    <row r="36">
      <c r="D36" s="3" t="s">
        <v>8</v>
      </c>
      <c r="E36" s="7">
        <f t="shared" ref="E36:J36" si="3">SUM(E2:E35)</f>
        <v>70</v>
      </c>
      <c r="F36" s="7">
        <f t="shared" si="3"/>
        <v>70</v>
      </c>
      <c r="G36" s="7">
        <f t="shared" si="3"/>
        <v>70</v>
      </c>
      <c r="H36" s="7">
        <f t="shared" si="3"/>
        <v>71</v>
      </c>
      <c r="I36" s="7">
        <f t="shared" si="3"/>
        <v>69</v>
      </c>
      <c r="J36" s="7">
        <f t="shared" si="3"/>
        <v>350</v>
      </c>
      <c r="K36" s="12">
        <f>(75/351)*100</f>
        <v>21.36752137</v>
      </c>
      <c r="M36" s="1">
        <f>(E36*MarginAnalysis!$B$11)+(F36*MarginAnalysis!$B$12)+(G36*MarginAnalysis!$B$15)+(H36*MarginAnalysis!$B$13)+(I36*MarginAnalysis!$B$14)</f>
        <v>-434400.4048</v>
      </c>
    </row>
    <row r="37">
      <c r="B37" s="10" t="s">
        <v>59</v>
      </c>
    </row>
    <row r="39">
      <c r="B39" s="5" t="s">
        <v>60</v>
      </c>
    </row>
    <row r="40">
      <c r="B40" s="13" t="s">
        <v>61</v>
      </c>
      <c r="C40" s="14"/>
    </row>
    <row r="41">
      <c r="B41" s="5" t="s">
        <v>62</v>
      </c>
    </row>
  </sheetData>
  <mergeCells count="8">
    <mergeCell ref="A3:A4"/>
    <mergeCell ref="A5:A9"/>
    <mergeCell ref="A10:A11"/>
    <mergeCell ref="A12:A16"/>
    <mergeCell ref="A17:A24"/>
    <mergeCell ref="A25:A26"/>
    <mergeCell ref="A27:A35"/>
    <mergeCell ref="B40:C40"/>
  </mergeCells>
  <conditionalFormatting sqref="J2:J35">
    <cfRule type="cellIs" dxfId="0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1.63"/>
    <col customWidth="1" min="3" max="3" width="10.75"/>
    <col customWidth="1" min="4" max="4" width="9.88"/>
    <col customWidth="1" min="5" max="11" width="10.25"/>
    <col customWidth="1" min="12" max="12" width="11.63"/>
  </cols>
  <sheetData>
    <row r="1">
      <c r="A1" s="15" t="s">
        <v>63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5"/>
      <c r="B2" s="16"/>
      <c r="C2" s="17" t="s">
        <v>64</v>
      </c>
      <c r="D2" s="16"/>
      <c r="E2" s="16"/>
      <c r="F2" s="16"/>
      <c r="G2" s="16"/>
      <c r="H2" s="16"/>
      <c r="I2" s="16"/>
      <c r="J2" s="16"/>
      <c r="K2" s="16"/>
      <c r="L2" s="16"/>
    </row>
    <row r="3">
      <c r="A3" s="18" t="s">
        <v>65</v>
      </c>
      <c r="B3" s="19">
        <f>EffortEstimate!J36</f>
        <v>350</v>
      </c>
      <c r="C3" s="20">
        <f t="shared" ref="C3:C8" si="1">B3/$B$3</f>
        <v>1</v>
      </c>
      <c r="D3" s="16"/>
      <c r="E3" s="21"/>
      <c r="F3" s="16"/>
      <c r="G3" s="16"/>
      <c r="H3" s="16"/>
      <c r="I3" s="16"/>
      <c r="J3" s="16"/>
      <c r="K3" s="16"/>
      <c r="L3" s="16"/>
    </row>
    <row r="4">
      <c r="A4" s="17" t="s">
        <v>3</v>
      </c>
      <c r="B4" s="19">
        <f>EffortEstimate!E36</f>
        <v>70</v>
      </c>
      <c r="C4" s="20">
        <f t="shared" si="1"/>
        <v>0.2</v>
      </c>
      <c r="D4" s="16"/>
      <c r="E4" s="16"/>
      <c r="F4" s="16"/>
      <c r="G4" s="16"/>
      <c r="H4" s="16"/>
      <c r="I4" s="16"/>
      <c r="J4" s="16"/>
      <c r="K4" s="16"/>
      <c r="L4" s="16"/>
    </row>
    <row r="5">
      <c r="A5" s="17" t="s">
        <v>4</v>
      </c>
      <c r="B5" s="19">
        <f>EffortEstimate!F36</f>
        <v>70</v>
      </c>
      <c r="C5" s="20">
        <f t="shared" si="1"/>
        <v>0.2</v>
      </c>
      <c r="D5" s="16"/>
      <c r="E5" s="16"/>
      <c r="F5" s="16"/>
      <c r="G5" s="16"/>
      <c r="H5" s="16"/>
      <c r="I5" s="16"/>
      <c r="J5" s="16"/>
      <c r="K5" s="16"/>
      <c r="L5" s="16"/>
    </row>
    <row r="6">
      <c r="A6" s="17" t="s">
        <v>6</v>
      </c>
      <c r="B6" s="19">
        <f>EffortEstimate!H36</f>
        <v>71</v>
      </c>
      <c r="C6" s="20">
        <f t="shared" si="1"/>
        <v>0.2028571429</v>
      </c>
      <c r="D6" s="16"/>
      <c r="E6" s="16"/>
      <c r="F6" s="16"/>
      <c r="G6" s="16"/>
      <c r="H6" s="16"/>
      <c r="I6" s="16"/>
      <c r="J6" s="16"/>
      <c r="K6" s="16"/>
      <c r="L6" s="16"/>
    </row>
    <row r="7">
      <c r="A7" s="17" t="s">
        <v>7</v>
      </c>
      <c r="B7" s="19">
        <f>EffortEstimate!I36</f>
        <v>69</v>
      </c>
      <c r="C7" s="20">
        <f t="shared" si="1"/>
        <v>0.1971428571</v>
      </c>
      <c r="D7" s="16"/>
      <c r="E7" s="16"/>
      <c r="F7" s="16"/>
      <c r="G7" s="16"/>
      <c r="H7" s="16"/>
      <c r="I7" s="16"/>
      <c r="J7" s="16"/>
      <c r="K7" s="16"/>
      <c r="L7" s="16"/>
    </row>
    <row r="8">
      <c r="A8" s="17" t="s">
        <v>5</v>
      </c>
      <c r="B8" s="19">
        <f>EffortEstimate!G36</f>
        <v>70</v>
      </c>
      <c r="C8" s="20">
        <f t="shared" si="1"/>
        <v>0.2</v>
      </c>
      <c r="D8" s="16"/>
      <c r="E8" s="16"/>
      <c r="F8" s="16"/>
      <c r="G8" s="16"/>
      <c r="H8" s="16"/>
      <c r="I8" s="16"/>
      <c r="J8" s="16"/>
      <c r="K8" s="16"/>
      <c r="L8" s="16"/>
    </row>
    <row r="9">
      <c r="A9" s="18" t="s">
        <v>66</v>
      </c>
      <c r="B9" s="19">
        <v>1.0</v>
      </c>
      <c r="C9" s="22"/>
      <c r="D9" s="16"/>
      <c r="E9" s="21"/>
      <c r="F9" s="16"/>
      <c r="G9" s="16"/>
      <c r="H9" s="16"/>
      <c r="I9" s="16"/>
      <c r="J9" s="16"/>
      <c r="K9" s="16"/>
      <c r="L9" s="16"/>
    </row>
    <row r="10">
      <c r="A10" s="16"/>
      <c r="B10" s="16"/>
      <c r="C10" s="16"/>
      <c r="D10" s="16"/>
      <c r="E10" s="23"/>
      <c r="F10" s="16"/>
      <c r="G10" s="16"/>
      <c r="H10" s="16"/>
      <c r="I10" s="16"/>
      <c r="J10" s="16"/>
      <c r="K10" s="16"/>
      <c r="L10" s="16"/>
    </row>
    <row r="11">
      <c r="A11" s="17" t="s">
        <v>67</v>
      </c>
      <c r="B11" s="24">
        <f>-((25000+500)/20)</f>
        <v>-1275</v>
      </c>
      <c r="C11" s="25" t="s">
        <v>68</v>
      </c>
      <c r="D11" s="16"/>
      <c r="E11" s="26"/>
      <c r="F11" s="16"/>
      <c r="G11" s="16"/>
      <c r="H11" s="16"/>
      <c r="I11" s="16"/>
      <c r="J11" s="16"/>
      <c r="K11" s="16"/>
      <c r="L11" s="16"/>
    </row>
    <row r="12">
      <c r="A12" s="17" t="s">
        <v>69</v>
      </c>
      <c r="B12" s="24">
        <f>-((96000/5/20)+(3000/20)+(100)+(100))</f>
        <v>-1310</v>
      </c>
      <c r="C12" s="25" t="s">
        <v>70</v>
      </c>
      <c r="D12" s="16"/>
      <c r="E12" s="26"/>
      <c r="F12" s="16"/>
      <c r="G12" s="16"/>
      <c r="H12" s="16"/>
      <c r="I12" s="16"/>
      <c r="J12" s="16"/>
      <c r="K12" s="16"/>
      <c r="L12" s="16"/>
    </row>
    <row r="13">
      <c r="A13" s="17" t="s">
        <v>71</v>
      </c>
      <c r="B13" s="24">
        <f>-(516+(3100/20)+420)</f>
        <v>-1091</v>
      </c>
      <c r="C13" s="25" t="s">
        <v>72</v>
      </c>
      <c r="D13" s="16"/>
      <c r="E13" s="27"/>
      <c r="F13" s="16"/>
      <c r="G13" s="16"/>
      <c r="H13" s="16"/>
      <c r="I13" s="16"/>
      <c r="J13" s="16"/>
      <c r="K13" s="16"/>
      <c r="L13" s="16"/>
    </row>
    <row r="14">
      <c r="A14" s="17" t="s">
        <v>73</v>
      </c>
      <c r="B14" s="24">
        <f> -((157000/(18*7))+(600/14)+(500/7))</f>
        <v>-1360.31746</v>
      </c>
      <c r="C14" s="28" t="s">
        <v>74</v>
      </c>
      <c r="D14" s="16"/>
      <c r="E14" s="16"/>
      <c r="F14" s="16"/>
      <c r="G14" s="16"/>
      <c r="H14" s="16"/>
      <c r="I14" s="16"/>
      <c r="J14" s="16"/>
      <c r="K14" s="16"/>
      <c r="L14" s="16"/>
    </row>
    <row r="15">
      <c r="A15" s="17" t="s">
        <v>75</v>
      </c>
      <c r="B15" s="24">
        <f>-(23125+(30*8+5*20))/20</f>
        <v>-1173.25</v>
      </c>
      <c r="C15" s="28" t="s">
        <v>76</v>
      </c>
      <c r="D15" s="16"/>
      <c r="E15" s="16"/>
      <c r="F15" s="16"/>
      <c r="G15" s="16"/>
      <c r="H15" s="16"/>
      <c r="I15" s="16"/>
      <c r="J15" s="16"/>
      <c r="K15" s="16"/>
      <c r="L15" s="16"/>
    </row>
    <row r="16">
      <c r="A16" s="28"/>
      <c r="B16" s="23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>
      <c r="A17" s="16"/>
      <c r="B17" s="23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>
      <c r="A18" s="18" t="s">
        <v>77</v>
      </c>
      <c r="B18" s="29">
        <v>875000.0</v>
      </c>
      <c r="C18" s="23"/>
      <c r="D18" s="16"/>
      <c r="E18" s="16"/>
      <c r="F18" s="16"/>
      <c r="G18" s="16"/>
      <c r="H18" s="16"/>
      <c r="I18" s="16"/>
      <c r="J18" s="16"/>
      <c r="K18" s="16"/>
      <c r="L18" s="16"/>
    </row>
    <row r="19">
      <c r="A19" s="16"/>
      <c r="B19" s="30"/>
      <c r="C19" s="23"/>
      <c r="D19" s="16"/>
      <c r="E19" s="16"/>
      <c r="F19" s="16"/>
      <c r="G19" s="16"/>
      <c r="H19" s="16"/>
      <c r="I19" s="16"/>
      <c r="J19" s="16"/>
      <c r="K19" s="16"/>
      <c r="L19" s="16"/>
    </row>
    <row r="20">
      <c r="A20" s="16"/>
      <c r="B20" s="30"/>
      <c r="C20" s="23"/>
      <c r="D20" s="16"/>
      <c r="E20" s="16"/>
      <c r="F20" s="16"/>
      <c r="G20" s="16"/>
      <c r="H20" s="16"/>
      <c r="I20" s="16"/>
      <c r="J20" s="16"/>
      <c r="K20" s="16"/>
      <c r="L20" s="16"/>
    </row>
    <row r="21">
      <c r="A21" s="18" t="s">
        <v>78</v>
      </c>
      <c r="B21" s="31">
        <f>(B4)*B11+(B5)*B12+(B6)*B13+(B7)*B14+(B8)*B15</f>
        <v>-434400.4048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>
      <c r="A22" s="17" t="s">
        <v>79</v>
      </c>
      <c r="B22" s="31">
        <f>SUM(B18:B21)</f>
        <v>440599.5952</v>
      </c>
      <c r="C22" s="30"/>
      <c r="D22" s="16"/>
      <c r="E22" s="16"/>
      <c r="F22" s="16"/>
      <c r="G22" s="16"/>
      <c r="H22" s="16"/>
      <c r="I22" s="16"/>
      <c r="J22" s="16"/>
      <c r="K22" s="16"/>
      <c r="L22" s="16"/>
    </row>
    <row r="23">
      <c r="A23" s="18" t="s">
        <v>80</v>
      </c>
      <c r="B23" s="32">
        <f>B22/B18</f>
        <v>0.5035423946</v>
      </c>
      <c r="C23" s="25" t="s">
        <v>81</v>
      </c>
      <c r="D23" s="16"/>
      <c r="E23" s="16"/>
      <c r="F23" s="16"/>
      <c r="G23" s="16"/>
      <c r="H23" s="16"/>
      <c r="I23" s="16"/>
      <c r="J23" s="16"/>
      <c r="K23" s="16"/>
      <c r="L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>
      <c r="A29" s="3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>
      <c r="A31" s="36"/>
      <c r="B31" s="37"/>
      <c r="C31" s="38"/>
      <c r="D31" s="38"/>
      <c r="E31" s="38"/>
      <c r="F31" s="38"/>
      <c r="G31" s="38"/>
      <c r="H31" s="38"/>
      <c r="I31" s="38"/>
      <c r="J31" s="38"/>
      <c r="K31" s="38"/>
      <c r="L31" s="37"/>
    </row>
    <row r="32">
      <c r="A32" s="36"/>
      <c r="B32" s="38"/>
      <c r="C32" s="38"/>
      <c r="D32" s="38"/>
      <c r="E32" s="37"/>
      <c r="F32" s="37"/>
      <c r="G32" s="37"/>
      <c r="H32" s="37"/>
      <c r="I32" s="37"/>
      <c r="J32" s="37"/>
      <c r="K32" s="37"/>
      <c r="L32" s="37"/>
    </row>
    <row r="33">
      <c r="A33" s="36"/>
      <c r="B33" s="38"/>
      <c r="C33" s="38"/>
      <c r="D33" s="38"/>
      <c r="E33" s="37"/>
      <c r="F33" s="37"/>
      <c r="G33" s="37"/>
      <c r="H33" s="37"/>
      <c r="I33" s="37"/>
      <c r="J33" s="37"/>
      <c r="K33" s="37"/>
      <c r="L33" s="37"/>
    </row>
    <row r="34">
      <c r="A34" s="36"/>
      <c r="B34" s="37"/>
      <c r="C34" s="37"/>
      <c r="D34" s="37"/>
      <c r="E34" s="38"/>
      <c r="F34" s="38"/>
      <c r="G34" s="38"/>
      <c r="H34" s="38"/>
      <c r="I34" s="38"/>
      <c r="J34" s="38"/>
      <c r="K34" s="38"/>
      <c r="L34" s="37"/>
    </row>
    <row r="3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>
      <c r="A38" s="36"/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39"/>
    </row>
    <row r="39">
      <c r="A39" s="36"/>
      <c r="B39" s="16"/>
      <c r="C39" s="16"/>
      <c r="D39" s="16"/>
      <c r="E39" s="39"/>
      <c r="F39" s="39"/>
      <c r="G39" s="39"/>
      <c r="H39" s="39"/>
      <c r="I39" s="39"/>
      <c r="J39" s="39"/>
      <c r="K39" s="39"/>
      <c r="L39" s="39"/>
    </row>
    <row r="40">
      <c r="A40" s="36"/>
      <c r="B40" s="16"/>
      <c r="C40" s="16"/>
      <c r="D40" s="16"/>
      <c r="E40" s="41"/>
      <c r="F40" s="41"/>
      <c r="G40" s="41"/>
      <c r="H40" s="41"/>
      <c r="I40" s="41"/>
      <c r="J40" s="41"/>
      <c r="K40" s="41"/>
      <c r="L40" s="39"/>
    </row>
    <row r="41">
      <c r="A41" s="36"/>
      <c r="B41" s="37"/>
      <c r="C41" s="37"/>
      <c r="D41" s="37"/>
      <c r="E41" s="38"/>
      <c r="F41" s="38"/>
      <c r="G41" s="38"/>
      <c r="H41" s="38"/>
      <c r="I41" s="38"/>
      <c r="J41" s="38"/>
      <c r="K41" s="38"/>
      <c r="L41" s="37"/>
    </row>
    <row r="42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>
      <c r="A44" s="42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</row>
    <row r="46">
      <c r="A46" s="43"/>
      <c r="B46" s="44"/>
      <c r="C46" s="45"/>
      <c r="D46" s="37"/>
      <c r="E46" s="38"/>
      <c r="F46" s="38"/>
      <c r="G46" s="38"/>
      <c r="H46" s="38"/>
      <c r="I46" s="38"/>
      <c r="J46" s="38"/>
      <c r="K46" s="38"/>
      <c r="L46" s="46"/>
    </row>
    <row r="47">
      <c r="A47" s="43"/>
      <c r="B47" s="44"/>
      <c r="C47" s="45"/>
      <c r="D47" s="37"/>
      <c r="E47" s="38"/>
      <c r="F47" s="38"/>
      <c r="G47" s="38"/>
      <c r="H47" s="38"/>
      <c r="I47" s="38"/>
      <c r="J47" s="38"/>
      <c r="K47" s="38"/>
      <c r="L47" s="46"/>
    </row>
    <row r="48">
      <c r="A48" s="43"/>
      <c r="B48" s="44"/>
      <c r="C48" s="45"/>
      <c r="D48" s="37"/>
      <c r="E48" s="38"/>
      <c r="F48" s="38"/>
      <c r="G48" s="38"/>
      <c r="H48" s="38"/>
      <c r="I48" s="38"/>
      <c r="J48" s="38"/>
      <c r="K48" s="38"/>
      <c r="L48" s="46"/>
    </row>
    <row r="49">
      <c r="A49" s="43"/>
      <c r="B49" s="44"/>
      <c r="C49" s="45"/>
      <c r="D49" s="37"/>
      <c r="E49" s="38"/>
      <c r="F49" s="38"/>
      <c r="G49" s="38"/>
      <c r="H49" s="38"/>
      <c r="I49" s="38"/>
      <c r="J49" s="38"/>
      <c r="K49" s="38"/>
      <c r="L49" s="46"/>
    </row>
    <row r="50">
      <c r="A50" s="36"/>
      <c r="B50" s="47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>
      <c r="A51" s="3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</row>
    <row r="52">
      <c r="A52" s="3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</row>
    <row r="53">
      <c r="A53" s="42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</row>
    <row r="55">
      <c r="A55" s="43"/>
      <c r="B55" s="44"/>
      <c r="C55" s="45"/>
      <c r="D55" s="37"/>
      <c r="E55" s="38"/>
      <c r="F55" s="38"/>
      <c r="G55" s="38"/>
      <c r="H55" s="38"/>
      <c r="I55" s="38"/>
      <c r="J55" s="38"/>
      <c r="K55" s="38"/>
      <c r="L55" s="46"/>
    </row>
    <row r="56">
      <c r="A56" s="43"/>
      <c r="B56" s="44"/>
      <c r="C56" s="45"/>
      <c r="D56" s="37"/>
      <c r="E56" s="38"/>
      <c r="F56" s="38"/>
      <c r="G56" s="38"/>
      <c r="H56" s="38"/>
      <c r="I56" s="38"/>
      <c r="J56" s="38"/>
      <c r="K56" s="38"/>
      <c r="L56" s="46"/>
    </row>
    <row r="57">
      <c r="A57" s="43"/>
      <c r="B57" s="44"/>
      <c r="C57" s="45"/>
      <c r="D57" s="37"/>
      <c r="E57" s="38"/>
      <c r="F57" s="38"/>
      <c r="G57" s="38"/>
      <c r="H57" s="38"/>
      <c r="I57" s="38"/>
      <c r="J57" s="38"/>
      <c r="K57" s="38"/>
      <c r="L57" s="46"/>
    </row>
    <row r="58">
      <c r="A58" s="43"/>
      <c r="B58" s="44"/>
      <c r="C58" s="45"/>
      <c r="D58" s="37"/>
      <c r="E58" s="38"/>
      <c r="F58" s="38"/>
      <c r="G58" s="38"/>
      <c r="H58" s="38"/>
      <c r="I58" s="38"/>
      <c r="J58" s="38"/>
      <c r="K58" s="38"/>
      <c r="L58" s="46"/>
    </row>
    <row r="59">
      <c r="A59" s="36"/>
      <c r="B59" s="47"/>
      <c r="C59" s="45"/>
      <c r="D59" s="45"/>
      <c r="E59" s="45"/>
      <c r="F59" s="45"/>
      <c r="G59" s="45"/>
      <c r="H59" s="45"/>
      <c r="I59" s="45"/>
      <c r="J59" s="45"/>
      <c r="K59" s="45"/>
      <c r="L59" s="46"/>
    </row>
    <row r="60">
      <c r="A60" s="3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>
      <c r="A61" s="3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</row>
    <row r="62">
      <c r="A62" s="42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>
      <c r="A64" s="43"/>
      <c r="B64" s="44"/>
      <c r="C64" s="45"/>
      <c r="D64" s="37"/>
      <c r="E64" s="38"/>
      <c r="F64" s="38"/>
      <c r="G64" s="38"/>
      <c r="H64" s="38"/>
      <c r="I64" s="38"/>
      <c r="J64" s="38"/>
      <c r="K64" s="38"/>
      <c r="L64" s="46"/>
    </row>
    <row r="65">
      <c r="A65" s="43"/>
      <c r="B65" s="44"/>
      <c r="C65" s="45"/>
      <c r="D65" s="37"/>
      <c r="E65" s="38"/>
      <c r="F65" s="38"/>
      <c r="G65" s="38"/>
      <c r="H65" s="38"/>
      <c r="I65" s="38"/>
      <c r="J65" s="38"/>
      <c r="K65" s="38"/>
      <c r="L65" s="46"/>
    </row>
    <row r="66">
      <c r="A66" s="43"/>
      <c r="B66" s="44"/>
      <c r="C66" s="45"/>
      <c r="D66" s="37"/>
      <c r="E66" s="38"/>
      <c r="F66" s="38"/>
      <c r="G66" s="38"/>
      <c r="H66" s="38"/>
      <c r="I66" s="38"/>
      <c r="J66" s="38"/>
      <c r="K66" s="38"/>
      <c r="L66" s="46"/>
    </row>
    <row r="67">
      <c r="A67" s="43"/>
      <c r="B67" s="44"/>
      <c r="C67" s="45"/>
      <c r="D67" s="37"/>
      <c r="E67" s="38"/>
      <c r="F67" s="38"/>
      <c r="G67" s="38"/>
      <c r="H67" s="38"/>
      <c r="I67" s="38"/>
      <c r="J67" s="38"/>
      <c r="K67" s="38"/>
      <c r="L67" s="46"/>
    </row>
    <row r="68">
      <c r="A68" s="36"/>
      <c r="B68" s="47"/>
      <c r="C68" s="45"/>
      <c r="D68" s="45"/>
      <c r="E68" s="45"/>
      <c r="F68" s="45"/>
      <c r="G68" s="45"/>
      <c r="H68" s="45"/>
      <c r="I68" s="45"/>
      <c r="J68" s="45"/>
      <c r="K68" s="45"/>
      <c r="L68" s="46"/>
    </row>
    <row r="69">
      <c r="A69" s="3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</row>
    <row r="70">
      <c r="A70" s="16"/>
      <c r="B70" s="48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>
      <c r="A71" s="3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>
      <c r="A72" s="38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>
      <c r="A73" s="36"/>
      <c r="B73" s="37"/>
      <c r="C73" s="46"/>
      <c r="D73" s="37"/>
      <c r="E73" s="37"/>
      <c r="F73" s="37"/>
      <c r="G73" s="37"/>
      <c r="H73" s="37"/>
      <c r="I73" s="37"/>
      <c r="J73" s="37"/>
      <c r="K73" s="37"/>
      <c r="L73" s="37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>
      <c r="A75" s="36"/>
      <c r="B75" s="49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>
      <c r="A76" s="36"/>
      <c r="B76" s="50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>
      <c r="A77" s="36"/>
      <c r="B77" s="49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>
      <c r="A79" s="5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>
      <c r="A80" s="38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>
      <c r="A81" s="36"/>
      <c r="B81" s="37"/>
      <c r="C81" s="46"/>
      <c r="D81" s="37"/>
      <c r="E81" s="37"/>
      <c r="F81" s="37"/>
      <c r="G81" s="37"/>
      <c r="H81" s="37"/>
      <c r="I81" s="37"/>
      <c r="J81" s="37"/>
      <c r="K81" s="37"/>
      <c r="L81" s="37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>
      <c r="A83" s="36"/>
      <c r="B83" s="49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>
      <c r="A84" s="36"/>
      <c r="B84" s="50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>
      <c r="A85" s="36"/>
      <c r="B85" s="49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0" t="s">
        <v>82</v>
      </c>
      <c r="C2" s="10" t="s">
        <v>83</v>
      </c>
      <c r="D2" s="10" t="s">
        <v>84</v>
      </c>
    </row>
    <row r="3">
      <c r="B3" s="10" t="s">
        <v>85</v>
      </c>
      <c r="C3" s="10">
        <v>4.0</v>
      </c>
    </row>
    <row r="4">
      <c r="B4" s="10" t="s">
        <v>86</v>
      </c>
      <c r="C4" s="10">
        <v>1.0</v>
      </c>
    </row>
    <row r="5">
      <c r="B5" s="10" t="s">
        <v>87</v>
      </c>
      <c r="C5" s="10">
        <v>1.0</v>
      </c>
    </row>
    <row r="6">
      <c r="B6" s="10" t="s">
        <v>88</v>
      </c>
      <c r="C6" s="10">
        <v>1.0</v>
      </c>
    </row>
    <row r="7">
      <c r="B7" s="10" t="s">
        <v>89</v>
      </c>
      <c r="C7" s="10">
        <v>1.0</v>
      </c>
    </row>
    <row r="8">
      <c r="B8" s="10" t="s">
        <v>90</v>
      </c>
      <c r="C8" s="10">
        <v>1.0</v>
      </c>
    </row>
    <row r="9">
      <c r="B9" s="10" t="s">
        <v>91</v>
      </c>
      <c r="C9" s="10">
        <v>2.0</v>
      </c>
    </row>
  </sheetData>
  <drawing r:id="rId1"/>
</worksheet>
</file>