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iegoVillamil\Library\Repos\4-prod\catalogs\refs\catalogs\"/>
    </mc:Choice>
  </mc:AlternateContent>
  <xr:revisionPtr revIDLastSave="0" documentId="13_ncr:1_{5D0A1737-509F-47CD-B04C-5E4B7293DAD2}" xr6:coauthVersionLast="47" xr6:coauthVersionMax="47" xr10:uidLastSave="{00000000-0000-0000-0000-000000000000}"/>
  <bookViews>
    <workbookView xWindow="22908" yWindow="-132" windowWidth="23304" windowHeight="12504" xr2:uid="{00000000-000D-0000-FFFF-FFFF00000000}"/>
  </bookViews>
  <sheets>
    <sheet name="BancosTC" sheetId="1" r:id="rId1"/>
    <sheet name=" MOTIVO DEVOLUCION QC1CXGS1" sheetId="2" state="hidden" r:id="rId2"/>
    <sheet name="Hoja1" sheetId="3" state="hidden" r:id="rId3"/>
  </sheets>
  <definedNames>
    <definedName name="_xlnm._FilterDatabase" localSheetId="0" hidden="1">BancosTC!#REF!</definedName>
    <definedName name="ExternalData_1" localSheetId="0" hidden="1">BancosTC!$M$3:$N$90</definedName>
    <definedName name="ExternalData_2" localSheetId="0" hidden="1">BancosTC!$E$3:$F$202</definedName>
    <definedName name="ExternalData_3" localSheetId="0" hidden="1">BancosTC!$T$3:$Y$249</definedName>
  </definedNames>
  <calcPr calcId="191029" iterate="1"/>
  <extLst>
    <ext xmlns:x15="http://schemas.microsoft.com/office/spreadsheetml/2010/11/main" uri="{FCE2AD5D-F65C-4FA6-A056-5C36A1767C68}">
      <x15:dataModel>
        <x15:modelTables>
          <x15:modelTable id="banxico_c9d6c1bb-6aeb-4fa0-ab5e-16c0caf9b785" name="banxico" connection="Query - banxico"/>
          <x15:modelTable id="bin_banks_fbac7528-21fb-48bf-b1fb-ae48778e0f2a" name="bin_banks" connection="Query - bin_banks"/>
          <x15:modelTable id="bins_29_a7987d6f-5a58-4b17-9c77-176205997674" name="bins_29" connection="Query - bins_29"/>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03" i="1" l="1"/>
  <c r="Z204" i="1"/>
  <c r="Z205" i="1"/>
  <c r="Z206" i="1"/>
  <c r="Z207" i="1"/>
  <c r="Z208" i="1"/>
  <c r="Z209" i="1"/>
  <c r="Z210" i="1"/>
  <c r="Z211" i="1"/>
  <c r="Z212" i="1"/>
  <c r="Z213" i="1"/>
  <c r="Z214" i="1"/>
  <c r="Z215" i="1"/>
  <c r="Z216" i="1"/>
  <c r="Z217" i="1"/>
  <c r="Z218" i="1"/>
  <c r="Z219" i="1"/>
  <c r="Z220" i="1"/>
  <c r="Z221" i="1"/>
  <c r="Z222" i="1"/>
  <c r="Z16" i="1"/>
  <c r="Z17" i="1"/>
  <c r="Z18" i="1"/>
  <c r="Z4" i="1"/>
  <c r="Z19" i="1"/>
  <c r="Z163" i="1"/>
  <c r="Z20" i="1"/>
  <c r="Z5" i="1"/>
  <c r="Z164" i="1"/>
  <c r="Z21" i="1"/>
  <c r="Z165" i="1"/>
  <c r="Z22" i="1"/>
  <c r="Z23" i="1"/>
  <c r="Z24" i="1"/>
  <c r="Z166" i="1"/>
  <c r="Z25" i="1"/>
  <c r="Z26" i="1"/>
  <c r="Z27" i="1"/>
  <c r="Z167" i="1"/>
  <c r="Z28" i="1"/>
  <c r="Z168" i="1"/>
  <c r="Z169" i="1"/>
  <c r="Z29" i="1"/>
  <c r="Z30" i="1"/>
  <c r="Z6" i="1"/>
  <c r="Z170" i="1"/>
  <c r="Z171" i="1"/>
  <c r="Z172" i="1"/>
  <c r="Z173" i="1"/>
  <c r="Z31" i="1"/>
  <c r="Z174" i="1"/>
  <c r="Z32" i="1"/>
  <c r="Z33" i="1"/>
  <c r="Z34" i="1"/>
  <c r="Z223" i="1"/>
  <c r="Z35" i="1"/>
  <c r="Z36" i="1"/>
  <c r="Z175" i="1"/>
  <c r="Z176" i="1"/>
  <c r="Z177" i="1"/>
  <c r="Z178" i="1"/>
  <c r="Z179" i="1"/>
  <c r="Z37" i="1"/>
  <c r="Z180" i="1"/>
  <c r="Z181" i="1"/>
  <c r="Z38" i="1"/>
  <c r="Z182" i="1"/>
  <c r="Z39" i="1"/>
  <c r="Z183" i="1"/>
  <c r="Z184" i="1"/>
  <c r="Z224" i="1"/>
  <c r="Z185" i="1"/>
  <c r="Z225" i="1"/>
  <c r="Z186" i="1"/>
  <c r="Z187" i="1"/>
  <c r="Z40" i="1"/>
  <c r="Z41" i="1"/>
  <c r="Z42" i="1"/>
  <c r="Z43" i="1"/>
  <c r="Z44" i="1"/>
  <c r="Z45" i="1"/>
  <c r="Z46" i="1"/>
  <c r="Z47" i="1"/>
  <c r="Z48" i="1"/>
  <c r="Z49" i="1"/>
  <c r="Z50" i="1"/>
  <c r="Z51" i="1"/>
  <c r="Z226" i="1"/>
  <c r="Z52" i="1"/>
  <c r="Z53" i="1"/>
  <c r="Z54" i="1"/>
  <c r="Z7" i="1"/>
  <c r="Z55" i="1"/>
  <c r="Z56" i="1"/>
  <c r="Z57" i="1"/>
  <c r="Z58" i="1"/>
  <c r="Z59" i="1"/>
  <c r="Z60" i="1"/>
  <c r="Z61" i="1"/>
  <c r="Z62" i="1"/>
  <c r="Z63" i="1"/>
  <c r="Z64" i="1"/>
  <c r="Z227" i="1"/>
  <c r="Z228" i="1"/>
  <c r="Z229" i="1"/>
  <c r="Z65" i="1"/>
  <c r="Z66" i="1"/>
  <c r="Z67" i="1"/>
  <c r="Z68" i="1"/>
  <c r="Z230" i="1"/>
  <c r="Z69" i="1"/>
  <c r="Z70" i="1"/>
  <c r="Z71" i="1"/>
  <c r="Z72" i="1"/>
  <c r="Z73" i="1"/>
  <c r="Z74" i="1"/>
  <c r="Z75" i="1"/>
  <c r="Z76" i="1"/>
  <c r="Z77" i="1"/>
  <c r="Z78" i="1"/>
  <c r="Z79" i="1"/>
  <c r="Z80" i="1"/>
  <c r="Z81" i="1"/>
  <c r="Z82" i="1"/>
  <c r="Z83" i="1"/>
  <c r="Z84" i="1"/>
  <c r="Z85" i="1"/>
  <c r="Z86" i="1"/>
  <c r="Z87" i="1"/>
  <c r="Z88" i="1"/>
  <c r="Z231" i="1"/>
  <c r="Z89" i="1"/>
  <c r="Z90" i="1"/>
  <c r="Z91" i="1"/>
  <c r="Z92" i="1"/>
  <c r="Z232" i="1"/>
  <c r="Z8" i="1"/>
  <c r="Z93" i="1"/>
  <c r="Z94" i="1"/>
  <c r="Z95" i="1"/>
  <c r="Z96" i="1"/>
  <c r="Z9" i="1"/>
  <c r="Z97" i="1"/>
  <c r="Z98" i="1"/>
  <c r="Z99" i="1"/>
  <c r="Z233" i="1"/>
  <c r="Z100" i="1"/>
  <c r="Z101" i="1"/>
  <c r="Z234" i="1"/>
  <c r="Z102" i="1"/>
  <c r="Z103" i="1"/>
  <c r="Z104" i="1"/>
  <c r="Z105" i="1"/>
  <c r="Z106" i="1"/>
  <c r="Z107" i="1"/>
  <c r="Z108" i="1"/>
  <c r="Z109" i="1"/>
  <c r="Z110" i="1"/>
  <c r="Z111" i="1"/>
  <c r="Z112" i="1"/>
  <c r="Z113" i="1"/>
  <c r="Z235" i="1"/>
  <c r="Z114" i="1"/>
  <c r="Z236" i="1"/>
  <c r="Z237" i="1"/>
  <c r="Z238" i="1"/>
  <c r="Z239" i="1"/>
  <c r="Z240" i="1"/>
  <c r="Z188" i="1"/>
  <c r="Z189" i="1"/>
  <c r="Z241" i="1"/>
  <c r="Z242" i="1"/>
  <c r="Z243" i="1"/>
  <c r="Z190" i="1"/>
  <c r="Z191" i="1"/>
  <c r="Z244" i="1"/>
  <c r="Z115" i="1"/>
  <c r="Z10" i="1"/>
  <c r="Z116" i="1"/>
  <c r="Z117" i="1"/>
  <c r="Z192" i="1"/>
  <c r="Z118" i="1"/>
  <c r="Z193" i="1"/>
  <c r="Z119" i="1"/>
  <c r="Z245" i="1"/>
  <c r="Z120" i="1"/>
  <c r="Z11" i="1"/>
  <c r="Z194" i="1"/>
  <c r="Z121" i="1"/>
  <c r="Z122" i="1"/>
  <c r="Z195" i="1"/>
  <c r="Z196" i="1"/>
  <c r="Z197" i="1"/>
  <c r="Z198" i="1"/>
  <c r="Z199" i="1"/>
  <c r="Z200" i="1"/>
  <c r="Z201" i="1"/>
  <c r="Z202" i="1"/>
  <c r="Z123" i="1"/>
  <c r="Z124" i="1"/>
  <c r="Z125" i="1"/>
  <c r="Z126" i="1"/>
  <c r="Z127" i="1"/>
  <c r="Z128" i="1"/>
  <c r="Z129" i="1"/>
  <c r="Z130" i="1"/>
  <c r="Z12" i="1"/>
  <c r="Z131" i="1"/>
  <c r="Z13" i="1"/>
  <c r="Z132" i="1"/>
  <c r="Z133" i="1"/>
  <c r="Z134" i="1"/>
  <c r="Z14" i="1"/>
  <c r="Z15"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246" i="1"/>
  <c r="Z247" i="1"/>
  <c r="Z248" i="1"/>
  <c r="Z249" i="1"/>
  <c r="AC198" i="1"/>
  <c r="AD198" i="1" s="1"/>
  <c r="AC162" i="1"/>
  <c r="AD162" i="1" s="1"/>
  <c r="AC128" i="1"/>
  <c r="AD128" i="1" s="1"/>
  <c r="AC144" i="1"/>
  <c r="AD144" i="1" s="1"/>
  <c r="AC139" i="1"/>
  <c r="AD139" i="1" s="1"/>
  <c r="AC245" i="1"/>
  <c r="AD245" i="1" s="1"/>
  <c r="AC196" i="1"/>
  <c r="AD196" i="1" s="1"/>
  <c r="AC142" i="1"/>
  <c r="AD142" i="1" s="1"/>
  <c r="AC194" i="1"/>
  <c r="AC201" i="1"/>
  <c r="AD201" i="1" s="1"/>
  <c r="AC12" i="1"/>
  <c r="AC192" i="1"/>
  <c r="AD192" i="1" s="1"/>
  <c r="AC195" i="1"/>
  <c r="AD195" i="1" s="1"/>
  <c r="AC200" i="1"/>
  <c r="AD200" i="1" s="1"/>
  <c r="AC133" i="1"/>
  <c r="AD133" i="1" s="1"/>
  <c r="AC121" i="1"/>
  <c r="AD121" i="1" s="1"/>
  <c r="AC119" i="1"/>
  <c r="AD119" i="1" s="1"/>
  <c r="AC118" i="1"/>
  <c r="AD118" i="1" s="1"/>
  <c r="AC117" i="1"/>
  <c r="AD117" i="1" s="1"/>
  <c r="AC11" i="1"/>
  <c r="AD11" i="1" s="1"/>
  <c r="AC246" i="1"/>
  <c r="AD246" i="1" s="1"/>
  <c r="AC135" i="1"/>
  <c r="AD135" i="1" s="1"/>
  <c r="AC199" i="1"/>
  <c r="AD199" i="1" s="1"/>
  <c r="AC124" i="1"/>
  <c r="AD124" i="1" s="1"/>
  <c r="AC145" i="1"/>
  <c r="AC136" i="1"/>
  <c r="AD136" i="1" s="1"/>
  <c r="AC120" i="1"/>
  <c r="AC249" i="1"/>
  <c r="AD249" i="1" s="1"/>
  <c r="AC131" i="1"/>
  <c r="AD131" i="1" s="1"/>
  <c r="AC146" i="1"/>
  <c r="AD146" i="1" s="1"/>
  <c r="AC123" i="1"/>
  <c r="AD123" i="1" s="1"/>
  <c r="AC127" i="1"/>
  <c r="AD127" i="1" s="1"/>
  <c r="AC248" i="1"/>
  <c r="AD248" i="1" s="1"/>
  <c r="AC202" i="1"/>
  <c r="AD202" i="1" s="1"/>
  <c r="AC149" i="1"/>
  <c r="AD149" i="1" s="1"/>
  <c r="AC193" i="1"/>
  <c r="AD193" i="1" s="1"/>
  <c r="AC130" i="1"/>
  <c r="AD130" i="1" s="1"/>
  <c r="AC154" i="1"/>
  <c r="AC134" i="1"/>
  <c r="AC197" i="1"/>
  <c r="AD197" i="1" s="1"/>
  <c r="AC160" i="1"/>
  <c r="AC140" i="1"/>
  <c r="AD140" i="1" s="1"/>
  <c r="AC13" i="1"/>
  <c r="AC150" i="1"/>
  <c r="AD150" i="1" s="1"/>
  <c r="AC151" i="1"/>
  <c r="AD151" i="1" s="1"/>
  <c r="AC156" i="1"/>
  <c r="AD156" i="1" s="1"/>
  <c r="AC15" i="1"/>
  <c r="AD15" i="1" s="1"/>
  <c r="AC143" i="1"/>
  <c r="AD143" i="1" s="1"/>
  <c r="AC122" i="1"/>
  <c r="AD122" i="1" s="1"/>
  <c r="AC161" i="1"/>
  <c r="AD161" i="1" s="1"/>
  <c r="AC138" i="1"/>
  <c r="AD138" i="1" s="1"/>
  <c r="AC148" i="1"/>
  <c r="AD148" i="1" s="1"/>
  <c r="AC247" i="1"/>
  <c r="AD247" i="1" s="1"/>
  <c r="AC157" i="1"/>
  <c r="AD157" i="1" s="1"/>
  <c r="AC141" i="1"/>
  <c r="AD141" i="1" s="1"/>
  <c r="AC159" i="1"/>
  <c r="AD159" i="1" s="1"/>
  <c r="AC153" i="1"/>
  <c r="AC155" i="1"/>
  <c r="AD155" i="1" s="1"/>
  <c r="AC126" i="1"/>
  <c r="AC147" i="1"/>
  <c r="AD147" i="1" s="1"/>
  <c r="AC14" i="1"/>
  <c r="AD14" i="1" s="1"/>
  <c r="AC129" i="1"/>
  <c r="AD129" i="1" s="1"/>
  <c r="AC158" i="1"/>
  <c r="AD158" i="1" s="1"/>
  <c r="AC125" i="1"/>
  <c r="AD125" i="1" s="1"/>
  <c r="AC132" i="1"/>
  <c r="AD132" i="1" s="1"/>
  <c r="AC116" i="1"/>
  <c r="AD116" i="1" s="1"/>
  <c r="AC137" i="1"/>
  <c r="AD137" i="1" s="1"/>
  <c r="AC152" i="1"/>
  <c r="AD152" i="1" s="1"/>
  <c r="AC203" i="1"/>
  <c r="AD203" i="1" s="1"/>
  <c r="AC243" i="1"/>
  <c r="AD243" i="1" s="1"/>
  <c r="AC115" i="1"/>
  <c r="AD115" i="1" s="1"/>
  <c r="AC10" i="1"/>
  <c r="AD10" i="1" s="1"/>
  <c r="AC242" i="1"/>
  <c r="AC244" i="1"/>
  <c r="AD244" i="1" s="1"/>
  <c r="AC93" i="1"/>
  <c r="AC177" i="1"/>
  <c r="AD177" i="1" s="1"/>
  <c r="AC185" i="1"/>
  <c r="AD185" i="1" s="1"/>
  <c r="AC44" i="1"/>
  <c r="AD44" i="1" s="1"/>
  <c r="AC101" i="1"/>
  <c r="AD101" i="1" s="1"/>
  <c r="AC237" i="1"/>
  <c r="AD237" i="1" s="1"/>
  <c r="AC114" i="1"/>
  <c r="AD114" i="1" s="1"/>
  <c r="AC62" i="1"/>
  <c r="AD62" i="1" s="1"/>
  <c r="AC82" i="1"/>
  <c r="AD82" i="1" s="1"/>
  <c r="AC231" i="1"/>
  <c r="AD231" i="1" s="1"/>
  <c r="AC99" i="1"/>
  <c r="AD99" i="1" s="1"/>
  <c r="AC24" i="1"/>
  <c r="AD24" i="1" s="1"/>
  <c r="AC17" i="1"/>
  <c r="AD17" i="1" s="1"/>
  <c r="AC42" i="1"/>
  <c r="AD42" i="1" s="1"/>
  <c r="AC35" i="1"/>
  <c r="AC4" i="1"/>
  <c r="AD4" i="1" s="1"/>
  <c r="AC52" i="1"/>
  <c r="AC21" i="1"/>
  <c r="AD21" i="1" s="1"/>
  <c r="AC53" i="1"/>
  <c r="AD53" i="1" s="1"/>
  <c r="AC23" i="1"/>
  <c r="AD23" i="1" s="1"/>
  <c r="AC30" i="1"/>
  <c r="AD30" i="1" s="1"/>
  <c r="AC19" i="1"/>
  <c r="AD19" i="1" s="1"/>
  <c r="AC32" i="1"/>
  <c r="AD32" i="1" s="1"/>
  <c r="AC22" i="1"/>
  <c r="AD22" i="1" s="1"/>
  <c r="AC6" i="1"/>
  <c r="AD6" i="1" s="1"/>
  <c r="AC20" i="1"/>
  <c r="AD20" i="1" s="1"/>
  <c r="AC55" i="1"/>
  <c r="AD55" i="1" s="1"/>
  <c r="AC33" i="1"/>
  <c r="AD33" i="1" s="1"/>
  <c r="AC39" i="1"/>
  <c r="AD39" i="1" s="1"/>
  <c r="AC40" i="1"/>
  <c r="AD40" i="1" s="1"/>
  <c r="AC56" i="1"/>
  <c r="AC96" i="1"/>
  <c r="AD96" i="1" s="1"/>
  <c r="AC28" i="1"/>
  <c r="AD28" i="1" s="1"/>
  <c r="AC58" i="1"/>
  <c r="AD58" i="1" s="1"/>
  <c r="AC25" i="1"/>
  <c r="AD25" i="1" s="1"/>
  <c r="AC57" i="1"/>
  <c r="AD57" i="1" s="1"/>
  <c r="AC41" i="1"/>
  <c r="AD41" i="1" s="1"/>
  <c r="AC36" i="1"/>
  <c r="AD36" i="1" s="1"/>
  <c r="AC59" i="1"/>
  <c r="AD59" i="1" s="1"/>
  <c r="AC38" i="1"/>
  <c r="AD38" i="1" s="1"/>
  <c r="AC84" i="1"/>
  <c r="AD84" i="1" s="1"/>
  <c r="AC94" i="1"/>
  <c r="AD94" i="1" s="1"/>
  <c r="AC63" i="1"/>
  <c r="AD63" i="1" s="1"/>
  <c r="AC236" i="1"/>
  <c r="AD236" i="1" s="1"/>
  <c r="AC91" i="1"/>
  <c r="AD91" i="1" s="1"/>
  <c r="AC49" i="1"/>
  <c r="AD49" i="1" s="1"/>
  <c r="AC182" i="1"/>
  <c r="AC16" i="1"/>
  <c r="AD16" i="1" s="1"/>
  <c r="AC50" i="1"/>
  <c r="AC18" i="1"/>
  <c r="AD18" i="1" s="1"/>
  <c r="AC27" i="1"/>
  <c r="AD27" i="1" s="1"/>
  <c r="AC88" i="1"/>
  <c r="AD88" i="1" s="1"/>
  <c r="AC227" i="1"/>
  <c r="AD227" i="1" s="1"/>
  <c r="AC89" i="1"/>
  <c r="AD89" i="1" s="1"/>
  <c r="AC103" i="1"/>
  <c r="AD103" i="1" s="1"/>
  <c r="AC5" i="1"/>
  <c r="AD5" i="1" s="1"/>
  <c r="AC228" i="1"/>
  <c r="AD228" i="1" s="1"/>
  <c r="AC43" i="1"/>
  <c r="AD43" i="1" s="1"/>
  <c r="AC45" i="1"/>
  <c r="AD45" i="1" s="1"/>
  <c r="AC229" i="1"/>
  <c r="AD229" i="1" s="1"/>
  <c r="AC226" i="1"/>
  <c r="AD226" i="1" s="1"/>
  <c r="AC54" i="1"/>
  <c r="AD54" i="1" s="1"/>
  <c r="AC239" i="1"/>
  <c r="AC64" i="1"/>
  <c r="AD64" i="1" s="1"/>
  <c r="AC102" i="1"/>
  <c r="AC106" i="1"/>
  <c r="AD106" i="1" s="1"/>
  <c r="AC47" i="1"/>
  <c r="AD47" i="1" s="1"/>
  <c r="AC225" i="1"/>
  <c r="AD225" i="1" s="1"/>
  <c r="AC79" i="1"/>
  <c r="AD79" i="1" s="1"/>
  <c r="AC65" i="1"/>
  <c r="AD65" i="1" s="1"/>
  <c r="AC81" i="1"/>
  <c r="AD81" i="1" s="1"/>
  <c r="AC60" i="1"/>
  <c r="AD60" i="1" s="1"/>
  <c r="AC83" i="1"/>
  <c r="AD83" i="1" s="1"/>
  <c r="AC66" i="1"/>
  <c r="AD66" i="1" s="1"/>
  <c r="AC86" i="1"/>
  <c r="AD86" i="1" s="1"/>
  <c r="AC7" i="1"/>
  <c r="AD7" i="1" s="1"/>
  <c r="AC67" i="1"/>
  <c r="AD67" i="1" s="1"/>
  <c r="AC234" i="1"/>
  <c r="AD234" i="1" s="1"/>
  <c r="AC68" i="1"/>
  <c r="AC230" i="1"/>
  <c r="AD230" i="1" s="1"/>
  <c r="AC48" i="1"/>
  <c r="AC98" i="1"/>
  <c r="AD98" i="1" s="1"/>
  <c r="AC85" i="1"/>
  <c r="AD85" i="1" s="1"/>
  <c r="AC69" i="1"/>
  <c r="AD69" i="1" s="1"/>
  <c r="AC31" i="1"/>
  <c r="AD31" i="1" s="1"/>
  <c r="AC70" i="1"/>
  <c r="AD70" i="1" s="1"/>
  <c r="AC233" i="1"/>
  <c r="AD233" i="1" s="1"/>
  <c r="AC34" i="1"/>
  <c r="AD34" i="1" s="1"/>
  <c r="AC109" i="1"/>
  <c r="AD109" i="1" s="1"/>
  <c r="AC74" i="1"/>
  <c r="AD74" i="1" s="1"/>
  <c r="AC104" i="1"/>
  <c r="AD104" i="1" s="1"/>
  <c r="AC97" i="1"/>
  <c r="AD97" i="1" s="1"/>
  <c r="AC71" i="1"/>
  <c r="AD71" i="1" s="1"/>
  <c r="AC95" i="1"/>
  <c r="AD95" i="1" s="1"/>
  <c r="AC78" i="1"/>
  <c r="AC87" i="1"/>
  <c r="AD87" i="1" s="1"/>
  <c r="AC72" i="1"/>
  <c r="AD72" i="1" s="1"/>
  <c r="AC73" i="1"/>
  <c r="AD73" i="1" s="1"/>
  <c r="AC113" i="1"/>
  <c r="AD113" i="1" s="1"/>
  <c r="AC112" i="1"/>
  <c r="AD112" i="1" s="1"/>
  <c r="AC61" i="1"/>
  <c r="AD61" i="1" s="1"/>
  <c r="AC105" i="1"/>
  <c r="AD105" i="1" s="1"/>
  <c r="AC107" i="1"/>
  <c r="AD107" i="1" s="1"/>
  <c r="AC80" i="1"/>
  <c r="AD80" i="1" s="1"/>
  <c r="AC235" i="1"/>
  <c r="AD235" i="1" s="1"/>
  <c r="AC204" i="1"/>
  <c r="AD204" i="1" s="1"/>
  <c r="AC238" i="1"/>
  <c r="AD238" i="1" s="1"/>
  <c r="AC90" i="1"/>
  <c r="AD90" i="1" s="1"/>
  <c r="AC232" i="1"/>
  <c r="AD232" i="1" s="1"/>
  <c r="AC9" i="1"/>
  <c r="AD9" i="1" s="1"/>
  <c r="AC92" i="1"/>
  <c r="AC46" i="1"/>
  <c r="AD46" i="1" s="1"/>
  <c r="AC76" i="1"/>
  <c r="AC111" i="1"/>
  <c r="AD111" i="1" s="1"/>
  <c r="AC240" i="1"/>
  <c r="AD240" i="1" s="1"/>
  <c r="AC110" i="1"/>
  <c r="AD110" i="1" s="1"/>
  <c r="AC77" i="1"/>
  <c r="AD77" i="1" s="1"/>
  <c r="AC181" i="1"/>
  <c r="AD181" i="1" s="1"/>
  <c r="AC205" i="1"/>
  <c r="AD205" i="1" s="1"/>
  <c r="AC173" i="1"/>
  <c r="AD173" i="1" s="1"/>
  <c r="AC168" i="1"/>
  <c r="AD168" i="1" s="1"/>
  <c r="AC179" i="1"/>
  <c r="AD179" i="1" s="1"/>
  <c r="AC176" i="1"/>
  <c r="AD176" i="1" s="1"/>
  <c r="AC175" i="1"/>
  <c r="AD175" i="1" s="1"/>
  <c r="AC166" i="1"/>
  <c r="AD166" i="1" s="1"/>
  <c r="AC8" i="1"/>
  <c r="AD8" i="1" s="1"/>
  <c r="AC186" i="1"/>
  <c r="AC167" i="1"/>
  <c r="AD167" i="1" s="1"/>
  <c r="AC171" i="1"/>
  <c r="AC178" i="1"/>
  <c r="AD178" i="1" s="1"/>
  <c r="AC224" i="1"/>
  <c r="AD224" i="1" s="1"/>
  <c r="AC163" i="1"/>
  <c r="AD163" i="1" s="1"/>
  <c r="AC223" i="1"/>
  <c r="AD223" i="1" s="1"/>
  <c r="AC164" i="1"/>
  <c r="AD164" i="1" s="1"/>
  <c r="AC184" i="1"/>
  <c r="AD184" i="1" s="1"/>
  <c r="AC174" i="1"/>
  <c r="AD174" i="1" s="1"/>
  <c r="AC170" i="1"/>
  <c r="AD170" i="1" s="1"/>
  <c r="AC187" i="1"/>
  <c r="AD187" i="1" s="1"/>
  <c r="AC172" i="1"/>
  <c r="AD172" i="1" s="1"/>
  <c r="AC29" i="1"/>
  <c r="AD29" i="1" s="1"/>
  <c r="AC183" i="1"/>
  <c r="AD183" i="1" s="1"/>
  <c r="AC108" i="1"/>
  <c r="AD108" i="1" s="1"/>
  <c r="AC206" i="1"/>
  <c r="AC207" i="1"/>
  <c r="AD207" i="1" s="1"/>
  <c r="AC208" i="1"/>
  <c r="AC209" i="1"/>
  <c r="AD209" i="1" s="1"/>
  <c r="AC210" i="1"/>
  <c r="AD210" i="1" s="1"/>
  <c r="AC165" i="1"/>
  <c r="AD165" i="1" s="1"/>
  <c r="AC180" i="1"/>
  <c r="AD180" i="1" s="1"/>
  <c r="AC26" i="1"/>
  <c r="AD26" i="1" s="1"/>
  <c r="AC211" i="1"/>
  <c r="AD211" i="1" s="1"/>
  <c r="AC212" i="1"/>
  <c r="AD212" i="1" s="1"/>
  <c r="AC213" i="1"/>
  <c r="AD213" i="1" s="1"/>
  <c r="AC214" i="1"/>
  <c r="AD214" i="1" s="1"/>
  <c r="AC215" i="1"/>
  <c r="AD215" i="1" s="1"/>
  <c r="AC216" i="1"/>
  <c r="AD216" i="1" s="1"/>
  <c r="AC169" i="1"/>
  <c r="AD169" i="1" s="1"/>
  <c r="AC51" i="1"/>
  <c r="AD51" i="1" s="1"/>
  <c r="AC37" i="1"/>
  <c r="AC75" i="1"/>
  <c r="AD75" i="1" s="1"/>
  <c r="AC217" i="1"/>
  <c r="AD217" i="1" s="1"/>
  <c r="AC100" i="1"/>
  <c r="AD100" i="1" s="1"/>
  <c r="AC241" i="1"/>
  <c r="AD241" i="1" s="1"/>
  <c r="AC218" i="1"/>
  <c r="AD218" i="1" s="1"/>
  <c r="AC190" i="1"/>
  <c r="AD190" i="1" s="1"/>
  <c r="AC219" i="1"/>
  <c r="AD219" i="1" s="1"/>
  <c r="AC220" i="1"/>
  <c r="AD220" i="1" s="1"/>
  <c r="AC191" i="1"/>
  <c r="AD191" i="1" s="1"/>
  <c r="AC221" i="1"/>
  <c r="AD221" i="1" s="1"/>
  <c r="AC222" i="1"/>
  <c r="AD222" i="1" s="1"/>
  <c r="AC188" i="1"/>
  <c r="AD188" i="1" s="1"/>
  <c r="AC189" i="1"/>
  <c r="AD189" i="1" s="1"/>
  <c r="AD194" i="1"/>
  <c r="AD12" i="1"/>
  <c r="AD145" i="1"/>
  <c r="AD120" i="1"/>
  <c r="AD154" i="1"/>
  <c r="AD134" i="1"/>
  <c r="AD160" i="1"/>
  <c r="AD13" i="1"/>
  <c r="AD153" i="1"/>
  <c r="AD126" i="1"/>
  <c r="AD242" i="1"/>
  <c r="AD93" i="1"/>
  <c r="AD35" i="1"/>
  <c r="AD52" i="1"/>
  <c r="AD56" i="1"/>
  <c r="AD182" i="1"/>
  <c r="AD50" i="1"/>
  <c r="AD239" i="1"/>
  <c r="AD102" i="1"/>
  <c r="AD68" i="1"/>
  <c r="AD48" i="1"/>
  <c r="AD78" i="1"/>
  <c r="AD92" i="1"/>
  <c r="AD76" i="1"/>
  <c r="AD186" i="1"/>
  <c r="AD171" i="1"/>
  <c r="AD206" i="1"/>
  <c r="AD208" i="1"/>
  <c r="AD37" i="1"/>
  <c r="AE198" i="1"/>
  <c r="AE162" i="1"/>
  <c r="AA162" i="1" s="1"/>
  <c r="AE128" i="1"/>
  <c r="AA128" i="1" s="1"/>
  <c r="AE144" i="1"/>
  <c r="AA144" i="1" s="1"/>
  <c r="AE139" i="1"/>
  <c r="AA139" i="1" s="1"/>
  <c r="AE245" i="1"/>
  <c r="AA245" i="1" s="1"/>
  <c r="AE196" i="1"/>
  <c r="AE142" i="1"/>
  <c r="AE194" i="1"/>
  <c r="AA194" i="1" s="1"/>
  <c r="AE201" i="1"/>
  <c r="AE12" i="1"/>
  <c r="AE192" i="1"/>
  <c r="AE195" i="1"/>
  <c r="AA195" i="1" s="1"/>
  <c r="AE200" i="1"/>
  <c r="AE133" i="1"/>
  <c r="AA133" i="1" s="1"/>
  <c r="AE121" i="1"/>
  <c r="AA121" i="1" s="1"/>
  <c r="AE119" i="1"/>
  <c r="AE118" i="1"/>
  <c r="AA118" i="1" s="1"/>
  <c r="AE117" i="1"/>
  <c r="AA117" i="1" s="1"/>
  <c r="AE11" i="1"/>
  <c r="AA11" i="1" s="1"/>
  <c r="AE246" i="1"/>
  <c r="AA246" i="1" s="1"/>
  <c r="AE135" i="1"/>
  <c r="AA135" i="1" s="1"/>
  <c r="AE199" i="1"/>
  <c r="AA199" i="1" s="1"/>
  <c r="AE124" i="1"/>
  <c r="AE145" i="1"/>
  <c r="AA145" i="1" s="1"/>
  <c r="AE136" i="1"/>
  <c r="AE120" i="1"/>
  <c r="AE249" i="1"/>
  <c r="AE131" i="1"/>
  <c r="AA131" i="1" s="1"/>
  <c r="AE146" i="1"/>
  <c r="AA146" i="1" s="1"/>
  <c r="AE123" i="1"/>
  <c r="AE127" i="1"/>
  <c r="AA127" i="1" s="1"/>
  <c r="AE248" i="1"/>
  <c r="AA248" i="1" s="1"/>
  <c r="AE202" i="1"/>
  <c r="AA202" i="1" s="1"/>
  <c r="AE149" i="1"/>
  <c r="AA149" i="1" s="1"/>
  <c r="AE193" i="1"/>
  <c r="AA193" i="1" s="1"/>
  <c r="AE130" i="1"/>
  <c r="AA130" i="1" s="1"/>
  <c r="AE154" i="1"/>
  <c r="AE134" i="1"/>
  <c r="AA134" i="1" s="1"/>
  <c r="AE197" i="1"/>
  <c r="AE160" i="1"/>
  <c r="AA160" i="1" s="1"/>
  <c r="AE140" i="1"/>
  <c r="AA140" i="1" s="1"/>
  <c r="AE13" i="1"/>
  <c r="AE150" i="1"/>
  <c r="AE151" i="1"/>
  <c r="AA151" i="1" s="1"/>
  <c r="AE156" i="1"/>
  <c r="AA156" i="1" s="1"/>
  <c r="AE15" i="1"/>
  <c r="AE143" i="1"/>
  <c r="AA143" i="1" s="1"/>
  <c r="AE122" i="1"/>
  <c r="AA122" i="1" s="1"/>
  <c r="AE161" i="1"/>
  <c r="AA161" i="1" s="1"/>
  <c r="AE138" i="1"/>
  <c r="AA138" i="1" s="1"/>
  <c r="AE148" i="1"/>
  <c r="AA148" i="1" s="1"/>
  <c r="AE247" i="1"/>
  <c r="AA247" i="1" s="1"/>
  <c r="AE157" i="1"/>
  <c r="AA157" i="1" s="1"/>
  <c r="AE141" i="1"/>
  <c r="AA141" i="1" s="1"/>
  <c r="AE159" i="1"/>
  <c r="AE153" i="1"/>
  <c r="AA153" i="1" s="1"/>
  <c r="AE155" i="1"/>
  <c r="AA155" i="1" s="1"/>
  <c r="AE126" i="1"/>
  <c r="AE147" i="1"/>
  <c r="AE14" i="1"/>
  <c r="AE129" i="1"/>
  <c r="AA129" i="1" s="1"/>
  <c r="AE158" i="1"/>
  <c r="AA158" i="1" s="1"/>
  <c r="AE125" i="1"/>
  <c r="AA125" i="1" s="1"/>
  <c r="AE132" i="1"/>
  <c r="AA132" i="1" s="1"/>
  <c r="AE116" i="1"/>
  <c r="AA116" i="1" s="1"/>
  <c r="AE137" i="1"/>
  <c r="AA137" i="1" s="1"/>
  <c r="AE152" i="1"/>
  <c r="AA152" i="1" s="1"/>
  <c r="AE203" i="1"/>
  <c r="AA203" i="1" s="1"/>
  <c r="AE243" i="1"/>
  <c r="AA243" i="1" s="1"/>
  <c r="AE115" i="1"/>
  <c r="AA115" i="1" s="1"/>
  <c r="AE10" i="1"/>
  <c r="AA10" i="1" s="1"/>
  <c r="AE242" i="1"/>
  <c r="AA242" i="1" s="1"/>
  <c r="AE244" i="1"/>
  <c r="AA244" i="1" s="1"/>
  <c r="AE93" i="1"/>
  <c r="AA93" i="1" s="1"/>
  <c r="AE177" i="1"/>
  <c r="AE185" i="1"/>
  <c r="AA185" i="1" s="1"/>
  <c r="AE44" i="1"/>
  <c r="AA44" i="1" s="1"/>
  <c r="AE101" i="1"/>
  <c r="AA101" i="1" s="1"/>
  <c r="AE237" i="1"/>
  <c r="AA237" i="1" s="1"/>
  <c r="AE114" i="1"/>
  <c r="AE62" i="1"/>
  <c r="AA62" i="1" s="1"/>
  <c r="AE82" i="1"/>
  <c r="AA82" i="1" s="1"/>
  <c r="AE231" i="1"/>
  <c r="AA231" i="1" s="1"/>
  <c r="AE99" i="1"/>
  <c r="AA99" i="1" s="1"/>
  <c r="AE24" i="1"/>
  <c r="AE17" i="1"/>
  <c r="AA17" i="1" s="1"/>
  <c r="AE42" i="1"/>
  <c r="AA42" i="1" s="1"/>
  <c r="AE35" i="1"/>
  <c r="AA35" i="1" s="1"/>
  <c r="AE4" i="1"/>
  <c r="AE52" i="1"/>
  <c r="AE21" i="1"/>
  <c r="AE53" i="1"/>
  <c r="AE23" i="1"/>
  <c r="AA23" i="1" s="1"/>
  <c r="AE30" i="1"/>
  <c r="AA30" i="1" s="1"/>
  <c r="AE19" i="1"/>
  <c r="AA19" i="1" s="1"/>
  <c r="AE32" i="1"/>
  <c r="AE22" i="1"/>
  <c r="AA22" i="1" s="1"/>
  <c r="AE6" i="1"/>
  <c r="AA6" i="1" s="1"/>
  <c r="AE20" i="1"/>
  <c r="AA20" i="1" s="1"/>
  <c r="AE55" i="1"/>
  <c r="AA55" i="1" s="1"/>
  <c r="AE33" i="1"/>
  <c r="AA33" i="1" s="1"/>
  <c r="AE39" i="1"/>
  <c r="AA39" i="1" s="1"/>
  <c r="AE40" i="1"/>
  <c r="AA40" i="1" s="1"/>
  <c r="AE56" i="1"/>
  <c r="AA56" i="1" s="1"/>
  <c r="AE96" i="1"/>
  <c r="AE28" i="1"/>
  <c r="AE58" i="1"/>
  <c r="AE25" i="1"/>
  <c r="AE57" i="1"/>
  <c r="AE41" i="1"/>
  <c r="AE36" i="1"/>
  <c r="AA36" i="1" s="1"/>
  <c r="AE59" i="1"/>
  <c r="AE38" i="1"/>
  <c r="AA38" i="1" s="1"/>
  <c r="AE84" i="1"/>
  <c r="AA84" i="1" s="1"/>
  <c r="AE94" i="1"/>
  <c r="AA94" i="1" s="1"/>
  <c r="AE63" i="1"/>
  <c r="AA63" i="1" s="1"/>
  <c r="AE236" i="1"/>
  <c r="AE91" i="1"/>
  <c r="AE49" i="1"/>
  <c r="AA49" i="1" s="1"/>
  <c r="AE182" i="1"/>
  <c r="AA182" i="1" s="1"/>
  <c r="AE16" i="1"/>
  <c r="AA16" i="1" s="1"/>
  <c r="AE50" i="1"/>
  <c r="AE18" i="1"/>
  <c r="AE27" i="1"/>
  <c r="AA27" i="1" s="1"/>
  <c r="AE88" i="1"/>
  <c r="AE227" i="1"/>
  <c r="AA227" i="1" s="1"/>
  <c r="AE89" i="1"/>
  <c r="AA89" i="1" s="1"/>
  <c r="AE103" i="1"/>
  <c r="AA103" i="1" s="1"/>
  <c r="AE5" i="1"/>
  <c r="AA5" i="1" s="1"/>
  <c r="AE228" i="1"/>
  <c r="AA228" i="1" s="1"/>
  <c r="AE43" i="1"/>
  <c r="AA43" i="1" s="1"/>
  <c r="AE45" i="1"/>
  <c r="AA45" i="1" s="1"/>
  <c r="AE229" i="1"/>
  <c r="AA229" i="1" s="1"/>
  <c r="AE226" i="1"/>
  <c r="AA226" i="1" s="1"/>
  <c r="AE54" i="1"/>
  <c r="AA54" i="1" s="1"/>
  <c r="AE239" i="1"/>
  <c r="AA239" i="1" s="1"/>
  <c r="AE64" i="1"/>
  <c r="AE102" i="1"/>
  <c r="AE106" i="1"/>
  <c r="AE47" i="1"/>
  <c r="AA47" i="1" s="1"/>
  <c r="AE225" i="1"/>
  <c r="AE79" i="1"/>
  <c r="AE65" i="1"/>
  <c r="AA65" i="1" s="1"/>
  <c r="AE81" i="1"/>
  <c r="AA81" i="1" s="1"/>
  <c r="AE60" i="1"/>
  <c r="AA60" i="1" s="1"/>
  <c r="AE83" i="1"/>
  <c r="AA83" i="1" s="1"/>
  <c r="AE66" i="1"/>
  <c r="AA66" i="1" s="1"/>
  <c r="AE86" i="1"/>
  <c r="AA86" i="1" s="1"/>
  <c r="AE7" i="1"/>
  <c r="AA7" i="1" s="1"/>
  <c r="AE67" i="1"/>
  <c r="AE234" i="1"/>
  <c r="AA234" i="1" s="1"/>
  <c r="AE68" i="1"/>
  <c r="AA68" i="1" s="1"/>
  <c r="AE230" i="1"/>
  <c r="AA230" i="1" s="1"/>
  <c r="AE48" i="1"/>
  <c r="AA48" i="1" s="1"/>
  <c r="AE98" i="1"/>
  <c r="AE85" i="1"/>
  <c r="AE69" i="1"/>
  <c r="AE31" i="1"/>
  <c r="AA31" i="1" s="1"/>
  <c r="AE70" i="1"/>
  <c r="AA70" i="1" s="1"/>
  <c r="AE233" i="1"/>
  <c r="AA233" i="1" s="1"/>
  <c r="AE34" i="1"/>
  <c r="AA34" i="1" s="1"/>
  <c r="AE109" i="1"/>
  <c r="AA109" i="1" s="1"/>
  <c r="AE74" i="1"/>
  <c r="AA74" i="1" s="1"/>
  <c r="AE104" i="1"/>
  <c r="AA104" i="1" s="1"/>
  <c r="AE97" i="1"/>
  <c r="AA97" i="1" s="1"/>
  <c r="AE71" i="1"/>
  <c r="AA71" i="1" s="1"/>
  <c r="AE95" i="1"/>
  <c r="AA95" i="1" s="1"/>
  <c r="AE78" i="1"/>
  <c r="AA78" i="1" s="1"/>
  <c r="AE87" i="1"/>
  <c r="AA87" i="1" s="1"/>
  <c r="AE72" i="1"/>
  <c r="AA72" i="1" s="1"/>
  <c r="AE73" i="1"/>
  <c r="AE113" i="1"/>
  <c r="AE112" i="1"/>
  <c r="AA112" i="1" s="1"/>
  <c r="AE61" i="1"/>
  <c r="AA61" i="1" s="1"/>
  <c r="AE105" i="1"/>
  <c r="AA105" i="1" s="1"/>
  <c r="AE107" i="1"/>
  <c r="AA107" i="1" s="1"/>
  <c r="AE80" i="1"/>
  <c r="AA80" i="1" s="1"/>
  <c r="AE235" i="1"/>
  <c r="AA235" i="1" s="1"/>
  <c r="AE204" i="1"/>
  <c r="AA204" i="1" s="1"/>
  <c r="AE238" i="1"/>
  <c r="AA238" i="1" s="1"/>
  <c r="AE90" i="1"/>
  <c r="AA90" i="1" s="1"/>
  <c r="AE232" i="1"/>
  <c r="AE9" i="1"/>
  <c r="AE92" i="1"/>
  <c r="AA92" i="1" s="1"/>
  <c r="AE46" i="1"/>
  <c r="AA46" i="1" s="1"/>
  <c r="AE76" i="1"/>
  <c r="AE111" i="1"/>
  <c r="AE240" i="1"/>
  <c r="AE110" i="1"/>
  <c r="AE77" i="1"/>
  <c r="AA77" i="1" s="1"/>
  <c r="AE181" i="1"/>
  <c r="AA181" i="1" s="1"/>
  <c r="AE205" i="1"/>
  <c r="AA205" i="1" s="1"/>
  <c r="AE173" i="1"/>
  <c r="AA173" i="1" s="1"/>
  <c r="AE168" i="1"/>
  <c r="AA168" i="1" s="1"/>
  <c r="AE179" i="1"/>
  <c r="AA179" i="1" s="1"/>
  <c r="AE176" i="1"/>
  <c r="AA176" i="1" s="1"/>
  <c r="AE175" i="1"/>
  <c r="AA175" i="1" s="1"/>
  <c r="AE166" i="1"/>
  <c r="AA166" i="1" s="1"/>
  <c r="AE8" i="1"/>
  <c r="AA8" i="1" s="1"/>
  <c r="AE186" i="1"/>
  <c r="AA186" i="1" s="1"/>
  <c r="AE167" i="1"/>
  <c r="AA167" i="1" s="1"/>
  <c r="AE171" i="1"/>
  <c r="AA171" i="1" s="1"/>
  <c r="AE178" i="1"/>
  <c r="AE224" i="1"/>
  <c r="AE163" i="1"/>
  <c r="AA163" i="1" s="1"/>
  <c r="AE223" i="1"/>
  <c r="AA223" i="1" s="1"/>
  <c r="AE164" i="1"/>
  <c r="AA164" i="1" s="1"/>
  <c r="AE184" i="1"/>
  <c r="AA184" i="1" s="1"/>
  <c r="AE174" i="1"/>
  <c r="AA174" i="1" s="1"/>
  <c r="AE170" i="1"/>
  <c r="AA170" i="1" s="1"/>
  <c r="AE187" i="1"/>
  <c r="AA187" i="1" s="1"/>
  <c r="AE172" i="1"/>
  <c r="AA172" i="1" s="1"/>
  <c r="AE29" i="1"/>
  <c r="AA29" i="1" s="1"/>
  <c r="AE183" i="1"/>
  <c r="AA183" i="1" s="1"/>
  <c r="AE108" i="1"/>
  <c r="AA108" i="1" s="1"/>
  <c r="AE206" i="1"/>
  <c r="AA206" i="1" s="1"/>
  <c r="AE207" i="1"/>
  <c r="AA207" i="1" s="1"/>
  <c r="AE208" i="1"/>
  <c r="AA208" i="1" s="1"/>
  <c r="AE209" i="1"/>
  <c r="AA209" i="1" s="1"/>
  <c r="AE210" i="1"/>
  <c r="AA210" i="1" s="1"/>
  <c r="AE165" i="1"/>
  <c r="AA165" i="1" s="1"/>
  <c r="AE180" i="1"/>
  <c r="AE26" i="1"/>
  <c r="AA26" i="1" s="1"/>
  <c r="AE211" i="1"/>
  <c r="AE212" i="1"/>
  <c r="AA212" i="1" s="1"/>
  <c r="AE213" i="1"/>
  <c r="AA213" i="1" s="1"/>
  <c r="AE214" i="1"/>
  <c r="AA214" i="1" s="1"/>
  <c r="AE215" i="1"/>
  <c r="AA215" i="1" s="1"/>
  <c r="AE216" i="1"/>
  <c r="AE169" i="1"/>
  <c r="AE51" i="1"/>
  <c r="AA51" i="1" s="1"/>
  <c r="AE37" i="1"/>
  <c r="AA37" i="1" s="1"/>
  <c r="AE75" i="1"/>
  <c r="AA75" i="1" s="1"/>
  <c r="AE217" i="1"/>
  <c r="AA217" i="1" s="1"/>
  <c r="AE100" i="1"/>
  <c r="AE241" i="1"/>
  <c r="AE218" i="1"/>
  <c r="AA218" i="1" s="1"/>
  <c r="AE190" i="1"/>
  <c r="AA190" i="1" s="1"/>
  <c r="AE219" i="1"/>
  <c r="AA219" i="1" s="1"/>
  <c r="AE220" i="1"/>
  <c r="AA220" i="1" s="1"/>
  <c r="AE191" i="1"/>
  <c r="AA191" i="1" s="1"/>
  <c r="AE221" i="1"/>
  <c r="AA221" i="1" s="1"/>
  <c r="AE222" i="1"/>
  <c r="AA222" i="1" s="1"/>
  <c r="AE188" i="1"/>
  <c r="AA188" i="1" s="1"/>
  <c r="AE189" i="1"/>
  <c r="AA189" i="1" s="1"/>
  <c r="AA196" i="1"/>
  <c r="AA142" i="1"/>
  <c r="AA201" i="1"/>
  <c r="AA12" i="1"/>
  <c r="AA192" i="1"/>
  <c r="AA124" i="1"/>
  <c r="AA136" i="1"/>
  <c r="AA120" i="1"/>
  <c r="AA154" i="1"/>
  <c r="AA197" i="1"/>
  <c r="AA13" i="1"/>
  <c r="AA159" i="1"/>
  <c r="AA126" i="1"/>
  <c r="AA4" i="1"/>
  <c r="AA52" i="1"/>
  <c r="AA96" i="1"/>
  <c r="AA28" i="1"/>
  <c r="AA50" i="1"/>
  <c r="AA102" i="1"/>
  <c r="AA106" i="1"/>
  <c r="AA9" i="1"/>
  <c r="AA76"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P4" i="1"/>
  <c r="Q4" i="1"/>
  <c r="AF120" i="1" s="1"/>
  <c r="AB120" i="1" s="1"/>
  <c r="Q39" i="1"/>
  <c r="Q36" i="1"/>
  <c r="Q23" i="1"/>
  <c r="Q84" i="1"/>
  <c r="Q72" i="1"/>
  <c r="Q32" i="1"/>
  <c r="Q31" i="1"/>
  <c r="Q10" i="1"/>
  <c r="Q16" i="1"/>
  <c r="Q12" i="1"/>
  <c r="Q49" i="1"/>
  <c r="Q6" i="1"/>
  <c r="Q38" i="1"/>
  <c r="Q55" i="1"/>
  <c r="Q48" i="1"/>
  <c r="Q8" i="1"/>
  <c r="Q44" i="1"/>
  <c r="Q25" i="1"/>
  <c r="Q54" i="1"/>
  <c r="Q7" i="1"/>
  <c r="Q24" i="1"/>
  <c r="Q20" i="1"/>
  <c r="Q22" i="1"/>
  <c r="Q5" i="1"/>
  <c r="Q33" i="1"/>
  <c r="Q43" i="1"/>
  <c r="Q13" i="1"/>
  <c r="Q28" i="1"/>
  <c r="Q75" i="1"/>
  <c r="Q77" i="1"/>
  <c r="Q64" i="1"/>
  <c r="Q30" i="1"/>
  <c r="Q42" i="1"/>
  <c r="Q65" i="1"/>
  <c r="Q88" i="1"/>
  <c r="Q90" i="1"/>
  <c r="Q34" i="1"/>
  <c r="Q40" i="1"/>
  <c r="Q69" i="1"/>
  <c r="Q80" i="1"/>
  <c r="Q76" i="1"/>
  <c r="Q87" i="1"/>
  <c r="Q47" i="1"/>
  <c r="Q61" i="1"/>
  <c r="Q66" i="1"/>
  <c r="Q81" i="1"/>
  <c r="Q82" i="1"/>
  <c r="Q79" i="1"/>
  <c r="Q57" i="1"/>
  <c r="Q11" i="1"/>
  <c r="Q15" i="1"/>
  <c r="Q50" i="1"/>
  <c r="Q17" i="1"/>
  <c r="Q89" i="1"/>
  <c r="Q46" i="1"/>
  <c r="Q37" i="1"/>
  <c r="Q21" i="1"/>
  <c r="Q27" i="1"/>
  <c r="Q73" i="1"/>
  <c r="Q70" i="1"/>
  <c r="Q74" i="1"/>
  <c r="Q58" i="1"/>
  <c r="Q86" i="1"/>
  <c r="Q18" i="1"/>
  <c r="Q53" i="1"/>
  <c r="Q56" i="1"/>
  <c r="Q26" i="1"/>
  <c r="Q35" i="1"/>
  <c r="Q9" i="1"/>
  <c r="Q67" i="1"/>
  <c r="Q85" i="1"/>
  <c r="Q45" i="1"/>
  <c r="Q63" i="1"/>
  <c r="Q51" i="1"/>
  <c r="Q14" i="1"/>
  <c r="Q19" i="1"/>
  <c r="Q52" i="1"/>
  <c r="Q68" i="1"/>
  <c r="Q83" i="1"/>
  <c r="Q78" i="1"/>
  <c r="Q71" i="1"/>
  <c r="Q62" i="1"/>
  <c r="Q59" i="1"/>
  <c r="Q60" i="1"/>
  <c r="Q29" i="1"/>
  <c r="Q41" i="1"/>
  <c r="P39" i="1"/>
  <c r="P36" i="1"/>
  <c r="P23" i="1"/>
  <c r="P84" i="1"/>
  <c r="P72" i="1"/>
  <c r="P32" i="1"/>
  <c r="P31" i="1"/>
  <c r="P10" i="1"/>
  <c r="P16" i="1"/>
  <c r="P12" i="1"/>
  <c r="P49" i="1"/>
  <c r="P6" i="1"/>
  <c r="P38" i="1"/>
  <c r="P55" i="1"/>
  <c r="P48" i="1"/>
  <c r="P8" i="1"/>
  <c r="P44" i="1"/>
  <c r="P25" i="1"/>
  <c r="P54" i="1"/>
  <c r="P7" i="1"/>
  <c r="P24" i="1"/>
  <c r="P20" i="1"/>
  <c r="P22" i="1"/>
  <c r="P5" i="1"/>
  <c r="P33" i="1"/>
  <c r="P43" i="1"/>
  <c r="P13" i="1"/>
  <c r="P28" i="1"/>
  <c r="P75" i="1"/>
  <c r="P77" i="1"/>
  <c r="P64" i="1"/>
  <c r="P30" i="1"/>
  <c r="P42" i="1"/>
  <c r="P65" i="1"/>
  <c r="P88" i="1"/>
  <c r="P90" i="1"/>
  <c r="P34" i="1"/>
  <c r="P40" i="1"/>
  <c r="P69" i="1"/>
  <c r="P80" i="1"/>
  <c r="P76" i="1"/>
  <c r="P87" i="1"/>
  <c r="P47" i="1"/>
  <c r="P61" i="1"/>
  <c r="P66" i="1"/>
  <c r="P81" i="1"/>
  <c r="P82" i="1"/>
  <c r="P79" i="1"/>
  <c r="P57" i="1"/>
  <c r="P11" i="1"/>
  <c r="P15" i="1"/>
  <c r="P50" i="1"/>
  <c r="P17" i="1"/>
  <c r="P89" i="1"/>
  <c r="P46" i="1"/>
  <c r="P37" i="1"/>
  <c r="P21" i="1"/>
  <c r="P27" i="1"/>
  <c r="P73" i="1"/>
  <c r="P70" i="1"/>
  <c r="P74" i="1"/>
  <c r="P58" i="1"/>
  <c r="P86" i="1"/>
  <c r="P18" i="1"/>
  <c r="P53" i="1"/>
  <c r="P56" i="1"/>
  <c r="P26" i="1"/>
  <c r="P35" i="1"/>
  <c r="P9" i="1"/>
  <c r="P67" i="1"/>
  <c r="P85" i="1"/>
  <c r="P45" i="1"/>
  <c r="P63" i="1"/>
  <c r="P51" i="1"/>
  <c r="P14" i="1"/>
  <c r="P19" i="1"/>
  <c r="P52" i="1"/>
  <c r="P68" i="1"/>
  <c r="P83" i="1"/>
  <c r="P78" i="1"/>
  <c r="P71" i="1"/>
  <c r="P62" i="1"/>
  <c r="P59" i="1"/>
  <c r="P60" i="1"/>
  <c r="P29" i="1"/>
  <c r="P41" i="1"/>
  <c r="H18" i="1"/>
  <c r="J18" i="1" s="1" a="1"/>
  <c r="J18" i="1" s="1"/>
  <c r="K18" i="1" s="1"/>
  <c r="H25" i="1"/>
  <c r="J25" i="1" s="1" a="1"/>
  <c r="J25" i="1" s="1"/>
  <c r="K25" i="1" s="1"/>
  <c r="H41" i="1"/>
  <c r="J41" i="1" s="1" a="1"/>
  <c r="J41" i="1" s="1"/>
  <c r="K41" i="1" s="1"/>
  <c r="H175" i="1"/>
  <c r="J175" i="1" s="1" a="1"/>
  <c r="J175" i="1" s="1"/>
  <c r="K175" i="1" s="1"/>
  <c r="H96" i="1"/>
  <c r="J96" i="1" s="1" a="1"/>
  <c r="J96" i="1" s="1"/>
  <c r="K96" i="1" s="1"/>
  <c r="H22" i="1"/>
  <c r="J22" i="1" s="1" a="1"/>
  <c r="J22" i="1" s="1"/>
  <c r="K22" i="1" s="1"/>
  <c r="H62" i="1"/>
  <c r="J62" i="1" s="1" a="1"/>
  <c r="J62" i="1" s="1"/>
  <c r="K62" i="1" s="1"/>
  <c r="H156" i="1"/>
  <c r="J156" i="1" s="1" a="1"/>
  <c r="J156" i="1" s="1"/>
  <c r="K156" i="1" s="1"/>
  <c r="H152" i="1"/>
  <c r="J152" i="1" s="1" a="1"/>
  <c r="J152" i="1" s="1"/>
  <c r="K152" i="1" s="1"/>
  <c r="H67" i="1"/>
  <c r="J67" i="1" s="1" a="1"/>
  <c r="J67" i="1" s="1"/>
  <c r="K67" i="1" s="1"/>
  <c r="H157" i="1"/>
  <c r="J157" i="1" s="1" a="1"/>
  <c r="J157" i="1" s="1"/>
  <c r="K157" i="1" s="1"/>
  <c r="H176" i="1"/>
  <c r="J176" i="1" s="1" a="1"/>
  <c r="J176" i="1" s="1"/>
  <c r="K176" i="1" s="1"/>
  <c r="H155" i="1"/>
  <c r="J155" i="1" s="1" a="1"/>
  <c r="J155" i="1" s="1"/>
  <c r="K155" i="1" s="1"/>
  <c r="H193" i="1"/>
  <c r="J193" i="1" s="1" a="1"/>
  <c r="J193" i="1" s="1"/>
  <c r="K193" i="1" s="1"/>
  <c r="H91" i="1"/>
  <c r="J91" i="1" s="1" a="1"/>
  <c r="J91" i="1" s="1"/>
  <c r="K91" i="1" s="1"/>
  <c r="H148" i="1"/>
  <c r="J148" i="1" s="1" a="1"/>
  <c r="J148" i="1" s="1"/>
  <c r="K148" i="1" s="1"/>
  <c r="H9" i="1"/>
  <c r="J9" i="1" s="1" a="1"/>
  <c r="J9" i="1" s="1"/>
  <c r="K9" i="1" s="1"/>
  <c r="H79" i="1"/>
  <c r="J79" i="1" s="1" a="1"/>
  <c r="J79" i="1" s="1"/>
  <c r="K79" i="1" s="1"/>
  <c r="H14" i="1"/>
  <c r="J14" i="1" s="1" a="1"/>
  <c r="J14" i="1" s="1"/>
  <c r="K14" i="1" s="1"/>
  <c r="H40" i="1"/>
  <c r="J40" i="1" s="1" a="1"/>
  <c r="J40" i="1" s="1"/>
  <c r="K40" i="1" s="1"/>
  <c r="H134" i="1"/>
  <c r="J134" i="1" s="1" a="1"/>
  <c r="J134" i="1" s="1"/>
  <c r="K134" i="1" s="1"/>
  <c r="H20" i="1"/>
  <c r="J20" i="1" s="1" a="1"/>
  <c r="J20" i="1" s="1"/>
  <c r="K20" i="1" s="1"/>
  <c r="H84" i="1"/>
  <c r="J84" i="1" s="1" a="1"/>
  <c r="J84" i="1" s="1"/>
  <c r="K84" i="1" s="1"/>
  <c r="H30" i="1"/>
  <c r="J30" i="1" s="1" a="1"/>
  <c r="J30" i="1" s="1"/>
  <c r="K30" i="1" s="1"/>
  <c r="H109" i="1"/>
  <c r="J109" i="1" s="1" a="1"/>
  <c r="J109" i="1" s="1"/>
  <c r="K109" i="1" s="1"/>
  <c r="H43" i="1"/>
  <c r="J43" i="1" s="1" a="1"/>
  <c r="J43" i="1" s="1"/>
  <c r="K43" i="1" s="1"/>
  <c r="H135" i="1"/>
  <c r="J135" i="1" s="1" a="1"/>
  <c r="J135" i="1" s="1"/>
  <c r="K135" i="1" s="1"/>
  <c r="H138" i="1"/>
  <c r="J138" i="1" s="1" a="1"/>
  <c r="J138" i="1" s="1"/>
  <c r="K138" i="1" s="1"/>
  <c r="H104" i="1"/>
  <c r="J104" i="1" s="1" a="1"/>
  <c r="J104" i="1" s="1"/>
  <c r="K104" i="1" s="1"/>
  <c r="H113" i="1"/>
  <c r="J113" i="1" s="1" a="1"/>
  <c r="J113" i="1" s="1"/>
  <c r="K113" i="1" s="1"/>
  <c r="H32" i="1"/>
  <c r="J32" i="1" s="1" a="1"/>
  <c r="J32" i="1" s="1"/>
  <c r="K32" i="1" s="1"/>
  <c r="H92" i="1"/>
  <c r="J92" i="1" s="1" a="1"/>
  <c r="J92" i="1" s="1"/>
  <c r="K92" i="1" s="1"/>
  <c r="H111" i="1"/>
  <c r="J111" i="1" s="1" a="1"/>
  <c r="J111" i="1" s="1"/>
  <c r="K111" i="1" s="1"/>
  <c r="H103" i="1"/>
  <c r="J103" i="1" s="1" a="1"/>
  <c r="J103" i="1" s="1"/>
  <c r="K103" i="1" s="1"/>
  <c r="H29" i="1"/>
  <c r="J29" i="1" s="1" a="1"/>
  <c r="J29" i="1" s="1"/>
  <c r="K29" i="1" s="1"/>
  <c r="H11" i="1"/>
  <c r="J11" i="1" s="1" a="1"/>
  <c r="J11" i="1" s="1"/>
  <c r="K11" i="1" s="1"/>
  <c r="H26" i="1"/>
  <c r="J26" i="1" s="1" a="1"/>
  <c r="J26" i="1" s="1"/>
  <c r="K26" i="1" s="1"/>
  <c r="H136" i="1"/>
  <c r="J136" i="1" s="1" a="1"/>
  <c r="J136" i="1" s="1"/>
  <c r="K136" i="1" s="1"/>
  <c r="H34" i="1"/>
  <c r="J34" i="1" s="1" a="1"/>
  <c r="J34" i="1" s="1"/>
  <c r="K34" i="1" s="1"/>
  <c r="H119" i="1"/>
  <c r="J119" i="1" s="1" a="1"/>
  <c r="J119" i="1" s="1"/>
  <c r="K119" i="1" s="1"/>
  <c r="H108" i="1"/>
  <c r="J108" i="1" s="1" a="1"/>
  <c r="J108" i="1" s="1"/>
  <c r="K108" i="1" s="1"/>
  <c r="H49" i="1"/>
  <c r="J49" i="1" s="1" a="1"/>
  <c r="J49" i="1" s="1"/>
  <c r="K49" i="1" s="1"/>
  <c r="H117" i="1"/>
  <c r="J117" i="1" s="1" a="1"/>
  <c r="J117" i="1" s="1"/>
  <c r="K117" i="1" s="1"/>
  <c r="H125" i="1"/>
  <c r="J125" i="1" s="1" a="1"/>
  <c r="J125" i="1" s="1"/>
  <c r="K125" i="1" s="1"/>
  <c r="H86" i="1"/>
  <c r="J86" i="1" s="1" a="1"/>
  <c r="J86" i="1" s="1"/>
  <c r="K86" i="1" s="1"/>
  <c r="H97" i="1"/>
  <c r="J97" i="1" s="1" a="1"/>
  <c r="J97" i="1" s="1"/>
  <c r="K97" i="1" s="1"/>
  <c r="H126" i="1"/>
  <c r="J126" i="1" s="1" a="1"/>
  <c r="J126" i="1" s="1"/>
  <c r="K126" i="1" s="1"/>
  <c r="H31" i="1"/>
  <c r="J31" i="1" s="1" a="1"/>
  <c r="J31" i="1" s="1"/>
  <c r="K31" i="1" s="1"/>
  <c r="H47" i="1"/>
  <c r="J47" i="1" s="1" a="1"/>
  <c r="J47" i="1" s="1"/>
  <c r="K47" i="1" s="1"/>
  <c r="H46" i="1"/>
  <c r="J46" i="1" s="1" a="1"/>
  <c r="J46" i="1" s="1"/>
  <c r="K46" i="1" s="1"/>
  <c r="H24" i="1"/>
  <c r="J24" i="1" s="1" a="1"/>
  <c r="J24" i="1" s="1"/>
  <c r="K24" i="1" s="1"/>
  <c r="H127" i="1"/>
  <c r="J127" i="1" s="1" a="1"/>
  <c r="J127" i="1" s="1"/>
  <c r="K127" i="1" s="1"/>
  <c r="H120" i="1"/>
  <c r="J120" i="1" s="1" a="1"/>
  <c r="J120" i="1" s="1"/>
  <c r="K120" i="1" s="1"/>
  <c r="H68" i="1"/>
  <c r="J68" i="1" s="1" a="1"/>
  <c r="J68" i="1" s="1"/>
  <c r="K68" i="1" s="1"/>
  <c r="H123" i="1"/>
  <c r="J123" i="1" s="1" a="1"/>
  <c r="J123" i="1" s="1"/>
  <c r="K123" i="1" s="1"/>
  <c r="H42" i="1"/>
  <c r="J42" i="1" s="1" a="1"/>
  <c r="J42" i="1" s="1"/>
  <c r="K42" i="1" s="1"/>
  <c r="H124" i="1"/>
  <c r="J124" i="1" s="1" a="1"/>
  <c r="J124" i="1" s="1"/>
  <c r="K124" i="1" s="1"/>
  <c r="H77" i="1"/>
  <c r="J77" i="1" s="1" a="1"/>
  <c r="J77" i="1" s="1"/>
  <c r="K77" i="1" s="1"/>
  <c r="H51" i="1"/>
  <c r="J51" i="1" s="1" a="1"/>
  <c r="J51" i="1" s="1"/>
  <c r="K51" i="1" s="1"/>
  <c r="H28" i="1"/>
  <c r="J28" i="1" s="1" a="1"/>
  <c r="J28" i="1" s="1"/>
  <c r="K28" i="1" s="1"/>
  <c r="H44" i="1"/>
  <c r="J44" i="1" s="1" a="1"/>
  <c r="J44" i="1" s="1"/>
  <c r="K44" i="1" s="1"/>
  <c r="H132" i="1"/>
  <c r="J132" i="1" s="1" a="1"/>
  <c r="J132" i="1" s="1"/>
  <c r="K132" i="1" s="1"/>
  <c r="H139" i="1"/>
  <c r="J139" i="1" s="1" a="1"/>
  <c r="J139" i="1" s="1"/>
  <c r="K139" i="1" s="1"/>
  <c r="H137" i="1"/>
  <c r="J137" i="1" s="1" a="1"/>
  <c r="J137" i="1" s="1"/>
  <c r="K137" i="1" s="1"/>
  <c r="H12" i="1"/>
  <c r="J12" i="1" s="1" a="1"/>
  <c r="J12" i="1" s="1"/>
  <c r="K12" i="1" s="1"/>
  <c r="H105" i="1"/>
  <c r="J105" i="1" s="1" a="1"/>
  <c r="J105" i="1" s="1"/>
  <c r="K105" i="1" s="1"/>
  <c r="H54" i="1"/>
  <c r="J54" i="1" s="1" a="1"/>
  <c r="J54" i="1" s="1"/>
  <c r="K54" i="1" s="1"/>
  <c r="H133" i="1"/>
  <c r="J133" i="1" s="1" a="1"/>
  <c r="J133" i="1" s="1"/>
  <c r="K133" i="1" s="1"/>
  <c r="H6" i="1"/>
  <c r="J6" i="1" s="1" a="1"/>
  <c r="J6" i="1" s="1"/>
  <c r="K6" i="1" s="1"/>
  <c r="H116" i="1"/>
  <c r="J116" i="1" s="1" a="1"/>
  <c r="J116" i="1" s="1"/>
  <c r="K116" i="1" s="1"/>
  <c r="H60" i="1"/>
  <c r="J60" i="1" s="1" a="1"/>
  <c r="J60" i="1" s="1"/>
  <c r="K60" i="1" s="1"/>
  <c r="H118" i="1"/>
  <c r="J118" i="1" s="1" a="1"/>
  <c r="J118" i="1" s="1"/>
  <c r="K118" i="1" s="1"/>
  <c r="H7" i="1"/>
  <c r="J7" i="1" s="1" a="1"/>
  <c r="J7" i="1" s="1"/>
  <c r="K7" i="1" s="1"/>
  <c r="H23" i="1"/>
  <c r="J23" i="1" s="1" a="1"/>
  <c r="J23" i="1" s="1"/>
  <c r="K23" i="1" s="1"/>
  <c r="H16" i="1"/>
  <c r="J16" i="1" s="1" a="1"/>
  <c r="J16" i="1" s="1"/>
  <c r="K16" i="1" s="1"/>
  <c r="H87" i="1"/>
  <c r="J87" i="1" s="1" a="1"/>
  <c r="J87" i="1" s="1"/>
  <c r="K87" i="1" s="1"/>
  <c r="H61" i="1"/>
  <c r="J61" i="1" s="1" a="1"/>
  <c r="J61" i="1" s="1"/>
  <c r="K61" i="1" s="1"/>
  <c r="H35" i="1"/>
  <c r="J35" i="1" s="1" a="1"/>
  <c r="J35" i="1" s="1"/>
  <c r="K35" i="1" s="1"/>
  <c r="H19" i="1"/>
  <c r="J19" i="1" s="1" a="1"/>
  <c r="J19" i="1" s="1"/>
  <c r="K19" i="1" s="1"/>
  <c r="H8" i="1"/>
  <c r="J8" i="1" s="1" a="1"/>
  <c r="J8" i="1" s="1"/>
  <c r="K8" i="1" s="1"/>
  <c r="H63" i="1"/>
  <c r="J63" i="1" s="1" a="1"/>
  <c r="J63" i="1" s="1"/>
  <c r="K63" i="1" s="1"/>
  <c r="H64" i="1"/>
  <c r="J64" i="1" s="1" a="1"/>
  <c r="J64" i="1" s="1"/>
  <c r="K64" i="1" s="1"/>
  <c r="H101" i="1"/>
  <c r="J101" i="1" s="1" a="1"/>
  <c r="J101" i="1" s="1"/>
  <c r="K101" i="1" s="1"/>
  <c r="H59" i="1"/>
  <c r="J59" i="1" s="1" a="1"/>
  <c r="J59" i="1" s="1"/>
  <c r="K59" i="1" s="1"/>
  <c r="H88" i="1"/>
  <c r="J88" i="1" s="1" a="1"/>
  <c r="J88" i="1" s="1"/>
  <c r="K88" i="1" s="1"/>
  <c r="H69" i="1"/>
  <c r="J69" i="1" s="1" a="1"/>
  <c r="J69" i="1" s="1"/>
  <c r="K69" i="1" s="1"/>
  <c r="H76" i="1"/>
  <c r="J76" i="1" s="1" a="1"/>
  <c r="J76" i="1" s="1"/>
  <c r="K76" i="1" s="1"/>
  <c r="H56" i="1"/>
  <c r="J56" i="1" s="1" a="1"/>
  <c r="J56" i="1" s="1"/>
  <c r="K56" i="1" s="1"/>
  <c r="H38" i="1"/>
  <c r="J38" i="1" s="1" a="1"/>
  <c r="J38" i="1" s="1"/>
  <c r="K38" i="1" s="1"/>
  <c r="H128" i="1"/>
  <c r="J128" i="1" s="1" a="1"/>
  <c r="J128" i="1" s="1"/>
  <c r="K128" i="1" s="1"/>
  <c r="H21" i="1"/>
  <c r="J21" i="1" s="1" a="1"/>
  <c r="J21" i="1" s="1"/>
  <c r="K21" i="1" s="1"/>
  <c r="H48" i="1"/>
  <c r="J48" i="1" s="1" a="1"/>
  <c r="J48" i="1" s="1"/>
  <c r="K48" i="1" s="1"/>
  <c r="H114" i="1"/>
  <c r="J114" i="1" s="1" a="1"/>
  <c r="J114" i="1" s="1"/>
  <c r="K114" i="1" s="1"/>
  <c r="H10" i="1"/>
  <c r="J10" i="1" s="1" a="1"/>
  <c r="J10" i="1" s="1"/>
  <c r="K10" i="1" s="1"/>
  <c r="H75" i="1"/>
  <c r="J75" i="1" s="1" a="1"/>
  <c r="J75" i="1" s="1"/>
  <c r="K75" i="1" s="1"/>
  <c r="H15" i="1"/>
  <c r="J15" i="1" s="1" a="1"/>
  <c r="J15" i="1" s="1"/>
  <c r="K15" i="1" s="1"/>
  <c r="H72" i="1"/>
  <c r="J72" i="1" s="1" a="1"/>
  <c r="J72" i="1" s="1"/>
  <c r="K72" i="1" s="1"/>
  <c r="H65" i="1"/>
  <c r="J65" i="1" s="1" a="1"/>
  <c r="J65" i="1" s="1"/>
  <c r="K65" i="1" s="1"/>
  <c r="H73" i="1"/>
  <c r="J73" i="1" s="1" a="1"/>
  <c r="J73" i="1" s="1"/>
  <c r="K73" i="1" s="1"/>
  <c r="H5" i="1"/>
  <c r="J5" i="1" s="1" a="1"/>
  <c r="J5" i="1" s="1"/>
  <c r="K5" i="1" s="1"/>
  <c r="H39" i="1"/>
  <c r="J39" i="1" s="1" a="1"/>
  <c r="J39" i="1" s="1"/>
  <c r="K39" i="1" s="1"/>
  <c r="H27" i="1"/>
  <c r="J27" i="1" s="1" a="1"/>
  <c r="J27" i="1" s="1"/>
  <c r="K27" i="1" s="1"/>
  <c r="H66" i="1"/>
  <c r="J66" i="1" s="1" a="1"/>
  <c r="J66" i="1" s="1"/>
  <c r="K66" i="1" s="1"/>
  <c r="H70" i="1"/>
  <c r="J70" i="1" s="1" a="1"/>
  <c r="J70" i="1" s="1"/>
  <c r="K70" i="1" s="1"/>
  <c r="H58" i="1"/>
  <c r="J58" i="1" s="1" a="1"/>
  <c r="J58" i="1" s="1"/>
  <c r="K58" i="1" s="1"/>
  <c r="H85" i="1"/>
  <c r="J85" i="1" s="1" a="1"/>
  <c r="J85" i="1" s="1"/>
  <c r="K85" i="1" s="1"/>
  <c r="H94" i="1"/>
  <c r="J94" i="1" s="1" a="1"/>
  <c r="J94" i="1" s="1"/>
  <c r="K94" i="1" s="1"/>
  <c r="H89" i="1"/>
  <c r="J89" i="1" s="1" a="1"/>
  <c r="J89" i="1" s="1"/>
  <c r="K89" i="1" s="1"/>
  <c r="H36" i="1"/>
  <c r="J36" i="1" s="1" a="1"/>
  <c r="J36" i="1" s="1"/>
  <c r="K36" i="1" s="1"/>
  <c r="H13" i="1"/>
  <c r="J13" i="1" s="1" a="1"/>
  <c r="J13" i="1" s="1"/>
  <c r="K13" i="1" s="1"/>
  <c r="H17" i="1"/>
  <c r="J17" i="1" s="1" a="1"/>
  <c r="J17" i="1" s="1"/>
  <c r="K17" i="1" s="1"/>
  <c r="H57" i="1"/>
  <c r="J57" i="1" s="1" a="1"/>
  <c r="J57" i="1" s="1"/>
  <c r="K57" i="1" s="1"/>
  <c r="H53" i="1"/>
  <c r="J53" i="1" s="1" a="1"/>
  <c r="J53" i="1" s="1"/>
  <c r="K53" i="1" s="1"/>
  <c r="H98" i="1"/>
  <c r="J98" i="1" s="1" a="1"/>
  <c r="J98" i="1" s="1"/>
  <c r="K98" i="1" s="1"/>
  <c r="H100" i="1"/>
  <c r="J100" i="1" s="1" a="1"/>
  <c r="J100" i="1" s="1"/>
  <c r="K100" i="1" s="1"/>
  <c r="H95" i="1"/>
  <c r="J95" i="1" s="1" a="1"/>
  <c r="J95" i="1" s="1"/>
  <c r="K95" i="1" s="1"/>
  <c r="H80" i="1"/>
  <c r="J80" i="1" s="1" a="1"/>
  <c r="J80" i="1" s="1"/>
  <c r="K80" i="1" s="1"/>
  <c r="H74" i="1"/>
  <c r="J74" i="1" s="1" a="1"/>
  <c r="J74" i="1" s="1"/>
  <c r="K74" i="1" s="1"/>
  <c r="H102" i="1"/>
  <c r="J102" i="1" s="1" a="1"/>
  <c r="J102" i="1" s="1"/>
  <c r="K102" i="1" s="1"/>
  <c r="H83" i="1"/>
  <c r="J83" i="1" s="1" a="1"/>
  <c r="J83" i="1" s="1"/>
  <c r="K83" i="1" s="1"/>
  <c r="H99" i="1"/>
  <c r="J99" i="1" s="1" a="1"/>
  <c r="J99" i="1" s="1"/>
  <c r="K99" i="1" s="1"/>
  <c r="H82" i="1"/>
  <c r="J82" i="1" s="1" a="1"/>
  <c r="J82" i="1" s="1"/>
  <c r="K82" i="1" s="1"/>
  <c r="H93" i="1"/>
  <c r="J93" i="1" s="1" a="1"/>
  <c r="J93" i="1" s="1"/>
  <c r="K93" i="1" s="1"/>
  <c r="H90" i="1"/>
  <c r="J90" i="1" s="1" a="1"/>
  <c r="J90" i="1" s="1"/>
  <c r="K90" i="1" s="1"/>
  <c r="H81" i="1"/>
  <c r="J81" i="1" s="1" a="1"/>
  <c r="J81" i="1" s="1"/>
  <c r="K81" i="1" s="1"/>
  <c r="H112" i="1"/>
  <c r="J112" i="1" s="1" a="1"/>
  <c r="J112" i="1" s="1"/>
  <c r="K112" i="1" s="1"/>
  <c r="H50" i="1"/>
  <c r="J50" i="1" s="1" a="1"/>
  <c r="J50" i="1" s="1"/>
  <c r="K50" i="1" s="1"/>
  <c r="H33" i="1"/>
  <c r="J33" i="1" s="1" a="1"/>
  <c r="J33" i="1" s="1"/>
  <c r="K33" i="1" s="1"/>
  <c r="H37" i="1"/>
  <c r="J37" i="1" s="1" a="1"/>
  <c r="J37" i="1" s="1"/>
  <c r="K37" i="1" s="1"/>
  <c r="H106" i="1"/>
  <c r="J106" i="1" s="1" a="1"/>
  <c r="J106" i="1" s="1"/>
  <c r="K106" i="1" s="1"/>
  <c r="H122" i="1"/>
  <c r="J122" i="1" s="1" a="1"/>
  <c r="J122" i="1" s="1"/>
  <c r="K122" i="1" s="1"/>
  <c r="H121" i="1"/>
  <c r="J121" i="1" s="1" a="1"/>
  <c r="J121" i="1" s="1"/>
  <c r="K121" i="1" s="1"/>
  <c r="H129" i="1"/>
  <c r="J129" i="1" s="1" a="1"/>
  <c r="J129" i="1" s="1"/>
  <c r="K129" i="1" s="1"/>
  <c r="H150" i="1"/>
  <c r="J150" i="1" s="1" a="1"/>
  <c r="J150" i="1" s="1"/>
  <c r="K150" i="1" s="1"/>
  <c r="H187" i="1"/>
  <c r="J187" i="1" s="1" a="1"/>
  <c r="J187" i="1" s="1"/>
  <c r="K187" i="1" s="1"/>
  <c r="H188" i="1"/>
  <c r="J188" i="1" s="1" a="1"/>
  <c r="J188" i="1" s="1"/>
  <c r="K188" i="1" s="1"/>
  <c r="H183" i="1"/>
  <c r="J183" i="1" s="1" a="1"/>
  <c r="J183" i="1" s="1"/>
  <c r="K183" i="1" s="1"/>
  <c r="H107" i="1"/>
  <c r="J107" i="1" s="1" a="1"/>
  <c r="J107" i="1" s="1"/>
  <c r="K107" i="1" s="1"/>
  <c r="H184" i="1"/>
  <c r="J184" i="1" s="1" a="1"/>
  <c r="J184" i="1" s="1"/>
  <c r="K184" i="1" s="1"/>
  <c r="H161" i="1"/>
  <c r="J161" i="1" s="1" a="1"/>
  <c r="J161" i="1" s="1"/>
  <c r="K161" i="1" s="1"/>
  <c r="H172" i="1"/>
  <c r="J172" i="1" s="1" a="1"/>
  <c r="J172" i="1" s="1"/>
  <c r="K172" i="1" s="1"/>
  <c r="H149" i="1"/>
  <c r="J149" i="1" s="1" a="1"/>
  <c r="J149" i="1" s="1"/>
  <c r="K149" i="1" s="1"/>
  <c r="H186" i="1"/>
  <c r="J186" i="1" s="1" a="1"/>
  <c r="J186" i="1" s="1"/>
  <c r="K186" i="1" s="1"/>
  <c r="H189" i="1"/>
  <c r="J189" i="1" s="1" a="1"/>
  <c r="J189" i="1" s="1"/>
  <c r="K189" i="1" s="1"/>
  <c r="H192" i="1"/>
  <c r="J192" i="1" s="1" a="1"/>
  <c r="J192" i="1" s="1"/>
  <c r="K192" i="1" s="1"/>
  <c r="H168" i="1"/>
  <c r="J168" i="1" s="1" a="1"/>
  <c r="J168" i="1" s="1"/>
  <c r="K168" i="1" s="1"/>
  <c r="H158" i="1"/>
  <c r="J158" i="1" s="1" a="1"/>
  <c r="J158" i="1" s="1"/>
  <c r="K158" i="1" s="1"/>
  <c r="H196" i="1"/>
  <c r="J196" i="1" s="1" a="1"/>
  <c r="J196" i="1" s="1"/>
  <c r="K196" i="1" s="1"/>
  <c r="H52" i="1"/>
  <c r="J52" i="1" s="1" a="1"/>
  <c r="J52" i="1" s="1"/>
  <c r="K52" i="1" s="1"/>
  <c r="H190" i="1"/>
  <c r="J190" i="1" s="1" a="1"/>
  <c r="J190" i="1" s="1"/>
  <c r="K190" i="1" s="1"/>
  <c r="H164" i="1"/>
  <c r="J164" i="1" s="1" a="1"/>
  <c r="J164" i="1" s="1"/>
  <c r="K164" i="1" s="1"/>
  <c r="H162" i="1"/>
  <c r="J162" i="1" s="1" a="1"/>
  <c r="J162" i="1" s="1"/>
  <c r="K162" i="1" s="1"/>
  <c r="H142" i="1"/>
  <c r="J142" i="1" s="1" a="1"/>
  <c r="J142" i="1" s="1"/>
  <c r="K142" i="1" s="1"/>
  <c r="H145" i="1"/>
  <c r="J145" i="1" s="1" a="1"/>
  <c r="J145" i="1" s="1"/>
  <c r="K145" i="1" s="1"/>
  <c r="H200" i="1"/>
  <c r="J200" i="1" s="1" a="1"/>
  <c r="J200" i="1" s="1"/>
  <c r="K200" i="1" s="1"/>
  <c r="H154" i="1"/>
  <c r="J154" i="1" s="1" a="1"/>
  <c r="J154" i="1" s="1"/>
  <c r="K154" i="1" s="1"/>
  <c r="H71" i="1"/>
  <c r="J71" i="1" s="1" a="1"/>
  <c r="J71" i="1" s="1"/>
  <c r="K71" i="1" s="1"/>
  <c r="H191" i="1"/>
  <c r="J191" i="1" s="1" a="1"/>
  <c r="J191" i="1" s="1"/>
  <c r="K191" i="1" s="1"/>
  <c r="H45" i="1"/>
  <c r="J45" i="1" s="1" a="1"/>
  <c r="J45" i="1" s="1"/>
  <c r="K45" i="1" s="1"/>
  <c r="H181" i="1"/>
  <c r="J181" i="1" s="1" a="1"/>
  <c r="J181" i="1" s="1"/>
  <c r="K181" i="1" s="1"/>
  <c r="H78" i="1"/>
  <c r="J78" i="1" s="1" a="1"/>
  <c r="J78" i="1" s="1"/>
  <c r="K78" i="1" s="1"/>
  <c r="H185" i="1"/>
  <c r="J185" i="1" s="1" a="1"/>
  <c r="J185" i="1" s="1"/>
  <c r="K185" i="1" s="1"/>
  <c r="H171" i="1"/>
  <c r="J171" i="1" s="1" a="1"/>
  <c r="J171" i="1" s="1"/>
  <c r="K171" i="1" s="1"/>
  <c r="H194" i="1"/>
  <c r="J194" i="1" s="1" a="1"/>
  <c r="J194" i="1" s="1"/>
  <c r="K194" i="1" s="1"/>
  <c r="H180" i="1"/>
  <c r="J180" i="1" s="1" a="1"/>
  <c r="J180" i="1" s="1"/>
  <c r="K180" i="1" s="1"/>
  <c r="H173" i="1"/>
  <c r="J173" i="1" s="1" a="1"/>
  <c r="J173" i="1" s="1"/>
  <c r="K173" i="1" s="1"/>
  <c r="H55" i="1"/>
  <c r="J55" i="1" s="1" a="1"/>
  <c r="J55" i="1" s="1"/>
  <c r="K55" i="1" s="1"/>
  <c r="H140" i="1"/>
  <c r="J140" i="1" s="1" a="1"/>
  <c r="J140" i="1" s="1"/>
  <c r="K140" i="1" s="1"/>
  <c r="H141" i="1"/>
  <c r="J141" i="1" s="1" a="1"/>
  <c r="J141" i="1" s="1"/>
  <c r="K141" i="1" s="1"/>
  <c r="H159" i="1"/>
  <c r="J159" i="1" s="1" a="1"/>
  <c r="J159" i="1" s="1"/>
  <c r="K159" i="1" s="1"/>
  <c r="H163" i="1"/>
  <c r="J163" i="1" s="1" a="1"/>
  <c r="J163" i="1" s="1"/>
  <c r="K163" i="1" s="1"/>
  <c r="H182" i="1"/>
  <c r="J182" i="1" s="1" a="1"/>
  <c r="J182" i="1" s="1"/>
  <c r="K182" i="1" s="1"/>
  <c r="H151" i="1"/>
  <c r="J151" i="1" s="1" a="1"/>
  <c r="J151" i="1" s="1"/>
  <c r="K151" i="1" s="1"/>
  <c r="H179" i="1"/>
  <c r="J179" i="1" s="1" a="1"/>
  <c r="J179" i="1" s="1"/>
  <c r="K179" i="1" s="1"/>
  <c r="H165" i="1"/>
  <c r="J165" i="1" s="1" a="1"/>
  <c r="J165" i="1" s="1"/>
  <c r="K165" i="1" s="1"/>
  <c r="H199" i="1"/>
  <c r="J199" i="1" s="1" a="1"/>
  <c r="J199" i="1" s="1"/>
  <c r="K199" i="1" s="1"/>
  <c r="H198" i="1"/>
  <c r="J198" i="1" s="1" a="1"/>
  <c r="J198" i="1" s="1"/>
  <c r="K198" i="1" s="1"/>
  <c r="H178" i="1"/>
  <c r="J178" i="1" s="1" a="1"/>
  <c r="J178" i="1" s="1"/>
  <c r="K178" i="1" s="1"/>
  <c r="H201" i="1"/>
  <c r="J201" i="1" s="1" a="1"/>
  <c r="J201" i="1" s="1"/>
  <c r="K201" i="1" s="1"/>
  <c r="H197" i="1"/>
  <c r="J197" i="1" s="1" a="1"/>
  <c r="J197" i="1" s="1"/>
  <c r="K197" i="1" s="1"/>
  <c r="H130" i="1"/>
  <c r="J130" i="1" s="1" a="1"/>
  <c r="J130" i="1" s="1"/>
  <c r="K130" i="1" s="1"/>
  <c r="H146" i="1"/>
  <c r="J146" i="1" s="1" a="1"/>
  <c r="J146" i="1" s="1"/>
  <c r="K146" i="1" s="1"/>
  <c r="H160" i="1"/>
  <c r="J160" i="1" s="1" a="1"/>
  <c r="J160" i="1" s="1"/>
  <c r="K160" i="1" s="1"/>
  <c r="H170" i="1"/>
  <c r="J170" i="1" s="1" a="1"/>
  <c r="J170" i="1" s="1"/>
  <c r="K170" i="1" s="1"/>
  <c r="H202" i="1"/>
  <c r="J202" i="1" s="1" a="1"/>
  <c r="J202" i="1" s="1"/>
  <c r="K202" i="1" s="1"/>
  <c r="H143" i="1"/>
  <c r="J143" i="1" s="1" a="1"/>
  <c r="J143" i="1" s="1"/>
  <c r="K143" i="1" s="1"/>
  <c r="H153" i="1"/>
  <c r="J153" i="1" s="1" a="1"/>
  <c r="J153" i="1" s="1"/>
  <c r="K153" i="1" s="1"/>
  <c r="H131" i="1"/>
  <c r="J131" i="1" s="1" a="1"/>
  <c r="J131" i="1" s="1"/>
  <c r="K131" i="1" s="1"/>
  <c r="H110" i="1"/>
  <c r="J110" i="1" s="1" a="1"/>
  <c r="J110" i="1" s="1"/>
  <c r="K110" i="1" s="1"/>
  <c r="H167" i="1"/>
  <c r="J167" i="1" s="1" a="1"/>
  <c r="J167" i="1" s="1"/>
  <c r="K167" i="1" s="1"/>
  <c r="H174" i="1"/>
  <c r="J174" i="1" s="1" a="1"/>
  <c r="J174" i="1" s="1"/>
  <c r="K174" i="1" s="1"/>
  <c r="H115" i="1"/>
  <c r="J115" i="1" s="1" a="1"/>
  <c r="J115" i="1" s="1"/>
  <c r="K115" i="1" s="1"/>
  <c r="H169" i="1"/>
  <c r="J169" i="1" s="1" a="1"/>
  <c r="J169" i="1" s="1"/>
  <c r="K169" i="1" s="1"/>
  <c r="H144" i="1"/>
  <c r="J144" i="1" s="1" a="1"/>
  <c r="J144" i="1" s="1"/>
  <c r="K144" i="1" s="1"/>
  <c r="H147" i="1"/>
  <c r="J147" i="1" s="1" a="1"/>
  <c r="J147" i="1" s="1"/>
  <c r="K147" i="1" s="1"/>
  <c r="H195" i="1"/>
  <c r="J195" i="1" s="1" a="1"/>
  <c r="J195" i="1" s="1"/>
  <c r="K195" i="1" s="1"/>
  <c r="H166" i="1"/>
  <c r="J166" i="1" s="1" a="1"/>
  <c r="J166" i="1" s="1"/>
  <c r="K166" i="1" s="1"/>
  <c r="H177" i="1"/>
  <c r="J177" i="1" s="1" a="1"/>
  <c r="J177" i="1" s="1"/>
  <c r="K177" i="1" s="1"/>
  <c r="H4" i="1"/>
  <c r="J4" i="1" s="1" a="1"/>
  <c r="J4" i="1" s="1"/>
  <c r="K4" i="1" s="1"/>
  <c r="B6" i="1" a="1"/>
  <c r="B5" i="1" a="1"/>
  <c r="B4" i="1" a="1"/>
  <c r="AF102" i="1" l="1"/>
  <c r="AB102" i="1" s="1"/>
  <c r="AF92" i="1"/>
  <c r="AB92" i="1" s="1"/>
  <c r="AF46" i="1"/>
  <c r="AB46" i="1" s="1"/>
  <c r="AF226" i="1"/>
  <c r="AB226" i="1" s="1"/>
  <c r="AF110" i="1"/>
  <c r="AB110" i="1" s="1"/>
  <c r="AF35" i="1"/>
  <c r="AB35" i="1" s="1"/>
  <c r="AF42" i="1"/>
  <c r="AB42" i="1" s="1"/>
  <c r="AF153" i="1"/>
  <c r="AB153" i="1" s="1"/>
  <c r="AF157" i="1"/>
  <c r="AB157" i="1" s="1"/>
  <c r="AF245" i="1"/>
  <c r="AB245" i="1" s="1"/>
  <c r="AF135" i="1"/>
  <c r="AB135" i="1" s="1"/>
  <c r="AF216" i="1"/>
  <c r="AB216" i="1" s="1"/>
  <c r="AF90" i="1"/>
  <c r="AB90" i="1" s="1"/>
  <c r="AF236" i="1"/>
  <c r="AB236" i="1" s="1"/>
  <c r="AF29" i="1"/>
  <c r="AB29" i="1" s="1"/>
  <c r="AF56" i="1"/>
  <c r="AB56" i="1" s="1"/>
  <c r="AF136" i="1"/>
  <c r="AB136" i="1" s="1"/>
  <c r="AF164" i="1"/>
  <c r="AB164" i="1" s="1"/>
  <c r="AF40" i="1"/>
  <c r="AB40" i="1" s="1"/>
  <c r="AF145" i="1"/>
  <c r="AB145" i="1" s="1"/>
  <c r="AF180" i="1"/>
  <c r="AB180" i="1" s="1"/>
  <c r="AF79" i="1"/>
  <c r="AB79" i="1" s="1"/>
  <c r="AF41" i="1"/>
  <c r="AB41" i="1" s="1"/>
  <c r="AF30" i="1"/>
  <c r="AB30" i="1" s="1"/>
  <c r="AF15" i="1"/>
  <c r="AB15" i="1" s="1"/>
  <c r="AF123" i="1"/>
  <c r="AB123" i="1" s="1"/>
  <c r="AF133" i="1"/>
  <c r="AB133" i="1" s="1"/>
  <c r="AF17" i="1"/>
  <c r="AB17" i="1" s="1"/>
  <c r="AF107" i="1"/>
  <c r="AB107" i="1" s="1"/>
  <c r="AF237" i="1"/>
  <c r="AB237" i="1" s="1"/>
  <c r="AA216" i="1"/>
  <c r="AF61" i="1"/>
  <c r="AB61" i="1" s="1"/>
  <c r="AF93" i="1"/>
  <c r="AB93" i="1" s="1"/>
  <c r="AF72" i="1"/>
  <c r="AB72" i="1" s="1"/>
  <c r="AF244" i="1"/>
  <c r="AB244" i="1" s="1"/>
  <c r="AF9" i="1"/>
  <c r="AB9" i="1" s="1"/>
  <c r="AF68" i="1"/>
  <c r="AB68" i="1" s="1"/>
  <c r="AF126" i="1"/>
  <c r="AB126" i="1" s="1"/>
  <c r="AA236" i="1"/>
  <c r="AF10" i="1"/>
  <c r="AB10" i="1" s="1"/>
  <c r="AF234" i="1"/>
  <c r="AB234" i="1" s="1"/>
  <c r="AF155" i="1"/>
  <c r="AB155" i="1" s="1"/>
  <c r="AF169" i="1"/>
  <c r="AB169" i="1" s="1"/>
  <c r="AF232" i="1"/>
  <c r="AB232" i="1" s="1"/>
  <c r="AF115" i="1"/>
  <c r="AB115" i="1" s="1"/>
  <c r="AF24" i="1"/>
  <c r="AB24" i="1" s="1"/>
  <c r="AF189" i="1"/>
  <c r="AB189" i="1" s="1"/>
  <c r="AF54" i="1"/>
  <c r="AB54" i="1" s="1"/>
  <c r="AF141" i="1"/>
  <c r="AB141" i="1" s="1"/>
  <c r="AF208" i="1"/>
  <c r="AB208" i="1" s="1"/>
  <c r="AF49" i="1"/>
  <c r="AB49" i="1" s="1"/>
  <c r="AF143" i="1"/>
  <c r="AB143" i="1" s="1"/>
  <c r="AF207" i="1"/>
  <c r="AB207" i="1" s="1"/>
  <c r="AF127" i="1"/>
  <c r="AB127" i="1" s="1"/>
  <c r="AF108" i="1"/>
  <c r="AB108" i="1" s="1"/>
  <c r="AF28" i="1"/>
  <c r="AB28" i="1" s="1"/>
  <c r="AF131" i="1"/>
  <c r="AB131" i="1" s="1"/>
  <c r="AF211" i="1"/>
  <c r="AB211" i="1" s="1"/>
  <c r="AF81" i="1"/>
  <c r="AB81" i="1" s="1"/>
  <c r="AF59" i="1"/>
  <c r="AB59" i="1" s="1"/>
  <c r="AF32" i="1"/>
  <c r="AB32" i="1" s="1"/>
  <c r="AF114" i="1"/>
  <c r="AB114" i="1" s="1"/>
  <c r="AF119" i="1"/>
  <c r="AB119" i="1" s="1"/>
  <c r="AF198" i="1"/>
  <c r="AB198" i="1" s="1"/>
  <c r="AF184" i="1"/>
  <c r="AB184" i="1" s="1"/>
  <c r="AF105" i="1"/>
  <c r="AB105" i="1" s="1"/>
  <c r="AF239" i="1"/>
  <c r="AB239" i="1" s="1"/>
  <c r="AF96" i="1"/>
  <c r="AB96" i="1" s="1"/>
  <c r="AF101" i="1"/>
  <c r="AB101" i="1" s="1"/>
  <c r="AF122" i="1"/>
  <c r="AB122" i="1" s="1"/>
  <c r="AF124" i="1"/>
  <c r="AB124" i="1" s="1"/>
  <c r="AA169" i="1"/>
  <c r="AA232" i="1"/>
  <c r="AA79" i="1"/>
  <c r="AA32" i="1"/>
  <c r="AA119" i="1"/>
  <c r="AF69" i="1"/>
  <c r="AB69" i="1" s="1"/>
  <c r="AF225" i="1"/>
  <c r="AB225" i="1" s="1"/>
  <c r="AF88" i="1"/>
  <c r="AB88" i="1" s="1"/>
  <c r="AF57" i="1"/>
  <c r="AB57" i="1" s="1"/>
  <c r="AF200" i="1"/>
  <c r="AB200" i="1" s="1"/>
  <c r="AF229" i="1"/>
  <c r="AB229" i="1" s="1"/>
  <c r="AA15" i="1"/>
  <c r="AF224" i="1"/>
  <c r="AB224" i="1" s="1"/>
  <c r="AF240" i="1"/>
  <c r="AB240" i="1" s="1"/>
  <c r="AF113" i="1"/>
  <c r="AB113" i="1" s="1"/>
  <c r="AF85" i="1"/>
  <c r="AB85" i="1" s="1"/>
  <c r="AF47" i="1"/>
  <c r="AB47" i="1" s="1"/>
  <c r="AF25" i="1"/>
  <c r="AB25" i="1" s="1"/>
  <c r="AF53" i="1"/>
  <c r="AB53" i="1" s="1"/>
  <c r="AF14" i="1"/>
  <c r="AB14" i="1" s="1"/>
  <c r="AF195" i="1"/>
  <c r="AB195" i="1" s="1"/>
  <c r="AF220" i="1"/>
  <c r="AB220" i="1" s="1"/>
  <c r="AF190" i="1"/>
  <c r="AB190" i="1" s="1"/>
  <c r="AF217" i="1"/>
  <c r="AB217" i="1" s="1"/>
  <c r="AF186" i="1"/>
  <c r="AB186" i="1" s="1"/>
  <c r="AF95" i="1"/>
  <c r="AB95" i="1" s="1"/>
  <c r="AF103" i="1"/>
  <c r="AB103" i="1" s="1"/>
  <c r="AF33" i="1"/>
  <c r="AB33" i="1" s="1"/>
  <c r="AF140" i="1"/>
  <c r="AB140" i="1" s="1"/>
  <c r="AF121" i="1"/>
  <c r="AB121" i="1" s="1"/>
  <c r="AF100" i="1"/>
  <c r="AB100" i="1" s="1"/>
  <c r="AF209" i="1"/>
  <c r="AB209" i="1" s="1"/>
  <c r="AF178" i="1"/>
  <c r="AB178" i="1" s="1"/>
  <c r="AF111" i="1"/>
  <c r="AB111" i="1" s="1"/>
  <c r="AF73" i="1"/>
  <c r="AB73" i="1" s="1"/>
  <c r="AF98" i="1"/>
  <c r="AB98" i="1" s="1"/>
  <c r="AF106" i="1"/>
  <c r="AB106" i="1" s="1"/>
  <c r="AF18" i="1"/>
  <c r="AB18" i="1" s="1"/>
  <c r="AF58" i="1"/>
  <c r="AB58" i="1" s="1"/>
  <c r="AF21" i="1"/>
  <c r="AB21" i="1" s="1"/>
  <c r="AF177" i="1"/>
  <c r="AB177" i="1" s="1"/>
  <c r="AF147" i="1"/>
  <c r="AB147" i="1" s="1"/>
  <c r="AF150" i="1"/>
  <c r="AB150" i="1" s="1"/>
  <c r="AF249" i="1"/>
  <c r="AB249" i="1" s="1"/>
  <c r="AF192" i="1"/>
  <c r="AB192" i="1" s="1"/>
  <c r="AF223" i="1"/>
  <c r="AB223" i="1" s="1"/>
  <c r="AF171" i="1"/>
  <c r="AB171" i="1" s="1"/>
  <c r="AF39" i="1"/>
  <c r="AB39" i="1" s="1"/>
  <c r="AF210" i="1"/>
  <c r="AB210" i="1" s="1"/>
  <c r="AF37" i="1"/>
  <c r="AB37" i="1" s="1"/>
  <c r="AF8" i="1"/>
  <c r="AB8" i="1" s="1"/>
  <c r="AF71" i="1"/>
  <c r="AB71" i="1" s="1"/>
  <c r="AF89" i="1"/>
  <c r="AB89" i="1" s="1"/>
  <c r="AF160" i="1"/>
  <c r="AB160" i="1" s="1"/>
  <c r="AA24" i="1"/>
  <c r="AF199" i="1"/>
  <c r="AB199" i="1" s="1"/>
  <c r="AF78" i="1"/>
  <c r="AB78" i="1" s="1"/>
  <c r="AF242" i="1"/>
  <c r="AB242" i="1" s="1"/>
  <c r="AA180" i="1"/>
  <c r="AF241" i="1"/>
  <c r="AB241" i="1" s="1"/>
  <c r="AF51" i="1"/>
  <c r="AB51" i="1" s="1"/>
  <c r="AF205" i="1"/>
  <c r="AB205" i="1" s="1"/>
  <c r="AF233" i="1"/>
  <c r="AB233" i="1" s="1"/>
  <c r="AF227" i="1"/>
  <c r="AB227" i="1" s="1"/>
  <c r="AF19" i="1"/>
  <c r="AB19" i="1" s="1"/>
  <c r="AF243" i="1"/>
  <c r="AB243" i="1" s="1"/>
  <c r="AF197" i="1"/>
  <c r="AB197" i="1" s="1"/>
  <c r="AF12" i="1"/>
  <c r="AB12" i="1" s="1"/>
  <c r="AA114" i="1"/>
  <c r="AF167" i="1"/>
  <c r="AB167" i="1" s="1"/>
  <c r="AF230" i="1"/>
  <c r="AB230" i="1" s="1"/>
  <c r="AF64" i="1"/>
  <c r="AB64" i="1" s="1"/>
  <c r="AA211" i="1"/>
  <c r="AF13" i="1"/>
  <c r="AB13" i="1" s="1"/>
  <c r="AF181" i="1"/>
  <c r="AB181" i="1" s="1"/>
  <c r="AF70" i="1"/>
  <c r="AB70" i="1" s="1"/>
  <c r="AF50" i="1"/>
  <c r="AB50" i="1" s="1"/>
  <c r="AF132" i="1"/>
  <c r="AB132" i="1" s="1"/>
  <c r="AF134" i="1"/>
  <c r="AB134" i="1" s="1"/>
  <c r="AF201" i="1"/>
  <c r="AB201" i="1" s="1"/>
  <c r="AF77" i="1"/>
  <c r="AB77" i="1" s="1"/>
  <c r="AF31" i="1"/>
  <c r="AB31" i="1" s="1"/>
  <c r="AF16" i="1"/>
  <c r="AB16" i="1" s="1"/>
  <c r="AF52" i="1"/>
  <c r="AB52" i="1" s="1"/>
  <c r="AF125" i="1"/>
  <c r="AB125" i="1" s="1"/>
  <c r="AF154" i="1"/>
  <c r="AB154" i="1" s="1"/>
  <c r="AF194" i="1"/>
  <c r="AB194" i="1" s="1"/>
  <c r="AF26" i="1"/>
  <c r="AB26" i="1" s="1"/>
  <c r="AF76" i="1"/>
  <c r="AB76" i="1" s="1"/>
  <c r="AF48" i="1"/>
  <c r="AB48" i="1" s="1"/>
  <c r="AF182" i="1"/>
  <c r="AB182" i="1" s="1"/>
  <c r="AF4" i="1"/>
  <c r="AB4" i="1" s="1"/>
  <c r="AF158" i="1"/>
  <c r="AB158" i="1" s="1"/>
  <c r="AF248" i="1"/>
  <c r="AB248" i="1" s="1"/>
  <c r="AF142" i="1"/>
  <c r="AB142" i="1" s="1"/>
  <c r="AA198" i="1"/>
  <c r="AF183" i="1"/>
  <c r="AB183" i="1" s="1"/>
  <c r="AF67" i="1"/>
  <c r="AB67" i="1" s="1"/>
  <c r="AF91" i="1"/>
  <c r="AB91" i="1" s="1"/>
  <c r="AF196" i="1"/>
  <c r="AB196" i="1" s="1"/>
  <c r="AA59" i="1"/>
  <c r="AA123" i="1"/>
  <c r="AF97" i="1"/>
  <c r="AB97" i="1" s="1"/>
  <c r="AF7" i="1"/>
  <c r="AB7" i="1" s="1"/>
  <c r="AA41" i="1"/>
  <c r="AF206" i="1"/>
  <c r="AB206" i="1" s="1"/>
  <c r="AF65" i="1"/>
  <c r="AB65" i="1" s="1"/>
  <c r="AF36" i="1"/>
  <c r="AB36" i="1" s="1"/>
  <c r="AF159" i="1"/>
  <c r="AB159" i="1" s="1"/>
  <c r="AA67" i="1"/>
  <c r="AF165" i="1"/>
  <c r="AB165" i="1" s="1"/>
  <c r="AF175" i="1"/>
  <c r="AB175" i="1" s="1"/>
  <c r="AF27" i="1"/>
  <c r="AB27" i="1" s="1"/>
  <c r="AF44" i="1"/>
  <c r="AB44" i="1" s="1"/>
  <c r="AA53" i="1"/>
  <c r="AF112" i="1"/>
  <c r="AB112" i="1" s="1"/>
  <c r="AF87" i="1"/>
  <c r="AB87" i="1" s="1"/>
  <c r="AF185" i="1"/>
  <c r="AB185" i="1" s="1"/>
  <c r="AF146" i="1"/>
  <c r="AB146" i="1" s="1"/>
  <c r="AA225" i="1"/>
  <c r="AA91" i="1"/>
  <c r="AA21" i="1"/>
  <c r="AA200" i="1"/>
  <c r="AA110" i="1"/>
  <c r="AA14" i="1"/>
  <c r="AF23" i="1"/>
  <c r="AB23" i="1" s="1"/>
  <c r="AA111" i="1"/>
  <c r="AA64" i="1"/>
  <c r="AA57" i="1"/>
  <c r="AA147" i="1"/>
  <c r="AA25" i="1"/>
  <c r="AF156" i="1"/>
  <c r="AB156" i="1" s="1"/>
  <c r="AF151" i="1"/>
  <c r="AB151" i="1" s="1"/>
  <c r="AA69" i="1"/>
  <c r="AA58" i="1"/>
  <c r="AA240" i="1"/>
  <c r="AF218" i="1"/>
  <c r="AB218" i="1" s="1"/>
  <c r="AF75" i="1"/>
  <c r="AB75" i="1" s="1"/>
  <c r="AA85" i="1"/>
  <c r="AA241" i="1"/>
  <c r="AA98" i="1"/>
  <c r="AA249" i="1"/>
  <c r="AF163" i="1"/>
  <c r="AB163" i="1" s="1"/>
  <c r="AA100" i="1"/>
  <c r="AA224" i="1"/>
  <c r="AA88" i="1"/>
  <c r="AF129" i="1"/>
  <c r="AB129" i="1" s="1"/>
  <c r="AA177" i="1"/>
  <c r="AA178" i="1"/>
  <c r="AA18" i="1"/>
  <c r="AA113" i="1"/>
  <c r="AF166" i="1"/>
  <c r="AB166" i="1" s="1"/>
  <c r="AA73" i="1"/>
  <c r="AA150" i="1"/>
  <c r="AF188" i="1"/>
  <c r="AB188" i="1" s="1"/>
  <c r="AF215" i="1"/>
  <c r="AB215" i="1" s="1"/>
  <c r="AF172" i="1"/>
  <c r="AB172" i="1" s="1"/>
  <c r="AF176" i="1"/>
  <c r="AB176" i="1" s="1"/>
  <c r="AF238" i="1"/>
  <c r="AB238" i="1" s="1"/>
  <c r="AF104" i="1"/>
  <c r="AB104" i="1" s="1"/>
  <c r="AF86" i="1"/>
  <c r="AB86" i="1" s="1"/>
  <c r="AF45" i="1"/>
  <c r="AB45" i="1" s="1"/>
  <c r="AF63" i="1"/>
  <c r="AB63" i="1" s="1"/>
  <c r="AF55" i="1"/>
  <c r="AB55" i="1" s="1"/>
  <c r="AF99" i="1"/>
  <c r="AB99" i="1" s="1"/>
  <c r="AF203" i="1"/>
  <c r="AB203" i="1" s="1"/>
  <c r="AF247" i="1"/>
  <c r="AB247" i="1" s="1"/>
  <c r="AF130" i="1"/>
  <c r="AB130" i="1" s="1"/>
  <c r="AF246" i="1"/>
  <c r="AB246" i="1" s="1"/>
  <c r="AF139" i="1"/>
  <c r="AB139" i="1" s="1"/>
  <c r="AF214" i="1"/>
  <c r="AB214" i="1" s="1"/>
  <c r="AF74" i="1"/>
  <c r="AB74" i="1" s="1"/>
  <c r="AF231" i="1"/>
  <c r="AB231" i="1" s="1"/>
  <c r="AF222" i="1"/>
  <c r="AB222" i="1" s="1"/>
  <c r="AF179" i="1"/>
  <c r="AB179" i="1" s="1"/>
  <c r="AF66" i="1"/>
  <c r="AB66" i="1" s="1"/>
  <c r="AF20" i="1"/>
  <c r="AB20" i="1" s="1"/>
  <c r="AF148" i="1"/>
  <c r="AB148" i="1" s="1"/>
  <c r="AF11" i="1"/>
  <c r="AB11" i="1" s="1"/>
  <c r="AF221" i="1"/>
  <c r="AB221" i="1" s="1"/>
  <c r="AF213" i="1"/>
  <c r="AB213" i="1" s="1"/>
  <c r="AF170" i="1"/>
  <c r="AB170" i="1" s="1"/>
  <c r="AF168" i="1"/>
  <c r="AB168" i="1" s="1"/>
  <c r="AF235" i="1"/>
  <c r="AB235" i="1" s="1"/>
  <c r="AF109" i="1"/>
  <c r="AB109" i="1" s="1"/>
  <c r="AF83" i="1"/>
  <c r="AB83" i="1" s="1"/>
  <c r="AF228" i="1"/>
  <c r="AB228" i="1" s="1"/>
  <c r="AF84" i="1"/>
  <c r="AB84" i="1" s="1"/>
  <c r="AF6" i="1"/>
  <c r="AB6" i="1" s="1"/>
  <c r="AF82" i="1"/>
  <c r="AB82" i="1" s="1"/>
  <c r="AF137" i="1"/>
  <c r="AB137" i="1" s="1"/>
  <c r="AF138" i="1"/>
  <c r="AB138" i="1" s="1"/>
  <c r="AF149" i="1"/>
  <c r="AB149" i="1" s="1"/>
  <c r="AF117" i="1"/>
  <c r="AB117" i="1" s="1"/>
  <c r="AF128" i="1"/>
  <c r="AB128" i="1" s="1"/>
  <c r="AF187" i="1"/>
  <c r="AB187" i="1" s="1"/>
  <c r="AF204" i="1"/>
  <c r="AB204" i="1" s="1"/>
  <c r="AF43" i="1"/>
  <c r="AB43" i="1" s="1"/>
  <c r="AF94" i="1"/>
  <c r="AB94" i="1" s="1"/>
  <c r="AF152" i="1"/>
  <c r="AB152" i="1" s="1"/>
  <c r="AF193" i="1"/>
  <c r="AB193" i="1" s="1"/>
  <c r="AF144" i="1"/>
  <c r="AB144" i="1" s="1"/>
  <c r="AF191" i="1"/>
  <c r="AB191" i="1" s="1"/>
  <c r="AF212" i="1"/>
  <c r="AB212" i="1" s="1"/>
  <c r="AF174" i="1"/>
  <c r="AB174" i="1" s="1"/>
  <c r="AF173" i="1"/>
  <c r="AB173" i="1" s="1"/>
  <c r="AF80" i="1"/>
  <c r="AB80" i="1" s="1"/>
  <c r="AF34" i="1"/>
  <c r="AB34" i="1" s="1"/>
  <c r="AF60" i="1"/>
  <c r="AB60" i="1" s="1"/>
  <c r="AF5" i="1"/>
  <c r="AB5" i="1" s="1"/>
  <c r="AF38" i="1"/>
  <c r="AB38" i="1" s="1"/>
  <c r="AF22" i="1"/>
  <c r="AB22" i="1" s="1"/>
  <c r="AF62" i="1"/>
  <c r="AB62" i="1" s="1"/>
  <c r="AF116" i="1"/>
  <c r="AB116" i="1" s="1"/>
  <c r="AF161" i="1"/>
  <c r="AB161" i="1" s="1"/>
  <c r="AF202" i="1"/>
  <c r="AB202" i="1" s="1"/>
  <c r="AF118" i="1"/>
  <c r="AB118" i="1" s="1"/>
  <c r="AF162" i="1"/>
  <c r="AB162" i="1" s="1"/>
  <c r="AF219" i="1"/>
  <c r="AB219" i="1" s="1"/>
  <c r="B5" i="1"/>
  <c r="C5" i="1" s="1"/>
  <c r="I109" i="1" a="1"/>
  <c r="I109" i="1" s="1"/>
  <c r="I52" i="1" a="1"/>
  <c r="I52" i="1" s="1"/>
  <c r="I95" i="1" a="1"/>
  <c r="I95" i="1" s="1"/>
  <c r="I81" i="1" a="1"/>
  <c r="I81" i="1" s="1"/>
  <c r="I38" i="1" a="1"/>
  <c r="I38" i="1" s="1"/>
  <c r="I32" i="1" a="1"/>
  <c r="I32" i="1" s="1"/>
  <c r="I24" i="1" a="1"/>
  <c r="I24" i="1" s="1"/>
  <c r="I18" i="1" a="1"/>
  <c r="I18" i="1" s="1"/>
  <c r="I10" i="1" a="1"/>
  <c r="I10" i="1" s="1"/>
  <c r="I195" i="1" a="1"/>
  <c r="I195" i="1" s="1"/>
  <c r="I180" i="1" a="1"/>
  <c r="I180" i="1" s="1"/>
  <c r="I152" i="1" a="1"/>
  <c r="I152" i="1" s="1"/>
  <c r="I117" i="1" a="1"/>
  <c r="I117" i="1" s="1"/>
  <c r="I166" i="1" a="1"/>
  <c r="I166" i="1" s="1"/>
  <c r="I138" i="1" a="1"/>
  <c r="I138" i="1" s="1"/>
  <c r="I194" i="1" a="1"/>
  <c r="I194" i="1" s="1"/>
  <c r="I165" i="1" a="1"/>
  <c r="I165" i="1" s="1"/>
  <c r="I151" i="1" a="1"/>
  <c r="I151" i="1" s="1"/>
  <c r="I137" i="1" a="1"/>
  <c r="I137" i="1" s="1"/>
  <c r="I123" i="1" a="1"/>
  <c r="I123" i="1" s="1"/>
  <c r="I108" i="1" a="1"/>
  <c r="I108" i="1" s="1"/>
  <c r="I94" i="1" a="1"/>
  <c r="I94" i="1" s="1"/>
  <c r="I80" i="1" a="1"/>
  <c r="I80" i="1" s="1"/>
  <c r="I66" i="1" a="1"/>
  <c r="I66" i="1" s="1"/>
  <c r="I37" i="1" a="1"/>
  <c r="I37" i="1" s="1"/>
  <c r="I23" i="1" a="1"/>
  <c r="I23" i="1" s="1"/>
  <c r="I9" i="1" a="1"/>
  <c r="I9" i="1" s="1"/>
  <c r="I193" i="1" a="1"/>
  <c r="I193" i="1" s="1"/>
  <c r="I179" i="1" a="1"/>
  <c r="I179" i="1" s="1"/>
  <c r="I164" i="1" a="1"/>
  <c r="I164" i="1" s="1"/>
  <c r="I150" i="1" a="1"/>
  <c r="I150" i="1" s="1"/>
  <c r="I136" i="1" a="1"/>
  <c r="I136" i="1" s="1"/>
  <c r="I122" i="1" a="1"/>
  <c r="I122" i="1" s="1"/>
  <c r="I93" i="1" a="1"/>
  <c r="I93" i="1" s="1"/>
  <c r="I79" i="1" a="1"/>
  <c r="I79" i="1" s="1"/>
  <c r="I65" i="1" a="1"/>
  <c r="I65" i="1" s="1"/>
  <c r="I51" i="1" a="1"/>
  <c r="I51" i="1" s="1"/>
  <c r="I36" i="1" a="1"/>
  <c r="I36" i="1" s="1"/>
  <c r="I22" i="1" a="1"/>
  <c r="I22" i="1" s="1"/>
  <c r="I8" i="1" a="1"/>
  <c r="I8" i="1" s="1"/>
  <c r="I192" i="1" a="1"/>
  <c r="I192" i="1" s="1"/>
  <c r="I178" i="1" a="1"/>
  <c r="I178" i="1" s="1"/>
  <c r="I149" i="1" a="1"/>
  <c r="I149" i="1" s="1"/>
  <c r="I135" i="1" a="1"/>
  <c r="I135" i="1" s="1"/>
  <c r="I121" i="1" a="1"/>
  <c r="I121" i="1" s="1"/>
  <c r="I107" i="1" a="1"/>
  <c r="I107" i="1" s="1"/>
  <c r="I92" i="1" a="1"/>
  <c r="I92" i="1" s="1"/>
  <c r="I78" i="1" a="1"/>
  <c r="I78" i="1" s="1"/>
  <c r="I64" i="1" a="1"/>
  <c r="I64" i="1" s="1"/>
  <c r="I50" i="1" a="1"/>
  <c r="I50" i="1" s="1"/>
  <c r="I21" i="1" a="1"/>
  <c r="I21" i="1" s="1"/>
  <c r="I7" i="1" a="1"/>
  <c r="I7" i="1" s="1"/>
  <c r="I191" i="1" a="1"/>
  <c r="I191" i="1" s="1"/>
  <c r="I177" i="1" a="1"/>
  <c r="I177" i="1" s="1"/>
  <c r="I163" i="1" a="1"/>
  <c r="I163" i="1" s="1"/>
  <c r="I148" i="1" a="1"/>
  <c r="I148" i="1" s="1"/>
  <c r="I134" i="1" a="1"/>
  <c r="I134" i="1" s="1"/>
  <c r="I120" i="1" a="1"/>
  <c r="I120" i="1" s="1"/>
  <c r="I106" i="1" a="1"/>
  <c r="I106" i="1" s="1"/>
  <c r="I77" i="1" a="1"/>
  <c r="I77" i="1" s="1"/>
  <c r="I63" i="1" a="1"/>
  <c r="I63" i="1" s="1"/>
  <c r="I49" i="1" a="1"/>
  <c r="I49" i="1" s="1"/>
  <c r="I35" i="1" a="1"/>
  <c r="I35" i="1" s="1"/>
  <c r="I20" i="1" a="1"/>
  <c r="I20" i="1" s="1"/>
  <c r="I6" i="1" a="1"/>
  <c r="I6" i="1" s="1"/>
  <c r="I190" i="1" a="1"/>
  <c r="I190" i="1" s="1"/>
  <c r="I176" i="1" a="1"/>
  <c r="I176" i="1" s="1"/>
  <c r="I162" i="1" a="1"/>
  <c r="I162" i="1" s="1"/>
  <c r="I133" i="1" a="1"/>
  <c r="I133" i="1" s="1"/>
  <c r="I119" i="1" a="1"/>
  <c r="I119" i="1" s="1"/>
  <c r="I105" i="1" a="1"/>
  <c r="I105" i="1" s="1"/>
  <c r="I91" i="1" a="1"/>
  <c r="I91" i="1" s="1"/>
  <c r="I76" i="1" a="1"/>
  <c r="I76" i="1" s="1"/>
  <c r="I62" i="1" a="1"/>
  <c r="I62" i="1" s="1"/>
  <c r="I48" i="1" a="1"/>
  <c r="I48" i="1" s="1"/>
  <c r="I34" i="1" a="1"/>
  <c r="I34" i="1" s="1"/>
  <c r="I5" i="1" a="1"/>
  <c r="I5" i="1" s="1"/>
  <c r="I189" i="1" a="1"/>
  <c r="I189" i="1" s="1"/>
  <c r="I175" i="1" a="1"/>
  <c r="I175" i="1" s="1"/>
  <c r="I161" i="1" a="1"/>
  <c r="I161" i="1" s="1"/>
  <c r="I147" i="1" a="1"/>
  <c r="I147" i="1" s="1"/>
  <c r="I132" i="1" a="1"/>
  <c r="I132" i="1" s="1"/>
  <c r="I118" i="1" a="1"/>
  <c r="I118" i="1" s="1"/>
  <c r="I104" i="1" a="1"/>
  <c r="I104" i="1" s="1"/>
  <c r="I90" i="1" a="1"/>
  <c r="I90" i="1" s="1"/>
  <c r="I61" i="1" a="1"/>
  <c r="I61" i="1" s="1"/>
  <c r="I47" i="1" a="1"/>
  <c r="I47" i="1" s="1"/>
  <c r="I33" i="1" a="1"/>
  <c r="I33" i="1" s="1"/>
  <c r="I19" i="1" a="1"/>
  <c r="I19" i="1" s="1"/>
  <c r="I4" i="1" a="1"/>
  <c r="I4" i="1" s="1"/>
  <c r="I67" i="1" a="1"/>
  <c r="I67" i="1" s="1"/>
  <c r="I188" i="1" a="1"/>
  <c r="I188" i="1" s="1"/>
  <c r="I174" i="1" a="1"/>
  <c r="I174" i="1" s="1"/>
  <c r="I160" i="1" a="1"/>
  <c r="I160" i="1" s="1"/>
  <c r="I146" i="1" a="1"/>
  <c r="I146" i="1" s="1"/>
  <c r="I103" i="1" a="1"/>
  <c r="I103" i="1" s="1"/>
  <c r="I89" i="1" a="1"/>
  <c r="I89" i="1" s="1"/>
  <c r="I75" i="1" a="1"/>
  <c r="I75" i="1" s="1"/>
  <c r="I60" i="1" a="1"/>
  <c r="I60" i="1" s="1"/>
  <c r="I46" i="1" a="1"/>
  <c r="I46" i="1" s="1"/>
  <c r="I202" i="1" a="1"/>
  <c r="I202" i="1" s="1"/>
  <c r="I173" i="1" a="1"/>
  <c r="I173" i="1" s="1"/>
  <c r="I159" i="1" a="1"/>
  <c r="I159" i="1" s="1"/>
  <c r="I145" i="1" a="1"/>
  <c r="I145" i="1" s="1"/>
  <c r="I131" i="1" a="1"/>
  <c r="I131" i="1" s="1"/>
  <c r="I116" i="1" a="1"/>
  <c r="I116" i="1" s="1"/>
  <c r="I102" i="1" a="1"/>
  <c r="I102" i="1" s="1"/>
  <c r="I88" i="1" a="1"/>
  <c r="I88" i="1" s="1"/>
  <c r="I74" i="1" a="1"/>
  <c r="I74" i="1" s="1"/>
  <c r="I45" i="1" a="1"/>
  <c r="I45" i="1" s="1"/>
  <c r="I31" i="1" a="1"/>
  <c r="I31" i="1" s="1"/>
  <c r="I17" i="1" a="1"/>
  <c r="I17" i="1" s="1"/>
  <c r="I201" i="1" a="1"/>
  <c r="I201" i="1" s="1"/>
  <c r="I187" i="1" a="1"/>
  <c r="I187" i="1" s="1"/>
  <c r="I172" i="1" a="1"/>
  <c r="I172" i="1" s="1"/>
  <c r="I158" i="1" a="1"/>
  <c r="I158" i="1" s="1"/>
  <c r="I144" i="1" a="1"/>
  <c r="I144" i="1" s="1"/>
  <c r="I130" i="1" a="1"/>
  <c r="I130" i="1" s="1"/>
  <c r="I101" i="1" a="1"/>
  <c r="I101" i="1" s="1"/>
  <c r="I87" i="1" a="1"/>
  <c r="I87" i="1" s="1"/>
  <c r="I73" i="1" a="1"/>
  <c r="I73" i="1" s="1"/>
  <c r="I59" i="1" a="1"/>
  <c r="I59" i="1" s="1"/>
  <c r="I44" i="1" a="1"/>
  <c r="I44" i="1" s="1"/>
  <c r="I30" i="1" a="1"/>
  <c r="I30" i="1" s="1"/>
  <c r="I16" i="1" a="1"/>
  <c r="I16" i="1" s="1"/>
  <c r="I200" i="1" a="1"/>
  <c r="I200" i="1" s="1"/>
  <c r="I186" i="1" a="1"/>
  <c r="I186" i="1" s="1"/>
  <c r="I157" i="1" a="1"/>
  <c r="I157" i="1" s="1"/>
  <c r="I143" i="1" a="1"/>
  <c r="I143" i="1" s="1"/>
  <c r="I129" i="1" a="1"/>
  <c r="I129" i="1" s="1"/>
  <c r="I115" i="1" a="1"/>
  <c r="I115" i="1" s="1"/>
  <c r="I100" i="1" a="1"/>
  <c r="I100" i="1" s="1"/>
  <c r="I86" i="1" a="1"/>
  <c r="I86" i="1" s="1"/>
  <c r="I72" i="1" a="1"/>
  <c r="I72" i="1" s="1"/>
  <c r="I58" i="1" a="1"/>
  <c r="I58" i="1" s="1"/>
  <c r="I29" i="1" a="1"/>
  <c r="I29" i="1" s="1"/>
  <c r="I15" i="1" a="1"/>
  <c r="I15" i="1" s="1"/>
  <c r="I199" i="1" a="1"/>
  <c r="I199" i="1" s="1"/>
  <c r="I185" i="1" a="1"/>
  <c r="I185" i="1" s="1"/>
  <c r="I171" i="1" a="1"/>
  <c r="I171" i="1" s="1"/>
  <c r="I156" i="1" a="1"/>
  <c r="I156" i="1" s="1"/>
  <c r="I142" i="1" a="1"/>
  <c r="I142" i="1" s="1"/>
  <c r="I128" i="1" a="1"/>
  <c r="I128" i="1" s="1"/>
  <c r="I114" i="1" a="1"/>
  <c r="I114" i="1" s="1"/>
  <c r="I85" i="1" a="1"/>
  <c r="I85" i="1" s="1"/>
  <c r="I71" i="1" a="1"/>
  <c r="I71" i="1" s="1"/>
  <c r="I57" i="1" a="1"/>
  <c r="I57" i="1" s="1"/>
  <c r="I43" i="1" a="1"/>
  <c r="I43" i="1" s="1"/>
  <c r="I28" i="1" a="1"/>
  <c r="I28" i="1" s="1"/>
  <c r="I14" i="1" a="1"/>
  <c r="I14" i="1" s="1"/>
  <c r="I198" i="1" a="1"/>
  <c r="I198" i="1" s="1"/>
  <c r="I184" i="1" a="1"/>
  <c r="I184" i="1" s="1"/>
  <c r="I170" i="1" a="1"/>
  <c r="I170" i="1" s="1"/>
  <c r="I141" i="1" a="1"/>
  <c r="I141" i="1" s="1"/>
  <c r="I127" i="1" a="1"/>
  <c r="I127" i="1" s="1"/>
  <c r="I113" i="1" a="1"/>
  <c r="I113" i="1" s="1"/>
  <c r="I99" i="1" a="1"/>
  <c r="I99" i="1" s="1"/>
  <c r="I84" i="1" a="1"/>
  <c r="I84" i="1" s="1"/>
  <c r="I70" i="1" a="1"/>
  <c r="I70" i="1" s="1"/>
  <c r="I56" i="1" a="1"/>
  <c r="I56" i="1" s="1"/>
  <c r="I42" i="1" a="1"/>
  <c r="I42" i="1" s="1"/>
  <c r="I13" i="1" a="1"/>
  <c r="I13" i="1" s="1"/>
  <c r="I197" i="1" a="1"/>
  <c r="I197" i="1" s="1"/>
  <c r="I183" i="1" a="1"/>
  <c r="I183" i="1" s="1"/>
  <c r="I169" i="1" a="1"/>
  <c r="I169" i="1" s="1"/>
  <c r="I155" i="1" a="1"/>
  <c r="I155" i="1" s="1"/>
  <c r="I140" i="1" a="1"/>
  <c r="I140" i="1" s="1"/>
  <c r="I126" i="1" a="1"/>
  <c r="I126" i="1" s="1"/>
  <c r="I112" i="1" a="1"/>
  <c r="I112" i="1" s="1"/>
  <c r="I98" i="1" a="1"/>
  <c r="I98" i="1" s="1"/>
  <c r="I69" i="1" a="1"/>
  <c r="I69" i="1" s="1"/>
  <c r="I55" i="1" a="1"/>
  <c r="I55" i="1" s="1"/>
  <c r="I41" i="1" a="1"/>
  <c r="I41" i="1" s="1"/>
  <c r="I27" i="1" a="1"/>
  <c r="I27" i="1" s="1"/>
  <c r="I12" i="1" a="1"/>
  <c r="I12" i="1" s="1"/>
  <c r="I196" i="1" a="1"/>
  <c r="I196" i="1" s="1"/>
  <c r="I182" i="1" a="1"/>
  <c r="I182" i="1" s="1"/>
  <c r="I168" i="1" a="1"/>
  <c r="I168" i="1" s="1"/>
  <c r="I154" i="1" a="1"/>
  <c r="I154" i="1" s="1"/>
  <c r="I125" i="1" a="1"/>
  <c r="I125" i="1" s="1"/>
  <c r="I111" i="1" a="1"/>
  <c r="I111" i="1" s="1"/>
  <c r="I97" i="1" a="1"/>
  <c r="I97" i="1" s="1"/>
  <c r="I83" i="1" a="1"/>
  <c r="I83" i="1" s="1"/>
  <c r="I68" i="1" a="1"/>
  <c r="I68" i="1" s="1"/>
  <c r="I54" i="1" a="1"/>
  <c r="I54" i="1" s="1"/>
  <c r="I40" i="1" a="1"/>
  <c r="I40" i="1" s="1"/>
  <c r="I26" i="1" a="1"/>
  <c r="I26" i="1" s="1"/>
  <c r="I181" i="1" a="1"/>
  <c r="I181" i="1" s="1"/>
  <c r="I167" i="1" a="1"/>
  <c r="I167" i="1" s="1"/>
  <c r="I153" i="1" a="1"/>
  <c r="I153" i="1" s="1"/>
  <c r="I139" i="1" a="1"/>
  <c r="I139" i="1" s="1"/>
  <c r="I124" i="1" a="1"/>
  <c r="I124" i="1" s="1"/>
  <c r="I110" i="1" a="1"/>
  <c r="I110" i="1" s="1"/>
  <c r="I96" i="1" a="1"/>
  <c r="I96" i="1" s="1"/>
  <c r="I82" i="1" a="1"/>
  <c r="I82" i="1" s="1"/>
  <c r="I53" i="1" a="1"/>
  <c r="I53" i="1" s="1"/>
  <c r="I39" i="1" a="1"/>
  <c r="I39" i="1" s="1"/>
  <c r="I25" i="1" a="1"/>
  <c r="I25" i="1" s="1"/>
  <c r="I11" i="1" a="1"/>
  <c r="I11" i="1" s="1"/>
  <c r="B6" i="1"/>
  <c r="C6" i="1" s="1"/>
  <c r="B4" i="1"/>
  <c r="C4"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D3A829-7C46-4208-8E7A-B378E7E16A33}" keepAlive="1" name="ModelConnection_ExternalData_1" description="Data Model" type="5" refreshedVersion="8" minRefreshableVersion="5" saveData="1">
    <dbPr connection="Data Model Connection" command="banxico" commandType="3"/>
    <extLst>
      <ext xmlns:x15="http://schemas.microsoft.com/office/spreadsheetml/2010/11/main" uri="{DE250136-89BD-433C-8126-D09CA5730AF9}">
        <x15:connection id="" model="1"/>
      </ext>
    </extLst>
  </connection>
  <connection id="2" xr16:uid="{D56A31BC-AEFE-453E-945B-BDE74E6D0723}" keepAlive="1" name="ModelConnection_ExternalData_2" description="Data Model" type="5" refreshedVersion="8" minRefreshableVersion="5" saveData="1">
    <dbPr connection="Data Model Connection" command="bin_banks" commandType="3"/>
    <extLst>
      <ext xmlns:x15="http://schemas.microsoft.com/office/spreadsheetml/2010/11/main" uri="{DE250136-89BD-433C-8126-D09CA5730AF9}">
        <x15:connection id="" model="1"/>
      </ext>
    </extLst>
  </connection>
  <connection id="3" xr16:uid="{CC8152B4-4E00-4640-A412-A56B1321E0EC}" keepAlive="1" name="ModelConnection_ExternalData_3" description="Data Model" type="5" refreshedVersion="8" minRefreshableVersion="5" saveData="1">
    <dbPr connection="Data Model Connection" command="bins_29" commandType="3"/>
    <extLst>
      <ext xmlns:x15="http://schemas.microsoft.com/office/spreadsheetml/2010/11/main" uri="{DE250136-89BD-433C-8126-D09CA5730AF9}">
        <x15:connection id="" model="1"/>
      </ext>
    </extLst>
  </connection>
  <connection id="4" xr16:uid="{D3467107-CAB8-42F9-ABEA-9AA33C2FF180}" name="Query - banxico" description="Connection to the 'banxico' query in the workbook." type="100" refreshedVersion="8" minRefreshableVersion="5">
    <extLst>
      <ext xmlns:x15="http://schemas.microsoft.com/office/spreadsheetml/2010/11/main" uri="{DE250136-89BD-433C-8126-D09CA5730AF9}">
        <x15:connection id="633e3777-ebab-4996-ab9e-6a1303e54603"/>
      </ext>
    </extLst>
  </connection>
  <connection id="5" xr16:uid="{65D97927-3C14-4EF6-BBE0-28843DB762A1}" name="Query - bin_banks" description="Connection to the 'bin_banks' query in the workbook." type="100" refreshedVersion="8" minRefreshableVersion="5">
    <extLst>
      <ext xmlns:x15="http://schemas.microsoft.com/office/spreadsheetml/2010/11/main" uri="{DE250136-89BD-433C-8126-D09CA5730AF9}">
        <x15:connection id="1f39db32-dc18-4f68-87c0-85b81e16c81b"/>
      </ext>
    </extLst>
  </connection>
  <connection id="6" xr16:uid="{9C49403A-FD5D-41E2-84A2-4E79373F603A}" name="Query - bins_29" description="Connection to the 'bins_29' query in the workbook." type="100" refreshedVersion="8" minRefreshableVersion="5">
    <extLst>
      <ext xmlns:x15="http://schemas.microsoft.com/office/spreadsheetml/2010/11/main" uri="{DE250136-89BD-433C-8126-D09CA5730AF9}">
        <x15:connection id="c33619cd-5153-42f0-af8b-d7bd223b6610"/>
      </ext>
    </extLst>
  </connection>
  <connection id="7" xr16:uid="{4E492E3F-FF49-41A7-A017-214D70713E9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<sst xmlns="http://schemas.openxmlformats.org/spreadsheetml/2006/main" count="2352" uniqueCount="1187">
  <si>
    <t>BANXICO</t>
  </si>
  <si>
    <t>BANCOMEXT</t>
  </si>
  <si>
    <t>BANOBRAS</t>
  </si>
  <si>
    <t>BANJERCITO</t>
  </si>
  <si>
    <t>NAFIN</t>
  </si>
  <si>
    <t>BANSEFI</t>
  </si>
  <si>
    <t>HIPOTECARIA FED</t>
  </si>
  <si>
    <t>BANAMEX</t>
  </si>
  <si>
    <t>SANTANDER</t>
  </si>
  <si>
    <t>HSBC</t>
  </si>
  <si>
    <t>BAJIO</t>
  </si>
  <si>
    <t>INBURSA</t>
  </si>
  <si>
    <t>MIFEL</t>
  </si>
  <si>
    <t>SCOTIABANK</t>
  </si>
  <si>
    <t>BANREGIO</t>
  </si>
  <si>
    <t>INVEX</t>
  </si>
  <si>
    <t>BANSI</t>
  </si>
  <si>
    <t>AFIRME</t>
  </si>
  <si>
    <t>BANORTE</t>
  </si>
  <si>
    <t>BANK OF AMERICA</t>
  </si>
  <si>
    <t>MUFG</t>
  </si>
  <si>
    <t>JP MORGAN</t>
  </si>
  <si>
    <t>BMONEX</t>
  </si>
  <si>
    <t>VE POR MAS</t>
  </si>
  <si>
    <t>AZTECA</t>
  </si>
  <si>
    <t>AUTOFIN</t>
  </si>
  <si>
    <t>BARCLAYS</t>
  </si>
  <si>
    <t>COMPARTAMOS</t>
  </si>
  <si>
    <t>MULTIVA BANCO</t>
  </si>
  <si>
    <t>ACTINVER</t>
  </si>
  <si>
    <t>INTERCAM BANCO</t>
  </si>
  <si>
    <t>BANCOPPEL</t>
  </si>
  <si>
    <t>ABC CAPITAL</t>
  </si>
  <si>
    <t>CONSUBANCO</t>
  </si>
  <si>
    <t>VOLKSWAGEN</t>
  </si>
  <si>
    <t>CIBANCO</t>
  </si>
  <si>
    <t>BBASE</t>
  </si>
  <si>
    <t>BANKAOOL</t>
  </si>
  <si>
    <t>PAGATODO</t>
  </si>
  <si>
    <t>INMOBILIARIO</t>
  </si>
  <si>
    <t>DONDE</t>
  </si>
  <si>
    <t>BANCREA</t>
  </si>
  <si>
    <t>BANCO FINTERRA</t>
  </si>
  <si>
    <t>ICBC</t>
  </si>
  <si>
    <t>SABADELL</t>
  </si>
  <si>
    <t>SHINHAN</t>
  </si>
  <si>
    <t>MIZUHO BANK</t>
  </si>
  <si>
    <t>BANCO S3</t>
  </si>
  <si>
    <t>MONEXCB</t>
  </si>
  <si>
    <t>GBM</t>
  </si>
  <si>
    <t>MASARI</t>
  </si>
  <si>
    <t>VALUE</t>
  </si>
  <si>
    <t>VECTOR</t>
  </si>
  <si>
    <t>FINAMEX</t>
  </si>
  <si>
    <t>VALMEX</t>
  </si>
  <si>
    <t>PROFUTURO</t>
  </si>
  <si>
    <t>CB INTERCAM</t>
  </si>
  <si>
    <t>CI BOLSA</t>
  </si>
  <si>
    <t>FINCOMUN</t>
  </si>
  <si>
    <t>AKALA</t>
  </si>
  <si>
    <t>STP</t>
  </si>
  <si>
    <t>CREDICAPITAL</t>
  </si>
  <si>
    <t>KUSPIT</t>
  </si>
  <si>
    <t>UNAGRA</t>
  </si>
  <si>
    <t>ASP INTEGRA OPC</t>
  </si>
  <si>
    <t>LIBERTAD</t>
  </si>
  <si>
    <t>CAJA POP MEXICA</t>
  </si>
  <si>
    <t>CRISTOBAL COLON</t>
  </si>
  <si>
    <t>CAJA TELEFONIST</t>
  </si>
  <si>
    <t>FONDO (FIRA)</t>
  </si>
  <si>
    <t>FOMPED</t>
  </si>
  <si>
    <t>INDEVAL</t>
  </si>
  <si>
    <t>TRANSFER</t>
  </si>
  <si>
    <t>CLS</t>
  </si>
  <si>
    <t>02001</t>
  </si>
  <si>
    <t>01</t>
  </si>
  <si>
    <t>02</t>
  </si>
  <si>
    <t>BGE0002</t>
  </si>
  <si>
    <t>BGE0072</t>
  </si>
  <si>
    <t>BGE0097</t>
  </si>
  <si>
    <t>BGE2008</t>
  </si>
  <si>
    <t>BGE0181</t>
  </si>
  <si>
    <t>BGE1802</t>
  </si>
  <si>
    <t>BGE4001</t>
  </si>
  <si>
    <t>MOTIVO DEVOLUCION</t>
  </si>
  <si>
    <t>BGE0945</t>
  </si>
  <si>
    <t>14</t>
  </si>
  <si>
    <t>BGE0455</t>
  </si>
  <si>
    <t>BGE1260</t>
  </si>
  <si>
    <t>13</t>
  </si>
  <si>
    <t>BGE1261</t>
  </si>
  <si>
    <t>97</t>
  </si>
  <si>
    <t>BGE0060</t>
  </si>
  <si>
    <t>BGA0076</t>
  </si>
  <si>
    <t>99</t>
  </si>
  <si>
    <t>03</t>
  </si>
  <si>
    <t>QGE0180</t>
  </si>
  <si>
    <t>BGE0040</t>
  </si>
  <si>
    <t>QCE20XX</t>
  </si>
  <si>
    <t>QCE0015</t>
  </si>
  <si>
    <t>QCE0044</t>
  </si>
  <si>
    <t>BGE0483</t>
  </si>
  <si>
    <t>BGE0484</t>
  </si>
  <si>
    <t>BGE1004</t>
  </si>
  <si>
    <t>BGE0485</t>
  </si>
  <si>
    <t>00</t>
  </si>
  <si>
    <t>06</t>
  </si>
  <si>
    <t>05</t>
  </si>
  <si>
    <t>BGE0512</t>
  </si>
  <si>
    <t>98</t>
  </si>
  <si>
    <t>BLE0004</t>
  </si>
  <si>
    <t>BLE0250</t>
  </si>
  <si>
    <t>BLE0228</t>
  </si>
  <si>
    <t>BLE0209</t>
  </si>
  <si>
    <t>BGE0426</t>
  </si>
  <si>
    <t>21</t>
  </si>
  <si>
    <t>BGE2613</t>
  </si>
  <si>
    <t>22</t>
  </si>
  <si>
    <t>BGED001</t>
  </si>
  <si>
    <t>BGED002</t>
  </si>
  <si>
    <t>BGED003</t>
  </si>
  <si>
    <t>BGED005</t>
  </si>
  <si>
    <t>BGED006</t>
  </si>
  <si>
    <t>BGED014</t>
  </si>
  <si>
    <t>BGED017</t>
  </si>
  <si>
    <t>BGED020</t>
  </si>
  <si>
    <t>BGED021</t>
  </si>
  <si>
    <t>BGED022</t>
  </si>
  <si>
    <t>BGED024</t>
  </si>
  <si>
    <t>17</t>
  </si>
  <si>
    <t>20</t>
  </si>
  <si>
    <t>24</t>
  </si>
  <si>
    <t>Clave</t>
  </si>
  <si>
    <t xml:space="preserve"> Descripción</t>
  </si>
  <si>
    <t>Cuenta inexistente</t>
  </si>
  <si>
    <t>Cuenta bloqueada</t>
  </si>
  <si>
    <t>Cuenta cancelada</t>
  </si>
  <si>
    <t>Cuenta en otra divisa</t>
  </si>
  <si>
    <t>Cuenta no pertenece al Participante Receptor</t>
  </si>
  <si>
    <t xml:space="preserve">Beneficiario no reconoce el pago </t>
  </si>
  <si>
    <t>Falta información mandatoria para completar el pago</t>
  </si>
  <si>
    <t>Tipo de pago erróneo</t>
  </si>
  <si>
    <t>Tipo de operación errónea</t>
  </si>
  <si>
    <t>Tipo de cuenta no corresponde</t>
  </si>
  <si>
    <t xml:space="preserve">A solicitud del Emisor </t>
  </si>
  <si>
    <t>Carácter inválido</t>
  </si>
  <si>
    <t>Excede el límite de saldo autorizado de la cuenta</t>
  </si>
  <si>
    <t>Excede el límite de abonos permitidos en el mes en la cuenta</t>
  </si>
  <si>
    <t>Número de línea de telefonía móvil no registrado</t>
  </si>
  <si>
    <t>Cuenta adicional no recibe pagos que no proceden de Banxico</t>
  </si>
  <si>
    <t>Estructura de la información adicional incorrecta</t>
  </si>
  <si>
    <t>Falta de instrucción para dispersar recursos de clientes por alcanzar el límite al saldo correspondiente</t>
  </si>
  <si>
    <t>Resolución resultante del Convenio de Colaboración para la Protección del Cliente Emisor</t>
  </si>
  <si>
    <t>Pago opcional no aceptado por el Participante Receptor</t>
  </si>
  <si>
    <t>Tipo de pago CoDi sin notificación de abono en tiempo reducido</t>
  </si>
  <si>
    <t xml:space="preserve">Tipo de pago CoDi no abonado en tiempo reducido </t>
  </si>
  <si>
    <t>Clave de rastreo repetida por Participante Emisor y día de operación</t>
  </si>
  <si>
    <t>ERROR QC1CXGS1</t>
  </si>
  <si>
    <t>Cuentas Virtuales</t>
  </si>
  <si>
    <t>Se requiere enviar y recibir archivos entre sistemas para poder realizar el alta y baja de las cuentas virtuales.</t>
  </si>
  <si>
    <t>Se tiene identifiado que Banorte nos envíe las altas y esto ya se tiene en revisión, pero en estas revisiones el equipo de Banorte nos indica que las bajas se harán por medio de un portal y en Epic tenemos acordado que enviaríamos un archivo para la actualización de esta información en Banorte.</t>
  </si>
  <si>
    <t>Marina Adriana Yánez / Hilda Alquicira</t>
  </si>
  <si>
    <t>Raúl García / Ricardo Carrera</t>
  </si>
  <si>
    <t xml:space="preserve">1.	Para las 3 funcionalidades se requiere enviar correo con la petición
2.	En las 3 funcionalidades se les envía archivo (Se entregaron algunos ejemplos) </t>
  </si>
  <si>
    <t>Servicio SPEI</t>
  </si>
  <si>
    <t>Ya nos han compartieron algunos catálogos. Sin embargo, es necesario nos compartan las actualizaciones que se han tenido recientemente y completarnos los faltantes.</t>
  </si>
  <si>
    <t>Hilda Alquicira</t>
  </si>
  <si>
    <t>Gustavo Rodríguez/ Victor M Martínez</t>
  </si>
  <si>
    <t>Requerimos nos compartan los siguientes catálogos:
1. Catálogo de instituciones. Identificador de las entidades que están participando en el servicio SPEI.
2. Catálogo de tipos de pago. Tipos de pago válidos en el SPEI como participante indirecto, indicándonos si su aceptación fuese obligatoria o bien, es opcional.
3. Catálogo de tipos de cuenta. Tipos de cuenta que como participantes indirectos podemos operar, tanto en SPEI enviado como en recibido.
4. Catálogo de causas de devolución. Códigos de causas de devolución identificando cuáles aplican al cliente emisor y cuáles al participante indirecto.
5. Catálogo de códigos de error. Códigos de errores o rechazos que estaría recibiendo EPIC por parte de Banorte, incluyendo la descripción y las acciones a seguir en cada uno de los códigos y especificando en qué tipo de mensaje pudieran aplicar.
6. Caracteres válidos. Tabla de caracteres válidos para el procesamiento de transferencias SPEI, considerando su respectivo código ASCII. 
7. Bin Manager. Catálogo de bines activos identificando cuáles corresponden a tarjeta de débito y cuáles a tarjeta de débito, así como la institución a la que pertenecen.</t>
  </si>
  <si>
    <t>banxico</t>
  </si>
  <si>
    <t>ARCUS</t>
  </si>
  <si>
    <t>BaBien</t>
  </si>
  <si>
    <t>BANCO COVALTO</t>
  </si>
  <si>
    <t>BANK OF CHINA</t>
  </si>
  <si>
    <t>BBVA MEXICO</t>
  </si>
  <si>
    <t>CBM BANCO</t>
  </si>
  <si>
    <t>CREDICLUB</t>
  </si>
  <si>
    <t>Cuenca</t>
  </si>
  <si>
    <t>FONDEADORA</t>
  </si>
  <si>
    <t>KLAR</t>
  </si>
  <si>
    <t>NU MEXICO</t>
  </si>
  <si>
    <t>NVIO</t>
  </si>
  <si>
    <t>TESORED</t>
  </si>
  <si>
    <t>Nombre</t>
  </si>
  <si>
    <t>37009</t>
  </si>
  <si>
    <t>ID INSTITUCIÓN</t>
  </si>
  <si>
    <t>INSTITUCIÓN</t>
  </si>
  <si>
    <t>FECHA DE ALTA</t>
  </si>
  <si>
    <t>CITIBANAMEX</t>
  </si>
  <si>
    <t>EGLOBAL</t>
  </si>
  <si>
    <t>BBVA</t>
  </si>
  <si>
    <t>PROSA</t>
  </si>
  <si>
    <t>OPERADORA DE PROGRAMAS DE ABASTO MULTIPLE</t>
  </si>
  <si>
    <t>SCOTIABANK INVERLAT</t>
  </si>
  <si>
    <t>SOCIEDAD FINANCIERA INBURSA</t>
  </si>
  <si>
    <t>IXE BANCO</t>
  </si>
  <si>
    <t>BEPENSA</t>
  </si>
  <si>
    <t>BRADESCARD DE MEXICO</t>
  </si>
  <si>
    <t>CONTROL DE CARTERAS ESPECIALES</t>
  </si>
  <si>
    <t>LIVERPOOL P.C.</t>
  </si>
  <si>
    <t>MULTIVA</t>
  </si>
  <si>
    <t>SI VALE</t>
  </si>
  <si>
    <t>PLUXEE MEXICO</t>
  </si>
  <si>
    <t>CAJA SAN NICOLAS</t>
  </si>
  <si>
    <t>TOKA INVESTMENT</t>
  </si>
  <si>
    <t>MASTERCARD</t>
  </si>
  <si>
    <t>LIBERTAD SERVICIOS FINANCIEROS</t>
  </si>
  <si>
    <t>CAJA POPULAR MEXICANA</t>
  </si>
  <si>
    <t>CACAO PAYCARD SOLUTIONS</t>
  </si>
  <si>
    <t>MERCADO LENDING</t>
  </si>
  <si>
    <t>SERVICIOS FINANCIEROS SORIANA</t>
  </si>
  <si>
    <t>SERVICIOS BROXEL</t>
  </si>
  <si>
    <t>NOVOPAYMENT MEXICO</t>
  </si>
  <si>
    <t>BLACKHAWK NETWORK MEXICO PREPAID</t>
  </si>
  <si>
    <t>ONE CARD SOLUCIONES INTEGRALES</t>
  </si>
  <si>
    <t>CAJA MORELIA VALLADOLID</t>
  </si>
  <si>
    <t>EFEVOO PAY</t>
  </si>
  <si>
    <t>POMELO TECH</t>
  </si>
  <si>
    <t>SHLUJIM</t>
  </si>
  <si>
    <t>SEARS OPERADORA MEXICO</t>
  </si>
  <si>
    <t>COPAYMENT DE MEXICO</t>
  </si>
  <si>
    <t>BONDEFI</t>
  </si>
  <si>
    <t>COOPDESARROLLO</t>
  </si>
  <si>
    <t>UNLIMINT MX</t>
  </si>
  <si>
    <t>PRODUCTOS INTEGRALES EN COMUNICACION</t>
  </si>
  <si>
    <t>RED AMIGO DAL</t>
  </si>
  <si>
    <t>TARJETAS DEL FUTURO</t>
  </si>
  <si>
    <t>Alquimiadigital.mx</t>
  </si>
  <si>
    <t>CAJA POPULAR APASEO EL ALTO</t>
  </si>
  <si>
    <t>TODITO PAGOS</t>
  </si>
  <si>
    <t>SI VALE FINTECH</t>
  </si>
  <si>
    <t>INCLUVIDA</t>
  </si>
  <si>
    <t>FINTECH ON DEMAND</t>
  </si>
  <si>
    <t>COMPROPAGO</t>
  </si>
  <si>
    <t>KU-BO FINANCIERO</t>
  </si>
  <si>
    <t>INTER BANCO</t>
  </si>
  <si>
    <t>BWALLET MEXICO</t>
  </si>
  <si>
    <t>INNOVACION TECNOLOGICA EN MEDIOS DE PAGOS ELECTRONICOS Y SOLUCIONES</t>
  </si>
  <si>
    <t>ULTRA NOVEL</t>
  </si>
  <si>
    <t>NEMESIS</t>
  </si>
  <si>
    <t>CONCREEC</t>
  </si>
  <si>
    <t>MEXPAGO TRANSACCIONES</t>
  </si>
  <si>
    <t>COSMO PAY CARD</t>
  </si>
  <si>
    <t>SE TRANSACCIONES</t>
  </si>
  <si>
    <t>GFY</t>
  </si>
  <si>
    <t>PREVISION DEL TRABAJO</t>
  </si>
  <si>
    <t>INVERSIONES ACCIONARIAS LANDUS</t>
  </si>
  <si>
    <t>OFERTAS PIN</t>
  </si>
  <si>
    <t>RATIMA</t>
  </si>
  <si>
    <t>S&amp;C CONSTRUCTORES DE SISTEMAS</t>
  </si>
  <si>
    <t>FINUTIL</t>
  </si>
  <si>
    <t>CONVIVE FINANCIERA</t>
  </si>
  <si>
    <t>GRIBMA</t>
  </si>
  <si>
    <t>CELLPAY</t>
  </si>
  <si>
    <t>GRUPO KELQ</t>
  </si>
  <si>
    <t>EDENRED</t>
  </si>
  <si>
    <t>CAJA POPULAR LA PROVIDENCIA</t>
  </si>
  <si>
    <t>TOTALVALE SYSTEM CORPORATION</t>
  </si>
  <si>
    <t>PRETECH</t>
  </si>
  <si>
    <t>CAJA REAL DEL POTOSI</t>
  </si>
  <si>
    <t>PLUXEE MEXICO FINTECH</t>
  </si>
  <si>
    <t>CAJA SMG</t>
  </si>
  <si>
    <t>CAJA POPULAR TANHUATO</t>
  </si>
  <si>
    <t>CAJA POPULAR CERANO</t>
  </si>
  <si>
    <t>CAJA POPULAR OBLATOS</t>
  </si>
  <si>
    <t>EFECTIVALE</t>
  </si>
  <si>
    <t>FINCOMUN SERVICIOS FINANCIEROS COMUNITARIOS</t>
  </si>
  <si>
    <t>FINANCIERA MEXICANA PARA EL DESARROLLO RURAL</t>
  </si>
  <si>
    <t>CREDI TRUNE</t>
  </si>
  <si>
    <t>FINANCIERA DEL SECTOR SOCIAL</t>
  </si>
  <si>
    <t>CAJA INMACULADA</t>
  </si>
  <si>
    <t>COOPERATIVA ACREIMEX</t>
  </si>
  <si>
    <t>VALE TOTAL</t>
  </si>
  <si>
    <t>CAJA POPULAR LAS HUASTECAS</t>
  </si>
  <si>
    <t>CAJA CRISTOBAL COLON</t>
  </si>
  <si>
    <t>CAJA LA GUADALUPANA</t>
  </si>
  <si>
    <t>CAJA ZONGOLICA</t>
  </si>
  <si>
    <t>CAJA POPULAR SANTIAGO APOSTOL</t>
  </si>
  <si>
    <t>BANCO INMOBILIARIO MEXICANO</t>
  </si>
  <si>
    <t>CAJA CUAUTITLAN</t>
  </si>
  <si>
    <t>CAJA POPULAR FRAY JUAN CALERO</t>
  </si>
  <si>
    <t>CAJA SOLIDARIA LA HUERTA</t>
  </si>
  <si>
    <t>CAJA POPULAR TATAVASCO</t>
  </si>
  <si>
    <t>CAJA SOLIDARIA SIERRA DE SAN JUAN</t>
  </si>
  <si>
    <t>CAJA LA SAGRADA FAMILIA</t>
  </si>
  <si>
    <t>CAJA TECOLOTLAN</t>
  </si>
  <si>
    <t>CAJA POPULAR CORTAZAR</t>
  </si>
  <si>
    <t>CAJA SOLIDARIA NUEVA GALICIA</t>
  </si>
  <si>
    <t>CAJA POPULAR SAHUAYO</t>
  </si>
  <si>
    <t>CAJA POPULAR SAN RAFAEL</t>
  </si>
  <si>
    <t>CAJA GONZALO VEGA</t>
  </si>
  <si>
    <t>CAJA SOLIDARIA CASA DE AHORRO CAMPESINO</t>
  </si>
  <si>
    <t>OPCIONES EMPRESARIALES DEL NORESTE</t>
  </si>
  <si>
    <t>PASO SEGURO CREANDO FUTURO</t>
  </si>
  <si>
    <t>CAJA POPULAR YANGA</t>
  </si>
  <si>
    <t>CAJA BUENOS AIRES</t>
  </si>
  <si>
    <t>CAJA SANTA MARIA DEL ORO</t>
  </si>
  <si>
    <t>CAJA POPULAR LOS REYES</t>
  </si>
  <si>
    <t>BANCO BANCREA</t>
  </si>
  <si>
    <t>TAMIZI</t>
  </si>
  <si>
    <t>CUENCA</t>
  </si>
  <si>
    <t>TARJETAS CUENCA</t>
  </si>
  <si>
    <t>SERVICIOS FINANCIEROS ALTERNATIVOS</t>
  </si>
  <si>
    <t>TP GO</t>
  </si>
  <si>
    <t>TOKA INTERNACIONAL</t>
  </si>
  <si>
    <t>MASTERCARD MEXICO</t>
  </si>
  <si>
    <t>FUNDACION DONDE BANCO</t>
  </si>
  <si>
    <t>BANCO PAGA TODO</t>
  </si>
  <si>
    <t>BANCO VE POR MAS</t>
  </si>
  <si>
    <t>REVOLUT DE MEXICO</t>
  </si>
  <si>
    <t>SDMX SUPERDIGITAL</t>
  </si>
  <si>
    <t>EVERTEC</t>
  </si>
  <si>
    <t>XC NETWORKS</t>
  </si>
  <si>
    <t>ACCESA MEXICO PAGOS DIGITALES</t>
  </si>
  <si>
    <t>OPEN MX SERVICIOS ADMINISTRATIVOS</t>
  </si>
  <si>
    <t>MERCADO LIBRE</t>
  </si>
  <si>
    <t>CAJA POPULAR GONZALO VEGA</t>
  </si>
  <si>
    <t>TE CREEMOS</t>
  </si>
  <si>
    <t>CAJA POPULAR 15 DE MAYO</t>
  </si>
  <si>
    <t>NU MEXICO FINANCIERA</t>
  </si>
  <si>
    <t>TRUU INNOVATION</t>
  </si>
  <si>
    <t>CAJA HIPODROMO</t>
  </si>
  <si>
    <t>CAJA DE AHORRO DE LOS TELEFONISTAS</t>
  </si>
  <si>
    <t>SERVICIOS DE CATERING MERCI</t>
  </si>
  <si>
    <t>INTELIGENCIA EN FINANZAS</t>
  </si>
  <si>
    <t>BANCO BINEO</t>
  </si>
  <si>
    <t>UNDOSTRES WALLET</t>
  </si>
  <si>
    <t>REV MEXICO</t>
  </si>
  <si>
    <t>CORPORACION NOMI FIN</t>
  </si>
  <si>
    <t>BANCO SABADELL</t>
  </si>
  <si>
    <t>LANAPAY MEXICO</t>
  </si>
  <si>
    <t>CREDENCIAL PROCESSING</t>
  </si>
  <si>
    <t>APOYO MULTIPLE</t>
  </si>
  <si>
    <t>DOCK TECH</t>
  </si>
  <si>
    <t>CF TECH</t>
  </si>
  <si>
    <t>APLAZ</t>
  </si>
  <si>
    <t>NELO MOBILE</t>
  </si>
  <si>
    <t>INSWITCH</t>
  </si>
  <si>
    <t>TECNOLOGIAS DIFIERE</t>
  </si>
  <si>
    <t>REGIGOLD</t>
  </si>
  <si>
    <t>TARJETAS BANAMEX</t>
  </si>
  <si>
    <t>BELANEA MEXICO</t>
  </si>
  <si>
    <t>JVS INC MEXICO</t>
  </si>
  <si>
    <t>MI STORI</t>
  </si>
  <si>
    <t>CONFIABLE Y EFECTIVO A LA MANO</t>
  </si>
  <si>
    <t>CREDITO REAL</t>
  </si>
  <si>
    <t>KUESKI</t>
  </si>
  <si>
    <t>DOLARAPP MEXICO</t>
  </si>
  <si>
    <t>HAPPY DAYS TECH</t>
  </si>
  <si>
    <t>OSTREA SOLUTIONS</t>
  </si>
  <si>
    <t>ISIBIT</t>
  </si>
  <si>
    <t>bin_banks</t>
  </si>
  <si>
    <t>110030</t>
  </si>
  <si>
    <t>110044</t>
  </si>
  <si>
    <t>110128</t>
  </si>
  <si>
    <t>316062</t>
  </si>
  <si>
    <t>116033</t>
  </si>
  <si>
    <t>110036</t>
  </si>
  <si>
    <t>110973</t>
  </si>
  <si>
    <t>310147</t>
  </si>
  <si>
    <t>310128</t>
  </si>
  <si>
    <t>113643</t>
  </si>
  <si>
    <t>310148</t>
  </si>
  <si>
    <t>316067</t>
  </si>
  <si>
    <t>310143</t>
  </si>
  <si>
    <t>316099</t>
  </si>
  <si>
    <t>116024</t>
  </si>
  <si>
    <t>310059</t>
  </si>
  <si>
    <t>110014</t>
  </si>
  <si>
    <t>116001</t>
  </si>
  <si>
    <t>110021</t>
  </si>
  <si>
    <t>110127</t>
  </si>
  <si>
    <t>210002</t>
  </si>
  <si>
    <t>110032</t>
  </si>
  <si>
    <t>116014</t>
  </si>
  <si>
    <t>110059</t>
  </si>
  <si>
    <t>116055</t>
  </si>
  <si>
    <t>110132</t>
  </si>
  <si>
    <t>210012</t>
  </si>
  <si>
    <t>216046</t>
  </si>
  <si>
    <t>116044</t>
  </si>
  <si>
    <t>116065</t>
  </si>
  <si>
    <t>110062</t>
  </si>
  <si>
    <t>116026</t>
  </si>
  <si>
    <t>116063</t>
  </si>
  <si>
    <t>116043</t>
  </si>
  <si>
    <t>110058</t>
  </si>
  <si>
    <t>110018</t>
  </si>
  <si>
    <t>110045</t>
  </si>
  <si>
    <t>210137</t>
  </si>
  <si>
    <t>110072</t>
  </si>
  <si>
    <t>116081</t>
  </si>
  <si>
    <t>116054</t>
  </si>
  <si>
    <t>110140</t>
  </si>
  <si>
    <t>116072</t>
  </si>
  <si>
    <t>116103</t>
  </si>
  <si>
    <t>116017</t>
  </si>
  <si>
    <t>116034</t>
  </si>
  <si>
    <t>116105</t>
  </si>
  <si>
    <t>110060</t>
  </si>
  <si>
    <t>110138</t>
  </si>
  <si>
    <t>110136</t>
  </si>
  <si>
    <t>110042</t>
  </si>
  <si>
    <t>116107</t>
  </si>
  <si>
    <t>116083</t>
  </si>
  <si>
    <t>114019</t>
  </si>
  <si>
    <t>116094</t>
  </si>
  <si>
    <t>110130</t>
  </si>
  <si>
    <t>116102</t>
  </si>
  <si>
    <t>114498</t>
  </si>
  <si>
    <t>110143</t>
  </si>
  <si>
    <t>110056</t>
  </si>
  <si>
    <t>110133</t>
  </si>
  <si>
    <t>116119</t>
  </si>
  <si>
    <t>216086</t>
  </si>
  <si>
    <t>210143</t>
  </si>
  <si>
    <t>110019</t>
  </si>
  <si>
    <t>116045</t>
  </si>
  <si>
    <t>110154</t>
  </si>
  <si>
    <t>116126</t>
  </si>
  <si>
    <t>110005</t>
  </si>
  <si>
    <t>116069</t>
  </si>
  <si>
    <t>110401</t>
  </si>
  <si>
    <t>116078</t>
  </si>
  <si>
    <t>110006</t>
  </si>
  <si>
    <t>110040</t>
  </si>
  <si>
    <t>110024</t>
  </si>
  <si>
    <t>116018</t>
  </si>
  <si>
    <t>110886</t>
  </si>
  <si>
    <t>110087</t>
  </si>
  <si>
    <t>110031</t>
  </si>
  <si>
    <t>110009</t>
  </si>
  <si>
    <t>111148</t>
  </si>
  <si>
    <t>112287</t>
  </si>
  <si>
    <t>116039</t>
  </si>
  <si>
    <t>110191</t>
  </si>
  <si>
    <t>116019</t>
  </si>
  <si>
    <t>114021</t>
  </si>
  <si>
    <t>114151</t>
  </si>
  <si>
    <t>110183</t>
  </si>
  <si>
    <t>110117</t>
  </si>
  <si>
    <t>116108</t>
  </si>
  <si>
    <t>110033</t>
  </si>
  <si>
    <t>110139</t>
  </si>
  <si>
    <t>116066</t>
  </si>
  <si>
    <t>110016</t>
  </si>
  <si>
    <t>114148</t>
  </si>
  <si>
    <t>110022</t>
  </si>
  <si>
    <t>114132</t>
  </si>
  <si>
    <t>113089</t>
  </si>
  <si>
    <t>114133</t>
  </si>
  <si>
    <t>110004</t>
  </si>
  <si>
    <t>110119</t>
  </si>
  <si>
    <t>110049</t>
  </si>
  <si>
    <t>113195</t>
  </si>
  <si>
    <t>114025</t>
  </si>
  <si>
    <t>110190</t>
  </si>
  <si>
    <t>116015</t>
  </si>
  <si>
    <t>116029</t>
  </si>
  <si>
    <t>116021</t>
  </si>
  <si>
    <t>110095</t>
  </si>
  <si>
    <t>110020</t>
  </si>
  <si>
    <t>110026</t>
  </si>
  <si>
    <t>110187</t>
  </si>
  <si>
    <t>110150</t>
  </si>
  <si>
    <t>116035</t>
  </si>
  <si>
    <t>116038</t>
  </si>
  <si>
    <t>116032</t>
  </si>
  <si>
    <t>116003</t>
  </si>
  <si>
    <t>114147</t>
  </si>
  <si>
    <t>116042</t>
  </si>
  <si>
    <t>116013</t>
  </si>
  <si>
    <t>116036</t>
  </si>
  <si>
    <t>116011</t>
  </si>
  <si>
    <t>116027</t>
  </si>
  <si>
    <t>116022</t>
  </si>
  <si>
    <t>116004</t>
  </si>
  <si>
    <t>116064</t>
  </si>
  <si>
    <t>110142</t>
  </si>
  <si>
    <t>110069</t>
  </si>
  <si>
    <t>110107</t>
  </si>
  <si>
    <t>116047</t>
  </si>
  <si>
    <t>116088</t>
  </si>
  <si>
    <t>116087</t>
  </si>
  <si>
    <t>116110</t>
  </si>
  <si>
    <t>310104</t>
  </si>
  <si>
    <t>316093</t>
  </si>
  <si>
    <t>316094</t>
  </si>
  <si>
    <t>316089</t>
  </si>
  <si>
    <t>116049</t>
  </si>
  <si>
    <t>316090</t>
  </si>
  <si>
    <t>310973</t>
  </si>
  <si>
    <t>316057</t>
  </si>
  <si>
    <t>310090</t>
  </si>
  <si>
    <t>316092</t>
  </si>
  <si>
    <t>316095</t>
  </si>
  <si>
    <t>316098</t>
  </si>
  <si>
    <t>316046</t>
  </si>
  <si>
    <t>310151</t>
  </si>
  <si>
    <t>316106</t>
  </si>
  <si>
    <t>110147</t>
  </si>
  <si>
    <t>316096</t>
  </si>
  <si>
    <t>314014</t>
  </si>
  <si>
    <t>313643</t>
  </si>
  <si>
    <t>310014</t>
  </si>
  <si>
    <t>310025</t>
  </si>
  <si>
    <t>316114</t>
  </si>
  <si>
    <t>310138</t>
  </si>
  <si>
    <t>114033</t>
  </si>
  <si>
    <t>316097</t>
  </si>
  <si>
    <t>110134</t>
  </si>
  <si>
    <t>316076</t>
  </si>
  <si>
    <t>114925</t>
  </si>
  <si>
    <t>316091</t>
  </si>
  <si>
    <t>316056</t>
  </si>
  <si>
    <t>316100</t>
  </si>
  <si>
    <t>316075</t>
  </si>
  <si>
    <t>316058</t>
  </si>
  <si>
    <t>110166</t>
  </si>
  <si>
    <t>310003</t>
  </si>
  <si>
    <t>310007</t>
  </si>
  <si>
    <t>310191</t>
  </si>
  <si>
    <t>314002</t>
  </si>
  <si>
    <t>316084</t>
  </si>
  <si>
    <t>310113</t>
  </si>
  <si>
    <t>316074</t>
  </si>
  <si>
    <t>314018</t>
  </si>
  <si>
    <t>316113</t>
  </si>
  <si>
    <t>316112</t>
  </si>
  <si>
    <t>316073</t>
  </si>
  <si>
    <t>316120</t>
  </si>
  <si>
    <t>316111</t>
  </si>
  <si>
    <t>116117</t>
  </si>
  <si>
    <t>310043</t>
  </si>
  <si>
    <t>310518</t>
  </si>
  <si>
    <t>316051</t>
  </si>
  <si>
    <t>316122</t>
  </si>
  <si>
    <t>310015</t>
  </si>
  <si>
    <t>310136</t>
  </si>
  <si>
    <t>116118</t>
  </si>
  <si>
    <t>116060</t>
  </si>
  <si>
    <t>316002</t>
  </si>
  <si>
    <t>316059</t>
  </si>
  <si>
    <t>116068</t>
  </si>
  <si>
    <t>316050</t>
  </si>
  <si>
    <t>310021</t>
  </si>
  <si>
    <t>310056</t>
  </si>
  <si>
    <t>316101</t>
  </si>
  <si>
    <t>314498</t>
  </si>
  <si>
    <t>316071</t>
  </si>
  <si>
    <t>110000</t>
  </si>
  <si>
    <t>id_3</t>
  </si>
  <si>
    <t>pre_2</t>
  </si>
  <si>
    <t>alias</t>
  </si>
  <si>
    <t>Banxico</t>
  </si>
  <si>
    <t>Bancomext</t>
  </si>
  <si>
    <t>Banobras</t>
  </si>
  <si>
    <t>Nafin</t>
  </si>
  <si>
    <t>Banamex</t>
  </si>
  <si>
    <t>Santander</t>
  </si>
  <si>
    <t>Inbursa</t>
  </si>
  <si>
    <t>Mifel</t>
  </si>
  <si>
    <t>Scotiabank</t>
  </si>
  <si>
    <t>Banregio</t>
  </si>
  <si>
    <t>Invex</t>
  </si>
  <si>
    <t>Bansi</t>
  </si>
  <si>
    <t>Afirme</t>
  </si>
  <si>
    <t>Banorte</t>
  </si>
  <si>
    <t>Bmonex</t>
  </si>
  <si>
    <t>Autofin</t>
  </si>
  <si>
    <t>Barclays</t>
  </si>
  <si>
    <t>Compartamos</t>
  </si>
  <si>
    <t>Multiva Banco</t>
  </si>
  <si>
    <t>Actinver</t>
  </si>
  <si>
    <t>Intercam Banco</t>
  </si>
  <si>
    <t>Bancoppel</t>
  </si>
  <si>
    <t>Consubanco</t>
  </si>
  <si>
    <t>Volkswagen</t>
  </si>
  <si>
    <t>Bbase</t>
  </si>
  <si>
    <t>Bankaool</t>
  </si>
  <si>
    <t>Pagatodo</t>
  </si>
  <si>
    <t>Inmobiliario</t>
  </si>
  <si>
    <t>Donde</t>
  </si>
  <si>
    <t>Bancrea</t>
  </si>
  <si>
    <t>Banco Covalto</t>
  </si>
  <si>
    <t>Sabadell</t>
  </si>
  <si>
    <t>Shinhan</t>
  </si>
  <si>
    <t>Mizuho Bank</t>
  </si>
  <si>
    <t>Banco S3</t>
  </si>
  <si>
    <t>Masari</t>
  </si>
  <si>
    <t>Value</t>
  </si>
  <si>
    <t>Vector</t>
  </si>
  <si>
    <t>Finamex</t>
  </si>
  <si>
    <t>Valmex</t>
  </si>
  <si>
    <t>Profuturo</t>
  </si>
  <si>
    <t>Fincomun</t>
  </si>
  <si>
    <t>Credicapital</t>
  </si>
  <si>
    <t>Kuspit</t>
  </si>
  <si>
    <t>Unagra</t>
  </si>
  <si>
    <t>Asp Integra Opc</t>
  </si>
  <si>
    <t>Klar</t>
  </si>
  <si>
    <t>Libertad</t>
  </si>
  <si>
    <t>Transfer</t>
  </si>
  <si>
    <t>Crediclub</t>
  </si>
  <si>
    <t>Fomped</t>
  </si>
  <si>
    <t>Fondeadora</t>
  </si>
  <si>
    <t>Tesored</t>
  </si>
  <si>
    <t>Arcus</t>
  </si>
  <si>
    <t>Indeval</t>
  </si>
  <si>
    <t>Hipotecaria Federal</t>
  </si>
  <si>
    <t>Bank of America</t>
  </si>
  <si>
    <t>Mercado Pago</t>
  </si>
  <si>
    <t>CI Bolsa</t>
  </si>
  <si>
    <t>CB Intercam</t>
  </si>
  <si>
    <t>Monex CB</t>
  </si>
  <si>
    <t>CI Banco</t>
  </si>
  <si>
    <t>ABC Capital</t>
  </si>
  <si>
    <t>CBM Banco</t>
  </si>
  <si>
    <t>JP Morgan</t>
  </si>
  <si>
    <t>CÁMARA</t>
  </si>
  <si>
    <t>ENTIDAD</t>
  </si>
  <si>
    <t>ID EMISOR</t>
  </si>
  <si>
    <t>ID ADQUIRENTE</t>
  </si>
  <si>
    <t>ABC Capital, S.A.</t>
  </si>
  <si>
    <t>0</t>
  </si>
  <si>
    <t>Accesa México Pagos Digitales, S.A. de C.V., Institución de Fondos de Pago Electrónico.</t>
  </si>
  <si>
    <t>Akala, S.A. de C.V.</t>
  </si>
  <si>
    <t>Aplaz, S.A. de C.V.</t>
  </si>
  <si>
    <t>Apoyo Multiple S.A. de C.V. S.F.P.</t>
  </si>
  <si>
    <t>Banca Mifel, S.A., Institución de Banca Múltiple, Grupo Financiero Mifel</t>
  </si>
  <si>
    <t>Banco Autofin México, S.A.</t>
  </si>
  <si>
    <t>Banco Bineo, S.A., Institución de Banca Múltiple, Grupo Financiero Banorte.</t>
  </si>
  <si>
    <t>Banco Invex, S.A.</t>
  </si>
  <si>
    <t>Banco Paga Todo, S.A. Iinstitucion de Banca Multiple</t>
  </si>
  <si>
    <t>Banco Sabadell, S.A.</t>
  </si>
  <si>
    <t>Banco Santander, S.A.</t>
  </si>
  <si>
    <t>Banco Ve Por Más, S.A.</t>
  </si>
  <si>
    <t>Bankaool, S.A.</t>
  </si>
  <si>
    <t>Belanea México, S.A.P.I. de C.V.</t>
  </si>
  <si>
    <t>Caja de Ahorro de Los Telefonistas, S.C. de A.P. de R.L. de C.V.</t>
  </si>
  <si>
    <t>Caja Hipódromo, S.C. de A.P. de R.L. de C.V.</t>
  </si>
  <si>
    <t>Caja Popular 15 de Mayo, S.C. de A.P.</t>
  </si>
  <si>
    <t>Caja Popular Gonzalo Vega, S.C.</t>
  </si>
  <si>
    <t>Caja Popular Mexicana, S.C. de A.P. de R.L. de C.V.</t>
  </si>
  <si>
    <t>Cashmind, S.A. de C.V., Institucion de Fondos de Pago Electronico</t>
  </si>
  <si>
    <t>CF Tech, S.A. de C.V.</t>
  </si>
  <si>
    <t>Cibanco, S. A.</t>
  </si>
  <si>
    <t>Confiable y Efectivo a La Mano, S.A.P.I. de C.V.</t>
  </si>
  <si>
    <t>Corporacion Nomi Fin, S.A. de C.V., SOFOM, ENR.</t>
  </si>
  <si>
    <t>Credencial Processing, S.A. de C.V.</t>
  </si>
  <si>
    <t>Crédito Real, S.A.B. de C.V.</t>
  </si>
  <si>
    <t>DIVIDENZ CAPITAL MX, S. DE R.L. DE C.V.</t>
  </si>
  <si>
    <t>Dock Tech México, S.A. de C.V.</t>
  </si>
  <si>
    <t>Dolarapp México, S.A. de C.V.</t>
  </si>
  <si>
    <t>Edenred, S.A. de C.V.</t>
  </si>
  <si>
    <t>Evertec México Servicios de Procesamiento, S.A. de C.V.</t>
  </si>
  <si>
    <t>FIDELITY INFORMATION SERVICES DE MEXICO, S. de R.L. de C.V.</t>
  </si>
  <si>
    <t>Fundacion Donde Banco, S.A., I.B.M.</t>
  </si>
  <si>
    <t>Happy Days Tech, S.A.P.I de C.V.</t>
  </si>
  <si>
    <t>HSBC México, S.A.</t>
  </si>
  <si>
    <t>Incluvida, S.A.P.I. de C.V.</t>
  </si>
  <si>
    <t>Inswitch S.A.P.I. de C.V.</t>
  </si>
  <si>
    <t>Inteligencia en Finanzas S.A.P.I. de C.V.</t>
  </si>
  <si>
    <t>Intercam Banco, S.A.</t>
  </si>
  <si>
    <t>Isibit, S.A.P.I de C.V.</t>
  </si>
  <si>
    <t>JVS INC México S.A. de C.V.</t>
  </si>
  <si>
    <t>Klar, S.A.</t>
  </si>
  <si>
    <t>Kueski, S.A.PI. de C.V. SOFOM, E.N.R.</t>
  </si>
  <si>
    <t>Lanapay México S.A. de C.V.</t>
  </si>
  <si>
    <t>Mastercard México, S. de R.L. de C.V.</t>
  </si>
  <si>
    <t>Mercado Libre, S. de R.L. de C.V.</t>
  </si>
  <si>
    <t>Nelo Mobile, S.A. de C.V.</t>
  </si>
  <si>
    <t>Nu México Financiera, S.A. de C.V., Sociedad Financiera Popular</t>
  </si>
  <si>
    <t>Open Mx Servicios Administrativos, S.A. de C.V.</t>
  </si>
  <si>
    <t>Ostrea Solutions S.A. de C.V.</t>
  </si>
  <si>
    <t>Pomelo Tech, S.A. de C.V.</t>
  </si>
  <si>
    <t>Pomelo Technologies, S.A. de C.V., I.F.P.E.</t>
  </si>
  <si>
    <t>Regigold, S.A. de C.V. SOFOM, E.N.R.</t>
  </si>
  <si>
    <t>REV México S.R.L. de C.V.</t>
  </si>
  <si>
    <t>Revolut de México, S.A. de C.V.</t>
  </si>
  <si>
    <t>Savvi Financieros, S.A de C.V. S.F.P.</t>
  </si>
  <si>
    <t>SDMX Superdigital S.A. de C.V.</t>
  </si>
  <si>
    <t>Servicios Broxel, S.A.P.I. de C.V.</t>
  </si>
  <si>
    <t>Servicios de Catering Merci, S.A.P.I de C.V.</t>
  </si>
  <si>
    <t>Tarjetas Banamex, S.A. de C.V. SOFOM E.R., Integrante del Grupo Financiero Banamex.</t>
  </si>
  <si>
    <t>Te Creemos S.A.</t>
  </si>
  <si>
    <t>Tecnologías Difiere S.A.P.I. de C.V.</t>
  </si>
  <si>
    <t>Toka Internacional, S.A.P.I. de C.V.</t>
  </si>
  <si>
    <t>Truu Innovation, S.A.P.I. de C.V.</t>
  </si>
  <si>
    <t>Unagra, S.A. de C.V.</t>
  </si>
  <si>
    <t>Undostres Wallet S.A. de C.V.</t>
  </si>
  <si>
    <t>XC Netwoks S.A. de C.V.</t>
  </si>
  <si>
    <t>Cooperativa Acreimex, S.C. de A.P. de R.L. de C.V.</t>
  </si>
  <si>
    <t>139</t>
  </si>
  <si>
    <t>Banco Azteca, S.A.</t>
  </si>
  <si>
    <t>95</t>
  </si>
  <si>
    <t>Cacao Paycard Solutions, S.A.P.I. de C.V.</t>
  </si>
  <si>
    <t>Mercado Lending, S.A. de C.V.</t>
  </si>
  <si>
    <t>095</t>
  </si>
  <si>
    <t>Opciones Empresariales del Noreste, S.A. de C.V.</t>
  </si>
  <si>
    <t>Alquimiadigital.Mx, S.A.P.I. de C.V.</t>
  </si>
  <si>
    <t>380</t>
  </si>
  <si>
    <t>Banco Compartamos, S.A.</t>
  </si>
  <si>
    <t>60</t>
  </si>
  <si>
    <t>Banco Inmobiliario Mexicano, S.A.</t>
  </si>
  <si>
    <t>144</t>
  </si>
  <si>
    <t>Bepensa, S.A. de C.V.</t>
  </si>
  <si>
    <t>822</t>
  </si>
  <si>
    <t>Blackhawk Network México Prepaid, S. de R.L. de C.V.</t>
  </si>
  <si>
    <t>416</t>
  </si>
  <si>
    <t>Bold Moves, S.A de C.V., SOFOM, ENR</t>
  </si>
  <si>
    <t>462</t>
  </si>
  <si>
    <t>Bondefi, S.A. de C.V., SOFOM ENR</t>
  </si>
  <si>
    <t>454</t>
  </si>
  <si>
    <t>Bradescard de México, S. de R.L.</t>
  </si>
  <si>
    <t>65/868</t>
  </si>
  <si>
    <t>Bwallet México, S. de R.L. de C.V.</t>
  </si>
  <si>
    <t>272</t>
  </si>
  <si>
    <t>Cacao Paycard Solutions, S.A. de C.V.</t>
  </si>
  <si>
    <t>744</t>
  </si>
  <si>
    <t>Caja Buenos Aires S.C. de A.P. de R.L. de C.V.</t>
  </si>
  <si>
    <t>329</t>
  </si>
  <si>
    <t>Caja Gonzalo Vega, S.C. de A.P. de R.L. de C.V.</t>
  </si>
  <si>
    <t>215</t>
  </si>
  <si>
    <t>Caja Inmaculada, S.C. de A.P. de R.L. de C.V.</t>
  </si>
  <si>
    <t>145</t>
  </si>
  <si>
    <t>Caja La Guadalupana, S.C. de A.P. de R.L. de C.V.</t>
  </si>
  <si>
    <t>195</t>
  </si>
  <si>
    <t>Caja La Sagrada Familia, S.C.</t>
  </si>
  <si>
    <t>804</t>
  </si>
  <si>
    <t>Caja Pop. Cristobal Colon, S.C.</t>
  </si>
  <si>
    <t>798</t>
  </si>
  <si>
    <t>Caja Popular Apaseo El Alto, S.C.</t>
  </si>
  <si>
    <t>773</t>
  </si>
  <si>
    <t>Caja Popular Cerano, S.C. de A.P. de R.L. de C.V.</t>
  </si>
  <si>
    <t>209</t>
  </si>
  <si>
    <t>Caja Popular Cortazar, S.C.</t>
  </si>
  <si>
    <t>772</t>
  </si>
  <si>
    <t>Caja Popular de Ahorros Yanga, S.C.</t>
  </si>
  <si>
    <t>794</t>
  </si>
  <si>
    <t>Caja Popular Fray Juan Calero, S.C. de A.P. de R.L. de C.V.</t>
  </si>
  <si>
    <t>176</t>
  </si>
  <si>
    <t>Caja Popular La Providencia, S.C.</t>
  </si>
  <si>
    <t>789</t>
  </si>
  <si>
    <t>Caja Popular Las Huastecas, S.C.</t>
  </si>
  <si>
    <t>792</t>
  </si>
  <si>
    <t>Caja Popular Los Reyes, S.C. de A.P. de R.L. de C.V.</t>
  </si>
  <si>
    <t>147</t>
  </si>
  <si>
    <t>19</t>
  </si>
  <si>
    <t>Caja Popular Oblatos, S.C. de A.P. de R.L. de C.V.</t>
  </si>
  <si>
    <t>141</t>
  </si>
  <si>
    <t>Caja Popular Sahuayo, S.C. de A.P. de R.L. de C.V.</t>
  </si>
  <si>
    <t>153</t>
  </si>
  <si>
    <t>Caja Popular San Rafael, S.C. de A.P. de R.L. de C.V.</t>
  </si>
  <si>
    <t>203</t>
  </si>
  <si>
    <t>Caja Popular Santiago Apostol, S.C. de A.P de R.L. de C.V.</t>
  </si>
  <si>
    <t>214</t>
  </si>
  <si>
    <t>Caja Popular Tanhuato, S.C. de A.P. de R.L. de C.V.</t>
  </si>
  <si>
    <t>213</t>
  </si>
  <si>
    <t>Caja Popular Tatavasco, S.C. de A.P. de R.L. de C.V.</t>
  </si>
  <si>
    <t>159</t>
  </si>
  <si>
    <t>Caja Real del Potosí, S.C. de A.P. de R.L. de C.V.</t>
  </si>
  <si>
    <t>184</t>
  </si>
  <si>
    <t>Caja San Nicolas, S.C.</t>
  </si>
  <si>
    <t>795</t>
  </si>
  <si>
    <t>Caja Santa María del Oro, S.C. de A.P. de R.L. de C.V.</t>
  </si>
  <si>
    <t>146</t>
  </si>
  <si>
    <t>Caja SMG de S.C.</t>
  </si>
  <si>
    <t>791</t>
  </si>
  <si>
    <t>Caja Solidaria Casa de Ahorro Campesino S.C. de A.P. de R.L. de C.V.</t>
  </si>
  <si>
    <t>254</t>
  </si>
  <si>
    <t>Caja Solidaria Cuautitlan, S.C.</t>
  </si>
  <si>
    <t>775</t>
  </si>
  <si>
    <t>Caja Solidaria La Huerta, S.C. de A.P. de R.L. de C.V.</t>
  </si>
  <si>
    <t>175</t>
  </si>
  <si>
    <t>Caja Solidaria Nueva Galicia, S.C.</t>
  </si>
  <si>
    <t>769</t>
  </si>
  <si>
    <t>Caja Solidaria Sierra de San Juan, S.C. de A.P. de R.L. de C.V.</t>
  </si>
  <si>
    <t>122</t>
  </si>
  <si>
    <t>Caja Solidaria Tecolotlan, S.C.</t>
  </si>
  <si>
    <t>786</t>
  </si>
  <si>
    <t>Caja Zongolica, S.C. de A.P. de R.L. de C.V.</t>
  </si>
  <si>
    <t>743</t>
  </si>
  <si>
    <t>Cellpay, S.A.P.I. de C.V.</t>
  </si>
  <si>
    <t>265</t>
  </si>
  <si>
    <t>Clic Connect, S.A.P.I. de C.V.</t>
  </si>
  <si>
    <t>452</t>
  </si>
  <si>
    <t>Compropago, S.A.P.I. de C.V.</t>
  </si>
  <si>
    <t>360</t>
  </si>
  <si>
    <t>Concreec, S.A. de C.V.</t>
  </si>
  <si>
    <t>156</t>
  </si>
  <si>
    <t>Consubanco, S.A.</t>
  </si>
  <si>
    <t>91</t>
  </si>
  <si>
    <t>Control de Carteras Especiales, S.A.</t>
  </si>
  <si>
    <t>84</t>
  </si>
  <si>
    <t>Convive Financiera, S.A. de C.V., S.O.F.O.M., E.N.R.</t>
  </si>
  <si>
    <t>202</t>
  </si>
  <si>
    <t>Coopdesarrollo, S.C. de A.P. de R.L. de C.V.</t>
  </si>
  <si>
    <t>185</t>
  </si>
  <si>
    <t>Copayment, S.A.P.I. de C.V.</t>
  </si>
  <si>
    <t>327</t>
  </si>
  <si>
    <t>Corporativo Crecimiento Orbi, S.A. de C.V.</t>
  </si>
  <si>
    <t>292</t>
  </si>
  <si>
    <t>Cosmo Pay Card, S.A.P.I. de C.V.</t>
  </si>
  <si>
    <t>323</t>
  </si>
  <si>
    <t>Credi Trune, S. A. de C. V. SOFOM ENR.</t>
  </si>
  <si>
    <t>417</t>
  </si>
  <si>
    <t>Crediclub, S.A. de C.V.</t>
  </si>
  <si>
    <t>73</t>
  </si>
  <si>
    <t>Distribuidora Liverpool, S.A.</t>
  </si>
  <si>
    <t>42</t>
  </si>
  <si>
    <t>688</t>
  </si>
  <si>
    <t>Efectivale, S.A. de C.V.</t>
  </si>
  <si>
    <t>886</t>
  </si>
  <si>
    <t>Epione Promotora, S de R.L. de C.V.</t>
  </si>
  <si>
    <t>304</t>
  </si>
  <si>
    <t>Financiera Auxi, S.A. de C.V.</t>
  </si>
  <si>
    <t>833</t>
  </si>
  <si>
    <t>Financiera del Sector Social, S.A. de C.V., S.F.P.</t>
  </si>
  <si>
    <t>187</t>
  </si>
  <si>
    <t>Financiera Haai Capital, S.A. de C.V., S.F.P.</t>
  </si>
  <si>
    <t>458</t>
  </si>
  <si>
    <t>Financiera Mexicana para el Desarrollo Rural, S.A. de C.V., S.F.P.</t>
  </si>
  <si>
    <t>299</t>
  </si>
  <si>
    <t>Fincomun Servicios Financieros Comunitarios, S.A. de C.V.</t>
  </si>
  <si>
    <t>829</t>
  </si>
  <si>
    <t>Fintech On Demand S.A. de C.V., Institución de Fondos de Pago Electrónico</t>
  </si>
  <si>
    <t>427</t>
  </si>
  <si>
    <t>Finutil, S.A. de C.V.</t>
  </si>
  <si>
    <t>818</t>
  </si>
  <si>
    <t>Fundación Dondé Banco, S.A.</t>
  </si>
  <si>
    <t>178</t>
  </si>
  <si>
    <t>GFY, S.A. de C.V.</t>
  </si>
  <si>
    <t>247</t>
  </si>
  <si>
    <t>Gribma, S.A.P.I. de C.V.</t>
  </si>
  <si>
    <t>293</t>
  </si>
  <si>
    <t>Grupo Kelq, S.A.P.I. de C.V., S.O.F.O.M., E.R.N.</t>
  </si>
  <si>
    <t>271</t>
  </si>
  <si>
    <t>162</t>
  </si>
  <si>
    <t>Innovacion Tec. en Medios de Pagos Electronicos y Sol., S.A. de C.V.</t>
  </si>
  <si>
    <t>250</t>
  </si>
  <si>
    <t>Inversiones Accionarias Landus, S.A. de C.V.</t>
  </si>
  <si>
    <t>277</t>
  </si>
  <si>
    <t>KU-BO Financiero, S.A. de C.V.</t>
  </si>
  <si>
    <t>317</t>
  </si>
  <si>
    <t>Libertad Servicios Financieros, S.A. de C.V.</t>
  </si>
  <si>
    <t>29</t>
  </si>
  <si>
    <t>Liverpool P.C., S.A. de C.V.</t>
  </si>
  <si>
    <t>193/305</t>
  </si>
  <si>
    <t>Mexpago Transacciones, S.A. de C.V.</t>
  </si>
  <si>
    <t>245</t>
  </si>
  <si>
    <t>Ncubo Capital, S.A.P.I. de C.V.</t>
  </si>
  <si>
    <t>135</t>
  </si>
  <si>
    <t>Némesis, S.A. de C.V.</t>
  </si>
  <si>
    <t>788</t>
  </si>
  <si>
    <t>Novopayment México, S.A. de C.V.</t>
  </si>
  <si>
    <t>396</t>
  </si>
  <si>
    <t>Ofertas PIN, S.A.P.I de C.V.</t>
  </si>
  <si>
    <t>212</t>
  </si>
  <si>
    <t>One Card Soluciones Integrales, S.A. de C.V.</t>
  </si>
  <si>
    <t>801</t>
  </si>
  <si>
    <t>308</t>
  </si>
  <si>
    <t>Operadora de Programas de Abasto Múltiple, S.A.</t>
  </si>
  <si>
    <t>807</t>
  </si>
  <si>
    <t>Oplay Digital Services, S.A. de C.V., SOFOM, E.N.R</t>
  </si>
  <si>
    <t>415</t>
  </si>
  <si>
    <t>Paso Seguro Creando Futuro, S.A. de C.V., S.F.P.</t>
  </si>
  <si>
    <t>309</t>
  </si>
  <si>
    <t>Pluxee México Fintech, S.A. de C.V.</t>
  </si>
  <si>
    <t>435</t>
  </si>
  <si>
    <t>Pluxee México, S.A. de C.V.</t>
  </si>
  <si>
    <t>114</t>
  </si>
  <si>
    <t>434</t>
  </si>
  <si>
    <t>Pretech, S.A. de C.V.</t>
  </si>
  <si>
    <t>379</t>
  </si>
  <si>
    <t>Prevision del Trabajo, S.A. de C.V.</t>
  </si>
  <si>
    <t>817</t>
  </si>
  <si>
    <t>Productos Integrales en Comunicación, S.A. de C.V.</t>
  </si>
  <si>
    <t>372</t>
  </si>
  <si>
    <t>Ratima, S.A.P.I. de C.V.</t>
  </si>
  <si>
    <t>264</t>
  </si>
  <si>
    <t>Red Amigo Dal, S.A.P.I. de C.V., S.O.F.O.M., E.N.R.</t>
  </si>
  <si>
    <t>348</t>
  </si>
  <si>
    <t>S&amp;C Constructores de Sistemas, S.A. de C.V.</t>
  </si>
  <si>
    <t>205</t>
  </si>
  <si>
    <t>SE Transacciones, S.A.P.I. de C.V.</t>
  </si>
  <si>
    <t>300</t>
  </si>
  <si>
    <t>Sears Operadora México S.A. de C.V.</t>
  </si>
  <si>
    <t>448</t>
  </si>
  <si>
    <t>Servicios Financieros Alternativos S.A. de C.V. S.F.P.</t>
  </si>
  <si>
    <t>446</t>
  </si>
  <si>
    <t>Servicios Financieros Soriana, S.A.P.I. de C.V., S.O.F.O.M., E.R.N.</t>
  </si>
  <si>
    <t>252</t>
  </si>
  <si>
    <t>Shlujim S.A. de C.V.</t>
  </si>
  <si>
    <t>425</t>
  </si>
  <si>
    <t>Si Vale Fintech, S.A. de C.V.</t>
  </si>
  <si>
    <t>414</t>
  </si>
  <si>
    <t>Si Vale México, S.A. de C.V.</t>
  </si>
  <si>
    <t>697</t>
  </si>
  <si>
    <t>Sierrasoft, S.A.P.I. de C.V.</t>
  </si>
  <si>
    <t>SMPS Merchant Platform Solutions México, S.A. de C.V.</t>
  </si>
  <si>
    <t>346</t>
  </si>
  <si>
    <t>SV Payment Solutions, S.A.P.I. de C.V.</t>
  </si>
  <si>
    <t>433</t>
  </si>
  <si>
    <t>Tamizi, S.A. de C.V.</t>
  </si>
  <si>
    <t>359</t>
  </si>
  <si>
    <t>Tarjetas Cuenca, S.A de C.V.</t>
  </si>
  <si>
    <t>391</t>
  </si>
  <si>
    <t>Tarjetas del Futuro S.A.P.I. de C.V.</t>
  </si>
  <si>
    <t>361</t>
  </si>
  <si>
    <t>Toka Investment, S.A. de C.V.</t>
  </si>
  <si>
    <t>827</t>
  </si>
  <si>
    <t>Totalvale System Corporation, S.A. de C.V.</t>
  </si>
  <si>
    <t>298</t>
  </si>
  <si>
    <t>TP GO, S.A. de C.V.</t>
  </si>
  <si>
    <t>440</t>
  </si>
  <si>
    <t>TU DINERO DIGITAL, S.A. DE C.V.</t>
  </si>
  <si>
    <t>Ultra Novel, S.A. de C.V.</t>
  </si>
  <si>
    <t>423</t>
  </si>
  <si>
    <t>Vale Total, S.A. de C.V.</t>
  </si>
  <si>
    <t>206</t>
  </si>
  <si>
    <t>71</t>
  </si>
  <si>
    <t>Adyen México, S.A. de C.V.</t>
  </si>
  <si>
    <t>278</t>
  </si>
  <si>
    <t>Banca Afirme, S.A.</t>
  </si>
  <si>
    <t>58 / 82 / 351 / 352</t>
  </si>
  <si>
    <t>35/78</t>
  </si>
  <si>
    <t>Banco Actinver, S.A.</t>
  </si>
  <si>
    <t>133</t>
  </si>
  <si>
    <t>72</t>
  </si>
  <si>
    <t>85/89/322</t>
  </si>
  <si>
    <t>Banco Bajio, S.A.</t>
  </si>
  <si>
    <t>25</t>
  </si>
  <si>
    <t>Banco Bancrea, S.A. I.B.M.</t>
  </si>
  <si>
    <t>376</t>
  </si>
  <si>
    <t>Banco Finterra, S.A.</t>
  </si>
  <si>
    <t>137</t>
  </si>
  <si>
    <t>Banco Inbursa, S.A.</t>
  </si>
  <si>
    <t>27</t>
  </si>
  <si>
    <t>74/88/830/216</t>
  </si>
  <si>
    <t>Banco Multiva, S.A.</t>
  </si>
  <si>
    <t>93</t>
  </si>
  <si>
    <t>409</t>
  </si>
  <si>
    <t>5/6/41/48</t>
  </si>
  <si>
    <t>239</t>
  </si>
  <si>
    <t>Banjercito, S.N.C.</t>
  </si>
  <si>
    <t>40</t>
  </si>
  <si>
    <t>151</t>
  </si>
  <si>
    <t>Banorte, S.A.</t>
  </si>
  <si>
    <t>7/38/39/875</t>
  </si>
  <si>
    <t>Banregio, S.A.</t>
  </si>
  <si>
    <t>79 / 1008</t>
  </si>
  <si>
    <t>Bansefi, S.N.C.</t>
  </si>
  <si>
    <t>55</t>
  </si>
  <si>
    <t>Bansi, S.A.</t>
  </si>
  <si>
    <t>80</t>
  </si>
  <si>
    <t>Caja Morelia Valladolid, S.A. de A.P. de R.L. de C.V.</t>
  </si>
  <si>
    <t>797 / 739</t>
  </si>
  <si>
    <t>882 / 347</t>
  </si>
  <si>
    <t>Efevoo Pay, S.A.P.I.</t>
  </si>
  <si>
    <t>430 / 481</t>
  </si>
  <si>
    <t>Evo Payments México, S. de R.L. de C.V.</t>
  </si>
  <si>
    <t>294</t>
  </si>
  <si>
    <t>First Data Merchant Services México, S de R.L. de C.V.</t>
  </si>
  <si>
    <t>302 / 421</t>
  </si>
  <si>
    <t>FIS Merchant Solutions México, S.A. de C.V.</t>
  </si>
  <si>
    <t>418</t>
  </si>
  <si>
    <t>Global Payment Technologies de México S.A. de C.V.</t>
  </si>
  <si>
    <t>364</t>
  </si>
  <si>
    <t>Hey Administradora de Pagos S.A. de C.V.</t>
  </si>
  <si>
    <t>384</t>
  </si>
  <si>
    <t>3</t>
  </si>
  <si>
    <t>Inter Banco, S.A.</t>
  </si>
  <si>
    <t>43/136/238</t>
  </si>
  <si>
    <t>Ixe Banco, S.A.</t>
  </si>
  <si>
    <t>64 / 46</t>
  </si>
  <si>
    <t>Kushki, S. de R.L. de C.V.</t>
  </si>
  <si>
    <t>747</t>
  </si>
  <si>
    <t>Mexipay, S.A. de C.V.</t>
  </si>
  <si>
    <t>468</t>
  </si>
  <si>
    <t>MP Procesamiento de Pagos, S. de R.L. de C.V.</t>
  </si>
  <si>
    <t>463</t>
  </si>
  <si>
    <t>Net Pay, S.A.P.I. de C.V.</t>
  </si>
  <si>
    <t>443</t>
  </si>
  <si>
    <t>ONSIGNA HOLDINGS, S.A. DE C.V.</t>
  </si>
  <si>
    <t>467</t>
  </si>
  <si>
    <t>Operadora Cips, S.A.P.I de C.V.</t>
  </si>
  <si>
    <t>429</t>
  </si>
  <si>
    <t>Scotiabank Inverlat, S.A.</t>
  </si>
  <si>
    <t>2 / 59 /86</t>
  </si>
  <si>
    <t>179</t>
  </si>
  <si>
    <t>Sociedad Financiera Inbursa, S.A. de C.V.</t>
  </si>
  <si>
    <t>34</t>
  </si>
  <si>
    <t>Todito Pagos, S.A. de C.V.</t>
  </si>
  <si>
    <t>819 / 450</t>
  </si>
  <si>
    <t>Toka Fintech, S.A. de C.V., Institución de Fondos de Pago Electrónico.</t>
  </si>
  <si>
    <t>445</t>
  </si>
  <si>
    <t>Unlimint Mx, S.A.P.I. de C.V.</t>
  </si>
  <si>
    <t>387/456</t>
  </si>
  <si>
    <t>Bancoppel, S.A.</t>
  </si>
  <si>
    <t>CBM Banco, S.A., Institución de Banca Múltiple, Integrante del Grupo Financiero Citibanamex</t>
  </si>
  <si>
    <t>EMS Payments, S. de R.L. de C.V.</t>
  </si>
  <si>
    <t>Banco Nacional de México, S.A.</t>
  </si>
  <si>
    <t>BBVA México, S.A.</t>
  </si>
  <si>
    <t>96</t>
  </si>
  <si>
    <t>bins_29</t>
  </si>
  <si>
    <t>id_29</t>
  </si>
  <si>
    <t>316130</t>
  </si>
  <si>
    <t>316138</t>
  </si>
  <si>
    <t>316134</t>
  </si>
  <si>
    <t>316133</t>
  </si>
  <si>
    <t>210127</t>
  </si>
  <si>
    <t>210069</t>
  </si>
  <si>
    <t>210973</t>
  </si>
  <si>
    <t>116129</t>
  </si>
  <si>
    <t>116046</t>
  </si>
  <si>
    <t>116128</t>
  </si>
  <si>
    <t>116006</t>
  </si>
  <si>
    <t>116008</t>
  </si>
  <si>
    <t>116009</t>
  </si>
  <si>
    <t>114016</t>
  </si>
  <si>
    <t>116132</t>
  </si>
  <si>
    <t>110151</t>
  </si>
  <si>
    <t>116086</t>
  </si>
  <si>
    <t>116016</t>
  </si>
  <si>
    <t>116079</t>
  </si>
  <si>
    <t>116125</t>
  </si>
  <si>
    <t>116131</t>
  </si>
  <si>
    <t>116058</t>
  </si>
  <si>
    <t>116137</t>
  </si>
  <si>
    <t>120138</t>
  </si>
  <si>
    <t>126080</t>
  </si>
  <si>
    <t>120062</t>
  </si>
  <si>
    <t>120042</t>
  </si>
  <si>
    <t>120133</t>
  </si>
  <si>
    <t>120128</t>
  </si>
  <si>
    <t>120127</t>
  </si>
  <si>
    <t>120030</t>
  </si>
  <si>
    <t>126060</t>
  </si>
  <si>
    <t>120154</t>
  </si>
  <si>
    <t>120036</t>
  </si>
  <si>
    <t>120059</t>
  </si>
  <si>
    <t>120132</t>
  </si>
  <si>
    <t>110148</t>
  </si>
  <si>
    <t>120148</t>
  </si>
  <si>
    <t>120014</t>
  </si>
  <si>
    <t>110113</t>
  </si>
  <si>
    <t>120113</t>
  </si>
  <si>
    <t>120019</t>
  </si>
  <si>
    <t>120147</t>
  </si>
  <si>
    <t>120072</t>
  </si>
  <si>
    <t>120058</t>
  </si>
  <si>
    <t>120166</t>
  </si>
  <si>
    <t>120060</t>
  </si>
  <si>
    <t>120045</t>
  </si>
  <si>
    <t>120143</t>
  </si>
  <si>
    <t>126107</t>
  </si>
  <si>
    <t>120011</t>
  </si>
  <si>
    <t>126040</t>
  </si>
  <si>
    <t>126104</t>
  </si>
  <si>
    <t>126085</t>
  </si>
  <si>
    <t>126124</t>
  </si>
  <si>
    <t>120021</t>
  </si>
  <si>
    <t>120136</t>
  </si>
  <si>
    <t>120032</t>
  </si>
  <si>
    <t>126082</t>
  </si>
  <si>
    <t>126135</t>
  </si>
  <si>
    <t>126127</t>
  </si>
  <si>
    <t>126115</t>
  </si>
  <si>
    <t>126136</t>
  </si>
  <si>
    <t>126109</t>
  </si>
  <si>
    <t>120044</t>
  </si>
  <si>
    <t>123643</t>
  </si>
  <si>
    <t>120134</t>
  </si>
  <si>
    <t>126026</t>
  </si>
  <si>
    <t>126121</t>
  </si>
  <si>
    <t>126081</t>
  </si>
  <si>
    <t>210036</t>
  </si>
  <si>
    <t>220036</t>
  </si>
  <si>
    <t>220148</t>
  </si>
  <si>
    <t>220137</t>
  </si>
  <si>
    <t>220072</t>
  </si>
  <si>
    <t>220124</t>
  </si>
  <si>
    <t>220143</t>
  </si>
  <si>
    <t>224003</t>
  </si>
  <si>
    <t>220011</t>
  </si>
  <si>
    <t>220002</t>
  </si>
  <si>
    <t>220012</t>
  </si>
  <si>
    <t>ent_29</t>
  </si>
  <si>
    <t>n_ents</t>
  </si>
  <si>
    <t>nombre</t>
  </si>
  <si>
    <t>celda</t>
  </si>
  <si>
    <t>link</t>
  </si>
  <si>
    <t>nom_29</t>
  </si>
  <si>
    <t xml:space="preserve"> </t>
  </si>
  <si>
    <t>Banco Azteca</t>
  </si>
  <si>
    <t>Nu México</t>
  </si>
  <si>
    <t>Bank of China</t>
  </si>
  <si>
    <t>113</t>
  </si>
  <si>
    <t>nom_001</t>
  </si>
  <si>
    <t>ID institución</t>
  </si>
  <si>
    <t>CLAVE Correcta</t>
  </si>
  <si>
    <t>Comentario</t>
  </si>
  <si>
    <t>000</t>
  </si>
  <si>
    <t>Debe de tener CLAVE SPEI 680 que es la de Cristobal Colon</t>
  </si>
  <si>
    <t>No tiene SPEI</t>
  </si>
  <si>
    <t>CLAVE SPEI no válida, debe de ser la 688</t>
  </si>
  <si>
    <t>Aparece como si no tuviera SPEI, pero sí está en catálogo</t>
  </si>
  <si>
    <t>hauss</t>
  </si>
  <si>
    <t>680</t>
  </si>
  <si>
    <t>014</t>
  </si>
  <si>
    <t>019</t>
  </si>
  <si>
    <t>021</t>
  </si>
  <si>
    <t>030</t>
  </si>
  <si>
    <t>036</t>
  </si>
  <si>
    <t>042</t>
  </si>
  <si>
    <t>044</t>
  </si>
  <si>
    <t>677</t>
  </si>
  <si>
    <t>058</t>
  </si>
  <si>
    <t>059</t>
  </si>
  <si>
    <t>060</t>
  </si>
  <si>
    <t>062</t>
  </si>
  <si>
    <t>072</t>
  </si>
  <si>
    <t>127</t>
  </si>
  <si>
    <t>128</t>
  </si>
  <si>
    <t>130</t>
  </si>
  <si>
    <t>132</t>
  </si>
  <si>
    <t>136</t>
  </si>
  <si>
    <t>138</t>
  </si>
  <si>
    <t>140</t>
  </si>
  <si>
    <t>143</t>
  </si>
  <si>
    <t>150</t>
  </si>
  <si>
    <t>154</t>
  </si>
  <si>
    <t>166</t>
  </si>
  <si>
    <t>670</t>
  </si>
  <si>
    <t>152</t>
  </si>
  <si>
    <t>723</t>
  </si>
  <si>
    <t>002</t>
  </si>
  <si>
    <t>012</t>
  </si>
  <si>
    <t>683</t>
  </si>
  <si>
    <t>722</t>
  </si>
  <si>
    <t>638</t>
  </si>
  <si>
    <t>148</t>
  </si>
  <si>
    <t>661</t>
  </si>
  <si>
    <t>114030</t>
  </si>
  <si>
    <t>116000</t>
  </si>
  <si>
    <t>116002</t>
  </si>
  <si>
    <t>116005</t>
  </si>
  <si>
    <t>116025</t>
  </si>
  <si>
    <t>116030</t>
  </si>
  <si>
    <t>116031</t>
  </si>
  <si>
    <t>116062</t>
  </si>
  <si>
    <t>210001</t>
  </si>
  <si>
    <t>210003</t>
  </si>
  <si>
    <t>210007</t>
  </si>
  <si>
    <t>210015</t>
  </si>
  <si>
    <t>210025</t>
  </si>
  <si>
    <t>210054</t>
  </si>
  <si>
    <t>214002</t>
  </si>
  <si>
    <t>216057</t>
  </si>
  <si>
    <t>314925</t>
  </si>
  <si>
    <t>check</t>
  </si>
  <si>
    <t>id_hauss</t>
  </si>
  <si>
    <t>00000</t>
  </si>
  <si>
    <t>NO BANCO</t>
  </si>
  <si>
    <t>[sin banco]</t>
  </si>
  <si>
    <t>Cristobal Colón</t>
  </si>
  <si>
    <t>Codi Válida</t>
  </si>
  <si>
    <t>Ban Bajío</t>
  </si>
  <si>
    <t>B⨉+ (Ve por más)</t>
  </si>
  <si>
    <t>Banjército</t>
  </si>
  <si>
    <t>chk_id</t>
  </si>
  <si>
    <t>BABIEN</t>
  </si>
  <si>
    <t>MERCADO PAGO W</t>
  </si>
  <si>
    <t>CODI VALIDA</t>
  </si>
  <si>
    <t>Caja Telefonistas</t>
  </si>
  <si>
    <t>EX: se ajusta con la nueva tabla</t>
  </si>
  <si>
    <t>310042</t>
  </si>
  <si>
    <t>chk_bin</t>
  </si>
  <si>
    <t>chk_mch</t>
  </si>
  <si>
    <t>aux_mod</t>
  </si>
  <si>
    <t>nombre_mod</t>
  </si>
  <si>
    <t>accion</t>
  </si>
  <si>
    <t>1</t>
  </si>
  <si>
    <t>Caja Popular Mexicana</t>
  </si>
  <si>
    <t>Fondo Fira</t>
  </si>
  <si>
    <t>Nvío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</si>
</sst>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Arial"/>
      <family val="2"/>
    </font>
    <font>
      <sz val="11"/>
      <name val="Arial"/>
      <family val="2"/>
    </font>
    <font>
      <b/>
      <sz val="10"/>
      <name val="Arial"/>
      <family val="2"/>
    </font>
    <font>
      <sz val="9"/>
      <color rgb="FF000000"/>
      <name val="Calibri"/>
      <family val="2"/>
    </font>
    <font>
      <sz val="8"/>
      <name val="Calibri"/>
      <family val="2"/>
      <scheme val="minor"/>
    </font>
    <font>
      <u/>
      <sz val="11"/>
      <color theme="10"/>
      <name val="Calibri"/>
      <family val="2"/>
      <scheme val="minor"/>
    </font>
    <font>
      <sz val="11"/>
      <color theme="0" tint="-0.249977111117893"/>
      <name val="Calibri"/>
      <family val="2"/>
      <scheme val="minor"/>
    </font>
    <font>
      <sz val="11"/>
      <color theme="6"/>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bgColor indexed="64"/>
      </patternFill>
    </fill>
    <fill>
      <patternFill patternType="solid">
        <fgColor theme="0"/>
        <bgColor indexed="64"/>
      </patternFill>
    </fill>
    <fill>
      <patternFill patternType="solid">
        <fgColor theme="4"/>
        <bgColor theme="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ED7D31"/>
      </left>
      <right style="medium">
        <color rgb="FFED7D31"/>
      </right>
      <top style="medium">
        <color rgb="FFED7D31"/>
      </top>
      <bottom style="medium">
        <color rgb="FFED7D31"/>
      </bottom>
      <diagonal/>
    </border>
    <border>
      <left/>
      <right style="thin">
        <color theme="9" tint="0.39997558519241921"/>
      </right>
      <top style="thin">
        <color theme="9" tint="0.39997558519241921"/>
      </top>
      <bottom style="thin">
        <color theme="9" tint="0.39997558519241921"/>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42">
    <xf numFmtId="0" fontId="0" fillId="0" borderId="0" xfId="0"/>
    <xf numFmtId="49" fontId="0" fillId="0" borderId="0" xfId="0" applyNumberFormat="1"/>
    <xf numFmtId="0" fontId="0" fillId="0" borderId="0" xfId="0" applyAlignment="1">
      <alignment horizontal="center"/>
    </xf>
    <xf numFmtId="0" fontId="16" fillId="0" borderId="0" xfId="0" applyFont="1" applyAlignment="1">
      <alignment horizontal="center"/>
    </xf>
    <xf numFmtId="49" fontId="0" fillId="0" borderId="0" xfId="0" applyNumberFormat="1" applyAlignment="1">
      <alignment horizontal="center"/>
    </xf>
    <xf numFmtId="0" fontId="0" fillId="33" borderId="0" xfId="0" applyFill="1" applyAlignment="1">
      <alignment horizontal="center"/>
    </xf>
    <xf numFmtId="49" fontId="0" fillId="33" borderId="0" xfId="0" applyNumberFormat="1" applyFill="1" applyAlignment="1">
      <alignment horizontal="center"/>
    </xf>
    <xf numFmtId="0" fontId="18" fillId="34" borderId="10" xfId="0" applyFont="1" applyFill="1" applyBorder="1" applyAlignment="1">
      <alignment horizontal="center" vertical="center" wrapText="1"/>
    </xf>
    <xf numFmtId="0" fontId="19" fillId="0" borderId="10" xfId="0" applyFont="1" applyBorder="1" applyAlignment="1">
      <alignment horizontal="center" vertical="center" wrapText="1"/>
    </xf>
    <xf numFmtId="0" fontId="19" fillId="35" borderId="10" xfId="0" applyFont="1" applyFill="1" applyBorder="1" applyAlignment="1">
      <alignment horizontal="center" vertical="center" wrapText="1"/>
    </xf>
    <xf numFmtId="0" fontId="20" fillId="35" borderId="10" xfId="0" applyFont="1" applyFill="1" applyBorder="1" applyAlignment="1">
      <alignment horizontal="center" vertical="center"/>
    </xf>
    <xf numFmtId="0" fontId="0" fillId="35" borderId="10" xfId="0" applyFill="1" applyBorder="1" applyAlignment="1">
      <alignment horizontal="center" vertical="center" wrapText="1"/>
    </xf>
    <xf numFmtId="0" fontId="21" fillId="0" borderId="11" xfId="0" applyFont="1" applyBorder="1" applyAlignment="1">
      <alignment vertical="center" wrapText="1"/>
    </xf>
    <xf numFmtId="0" fontId="0" fillId="0" borderId="0" xfId="0" applyAlignment="1">
      <alignment vertical="center" wrapText="1"/>
    </xf>
    <xf numFmtId="0" fontId="0" fillId="0" borderId="0" xfId="0" applyAlignment="1">
      <alignment horizontal="right"/>
    </xf>
    <xf numFmtId="0" fontId="0" fillId="37" borderId="0" xfId="0" applyFill="1"/>
    <xf numFmtId="0" fontId="0" fillId="37" borderId="0" xfId="0" applyFill="1" applyAlignment="1">
      <alignment horizontal="right"/>
    </xf>
    <xf numFmtId="0" fontId="23" fillId="0" borderId="0" xfId="42"/>
    <xf numFmtId="0" fontId="0" fillId="0" borderId="0" xfId="0" applyAlignment="1">
      <alignment horizontal="center" vertical="center" wrapText="1"/>
    </xf>
    <xf numFmtId="0" fontId="0" fillId="0" borderId="0" xfId="0" applyAlignment="1">
      <alignment horizontal="center" vertical="center"/>
    </xf>
    <xf numFmtId="0" fontId="0" fillId="37" borderId="12" xfId="0" applyFill="1" applyBorder="1"/>
    <xf numFmtId="0" fontId="0" fillId="0" borderId="0" xfId="0" applyAlignment="1">
      <alignment horizontal="left"/>
    </xf>
    <xf numFmtId="0" fontId="24" fillId="0" borderId="0" xfId="0" applyFont="1"/>
    <xf numFmtId="14" fontId="24" fillId="0" borderId="0" xfId="0" applyNumberFormat="1" applyFont="1"/>
    <xf numFmtId="0" fontId="24" fillId="0" borderId="0" xfId="0" applyFont="1" applyAlignment="1">
      <alignment horizontal="right"/>
    </xf>
    <xf numFmtId="49" fontId="0" fillId="0" borderId="0" xfId="0" applyNumberFormat="1" applyAlignment="1">
      <alignment horizontal="right"/>
    </xf>
    <xf numFmtId="0" fontId="13" fillId="36" borderId="13" xfId="0" applyFont="1" applyFill="1" applyBorder="1" applyAlignment="1">
      <alignment horizontal="center" vertical="center" wrapText="1"/>
    </xf>
    <xf numFmtId="49" fontId="0" fillId="0" borderId="0" xfId="0" applyNumberFormat="1" applyAlignment="1">
      <alignment horizontal="left"/>
    </xf>
    <xf numFmtId="49" fontId="0" fillId="37" borderId="0" xfId="0" applyNumberFormat="1" applyFill="1" applyAlignment="1">
      <alignment horizontal="right"/>
    </xf>
    <xf numFmtId="49" fontId="0" fillId="37" borderId="12" xfId="0" applyNumberFormat="1" applyFill="1" applyBorder="1"/>
    <xf numFmtId="0" fontId="25" fillId="0" borderId="0" xfId="0" applyFont="1"/>
    <xf numFmtId="0" fontId="0" fillId="41" borderId="0" xfId="0" applyFill="1" applyAlignment="1">
      <alignment horizontal="center" vertical="center" wrapText="1"/>
    </xf>
    <xf numFmtId="0" fontId="0" fillId="42" borderId="0" xfId="0" applyFill="1" applyAlignment="1">
      <alignment horizontal="center" vertical="center" wrapText="1"/>
    </xf>
    <xf numFmtId="0" fontId="0" fillId="43" borderId="0" xfId="0" applyFill="1" applyAlignment="1">
      <alignment horizontal="center" vertical="center" wrapText="1"/>
    </xf>
    <xf numFmtId="0" fontId="0" fillId="44" borderId="0" xfId="0" applyFill="1" applyAlignment="1">
      <alignment horizontal="center" vertical="center" wrapText="1"/>
    </xf>
    <xf numFmtId="14" fontId="25" fillId="40" borderId="0" xfId="0" applyNumberFormat="1" applyFont="1" applyFill="1"/>
    <xf numFmtId="0" fontId="25" fillId="39" borderId="0" xfId="0" applyFont="1" applyFill="1"/>
    <xf numFmtId="0" fontId="25" fillId="38" borderId="0" xfId="0" applyFont="1" applyFill="1"/>
    <xf numFmtId="0" fontId="24" fillId="37" borderId="0" xfId="0" applyFont="1" applyFill="1" applyAlignment="1">
      <alignment horizontal="center"/>
    </xf>
    <xf numFmtId="49" fontId="0" fillId="37" borderId="0" xfId="0" applyNumberFormat="1" applyFill="1" applyAlignment="1">
      <alignment horizontal="center"/>
    </xf>
    <xf numFmtId="0" fontId="0" fillId="37" borderId="0" xfId="0" applyFill="1" applyAlignment="1">
      <alignment horizontal="center"/>
    </xf>
    <xf numFmtId="0" fontId="0" fillId="44"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numFmt numFmtId="0" formatCode="General"/>
      <fill>
        <patternFill patternType="solid">
          <fgColor indexed="64"/>
          <bgColor theme="6" tint="0.79998168889431442"/>
        </patternFill>
      </fill>
    </dxf>
    <dxf>
      <numFmt numFmtId="0" formatCode="General"/>
      <fill>
        <patternFill patternType="solid">
          <fgColor indexed="64"/>
          <bgColor theme="6" tint="0.79998168889431442"/>
        </patternFill>
      </fill>
      <alignment horizontal="center" vertical="bottom" textRotation="0" wrapText="0" indent="0" justifyLastLine="0" shrinkToFit="0" readingOrder="0"/>
    </dxf>
    <dxf>
      <numFmt numFmtId="0" formatCode="General"/>
      <fill>
        <patternFill patternType="solid">
          <fgColor indexed="64"/>
          <bgColor theme="6" tint="0.79998168889431442"/>
        </patternFill>
      </fill>
    </dxf>
    <dxf>
      <font>
        <strike val="0"/>
        <outline val="0"/>
        <shadow val="0"/>
        <u val="none"/>
        <vertAlign val="baseline"/>
        <sz val="11"/>
        <color theme="0" tint="-0.249977111117893"/>
        <name val="Calibri"/>
        <family val="2"/>
        <scheme val="minor"/>
      </font>
      <numFmt numFmtId="0" formatCode="General"/>
      <fill>
        <patternFill patternType="solid">
          <fgColor indexed="64"/>
          <bgColor theme="6" tint="0.79998168889431442"/>
        </patternFill>
      </fill>
      <alignment horizontal="center" vertical="bottom" textRotation="0" wrapText="0" indent="0" justifyLastLine="0" shrinkToFit="0" readingOrder="0"/>
    </dxf>
    <dxf>
      <font>
        <strike val="0"/>
        <outline val="0"/>
        <shadow val="0"/>
        <u val="none"/>
        <vertAlign val="baseline"/>
        <sz val="11"/>
        <color theme="6"/>
        <name val="Calibri"/>
        <family val="2"/>
        <scheme val="minor"/>
      </font>
      <numFmt numFmtId="0" formatCode="General"/>
      <fill>
        <patternFill patternType="solid">
          <fgColor indexed="64"/>
          <bgColor theme="8" tint="0.79998168889431442"/>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
      <fill>
        <patternFill>
          <bgColor theme="5" tint="0.79998168889431442"/>
        </patternFill>
      </fill>
    </dxf>
    <dxf>
      <fill>
        <patternFill>
          <bgColor theme="7" tint="0.79998168889431442"/>
        </patternFill>
      </fill>
    </dxf>
    <dxf>
      <font>
        <strike val="0"/>
        <outline val="0"/>
        <shadow val="0"/>
        <u val="none"/>
        <vertAlign val="baseline"/>
        <sz val="11"/>
        <color theme="6"/>
        <name val="Calibri"/>
        <family val="2"/>
        <scheme val="minor"/>
      </font>
      <numFmt numFmtId="0" formatCode="General"/>
    </dxf>
    <dxf>
      <font>
        <strike val="0"/>
        <outline val="0"/>
        <shadow val="0"/>
        <u val="none"/>
        <vertAlign val="baseline"/>
        <sz val="11"/>
        <color theme="0" tint="-0.249977111117893"/>
        <name val="Calibri"/>
        <family val="2"/>
        <scheme val="minor"/>
      </font>
      <numFmt numFmtId="0" formatCode="General"/>
    </dxf>
    <dxf>
      <fill>
        <patternFill patternType="solid">
          <fgColor indexed="64"/>
          <bgColor theme="6" tint="0.79998168889431442"/>
        </patternFill>
      </fill>
      <alignment horizontal="center" vertical="bottom" textRotation="0" wrapText="0" indent="0" justifyLastLine="0" shrinkToFit="0" readingOrder="0"/>
    </dxf>
    <dxf>
      <numFmt numFmtId="0" formatCode="General"/>
      <fill>
        <patternFill patternType="solid">
          <fgColor indexed="64"/>
          <bgColor theme="6" tint="0.79998168889431442"/>
        </patternFill>
      </fill>
      <alignment horizontal="right"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6"/>
        <name val="Calibri"/>
        <family val="2"/>
        <scheme val="minor"/>
      </font>
      <numFmt numFmtId="19" formatCode="m/d/yyyy"/>
      <fill>
        <patternFill patternType="solid">
          <fgColor indexed="64"/>
          <bgColor theme="5" tint="0.79998168889431442"/>
        </patternFill>
      </fill>
    </dxf>
    <dxf>
      <font>
        <b val="0"/>
        <i val="0"/>
        <strike val="0"/>
        <condense val="0"/>
        <extend val="0"/>
        <outline val="0"/>
        <shadow val="0"/>
        <u val="none"/>
        <vertAlign val="baseline"/>
        <sz val="11"/>
        <color theme="6"/>
        <name val="Calibri"/>
        <family val="2"/>
        <scheme val="minor"/>
      </font>
      <numFmt numFmtId="19" formatCode="m/d/yyyy"/>
      <fill>
        <patternFill patternType="solid">
          <fgColor indexed="64"/>
          <bgColor theme="7" tint="0.79998168889431442"/>
        </patternFill>
      </fill>
    </dxf>
    <dxf>
      <font>
        <strike val="0"/>
        <outline val="0"/>
        <shadow val="0"/>
        <u val="none"/>
        <vertAlign val="baseline"/>
        <sz val="11"/>
        <color theme="0" tint="-0.249977111117893"/>
        <name val="Calibri"/>
        <family val="2"/>
        <scheme val="minor"/>
      </font>
      <numFmt numFmtId="19" formatCode="m/d/yyyy"/>
    </dxf>
    <dxf>
      <fill>
        <patternFill>
          <bgColor theme="5" tint="0.79998168889431442"/>
        </patternFill>
      </fill>
    </dxf>
    <dxf>
      <fill>
        <patternFill>
          <bgColor theme="7" tint="0.79998168889431442"/>
        </patternFill>
      </fill>
    </dxf>
    <dxf>
      <font>
        <color theme="6"/>
      </font>
    </dxf>
    <dxf>
      <fill>
        <patternFill>
          <bgColor theme="5" tint="0.79998168889431442"/>
        </patternFill>
      </fill>
    </dxf>
    <dxf>
      <font>
        <strike val="0"/>
        <outline val="0"/>
        <shadow val="0"/>
        <u val="none"/>
        <vertAlign val="baseline"/>
        <sz val="11"/>
        <color theme="0" tint="-0.249977111117893"/>
        <name val="Calibri"/>
        <family val="2"/>
        <scheme val="minor"/>
      </font>
      <numFmt numFmtId="0" formatCode="General"/>
      <alignment horizontal="right" vertical="bottom" textRotation="0" wrapText="0" indent="0" justifyLastLine="0" shrinkToFit="0" readingOrder="0"/>
    </dxf>
    <dxf>
      <numFmt numFmtId="0" formatCode="General"/>
      <fill>
        <patternFill patternType="none">
          <fgColor indexed="64"/>
          <bgColor indexed="65"/>
        </patternFill>
      </fil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border outline="0">
        <left style="thin">
          <color theme="4" tint="0.39997558519241921"/>
        </left>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dxf>
    <dxf>
      <numFmt numFmtId="0" formatCode="General"/>
    </dxf>
    <dxf>
      <numFmt numFmtId="0" formatCode="General"/>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fill>
        <patternFill patternType="solid">
          <fgColor indexed="64"/>
          <bgColor theme="6" tint="0.79998168889431442"/>
        </patternFill>
      </fill>
    </dxf>
    <dxf>
      <numFmt numFmtId="0" formatCode="General"/>
      <fill>
        <patternFill patternType="solid">
          <fgColor indexed="64"/>
          <bgColor theme="6" tint="0.79998168889431442"/>
        </patternFill>
      </fill>
      <alignment horizontal="right" textRotation="0" indent="0" justifyLastLine="0" shrinkToFit="0" readingOrder="0"/>
    </dxf>
    <dxf>
      <numFmt numFmtId="0" formatCode="General"/>
      <fill>
        <patternFill patternType="solid">
          <fgColor indexed="64"/>
          <bgColor theme="6" tint="0.79998168889431442"/>
        </patternFill>
      </fill>
    </dxf>
    <dxf>
      <numFmt numFmtId="0" formatCode="General"/>
      <fill>
        <patternFill patternType="solid">
          <fgColor indexed="64"/>
          <bgColor theme="6" tint="0.79998168889431442"/>
        </patternFill>
      </fill>
      <alignment horizontal="right" vertical="bottom" textRotation="0" wrapText="0" indent="0" justifyLastLine="0" shrinkToFit="0" readingOrder="0"/>
    </dxf>
    <dxf>
      <numFmt numFmtId="0" formatCode="General"/>
      <fill>
        <patternFill patternType="solid">
          <fgColor indexed="64"/>
          <bgColor theme="6" tint="0.79998168889431442"/>
        </patternFill>
      </fill>
      <alignment horizontal="right" vertical="bottom" textRotation="0" wrapText="0" indent="0" justifyLastLine="0" shrinkToFit="0" readingOrder="0"/>
    </dxf>
    <dxf>
      <numFmt numFmtId="0" formatCode="General"/>
    </dxf>
    <dxf>
      <numFmt numFmtId="30" formatCode="@"/>
      <alignment horizontal="right" vertical="bottom" textRotation="0" wrapText="0" indent="0" justifyLastLine="0" shrinkToFit="0" readingOrder="0"/>
    </dxf>
    <dxf>
      <alignment horizontal="center" vertical="center" textRotation="0" wrapText="1" indent="0" justifyLastLine="0" shrinkToFit="0" readingOrder="0"/>
    </dxf>
    <dxf>
      <numFmt numFmtId="0" formatCode="General"/>
      <fill>
        <patternFill patternType="solid">
          <fgColor indexed="64"/>
          <bgColor theme="6" tint="0.79998168889431442"/>
        </patternFill>
      </fill>
      <border diagonalUp="0" diagonalDown="0" outline="0">
        <left/>
        <right style="thin">
          <color theme="9" tint="0.39997558519241921"/>
        </right>
        <top style="thin">
          <color theme="9" tint="0.39997558519241921"/>
        </top>
        <bottom style="thin">
          <color theme="9" tint="0.39997558519241921"/>
        </bottom>
      </border>
    </dxf>
    <dxf>
      <numFmt numFmtId="0" formatCode="General"/>
      <fill>
        <patternFill patternType="solid">
          <fgColor indexed="64"/>
          <bgColor theme="6" tint="0.79998168889431442"/>
        </patternFill>
      </fill>
      <alignment horizontal="righ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CCEC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connections" Target="connections.xml"/><Relationship Id="rId10" Type="http://schemas.openxmlformats.org/officeDocument/2006/relationships/calcChain" Target="calcChain.xml"/><Relationship Id="rId4" Type="http://schemas.openxmlformats.org/officeDocument/2006/relationships/theme" Target="theme/theme1.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DDDCFBCF-283A-49A6-97E7-E25515276817}" autoFormatId="16" applyNumberFormats="0" applyBorderFormats="0" applyFontFormats="0" applyPatternFormats="0" applyAlignmentFormats="0" applyWidthHeightFormats="0">
  <queryTableRefresh nextId="15" unboundColumnsRight="4">
    <queryTableFields count="6">
      <queryTableField id="4" name="Clave" tableColumnId="4"/>
      <queryTableField id="5" name="Nombre" tableColumnId="5"/>
      <queryTableField id="14" dataBound="0" tableColumnId="1"/>
      <queryTableField id="7" dataBound="0" tableColumnId="7"/>
      <queryTableField id="6" dataBound="0" tableColumnId="6"/>
      <queryTableField id="9" dataBound="0" tableColumnId="9"/>
    </queryTableFields>
  </queryTableRefresh>
  <extLst>
    <ext xmlns:x15="http://schemas.microsoft.com/office/spreadsheetml/2010/11/main" uri="{883FBD77-0823-4a55-B5E3-86C4891E6966}">
      <x15:queryTable sourceDataName="Query - banxico"/>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2412AC97-8569-47E9-A594-F655AA9DBA27}" autoFormatId="16" applyNumberFormats="0" applyBorderFormats="0" applyFontFormats="0" applyPatternFormats="0" applyAlignmentFormats="0" applyWidthHeightFormats="0">
  <queryTableRefresh nextId="46" unboundColumnsRight="5">
    <queryTableFields count="7">
      <queryTableField id="3" name="ID INSTITUCIÓN" tableColumnId="3"/>
      <queryTableField id="4" name="INSTITUCIÓN" tableColumnId="4"/>
      <queryTableField id="45" dataBound="0" tableColumnId="44"/>
      <queryTableField id="40" dataBound="0" tableColumnId="39"/>
      <queryTableField id="43" dataBound="0" tableColumnId="43"/>
      <queryTableField id="41" dataBound="0" tableColumnId="40"/>
      <queryTableField id="42" dataBound="0" tableColumnId="41"/>
    </queryTableFields>
  </queryTableRefresh>
  <extLst>
    <ext xmlns:x15="http://schemas.microsoft.com/office/spreadsheetml/2010/11/main" uri="{883FBD77-0823-4a55-B5E3-86C4891E6966}">
      <x15:queryTable sourceDataName="Query - bin_bank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755F42EE-F231-4B66-B88F-F5CC5BCED583}" autoFormatId="16" applyNumberFormats="0" applyBorderFormats="0" applyFontFormats="0" applyPatternFormats="0" applyAlignmentFormats="0" applyWidthHeightFormats="0">
  <queryTableRefresh nextId="21" unboundColumnsRight="7">
    <queryTableFields count="13">
      <queryTableField id="1" name="INSTITUCIÓN" tableColumnId="1"/>
      <queryTableField id="2" name="CÁMARA" tableColumnId="2"/>
      <queryTableField id="3" name="ENTIDAD" tableColumnId="3"/>
      <queryTableField id="4" name="ID EMISOR" tableColumnId="4"/>
      <queryTableField id="5" name="ID ADQUIRENTE" tableColumnId="5"/>
      <queryTableField id="6" name="FECHA DE ALTA" tableColumnId="6"/>
      <queryTableField id="19" dataBound="0" tableColumnId="7"/>
      <queryTableField id="17" dataBound="0" tableColumnId="18"/>
      <queryTableField id="20" dataBound="0" tableColumnId="9"/>
      <queryTableField id="10" dataBound="0" tableColumnId="11"/>
      <queryTableField id="7" dataBound="0" tableColumnId="8"/>
      <queryTableField id="15" dataBound="0" tableColumnId="15"/>
      <queryTableField id="13" dataBound="0" tableColumnId="13"/>
    </queryTableFields>
  </queryTableRefresh>
  <extLst>
    <ext xmlns:x15="http://schemas.microsoft.com/office/spreadsheetml/2010/11/main" uri="{883FBD77-0823-4a55-B5E3-86C4891E6966}">
      <x15:queryTable sourceDataName="Query - bins_29"/>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D78CCF-9EDB-4A57-883D-1339945B6DE9}" name="banxico" displayName="banxico" ref="M3:R90" tableType="queryTable" totalsRowShown="0" headerRowDxfId="46">
  <autoFilter ref="M3:R90" xr:uid="{F3D78CCF-9EDB-4A57-883D-1339945B6DE9}"/>
  <sortState xmlns:xlrd2="http://schemas.microsoft.com/office/spreadsheetml/2017/richdata2" ref="M4:R90">
    <sortCondition ref="M5:M90"/>
  </sortState>
  <tableColumns count="6">
    <tableColumn id="4" xr3:uid="{DE9DEE5B-E67D-4171-B105-C4320DD000BD}" uniqueName="4" name="Clave" queryTableFieldId="4" dataDxfId="45"/>
    <tableColumn id="5" xr3:uid="{0925EFDC-C4B5-4624-AE74-C0BE782BB715}" uniqueName="5" name="Nombre" queryTableFieldId="5" dataDxfId="15"/>
    <tableColumn id="1" xr3:uid="{BFBE10F5-1753-431F-BB17-3E405C4111B8}" uniqueName="1" name="accion" queryTableFieldId="14" dataDxfId="13"/>
    <tableColumn id="7" xr3:uid="{29B71602-6058-4E49-805D-EEA16215B0AF}" uniqueName="7" name="pre_2" queryTableFieldId="7" dataDxfId="14">
      <calculatedColumnFormula>LEFT(banxico[[#This Row],[Clave]],2)</calculatedColumnFormula>
    </tableColumn>
    <tableColumn id="6" xr3:uid="{BB224B79-626A-4F68-912B-D175E74FFFB0}" uniqueName="6" name="id_3" queryTableFieldId="6" dataDxfId="44">
      <calculatedColumnFormula>RIGHT(banxico[[#This Row],[Clave]], 3)</calculatedColumnFormula>
    </tableColumn>
    <tableColumn id="9" xr3:uid="{5C35A6CC-9914-4851-943B-DCEA64958053}" uniqueName="9" name="alias" queryTableFieldId="9" dataDxfId="4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CBD5F3-28C7-454F-89D9-F30184021453}" name="bin_banks" displayName="bin_banks" ref="E3:K202" tableType="queryTable" totalsRowShown="0" headerRowDxfId="42">
  <autoFilter ref="E3:K202" xr:uid="{51CBD5F3-28C7-454F-89D9-F30184021453}"/>
  <sortState xmlns:xlrd2="http://schemas.microsoft.com/office/spreadsheetml/2017/richdata2" ref="E4:K202">
    <sortCondition ref="E4:E202"/>
  </sortState>
  <tableColumns count="7">
    <tableColumn id="3" xr3:uid="{BD579665-2617-4B65-B934-727D3BF10038}" uniqueName="3" name="ID INSTITUCIÓN" queryTableFieldId="3" dataDxfId="41"/>
    <tableColumn id="4" xr3:uid="{CD3247D7-59B2-41C2-8F9D-C954713463B6}" uniqueName="4" name="INSTITUCIÓN" queryTableFieldId="4" dataDxfId="40"/>
    <tableColumn id="44" xr3:uid="{9DCC889E-D12E-47EA-A3A6-947AFDE42C92}" uniqueName="44" name="id_3" queryTableFieldId="45" dataDxfId="39">
      <calculatedColumnFormula>RIGHT(bin_banks[[#This Row],[ID INSTITUCIÓN]], 3)</calculatedColumnFormula>
    </tableColumn>
    <tableColumn id="39" xr3:uid="{98F22BD3-AECB-4E60-8962-439C95376307}" uniqueName="39" name="id_29" queryTableFieldId="40" dataDxfId="38">
      <calculatedColumnFormula>IFERROR(MATCH(bin_banks[[#This Row],[ID INSTITUCIÓN]], bins_29[ID EMISOR], 0), "N/A")</calculatedColumnFormula>
    </tableColumn>
    <tableColumn id="43" xr3:uid="{5226DCB1-6923-491C-B233-2E7C93391760}" uniqueName="43" name="nom_29" queryTableFieldId="43" dataDxfId="37">
      <calculatedColumnFormula array="1">INDEX(bins_29[nombre_mod], bin_banks[[#This Row],[id_29]])</calculatedColumnFormula>
    </tableColumn>
    <tableColumn id="40" xr3:uid="{F3ABBA81-FC4B-40B8-8F9F-F7529F532F2F}" uniqueName="40" name="ent_29" queryTableFieldId="41" dataDxfId="36">
      <calculatedColumnFormula array="1">INDEX(bins_29[ENTIDAD], bin_banks[[#This Row],[id_29]])</calculatedColumnFormula>
    </tableColumn>
    <tableColumn id="41" xr3:uid="{F05F60B1-FBBA-43CD-BD2A-9AB99FAA79F2}" uniqueName="41" name="n_ents" queryTableFieldId="42" dataDxfId="35">
      <calculatedColumnFormula>LEN(bin_banks[[#This Row],[ent_29]])-LEN(SUBSTITUTE(bin_banks[[#This Row],[ent_29]], "/", ""))+1</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8AD07BC-FAE5-4FF7-9FB5-33C0967ACC5B}" name="bins_29" displayName="bins_29" ref="T3:AF249" tableType="queryTable" totalsRowShown="0" headerRowDxfId="34">
  <autoFilter ref="T3:AF249" xr:uid="{E8AD07BC-FAE5-4FF7-9FB5-33C0967ACC5B}"/>
  <sortState xmlns:xlrd2="http://schemas.microsoft.com/office/spreadsheetml/2017/richdata2" ref="T4:AF249">
    <sortCondition descending="1" ref="Z4:Z249"/>
    <sortCondition ref="AA4:AA249"/>
    <sortCondition ref="AB4:AB249"/>
    <sortCondition ref="W4:W249"/>
  </sortState>
  <tableColumns count="13">
    <tableColumn id="1" xr3:uid="{A211465A-3C09-4FE0-88FE-5257464EFC59}" uniqueName="1" name="INSTITUCIÓN" queryTableFieldId="1" dataDxfId="11"/>
    <tableColumn id="2" xr3:uid="{B2F932E8-64B7-4A23-A887-A5C6E031F8D1}" uniqueName="2" name="CÁMARA" queryTableFieldId="2" dataDxfId="12"/>
    <tableColumn id="3" xr3:uid="{2C292A4A-97DF-4FEE-8E51-2C006363A576}" uniqueName="3" name="ENTIDAD" queryTableFieldId="3" dataDxfId="27"/>
    <tableColumn id="4" xr3:uid="{59771296-8C22-4DE3-9263-6D32DA20576E}" uniqueName="4" name="ID EMISOR" queryTableFieldId="4" dataDxfId="26"/>
    <tableColumn id="5" xr3:uid="{72B5BCBD-9343-4907-8078-B80592788535}" uniqueName="5" name="ID ADQUIRENTE" queryTableFieldId="5" dataDxfId="25"/>
    <tableColumn id="6" xr3:uid="{A9B46853-1DF9-4264-A7B5-36D215611C54}" uniqueName="6" name="FECHA DE ALTA" queryTableFieldId="6" dataDxfId="20"/>
    <tableColumn id="7" xr3:uid="{49010344-E720-4885-A71D-6C0FF55FEA0F}" uniqueName="7" name="chk_bin" queryTableFieldId="19" dataDxfId="19">
      <calculatedColumnFormula>ISNUMBER(MATCH(bins_29[[#This Row],[ID EMISOR]], bin_banks[ID INSTITUCIÓN], 0))</calculatedColumnFormula>
    </tableColumn>
    <tableColumn id="18" xr3:uid="{B1C403FC-F46A-4FDD-9EAB-B60FC211330A}" uniqueName="18" name="chk_id" queryTableFieldId="17" dataDxfId="18">
      <calculatedColumnFormula>OR(bins_29[[#This Row],[id_hauss]]="000",
bins_29[[#This Row],[id_hauss]] = RIGHT(bins_29[[#This Row],[ID EMISOR]], 3))</calculatedColumnFormula>
    </tableColumn>
    <tableColumn id="9" xr3:uid="{9A09A4E0-6222-450E-8886-515A27EFFF68}" uniqueName="9" name="chk_mch" queryTableFieldId="20" dataDxfId="4">
      <calculatedColumnFormula>bins_29[[#This Row],[nom_001]]&lt;&gt;"[sin banco]"</calculatedColumnFormula>
    </tableColumn>
    <tableColumn id="11" xr3:uid="{18880289-6B28-4D5E-8953-A404511BB38B}" uniqueName="11" name="aux_mod" queryTableFieldId="10" dataDxfId="3">
      <calculatedColumnFormula>IFERROR(FIND(",", bins_29[[#This Row],[INSTITUCIÓN]]),
FIND(" S.", bins_29[[#This Row],[INSTITUCIÓN]]))</calculatedColumnFormula>
    </tableColumn>
    <tableColumn id="8" xr3:uid="{F9E2D5C4-E13C-447B-82F9-86FEE49DEA1D}" uniqueName="8" name="nombre_mod" queryTableFieldId="7" dataDxfId="2">
      <calculatedColumnFormula>LEFT(bins_29[[#This Row],[INSTITUCIÓN]], bins_29[[#This Row],[aux_mod]]-1)</calculatedColumnFormula>
    </tableColumn>
    <tableColumn id="15" xr3:uid="{2F6482DF-C907-4E77-BA7C-66AFB6B2C989}" uniqueName="15" name="id_hauss" queryTableFieldId="15" dataDxfId="1">
      <calculatedColumnFormula>IFERROR(VLOOKUP(bins_29[[#This Row],[ID EMISOR]], hauss[], 2, 0), "000")</calculatedColumnFormula>
    </tableColumn>
    <tableColumn id="13" xr3:uid="{4C44EE75-CDBE-49F6-AC3E-DF7077B16AA0}" uniqueName="13" name="nom_001" queryTableFieldId="13" dataDxfId="0">
      <calculatedColumnFormula>INDEX(banxico[alias], MATCH( bins_29[[#This Row],[id_hauss]], banxico[id_3], 0))</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3208053-C2B0-4436-8ECB-4FBCA11922BE}" name="Table6" displayName="Table6" ref="A3:C6" totalsRowShown="0" headerRowDxfId="33">
  <autoFilter ref="A3:C6" xr:uid="{83208053-C2B0-4436-8ECB-4FBCA11922BE}"/>
  <tableColumns count="3">
    <tableColumn id="1" xr3:uid="{1717116C-B763-4F2B-8CEE-199E241B74A5}" name="nombre"/>
    <tableColumn id="2" xr3:uid="{B5359439-648C-4C6F-BDCD-EA48D8DFD8C1}" name="celda" dataDxfId="32">
      <calculatedColumnFormula array="1">CELL("address", INDIRECT(Table6[[#This Row],[nombre]]))</calculatedColumnFormula>
    </tableColumn>
    <tableColumn id="3" xr3:uid="{97BC1437-CAAA-40CA-8405-F876B383DE00}" name="link" dataDxfId="31">
      <calculatedColumnFormula>HYPERLINK("#"&amp;Table6[[#This Row],[celda]], "ir a")</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DE1A712-E23F-4923-84CF-682DDD4BDFBC}" name="hauss" displayName="hauss" ref="AH3:AK202" totalsRowShown="0" headerRowDxfId="30" headerRowBorderDxfId="29" tableBorderDxfId="28">
  <autoFilter ref="AH3:AK202" xr:uid="{6DE1A712-E23F-4923-84CF-682DDD4BDFBC}"/>
  <sortState xmlns:xlrd2="http://schemas.microsoft.com/office/spreadsheetml/2017/richdata2" ref="AH4:AK202">
    <sortCondition ref="AH4:AH202"/>
  </sortState>
  <tableColumns count="4">
    <tableColumn id="1" xr3:uid="{DA915438-8CA9-45E4-926F-F36A62A2C901}" name="ID institución" dataDxfId="17"/>
    <tableColumn id="2" xr3:uid="{47AA46CE-F519-479F-9152-46A465581A08}" name="CLAVE Correcta" dataDxfId="16"/>
    <tableColumn id="4" xr3:uid="{E755C7C9-FB2D-4CBC-8C68-75CA40B714D2}" name="check"/>
    <tableColumn id="3" xr3:uid="{04247147-69CC-4A05-9DBC-13E5A2C5C7EA}" name="Comentario"/>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AK249"/>
  <sheetViews>
    <sheetView tabSelected="1" workbookViewId="0">
      <pane xSplit="3" ySplit="3" topLeftCell="U4" activePane="bottomRight" state="frozen"/>
      <selection pane="topRight" activeCell="D1" sqref="D1"/>
      <selection pane="bottomLeft" activeCell="A4" sqref="A4"/>
      <selection pane="bottomRight" activeCell="AB5" sqref="AB5"/>
    </sheetView>
  </sheetViews>
  <sheetFormatPr defaultColWidth="6.6328125" defaultRowHeight="14.5" x14ac:dyDescent="0.35"/>
  <cols>
    <col min="1" max="1" width="10.90625" customWidth="1"/>
    <col min="2" max="2" width="6.36328125" customWidth="1"/>
    <col min="3" max="3" width="6" customWidth="1"/>
    <col min="4" max="4" width="6.6328125" customWidth="1"/>
    <col min="5" max="5" width="12.7265625" customWidth="1"/>
    <col min="6" max="6" width="31.1796875" customWidth="1"/>
    <col min="7" max="7" width="9" bestFit="1" customWidth="1"/>
    <col min="8" max="8" width="6.54296875" customWidth="1"/>
    <col min="9" max="9" width="29.26953125" customWidth="1"/>
    <col min="10" max="10" width="8.6328125" style="14" customWidth="1"/>
    <col min="11" max="11" width="7.08984375" customWidth="1"/>
    <col min="13" max="13" width="7.7265625" bestFit="1" customWidth="1"/>
    <col min="14" max="14" width="16.54296875" bestFit="1" customWidth="1"/>
    <col min="15" max="15" width="8.90625" customWidth="1"/>
    <col min="16" max="16" width="6" customWidth="1"/>
    <col min="17" max="17" width="6.7265625" bestFit="1" customWidth="1"/>
    <col min="18" max="18" width="21.26953125" customWidth="1"/>
    <col min="19" max="19" width="6.6328125" customWidth="1"/>
    <col min="20" max="20" width="14.1796875" customWidth="1"/>
    <col min="21" max="21" width="13.08984375" bestFit="1" customWidth="1"/>
    <col min="22" max="22" width="9.453125" customWidth="1"/>
    <col min="23" max="23" width="14.36328125" bestFit="1" customWidth="1"/>
    <col min="24" max="24" width="15.54296875" customWidth="1"/>
    <col min="25" max="25" width="13.54296875" bestFit="1" customWidth="1"/>
    <col min="26" max="26" width="8.7265625" customWidth="1"/>
    <col min="27" max="27" width="10" customWidth="1"/>
    <col min="28" max="28" width="9.453125" customWidth="1"/>
    <col min="29" max="29" width="10" customWidth="1"/>
    <col min="30" max="30" width="27.453125" customWidth="1"/>
    <col min="31" max="31" width="10.453125" customWidth="1"/>
    <col min="32" max="32" width="20" customWidth="1"/>
    <col min="33" max="33" width="7.26953125" customWidth="1"/>
    <col min="34" max="34" width="10.26953125" customWidth="1"/>
    <col min="35" max="35" width="11.36328125" customWidth="1"/>
    <col min="36" max="36" width="8.54296875" customWidth="1"/>
    <col min="37" max="37" width="50" bestFit="1" customWidth="1"/>
    <col min="38" max="38" width="8.81640625" customWidth="1"/>
    <col min="40" max="40" width="8.81640625" customWidth="1"/>
    <col min="41" max="41" width="10.26953125" bestFit="1" customWidth="1"/>
    <col min="42" max="42" width="16.453125" bestFit="1" customWidth="1"/>
    <col min="43" max="43" width="20.6328125" bestFit="1" customWidth="1"/>
    <col min="44" max="44" width="9.7265625" bestFit="1" customWidth="1"/>
    <col min="45" max="45" width="10.90625" bestFit="1" customWidth="1"/>
    <col min="46" max="46" width="42.453125" bestFit="1" customWidth="1"/>
  </cols>
  <sheetData>
    <row r="1" spans="1:37" x14ac:dyDescent="0.35">
      <c r="E1" t="s">
        <v>351</v>
      </c>
      <c r="M1" t="s">
        <v>169</v>
      </c>
      <c r="T1" t="s">
        <v>1005</v>
      </c>
      <c r="AH1" t="s">
        <v>1108</v>
      </c>
    </row>
    <row r="3" spans="1:37" s="18" customFormat="1" ht="29" x14ac:dyDescent="0.35">
      <c r="A3" s="18" t="s">
        <v>1090</v>
      </c>
      <c r="B3" s="18" t="s">
        <v>1091</v>
      </c>
      <c r="C3" s="18" t="s">
        <v>1092</v>
      </c>
      <c r="E3" s="18" t="s">
        <v>185</v>
      </c>
      <c r="F3" s="18" t="s">
        <v>186</v>
      </c>
      <c r="G3" s="41" t="s">
        <v>551</v>
      </c>
      <c r="H3" s="41" t="s">
        <v>1006</v>
      </c>
      <c r="I3" s="41" t="s">
        <v>1093</v>
      </c>
      <c r="J3" s="41" t="s">
        <v>1088</v>
      </c>
      <c r="K3" s="41" t="s">
        <v>1089</v>
      </c>
      <c r="M3" s="19" t="s">
        <v>132</v>
      </c>
      <c r="N3" s="19" t="s">
        <v>183</v>
      </c>
      <c r="O3" s="34" t="s">
        <v>1182</v>
      </c>
      <c r="P3" s="34" t="s">
        <v>552</v>
      </c>
      <c r="Q3" s="34" t="s">
        <v>551</v>
      </c>
      <c r="R3" s="34" t="s">
        <v>553</v>
      </c>
      <c r="T3" s="18" t="s">
        <v>186</v>
      </c>
      <c r="U3" s="18" t="s">
        <v>619</v>
      </c>
      <c r="V3" s="18" t="s">
        <v>620</v>
      </c>
      <c r="W3" s="18" t="s">
        <v>621</v>
      </c>
      <c r="X3" s="18" t="s">
        <v>622</v>
      </c>
      <c r="Y3" s="18" t="s">
        <v>187</v>
      </c>
      <c r="Z3" s="31" t="s">
        <v>1178</v>
      </c>
      <c r="AA3" s="33" t="s">
        <v>1171</v>
      </c>
      <c r="AB3" s="32" t="s">
        <v>1179</v>
      </c>
      <c r="AC3" s="34" t="s">
        <v>1180</v>
      </c>
      <c r="AD3" s="34" t="s">
        <v>1181</v>
      </c>
      <c r="AE3" s="34" t="s">
        <v>1162</v>
      </c>
      <c r="AF3" s="34" t="s">
        <v>1099</v>
      </c>
      <c r="AH3" s="26" t="s">
        <v>1100</v>
      </c>
      <c r="AI3" s="26" t="s">
        <v>1101</v>
      </c>
      <c r="AJ3" s="26" t="s">
        <v>1161</v>
      </c>
      <c r="AK3" s="26" t="s">
        <v>1102</v>
      </c>
    </row>
    <row r="4" spans="1:37" x14ac:dyDescent="0.35">
      <c r="A4" t="s">
        <v>169</v>
      </c>
      <c r="B4" t="str" cm="1">
        <f t="array" aca="1" ref="B4" ca="1">CELL("address", INDIRECT(Table6[[#This Row],[nombre]]))</f>
        <v>$M$4</v>
      </c>
      <c r="C4" s="17" t="str">
        <f ca="1">HYPERLINK("#"&amp;Table6[[#This Row],[celda]], "ir a")</f>
        <v>ir a</v>
      </c>
      <c r="E4" s="25" t="s">
        <v>550</v>
      </c>
      <c r="F4" t="s">
        <v>198</v>
      </c>
      <c r="G4" s="16" t="str">
        <f>RIGHT(bin_banks[[#This Row],[ID INSTITUCIÓN]], 3)</f>
        <v>000</v>
      </c>
      <c r="H4" s="16">
        <f>IFERROR(MATCH(bin_banks[[#This Row],[ID INSTITUCIÓN]], bins_29[ID EMISOR], 0), "N/A")</f>
        <v>13</v>
      </c>
      <c r="I4" s="15" t="str" cm="1">
        <f t="array" ref="I4">INDEX(bins_29[nombre_mod], bin_banks[[#This Row],[id_29]])</f>
        <v>Control de Carteras Especiales</v>
      </c>
      <c r="J4" s="16" t="str" cm="1">
        <f t="array" ref="J4">INDEX(bins_29[ENTIDAD], bin_banks[[#This Row],[id_29]])</f>
        <v>84</v>
      </c>
      <c r="K4" s="15">
        <f>LEN(bin_banks[[#This Row],[ent_29]])-LEN(SUBSTITUTE(bin_banks[[#This Row],[ent_29]], "/", ""))+1</f>
        <v>1</v>
      </c>
      <c r="M4" s="27" t="s">
        <v>1163</v>
      </c>
      <c r="N4" s="1" t="s">
        <v>1164</v>
      </c>
      <c r="O4" s="39" t="s">
        <v>1183</v>
      </c>
      <c r="P4" s="28" t="str">
        <f>LEFT(banxico[[#This Row],[Clave]],2)</f>
        <v>00</v>
      </c>
      <c r="Q4" s="28" t="str">
        <f>RIGHT(banxico[[#This Row],[Clave]], 3)</f>
        <v>000</v>
      </c>
      <c r="R4" s="29" t="s">
        <v>1165</v>
      </c>
      <c r="S4" s="13" t="s">
        <v>1094</v>
      </c>
      <c r="T4" s="30" t="s">
        <v>730</v>
      </c>
      <c r="U4" s="22" t="s">
        <v>191</v>
      </c>
      <c r="V4" s="14" t="s">
        <v>731</v>
      </c>
      <c r="W4" s="14" t="s">
        <v>424</v>
      </c>
      <c r="X4" s="24" t="s">
        <v>624</v>
      </c>
      <c r="Y4" s="23">
        <v>40358</v>
      </c>
      <c r="Z4" s="35" t="b">
        <f>ISNUMBER(MATCH(bins_29[[#This Row],[ID EMISOR]], bin_banks[ID INSTITUCIÓN], 0))</f>
        <v>1</v>
      </c>
      <c r="AA4" s="36" t="b">
        <f>OR(bins_29[[#This Row],[id_hauss]]="000",
bins_29[[#This Row],[id_hauss]] = RIGHT(bins_29[[#This Row],[ID EMISOR]], 3))</f>
        <v>0</v>
      </c>
      <c r="AB4" s="37" t="b">
        <f>bins_29[[#This Row],[nom_001]]&lt;&gt;"[sin banco]"</f>
        <v>1</v>
      </c>
      <c r="AC4" s="38">
        <f>IFERROR(FIND(",", bins_29[[#This Row],[INSTITUCIÓN]]),
FIND(" S.", bins_29[[#This Row],[INSTITUCIÓN]]))</f>
        <v>26</v>
      </c>
      <c r="AD4" s="15" t="str">
        <f>LEFT(bins_29[[#This Row],[INSTITUCIÓN]], bins_29[[#This Row],[aux_mod]]-1)</f>
        <v>Caja Pop. Cristobal Colon</v>
      </c>
      <c r="AE4" s="40" t="str">
        <f>IFERROR(VLOOKUP(bins_29[[#This Row],[ID EMISOR]], hauss[], 2, 0), "000")</f>
        <v>680</v>
      </c>
      <c r="AF4" s="15" t="str">
        <f>INDEX(banxico[alias], MATCH( bins_29[[#This Row],[id_hauss]], banxico[id_3], 0))</f>
        <v>Cristobal Colón</v>
      </c>
      <c r="AH4" s="2" t="s">
        <v>451</v>
      </c>
      <c r="AI4" s="2" t="s">
        <v>1103</v>
      </c>
    </row>
    <row r="5" spans="1:37" x14ac:dyDescent="0.35">
      <c r="A5" t="s">
        <v>351</v>
      </c>
      <c r="B5" t="str" cm="1">
        <f t="array" aca="1" ref="B5" ca="1">CELL("address", INDIRECT(Table6[[#This Row],[nombre]]))</f>
        <v>$E$4</v>
      </c>
      <c r="C5" s="17" t="str">
        <f ca="1">HYPERLINK("#"&amp;Table6[[#This Row],[celda]], "ir a")</f>
        <v>ir a</v>
      </c>
      <c r="E5" s="25" t="s">
        <v>451</v>
      </c>
      <c r="F5" t="s">
        <v>270</v>
      </c>
      <c r="G5" s="16" t="str">
        <f>RIGHT(bin_banks[[#This Row],[ID INSTITUCIÓN]], 3)</f>
        <v>004</v>
      </c>
      <c r="H5" s="16">
        <f>IFERROR(MATCH(bin_banks[[#This Row],[ID INSTITUCIÓN]], bins_29[ID EMISOR], 0), "N/A")</f>
        <v>14</v>
      </c>
      <c r="I5" s="15" t="str" cm="1">
        <f t="array" ref="I5">INDEX(bins_29[nombre_mod], bin_banks[[#This Row],[id_29]])</f>
        <v>Caja Inmaculada</v>
      </c>
      <c r="J5" s="16" t="str" cm="1">
        <f t="array" ref="J5">INDEX(bins_29[ENTIDAD], bin_banks[[#This Row],[id_29]])</f>
        <v>145</v>
      </c>
      <c r="K5" s="15">
        <f>LEN(bin_banks[[#This Row],[ent_29]])-LEN(SUBSTITUTE(bin_banks[[#This Row],[ent_29]], "/", ""))+1</f>
        <v>1</v>
      </c>
      <c r="M5" s="21" t="s">
        <v>74</v>
      </c>
      <c r="N5" t="s">
        <v>0</v>
      </c>
      <c r="O5" s="40"/>
      <c r="P5" s="16" t="str">
        <f>LEFT(banxico[[#This Row],[Clave]],2)</f>
        <v>02</v>
      </c>
      <c r="Q5" s="16" t="str">
        <f>RIGHT(banxico[[#This Row],[Clave]], 3)</f>
        <v>001</v>
      </c>
      <c r="R5" s="20" t="s">
        <v>554</v>
      </c>
      <c r="S5" s="13"/>
      <c r="T5" s="30" t="s">
        <v>807</v>
      </c>
      <c r="U5" s="22" t="s">
        <v>191</v>
      </c>
      <c r="V5" s="14" t="s">
        <v>808</v>
      </c>
      <c r="W5" s="14" t="s">
        <v>387</v>
      </c>
      <c r="X5" s="24" t="s">
        <v>624</v>
      </c>
      <c r="Y5" s="23">
        <v>36526</v>
      </c>
      <c r="Z5" s="35" t="b">
        <f>ISNUMBER(MATCH(bins_29[[#This Row],[ID EMISOR]], bin_banks[ID INSTITUCIÓN], 0))</f>
        <v>1</v>
      </c>
      <c r="AA5" s="36" t="b">
        <f>OR(bins_29[[#This Row],[id_hauss]]="000",
bins_29[[#This Row],[id_hauss]] = RIGHT(bins_29[[#This Row],[ID EMISOR]], 3))</f>
        <v>0</v>
      </c>
      <c r="AB5" s="37" t="b">
        <f>bins_29[[#This Row],[nom_001]]&lt;&gt;"[sin banco]"</f>
        <v>1</v>
      </c>
      <c r="AC5" s="38">
        <f>IFERROR(FIND(",", bins_29[[#This Row],[INSTITUCIÓN]]),
FIND(" S.", bins_29[[#This Row],[INSTITUCIÓN]]))</f>
        <v>10</v>
      </c>
      <c r="AD5" s="15" t="str">
        <f>LEFT(bins_29[[#This Row],[INSTITUCIÓN]], bins_29[[#This Row],[aux_mod]]-1)</f>
        <v>Crediclub</v>
      </c>
      <c r="AE5" s="40" t="str">
        <f>IFERROR(VLOOKUP(bins_29[[#This Row],[ID EMISOR]], hauss[], 2, 0), "000")</f>
        <v>688</v>
      </c>
      <c r="AF5" s="15" t="str">
        <f>INDEX(banxico[alias], MATCH( bins_29[[#This Row],[id_hauss]], banxico[id_3], 0))</f>
        <v>Crediclub</v>
      </c>
      <c r="AH5" s="2" t="s">
        <v>420</v>
      </c>
      <c r="AI5" s="2" t="s">
        <v>1103</v>
      </c>
    </row>
    <row r="6" spans="1:37" x14ac:dyDescent="0.35">
      <c r="A6" t="s">
        <v>1005</v>
      </c>
      <c r="B6" t="str" cm="1">
        <f t="array" aca="1" ref="B6" ca="1">CELL("address", INDIRECT(Table6[[#This Row],[nombre]]))</f>
        <v>$T$4</v>
      </c>
      <c r="C6" s="17" t="str">
        <f ca="1">HYPERLINK("#"&amp;Table6[[#This Row],[celda]], "ir a")</f>
        <v>ir a</v>
      </c>
      <c r="E6" s="25" t="s">
        <v>420</v>
      </c>
      <c r="F6" t="s">
        <v>222</v>
      </c>
      <c r="G6" s="16" t="str">
        <f>RIGHT(bin_banks[[#This Row],[ID INSTITUCIÓN]], 3)</f>
        <v>005</v>
      </c>
      <c r="H6" s="16">
        <f>IFERROR(MATCH(bin_banks[[#This Row],[ID INSTITUCIÓN]], bins_29[ID EMISOR], 0), "N/A")</f>
        <v>15</v>
      </c>
      <c r="I6" s="15" t="str" cm="1">
        <f t="array" ref="I6">INDEX(bins_29[nombre_mod], bin_banks[[#This Row],[id_29]])</f>
        <v>Coopdesarrollo</v>
      </c>
      <c r="J6" s="16" t="str" cm="1">
        <f t="array" ref="J6">INDEX(bins_29[ENTIDAD], bin_banks[[#This Row],[id_29]])</f>
        <v>185</v>
      </c>
      <c r="K6" s="15">
        <f>LEN(bin_banks[[#This Row],[ent_29]])-LEN(SUBSTITUTE(bin_banks[[#This Row],[ent_29]], "/", ""))+1</f>
        <v>1</v>
      </c>
      <c r="M6" s="21">
        <v>37006</v>
      </c>
      <c r="N6" t="s">
        <v>1</v>
      </c>
      <c r="O6" s="40"/>
      <c r="P6" s="16" t="str">
        <f>LEFT(banxico[[#This Row],[Clave]],2)</f>
        <v>37</v>
      </c>
      <c r="Q6" s="16" t="str">
        <f>RIGHT(banxico[[#This Row],[Clave]], 3)</f>
        <v>006</v>
      </c>
      <c r="R6" s="20" t="s">
        <v>555</v>
      </c>
      <c r="S6" s="13"/>
      <c r="T6" s="30" t="s">
        <v>643</v>
      </c>
      <c r="U6" s="22" t="s">
        <v>191</v>
      </c>
      <c r="V6" s="14" t="s">
        <v>748</v>
      </c>
      <c r="W6" s="14" t="s">
        <v>411</v>
      </c>
      <c r="X6" s="24" t="s">
        <v>624</v>
      </c>
      <c r="Y6" s="23">
        <v>36526</v>
      </c>
      <c r="Z6" s="35" t="b">
        <f>ISNUMBER(MATCH(bins_29[[#This Row],[ID EMISOR]], bin_banks[ID INSTITUCIÓN], 0))</f>
        <v>1</v>
      </c>
      <c r="AA6" s="36" t="b">
        <f>OR(bins_29[[#This Row],[id_hauss]]="000",
bins_29[[#This Row],[id_hauss]] = RIGHT(bins_29[[#This Row],[ID EMISOR]], 3))</f>
        <v>0</v>
      </c>
      <c r="AB6" s="37" t="b">
        <f>bins_29[[#This Row],[nom_001]]&lt;&gt;"[sin banco]"</f>
        <v>1</v>
      </c>
      <c r="AC6" s="38">
        <f>IFERROR(FIND(",", bins_29[[#This Row],[INSTITUCIÓN]]),
FIND(" S.", bins_29[[#This Row],[INSTITUCIÓN]]))</f>
        <v>22</v>
      </c>
      <c r="AD6" s="15" t="str">
        <f>LEFT(bins_29[[#This Row],[INSTITUCIÓN]], bins_29[[#This Row],[aux_mod]]-1)</f>
        <v>Caja Popular Mexicana</v>
      </c>
      <c r="AE6" s="40" t="str">
        <f>IFERROR(VLOOKUP(bins_29[[#This Row],[ID EMISOR]], hauss[], 2, 0), "000")</f>
        <v>677</v>
      </c>
      <c r="AF6" s="15" t="str">
        <f>INDEX(banxico[alias], MATCH( bins_29[[#This Row],[id_hauss]], banxico[id_3], 0))</f>
        <v>Caja Popular Mexicana</v>
      </c>
      <c r="AH6" s="2" t="s">
        <v>424</v>
      </c>
      <c r="AI6" s="2" t="s">
        <v>1109</v>
      </c>
      <c r="AJ6">
        <v>1</v>
      </c>
      <c r="AK6" t="s">
        <v>1104</v>
      </c>
    </row>
    <row r="7" spans="1:37" x14ac:dyDescent="0.35">
      <c r="E7" s="25" t="s">
        <v>424</v>
      </c>
      <c r="F7" t="s">
        <v>274</v>
      </c>
      <c r="G7" s="16" t="str">
        <f>RIGHT(bin_banks[[#This Row],[ID INSTITUCIÓN]], 3)</f>
        <v>006</v>
      </c>
      <c r="H7" s="16">
        <f>IFERROR(MATCH(bin_banks[[#This Row],[ID INSTITUCIÓN]], bins_29[ID EMISOR], 0), "N/A")</f>
        <v>1</v>
      </c>
      <c r="I7" s="15" t="str" cm="1">
        <f t="array" ref="I7">INDEX(bins_29[nombre_mod], bin_banks[[#This Row],[id_29]])</f>
        <v>Caja Pop. Cristobal Colon</v>
      </c>
      <c r="J7" s="16" t="str" cm="1">
        <f t="array" ref="J7">INDEX(bins_29[ENTIDAD], bin_banks[[#This Row],[id_29]])</f>
        <v>798</v>
      </c>
      <c r="K7" s="15">
        <f>LEN(bin_banks[[#This Row],[ent_29]])-LEN(SUBSTITUTE(bin_banks[[#This Row],[ent_29]], "/", ""))+1</f>
        <v>1</v>
      </c>
      <c r="M7" s="21" t="s">
        <v>184</v>
      </c>
      <c r="N7" t="s">
        <v>2</v>
      </c>
      <c r="O7" s="40"/>
      <c r="P7" s="16" t="str">
        <f>LEFT(banxico[[#This Row],[Clave]],2)</f>
        <v>37</v>
      </c>
      <c r="Q7" s="16" t="str">
        <f>RIGHT(banxico[[#This Row],[Clave]], 3)</f>
        <v>009</v>
      </c>
      <c r="R7" s="20" t="s">
        <v>556</v>
      </c>
      <c r="S7" s="13"/>
      <c r="T7" s="30" t="s">
        <v>845</v>
      </c>
      <c r="U7" s="22" t="s">
        <v>191</v>
      </c>
      <c r="V7" s="14" t="s">
        <v>846</v>
      </c>
      <c r="W7" s="14" t="s">
        <v>508</v>
      </c>
      <c r="X7" s="24" t="s">
        <v>624</v>
      </c>
      <c r="Y7" s="23">
        <v>36526</v>
      </c>
      <c r="Z7" s="35" t="b">
        <f>ISNUMBER(MATCH(bins_29[[#This Row],[ID EMISOR]], bin_banks[ID INSTITUCIÓN], 0))</f>
        <v>1</v>
      </c>
      <c r="AA7" s="36" t="b">
        <f>OR(bins_29[[#This Row],[id_hauss]]="000",
bins_29[[#This Row],[id_hauss]] = RIGHT(bins_29[[#This Row],[ID EMISOR]], 3))</f>
        <v>0</v>
      </c>
      <c r="AB7" s="37" t="b">
        <f>bins_29[[#This Row],[nom_001]]&lt;&gt;"[sin banco]"</f>
        <v>1</v>
      </c>
      <c r="AC7" s="38">
        <f>IFERROR(FIND(",", bins_29[[#This Row],[INSTITUCIÓN]]),
FIND(" S.", bins_29[[#This Row],[INSTITUCIÓN]]))</f>
        <v>31</v>
      </c>
      <c r="AD7" s="15" t="str">
        <f>LEFT(bins_29[[#This Row],[INSTITUCIÓN]], bins_29[[#This Row],[aux_mod]]-1)</f>
        <v>Libertad Servicios Financieros</v>
      </c>
      <c r="AE7" s="40" t="str">
        <f>IFERROR(VLOOKUP(bins_29[[#This Row],[ID EMISOR]], hauss[], 2, 0), "000")</f>
        <v>670</v>
      </c>
      <c r="AF7" s="15" t="str">
        <f>INDEX(banxico[alias], MATCH( bins_29[[#This Row],[id_hauss]], banxico[id_3], 0))</f>
        <v>Libertad</v>
      </c>
      <c r="AH7" s="2" t="s">
        <v>431</v>
      </c>
      <c r="AI7" s="2" t="s">
        <v>1103</v>
      </c>
      <c r="AJ7">
        <v>1</v>
      </c>
      <c r="AK7" t="s">
        <v>1105</v>
      </c>
    </row>
    <row r="8" spans="1:37" x14ac:dyDescent="0.35">
      <c r="E8" s="25" t="s">
        <v>431</v>
      </c>
      <c r="F8" t="s">
        <v>256</v>
      </c>
      <c r="G8" s="16" t="str">
        <f>RIGHT(bin_banks[[#This Row],[ID INSTITUCIÓN]], 3)</f>
        <v>009</v>
      </c>
      <c r="H8" s="16">
        <f>IFERROR(MATCH(bin_banks[[#This Row],[ID INSTITUCIÓN]], bins_29[ID EMISOR], 0), "N/A")</f>
        <v>16</v>
      </c>
      <c r="I8" s="15" t="str" cm="1">
        <f t="array" ref="I8">INDEX(bins_29[nombre_mod], bin_banks[[#This Row],[id_29]])</f>
        <v>Caja Popular La Providencia</v>
      </c>
      <c r="J8" s="16" t="str" cm="1">
        <f t="array" ref="J8">INDEX(bins_29[ENTIDAD], bin_banks[[#This Row],[id_29]])</f>
        <v>789</v>
      </c>
      <c r="K8" s="15">
        <f>LEN(bin_banks[[#This Row],[ent_29]])-LEN(SUBSTITUTE(bin_banks[[#This Row],[ent_29]], "/", ""))+1</f>
        <v>1</v>
      </c>
      <c r="M8" s="21">
        <v>37019</v>
      </c>
      <c r="N8" t="s">
        <v>3</v>
      </c>
      <c r="O8" s="40"/>
      <c r="P8" s="16" t="str">
        <f>LEFT(banxico[[#This Row],[Clave]],2)</f>
        <v>37</v>
      </c>
      <c r="Q8" s="16" t="str">
        <f>RIGHT(banxico[[#This Row],[Clave]], 3)</f>
        <v>019</v>
      </c>
      <c r="R8" s="20" t="s">
        <v>1170</v>
      </c>
      <c r="S8" s="13"/>
      <c r="T8" s="30" t="s">
        <v>933</v>
      </c>
      <c r="U8" s="22" t="s">
        <v>191</v>
      </c>
      <c r="V8" s="14" t="s">
        <v>934</v>
      </c>
      <c r="W8" s="14" t="s">
        <v>540</v>
      </c>
      <c r="X8" s="24" t="s">
        <v>1038</v>
      </c>
      <c r="Y8" s="23">
        <v>44113</v>
      </c>
      <c r="Z8" s="35" t="b">
        <f>ISNUMBER(MATCH(bins_29[[#This Row],[ID EMISOR]], bin_banks[ID INSTITUCIÓN], 0))</f>
        <v>1</v>
      </c>
      <c r="AA8" s="36" t="b">
        <f>OR(bins_29[[#This Row],[id_hauss]]="000",
bins_29[[#This Row],[id_hauss]] = RIGHT(bins_29[[#This Row],[ID EMISOR]], 3))</f>
        <v>0</v>
      </c>
      <c r="AB8" s="37" t="b">
        <f>bins_29[[#This Row],[nom_001]]&lt;&gt;"[sin banco]"</f>
        <v>1</v>
      </c>
      <c r="AC8" s="38">
        <f>IFERROR(FIND(",", bins_29[[#This Row],[INSTITUCIÓN]]),
FIND(" S.", bins_29[[#This Row],[INSTITUCIÓN]]))</f>
        <v>14</v>
      </c>
      <c r="AD8" s="15" t="str">
        <f>LEFT(bins_29[[#This Row],[INSTITUCIÓN]], bins_29[[#This Row],[aux_mod]]-1)</f>
        <v>Banco Bancrea</v>
      </c>
      <c r="AE8" s="40" t="str">
        <f>IFERROR(VLOOKUP(bins_29[[#This Row],[ID EMISOR]], hauss[], 2, 0), "000")</f>
        <v>152</v>
      </c>
      <c r="AF8" s="15" t="str">
        <f>INDEX(banxico[alias], MATCH( bins_29[[#This Row],[id_hauss]], banxico[id_3], 0))</f>
        <v>Bancrea</v>
      </c>
      <c r="AH8" s="2" t="s">
        <v>368</v>
      </c>
      <c r="AI8" s="2" t="s">
        <v>1110</v>
      </c>
    </row>
    <row r="9" spans="1:37" x14ac:dyDescent="0.35">
      <c r="E9" s="25" t="s">
        <v>368</v>
      </c>
      <c r="F9" t="s">
        <v>8</v>
      </c>
      <c r="G9" s="16" t="str">
        <f>RIGHT(bin_banks[[#This Row],[ID INSTITUCIÓN]], 3)</f>
        <v>014</v>
      </c>
      <c r="H9" s="16">
        <f>IFERROR(MATCH(bin_banks[[#This Row],[ID INSTITUCIÓN]], bins_29[ID EMISOR], 0), "N/A")</f>
        <v>160</v>
      </c>
      <c r="I9" s="15" t="str" cm="1">
        <f t="array" ref="I9">INDEX(bins_29[nombre_mod], bin_banks[[#This Row],[id_29]])</f>
        <v>Banco Santander</v>
      </c>
      <c r="J9" s="16" t="str" cm="1">
        <f t="array" ref="J9">INDEX(bins_29[ENTIDAD], bin_banks[[#This Row],[id_29]])</f>
        <v>5/6/41/48</v>
      </c>
      <c r="K9" s="15">
        <f>LEN(bin_banks[[#This Row],[ent_29]])-LEN(SUBSTITUTE(bin_banks[[#This Row],[ent_29]], "/", ""))+1</f>
        <v>4</v>
      </c>
      <c r="M9" s="21">
        <v>37135</v>
      </c>
      <c r="N9" t="s">
        <v>4</v>
      </c>
      <c r="O9" s="40"/>
      <c r="P9" s="16" t="str">
        <f>LEFT(banxico[[#This Row],[Clave]],2)</f>
        <v>37</v>
      </c>
      <c r="Q9" s="16" t="str">
        <f>RIGHT(banxico[[#This Row],[Clave]], 3)</f>
        <v>135</v>
      </c>
      <c r="R9" s="20" t="s">
        <v>557</v>
      </c>
      <c r="S9" s="13"/>
      <c r="T9" s="30" t="s">
        <v>906</v>
      </c>
      <c r="U9" s="22" t="s">
        <v>191</v>
      </c>
      <c r="V9" s="14" t="s">
        <v>907</v>
      </c>
      <c r="W9" s="14" t="s">
        <v>543</v>
      </c>
      <c r="X9" s="24" t="s">
        <v>624</v>
      </c>
      <c r="Y9" s="23">
        <v>44259</v>
      </c>
      <c r="Z9" s="35" t="b">
        <f>ISNUMBER(MATCH(bins_29[[#This Row],[ID EMISOR]], bin_banks[ID INSTITUCIÓN], 0))</f>
        <v>1</v>
      </c>
      <c r="AA9" s="36" t="b">
        <f>OR(bins_29[[#This Row],[id_hauss]]="000",
bins_29[[#This Row],[id_hauss]] = RIGHT(bins_29[[#This Row],[ID EMISOR]], 3))</f>
        <v>0</v>
      </c>
      <c r="AB9" s="37" t="b">
        <f>bins_29[[#This Row],[nom_001]]&lt;&gt;"[sin banco]"</f>
        <v>1</v>
      </c>
      <c r="AC9" s="38">
        <f>IFERROR(FIND(",", bins_29[[#This Row],[INSTITUCIÓN]]),
FIND(" S.", bins_29[[#This Row],[INSTITUCIÓN]]))</f>
        <v>16</v>
      </c>
      <c r="AD9" s="15" t="str">
        <f>LEFT(bins_29[[#This Row],[INSTITUCIÓN]], bins_29[[#This Row],[aux_mod]]-1)</f>
        <v>Tarjetas Cuenca</v>
      </c>
      <c r="AE9" s="40" t="str">
        <f>IFERROR(VLOOKUP(bins_29[[#This Row],[ID EMISOR]], hauss[], 2, 0), "000")</f>
        <v>723</v>
      </c>
      <c r="AF9" s="15" t="str">
        <f>INDEX(banxico[alias], MATCH( bins_29[[#This Row],[id_hauss]], banxico[id_3], 0))</f>
        <v>Cuenca</v>
      </c>
      <c r="AH9" s="2" t="s">
        <v>445</v>
      </c>
      <c r="AI9" s="2" t="s">
        <v>1103</v>
      </c>
    </row>
    <row r="10" spans="1:37" x14ac:dyDescent="0.35">
      <c r="E10" s="25" t="s">
        <v>445</v>
      </c>
      <c r="F10" t="s">
        <v>264</v>
      </c>
      <c r="G10" s="16" t="str">
        <f>RIGHT(bin_banks[[#This Row],[ID INSTITUCIÓN]], 3)</f>
        <v>016</v>
      </c>
      <c r="H10" s="16">
        <f>IFERROR(MATCH(bin_banks[[#This Row],[ID INSTITUCIÓN]], bins_29[ID EMISOR], 0), "N/A")</f>
        <v>17</v>
      </c>
      <c r="I10" s="15" t="str" cm="1">
        <f t="array" ref="I10">INDEX(bins_29[nombre_mod], bin_banks[[#This Row],[id_29]])</f>
        <v>Caja Popular Oblatos</v>
      </c>
      <c r="J10" s="16" t="str" cm="1">
        <f t="array" ref="J10">INDEX(bins_29[ENTIDAD], bin_banks[[#This Row],[id_29]])</f>
        <v>141</v>
      </c>
      <c r="K10" s="15">
        <f>LEN(bin_banks[[#This Row],[ent_29]])-LEN(SUBSTITUTE(bin_banks[[#This Row],[ent_29]], "/", ""))+1</f>
        <v>1</v>
      </c>
      <c r="M10" s="21">
        <v>37166</v>
      </c>
      <c r="N10" t="s">
        <v>1172</v>
      </c>
      <c r="O10" s="40"/>
      <c r="P10" s="16" t="str">
        <f>LEFT(banxico[[#This Row],[Clave]],2)</f>
        <v>37</v>
      </c>
      <c r="Q10" s="16" t="str">
        <f>RIGHT(banxico[[#This Row],[Clave]], 3)</f>
        <v>166</v>
      </c>
      <c r="R10" s="20" t="s">
        <v>171</v>
      </c>
      <c r="S10" s="13"/>
      <c r="T10" s="30" t="s">
        <v>697</v>
      </c>
      <c r="U10" s="22" t="s">
        <v>189</v>
      </c>
      <c r="V10" s="14" t="s">
        <v>698</v>
      </c>
      <c r="W10" s="14" t="s">
        <v>414</v>
      </c>
      <c r="X10" s="24" t="s">
        <v>624</v>
      </c>
      <c r="Y10" s="23">
        <v>44578</v>
      </c>
      <c r="Z10" s="35" t="b">
        <f>ISNUMBER(MATCH(bins_29[[#This Row],[ID EMISOR]], bin_banks[ID INSTITUCIÓN], 0))</f>
        <v>1</v>
      </c>
      <c r="AA10" s="36" t="b">
        <f>OR(bins_29[[#This Row],[id_hauss]]="000",
bins_29[[#This Row],[id_hauss]] = RIGHT(bins_29[[#This Row],[ID EMISOR]], 3))</f>
        <v>0</v>
      </c>
      <c r="AB10" s="37" t="b">
        <f>bins_29[[#This Row],[nom_001]]&lt;&gt;"[sin banco]"</f>
        <v>1</v>
      </c>
      <c r="AC10" s="38">
        <f>IFERROR(FIND(",", bins_29[[#This Row],[INSTITUCIÓN]]),
FIND(" S.", bins_29[[#This Row],[INSTITUCIÓN]]))</f>
        <v>16</v>
      </c>
      <c r="AD10" s="15" t="str">
        <f>LEFT(bins_29[[#This Row],[INSTITUCIÓN]], bins_29[[#This Row],[aux_mod]]-1)</f>
        <v>Mercado Lending</v>
      </c>
      <c r="AE10" s="40" t="str">
        <f>IFERROR(VLOOKUP(bins_29[[#This Row],[ID EMISOR]], hauss[], 2, 0), "000")</f>
        <v>722</v>
      </c>
      <c r="AF10" s="15" t="str">
        <f>INDEX(banxico[alias], MATCH( bins_29[[#This Row],[id_hauss]], banxico[id_3], 0))</f>
        <v>Mercado Pago</v>
      </c>
      <c r="AH10" s="2" t="s">
        <v>387</v>
      </c>
      <c r="AI10" s="2" t="s">
        <v>811</v>
      </c>
      <c r="AJ10">
        <v>1</v>
      </c>
      <c r="AK10" t="s">
        <v>1106</v>
      </c>
    </row>
    <row r="11" spans="1:37" x14ac:dyDescent="0.35">
      <c r="E11" s="25" t="s">
        <v>387</v>
      </c>
      <c r="F11" t="s">
        <v>176</v>
      </c>
      <c r="G11" s="16" t="str">
        <f>RIGHT(bin_banks[[#This Row],[ID INSTITUCIÓN]], 3)</f>
        <v>018</v>
      </c>
      <c r="H11" s="16">
        <f>IFERROR(MATCH(bin_banks[[#This Row],[ID INSTITUCIÓN]], bins_29[ID EMISOR], 0), "N/A")</f>
        <v>2</v>
      </c>
      <c r="I11" s="15" t="str" cm="1">
        <f t="array" ref="I11">INDEX(bins_29[nombre_mod], bin_banks[[#This Row],[id_29]])</f>
        <v>Crediclub</v>
      </c>
      <c r="J11" s="16" t="str" cm="1">
        <f t="array" ref="J11">INDEX(bins_29[ENTIDAD], bin_banks[[#This Row],[id_29]])</f>
        <v>73</v>
      </c>
      <c r="K11" s="15">
        <f>LEN(bin_banks[[#This Row],[ent_29]])-LEN(SUBSTITUTE(bin_banks[[#This Row],[ent_29]], "/", ""))+1</f>
        <v>1</v>
      </c>
      <c r="M11" s="21">
        <v>37168</v>
      </c>
      <c r="N11" t="s">
        <v>6</v>
      </c>
      <c r="O11" s="40"/>
      <c r="P11" s="16" t="str">
        <f>LEFT(banxico[[#This Row],[Clave]],2)</f>
        <v>37</v>
      </c>
      <c r="Q11" s="16" t="str">
        <f>RIGHT(banxico[[#This Row],[Clave]], 3)</f>
        <v>168</v>
      </c>
      <c r="R11" s="20" t="s">
        <v>609</v>
      </c>
      <c r="S11" s="13"/>
      <c r="T11" s="30" t="s">
        <v>643</v>
      </c>
      <c r="U11" s="22" t="s">
        <v>205</v>
      </c>
      <c r="V11" s="14" t="s">
        <v>624</v>
      </c>
      <c r="W11" s="14" t="s">
        <v>546</v>
      </c>
      <c r="X11" s="24" t="s">
        <v>624</v>
      </c>
      <c r="Y11" s="23">
        <v>44292</v>
      </c>
      <c r="Z11" s="35" t="b">
        <f>ISNUMBER(MATCH(bins_29[[#This Row],[ID EMISOR]], bin_banks[ID INSTITUCIÓN], 0))</f>
        <v>1</v>
      </c>
      <c r="AA11" s="36" t="b">
        <f>OR(bins_29[[#This Row],[id_hauss]]="000",
bins_29[[#This Row],[id_hauss]] = RIGHT(bins_29[[#This Row],[ID EMISOR]], 3))</f>
        <v>0</v>
      </c>
      <c r="AB11" s="37" t="b">
        <f>bins_29[[#This Row],[nom_001]]&lt;&gt;"[sin banco]"</f>
        <v>1</v>
      </c>
      <c r="AC11" s="38">
        <f>IFERROR(FIND(",", bins_29[[#This Row],[INSTITUCIÓN]]),
FIND(" S.", bins_29[[#This Row],[INSTITUCIÓN]]))</f>
        <v>22</v>
      </c>
      <c r="AD11" s="15" t="str">
        <f>LEFT(bins_29[[#This Row],[INSTITUCIÓN]], bins_29[[#This Row],[aux_mod]]-1)</f>
        <v>Caja Popular Mexicana</v>
      </c>
      <c r="AE11" s="40" t="str">
        <f>IFERROR(VLOOKUP(bins_29[[#This Row],[ID EMISOR]], hauss[], 2, 0), "000")</f>
        <v>677</v>
      </c>
      <c r="AF11" s="15" t="str">
        <f>INDEX(banxico[alias], MATCH( bins_29[[#This Row],[id_hauss]], banxico[id_3], 0))</f>
        <v>Caja Popular Mexicana</v>
      </c>
      <c r="AH11" s="2" t="s">
        <v>416</v>
      </c>
      <c r="AI11" s="2" t="s">
        <v>1111</v>
      </c>
    </row>
    <row r="12" spans="1:37" x14ac:dyDescent="0.35">
      <c r="E12" s="25" t="s">
        <v>416</v>
      </c>
      <c r="F12" t="s">
        <v>3</v>
      </c>
      <c r="G12" s="16" t="str">
        <f>RIGHT(bin_banks[[#This Row],[ID INSTITUCIÓN]], 3)</f>
        <v>019</v>
      </c>
      <c r="H12" s="16">
        <f>IFERROR(MATCH(bin_banks[[#This Row],[ID INSTITUCIÓN]], bins_29[ID EMISOR], 0), "N/A")</f>
        <v>161</v>
      </c>
      <c r="I12" s="15" t="str" cm="1">
        <f t="array" ref="I12">INDEX(bins_29[nombre_mod], bin_banks[[#This Row],[id_29]])</f>
        <v>Banjercito</v>
      </c>
      <c r="J12" s="16" t="str" cm="1">
        <f t="array" ref="J12">INDEX(bins_29[ENTIDAD], bin_banks[[#This Row],[id_29]])</f>
        <v>40</v>
      </c>
      <c r="K12" s="15">
        <f>LEN(bin_banks[[#This Row],[ent_29]])-LEN(SUBSTITUTE(bin_banks[[#This Row],[ent_29]], "/", ""))+1</f>
        <v>1</v>
      </c>
      <c r="M12" s="21">
        <v>40002</v>
      </c>
      <c r="N12" t="s">
        <v>7</v>
      </c>
      <c r="O12" s="40"/>
      <c r="P12" s="16" t="str">
        <f>LEFT(banxico[[#This Row],[Clave]],2)</f>
        <v>40</v>
      </c>
      <c r="Q12" s="16" t="str">
        <f>RIGHT(banxico[[#This Row],[Clave]], 3)</f>
        <v>002</v>
      </c>
      <c r="R12" s="20" t="s">
        <v>558</v>
      </c>
      <c r="S12" s="13"/>
      <c r="T12" s="30" t="s">
        <v>634</v>
      </c>
      <c r="U12" s="22" t="s">
        <v>205</v>
      </c>
      <c r="V12" s="14" t="s">
        <v>624</v>
      </c>
      <c r="W12" s="14" t="s">
        <v>541</v>
      </c>
      <c r="X12" s="24" t="s">
        <v>624</v>
      </c>
      <c r="Y12" s="23">
        <v>43941</v>
      </c>
      <c r="Z12" s="35" t="b">
        <f>ISNUMBER(MATCH(bins_29[[#This Row],[ID EMISOR]], bin_banks[ID INSTITUCIÓN], 0))</f>
        <v>1</v>
      </c>
      <c r="AA12" s="36" t="b">
        <f>OR(bins_29[[#This Row],[id_hauss]]="000",
bins_29[[#This Row],[id_hauss]] = RIGHT(bins_29[[#This Row],[ID EMISOR]], 3))</f>
        <v>0</v>
      </c>
      <c r="AB12" s="37" t="b">
        <f>bins_29[[#This Row],[nom_001]]&lt;&gt;"[sin banco]"</f>
        <v>1</v>
      </c>
      <c r="AC12" s="38">
        <f>IFERROR(FIND(",", bins_29[[#This Row],[INSTITUCIÓN]]),
FIND(" S.", bins_29[[#This Row],[INSTITUCIÓN]]))</f>
        <v>15</v>
      </c>
      <c r="AD12" s="15" t="str">
        <f>LEFT(bins_29[[#This Row],[INSTITUCIÓN]], bins_29[[#This Row],[aux_mod]]-1)</f>
        <v>Banco Sabadell</v>
      </c>
      <c r="AE12" s="40" t="str">
        <f>IFERROR(VLOOKUP(bins_29[[#This Row],[ID EMISOR]], hauss[], 2, 0), "000")</f>
        <v>156</v>
      </c>
      <c r="AF12" s="15" t="str">
        <f>INDEX(banxico[alias], MATCH( bins_29[[#This Row],[id_hauss]], banxico[id_3], 0))</f>
        <v>Sabadell</v>
      </c>
      <c r="AH12" s="2" t="s">
        <v>461</v>
      </c>
      <c r="AI12" s="2" t="s">
        <v>1103</v>
      </c>
    </row>
    <row r="13" spans="1:37" x14ac:dyDescent="0.35">
      <c r="E13" s="25" t="s">
        <v>461</v>
      </c>
      <c r="F13" t="s">
        <v>263</v>
      </c>
      <c r="G13" s="16" t="str">
        <f>RIGHT(bin_banks[[#This Row],[ID INSTITUCIÓN]], 3)</f>
        <v>020</v>
      </c>
      <c r="H13" s="16">
        <f>IFERROR(MATCH(bin_banks[[#This Row],[ID INSTITUCIÓN]], bins_29[ID EMISOR], 0), "N/A")</f>
        <v>18</v>
      </c>
      <c r="I13" s="15" t="str" cm="1">
        <f t="array" ref="I13">INDEX(bins_29[nombre_mod], bin_banks[[#This Row],[id_29]])</f>
        <v>Caja Popular Cerano</v>
      </c>
      <c r="J13" s="16" t="str" cm="1">
        <f t="array" ref="J13">INDEX(bins_29[ENTIDAD], bin_banks[[#This Row],[id_29]])</f>
        <v>209</v>
      </c>
      <c r="K13" s="15">
        <f>LEN(bin_banks[[#This Row],[ent_29]])-LEN(SUBSTITUTE(bin_banks[[#This Row],[ent_29]], "/", ""))+1</f>
        <v>1</v>
      </c>
      <c r="M13" s="21">
        <v>40012</v>
      </c>
      <c r="N13" t="s">
        <v>174</v>
      </c>
      <c r="O13" s="40"/>
      <c r="P13" s="16" t="str">
        <f>LEFT(banxico[[#This Row],[Clave]],2)</f>
        <v>40</v>
      </c>
      <c r="Q13" s="16" t="str">
        <f>RIGHT(banxico[[#This Row],[Clave]], 3)</f>
        <v>012</v>
      </c>
      <c r="R13" s="20" t="s">
        <v>190</v>
      </c>
      <c r="S13" s="13"/>
      <c r="T13" s="30" t="s">
        <v>666</v>
      </c>
      <c r="U13" s="22" t="s">
        <v>205</v>
      </c>
      <c r="V13" s="14" t="s">
        <v>624</v>
      </c>
      <c r="W13" s="14" t="s">
        <v>544</v>
      </c>
      <c r="X13" s="24" t="s">
        <v>624</v>
      </c>
      <c r="Y13" s="23">
        <v>43928</v>
      </c>
      <c r="Z13" s="35" t="b">
        <f>ISNUMBER(MATCH(bins_29[[#This Row],[ID EMISOR]], bin_banks[ID INSTITUCIÓN], 0))</f>
        <v>1</v>
      </c>
      <c r="AA13" s="36" t="b">
        <f>OR(bins_29[[#This Row],[id_hauss]]="000",
bins_29[[#This Row],[id_hauss]] = RIGHT(bins_29[[#This Row],[ID EMISOR]], 3))</f>
        <v>0</v>
      </c>
      <c r="AB13" s="37" t="b">
        <f>bins_29[[#This Row],[nom_001]]&lt;&gt;"[sin banco]"</f>
        <v>1</v>
      </c>
      <c r="AC13" s="38">
        <f>IFERROR(FIND(",", bins_29[[#This Row],[INSTITUCIÓN]]),
FIND(" S.", bins_29[[#This Row],[INSTITUCIÓN]]))</f>
        <v>5</v>
      </c>
      <c r="AD13" s="15" t="str">
        <f>LEFT(bins_29[[#This Row],[INSTITUCIÓN]], bins_29[[#This Row],[aux_mod]]-1)</f>
        <v>Klar</v>
      </c>
      <c r="AE13" s="40" t="str">
        <f>IFERROR(VLOOKUP(bins_29[[#This Row],[ID EMISOR]], hauss[], 2, 0), "000")</f>
        <v>661</v>
      </c>
      <c r="AF13" s="15" t="str">
        <f>INDEX(banxico[alias], MATCH( bins_29[[#This Row],[id_hauss]], banxico[id_3], 0))</f>
        <v>Klar</v>
      </c>
      <c r="AH13" s="2" t="s">
        <v>370</v>
      </c>
      <c r="AI13" s="2" t="s">
        <v>1112</v>
      </c>
    </row>
    <row r="14" spans="1:37" x14ac:dyDescent="0.35">
      <c r="E14" s="25" t="s">
        <v>370</v>
      </c>
      <c r="F14" t="s">
        <v>9</v>
      </c>
      <c r="G14" s="16" t="str">
        <f>RIGHT(bin_banks[[#This Row],[ID INSTITUCIÓN]], 3)</f>
        <v>021</v>
      </c>
      <c r="H14" s="16">
        <f>IFERROR(MATCH(bin_banks[[#This Row],[ID INSTITUCIÓN]], bins_29[ID EMISOR], 0), "N/A")</f>
        <v>162</v>
      </c>
      <c r="I14" s="15" t="str" cm="1">
        <f t="array" ref="I14">INDEX(bins_29[nombre_mod], bin_banks[[#This Row],[id_29]])</f>
        <v>HSBC México</v>
      </c>
      <c r="J14" s="16" t="str" cm="1">
        <f t="array" ref="J14">INDEX(bins_29[ENTIDAD], bin_banks[[#This Row],[id_29]])</f>
        <v>3</v>
      </c>
      <c r="K14" s="15">
        <f>LEN(bin_banks[[#This Row],[ent_29]])-LEN(SUBSTITUTE(bin_banks[[#This Row],[ent_29]], "/", ""))+1</f>
        <v>1</v>
      </c>
      <c r="M14" s="21">
        <v>40014</v>
      </c>
      <c r="N14" t="s">
        <v>8</v>
      </c>
      <c r="O14" s="40"/>
      <c r="P14" s="16" t="str">
        <f>LEFT(banxico[[#This Row],[Clave]],2)</f>
        <v>40</v>
      </c>
      <c r="Q14" s="16" t="str">
        <f>RIGHT(banxico[[#This Row],[Clave]], 3)</f>
        <v>014</v>
      </c>
      <c r="R14" s="20" t="s">
        <v>559</v>
      </c>
      <c r="S14" s="13"/>
      <c r="T14" s="30" t="s">
        <v>684</v>
      </c>
      <c r="U14" s="22" t="s">
        <v>205</v>
      </c>
      <c r="V14" s="14" t="s">
        <v>624</v>
      </c>
      <c r="W14" s="14" t="s">
        <v>517</v>
      </c>
      <c r="X14" s="24" t="s">
        <v>624</v>
      </c>
      <c r="Y14" s="23">
        <v>44099</v>
      </c>
      <c r="Z14" s="35" t="b">
        <f>ISNUMBER(MATCH(bins_29[[#This Row],[ID EMISOR]], bin_banks[ID INSTITUCIÓN], 0))</f>
        <v>1</v>
      </c>
      <c r="AA14" s="36" t="b">
        <f>OR(bins_29[[#This Row],[id_hauss]]="000",
bins_29[[#This Row],[id_hauss]] = RIGHT(bins_29[[#This Row],[ID EMISOR]], 3))</f>
        <v>0</v>
      </c>
      <c r="AB14" s="37" t="b">
        <f>bins_29[[#This Row],[nom_001]]&lt;&gt;"[sin banco]"</f>
        <v>1</v>
      </c>
      <c r="AC14" s="38">
        <f>IFERROR(FIND(",", bins_29[[#This Row],[INSTITUCIÓN]]),
FIND(" S.", bins_29[[#This Row],[INSTITUCIÓN]]))</f>
        <v>17</v>
      </c>
      <c r="AD14" s="15" t="str">
        <f>LEFT(bins_29[[#This Row],[INSTITUCIÓN]], bins_29[[#This Row],[aux_mod]]-1)</f>
        <v>Tarjetas Banamex</v>
      </c>
      <c r="AE14" s="40" t="str">
        <f>IFERROR(VLOOKUP(bins_29[[#This Row],[ID EMISOR]], hauss[], 2, 0), "000")</f>
        <v>002</v>
      </c>
      <c r="AF14" s="15" t="str">
        <f>INDEX(banxico[alias], MATCH( bins_29[[#This Row],[id_hauss]], banxico[id_3], 0))</f>
        <v>Banamex</v>
      </c>
      <c r="AH14" s="2" t="s">
        <v>447</v>
      </c>
      <c r="AI14" s="2" t="s">
        <v>1103</v>
      </c>
    </row>
    <row r="15" spans="1:37" x14ac:dyDescent="0.35">
      <c r="E15" s="25" t="s">
        <v>447</v>
      </c>
      <c r="F15" t="s">
        <v>297</v>
      </c>
      <c r="G15" s="16" t="str">
        <f>RIGHT(bin_banks[[#This Row],[ID INSTITUCIÓN]], 3)</f>
        <v>022</v>
      </c>
      <c r="H15" s="16">
        <f>IFERROR(MATCH(bin_banks[[#This Row],[ID INSTITUCIÓN]], bins_29[ID EMISOR], 0), "N/A")</f>
        <v>19</v>
      </c>
      <c r="I15" s="15" t="str" cm="1">
        <f t="array" ref="I15">INDEX(bins_29[nombre_mod], bin_banks[[#This Row],[id_29]])</f>
        <v>Caja Popular Los Reyes</v>
      </c>
      <c r="J15" s="16" t="str" cm="1">
        <f t="array" ref="J15">INDEX(bins_29[ENTIDAD], bin_banks[[#This Row],[id_29]])</f>
        <v>147</v>
      </c>
      <c r="K15" s="15">
        <f>LEN(bin_banks[[#This Row],[ent_29]])-LEN(SUBSTITUTE(bin_banks[[#This Row],[ent_29]], "/", ""))+1</f>
        <v>1</v>
      </c>
      <c r="M15" s="21">
        <v>40021</v>
      </c>
      <c r="N15" t="s">
        <v>9</v>
      </c>
      <c r="O15" s="40"/>
      <c r="P15" s="16" t="str">
        <f>LEFT(banxico[[#This Row],[Clave]],2)</f>
        <v>40</v>
      </c>
      <c r="Q15" s="16" t="str">
        <f>RIGHT(banxico[[#This Row],[Clave]], 3)</f>
        <v>021</v>
      </c>
      <c r="R15" s="20" t="s">
        <v>9</v>
      </c>
      <c r="S15" s="13"/>
      <c r="T15" s="30" t="s">
        <v>670</v>
      </c>
      <c r="U15" s="22" t="s">
        <v>205</v>
      </c>
      <c r="V15" s="14" t="s">
        <v>624</v>
      </c>
      <c r="W15" s="14" t="s">
        <v>542</v>
      </c>
      <c r="X15" s="24" t="s">
        <v>624</v>
      </c>
      <c r="Y15" s="23">
        <v>44099</v>
      </c>
      <c r="Z15" s="35" t="b">
        <f>ISNUMBER(MATCH(bins_29[[#This Row],[ID EMISOR]], bin_banks[ID INSTITUCIÓN], 0))</f>
        <v>1</v>
      </c>
      <c r="AA15" s="36" t="b">
        <f>OR(bins_29[[#This Row],[id_hauss]]="000",
bins_29[[#This Row],[id_hauss]] = RIGHT(bins_29[[#This Row],[ID EMISOR]], 3))</f>
        <v>0</v>
      </c>
      <c r="AB15" s="37" t="b">
        <f>bins_29[[#This Row],[nom_001]]&lt;&gt;"[sin banco]"</f>
        <v>1</v>
      </c>
      <c r="AC15" s="38">
        <f>IFERROR(FIND(",", bins_29[[#This Row],[INSTITUCIÓN]]),
FIND(" S.", bins_29[[#This Row],[INSTITUCIÓN]]))</f>
        <v>14</v>
      </c>
      <c r="AD15" s="15" t="str">
        <f>LEFT(bins_29[[#This Row],[INSTITUCIÓN]], bins_29[[#This Row],[aux_mod]]-1)</f>
        <v>Mercado Libre</v>
      </c>
      <c r="AE15" s="40" t="str">
        <f>IFERROR(VLOOKUP(bins_29[[#This Row],[ID EMISOR]], hauss[], 2, 0), "000")</f>
        <v>722</v>
      </c>
      <c r="AF15" s="15" t="str">
        <f>INDEX(banxico[alias], MATCH( bins_29[[#This Row],[id_hauss]], banxico[id_3], 0))</f>
        <v>Mercado Pago</v>
      </c>
      <c r="AH15" s="2" t="s">
        <v>426</v>
      </c>
      <c r="AI15" s="2" t="s">
        <v>1103</v>
      </c>
    </row>
    <row r="16" spans="1:37" x14ac:dyDescent="0.35">
      <c r="E16" s="25" t="s">
        <v>426</v>
      </c>
      <c r="F16" t="s">
        <v>294</v>
      </c>
      <c r="G16" s="16" t="str">
        <f>RIGHT(bin_banks[[#This Row],[ID INSTITUCIÓN]], 3)</f>
        <v>024</v>
      </c>
      <c r="H16" s="16">
        <f>IFERROR(MATCH(bin_banks[[#This Row],[ID INSTITUCIÓN]], bins_29[ID EMISOR], 0), "N/A")</f>
        <v>20</v>
      </c>
      <c r="I16" s="15" t="str" cm="1">
        <f t="array" ref="I16">INDEX(bins_29[nombre_mod], bin_banks[[#This Row],[id_29]])</f>
        <v>Caja Popular de Ahorros Yanga</v>
      </c>
      <c r="J16" s="16" t="str" cm="1">
        <f t="array" ref="J16">INDEX(bins_29[ENTIDAD], bin_banks[[#This Row],[id_29]])</f>
        <v>794</v>
      </c>
      <c r="K16" s="15">
        <f>LEN(bin_banks[[#This Row],[ent_29]])-LEN(SUBSTITUTE(bin_banks[[#This Row],[ent_29]], "/", ""))+1</f>
        <v>1</v>
      </c>
      <c r="M16" s="21">
        <v>40030</v>
      </c>
      <c r="N16" t="s">
        <v>10</v>
      </c>
      <c r="O16" s="40"/>
      <c r="P16" s="16" t="str">
        <f>LEFT(banxico[[#This Row],[Clave]],2)</f>
        <v>40</v>
      </c>
      <c r="Q16" s="16" t="str">
        <f>RIGHT(banxico[[#This Row],[Clave]], 3)</f>
        <v>030</v>
      </c>
      <c r="R16" s="20" t="s">
        <v>1168</v>
      </c>
      <c r="S16" s="13"/>
      <c r="T16" s="30" t="s">
        <v>793</v>
      </c>
      <c r="U16" s="22" t="s">
        <v>191</v>
      </c>
      <c r="V16" s="14" t="s">
        <v>794</v>
      </c>
      <c r="W16" s="14" t="s">
        <v>550</v>
      </c>
      <c r="X16" s="24" t="s">
        <v>624</v>
      </c>
      <c r="Y16" s="23">
        <v>36526</v>
      </c>
      <c r="Z16" s="35" t="b">
        <f>ISNUMBER(MATCH(bins_29[[#This Row],[ID EMISOR]], bin_banks[ID INSTITUCIÓN], 0))</f>
        <v>1</v>
      </c>
      <c r="AA16" s="36" t="b">
        <f>OR(bins_29[[#This Row],[id_hauss]]="000",
bins_29[[#This Row],[id_hauss]] = RIGHT(bins_29[[#This Row],[ID EMISOR]], 3))</f>
        <v>1</v>
      </c>
      <c r="AB16" s="37" t="b">
        <f>bins_29[[#This Row],[nom_001]]&lt;&gt;"[sin banco]"</f>
        <v>0</v>
      </c>
      <c r="AC16" s="38">
        <f>IFERROR(FIND(",", bins_29[[#This Row],[INSTITUCIÓN]]),
FIND(" S.", bins_29[[#This Row],[INSTITUCIÓN]]))</f>
        <v>31</v>
      </c>
      <c r="AD16" s="15" t="str">
        <f>LEFT(bins_29[[#This Row],[INSTITUCIÓN]], bins_29[[#This Row],[aux_mod]]-1)</f>
        <v>Control de Carteras Especiales</v>
      </c>
      <c r="AE16" s="40" t="str">
        <f>IFERROR(VLOOKUP(bins_29[[#This Row],[ID EMISOR]], hauss[], 2, 0), "000")</f>
        <v>000</v>
      </c>
      <c r="AF16" s="15" t="str">
        <f>INDEX(banxico[alias], MATCH( bins_29[[#This Row],[id_hauss]], banxico[id_3], 0))</f>
        <v>[sin banco]</v>
      </c>
      <c r="AH16" s="2" t="s">
        <v>462</v>
      </c>
      <c r="AI16" s="2" t="s">
        <v>1103</v>
      </c>
    </row>
    <row r="17" spans="5:37" x14ac:dyDescent="0.35">
      <c r="E17" s="25" t="s">
        <v>462</v>
      </c>
      <c r="F17" t="s">
        <v>290</v>
      </c>
      <c r="G17" s="16" t="str">
        <f>RIGHT(bin_banks[[#This Row],[ID INSTITUCIÓN]], 3)</f>
        <v>026</v>
      </c>
      <c r="H17" s="16">
        <f>IFERROR(MATCH(bin_banks[[#This Row],[ID INSTITUCIÓN]], bins_29[ID EMISOR], 0), "N/A")</f>
        <v>21</v>
      </c>
      <c r="I17" s="15" t="str" cm="1">
        <f t="array" ref="I17">INDEX(bins_29[nombre_mod], bin_banks[[#This Row],[id_29]])</f>
        <v>Caja Gonzalo Vega</v>
      </c>
      <c r="J17" s="16" t="str" cm="1">
        <f t="array" ref="J17">INDEX(bins_29[ENTIDAD], bin_banks[[#This Row],[id_29]])</f>
        <v>215</v>
      </c>
      <c r="K17" s="15">
        <f>LEN(bin_banks[[#This Row],[ent_29]])-LEN(SUBSTITUTE(bin_banks[[#This Row],[ent_29]], "/", ""))+1</f>
        <v>1</v>
      </c>
      <c r="M17" s="21">
        <v>40036</v>
      </c>
      <c r="N17" t="s">
        <v>11</v>
      </c>
      <c r="O17" s="40"/>
      <c r="P17" s="16" t="str">
        <f>LEFT(banxico[[#This Row],[Clave]],2)</f>
        <v>40</v>
      </c>
      <c r="Q17" s="16" t="str">
        <f>RIGHT(banxico[[#This Row],[Clave]], 3)</f>
        <v>036</v>
      </c>
      <c r="R17" s="20" t="s">
        <v>560</v>
      </c>
      <c r="S17" s="13"/>
      <c r="T17" s="30" t="s">
        <v>724</v>
      </c>
      <c r="U17" s="22" t="s">
        <v>191</v>
      </c>
      <c r="V17" s="14" t="s">
        <v>725</v>
      </c>
      <c r="W17" s="14" t="s">
        <v>451</v>
      </c>
      <c r="X17" s="24" t="s">
        <v>624</v>
      </c>
      <c r="Y17" s="23">
        <v>41914</v>
      </c>
      <c r="Z17" s="35" t="b">
        <f>ISNUMBER(MATCH(bins_29[[#This Row],[ID EMISOR]], bin_banks[ID INSTITUCIÓN], 0))</f>
        <v>1</v>
      </c>
      <c r="AA17" s="36" t="b">
        <f>OR(bins_29[[#This Row],[id_hauss]]="000",
bins_29[[#This Row],[id_hauss]] = RIGHT(bins_29[[#This Row],[ID EMISOR]], 3))</f>
        <v>1</v>
      </c>
      <c r="AB17" s="37" t="b">
        <f>bins_29[[#This Row],[nom_001]]&lt;&gt;"[sin banco]"</f>
        <v>0</v>
      </c>
      <c r="AC17" s="38">
        <f>IFERROR(FIND(",", bins_29[[#This Row],[INSTITUCIÓN]]),
FIND(" S.", bins_29[[#This Row],[INSTITUCIÓN]]))</f>
        <v>16</v>
      </c>
      <c r="AD17" s="15" t="str">
        <f>LEFT(bins_29[[#This Row],[INSTITUCIÓN]], bins_29[[#This Row],[aux_mod]]-1)</f>
        <v>Caja Inmaculada</v>
      </c>
      <c r="AE17" s="40" t="str">
        <f>IFERROR(VLOOKUP(bins_29[[#This Row],[ID EMISOR]], hauss[], 2, 0), "000")</f>
        <v>000</v>
      </c>
      <c r="AF17" s="15" t="str">
        <f>INDEX(banxico[alias], MATCH( bins_29[[#This Row],[id_hauss]], banxico[id_3], 0))</f>
        <v>[sin banco]</v>
      </c>
      <c r="AH17" s="2" t="s">
        <v>352</v>
      </c>
      <c r="AI17" s="2" t="s">
        <v>1113</v>
      </c>
    </row>
    <row r="18" spans="5:37" x14ac:dyDescent="0.35">
      <c r="E18" s="25" t="s">
        <v>352</v>
      </c>
      <c r="F18" t="s">
        <v>10</v>
      </c>
      <c r="G18" s="16" t="str">
        <f>RIGHT(bin_banks[[#This Row],[ID INSTITUCIÓN]], 3)</f>
        <v>030</v>
      </c>
      <c r="H18" s="16">
        <f>IFERROR(MATCH(bin_banks[[#This Row],[ID INSTITUCIÓN]], bins_29[ID EMISOR], 0), "N/A")</f>
        <v>163</v>
      </c>
      <c r="I18" s="15" t="str" cm="1">
        <f t="array" ref="I18">INDEX(bins_29[nombre_mod], bin_banks[[#This Row],[id_29]])</f>
        <v>Banco Bajio</v>
      </c>
      <c r="J18" s="16" t="str" cm="1">
        <f t="array" ref="J18">INDEX(bins_29[ENTIDAD], bin_banks[[#This Row],[id_29]])</f>
        <v>25</v>
      </c>
      <c r="K18" s="15">
        <f>LEN(bin_banks[[#This Row],[ent_29]])-LEN(SUBSTITUTE(bin_banks[[#This Row],[ent_29]], "/", ""))+1</f>
        <v>1</v>
      </c>
      <c r="M18" s="21">
        <v>40042</v>
      </c>
      <c r="N18" t="s">
        <v>12</v>
      </c>
      <c r="O18" s="40"/>
      <c r="P18" s="16" t="str">
        <f>LEFT(banxico[[#This Row],[Clave]],2)</f>
        <v>40</v>
      </c>
      <c r="Q18" s="16" t="str">
        <f>RIGHT(banxico[[#This Row],[Clave]], 3)</f>
        <v>042</v>
      </c>
      <c r="R18" s="20" t="s">
        <v>561</v>
      </c>
      <c r="S18" s="13"/>
      <c r="T18" s="30" t="s">
        <v>797</v>
      </c>
      <c r="U18" s="22" t="s">
        <v>191</v>
      </c>
      <c r="V18" s="14" t="s">
        <v>798</v>
      </c>
      <c r="W18" s="14" t="s">
        <v>420</v>
      </c>
      <c r="X18" s="24" t="s">
        <v>624</v>
      </c>
      <c r="Y18" s="23">
        <v>42254</v>
      </c>
      <c r="Z18" s="35" t="b">
        <f>ISNUMBER(MATCH(bins_29[[#This Row],[ID EMISOR]], bin_banks[ID INSTITUCIÓN], 0))</f>
        <v>1</v>
      </c>
      <c r="AA18" s="36" t="b">
        <f>OR(bins_29[[#This Row],[id_hauss]]="000",
bins_29[[#This Row],[id_hauss]] = RIGHT(bins_29[[#This Row],[ID EMISOR]], 3))</f>
        <v>1</v>
      </c>
      <c r="AB18" s="37" t="b">
        <f>bins_29[[#This Row],[nom_001]]&lt;&gt;"[sin banco]"</f>
        <v>0</v>
      </c>
      <c r="AC18" s="38">
        <f>IFERROR(FIND(",", bins_29[[#This Row],[INSTITUCIÓN]]),
FIND(" S.", bins_29[[#This Row],[INSTITUCIÓN]]))</f>
        <v>15</v>
      </c>
      <c r="AD18" s="15" t="str">
        <f>LEFT(bins_29[[#This Row],[INSTITUCIÓN]], bins_29[[#This Row],[aux_mod]]-1)</f>
        <v>Coopdesarrollo</v>
      </c>
      <c r="AE18" s="40" t="str">
        <f>IFERROR(VLOOKUP(bins_29[[#This Row],[ID EMISOR]], hauss[], 2, 0), "000")</f>
        <v>000</v>
      </c>
      <c r="AF18" s="15" t="str">
        <f>INDEX(banxico[alias], MATCH( bins_29[[#This Row],[id_hauss]], banxico[id_3], 0))</f>
        <v>[sin banco]</v>
      </c>
      <c r="AH18" s="2" t="s">
        <v>430</v>
      </c>
      <c r="AI18" s="2" t="s">
        <v>1103</v>
      </c>
    </row>
    <row r="19" spans="5:37" x14ac:dyDescent="0.35">
      <c r="E19" s="25" t="s">
        <v>430</v>
      </c>
      <c r="F19" t="s">
        <v>261</v>
      </c>
      <c r="G19" s="16" t="str">
        <f>RIGHT(bin_banks[[#This Row],[ID INSTITUCIÓN]], 3)</f>
        <v>031</v>
      </c>
      <c r="H19" s="16">
        <f>IFERROR(MATCH(bin_banks[[#This Row],[ID INSTITUCIÓN]], bins_29[ID EMISOR], 0), "N/A")</f>
        <v>22</v>
      </c>
      <c r="I19" s="15" t="str" cm="1">
        <f t="array" ref="I19">INDEX(bins_29[nombre_mod], bin_banks[[#This Row],[id_29]])</f>
        <v>Caja SMG de</v>
      </c>
      <c r="J19" s="16" t="str" cm="1">
        <f t="array" ref="J19">INDEX(bins_29[ENTIDAD], bin_banks[[#This Row],[id_29]])</f>
        <v>791</v>
      </c>
      <c r="K19" s="15">
        <f>LEN(bin_banks[[#This Row],[ent_29]])-LEN(SUBSTITUTE(bin_banks[[#This Row],[ent_29]], "/", ""))+1</f>
        <v>1</v>
      </c>
      <c r="M19" s="21">
        <v>40044</v>
      </c>
      <c r="N19" t="s">
        <v>13</v>
      </c>
      <c r="O19" s="40"/>
      <c r="P19" s="16" t="str">
        <f>LEFT(banxico[[#This Row],[Clave]],2)</f>
        <v>40</v>
      </c>
      <c r="Q19" s="16" t="str">
        <f>RIGHT(banxico[[#This Row],[Clave]], 3)</f>
        <v>044</v>
      </c>
      <c r="R19" s="20" t="s">
        <v>562</v>
      </c>
      <c r="S19" s="13"/>
      <c r="T19" s="30" t="s">
        <v>742</v>
      </c>
      <c r="U19" s="22" t="s">
        <v>191</v>
      </c>
      <c r="V19" s="14" t="s">
        <v>743</v>
      </c>
      <c r="W19" s="14" t="s">
        <v>431</v>
      </c>
      <c r="X19" s="24" t="s">
        <v>624</v>
      </c>
      <c r="Y19" s="23">
        <v>40527</v>
      </c>
      <c r="Z19" s="35" t="b">
        <f>ISNUMBER(MATCH(bins_29[[#This Row],[ID EMISOR]], bin_banks[ID INSTITUCIÓN], 0))</f>
        <v>1</v>
      </c>
      <c r="AA19" s="36" t="b">
        <f>OR(bins_29[[#This Row],[id_hauss]]="000",
bins_29[[#This Row],[id_hauss]] = RIGHT(bins_29[[#This Row],[ID EMISOR]], 3))</f>
        <v>1</v>
      </c>
      <c r="AB19" s="37" t="b">
        <f>bins_29[[#This Row],[nom_001]]&lt;&gt;"[sin banco]"</f>
        <v>0</v>
      </c>
      <c r="AC19" s="38">
        <f>IFERROR(FIND(",", bins_29[[#This Row],[INSTITUCIÓN]]),
FIND(" S.", bins_29[[#This Row],[INSTITUCIÓN]]))</f>
        <v>28</v>
      </c>
      <c r="AD19" s="15" t="str">
        <f>LEFT(bins_29[[#This Row],[INSTITUCIÓN]], bins_29[[#This Row],[aux_mod]]-1)</f>
        <v>Caja Popular La Providencia</v>
      </c>
      <c r="AE19" s="40" t="str">
        <f>IFERROR(VLOOKUP(bins_29[[#This Row],[ID EMISOR]], hauss[], 2, 0), "000")</f>
        <v>000</v>
      </c>
      <c r="AF19" s="15" t="str">
        <f>INDEX(banxico[alias], MATCH( bins_29[[#This Row],[id_hauss]], banxico[id_3], 0))</f>
        <v>[sin banco]</v>
      </c>
      <c r="AH19" s="2" t="s">
        <v>373</v>
      </c>
      <c r="AI19" s="2" t="s">
        <v>1103</v>
      </c>
    </row>
    <row r="20" spans="5:37" x14ac:dyDescent="0.35">
      <c r="E20" s="25" t="s">
        <v>373</v>
      </c>
      <c r="F20" t="s">
        <v>195</v>
      </c>
      <c r="G20" s="16" t="str">
        <f>RIGHT(bin_banks[[#This Row],[ID INSTITUCIÓN]], 3)</f>
        <v>032</v>
      </c>
      <c r="H20" s="16">
        <f>IFERROR(MATCH(bin_banks[[#This Row],[ID INSTITUCIÓN]], bins_29[ID EMISOR], 0), "N/A")</f>
        <v>23</v>
      </c>
      <c r="I20" s="15" t="str" cm="1">
        <f t="array" ref="I20">INDEX(bins_29[nombre_mod], bin_banks[[#This Row],[id_29]])</f>
        <v>Ixe Banco</v>
      </c>
      <c r="J20" s="16" t="str" cm="1">
        <f t="array" ref="J20">INDEX(bins_29[ENTIDAD], bin_banks[[#This Row],[id_29]])</f>
        <v>64 / 46</v>
      </c>
      <c r="K20" s="15">
        <f>LEN(bin_banks[[#This Row],[ent_29]])-LEN(SUBSTITUTE(bin_banks[[#This Row],[ent_29]], "/", ""))+1</f>
        <v>2</v>
      </c>
      <c r="M20" s="21">
        <v>40058</v>
      </c>
      <c r="N20" t="s">
        <v>14</v>
      </c>
      <c r="O20" s="40"/>
      <c r="P20" s="16" t="str">
        <f>LEFT(banxico[[#This Row],[Clave]],2)</f>
        <v>40</v>
      </c>
      <c r="Q20" s="16" t="str">
        <f>RIGHT(banxico[[#This Row],[Clave]], 3)</f>
        <v>058</v>
      </c>
      <c r="R20" s="20" t="s">
        <v>563</v>
      </c>
      <c r="S20" s="13"/>
      <c r="T20" s="30" t="s">
        <v>749</v>
      </c>
      <c r="U20" s="22" t="s">
        <v>191</v>
      </c>
      <c r="V20" s="14" t="s">
        <v>750</v>
      </c>
      <c r="W20" s="14" t="s">
        <v>445</v>
      </c>
      <c r="X20" s="24" t="s">
        <v>624</v>
      </c>
      <c r="Y20" s="23">
        <v>41562</v>
      </c>
      <c r="Z20" s="35" t="b">
        <f>ISNUMBER(MATCH(bins_29[[#This Row],[ID EMISOR]], bin_banks[ID INSTITUCIÓN], 0))</f>
        <v>1</v>
      </c>
      <c r="AA20" s="36" t="b">
        <f>OR(bins_29[[#This Row],[id_hauss]]="000",
bins_29[[#This Row],[id_hauss]] = RIGHT(bins_29[[#This Row],[ID EMISOR]], 3))</f>
        <v>1</v>
      </c>
      <c r="AB20" s="37" t="b">
        <f>bins_29[[#This Row],[nom_001]]&lt;&gt;"[sin banco]"</f>
        <v>0</v>
      </c>
      <c r="AC20" s="38">
        <f>IFERROR(FIND(",", bins_29[[#This Row],[INSTITUCIÓN]]),
FIND(" S.", bins_29[[#This Row],[INSTITUCIÓN]]))</f>
        <v>21</v>
      </c>
      <c r="AD20" s="15" t="str">
        <f>LEFT(bins_29[[#This Row],[INSTITUCIÓN]], bins_29[[#This Row],[aux_mod]]-1)</f>
        <v>Caja Popular Oblatos</v>
      </c>
      <c r="AE20" s="40" t="str">
        <f>IFERROR(VLOOKUP(bins_29[[#This Row],[ID EMISOR]], hauss[], 2, 0), "000")</f>
        <v>000</v>
      </c>
      <c r="AF20" s="15" t="str">
        <f>INDEX(banxico[alias], MATCH( bins_29[[#This Row],[id_hauss]], banxico[id_3], 0))</f>
        <v>[sin banco]</v>
      </c>
      <c r="AH20" s="2" t="s">
        <v>442</v>
      </c>
      <c r="AI20" s="2" t="s">
        <v>1103</v>
      </c>
    </row>
    <row r="21" spans="5:37" x14ac:dyDescent="0.35">
      <c r="E21" s="25" t="s">
        <v>442</v>
      </c>
      <c r="F21" t="s">
        <v>271</v>
      </c>
      <c r="G21" s="16" t="str">
        <f>RIGHT(bin_banks[[#This Row],[ID INSTITUCIÓN]], 3)</f>
        <v>033</v>
      </c>
      <c r="H21" s="16">
        <f>IFERROR(MATCH(bin_banks[[#This Row],[ID INSTITUCIÓN]], bins_29[ID EMISOR], 0), "N/A")</f>
        <v>24</v>
      </c>
      <c r="I21" s="15" t="str" cm="1">
        <f t="array" ref="I21">INDEX(bins_29[nombre_mod], bin_banks[[#This Row],[id_29]])</f>
        <v>Cooperativa Acreimex</v>
      </c>
      <c r="J21" s="16" t="str" cm="1">
        <f t="array" ref="J21">INDEX(bins_29[ENTIDAD], bin_banks[[#This Row],[id_29]])</f>
        <v>139</v>
      </c>
      <c r="K21" s="15">
        <f>LEN(bin_banks[[#This Row],[ent_29]])-LEN(SUBSTITUTE(bin_banks[[#This Row],[ent_29]], "/", ""))+1</f>
        <v>1</v>
      </c>
      <c r="M21" s="21">
        <v>40059</v>
      </c>
      <c r="N21" t="s">
        <v>15</v>
      </c>
      <c r="O21" s="40"/>
      <c r="P21" s="16" t="str">
        <f>LEFT(banxico[[#This Row],[Clave]],2)</f>
        <v>40</v>
      </c>
      <c r="Q21" s="16" t="str">
        <f>RIGHT(banxico[[#This Row],[Clave]], 3)</f>
        <v>059</v>
      </c>
      <c r="R21" s="20" t="s">
        <v>564</v>
      </c>
      <c r="S21" s="13"/>
      <c r="T21" s="30" t="s">
        <v>734</v>
      </c>
      <c r="U21" s="22" t="s">
        <v>191</v>
      </c>
      <c r="V21" s="14" t="s">
        <v>735</v>
      </c>
      <c r="W21" s="14" t="s">
        <v>461</v>
      </c>
      <c r="X21" s="24" t="s">
        <v>624</v>
      </c>
      <c r="Y21" s="23">
        <v>42604</v>
      </c>
      <c r="Z21" s="35" t="b">
        <f>ISNUMBER(MATCH(bins_29[[#This Row],[ID EMISOR]], bin_banks[ID INSTITUCIÓN], 0))</f>
        <v>1</v>
      </c>
      <c r="AA21" s="36" t="b">
        <f>OR(bins_29[[#This Row],[id_hauss]]="000",
bins_29[[#This Row],[id_hauss]] = RIGHT(bins_29[[#This Row],[ID EMISOR]], 3))</f>
        <v>1</v>
      </c>
      <c r="AB21" s="37" t="b">
        <f>bins_29[[#This Row],[nom_001]]&lt;&gt;"[sin banco]"</f>
        <v>0</v>
      </c>
      <c r="AC21" s="38">
        <f>IFERROR(FIND(",", bins_29[[#This Row],[INSTITUCIÓN]]),
FIND(" S.", bins_29[[#This Row],[INSTITUCIÓN]]))</f>
        <v>20</v>
      </c>
      <c r="AD21" s="15" t="str">
        <f>LEFT(bins_29[[#This Row],[INSTITUCIÓN]], bins_29[[#This Row],[aux_mod]]-1)</f>
        <v>Caja Popular Cerano</v>
      </c>
      <c r="AE21" s="40" t="str">
        <f>IFERROR(VLOOKUP(bins_29[[#This Row],[ID EMISOR]], hauss[], 2, 0), "000")</f>
        <v>000</v>
      </c>
      <c r="AF21" s="15" t="str">
        <f>INDEX(banxico[alias], MATCH( bins_29[[#This Row],[id_hauss]], banxico[id_3], 0))</f>
        <v>[sin banco]</v>
      </c>
      <c r="AH21" s="2" t="s">
        <v>357</v>
      </c>
      <c r="AI21" s="2" t="s">
        <v>1114</v>
      </c>
    </row>
    <row r="22" spans="5:37" x14ac:dyDescent="0.35">
      <c r="E22" s="25" t="s">
        <v>357</v>
      </c>
      <c r="F22" t="s">
        <v>11</v>
      </c>
      <c r="G22" s="16" t="str">
        <f>RIGHT(bin_banks[[#This Row],[ID INSTITUCIÓN]], 3)</f>
        <v>036</v>
      </c>
      <c r="H22" s="16">
        <f>IFERROR(MATCH(bin_banks[[#This Row],[ID INSTITUCIÓN]], bins_29[ID EMISOR], 0), "N/A")</f>
        <v>164</v>
      </c>
      <c r="I22" s="15" t="str" cm="1">
        <f t="array" ref="I22">INDEX(bins_29[nombre_mod], bin_banks[[#This Row],[id_29]])</f>
        <v>Banco Inbursa</v>
      </c>
      <c r="J22" s="16" t="str" cm="1">
        <f t="array" ref="J22">INDEX(bins_29[ENTIDAD], bin_banks[[#This Row],[id_29]])</f>
        <v>27</v>
      </c>
      <c r="K22" s="15">
        <f>LEN(bin_banks[[#This Row],[ent_29]])-LEN(SUBSTITUTE(bin_banks[[#This Row],[ent_29]], "/", ""))+1</f>
        <v>1</v>
      </c>
      <c r="M22" s="21">
        <v>40060</v>
      </c>
      <c r="N22" t="s">
        <v>16</v>
      </c>
      <c r="O22" s="40"/>
      <c r="P22" s="16" t="str">
        <f>LEFT(banxico[[#This Row],[Clave]],2)</f>
        <v>40</v>
      </c>
      <c r="Q22" s="16" t="str">
        <f>RIGHT(banxico[[#This Row],[Clave]], 3)</f>
        <v>060</v>
      </c>
      <c r="R22" s="20" t="s">
        <v>565</v>
      </c>
      <c r="S22" s="13"/>
      <c r="T22" s="30" t="s">
        <v>746</v>
      </c>
      <c r="U22" s="22" t="s">
        <v>191</v>
      </c>
      <c r="V22" s="14" t="s">
        <v>747</v>
      </c>
      <c r="W22" s="14" t="s">
        <v>447</v>
      </c>
      <c r="X22" s="24" t="s">
        <v>624</v>
      </c>
      <c r="Y22" s="23">
        <v>41579</v>
      </c>
      <c r="Z22" s="35" t="b">
        <f>ISNUMBER(MATCH(bins_29[[#This Row],[ID EMISOR]], bin_banks[ID INSTITUCIÓN], 0))</f>
        <v>1</v>
      </c>
      <c r="AA22" s="36" t="b">
        <f>OR(bins_29[[#This Row],[id_hauss]]="000",
bins_29[[#This Row],[id_hauss]] = RIGHT(bins_29[[#This Row],[ID EMISOR]], 3))</f>
        <v>1</v>
      </c>
      <c r="AB22" s="37" t="b">
        <f>bins_29[[#This Row],[nom_001]]&lt;&gt;"[sin banco]"</f>
        <v>0</v>
      </c>
      <c r="AC22" s="38">
        <f>IFERROR(FIND(",", bins_29[[#This Row],[INSTITUCIÓN]]),
FIND(" S.", bins_29[[#This Row],[INSTITUCIÓN]]))</f>
        <v>23</v>
      </c>
      <c r="AD22" s="15" t="str">
        <f>LEFT(bins_29[[#This Row],[INSTITUCIÓN]], bins_29[[#This Row],[aux_mod]]-1)</f>
        <v>Caja Popular Los Reyes</v>
      </c>
      <c r="AE22" s="40" t="str">
        <f>IFERROR(VLOOKUP(bins_29[[#This Row],[ID EMISOR]], hauss[], 2, 0), "000")</f>
        <v>000</v>
      </c>
      <c r="AF22" s="15" t="str">
        <f>INDEX(banxico[alias], MATCH( bins_29[[#This Row],[id_hauss]], banxico[id_3], 0))</f>
        <v>[sin banco]</v>
      </c>
      <c r="AH22" s="2" t="s">
        <v>425</v>
      </c>
      <c r="AI22" s="2" t="s">
        <v>1103</v>
      </c>
    </row>
    <row r="23" spans="5:37" x14ac:dyDescent="0.35">
      <c r="E23" s="25" t="s">
        <v>425</v>
      </c>
      <c r="F23" t="s">
        <v>203</v>
      </c>
      <c r="G23" s="16" t="str">
        <f>RIGHT(bin_banks[[#This Row],[ID INSTITUCIÓN]], 3)</f>
        <v>040</v>
      </c>
      <c r="H23" s="16">
        <f>IFERROR(MATCH(bin_banks[[#This Row],[ID INSTITUCIÓN]], bins_29[ID EMISOR], 0), "N/A")</f>
        <v>25</v>
      </c>
      <c r="I23" s="15" t="str" cm="1">
        <f t="array" ref="I23">INDEX(bins_29[nombre_mod], bin_banks[[#This Row],[id_29]])</f>
        <v>Caja San Nicolas</v>
      </c>
      <c r="J23" s="16" t="str" cm="1">
        <f t="array" ref="J23">INDEX(bins_29[ENTIDAD], bin_banks[[#This Row],[id_29]])</f>
        <v>795</v>
      </c>
      <c r="K23" s="15">
        <f>LEN(bin_banks[[#This Row],[ent_29]])-LEN(SUBSTITUTE(bin_banks[[#This Row],[ent_29]], "/", ""))+1</f>
        <v>1</v>
      </c>
      <c r="M23" s="21">
        <v>40062</v>
      </c>
      <c r="N23" t="s">
        <v>17</v>
      </c>
      <c r="O23" s="40"/>
      <c r="P23" s="16" t="str">
        <f>LEFT(banxico[[#This Row],[Clave]],2)</f>
        <v>40</v>
      </c>
      <c r="Q23" s="16" t="str">
        <f>RIGHT(banxico[[#This Row],[Clave]], 3)</f>
        <v>062</v>
      </c>
      <c r="R23" s="20" t="s">
        <v>566</v>
      </c>
      <c r="S23" s="13"/>
      <c r="T23" s="30" t="s">
        <v>738</v>
      </c>
      <c r="U23" s="22" t="s">
        <v>191</v>
      </c>
      <c r="V23" s="14" t="s">
        <v>739</v>
      </c>
      <c r="W23" s="14" t="s">
        <v>426</v>
      </c>
      <c r="X23" s="24" t="s">
        <v>624</v>
      </c>
      <c r="Y23" s="23">
        <v>40347</v>
      </c>
      <c r="Z23" s="35" t="b">
        <f>ISNUMBER(MATCH(bins_29[[#This Row],[ID EMISOR]], bin_banks[ID INSTITUCIÓN], 0))</f>
        <v>1</v>
      </c>
      <c r="AA23" s="36" t="b">
        <f>OR(bins_29[[#This Row],[id_hauss]]="000",
bins_29[[#This Row],[id_hauss]] = RIGHT(bins_29[[#This Row],[ID EMISOR]], 3))</f>
        <v>1</v>
      </c>
      <c r="AB23" s="37" t="b">
        <f>bins_29[[#This Row],[nom_001]]&lt;&gt;"[sin banco]"</f>
        <v>0</v>
      </c>
      <c r="AC23" s="38">
        <f>IFERROR(FIND(",", bins_29[[#This Row],[INSTITUCIÓN]]),
FIND(" S.", bins_29[[#This Row],[INSTITUCIÓN]]))</f>
        <v>30</v>
      </c>
      <c r="AD23" s="15" t="str">
        <f>LEFT(bins_29[[#This Row],[INSTITUCIÓN]], bins_29[[#This Row],[aux_mod]]-1)</f>
        <v>Caja Popular de Ahorros Yanga</v>
      </c>
      <c r="AE23" s="40" t="str">
        <f>IFERROR(VLOOKUP(bins_29[[#This Row],[ID EMISOR]], hauss[], 2, 0), "000")</f>
        <v>000</v>
      </c>
      <c r="AF23" s="15" t="str">
        <f>INDEX(banxico[alias], MATCH( bins_29[[#This Row],[id_hauss]], banxico[id_3], 0))</f>
        <v>[sin banco]</v>
      </c>
      <c r="AH23" s="2" t="s">
        <v>402</v>
      </c>
      <c r="AI23" s="2" t="s">
        <v>1115</v>
      </c>
    </row>
    <row r="24" spans="5:37" x14ac:dyDescent="0.35">
      <c r="E24" s="25" t="s">
        <v>402</v>
      </c>
      <c r="F24" t="s">
        <v>12</v>
      </c>
      <c r="G24" s="16" t="str">
        <f>RIGHT(bin_banks[[#This Row],[ID INSTITUCIÓN]], 3)</f>
        <v>042</v>
      </c>
      <c r="H24" s="16">
        <f>IFERROR(MATCH(bin_banks[[#This Row],[ID INSTITUCIÓN]], bins_29[ID EMISOR], 0), "N/A")</f>
        <v>165</v>
      </c>
      <c r="I24" s="15" t="str" cm="1">
        <f t="array" ref="I24">INDEX(bins_29[nombre_mod], bin_banks[[#This Row],[id_29]])</f>
        <v>Banca Mifel</v>
      </c>
      <c r="J24" s="16" t="str" cm="1">
        <f t="array" ref="J24">INDEX(bins_29[ENTIDAD], bin_banks[[#This Row],[id_29]])</f>
        <v>35/78</v>
      </c>
      <c r="K24" s="15">
        <f>LEN(bin_banks[[#This Row],[ent_29]])-LEN(SUBSTITUTE(bin_banks[[#This Row],[ent_29]], "/", ""))+1</f>
        <v>2</v>
      </c>
      <c r="M24" s="21">
        <v>40072</v>
      </c>
      <c r="N24" t="s">
        <v>18</v>
      </c>
      <c r="O24" s="40"/>
      <c r="P24" s="16" t="str">
        <f>LEFT(banxico[[#This Row],[Clave]],2)</f>
        <v>40</v>
      </c>
      <c r="Q24" s="16" t="str">
        <f>RIGHT(banxico[[#This Row],[Clave]], 3)</f>
        <v>072</v>
      </c>
      <c r="R24" s="20" t="s">
        <v>567</v>
      </c>
      <c r="S24" s="13"/>
      <c r="T24" s="30" t="s">
        <v>722</v>
      </c>
      <c r="U24" s="22" t="s">
        <v>191</v>
      </c>
      <c r="V24" s="14" t="s">
        <v>723</v>
      </c>
      <c r="W24" s="14" t="s">
        <v>462</v>
      </c>
      <c r="X24" s="24" t="s">
        <v>624</v>
      </c>
      <c r="Y24" s="23">
        <v>42613</v>
      </c>
      <c r="Z24" s="35" t="b">
        <f>ISNUMBER(MATCH(bins_29[[#This Row],[ID EMISOR]], bin_banks[ID INSTITUCIÓN], 0))</f>
        <v>1</v>
      </c>
      <c r="AA24" s="36" t="b">
        <f>OR(bins_29[[#This Row],[id_hauss]]="000",
bins_29[[#This Row],[id_hauss]] = RIGHT(bins_29[[#This Row],[ID EMISOR]], 3))</f>
        <v>1</v>
      </c>
      <c r="AB24" s="37" t="b">
        <f>bins_29[[#This Row],[nom_001]]&lt;&gt;"[sin banco]"</f>
        <v>0</v>
      </c>
      <c r="AC24" s="38">
        <f>IFERROR(FIND(",", bins_29[[#This Row],[INSTITUCIÓN]]),
FIND(" S.", bins_29[[#This Row],[INSTITUCIÓN]]))</f>
        <v>18</v>
      </c>
      <c r="AD24" s="15" t="str">
        <f>LEFT(bins_29[[#This Row],[INSTITUCIÓN]], bins_29[[#This Row],[aux_mod]]-1)</f>
        <v>Caja Gonzalo Vega</v>
      </c>
      <c r="AE24" s="40" t="str">
        <f>IFERROR(VLOOKUP(bins_29[[#This Row],[ID EMISOR]], hauss[], 2, 0), "000")</f>
        <v>000</v>
      </c>
      <c r="AF24" s="15" t="str">
        <f>INDEX(banxico[alias], MATCH( bins_29[[#This Row],[id_hauss]], banxico[id_3], 0))</f>
        <v>[sin banco]</v>
      </c>
      <c r="AH24" s="2" t="s">
        <v>353</v>
      </c>
      <c r="AI24" s="2" t="s">
        <v>1116</v>
      </c>
    </row>
    <row r="25" spans="5:37" x14ac:dyDescent="0.35">
      <c r="E25" s="25" t="s">
        <v>353</v>
      </c>
      <c r="F25" t="s">
        <v>193</v>
      </c>
      <c r="G25" s="16" t="str">
        <f>RIGHT(bin_banks[[#This Row],[ID INSTITUCIÓN]], 3)</f>
        <v>044</v>
      </c>
      <c r="H25" s="16">
        <f>IFERROR(MATCH(bin_banks[[#This Row],[ID INSTITUCIÓN]], bins_29[ID EMISOR], 0), "N/A")</f>
        <v>166</v>
      </c>
      <c r="I25" s="15" t="str" cm="1">
        <f t="array" ref="I25">INDEX(bins_29[nombre_mod], bin_banks[[#This Row],[id_29]])</f>
        <v>Scotiabank Inverlat</v>
      </c>
      <c r="J25" s="16" t="str" cm="1">
        <f t="array" ref="J25">INDEX(bins_29[ENTIDAD], bin_banks[[#This Row],[id_29]])</f>
        <v>2 / 59 /86</v>
      </c>
      <c r="K25" s="15">
        <f>LEN(bin_banks[[#This Row],[ent_29]])-LEN(SUBSTITUTE(bin_banks[[#This Row],[ent_29]], "/", ""))+1</f>
        <v>3</v>
      </c>
      <c r="M25" s="21">
        <v>40106</v>
      </c>
      <c r="N25" t="s">
        <v>19</v>
      </c>
      <c r="O25" s="40"/>
      <c r="P25" s="16" t="str">
        <f>LEFT(banxico[[#This Row],[Clave]],2)</f>
        <v>40</v>
      </c>
      <c r="Q25" s="16" t="str">
        <f>RIGHT(banxico[[#This Row],[Clave]], 3)</f>
        <v>106</v>
      </c>
      <c r="R25" s="20" t="s">
        <v>610</v>
      </c>
      <c r="S25" s="13"/>
      <c r="T25" s="30" t="s">
        <v>767</v>
      </c>
      <c r="U25" s="22" t="s">
        <v>191</v>
      </c>
      <c r="V25" s="14" t="s">
        <v>768</v>
      </c>
      <c r="W25" s="14" t="s">
        <v>430</v>
      </c>
      <c r="X25" s="24" t="s">
        <v>624</v>
      </c>
      <c r="Y25" s="23">
        <v>40402</v>
      </c>
      <c r="Z25" s="35" t="b">
        <f>ISNUMBER(MATCH(bins_29[[#This Row],[ID EMISOR]], bin_banks[ID INSTITUCIÓN], 0))</f>
        <v>1</v>
      </c>
      <c r="AA25" s="36" t="b">
        <f>OR(bins_29[[#This Row],[id_hauss]]="000",
bins_29[[#This Row],[id_hauss]] = RIGHT(bins_29[[#This Row],[ID EMISOR]], 3))</f>
        <v>1</v>
      </c>
      <c r="AB25" s="37" t="b">
        <f>bins_29[[#This Row],[nom_001]]&lt;&gt;"[sin banco]"</f>
        <v>0</v>
      </c>
      <c r="AC25" s="38">
        <f>IFERROR(FIND(",", bins_29[[#This Row],[INSTITUCIÓN]]),
FIND(" S.", bins_29[[#This Row],[INSTITUCIÓN]]))</f>
        <v>12</v>
      </c>
      <c r="AD25" s="15" t="str">
        <f>LEFT(bins_29[[#This Row],[INSTITUCIÓN]], bins_29[[#This Row],[aux_mod]]-1)</f>
        <v>Caja SMG de</v>
      </c>
      <c r="AE25" s="40" t="str">
        <f>IFERROR(VLOOKUP(bins_29[[#This Row],[ID EMISOR]], hauss[], 2, 0), "000")</f>
        <v>000</v>
      </c>
      <c r="AF25" s="15" t="str">
        <f>INDEX(banxico[alias], MATCH( bins_29[[#This Row],[id_hauss]], banxico[id_3], 0))</f>
        <v>[sin banco]</v>
      </c>
      <c r="AH25" s="2" t="s">
        <v>388</v>
      </c>
      <c r="AI25" s="2" t="s">
        <v>1103</v>
      </c>
    </row>
    <row r="26" spans="5:37" x14ac:dyDescent="0.35">
      <c r="E26" s="25" t="s">
        <v>388</v>
      </c>
      <c r="F26" t="s">
        <v>215</v>
      </c>
      <c r="G26" s="16" t="str">
        <f>RIGHT(bin_banks[[#This Row],[ID INSTITUCIÓN]], 3)</f>
        <v>045</v>
      </c>
      <c r="H26" s="16">
        <f>IFERROR(MATCH(bin_banks[[#This Row],[ID INSTITUCIÓN]], bins_29[ID EMISOR], 0), "N/A")</f>
        <v>26</v>
      </c>
      <c r="I26" s="15" t="str" cm="1">
        <f t="array" ref="I26">INDEX(bins_29[nombre_mod], bin_banks[[#This Row],[id_29]])</f>
        <v>Caja Morelia Valladolid</v>
      </c>
      <c r="J26" s="16" t="str" cm="1">
        <f t="array" ref="J26">INDEX(bins_29[ENTIDAD], bin_banks[[#This Row],[id_29]])</f>
        <v>797 / 739</v>
      </c>
      <c r="K26" s="15">
        <f>LEN(bin_banks[[#This Row],[ent_29]])-LEN(SUBSTITUTE(bin_banks[[#This Row],[ent_29]], "/", ""))+1</f>
        <v>2</v>
      </c>
      <c r="M26" s="21">
        <v>40108</v>
      </c>
      <c r="N26" t="s">
        <v>20</v>
      </c>
      <c r="O26" s="40"/>
      <c r="P26" s="16" t="str">
        <f>LEFT(banxico[[#This Row],[Clave]],2)</f>
        <v>40</v>
      </c>
      <c r="Q26" s="16" t="str">
        <f>RIGHT(banxico[[#This Row],[Clave]], 3)</f>
        <v>108</v>
      </c>
      <c r="R26" s="20" t="s">
        <v>20</v>
      </c>
      <c r="S26" s="13"/>
      <c r="T26" s="30" t="s">
        <v>974</v>
      </c>
      <c r="U26" s="22" t="s">
        <v>191</v>
      </c>
      <c r="V26" s="14" t="s">
        <v>975</v>
      </c>
      <c r="W26" s="14" t="s">
        <v>373</v>
      </c>
      <c r="X26" s="24" t="s">
        <v>1064</v>
      </c>
      <c r="Y26" s="23">
        <v>36526</v>
      </c>
      <c r="Z26" s="35" t="b">
        <f>ISNUMBER(MATCH(bins_29[[#This Row],[ID EMISOR]], bin_banks[ID INSTITUCIÓN], 0))</f>
        <v>1</v>
      </c>
      <c r="AA26" s="36" t="b">
        <f>OR(bins_29[[#This Row],[id_hauss]]="000",
bins_29[[#This Row],[id_hauss]] = RIGHT(bins_29[[#This Row],[ID EMISOR]], 3))</f>
        <v>1</v>
      </c>
      <c r="AB26" s="37" t="b">
        <f>bins_29[[#This Row],[nom_001]]&lt;&gt;"[sin banco]"</f>
        <v>0</v>
      </c>
      <c r="AC26" s="38">
        <f>IFERROR(FIND(",", bins_29[[#This Row],[INSTITUCIÓN]]),
FIND(" S.", bins_29[[#This Row],[INSTITUCIÓN]]))</f>
        <v>10</v>
      </c>
      <c r="AD26" s="15" t="str">
        <f>LEFT(bins_29[[#This Row],[INSTITUCIÓN]], bins_29[[#This Row],[aux_mod]]-1)</f>
        <v>Ixe Banco</v>
      </c>
      <c r="AE26" s="40" t="str">
        <f>IFERROR(VLOOKUP(bins_29[[#This Row],[ID EMISOR]], hauss[], 2, 0), "000")</f>
        <v>000</v>
      </c>
      <c r="AF26" s="15" t="str">
        <f>INDEX(banxico[alias], MATCH( bins_29[[#This Row],[id_hauss]], banxico[id_3], 0))</f>
        <v>[sin banco]</v>
      </c>
      <c r="AH26" s="2" t="s">
        <v>453</v>
      </c>
      <c r="AI26" s="2" t="s">
        <v>1103</v>
      </c>
    </row>
    <row r="27" spans="5:37" x14ac:dyDescent="0.35">
      <c r="E27" s="25" t="s">
        <v>453</v>
      </c>
      <c r="F27" t="s">
        <v>280</v>
      </c>
      <c r="G27" s="16" t="str">
        <f>RIGHT(bin_banks[[#This Row],[ID INSTITUCIÓN]], 3)</f>
        <v>049</v>
      </c>
      <c r="H27" s="16">
        <f>IFERROR(MATCH(bin_banks[[#This Row],[ID INSTITUCIÓN]], bins_29[ID EMISOR], 0), "N/A")</f>
        <v>27</v>
      </c>
      <c r="I27" s="15" t="str" cm="1">
        <f t="array" ref="I27">INDEX(bins_29[nombre_mod], bin_banks[[#This Row],[id_29]])</f>
        <v>Caja Popular Fray Juan Calero</v>
      </c>
      <c r="J27" s="16" t="str" cm="1">
        <f t="array" ref="J27">INDEX(bins_29[ENTIDAD], bin_banks[[#This Row],[id_29]])</f>
        <v>176</v>
      </c>
      <c r="K27" s="15">
        <f>LEN(bin_banks[[#This Row],[ent_29]])-LEN(SUBSTITUTE(bin_banks[[#This Row],[ent_29]], "/", ""))+1</f>
        <v>1</v>
      </c>
      <c r="M27" s="21">
        <v>40110</v>
      </c>
      <c r="N27" t="s">
        <v>21</v>
      </c>
      <c r="O27" s="40"/>
      <c r="P27" s="16" t="str">
        <f>LEFT(banxico[[#This Row],[Clave]],2)</f>
        <v>40</v>
      </c>
      <c r="Q27" s="16" t="str">
        <f>RIGHT(banxico[[#This Row],[Clave]], 3)</f>
        <v>110</v>
      </c>
      <c r="R27" s="20" t="s">
        <v>618</v>
      </c>
      <c r="S27" s="13"/>
      <c r="T27" s="30" t="s">
        <v>692</v>
      </c>
      <c r="U27" s="22" t="s">
        <v>191</v>
      </c>
      <c r="V27" s="14" t="s">
        <v>693</v>
      </c>
      <c r="W27" s="14" t="s">
        <v>442</v>
      </c>
      <c r="X27" s="24" t="s">
        <v>624</v>
      </c>
      <c r="Y27" s="23">
        <v>41575</v>
      </c>
      <c r="Z27" s="35" t="b">
        <f>ISNUMBER(MATCH(bins_29[[#This Row],[ID EMISOR]], bin_banks[ID INSTITUCIÓN], 0))</f>
        <v>1</v>
      </c>
      <c r="AA27" s="36" t="b">
        <f>OR(bins_29[[#This Row],[id_hauss]]="000",
bins_29[[#This Row],[id_hauss]] = RIGHT(bins_29[[#This Row],[ID EMISOR]], 3))</f>
        <v>1</v>
      </c>
      <c r="AB27" s="37" t="b">
        <f>bins_29[[#This Row],[nom_001]]&lt;&gt;"[sin banco]"</f>
        <v>0</v>
      </c>
      <c r="AC27" s="38">
        <f>IFERROR(FIND(",", bins_29[[#This Row],[INSTITUCIÓN]]),
FIND(" S.", bins_29[[#This Row],[INSTITUCIÓN]]))</f>
        <v>21</v>
      </c>
      <c r="AD27" s="15" t="str">
        <f>LEFT(bins_29[[#This Row],[INSTITUCIÓN]], bins_29[[#This Row],[aux_mod]]-1)</f>
        <v>Cooperativa Acreimex</v>
      </c>
      <c r="AE27" s="40" t="str">
        <f>IFERROR(VLOOKUP(bins_29[[#This Row],[ID EMISOR]], hauss[], 2, 0), "000")</f>
        <v>000</v>
      </c>
      <c r="AF27" s="15" t="str">
        <f>INDEX(banxico[alias], MATCH( bins_29[[#This Row],[id_hauss]], banxico[id_3], 0))</f>
        <v>[sin banco]</v>
      </c>
      <c r="AH27" s="2" t="s">
        <v>411</v>
      </c>
      <c r="AI27" s="2" t="s">
        <v>1117</v>
      </c>
      <c r="AJ27">
        <v>1</v>
      </c>
      <c r="AK27" t="s">
        <v>1107</v>
      </c>
    </row>
    <row r="28" spans="5:37" x14ac:dyDescent="0.35">
      <c r="E28" s="25" t="s">
        <v>411</v>
      </c>
      <c r="F28" t="s">
        <v>207</v>
      </c>
      <c r="G28" s="16" t="str">
        <f>RIGHT(bin_banks[[#This Row],[ID INSTITUCIÓN]], 3)</f>
        <v>056</v>
      </c>
      <c r="H28" s="16">
        <f>IFERROR(MATCH(bin_banks[[#This Row],[ID INSTITUCIÓN]], bins_29[ID EMISOR], 0), "N/A")</f>
        <v>3</v>
      </c>
      <c r="I28" s="15" t="str" cm="1">
        <f t="array" ref="I28">INDEX(bins_29[nombre_mod], bin_banks[[#This Row],[id_29]])</f>
        <v>Caja Popular Mexicana</v>
      </c>
      <c r="J28" s="16" t="str" cm="1">
        <f t="array" ref="J28">INDEX(bins_29[ENTIDAD], bin_banks[[#This Row],[id_29]])</f>
        <v>19</v>
      </c>
      <c r="K28" s="15">
        <f>LEN(bin_banks[[#This Row],[ent_29]])-LEN(SUBSTITUTE(bin_banks[[#This Row],[ent_29]], "/", ""))+1</f>
        <v>1</v>
      </c>
      <c r="M28" s="21">
        <v>40112</v>
      </c>
      <c r="N28" t="s">
        <v>22</v>
      </c>
      <c r="O28" s="40"/>
      <c r="P28" s="16" t="str">
        <f>LEFT(banxico[[#This Row],[Clave]],2)</f>
        <v>40</v>
      </c>
      <c r="Q28" s="16" t="str">
        <f>RIGHT(banxico[[#This Row],[Clave]], 3)</f>
        <v>112</v>
      </c>
      <c r="R28" s="20" t="s">
        <v>568</v>
      </c>
      <c r="S28" s="13"/>
      <c r="T28" s="30" t="s">
        <v>763</v>
      </c>
      <c r="U28" s="22" t="s">
        <v>191</v>
      </c>
      <c r="V28" s="14" t="s">
        <v>764</v>
      </c>
      <c r="W28" s="14" t="s">
        <v>425</v>
      </c>
      <c r="X28" s="24" t="s">
        <v>624</v>
      </c>
      <c r="Y28" s="23">
        <v>40269</v>
      </c>
      <c r="Z28" s="35" t="b">
        <f>ISNUMBER(MATCH(bins_29[[#This Row],[ID EMISOR]], bin_banks[ID INSTITUCIÓN], 0))</f>
        <v>1</v>
      </c>
      <c r="AA28" s="36" t="b">
        <f>OR(bins_29[[#This Row],[id_hauss]]="000",
bins_29[[#This Row],[id_hauss]] = RIGHT(bins_29[[#This Row],[ID EMISOR]], 3))</f>
        <v>1</v>
      </c>
      <c r="AB28" s="37" t="b">
        <f>bins_29[[#This Row],[nom_001]]&lt;&gt;"[sin banco]"</f>
        <v>0</v>
      </c>
      <c r="AC28" s="38">
        <f>IFERROR(FIND(",", bins_29[[#This Row],[INSTITUCIÓN]]),
FIND(" S.", bins_29[[#This Row],[INSTITUCIÓN]]))</f>
        <v>17</v>
      </c>
      <c r="AD28" s="15" t="str">
        <f>LEFT(bins_29[[#This Row],[INSTITUCIÓN]], bins_29[[#This Row],[aux_mod]]-1)</f>
        <v>Caja San Nicolas</v>
      </c>
      <c r="AE28" s="40" t="str">
        <f>IFERROR(VLOOKUP(bins_29[[#This Row],[ID EMISOR]], hauss[], 2, 0), "000")</f>
        <v>000</v>
      </c>
      <c r="AF28" s="15" t="str">
        <f>INDEX(banxico[alias], MATCH( bins_29[[#This Row],[id_hauss]], banxico[id_3], 0))</f>
        <v>[sin banco]</v>
      </c>
      <c r="AH28" s="2" t="s">
        <v>386</v>
      </c>
      <c r="AI28" s="2" t="s">
        <v>1118</v>
      </c>
    </row>
    <row r="29" spans="5:37" x14ac:dyDescent="0.35">
      <c r="E29" s="25" t="s">
        <v>386</v>
      </c>
      <c r="F29" t="s">
        <v>14</v>
      </c>
      <c r="G29" s="16" t="str">
        <f>RIGHT(bin_banks[[#This Row],[ID INSTITUCIÓN]], 3)</f>
        <v>058</v>
      </c>
      <c r="H29" s="16">
        <f>IFERROR(MATCH(bin_banks[[#This Row],[ID INSTITUCIÓN]], bins_29[ID EMISOR], 0), "N/A")</f>
        <v>167</v>
      </c>
      <c r="I29" s="15" t="str" cm="1">
        <f t="array" ref="I29">INDEX(bins_29[nombre_mod], bin_banks[[#This Row],[id_29]])</f>
        <v>Banregio</v>
      </c>
      <c r="J29" s="16" t="str" cm="1">
        <f t="array" ref="J29">INDEX(bins_29[ENTIDAD], bin_banks[[#This Row],[id_29]])</f>
        <v>79 / 1008</v>
      </c>
      <c r="K29" s="15">
        <f>LEN(bin_banks[[#This Row],[ent_29]])-LEN(SUBSTITUTE(bin_banks[[#This Row],[ent_29]], "/", ""))+1</f>
        <v>2</v>
      </c>
      <c r="M29" s="21">
        <v>40113</v>
      </c>
      <c r="N29" t="s">
        <v>23</v>
      </c>
      <c r="O29" s="40"/>
      <c r="P29" s="16" t="str">
        <f>LEFT(banxico[[#This Row],[Clave]],2)</f>
        <v>40</v>
      </c>
      <c r="Q29" s="16" t="str">
        <f>RIGHT(banxico[[#This Row],[Clave]], 3)</f>
        <v>113</v>
      </c>
      <c r="R29" s="20" t="s">
        <v>1169</v>
      </c>
      <c r="S29" s="13"/>
      <c r="T29" s="30" t="s">
        <v>956</v>
      </c>
      <c r="U29" s="22" t="s">
        <v>191</v>
      </c>
      <c r="V29" s="14" t="s">
        <v>957</v>
      </c>
      <c r="W29" s="14" t="s">
        <v>388</v>
      </c>
      <c r="X29" s="24" t="s">
        <v>1054</v>
      </c>
      <c r="Y29" s="23">
        <v>40269</v>
      </c>
      <c r="Z29" s="35" t="b">
        <f>ISNUMBER(MATCH(bins_29[[#This Row],[ID EMISOR]], bin_banks[ID INSTITUCIÓN], 0))</f>
        <v>1</v>
      </c>
      <c r="AA29" s="36" t="b">
        <f>OR(bins_29[[#This Row],[id_hauss]]="000",
bins_29[[#This Row],[id_hauss]] = RIGHT(bins_29[[#This Row],[ID EMISOR]], 3))</f>
        <v>1</v>
      </c>
      <c r="AB29" s="37" t="b">
        <f>bins_29[[#This Row],[nom_001]]&lt;&gt;"[sin banco]"</f>
        <v>0</v>
      </c>
      <c r="AC29" s="38">
        <f>IFERROR(FIND(",", bins_29[[#This Row],[INSTITUCIÓN]]),
FIND(" S.", bins_29[[#This Row],[INSTITUCIÓN]]))</f>
        <v>24</v>
      </c>
      <c r="AD29" s="15" t="str">
        <f>LEFT(bins_29[[#This Row],[INSTITUCIÓN]], bins_29[[#This Row],[aux_mod]]-1)</f>
        <v>Caja Morelia Valladolid</v>
      </c>
      <c r="AE29" s="40" t="str">
        <f>IFERROR(VLOOKUP(bins_29[[#This Row],[ID EMISOR]], hauss[], 2, 0), "000")</f>
        <v>000</v>
      </c>
      <c r="AF29" s="15" t="str">
        <f>INDEX(banxico[alias], MATCH( bins_29[[#This Row],[id_hauss]], banxico[id_3], 0))</f>
        <v>[sin banco]</v>
      </c>
      <c r="AH29" s="2" t="s">
        <v>375</v>
      </c>
      <c r="AI29" s="2" t="s">
        <v>1119</v>
      </c>
    </row>
    <row r="30" spans="5:37" x14ac:dyDescent="0.35">
      <c r="E30" s="25" t="s">
        <v>375</v>
      </c>
      <c r="F30" t="s">
        <v>15</v>
      </c>
      <c r="G30" s="16" t="str">
        <f>RIGHT(bin_banks[[#This Row],[ID INSTITUCIÓN]], 3)</f>
        <v>059</v>
      </c>
      <c r="H30" s="16">
        <f>IFERROR(MATCH(bin_banks[[#This Row],[ID INSTITUCIÓN]], bins_29[ID EMISOR], 0), "N/A")</f>
        <v>168</v>
      </c>
      <c r="I30" s="15" t="str" cm="1">
        <f t="array" ref="I30">INDEX(bins_29[nombre_mod], bin_banks[[#This Row],[id_29]])</f>
        <v>Banco Invex</v>
      </c>
      <c r="J30" s="16" t="str" cm="1">
        <f t="array" ref="J30">INDEX(bins_29[ENTIDAD], bin_banks[[#This Row],[id_29]])</f>
        <v>74/88/830/216</v>
      </c>
      <c r="K30" s="15">
        <f>LEN(bin_banks[[#This Row],[ent_29]])-LEN(SUBSTITUTE(bin_banks[[#This Row],[ent_29]], "/", ""))+1</f>
        <v>4</v>
      </c>
      <c r="M30" s="21">
        <v>40124</v>
      </c>
      <c r="N30" t="s">
        <v>175</v>
      </c>
      <c r="O30" s="40"/>
      <c r="P30" s="16" t="str">
        <f>LEFT(banxico[[#This Row],[Clave]],2)</f>
        <v>40</v>
      </c>
      <c r="Q30" s="16" t="str">
        <f>RIGHT(banxico[[#This Row],[Clave]], 3)</f>
        <v>124</v>
      </c>
      <c r="R30" s="20" t="s">
        <v>617</v>
      </c>
      <c r="S30" s="13"/>
      <c r="T30" s="30" t="s">
        <v>740</v>
      </c>
      <c r="U30" s="22" t="s">
        <v>191</v>
      </c>
      <c r="V30" s="14" t="s">
        <v>741</v>
      </c>
      <c r="W30" s="14" t="s">
        <v>453</v>
      </c>
      <c r="X30" s="24" t="s">
        <v>624</v>
      </c>
      <c r="Y30" s="23">
        <v>42121</v>
      </c>
      <c r="Z30" s="35" t="b">
        <f>ISNUMBER(MATCH(bins_29[[#This Row],[ID EMISOR]], bin_banks[ID INSTITUCIÓN], 0))</f>
        <v>1</v>
      </c>
      <c r="AA30" s="36" t="b">
        <f>OR(bins_29[[#This Row],[id_hauss]]="000",
bins_29[[#This Row],[id_hauss]] = RIGHT(bins_29[[#This Row],[ID EMISOR]], 3))</f>
        <v>1</v>
      </c>
      <c r="AB30" s="37" t="b">
        <f>bins_29[[#This Row],[nom_001]]&lt;&gt;"[sin banco]"</f>
        <v>0</v>
      </c>
      <c r="AC30" s="38">
        <f>IFERROR(FIND(",", bins_29[[#This Row],[INSTITUCIÓN]]),
FIND(" S.", bins_29[[#This Row],[INSTITUCIÓN]]))</f>
        <v>30</v>
      </c>
      <c r="AD30" s="15" t="str">
        <f>LEFT(bins_29[[#This Row],[INSTITUCIÓN]], bins_29[[#This Row],[aux_mod]]-1)</f>
        <v>Caja Popular Fray Juan Calero</v>
      </c>
      <c r="AE30" s="40" t="str">
        <f>IFERROR(VLOOKUP(bins_29[[#This Row],[ID EMISOR]], hauss[], 2, 0), "000")</f>
        <v>000</v>
      </c>
      <c r="AF30" s="15" t="str">
        <f>INDEX(banxico[alias], MATCH( bins_29[[#This Row],[id_hauss]], banxico[id_3], 0))</f>
        <v>[sin banco]</v>
      </c>
      <c r="AH30" s="2" t="s">
        <v>399</v>
      </c>
      <c r="AI30" s="2" t="s">
        <v>1120</v>
      </c>
    </row>
    <row r="31" spans="5:37" x14ac:dyDescent="0.35">
      <c r="E31" s="25" t="s">
        <v>399</v>
      </c>
      <c r="F31" t="s">
        <v>16</v>
      </c>
      <c r="G31" s="16" t="str">
        <f>RIGHT(bin_banks[[#This Row],[ID INSTITUCIÓN]], 3)</f>
        <v>060</v>
      </c>
      <c r="H31" s="16">
        <f>IFERROR(MATCH(bin_banks[[#This Row],[ID INSTITUCIÓN]], bins_29[ID EMISOR], 0), "N/A")</f>
        <v>169</v>
      </c>
      <c r="I31" s="15" t="str" cm="1">
        <f t="array" ref="I31">INDEX(bins_29[nombre_mod], bin_banks[[#This Row],[id_29]])</f>
        <v>Bansi</v>
      </c>
      <c r="J31" s="16" t="str" cm="1">
        <f t="array" ref="J31">INDEX(bins_29[ENTIDAD], bin_banks[[#This Row],[id_29]])</f>
        <v>80</v>
      </c>
      <c r="K31" s="15">
        <f>LEN(bin_banks[[#This Row],[ent_29]])-LEN(SUBSTITUTE(bin_banks[[#This Row],[ent_29]], "/", ""))+1</f>
        <v>1</v>
      </c>
      <c r="M31" s="21">
        <v>40127</v>
      </c>
      <c r="N31" t="s">
        <v>24</v>
      </c>
      <c r="O31" s="40"/>
      <c r="P31" s="16" t="str">
        <f>LEFT(banxico[[#This Row],[Clave]],2)</f>
        <v>40</v>
      </c>
      <c r="Q31" s="16" t="str">
        <f>RIGHT(banxico[[#This Row],[Clave]], 3)</f>
        <v>127</v>
      </c>
      <c r="R31" s="20" t="s">
        <v>1095</v>
      </c>
      <c r="S31" s="13"/>
      <c r="T31" s="30" t="s">
        <v>699</v>
      </c>
      <c r="U31" s="22" t="s">
        <v>191</v>
      </c>
      <c r="V31" s="14" t="s">
        <v>861</v>
      </c>
      <c r="W31" s="14" t="s">
        <v>479</v>
      </c>
      <c r="X31" s="24" t="s">
        <v>624</v>
      </c>
      <c r="Y31" s="23">
        <v>43271</v>
      </c>
      <c r="Z31" s="35" t="b">
        <f>ISNUMBER(MATCH(bins_29[[#This Row],[ID EMISOR]], bin_banks[ID INSTITUCIÓN], 0))</f>
        <v>1</v>
      </c>
      <c r="AA31" s="36" t="b">
        <f>OR(bins_29[[#This Row],[id_hauss]]="000",
bins_29[[#This Row],[id_hauss]] = RIGHT(bins_29[[#This Row],[ID EMISOR]], 3))</f>
        <v>1</v>
      </c>
      <c r="AB31" s="37" t="b">
        <f>bins_29[[#This Row],[nom_001]]&lt;&gt;"[sin banco]"</f>
        <v>0</v>
      </c>
      <c r="AC31" s="38">
        <f>IFERROR(FIND(",", bins_29[[#This Row],[INSTITUCIÓN]]),
FIND(" S.", bins_29[[#This Row],[INSTITUCIÓN]]))</f>
        <v>35</v>
      </c>
      <c r="AD31" s="15" t="str">
        <f>LEFT(bins_29[[#This Row],[INSTITUCIÓN]], bins_29[[#This Row],[aux_mod]]-1)</f>
        <v>Opciones Empresariales del Noreste</v>
      </c>
      <c r="AE31" s="40" t="str">
        <f>IFERROR(VLOOKUP(bins_29[[#This Row],[ID EMISOR]], hauss[], 2, 0), "000")</f>
        <v>000</v>
      </c>
      <c r="AF31" s="15" t="str">
        <f>INDEX(banxico[alias], MATCH( bins_29[[#This Row],[id_hauss]], banxico[id_3], 0))</f>
        <v>[sin banco]</v>
      </c>
      <c r="AH31" s="2" t="s">
        <v>382</v>
      </c>
      <c r="AI31" s="2" t="s">
        <v>1121</v>
      </c>
    </row>
    <row r="32" spans="5:37" x14ac:dyDescent="0.35">
      <c r="E32" s="25" t="s">
        <v>382</v>
      </c>
      <c r="F32" t="s">
        <v>17</v>
      </c>
      <c r="G32" s="16" t="str">
        <f>RIGHT(bin_banks[[#This Row],[ID INSTITUCIÓN]], 3)</f>
        <v>062</v>
      </c>
      <c r="H32" s="16">
        <f>IFERROR(MATCH(bin_banks[[#This Row],[ID INSTITUCIÓN]], bins_29[ID EMISOR], 0), "N/A")</f>
        <v>170</v>
      </c>
      <c r="I32" s="15" t="str" cm="1">
        <f t="array" ref="I32">INDEX(bins_29[nombre_mod], bin_banks[[#This Row],[id_29]])</f>
        <v>Banca Afirme</v>
      </c>
      <c r="J32" s="16" t="str" cm="1">
        <f t="array" ref="J32">INDEX(bins_29[ENTIDAD], bin_banks[[#This Row],[id_29]])</f>
        <v>58 / 82 / 351 / 352</v>
      </c>
      <c r="K32" s="15">
        <f>LEN(bin_banks[[#This Row],[ent_29]])-LEN(SUBSTITUTE(bin_banks[[#This Row],[ent_29]], "/", ""))+1</f>
        <v>4</v>
      </c>
      <c r="M32" s="21">
        <v>40128</v>
      </c>
      <c r="N32" t="s">
        <v>25</v>
      </c>
      <c r="O32" s="40"/>
      <c r="P32" s="16" t="str">
        <f>LEFT(banxico[[#This Row],[Clave]],2)</f>
        <v>40</v>
      </c>
      <c r="Q32" s="16" t="str">
        <f>RIGHT(banxico[[#This Row],[Clave]], 3)</f>
        <v>128</v>
      </c>
      <c r="R32" s="20" t="s">
        <v>569</v>
      </c>
      <c r="S32" s="13"/>
      <c r="T32" s="30" t="s">
        <v>744</v>
      </c>
      <c r="U32" s="22" t="s">
        <v>191</v>
      </c>
      <c r="V32" s="14" t="s">
        <v>745</v>
      </c>
      <c r="W32" s="14" t="s">
        <v>429</v>
      </c>
      <c r="X32" s="24" t="s">
        <v>624</v>
      </c>
      <c r="Y32" s="23">
        <v>40406</v>
      </c>
      <c r="Z32" s="35" t="b">
        <f>ISNUMBER(MATCH(bins_29[[#This Row],[ID EMISOR]], bin_banks[ID INSTITUCIÓN], 0))</f>
        <v>1</v>
      </c>
      <c r="AA32" s="36" t="b">
        <f>OR(bins_29[[#This Row],[id_hauss]]="000",
bins_29[[#This Row],[id_hauss]] = RIGHT(bins_29[[#This Row],[ID EMISOR]], 3))</f>
        <v>1</v>
      </c>
      <c r="AB32" s="37" t="b">
        <f>bins_29[[#This Row],[nom_001]]&lt;&gt;"[sin banco]"</f>
        <v>0</v>
      </c>
      <c r="AC32" s="38">
        <f>IFERROR(FIND(",", bins_29[[#This Row],[INSTITUCIÓN]]),
FIND(" S.", bins_29[[#This Row],[INSTITUCIÓN]]))</f>
        <v>27</v>
      </c>
      <c r="AD32" s="15" t="str">
        <f>LEFT(bins_29[[#This Row],[INSTITUCIÓN]], bins_29[[#This Row],[aux_mod]]-1)</f>
        <v>Caja Popular Las Huastecas</v>
      </c>
      <c r="AE32" s="40" t="str">
        <f>IFERROR(VLOOKUP(bins_29[[#This Row],[ID EMISOR]], hauss[], 2, 0), "000")</f>
        <v>000</v>
      </c>
      <c r="AF32" s="15" t="str">
        <f>INDEX(banxico[alias], MATCH( bins_29[[#This Row],[id_hauss]], banxico[id_3], 0))</f>
        <v>[sin banco]</v>
      </c>
      <c r="AH32" s="2" t="s">
        <v>479</v>
      </c>
      <c r="AI32" s="2" t="s">
        <v>1103</v>
      </c>
    </row>
    <row r="33" spans="5:35" x14ac:dyDescent="0.35">
      <c r="E33" s="25" t="s">
        <v>479</v>
      </c>
      <c r="F33" t="s">
        <v>292</v>
      </c>
      <c r="G33" s="16" t="str">
        <f>RIGHT(bin_banks[[#This Row],[ID INSTITUCIÓN]], 3)</f>
        <v>069</v>
      </c>
      <c r="H33" s="16">
        <f>IFERROR(MATCH(bin_banks[[#This Row],[ID INSTITUCIÓN]], bins_29[ID EMISOR], 0), "N/A")</f>
        <v>28</v>
      </c>
      <c r="I33" s="15" t="str" cm="1">
        <f t="array" ref="I33">INDEX(bins_29[nombre_mod], bin_banks[[#This Row],[id_29]])</f>
        <v>Opciones Empresariales del Noreste</v>
      </c>
      <c r="J33" s="16" t="str" cm="1">
        <f t="array" ref="J33">INDEX(bins_29[ENTIDAD], bin_banks[[#This Row],[id_29]])</f>
        <v>308</v>
      </c>
      <c r="K33" s="15">
        <f>LEN(bin_banks[[#This Row],[ent_29]])-LEN(SUBSTITUTE(bin_banks[[#This Row],[ent_29]], "/", ""))+1</f>
        <v>1</v>
      </c>
      <c r="M33" s="21">
        <v>40129</v>
      </c>
      <c r="N33" t="s">
        <v>26</v>
      </c>
      <c r="O33" s="40"/>
      <c r="P33" s="16" t="str">
        <f>LEFT(banxico[[#This Row],[Clave]],2)</f>
        <v>40</v>
      </c>
      <c r="Q33" s="16" t="str">
        <f>RIGHT(banxico[[#This Row],[Clave]], 3)</f>
        <v>129</v>
      </c>
      <c r="R33" s="20" t="s">
        <v>570</v>
      </c>
      <c r="S33" s="13"/>
      <c r="T33" s="30" t="s">
        <v>753</v>
      </c>
      <c r="U33" s="22" t="s">
        <v>191</v>
      </c>
      <c r="V33" s="14" t="s">
        <v>754</v>
      </c>
      <c r="W33" s="14" t="s">
        <v>460</v>
      </c>
      <c r="X33" s="24" t="s">
        <v>624</v>
      </c>
      <c r="Y33" s="23">
        <v>42535</v>
      </c>
      <c r="Z33" s="35" t="b">
        <f>ISNUMBER(MATCH(bins_29[[#This Row],[ID EMISOR]], bin_banks[ID INSTITUCIÓN], 0))</f>
        <v>1</v>
      </c>
      <c r="AA33" s="36" t="b">
        <f>OR(bins_29[[#This Row],[id_hauss]]="000",
bins_29[[#This Row],[id_hauss]] = RIGHT(bins_29[[#This Row],[ID EMISOR]], 3))</f>
        <v>1</v>
      </c>
      <c r="AB33" s="37" t="b">
        <f>bins_29[[#This Row],[nom_001]]&lt;&gt;"[sin banco]"</f>
        <v>0</v>
      </c>
      <c r="AC33" s="38">
        <f>IFERROR(FIND(",", bins_29[[#This Row],[INSTITUCIÓN]]),
FIND(" S.", bins_29[[#This Row],[INSTITUCIÓN]]))</f>
        <v>24</v>
      </c>
      <c r="AD33" s="15" t="str">
        <f>LEFT(bins_29[[#This Row],[INSTITUCIÓN]], bins_29[[#This Row],[aux_mod]]-1)</f>
        <v>Caja Popular San Rafael</v>
      </c>
      <c r="AE33" s="40" t="str">
        <f>IFERROR(VLOOKUP(bins_29[[#This Row],[ID EMISOR]], hauss[], 2, 0), "000")</f>
        <v>000</v>
      </c>
      <c r="AF33" s="15" t="str">
        <f>INDEX(banxico[alias], MATCH( bins_29[[#This Row],[id_hauss]], banxico[id_3], 0))</f>
        <v>[sin banco]</v>
      </c>
      <c r="AH33" s="2" t="s">
        <v>390</v>
      </c>
      <c r="AI33" s="2" t="s">
        <v>1122</v>
      </c>
    </row>
    <row r="34" spans="5:35" x14ac:dyDescent="0.35">
      <c r="E34" s="25" t="s">
        <v>390</v>
      </c>
      <c r="F34" t="s">
        <v>18</v>
      </c>
      <c r="G34" s="16" t="str">
        <f>RIGHT(bin_banks[[#This Row],[ID INSTITUCIÓN]], 3)</f>
        <v>072</v>
      </c>
      <c r="H34" s="16">
        <f>IFERROR(MATCH(bin_banks[[#This Row],[ID INSTITUCIÓN]], bins_29[ID EMISOR], 0), "N/A")</f>
        <v>171</v>
      </c>
      <c r="I34" s="15" t="str" cm="1">
        <f t="array" ref="I34">INDEX(bins_29[nombre_mod], bin_banks[[#This Row],[id_29]])</f>
        <v>Banorte</v>
      </c>
      <c r="J34" s="16" t="str" cm="1">
        <f t="array" ref="J34">INDEX(bins_29[ENTIDAD], bin_banks[[#This Row],[id_29]])</f>
        <v>7/38/39/875</v>
      </c>
      <c r="K34" s="15">
        <f>LEN(bin_banks[[#This Row],[ent_29]])-LEN(SUBSTITUTE(bin_banks[[#This Row],[ent_29]], "/", ""))+1</f>
        <v>4</v>
      </c>
      <c r="M34" s="21">
        <v>40130</v>
      </c>
      <c r="N34" t="s">
        <v>27</v>
      </c>
      <c r="O34" s="40"/>
      <c r="P34" s="16" t="str">
        <f>LEFT(banxico[[#This Row],[Clave]],2)</f>
        <v>40</v>
      </c>
      <c r="Q34" s="16" t="str">
        <f>RIGHT(banxico[[#This Row],[Clave]], 3)</f>
        <v>130</v>
      </c>
      <c r="R34" s="20" t="s">
        <v>571</v>
      </c>
      <c r="S34" s="13"/>
      <c r="T34" s="30" t="s">
        <v>866</v>
      </c>
      <c r="U34" s="22" t="s">
        <v>191</v>
      </c>
      <c r="V34" s="14" t="s">
        <v>867</v>
      </c>
      <c r="W34" s="14" t="s">
        <v>480</v>
      </c>
      <c r="X34" s="24" t="s">
        <v>624</v>
      </c>
      <c r="Y34" s="23">
        <v>43277</v>
      </c>
      <c r="Z34" s="35" t="b">
        <f>ISNUMBER(MATCH(bins_29[[#This Row],[ID EMISOR]], bin_banks[ID INSTITUCIÓN], 0))</f>
        <v>1</v>
      </c>
      <c r="AA34" s="36" t="b">
        <f>OR(bins_29[[#This Row],[id_hauss]]="000",
bins_29[[#This Row],[id_hauss]] = RIGHT(bins_29[[#This Row],[ID EMISOR]], 3))</f>
        <v>1</v>
      </c>
      <c r="AB34" s="37" t="b">
        <f>bins_29[[#This Row],[nom_001]]&lt;&gt;"[sin banco]"</f>
        <v>0</v>
      </c>
      <c r="AC34" s="38">
        <f>IFERROR(FIND(",", bins_29[[#This Row],[INSTITUCIÓN]]),
FIND(" S.", bins_29[[#This Row],[INSTITUCIÓN]]))</f>
        <v>27</v>
      </c>
      <c r="AD34" s="15" t="str">
        <f>LEFT(bins_29[[#This Row],[INSTITUCIÓN]], bins_29[[#This Row],[aux_mod]]-1)</f>
        <v>Paso Seguro Creando Futuro</v>
      </c>
      <c r="AE34" s="40" t="str">
        <f>IFERROR(VLOOKUP(bins_29[[#This Row],[ID EMISOR]], hauss[], 2, 0), "000")</f>
        <v>000</v>
      </c>
      <c r="AF34" s="15" t="str">
        <f>INDEX(banxico[alias], MATCH( bins_29[[#This Row],[id_hauss]], banxico[id_3], 0))</f>
        <v>[sin banco]</v>
      </c>
      <c r="AH34" s="2" t="s">
        <v>429</v>
      </c>
      <c r="AI34" s="2" t="s">
        <v>1103</v>
      </c>
    </row>
    <row r="35" spans="5:35" x14ac:dyDescent="0.35">
      <c r="E35" s="25" t="s">
        <v>429</v>
      </c>
      <c r="F35" t="s">
        <v>273</v>
      </c>
      <c r="G35" s="16" t="str">
        <f>RIGHT(bin_banks[[#This Row],[ID INSTITUCIÓN]], 3)</f>
        <v>087</v>
      </c>
      <c r="H35" s="16">
        <f>IFERROR(MATCH(bin_banks[[#This Row],[ID INSTITUCIÓN]], bins_29[ID EMISOR], 0), "N/A")</f>
        <v>29</v>
      </c>
      <c r="I35" s="15" t="str" cm="1">
        <f t="array" ref="I35">INDEX(bins_29[nombre_mod], bin_banks[[#This Row],[id_29]])</f>
        <v>Caja Popular Las Huastecas</v>
      </c>
      <c r="J35" s="16" t="str" cm="1">
        <f t="array" ref="J35">INDEX(bins_29[ENTIDAD], bin_banks[[#This Row],[id_29]])</f>
        <v>792</v>
      </c>
      <c r="K35" s="15">
        <f>LEN(bin_banks[[#This Row],[ent_29]])-LEN(SUBSTITUTE(bin_banks[[#This Row],[ent_29]], "/", ""))+1</f>
        <v>1</v>
      </c>
      <c r="M35" s="21">
        <v>40132</v>
      </c>
      <c r="N35" t="s">
        <v>28</v>
      </c>
      <c r="O35" s="40"/>
      <c r="P35" s="16" t="str">
        <f>LEFT(banxico[[#This Row],[Clave]],2)</f>
        <v>40</v>
      </c>
      <c r="Q35" s="16" t="str">
        <f>RIGHT(banxico[[#This Row],[Clave]], 3)</f>
        <v>132</v>
      </c>
      <c r="R35" s="20" t="s">
        <v>572</v>
      </c>
      <c r="S35" s="13"/>
      <c r="T35" s="30" t="s">
        <v>728</v>
      </c>
      <c r="U35" s="22" t="s">
        <v>191</v>
      </c>
      <c r="V35" s="14" t="s">
        <v>729</v>
      </c>
      <c r="W35" s="14" t="s">
        <v>440</v>
      </c>
      <c r="X35" s="24" t="s">
        <v>624</v>
      </c>
      <c r="Y35" s="23">
        <v>41494</v>
      </c>
      <c r="Z35" s="35" t="b">
        <f>ISNUMBER(MATCH(bins_29[[#This Row],[ID EMISOR]], bin_banks[ID INSTITUCIÓN], 0))</f>
        <v>1</v>
      </c>
      <c r="AA35" s="36" t="b">
        <f>OR(bins_29[[#This Row],[id_hauss]]="000",
bins_29[[#This Row],[id_hauss]] = RIGHT(bins_29[[#This Row],[ID EMISOR]], 3))</f>
        <v>1</v>
      </c>
      <c r="AB35" s="37" t="b">
        <f>bins_29[[#This Row],[nom_001]]&lt;&gt;"[sin banco]"</f>
        <v>0</v>
      </c>
      <c r="AC35" s="38">
        <f>IFERROR(FIND(",", bins_29[[#This Row],[INSTITUCIÓN]]),
FIND(" S.", bins_29[[#This Row],[INSTITUCIÓN]]))</f>
        <v>24</v>
      </c>
      <c r="AD35" s="15" t="str">
        <f>LEFT(bins_29[[#This Row],[INSTITUCIÓN]], bins_29[[#This Row],[aux_mod]]-1)</f>
        <v>Caja La Sagrada Familia</v>
      </c>
      <c r="AE35" s="40" t="str">
        <f>IFERROR(VLOOKUP(bins_29[[#This Row],[ID EMISOR]], hauss[], 2, 0), "000")</f>
        <v>000</v>
      </c>
      <c r="AF35" s="15" t="str">
        <f>INDEX(banxico[alias], MATCH( bins_29[[#This Row],[id_hauss]], banxico[id_3], 0))</f>
        <v>[sin banco]</v>
      </c>
      <c r="AH35" s="2" t="s">
        <v>460</v>
      </c>
      <c r="AI35" s="2" t="s">
        <v>1103</v>
      </c>
    </row>
    <row r="36" spans="5:35" x14ac:dyDescent="0.35">
      <c r="E36" s="25" t="s">
        <v>460</v>
      </c>
      <c r="F36" t="s">
        <v>289</v>
      </c>
      <c r="G36" s="16" t="str">
        <f>RIGHT(bin_banks[[#This Row],[ID INSTITUCIÓN]], 3)</f>
        <v>095</v>
      </c>
      <c r="H36" s="16">
        <f>IFERROR(MATCH(bin_banks[[#This Row],[ID INSTITUCIÓN]], bins_29[ID EMISOR], 0), "N/A")</f>
        <v>30</v>
      </c>
      <c r="I36" s="15" t="str" cm="1">
        <f t="array" ref="I36">INDEX(bins_29[nombre_mod], bin_banks[[#This Row],[id_29]])</f>
        <v>Caja Popular San Rafael</v>
      </c>
      <c r="J36" s="16" t="str" cm="1">
        <f t="array" ref="J36">INDEX(bins_29[ENTIDAD], bin_banks[[#This Row],[id_29]])</f>
        <v>203</v>
      </c>
      <c r="K36" s="15">
        <f>LEN(bin_banks[[#This Row],[ent_29]])-LEN(SUBSTITUTE(bin_banks[[#This Row],[ent_29]], "/", ""))+1</f>
        <v>1</v>
      </c>
      <c r="M36" s="21">
        <v>40133</v>
      </c>
      <c r="N36" t="s">
        <v>29</v>
      </c>
      <c r="O36" s="40"/>
      <c r="P36" s="16" t="str">
        <f>LEFT(banxico[[#This Row],[Clave]],2)</f>
        <v>40</v>
      </c>
      <c r="Q36" s="16" t="str">
        <f>RIGHT(banxico[[#This Row],[Clave]], 3)</f>
        <v>133</v>
      </c>
      <c r="R36" s="20" t="s">
        <v>573</v>
      </c>
      <c r="S36" s="13"/>
      <c r="T36" s="30" t="s">
        <v>773</v>
      </c>
      <c r="U36" s="22" t="s">
        <v>191</v>
      </c>
      <c r="V36" s="14" t="s">
        <v>774</v>
      </c>
      <c r="W36" s="14" t="s">
        <v>452</v>
      </c>
      <c r="X36" s="24" t="s">
        <v>624</v>
      </c>
      <c r="Y36" s="23">
        <v>42024</v>
      </c>
      <c r="Z36" s="35" t="b">
        <f>ISNUMBER(MATCH(bins_29[[#This Row],[ID EMISOR]], bin_banks[ID INSTITUCIÓN], 0))</f>
        <v>1</v>
      </c>
      <c r="AA36" s="36" t="b">
        <f>OR(bins_29[[#This Row],[id_hauss]]="000",
bins_29[[#This Row],[id_hauss]] = RIGHT(bins_29[[#This Row],[ID EMISOR]], 3))</f>
        <v>1</v>
      </c>
      <c r="AB36" s="37" t="b">
        <f>bins_29[[#This Row],[nom_001]]&lt;&gt;"[sin banco]"</f>
        <v>0</v>
      </c>
      <c r="AC36" s="38">
        <f>IFERROR(FIND(",", bins_29[[#This Row],[INSTITUCIÓN]]),
FIND(" S.", bins_29[[#This Row],[INSTITUCIÓN]]))</f>
        <v>25</v>
      </c>
      <c r="AD36" s="15" t="str">
        <f>LEFT(bins_29[[#This Row],[INSTITUCIÓN]], bins_29[[#This Row],[aux_mod]]-1)</f>
        <v>Caja Solidaria La Huerta</v>
      </c>
      <c r="AE36" s="40" t="str">
        <f>IFERROR(VLOOKUP(bins_29[[#This Row],[ID EMISOR]], hauss[], 2, 0), "000")</f>
        <v>000</v>
      </c>
      <c r="AF36" s="15" t="str">
        <f>INDEX(banxico[alias], MATCH( bins_29[[#This Row],[id_hauss]], banxico[id_3], 0))</f>
        <v>[sin banco]</v>
      </c>
      <c r="AH36" s="2" t="s">
        <v>480</v>
      </c>
      <c r="AI36" s="2" t="s">
        <v>1103</v>
      </c>
    </row>
    <row r="37" spans="5:35" x14ac:dyDescent="0.35">
      <c r="E37" s="25" t="s">
        <v>480</v>
      </c>
      <c r="F37" t="s">
        <v>293</v>
      </c>
      <c r="G37" s="16" t="str">
        <f>RIGHT(bin_banks[[#This Row],[ID INSTITUCIÓN]], 3)</f>
        <v>107</v>
      </c>
      <c r="H37" s="16">
        <f>IFERROR(MATCH(bin_banks[[#This Row],[ID INSTITUCIÓN]], bins_29[ID EMISOR], 0), "N/A")</f>
        <v>31</v>
      </c>
      <c r="I37" s="15" t="str" cm="1">
        <f t="array" ref="I37">INDEX(bins_29[nombre_mod], bin_banks[[#This Row],[id_29]])</f>
        <v>Paso Seguro Creando Futuro</v>
      </c>
      <c r="J37" s="16" t="str" cm="1">
        <f t="array" ref="J37">INDEX(bins_29[ENTIDAD], bin_banks[[#This Row],[id_29]])</f>
        <v>309</v>
      </c>
      <c r="K37" s="15">
        <f>LEN(bin_banks[[#This Row],[ent_29]])-LEN(SUBSTITUTE(bin_banks[[#This Row],[ent_29]], "/", ""))+1</f>
        <v>1</v>
      </c>
      <c r="M37" s="21">
        <v>40136</v>
      </c>
      <c r="N37" t="s">
        <v>30</v>
      </c>
      <c r="O37" s="40"/>
      <c r="P37" s="16" t="str">
        <f>LEFT(banxico[[#This Row],[Clave]],2)</f>
        <v>40</v>
      </c>
      <c r="Q37" s="16" t="str">
        <f>RIGHT(banxico[[#This Row],[Clave]], 3)</f>
        <v>136</v>
      </c>
      <c r="R37" s="20" t="s">
        <v>574</v>
      </c>
      <c r="S37" s="13"/>
      <c r="T37" s="30" t="s">
        <v>991</v>
      </c>
      <c r="U37" s="22" t="s">
        <v>191</v>
      </c>
      <c r="V37" s="14" t="s">
        <v>992</v>
      </c>
      <c r="W37" s="14" t="s">
        <v>510</v>
      </c>
      <c r="X37" s="24" t="s">
        <v>1073</v>
      </c>
      <c r="Y37" s="23">
        <v>36526</v>
      </c>
      <c r="Z37" s="35" t="b">
        <f>ISNUMBER(MATCH(bins_29[[#This Row],[ID EMISOR]], bin_banks[ID INSTITUCIÓN], 0))</f>
        <v>1</v>
      </c>
      <c r="AA37" s="36" t="b">
        <f>OR(bins_29[[#This Row],[id_hauss]]="000",
bins_29[[#This Row],[id_hauss]] = RIGHT(bins_29[[#This Row],[ID EMISOR]], 3))</f>
        <v>1</v>
      </c>
      <c r="AB37" s="37" t="b">
        <f>bins_29[[#This Row],[nom_001]]&lt;&gt;"[sin banco]"</f>
        <v>0</v>
      </c>
      <c r="AC37" s="38">
        <f>IFERROR(FIND(",", bins_29[[#This Row],[INSTITUCIÓN]]),
FIND(" S.", bins_29[[#This Row],[INSTITUCIÓN]]))</f>
        <v>28</v>
      </c>
      <c r="AD37" s="15" t="str">
        <f>LEFT(bins_29[[#This Row],[INSTITUCIÓN]], bins_29[[#This Row],[aux_mod]]-1)</f>
        <v>Sociedad Financiera Inbursa</v>
      </c>
      <c r="AE37" s="40" t="str">
        <f>IFERROR(VLOOKUP(bins_29[[#This Row],[ID EMISOR]], hauss[], 2, 0), "000")</f>
        <v>000</v>
      </c>
      <c r="AF37" s="15" t="str">
        <f>INDEX(banxico[alias], MATCH( bins_29[[#This Row],[id_hauss]], banxico[id_3], 0))</f>
        <v>[sin banco]</v>
      </c>
      <c r="AH37" s="2" t="s">
        <v>440</v>
      </c>
      <c r="AI37" s="2" t="s">
        <v>1103</v>
      </c>
    </row>
    <row r="38" spans="5:35" x14ac:dyDescent="0.35">
      <c r="E38" s="25" t="s">
        <v>440</v>
      </c>
      <c r="F38" t="s">
        <v>284</v>
      </c>
      <c r="G38" s="16" t="str">
        <f>RIGHT(bin_banks[[#This Row],[ID INSTITUCIÓN]], 3)</f>
        <v>117</v>
      </c>
      <c r="H38" s="16">
        <f>IFERROR(MATCH(bin_banks[[#This Row],[ID INSTITUCIÓN]], bins_29[ID EMISOR], 0), "N/A")</f>
        <v>32</v>
      </c>
      <c r="I38" s="15" t="str" cm="1">
        <f t="array" ref="I38">INDEX(bins_29[nombre_mod], bin_banks[[#This Row],[id_29]])</f>
        <v>Caja La Sagrada Familia</v>
      </c>
      <c r="J38" s="16" t="str" cm="1">
        <f t="array" ref="J38">INDEX(bins_29[ENTIDAD], bin_banks[[#This Row],[id_29]])</f>
        <v>804</v>
      </c>
      <c r="K38" s="15">
        <f>LEN(bin_banks[[#This Row],[ent_29]])-LEN(SUBSTITUTE(bin_banks[[#This Row],[ent_29]], "/", ""))+1</f>
        <v>1</v>
      </c>
      <c r="M38" s="21">
        <v>40137</v>
      </c>
      <c r="N38" t="s">
        <v>31</v>
      </c>
      <c r="O38" s="40"/>
      <c r="P38" s="16" t="str">
        <f>LEFT(banxico[[#This Row],[Clave]],2)</f>
        <v>40</v>
      </c>
      <c r="Q38" s="16" t="str">
        <f>RIGHT(banxico[[#This Row],[Clave]], 3)</f>
        <v>137</v>
      </c>
      <c r="R38" s="20" t="s">
        <v>575</v>
      </c>
      <c r="S38" s="13"/>
      <c r="T38" s="30" t="s">
        <v>777</v>
      </c>
      <c r="U38" s="22" t="s">
        <v>191</v>
      </c>
      <c r="V38" s="14" t="s">
        <v>778</v>
      </c>
      <c r="W38" s="14" t="s">
        <v>443</v>
      </c>
      <c r="X38" s="24" t="s">
        <v>624</v>
      </c>
      <c r="Y38" s="23">
        <v>41548</v>
      </c>
      <c r="Z38" s="35" t="b">
        <f>ISNUMBER(MATCH(bins_29[[#This Row],[ID EMISOR]], bin_banks[ID INSTITUCIÓN], 0))</f>
        <v>1</v>
      </c>
      <c r="AA38" s="36" t="b">
        <f>OR(bins_29[[#This Row],[id_hauss]]="000",
bins_29[[#This Row],[id_hauss]] = RIGHT(bins_29[[#This Row],[ID EMISOR]], 3))</f>
        <v>1</v>
      </c>
      <c r="AB38" s="37" t="b">
        <f>bins_29[[#This Row],[nom_001]]&lt;&gt;"[sin banco]"</f>
        <v>0</v>
      </c>
      <c r="AC38" s="38">
        <f>IFERROR(FIND(",", bins_29[[#This Row],[INSTITUCIÓN]]),
FIND(" S.", bins_29[[#This Row],[INSTITUCIÓN]]))</f>
        <v>34</v>
      </c>
      <c r="AD38" s="15" t="str">
        <f>LEFT(bins_29[[#This Row],[INSTITUCIÓN]], bins_29[[#This Row],[aux_mod]]-1)</f>
        <v>Caja Solidaria Sierra de San Juan</v>
      </c>
      <c r="AE38" s="40" t="str">
        <f>IFERROR(VLOOKUP(bins_29[[#This Row],[ID EMISOR]], hauss[], 2, 0), "000")</f>
        <v>000</v>
      </c>
      <c r="AF38" s="15" t="str">
        <f>INDEX(banxico[alias], MATCH( bins_29[[#This Row],[id_hauss]], banxico[id_3], 0))</f>
        <v>[sin banco]</v>
      </c>
      <c r="AH38" s="2" t="s">
        <v>452</v>
      </c>
      <c r="AI38" s="2" t="s">
        <v>1103</v>
      </c>
    </row>
    <row r="39" spans="5:35" x14ac:dyDescent="0.35">
      <c r="E39" s="25" t="s">
        <v>452</v>
      </c>
      <c r="F39" t="s">
        <v>281</v>
      </c>
      <c r="G39" s="16" t="str">
        <f>RIGHT(bin_banks[[#This Row],[ID INSTITUCIÓN]], 3)</f>
        <v>119</v>
      </c>
      <c r="H39" s="16">
        <f>IFERROR(MATCH(bin_banks[[#This Row],[ID INSTITUCIÓN]], bins_29[ID EMISOR], 0), "N/A")</f>
        <v>33</v>
      </c>
      <c r="I39" s="15" t="str" cm="1">
        <f t="array" ref="I39">INDEX(bins_29[nombre_mod], bin_banks[[#This Row],[id_29]])</f>
        <v>Caja Solidaria La Huerta</v>
      </c>
      <c r="J39" s="16" t="str" cm="1">
        <f t="array" ref="J39">INDEX(bins_29[ENTIDAD], bin_banks[[#This Row],[id_29]])</f>
        <v>175</v>
      </c>
      <c r="K39" s="15">
        <f>LEN(bin_banks[[#This Row],[ent_29]])-LEN(SUBSTITUTE(bin_banks[[#This Row],[ent_29]], "/", ""))+1</f>
        <v>1</v>
      </c>
      <c r="M39" s="21">
        <v>40138</v>
      </c>
      <c r="N39" t="s">
        <v>32</v>
      </c>
      <c r="O39" s="40"/>
      <c r="P39" s="16" t="str">
        <f>LEFT(banxico[[#This Row],[Clave]],2)</f>
        <v>40</v>
      </c>
      <c r="Q39" s="16" t="str">
        <f>RIGHT(banxico[[#This Row],[Clave]], 3)</f>
        <v>138</v>
      </c>
      <c r="R39" s="20" t="s">
        <v>616</v>
      </c>
      <c r="S39" s="13"/>
      <c r="T39" s="30" t="s">
        <v>755</v>
      </c>
      <c r="U39" s="22" t="s">
        <v>191</v>
      </c>
      <c r="V39" s="14" t="s">
        <v>756</v>
      </c>
      <c r="W39" s="14" t="s">
        <v>478</v>
      </c>
      <c r="X39" s="24" t="s">
        <v>624</v>
      </c>
      <c r="Y39" s="23">
        <v>42661</v>
      </c>
      <c r="Z39" s="35" t="b">
        <f>ISNUMBER(MATCH(bins_29[[#This Row],[ID EMISOR]], bin_banks[ID INSTITUCIÓN], 0))</f>
        <v>1</v>
      </c>
      <c r="AA39" s="36" t="b">
        <f>OR(bins_29[[#This Row],[id_hauss]]="000",
bins_29[[#This Row],[id_hauss]] = RIGHT(bins_29[[#This Row],[ID EMISOR]], 3))</f>
        <v>1</v>
      </c>
      <c r="AB39" s="37" t="b">
        <f>bins_29[[#This Row],[nom_001]]&lt;&gt;"[sin banco]"</f>
        <v>0</v>
      </c>
      <c r="AC39" s="38">
        <f>IFERROR(FIND(",", bins_29[[#This Row],[INSTITUCIÓN]]),
FIND(" S.", bins_29[[#This Row],[INSTITUCIÓN]]))</f>
        <v>30</v>
      </c>
      <c r="AD39" s="15" t="str">
        <f>LEFT(bins_29[[#This Row],[INSTITUCIÓN]], bins_29[[#This Row],[aux_mod]]-1)</f>
        <v>Caja Popular Santiago Apostol</v>
      </c>
      <c r="AE39" s="40" t="str">
        <f>IFERROR(VLOOKUP(bins_29[[#This Row],[ID EMISOR]], hauss[], 2, 0), "000")</f>
        <v>000</v>
      </c>
      <c r="AF39" s="15" t="str">
        <f>INDEX(banxico[alias], MATCH( bins_29[[#This Row],[id_hauss]], banxico[id_3], 0))</f>
        <v>[sin banco]</v>
      </c>
      <c r="AH39" s="2" t="s">
        <v>371</v>
      </c>
      <c r="AI39" s="2" t="s">
        <v>1123</v>
      </c>
    </row>
    <row r="40" spans="5:35" x14ac:dyDescent="0.35">
      <c r="E40" s="25" t="s">
        <v>371</v>
      </c>
      <c r="F40" t="s">
        <v>24</v>
      </c>
      <c r="G40" s="16" t="str">
        <f>RIGHT(bin_banks[[#This Row],[ID INSTITUCIÓN]], 3)</f>
        <v>127</v>
      </c>
      <c r="H40" s="16">
        <f>IFERROR(MATCH(bin_banks[[#This Row],[ID INSTITUCIÓN]], bins_29[ID EMISOR], 0), "N/A")</f>
        <v>172</v>
      </c>
      <c r="I40" s="15" t="str" cm="1">
        <f t="array" ref="I40">INDEX(bins_29[nombre_mod], bin_banks[[#This Row],[id_29]])</f>
        <v>Banco Azteca</v>
      </c>
      <c r="J40" s="16" t="str" cm="1">
        <f t="array" ref="J40">INDEX(bins_29[ENTIDAD], bin_banks[[#This Row],[id_29]])</f>
        <v>85/89/322</v>
      </c>
      <c r="K40" s="15">
        <f>LEN(bin_banks[[#This Row],[ent_29]])-LEN(SUBSTITUTE(bin_banks[[#This Row],[ent_29]], "/", ""))+1</f>
        <v>3</v>
      </c>
      <c r="M40" s="21">
        <v>40140</v>
      </c>
      <c r="N40" t="s">
        <v>33</v>
      </c>
      <c r="O40" s="40"/>
      <c r="P40" s="16" t="str">
        <f>LEFT(banxico[[#This Row],[Clave]],2)</f>
        <v>40</v>
      </c>
      <c r="Q40" s="16" t="str">
        <f>RIGHT(banxico[[#This Row],[Clave]], 3)</f>
        <v>140</v>
      </c>
      <c r="R40" s="20" t="s">
        <v>576</v>
      </c>
      <c r="S40" s="13"/>
      <c r="T40" s="30" t="s">
        <v>757</v>
      </c>
      <c r="U40" s="22" t="s">
        <v>191</v>
      </c>
      <c r="V40" s="14" t="s">
        <v>758</v>
      </c>
      <c r="W40" s="14" t="s">
        <v>439</v>
      </c>
      <c r="X40" s="24" t="s">
        <v>624</v>
      </c>
      <c r="Y40" s="23">
        <v>42661</v>
      </c>
      <c r="Z40" s="35" t="b">
        <f>ISNUMBER(MATCH(bins_29[[#This Row],[ID EMISOR]], bin_banks[ID INSTITUCIÓN], 0))</f>
        <v>1</v>
      </c>
      <c r="AA40" s="36" t="b">
        <f>OR(bins_29[[#This Row],[id_hauss]]="000",
bins_29[[#This Row],[id_hauss]] = RIGHT(bins_29[[#This Row],[ID EMISOR]], 3))</f>
        <v>1</v>
      </c>
      <c r="AB40" s="37" t="b">
        <f>bins_29[[#This Row],[nom_001]]&lt;&gt;"[sin banco]"</f>
        <v>0</v>
      </c>
      <c r="AC40" s="38">
        <f>IFERROR(FIND(",", bins_29[[#This Row],[INSTITUCIÓN]]),
FIND(" S.", bins_29[[#This Row],[INSTITUCIÓN]]))</f>
        <v>22</v>
      </c>
      <c r="AD40" s="15" t="str">
        <f>LEFT(bins_29[[#This Row],[INSTITUCIÓN]], bins_29[[#This Row],[aux_mod]]-1)</f>
        <v>Caja Popular Tanhuato</v>
      </c>
      <c r="AE40" s="40" t="str">
        <f>IFERROR(VLOOKUP(bins_29[[#This Row],[ID EMISOR]], hauss[], 2, 0), "000")</f>
        <v>000</v>
      </c>
      <c r="AF40" s="15" t="str">
        <f>INDEX(banxico[alias], MATCH( bins_29[[#This Row],[id_hauss]], banxico[id_3], 0))</f>
        <v>[sin banco]</v>
      </c>
      <c r="AH40" s="2" t="s">
        <v>354</v>
      </c>
      <c r="AI40" s="2" t="s">
        <v>1124</v>
      </c>
    </row>
    <row r="41" spans="5:35" x14ac:dyDescent="0.35">
      <c r="E41" s="25" t="s">
        <v>354</v>
      </c>
      <c r="F41" t="s">
        <v>25</v>
      </c>
      <c r="G41" s="16" t="str">
        <f>RIGHT(bin_banks[[#This Row],[ID INSTITUCIÓN]], 3)</f>
        <v>128</v>
      </c>
      <c r="H41" s="16">
        <f>IFERROR(MATCH(bin_banks[[#This Row],[ID INSTITUCIÓN]], bins_29[ID EMISOR], 0), "N/A")</f>
        <v>173</v>
      </c>
      <c r="I41" s="15" t="str" cm="1">
        <f t="array" ref="I41">INDEX(bins_29[nombre_mod], bin_banks[[#This Row],[id_29]])</f>
        <v>Banco Autofin México</v>
      </c>
      <c r="J41" s="16" t="str" cm="1">
        <f t="array" ref="J41">INDEX(bins_29[ENTIDAD], bin_banks[[#This Row],[id_29]])</f>
        <v>72</v>
      </c>
      <c r="K41" s="15">
        <f>LEN(bin_banks[[#This Row],[ent_29]])-LEN(SUBSTITUTE(bin_banks[[#This Row],[ent_29]], "/", ""))+1</f>
        <v>1</v>
      </c>
      <c r="M41" s="21">
        <v>40141</v>
      </c>
      <c r="N41" t="s">
        <v>34</v>
      </c>
      <c r="O41" s="40"/>
      <c r="P41" s="16" t="str">
        <f>LEFT(banxico[[#This Row],[Clave]],2)</f>
        <v>40</v>
      </c>
      <c r="Q41" s="16" t="str">
        <f>RIGHT(banxico[[#This Row],[Clave]], 3)</f>
        <v>141</v>
      </c>
      <c r="R41" s="20" t="s">
        <v>577</v>
      </c>
      <c r="S41" s="13"/>
      <c r="T41" s="30" t="s">
        <v>771</v>
      </c>
      <c r="U41" s="22" t="s">
        <v>191</v>
      </c>
      <c r="V41" s="14" t="s">
        <v>772</v>
      </c>
      <c r="W41" s="14" t="s">
        <v>463</v>
      </c>
      <c r="X41" s="24" t="s">
        <v>624</v>
      </c>
      <c r="Y41" s="23">
        <v>40645</v>
      </c>
      <c r="Z41" s="35" t="b">
        <f>ISNUMBER(MATCH(bins_29[[#This Row],[ID EMISOR]], bin_banks[ID INSTITUCIÓN], 0))</f>
        <v>1</v>
      </c>
      <c r="AA41" s="36" t="b">
        <f>OR(bins_29[[#This Row],[id_hauss]]="000",
bins_29[[#This Row],[id_hauss]] = RIGHT(bins_29[[#This Row],[ID EMISOR]], 3))</f>
        <v>1</v>
      </c>
      <c r="AB41" s="37" t="b">
        <f>bins_29[[#This Row],[nom_001]]&lt;&gt;"[sin banco]"</f>
        <v>0</v>
      </c>
      <c r="AC41" s="38">
        <f>IFERROR(FIND(",", bins_29[[#This Row],[INSTITUCIÓN]]),
FIND(" S.", bins_29[[#This Row],[INSTITUCIÓN]]))</f>
        <v>26</v>
      </c>
      <c r="AD41" s="15" t="str">
        <f>LEFT(bins_29[[#This Row],[INSTITUCIÓN]], bins_29[[#This Row],[aux_mod]]-1)</f>
        <v>Caja Solidaria Cuautitlan</v>
      </c>
      <c r="AE41" s="40" t="str">
        <f>IFERROR(VLOOKUP(bins_29[[#This Row],[ID EMISOR]], hauss[], 2, 0), "000")</f>
        <v>000</v>
      </c>
      <c r="AF41" s="15" t="str">
        <f>INDEX(banxico[alias], MATCH( bins_29[[#This Row],[id_hauss]], banxico[id_3], 0))</f>
        <v>[sin banco]</v>
      </c>
      <c r="AH41" s="2" t="s">
        <v>407</v>
      </c>
      <c r="AI41" s="2" t="s">
        <v>1125</v>
      </c>
    </row>
    <row r="42" spans="5:35" x14ac:dyDescent="0.35">
      <c r="E42" s="25" t="s">
        <v>407</v>
      </c>
      <c r="F42" t="s">
        <v>27</v>
      </c>
      <c r="G42" s="16" t="str">
        <f>RIGHT(bin_banks[[#This Row],[ID INSTITUCIÓN]], 3)</f>
        <v>130</v>
      </c>
      <c r="H42" s="16">
        <f>IFERROR(MATCH(bin_banks[[#This Row],[ID INSTITUCIÓN]], bins_29[ID EMISOR], 0), "N/A")</f>
        <v>174</v>
      </c>
      <c r="I42" s="15" t="str" cm="1">
        <f t="array" ref="I42">INDEX(bins_29[nombre_mod], bin_banks[[#This Row],[id_29]])</f>
        <v>Banco Compartamos</v>
      </c>
      <c r="J42" s="16" t="str" cm="1">
        <f t="array" ref="J42">INDEX(bins_29[ENTIDAD], bin_banks[[#This Row],[id_29]])</f>
        <v>60</v>
      </c>
      <c r="K42" s="15">
        <f>LEN(bin_banks[[#This Row],[ent_29]])-LEN(SUBSTITUTE(bin_banks[[#This Row],[ent_29]], "/", ""))+1</f>
        <v>1</v>
      </c>
      <c r="M42" s="21">
        <v>40143</v>
      </c>
      <c r="N42" t="s">
        <v>35</v>
      </c>
      <c r="O42" s="40"/>
      <c r="P42" s="16" t="str">
        <f>LEFT(banxico[[#This Row],[Clave]],2)</f>
        <v>40</v>
      </c>
      <c r="Q42" s="16" t="str">
        <f>RIGHT(banxico[[#This Row],[Clave]], 3)</f>
        <v>143</v>
      </c>
      <c r="R42" s="20" t="s">
        <v>612</v>
      </c>
      <c r="S42" s="13"/>
      <c r="T42" s="30" t="s">
        <v>726</v>
      </c>
      <c r="U42" s="22" t="s">
        <v>191</v>
      </c>
      <c r="V42" s="14" t="s">
        <v>727</v>
      </c>
      <c r="W42" s="14" t="s">
        <v>456</v>
      </c>
      <c r="X42" s="24" t="s">
        <v>624</v>
      </c>
      <c r="Y42" s="23">
        <v>42422</v>
      </c>
      <c r="Z42" s="35" t="b">
        <f>ISNUMBER(MATCH(bins_29[[#This Row],[ID EMISOR]], bin_banks[ID INSTITUCIÓN], 0))</f>
        <v>1</v>
      </c>
      <c r="AA42" s="36" t="b">
        <f>OR(bins_29[[#This Row],[id_hauss]]="000",
bins_29[[#This Row],[id_hauss]] = RIGHT(bins_29[[#This Row],[ID EMISOR]], 3))</f>
        <v>1</v>
      </c>
      <c r="AB42" s="37" t="b">
        <f>bins_29[[#This Row],[nom_001]]&lt;&gt;"[sin banco]"</f>
        <v>0</v>
      </c>
      <c r="AC42" s="38">
        <f>IFERROR(FIND(",", bins_29[[#This Row],[INSTITUCIÓN]]),
FIND(" S.", bins_29[[#This Row],[INSTITUCIÓN]]))</f>
        <v>20</v>
      </c>
      <c r="AD42" s="15" t="str">
        <f>LEFT(bins_29[[#This Row],[INSTITUCIÓN]], bins_29[[#This Row],[aux_mod]]-1)</f>
        <v>Caja La Guadalupana</v>
      </c>
      <c r="AE42" s="40" t="str">
        <f>IFERROR(VLOOKUP(bins_29[[#This Row],[ID EMISOR]], hauss[], 2, 0), "000")</f>
        <v>000</v>
      </c>
      <c r="AF42" s="15" t="str">
        <f>INDEX(banxico[alias], MATCH( bins_29[[#This Row],[id_hauss]], banxico[id_3], 0))</f>
        <v>[sin banco]</v>
      </c>
      <c r="AH42" s="2" t="s">
        <v>377</v>
      </c>
      <c r="AI42" s="2" t="s">
        <v>1126</v>
      </c>
    </row>
    <row r="43" spans="5:35" x14ac:dyDescent="0.35">
      <c r="E43" s="25" t="s">
        <v>377</v>
      </c>
      <c r="F43" t="s">
        <v>200</v>
      </c>
      <c r="G43" s="16" t="str">
        <f>RIGHT(bin_banks[[#This Row],[ID INSTITUCIÓN]], 3)</f>
        <v>132</v>
      </c>
      <c r="H43" s="16">
        <f>IFERROR(MATCH(bin_banks[[#This Row],[ID INSTITUCIÓN]], bins_29[ID EMISOR], 0), "N/A")</f>
        <v>175</v>
      </c>
      <c r="I43" s="15" t="str" cm="1">
        <f t="array" ref="I43">INDEX(bins_29[nombre_mod], bin_banks[[#This Row],[id_29]])</f>
        <v>Banco Multiva</v>
      </c>
      <c r="J43" s="16" t="str" cm="1">
        <f t="array" ref="J43">INDEX(bins_29[ENTIDAD], bin_banks[[#This Row],[id_29]])</f>
        <v>93</v>
      </c>
      <c r="K43" s="15">
        <f>LEN(bin_banks[[#This Row],[ent_29]])-LEN(SUBSTITUTE(bin_banks[[#This Row],[ent_29]], "/", ""))+1</f>
        <v>1</v>
      </c>
      <c r="M43" s="21">
        <v>40145</v>
      </c>
      <c r="N43" t="s">
        <v>36</v>
      </c>
      <c r="O43" s="40"/>
      <c r="P43" s="16" t="str">
        <f>LEFT(banxico[[#This Row],[Clave]],2)</f>
        <v>40</v>
      </c>
      <c r="Q43" s="16" t="str">
        <f>RIGHT(banxico[[#This Row],[Clave]], 3)</f>
        <v>145</v>
      </c>
      <c r="R43" s="20" t="s">
        <v>578</v>
      </c>
      <c r="S43" s="13"/>
      <c r="T43" s="30" t="s">
        <v>654</v>
      </c>
      <c r="U43" s="22" t="s">
        <v>191</v>
      </c>
      <c r="V43" s="14" t="s">
        <v>811</v>
      </c>
      <c r="W43" s="14" t="s">
        <v>435</v>
      </c>
      <c r="X43" s="24" t="s">
        <v>624</v>
      </c>
      <c r="Y43" s="23">
        <v>40700</v>
      </c>
      <c r="Z43" s="35" t="b">
        <f>ISNUMBER(MATCH(bins_29[[#This Row],[ID EMISOR]], bin_banks[ID INSTITUCIÓN], 0))</f>
        <v>1</v>
      </c>
      <c r="AA43" s="36" t="b">
        <f>OR(bins_29[[#This Row],[id_hauss]]="000",
bins_29[[#This Row],[id_hauss]] = RIGHT(bins_29[[#This Row],[ID EMISOR]], 3))</f>
        <v>1</v>
      </c>
      <c r="AB43" s="37" t="b">
        <f>bins_29[[#This Row],[nom_001]]&lt;&gt;"[sin banco]"</f>
        <v>0</v>
      </c>
      <c r="AC43" s="38">
        <f>IFERROR(FIND(",", bins_29[[#This Row],[INSTITUCIÓN]]),
FIND(" S.", bins_29[[#This Row],[INSTITUCIÓN]]))</f>
        <v>8</v>
      </c>
      <c r="AD43" s="15" t="str">
        <f>LEFT(bins_29[[#This Row],[INSTITUCIÓN]], bins_29[[#This Row],[aux_mod]]-1)</f>
        <v>Edenred</v>
      </c>
      <c r="AE43" s="40" t="str">
        <f>IFERROR(VLOOKUP(bins_29[[#This Row],[ID EMISOR]], hauss[], 2, 0), "000")</f>
        <v>000</v>
      </c>
      <c r="AF43" s="15" t="str">
        <f>INDEX(banxico[alias], MATCH( bins_29[[#This Row],[id_hauss]], banxico[id_3], 0))</f>
        <v>[sin banco]</v>
      </c>
      <c r="AH43" s="2" t="s">
        <v>412</v>
      </c>
      <c r="AI43" s="2" t="s">
        <v>928</v>
      </c>
    </row>
    <row r="44" spans="5:35" x14ac:dyDescent="0.35">
      <c r="E44" s="25" t="s">
        <v>412</v>
      </c>
      <c r="F44" t="s">
        <v>29</v>
      </c>
      <c r="G44" s="16" t="str">
        <f>RIGHT(bin_banks[[#This Row],[ID INSTITUCIÓN]], 3)</f>
        <v>133</v>
      </c>
      <c r="H44" s="16">
        <f>IFERROR(MATCH(bin_banks[[#This Row],[ID INSTITUCIÓN]], bins_29[ID EMISOR], 0), "N/A")</f>
        <v>176</v>
      </c>
      <c r="I44" s="15" t="str" cm="1">
        <f t="array" ref="I44">INDEX(bins_29[nombre_mod], bin_banks[[#This Row],[id_29]])</f>
        <v>Banco Actinver</v>
      </c>
      <c r="J44" s="16" t="str" cm="1">
        <f t="array" ref="J44">INDEX(bins_29[ENTIDAD], bin_banks[[#This Row],[id_29]])</f>
        <v>133</v>
      </c>
      <c r="K44" s="15">
        <f>LEN(bin_banks[[#This Row],[ent_29]])-LEN(SUBSTITUTE(bin_banks[[#This Row],[ent_29]], "/", ""))+1</f>
        <v>1</v>
      </c>
      <c r="M44" s="21">
        <v>40147</v>
      </c>
      <c r="N44" t="s">
        <v>37</v>
      </c>
      <c r="O44" s="40"/>
      <c r="P44" s="16" t="str">
        <f>LEFT(banxico[[#This Row],[Clave]],2)</f>
        <v>40</v>
      </c>
      <c r="Q44" s="16" t="str">
        <f>RIGHT(banxico[[#This Row],[Clave]], 3)</f>
        <v>147</v>
      </c>
      <c r="R44" s="20" t="s">
        <v>579</v>
      </c>
      <c r="S44" s="13"/>
      <c r="T44" s="30" t="s">
        <v>706</v>
      </c>
      <c r="U44" s="22" t="s">
        <v>191</v>
      </c>
      <c r="V44" s="14" t="s">
        <v>707</v>
      </c>
      <c r="W44" s="14" t="s">
        <v>422</v>
      </c>
      <c r="X44" s="24" t="s">
        <v>624</v>
      </c>
      <c r="Y44" s="23">
        <v>40299</v>
      </c>
      <c r="Z44" s="35" t="b">
        <f>ISNUMBER(MATCH(bins_29[[#This Row],[ID EMISOR]], bin_banks[ID INSTITUCIÓN], 0))</f>
        <v>1</v>
      </c>
      <c r="AA44" s="36" t="b">
        <f>OR(bins_29[[#This Row],[id_hauss]]="000",
bins_29[[#This Row],[id_hauss]] = RIGHT(bins_29[[#This Row],[ID EMISOR]], 3))</f>
        <v>1</v>
      </c>
      <c r="AB44" s="37" t="b">
        <f>bins_29[[#This Row],[nom_001]]&lt;&gt;"[sin banco]"</f>
        <v>0</v>
      </c>
      <c r="AC44" s="38">
        <f>IFERROR(FIND(",", bins_29[[#This Row],[INSTITUCIÓN]]),
FIND(" S.", bins_29[[#This Row],[INSTITUCIÓN]]))</f>
        <v>8</v>
      </c>
      <c r="AD44" s="15" t="str">
        <f>LEFT(bins_29[[#This Row],[INSTITUCIÓN]], bins_29[[#This Row],[aux_mod]]-1)</f>
        <v>Bepensa</v>
      </c>
      <c r="AE44" s="40" t="str">
        <f>IFERROR(VLOOKUP(bins_29[[#This Row],[ID EMISOR]], hauss[], 2, 0), "000")</f>
        <v>000</v>
      </c>
      <c r="AF44" s="15" t="str">
        <f>INDEX(banxico[alias], MATCH( bins_29[[#This Row],[id_hauss]], banxico[id_3], 0))</f>
        <v>[sin banco]</v>
      </c>
      <c r="AH44" s="2" t="s">
        <v>510</v>
      </c>
      <c r="AI44" s="2" t="s">
        <v>1103</v>
      </c>
    </row>
    <row r="45" spans="5:35" x14ac:dyDescent="0.35">
      <c r="E45" s="25" t="s">
        <v>510</v>
      </c>
      <c r="F45" t="s">
        <v>194</v>
      </c>
      <c r="G45" s="16" t="str">
        <f>RIGHT(bin_banks[[#This Row],[ID INSTITUCIÓN]], 3)</f>
        <v>134</v>
      </c>
      <c r="H45" s="16">
        <f>IFERROR(MATCH(bin_banks[[#This Row],[ID INSTITUCIÓN]], bins_29[ID EMISOR], 0), "N/A")</f>
        <v>34</v>
      </c>
      <c r="I45" s="15" t="str" cm="1">
        <f t="array" ref="I45">INDEX(bins_29[nombre_mod], bin_banks[[#This Row],[id_29]])</f>
        <v>Sociedad Financiera Inbursa</v>
      </c>
      <c r="J45" s="16" t="str" cm="1">
        <f t="array" ref="J45">INDEX(bins_29[ENTIDAD], bin_banks[[#This Row],[id_29]])</f>
        <v>34</v>
      </c>
      <c r="K45" s="15">
        <f>LEN(bin_banks[[#This Row],[ent_29]])-LEN(SUBSTITUTE(bin_banks[[#This Row],[ent_29]], "/", ""))+1</f>
        <v>1</v>
      </c>
      <c r="M45" s="21">
        <v>40148</v>
      </c>
      <c r="N45" t="s">
        <v>38</v>
      </c>
      <c r="O45" s="40"/>
      <c r="P45" s="16" t="str">
        <f>LEFT(banxico[[#This Row],[Clave]],2)</f>
        <v>40</v>
      </c>
      <c r="Q45" s="16" t="str">
        <f>RIGHT(banxico[[#This Row],[Clave]], 3)</f>
        <v>148</v>
      </c>
      <c r="R45" s="20" t="s">
        <v>580</v>
      </c>
      <c r="S45" s="13"/>
      <c r="T45" s="30" t="s">
        <v>812</v>
      </c>
      <c r="U45" s="22" t="s">
        <v>191</v>
      </c>
      <c r="V45" s="14" t="s">
        <v>813</v>
      </c>
      <c r="W45" s="14" t="s">
        <v>428</v>
      </c>
      <c r="X45" s="24" t="s">
        <v>624</v>
      </c>
      <c r="Y45" s="23">
        <v>36526</v>
      </c>
      <c r="Z45" s="35" t="b">
        <f>ISNUMBER(MATCH(bins_29[[#This Row],[ID EMISOR]], bin_banks[ID INSTITUCIÓN], 0))</f>
        <v>1</v>
      </c>
      <c r="AA45" s="36" t="b">
        <f>OR(bins_29[[#This Row],[id_hauss]]="000",
bins_29[[#This Row],[id_hauss]] = RIGHT(bins_29[[#This Row],[ID EMISOR]], 3))</f>
        <v>1</v>
      </c>
      <c r="AB45" s="37" t="b">
        <f>bins_29[[#This Row],[nom_001]]&lt;&gt;"[sin banco]"</f>
        <v>0</v>
      </c>
      <c r="AC45" s="38">
        <f>IFERROR(FIND(",", bins_29[[#This Row],[INSTITUCIÓN]]),
FIND(" S.", bins_29[[#This Row],[INSTITUCIÓN]]))</f>
        <v>11</v>
      </c>
      <c r="AD45" s="15" t="str">
        <f>LEFT(bins_29[[#This Row],[INSTITUCIÓN]], bins_29[[#This Row],[aux_mod]]-1)</f>
        <v>Efectivale</v>
      </c>
      <c r="AE45" s="40" t="str">
        <f>IFERROR(VLOOKUP(bins_29[[#This Row],[ID EMISOR]], hauss[], 2, 0), "000")</f>
        <v>000</v>
      </c>
      <c r="AF45" s="15" t="str">
        <f>INDEX(banxico[alias], MATCH( bins_29[[#This Row],[id_hauss]], banxico[id_3], 0))</f>
        <v>[sin banco]</v>
      </c>
      <c r="AH45" s="2" t="s">
        <v>401</v>
      </c>
      <c r="AI45" s="2" t="s">
        <v>1127</v>
      </c>
    </row>
    <row r="46" spans="5:35" x14ac:dyDescent="0.35">
      <c r="E46" s="25" t="s">
        <v>401</v>
      </c>
      <c r="F46" t="s">
        <v>235</v>
      </c>
      <c r="G46" s="16" t="str">
        <f>RIGHT(bin_banks[[#This Row],[ID INSTITUCIÓN]], 3)</f>
        <v>136</v>
      </c>
      <c r="H46" s="16">
        <f>IFERROR(MATCH(bin_banks[[#This Row],[ID INSTITUCIÓN]], bins_29[ID EMISOR], 0), "N/A")</f>
        <v>177</v>
      </c>
      <c r="I46" s="15" t="str" cm="1">
        <f t="array" ref="I46">INDEX(bins_29[nombre_mod], bin_banks[[#This Row],[id_29]])</f>
        <v>Inter Banco</v>
      </c>
      <c r="J46" s="16" t="str" cm="1">
        <f t="array" ref="J46">INDEX(bins_29[ENTIDAD], bin_banks[[#This Row],[id_29]])</f>
        <v>43/136/238</v>
      </c>
      <c r="K46" s="15">
        <f>LEN(bin_banks[[#This Row],[ent_29]])-LEN(SUBSTITUTE(bin_banks[[#This Row],[ent_29]], "/", ""))+1</f>
        <v>3</v>
      </c>
      <c r="M46" s="21">
        <v>40150</v>
      </c>
      <c r="N46" t="s">
        <v>39</v>
      </c>
      <c r="O46" s="40"/>
      <c r="P46" s="16" t="str">
        <f>LEFT(banxico[[#This Row],[Clave]],2)</f>
        <v>40</v>
      </c>
      <c r="Q46" s="16" t="str">
        <f>RIGHT(banxico[[#This Row],[Clave]], 3)</f>
        <v>150</v>
      </c>
      <c r="R46" s="20" t="s">
        <v>581</v>
      </c>
      <c r="S46" s="13"/>
      <c r="T46" s="30" t="s">
        <v>910</v>
      </c>
      <c r="U46" s="22" t="s">
        <v>191</v>
      </c>
      <c r="V46" s="14" t="s">
        <v>911</v>
      </c>
      <c r="W46" s="14" t="s">
        <v>358</v>
      </c>
      <c r="X46" s="24" t="s">
        <v>624</v>
      </c>
      <c r="Y46" s="23">
        <v>36526</v>
      </c>
      <c r="Z46" s="35" t="b">
        <f>ISNUMBER(MATCH(bins_29[[#This Row],[ID EMISOR]], bin_banks[ID INSTITUCIÓN], 0))</f>
        <v>1</v>
      </c>
      <c r="AA46" s="36" t="b">
        <f>OR(bins_29[[#This Row],[id_hauss]]="000",
bins_29[[#This Row],[id_hauss]] = RIGHT(bins_29[[#This Row],[ID EMISOR]], 3))</f>
        <v>1</v>
      </c>
      <c r="AB46" s="37" t="b">
        <f>bins_29[[#This Row],[nom_001]]&lt;&gt;"[sin banco]"</f>
        <v>0</v>
      </c>
      <c r="AC46" s="38">
        <f>IFERROR(FIND(",", bins_29[[#This Row],[INSTITUCIÓN]]),
FIND(" S.", bins_29[[#This Row],[INSTITUCIÓN]]))</f>
        <v>16</v>
      </c>
      <c r="AD46" s="15" t="str">
        <f>LEFT(bins_29[[#This Row],[INSTITUCIÓN]], bins_29[[#This Row],[aux_mod]]-1)</f>
        <v>Toka Investment</v>
      </c>
      <c r="AE46" s="40" t="str">
        <f>IFERROR(VLOOKUP(bins_29[[#This Row],[ID EMISOR]], hauss[], 2, 0), "000")</f>
        <v>000</v>
      </c>
      <c r="AF46" s="15" t="str">
        <f>INDEX(banxico[alias], MATCH( bins_29[[#This Row],[id_hauss]], banxico[id_3], 0))</f>
        <v>[sin banco]</v>
      </c>
      <c r="AH46" s="2" t="s">
        <v>400</v>
      </c>
      <c r="AI46" s="2" t="s">
        <v>1128</v>
      </c>
    </row>
    <row r="47" spans="5:35" x14ac:dyDescent="0.35">
      <c r="E47" s="25" t="s">
        <v>400</v>
      </c>
      <c r="F47" t="s">
        <v>32</v>
      </c>
      <c r="G47" s="16" t="str">
        <f>RIGHT(bin_banks[[#This Row],[ID INSTITUCIÓN]], 3)</f>
        <v>138</v>
      </c>
      <c r="H47" s="16">
        <f>IFERROR(MATCH(bin_banks[[#This Row],[ID INSTITUCIÓN]], bins_29[ID EMISOR], 0), "N/A")</f>
        <v>178</v>
      </c>
      <c r="I47" s="15" t="str" cm="1">
        <f t="array" ref="I47">INDEX(bins_29[nombre_mod], bin_banks[[#This Row],[id_29]])</f>
        <v>ABC Capital</v>
      </c>
      <c r="J47" s="16" t="str" cm="1">
        <f t="array" ref="J47">INDEX(bins_29[ENTIDAD], bin_banks[[#This Row],[id_29]])</f>
        <v>71</v>
      </c>
      <c r="K47" s="15">
        <f>LEN(bin_banks[[#This Row],[ent_29]])-LEN(SUBSTITUTE(bin_banks[[#This Row],[ent_29]], "/", ""))+1</f>
        <v>1</v>
      </c>
      <c r="M47" s="21">
        <v>40151</v>
      </c>
      <c r="N47" t="s">
        <v>40</v>
      </c>
      <c r="O47" s="40"/>
      <c r="P47" s="16" t="str">
        <f>LEFT(banxico[[#This Row],[Clave]],2)</f>
        <v>40</v>
      </c>
      <c r="Q47" s="16" t="str">
        <f>RIGHT(banxico[[#This Row],[Clave]], 3)</f>
        <v>151</v>
      </c>
      <c r="R47" s="20" t="s">
        <v>582</v>
      </c>
      <c r="S47" s="13"/>
      <c r="T47" s="30" t="s">
        <v>828</v>
      </c>
      <c r="U47" s="22" t="s">
        <v>191</v>
      </c>
      <c r="V47" s="14" t="s">
        <v>829</v>
      </c>
      <c r="W47" s="14" t="s">
        <v>432</v>
      </c>
      <c r="X47" s="24" t="s">
        <v>624</v>
      </c>
      <c r="Y47" s="23">
        <v>40568</v>
      </c>
      <c r="Z47" s="35" t="b">
        <f>ISNUMBER(MATCH(bins_29[[#This Row],[ID EMISOR]], bin_banks[ID INSTITUCIÓN], 0))</f>
        <v>1</v>
      </c>
      <c r="AA47" s="36" t="b">
        <f>OR(bins_29[[#This Row],[id_hauss]]="000",
bins_29[[#This Row],[id_hauss]] = RIGHT(bins_29[[#This Row],[ID EMISOR]], 3))</f>
        <v>1</v>
      </c>
      <c r="AB47" s="37" t="b">
        <f>bins_29[[#This Row],[nom_001]]&lt;&gt;"[sin banco]"</f>
        <v>0</v>
      </c>
      <c r="AC47" s="38">
        <f>IFERROR(FIND(",", bins_29[[#This Row],[INSTITUCIÓN]]),
FIND(" S.", bins_29[[#This Row],[INSTITUCIÓN]]))</f>
        <v>8</v>
      </c>
      <c r="AD47" s="15" t="str">
        <f>LEFT(bins_29[[#This Row],[INSTITUCIÓN]], bins_29[[#This Row],[aux_mod]]-1)</f>
        <v>Finutil</v>
      </c>
      <c r="AE47" s="40" t="str">
        <f>IFERROR(VLOOKUP(bins_29[[#This Row],[ID EMISOR]], hauss[], 2, 0), "000")</f>
        <v>000</v>
      </c>
      <c r="AF47" s="15" t="str">
        <f>INDEX(banxico[alias], MATCH( bins_29[[#This Row],[id_hauss]], banxico[id_3], 0))</f>
        <v>[sin banco]</v>
      </c>
      <c r="AH47" s="2" t="s">
        <v>443</v>
      </c>
      <c r="AI47" s="2" t="s">
        <v>1103</v>
      </c>
    </row>
    <row r="48" spans="5:35" x14ac:dyDescent="0.35">
      <c r="E48" s="25" t="s">
        <v>443</v>
      </c>
      <c r="F48" t="s">
        <v>283</v>
      </c>
      <c r="G48" s="16" t="str">
        <f>RIGHT(bin_banks[[#This Row],[ID INSTITUCIÓN]], 3)</f>
        <v>139</v>
      </c>
      <c r="H48" s="16">
        <f>IFERROR(MATCH(bin_banks[[#This Row],[ID INSTITUCIÓN]], bins_29[ID EMISOR], 0), "N/A")</f>
        <v>35</v>
      </c>
      <c r="I48" s="15" t="str" cm="1">
        <f t="array" ref="I48">INDEX(bins_29[nombre_mod], bin_banks[[#This Row],[id_29]])</f>
        <v>Caja Solidaria Sierra de San Juan</v>
      </c>
      <c r="J48" s="16" t="str" cm="1">
        <f t="array" ref="J48">INDEX(bins_29[ENTIDAD], bin_banks[[#This Row],[id_29]])</f>
        <v>122</v>
      </c>
      <c r="K48" s="15">
        <f>LEN(bin_banks[[#This Row],[ent_29]])-LEN(SUBSTITUTE(bin_banks[[#This Row],[ent_29]], "/", ""))+1</f>
        <v>1</v>
      </c>
      <c r="M48" s="21">
        <v>40152</v>
      </c>
      <c r="N48" t="s">
        <v>41</v>
      </c>
      <c r="O48" s="40"/>
      <c r="P48" s="16" t="str">
        <f>LEFT(banxico[[#This Row],[Clave]],2)</f>
        <v>40</v>
      </c>
      <c r="Q48" s="16" t="str">
        <f>RIGHT(banxico[[#This Row],[Clave]], 3)</f>
        <v>152</v>
      </c>
      <c r="R48" s="20" t="s">
        <v>583</v>
      </c>
      <c r="S48" s="13"/>
      <c r="T48" s="30" t="s">
        <v>853</v>
      </c>
      <c r="U48" s="22" t="s">
        <v>191</v>
      </c>
      <c r="V48" s="14" t="s">
        <v>854</v>
      </c>
      <c r="W48" s="14" t="s">
        <v>433</v>
      </c>
      <c r="X48" s="24" t="s">
        <v>624</v>
      </c>
      <c r="Y48" s="23">
        <v>40619</v>
      </c>
      <c r="Z48" s="35" t="b">
        <f>ISNUMBER(MATCH(bins_29[[#This Row],[ID EMISOR]], bin_banks[ID INSTITUCIÓN], 0))</f>
        <v>1</v>
      </c>
      <c r="AA48" s="36" t="b">
        <f>OR(bins_29[[#This Row],[id_hauss]]="000",
bins_29[[#This Row],[id_hauss]] = RIGHT(bins_29[[#This Row],[ID EMISOR]], 3))</f>
        <v>1</v>
      </c>
      <c r="AB48" s="37" t="b">
        <f>bins_29[[#This Row],[nom_001]]&lt;&gt;"[sin banco]"</f>
        <v>0</v>
      </c>
      <c r="AC48" s="38">
        <f>IFERROR(FIND(",", bins_29[[#This Row],[INSTITUCIÓN]]),
FIND(" S.", bins_29[[#This Row],[INSTITUCIÓN]]))</f>
        <v>8</v>
      </c>
      <c r="AD48" s="15" t="str">
        <f>LEFT(bins_29[[#This Row],[INSTITUCIÓN]], bins_29[[#This Row],[aux_mod]]-1)</f>
        <v>Némesis</v>
      </c>
      <c r="AE48" s="40" t="str">
        <f>IFERROR(VLOOKUP(bins_29[[#This Row],[ID EMISOR]], hauss[], 2, 0), "000")</f>
        <v>000</v>
      </c>
      <c r="AF48" s="15" t="str">
        <f>INDEX(banxico[alias], MATCH( bins_29[[#This Row],[id_hauss]], banxico[id_3], 0))</f>
        <v>[sin banco]</v>
      </c>
      <c r="AH48" s="2" t="s">
        <v>393</v>
      </c>
      <c r="AI48" s="2" t="s">
        <v>1129</v>
      </c>
    </row>
    <row r="49" spans="5:35" x14ac:dyDescent="0.35">
      <c r="E49" s="25" t="s">
        <v>393</v>
      </c>
      <c r="F49" t="s">
        <v>33</v>
      </c>
      <c r="G49" s="16" t="str">
        <f>RIGHT(bin_banks[[#This Row],[ID INSTITUCIÓN]], 3)</f>
        <v>140</v>
      </c>
      <c r="H49" s="16">
        <f>IFERROR(MATCH(bin_banks[[#This Row],[ID INSTITUCIÓN]], bins_29[ID EMISOR], 0), "N/A")</f>
        <v>179</v>
      </c>
      <c r="I49" s="15" t="str" cm="1">
        <f t="array" ref="I49">INDEX(bins_29[nombre_mod], bin_banks[[#This Row],[id_29]])</f>
        <v>Consubanco</v>
      </c>
      <c r="J49" s="16" t="str" cm="1">
        <f t="array" ref="J49">INDEX(bins_29[ENTIDAD], bin_banks[[#This Row],[id_29]])</f>
        <v>91</v>
      </c>
      <c r="K49" s="15">
        <f>LEN(bin_banks[[#This Row],[ent_29]])-LEN(SUBSTITUTE(bin_banks[[#This Row],[ent_29]], "/", ""))+1</f>
        <v>1</v>
      </c>
      <c r="M49" s="21">
        <v>40154</v>
      </c>
      <c r="N49" t="s">
        <v>172</v>
      </c>
      <c r="O49" s="40"/>
      <c r="P49" s="16" t="str">
        <f>LEFT(banxico[[#This Row],[Clave]],2)</f>
        <v>40</v>
      </c>
      <c r="Q49" s="16" t="str">
        <f>RIGHT(banxico[[#This Row],[Clave]], 3)</f>
        <v>154</v>
      </c>
      <c r="R49" s="20" t="s">
        <v>584</v>
      </c>
      <c r="S49" s="13"/>
      <c r="T49" s="30" t="s">
        <v>789</v>
      </c>
      <c r="U49" s="22" t="s">
        <v>191</v>
      </c>
      <c r="V49" s="14" t="s">
        <v>790</v>
      </c>
      <c r="W49" s="14" t="s">
        <v>449</v>
      </c>
      <c r="X49" s="24" t="s">
        <v>624</v>
      </c>
      <c r="Y49" s="23">
        <v>41718</v>
      </c>
      <c r="Z49" s="35" t="b">
        <f>ISNUMBER(MATCH(bins_29[[#This Row],[ID EMISOR]], bin_banks[ID INSTITUCIÓN], 0))</f>
        <v>1</v>
      </c>
      <c r="AA49" s="36" t="b">
        <f>OR(bins_29[[#This Row],[id_hauss]]="000",
bins_29[[#This Row],[id_hauss]] = RIGHT(bins_29[[#This Row],[ID EMISOR]], 3))</f>
        <v>1</v>
      </c>
      <c r="AB49" s="37" t="b">
        <f>bins_29[[#This Row],[nom_001]]&lt;&gt;"[sin banco]"</f>
        <v>0</v>
      </c>
      <c r="AC49" s="38">
        <f>IFERROR(FIND(",", bins_29[[#This Row],[INSTITUCIÓN]]),
FIND(" S.", bins_29[[#This Row],[INSTITUCIÓN]]))</f>
        <v>9</v>
      </c>
      <c r="AD49" s="15" t="str">
        <f>LEFT(bins_29[[#This Row],[INSTITUCIÓN]], bins_29[[#This Row],[aux_mod]]-1)</f>
        <v>Concreec</v>
      </c>
      <c r="AE49" s="40" t="str">
        <f>IFERROR(VLOOKUP(bins_29[[#This Row],[ID EMISOR]], hauss[], 2, 0), "000")</f>
        <v>000</v>
      </c>
      <c r="AF49" s="15" t="str">
        <f>INDEX(banxico[alias], MATCH( bins_29[[#This Row],[id_hauss]], banxico[id_3], 0))</f>
        <v>[sin banco]</v>
      </c>
      <c r="AH49" s="2" t="s">
        <v>478</v>
      </c>
      <c r="AI49" s="2" t="s">
        <v>1103</v>
      </c>
    </row>
    <row r="50" spans="5:35" x14ac:dyDescent="0.35">
      <c r="E50" s="25" t="s">
        <v>478</v>
      </c>
      <c r="F50" t="s">
        <v>277</v>
      </c>
      <c r="G50" s="16" t="str">
        <f>RIGHT(bin_banks[[#This Row],[ID INSTITUCIÓN]], 3)</f>
        <v>142</v>
      </c>
      <c r="H50" s="16">
        <f>IFERROR(MATCH(bin_banks[[#This Row],[ID INSTITUCIÓN]], bins_29[ID EMISOR], 0), "N/A")</f>
        <v>36</v>
      </c>
      <c r="I50" s="15" t="str" cm="1">
        <f t="array" ref="I50">INDEX(bins_29[nombre_mod], bin_banks[[#This Row],[id_29]])</f>
        <v>Caja Popular Santiago Apostol</v>
      </c>
      <c r="J50" s="16" t="str" cm="1">
        <f t="array" ref="J50">INDEX(bins_29[ENTIDAD], bin_banks[[#This Row],[id_29]])</f>
        <v>214</v>
      </c>
      <c r="K50" s="15">
        <f>LEN(bin_banks[[#This Row],[ent_29]])-LEN(SUBSTITUTE(bin_banks[[#This Row],[ent_29]], "/", ""))+1</f>
        <v>1</v>
      </c>
      <c r="M50" s="21">
        <v>40155</v>
      </c>
      <c r="N50" t="s">
        <v>43</v>
      </c>
      <c r="O50" s="40"/>
      <c r="P50" s="16" t="str">
        <f>LEFT(banxico[[#This Row],[Clave]],2)</f>
        <v>40</v>
      </c>
      <c r="Q50" s="16" t="str">
        <f>RIGHT(banxico[[#This Row],[Clave]], 3)</f>
        <v>155</v>
      </c>
      <c r="R50" s="20" t="s">
        <v>43</v>
      </c>
      <c r="S50" s="13"/>
      <c r="T50" s="30" t="s">
        <v>795</v>
      </c>
      <c r="U50" s="22" t="s">
        <v>191</v>
      </c>
      <c r="V50" s="14" t="s">
        <v>796</v>
      </c>
      <c r="W50" s="14" t="s">
        <v>454</v>
      </c>
      <c r="X50" s="24" t="s">
        <v>624</v>
      </c>
      <c r="Y50" s="23">
        <v>42958</v>
      </c>
      <c r="Z50" s="35" t="b">
        <f>ISNUMBER(MATCH(bins_29[[#This Row],[ID EMISOR]], bin_banks[ID INSTITUCIÓN], 0))</f>
        <v>1</v>
      </c>
      <c r="AA50" s="36" t="b">
        <f>OR(bins_29[[#This Row],[id_hauss]]="000",
bins_29[[#This Row],[id_hauss]] = RIGHT(bins_29[[#This Row],[ID EMISOR]], 3))</f>
        <v>1</v>
      </c>
      <c r="AB50" s="37" t="b">
        <f>bins_29[[#This Row],[nom_001]]&lt;&gt;"[sin banco]"</f>
        <v>0</v>
      </c>
      <c r="AC50" s="38">
        <f>IFERROR(FIND(",", bins_29[[#This Row],[INSTITUCIÓN]]),
FIND(" S.", bins_29[[#This Row],[INSTITUCIÓN]]))</f>
        <v>19</v>
      </c>
      <c r="AD50" s="15" t="str">
        <f>LEFT(bins_29[[#This Row],[INSTITUCIÓN]], bins_29[[#This Row],[aux_mod]]-1)</f>
        <v>Convive Financiera</v>
      </c>
      <c r="AE50" s="40" t="str">
        <f>IFERROR(VLOOKUP(bins_29[[#This Row],[ID EMISOR]], hauss[], 2, 0), "000")</f>
        <v>000</v>
      </c>
      <c r="AF50" s="15" t="str">
        <f>INDEX(banxico[alias], MATCH( bins_29[[#This Row],[id_hauss]], banxico[id_3], 0))</f>
        <v>[sin banco]</v>
      </c>
      <c r="AH50" s="2" t="s">
        <v>410</v>
      </c>
      <c r="AI50" s="2" t="s">
        <v>1130</v>
      </c>
    </row>
    <row r="51" spans="5:35" x14ac:dyDescent="0.35">
      <c r="E51" s="25" t="s">
        <v>410</v>
      </c>
      <c r="F51" t="s">
        <v>35</v>
      </c>
      <c r="G51" s="16" t="str">
        <f>RIGHT(bin_banks[[#This Row],[ID INSTITUCIÓN]], 3)</f>
        <v>143</v>
      </c>
      <c r="H51" s="16">
        <f>IFERROR(MATCH(bin_banks[[#This Row],[ID INSTITUCIÓN]], bins_29[ID EMISOR], 0), "N/A")</f>
        <v>180</v>
      </c>
      <c r="I51" s="15" t="str" cm="1">
        <f t="array" ref="I51">INDEX(bins_29[nombre_mod], bin_banks[[#This Row],[id_29]])</f>
        <v>Cibanco</v>
      </c>
      <c r="J51" s="16" t="str" cm="1">
        <f t="array" ref="J51">INDEX(bins_29[ENTIDAD], bin_banks[[#This Row],[id_29]])</f>
        <v>882 / 347</v>
      </c>
      <c r="K51" s="15">
        <f>LEN(bin_banks[[#This Row],[ent_29]])-LEN(SUBSTITUTE(bin_banks[[#This Row],[ent_29]], "/", ""))+1</f>
        <v>2</v>
      </c>
      <c r="M51" s="21">
        <v>40156</v>
      </c>
      <c r="N51" t="s">
        <v>44</v>
      </c>
      <c r="O51" s="40"/>
      <c r="P51" s="16" t="str">
        <f>LEFT(banxico[[#This Row],[Clave]],2)</f>
        <v>40</v>
      </c>
      <c r="Q51" s="16" t="str">
        <f>RIGHT(banxico[[#This Row],[Clave]], 3)</f>
        <v>156</v>
      </c>
      <c r="R51" s="20" t="s">
        <v>585</v>
      </c>
      <c r="S51" s="13"/>
      <c r="T51" s="30" t="s">
        <v>682</v>
      </c>
      <c r="U51" s="22" t="s">
        <v>191</v>
      </c>
      <c r="V51" s="14" t="s">
        <v>990</v>
      </c>
      <c r="W51" s="14" t="s">
        <v>361</v>
      </c>
      <c r="X51" s="24" t="s">
        <v>1072</v>
      </c>
      <c r="Y51" s="23">
        <v>42173</v>
      </c>
      <c r="Z51" s="35" t="b">
        <f>ISNUMBER(MATCH(bins_29[[#This Row],[ID EMISOR]], bin_banks[ID INSTITUCIÓN], 0))</f>
        <v>1</v>
      </c>
      <c r="AA51" s="36" t="b">
        <f>OR(bins_29[[#This Row],[id_hauss]]="000",
bins_29[[#This Row],[id_hauss]] = RIGHT(bins_29[[#This Row],[ID EMISOR]], 3))</f>
        <v>1</v>
      </c>
      <c r="AB51" s="37" t="b">
        <f>bins_29[[#This Row],[nom_001]]&lt;&gt;"[sin banco]"</f>
        <v>0</v>
      </c>
      <c r="AC51" s="38">
        <f>IFERROR(FIND(",", bins_29[[#This Row],[INSTITUCIÓN]]),
FIND(" S.", bins_29[[#This Row],[INSTITUCIÓN]]))</f>
        <v>17</v>
      </c>
      <c r="AD51" s="15" t="str">
        <f>LEFT(bins_29[[#This Row],[INSTITUCIÓN]], bins_29[[#This Row],[aux_mod]]-1)</f>
        <v>Servicios Broxel</v>
      </c>
      <c r="AE51" s="40" t="str">
        <f>IFERROR(VLOOKUP(bins_29[[#This Row],[ID EMISOR]], hauss[], 2, 0), "000")</f>
        <v>000</v>
      </c>
      <c r="AF51" s="15" t="str">
        <f>INDEX(banxico[alias], MATCH( bins_29[[#This Row],[id_hauss]], banxico[id_3], 0))</f>
        <v>[sin banco]</v>
      </c>
      <c r="AH51" s="2" t="s">
        <v>500</v>
      </c>
      <c r="AI51" s="2" t="s">
        <v>747</v>
      </c>
    </row>
    <row r="52" spans="5:35" x14ac:dyDescent="0.35">
      <c r="E52" s="25" t="s">
        <v>500</v>
      </c>
      <c r="F52" t="s">
        <v>37</v>
      </c>
      <c r="G52" s="16" t="str">
        <f>RIGHT(bin_banks[[#This Row],[ID INSTITUCIÓN]], 3)</f>
        <v>147</v>
      </c>
      <c r="H52" s="16">
        <f>IFERROR(MATCH(bin_banks[[#This Row],[ID INSTITUCIÓN]], bins_29[ID EMISOR], 0), "N/A")</f>
        <v>181</v>
      </c>
      <c r="I52" s="15" t="str" cm="1">
        <f t="array" ref="I52">INDEX(bins_29[nombre_mod], bin_banks[[#This Row],[id_29]])</f>
        <v>Bankaool</v>
      </c>
      <c r="J52" s="16" t="str" cm="1">
        <f t="array" ref="J52">INDEX(bins_29[ENTIDAD], bin_banks[[#This Row],[id_29]])</f>
        <v>151</v>
      </c>
      <c r="K52" s="15">
        <f>LEN(bin_banks[[#This Row],[ent_29]])-LEN(SUBSTITUTE(bin_banks[[#This Row],[ent_29]], "/", ""))+1</f>
        <v>1</v>
      </c>
      <c r="M52" s="21">
        <v>40157</v>
      </c>
      <c r="N52" t="s">
        <v>45</v>
      </c>
      <c r="O52" s="40"/>
      <c r="P52" s="16" t="str">
        <f>LEFT(banxico[[#This Row],[Clave]],2)</f>
        <v>40</v>
      </c>
      <c r="Q52" s="16" t="str">
        <f>RIGHT(banxico[[#This Row],[Clave]], 3)</f>
        <v>157</v>
      </c>
      <c r="R52" s="20" t="s">
        <v>586</v>
      </c>
      <c r="S52" s="13"/>
      <c r="T52" s="30" t="s">
        <v>732</v>
      </c>
      <c r="U52" s="22" t="s">
        <v>191</v>
      </c>
      <c r="V52" s="14" t="s">
        <v>733</v>
      </c>
      <c r="W52" s="14" t="s">
        <v>405</v>
      </c>
      <c r="X52" s="24" t="s">
        <v>624</v>
      </c>
      <c r="Y52" s="23">
        <v>41179</v>
      </c>
      <c r="Z52" s="35" t="b">
        <f>ISNUMBER(MATCH(bins_29[[#This Row],[ID EMISOR]], bin_banks[ID INSTITUCIÓN], 0))</f>
        <v>1</v>
      </c>
      <c r="AA52" s="36" t="b">
        <f>OR(bins_29[[#This Row],[id_hauss]]="000",
bins_29[[#This Row],[id_hauss]] = RIGHT(bins_29[[#This Row],[ID EMISOR]], 3))</f>
        <v>1</v>
      </c>
      <c r="AB52" s="37" t="b">
        <f>bins_29[[#This Row],[nom_001]]&lt;&gt;"[sin banco]"</f>
        <v>0</v>
      </c>
      <c r="AC52" s="38">
        <f>IFERROR(FIND(",", bins_29[[#This Row],[INSTITUCIÓN]]),
FIND(" S.", bins_29[[#This Row],[INSTITUCIÓN]]))</f>
        <v>28</v>
      </c>
      <c r="AD52" s="15" t="str">
        <f>LEFT(bins_29[[#This Row],[INSTITUCIÓN]], bins_29[[#This Row],[aux_mod]]-1)</f>
        <v>Caja Popular Apaseo El Alto</v>
      </c>
      <c r="AE52" s="40" t="str">
        <f>IFERROR(VLOOKUP(bins_29[[#This Row],[ID EMISOR]], hauss[], 2, 0), "000")</f>
        <v>000</v>
      </c>
      <c r="AF52" s="15" t="str">
        <f>INDEX(banxico[alias], MATCH( bins_29[[#This Row],[id_hauss]], banxico[id_3], 0))</f>
        <v>[sin banco]</v>
      </c>
      <c r="AH52" s="2" t="s">
        <v>464</v>
      </c>
      <c r="AI52" s="2" t="s">
        <v>1131</v>
      </c>
    </row>
    <row r="53" spans="5:35" x14ac:dyDescent="0.35">
      <c r="E53" s="25" t="s">
        <v>464</v>
      </c>
      <c r="F53" t="s">
        <v>278</v>
      </c>
      <c r="G53" s="16" t="str">
        <f>RIGHT(bin_banks[[#This Row],[ID INSTITUCIÓN]], 3)</f>
        <v>150</v>
      </c>
      <c r="H53" s="16">
        <f>IFERROR(MATCH(bin_banks[[#This Row],[ID INSTITUCIÓN]], bins_29[ID EMISOR], 0), "N/A")</f>
        <v>182</v>
      </c>
      <c r="I53" s="15" t="str" cm="1">
        <f t="array" ref="I53">INDEX(bins_29[nombre_mod], bin_banks[[#This Row],[id_29]])</f>
        <v>Banco Inmobiliario Mexicano</v>
      </c>
      <c r="J53" s="16" t="str" cm="1">
        <f t="array" ref="J53">INDEX(bins_29[ENTIDAD], bin_banks[[#This Row],[id_29]])</f>
        <v>144</v>
      </c>
      <c r="K53" s="15">
        <f>LEN(bin_banks[[#This Row],[ent_29]])-LEN(SUBSTITUTE(bin_banks[[#This Row],[ent_29]], "/", ""))+1</f>
        <v>1</v>
      </c>
      <c r="M53" s="21">
        <v>40158</v>
      </c>
      <c r="N53" t="s">
        <v>46</v>
      </c>
      <c r="O53" s="40"/>
      <c r="P53" s="16" t="str">
        <f>LEFT(banxico[[#This Row],[Clave]],2)</f>
        <v>40</v>
      </c>
      <c r="Q53" s="16" t="str">
        <f>RIGHT(banxico[[#This Row],[Clave]], 3)</f>
        <v>158</v>
      </c>
      <c r="R53" s="20" t="s">
        <v>587</v>
      </c>
      <c r="S53" s="13"/>
      <c r="T53" s="30" t="s">
        <v>736</v>
      </c>
      <c r="U53" s="22" t="s">
        <v>191</v>
      </c>
      <c r="V53" s="14" t="s">
        <v>737</v>
      </c>
      <c r="W53" s="14" t="s">
        <v>437</v>
      </c>
      <c r="X53" s="24" t="s">
        <v>624</v>
      </c>
      <c r="Y53" s="23">
        <v>41222</v>
      </c>
      <c r="Z53" s="35" t="b">
        <f>ISNUMBER(MATCH(bins_29[[#This Row],[ID EMISOR]], bin_banks[ID INSTITUCIÓN], 0))</f>
        <v>1</v>
      </c>
      <c r="AA53" s="36" t="b">
        <f>OR(bins_29[[#This Row],[id_hauss]]="000",
bins_29[[#This Row],[id_hauss]] = RIGHT(bins_29[[#This Row],[ID EMISOR]], 3))</f>
        <v>1</v>
      </c>
      <c r="AB53" s="37" t="b">
        <f>bins_29[[#This Row],[nom_001]]&lt;&gt;"[sin banco]"</f>
        <v>0</v>
      </c>
      <c r="AC53" s="38">
        <f>IFERROR(FIND(",", bins_29[[#This Row],[INSTITUCIÓN]]),
FIND(" S.", bins_29[[#This Row],[INSTITUCIÓN]]))</f>
        <v>22</v>
      </c>
      <c r="AD53" s="15" t="str">
        <f>LEFT(bins_29[[#This Row],[INSTITUCIÓN]], bins_29[[#This Row],[aux_mod]]-1)</f>
        <v>Caja Popular Cortazar</v>
      </c>
      <c r="AE53" s="40" t="str">
        <f>IFERROR(VLOOKUP(bins_29[[#This Row],[ID EMISOR]], hauss[], 2, 0), "000")</f>
        <v>000</v>
      </c>
      <c r="AF53" s="15" t="str">
        <f>INDEX(banxico[alias], MATCH( bins_29[[#This Row],[id_hauss]], banxico[id_3], 0))</f>
        <v>[sin banco]</v>
      </c>
      <c r="AH53" s="2" t="s">
        <v>418</v>
      </c>
      <c r="AI53" s="2" t="s">
        <v>1132</v>
      </c>
    </row>
    <row r="54" spans="5:35" x14ac:dyDescent="0.35">
      <c r="E54" s="25" t="s">
        <v>418</v>
      </c>
      <c r="F54" t="s">
        <v>42</v>
      </c>
      <c r="G54" s="16" t="str">
        <f>RIGHT(bin_banks[[#This Row],[ID INSTITUCIÓN]], 3)</f>
        <v>154</v>
      </c>
      <c r="H54" s="16">
        <f>IFERROR(MATCH(bin_banks[[#This Row],[ID INSTITUCIÓN]], bins_29[ID EMISOR], 0), "N/A")</f>
        <v>183</v>
      </c>
      <c r="I54" s="15" t="str" cm="1">
        <f t="array" ref="I54">INDEX(bins_29[nombre_mod], bin_banks[[#This Row],[id_29]])</f>
        <v>Banco Finterra</v>
      </c>
      <c r="J54" s="16" t="str" cm="1">
        <f t="array" ref="J54">INDEX(bins_29[ENTIDAD], bin_banks[[#This Row],[id_29]])</f>
        <v>137</v>
      </c>
      <c r="K54" s="15">
        <f>LEN(bin_banks[[#This Row],[ent_29]])-LEN(SUBSTITUTE(bin_banks[[#This Row],[ent_29]], "/", ""))+1</f>
        <v>1</v>
      </c>
      <c r="M54" s="21">
        <v>40159</v>
      </c>
      <c r="N54" t="s">
        <v>173</v>
      </c>
      <c r="O54" s="40"/>
      <c r="P54" s="16" t="str">
        <f>LEFT(banxico[[#This Row],[Clave]],2)</f>
        <v>40</v>
      </c>
      <c r="Q54" s="16" t="str">
        <f>RIGHT(banxico[[#This Row],[Clave]], 3)</f>
        <v>159</v>
      </c>
      <c r="R54" s="20" t="s">
        <v>1097</v>
      </c>
      <c r="S54" s="13"/>
      <c r="T54" s="30" t="s">
        <v>818</v>
      </c>
      <c r="U54" s="22" t="s">
        <v>191</v>
      </c>
      <c r="V54" s="14" t="s">
        <v>819</v>
      </c>
      <c r="W54" s="14" t="s">
        <v>455</v>
      </c>
      <c r="X54" s="24" t="s">
        <v>624</v>
      </c>
      <c r="Y54" s="23">
        <v>42249</v>
      </c>
      <c r="Z54" s="35" t="b">
        <f>ISNUMBER(MATCH(bins_29[[#This Row],[ID EMISOR]], bin_banks[ID INSTITUCIÓN], 0))</f>
        <v>1</v>
      </c>
      <c r="AA54" s="36" t="b">
        <f>OR(bins_29[[#This Row],[id_hauss]]="000",
bins_29[[#This Row],[id_hauss]] = RIGHT(bins_29[[#This Row],[ID EMISOR]], 3))</f>
        <v>1</v>
      </c>
      <c r="AB54" s="37" t="b">
        <f>bins_29[[#This Row],[nom_001]]&lt;&gt;"[sin banco]"</f>
        <v>0</v>
      </c>
      <c r="AC54" s="38">
        <f>IFERROR(FIND(",", bins_29[[#This Row],[INSTITUCIÓN]]),
FIND(" S.", bins_29[[#This Row],[INSTITUCIÓN]]))</f>
        <v>29</v>
      </c>
      <c r="AD54" s="15" t="str">
        <f>LEFT(bins_29[[#This Row],[INSTITUCIÓN]], bins_29[[#This Row],[aux_mod]]-1)</f>
        <v>Financiera del Sector Social</v>
      </c>
      <c r="AE54" s="40" t="str">
        <f>IFERROR(VLOOKUP(bins_29[[#This Row],[ID EMISOR]], hauss[], 2, 0), "000")</f>
        <v>000</v>
      </c>
      <c r="AF54" s="15" t="str">
        <f>INDEX(banxico[alias], MATCH( bins_29[[#This Row],[id_hauss]], banxico[id_3], 0))</f>
        <v>[sin banco]</v>
      </c>
      <c r="AH54" s="2" t="s">
        <v>518</v>
      </c>
      <c r="AI54" s="2" t="s">
        <v>1133</v>
      </c>
    </row>
    <row r="55" spans="5:35" x14ac:dyDescent="0.35">
      <c r="E55" s="25" t="s">
        <v>518</v>
      </c>
      <c r="F55" t="s">
        <v>5</v>
      </c>
      <c r="G55" s="16" t="str">
        <f>RIGHT(bin_banks[[#This Row],[ID INSTITUCIÓN]], 3)</f>
        <v>166</v>
      </c>
      <c r="H55" s="16">
        <f>IFERROR(MATCH(bin_banks[[#This Row],[ID INSTITUCIÓN]], bins_29[ID EMISOR], 0), "N/A")</f>
        <v>184</v>
      </c>
      <c r="I55" s="15" t="str" cm="1">
        <f t="array" ref="I55">INDEX(bins_29[nombre_mod], bin_banks[[#This Row],[id_29]])</f>
        <v>Bansefi</v>
      </c>
      <c r="J55" s="16" t="str" cm="1">
        <f t="array" ref="J55">INDEX(bins_29[ENTIDAD], bin_banks[[#This Row],[id_29]])</f>
        <v>55</v>
      </c>
      <c r="K55" s="15">
        <f>LEN(bin_banks[[#This Row],[ent_29]])-LEN(SUBSTITUTE(bin_banks[[#This Row],[ent_29]], "/", ""))+1</f>
        <v>1</v>
      </c>
      <c r="M55" s="21">
        <v>40160</v>
      </c>
      <c r="N55" t="s">
        <v>47</v>
      </c>
      <c r="O55" s="40"/>
      <c r="P55" s="16" t="str">
        <f>LEFT(banxico[[#This Row],[Clave]],2)</f>
        <v>40</v>
      </c>
      <c r="Q55" s="16" t="str">
        <f>RIGHT(banxico[[#This Row],[Clave]], 3)</f>
        <v>160</v>
      </c>
      <c r="R55" s="20" t="s">
        <v>588</v>
      </c>
      <c r="S55" s="13"/>
      <c r="T55" s="30" t="s">
        <v>751</v>
      </c>
      <c r="U55" s="22" t="s">
        <v>191</v>
      </c>
      <c r="V55" s="14" t="s">
        <v>752</v>
      </c>
      <c r="W55" s="14" t="s">
        <v>448</v>
      </c>
      <c r="X55" s="24" t="s">
        <v>624</v>
      </c>
      <c r="Y55" s="23">
        <v>41684</v>
      </c>
      <c r="Z55" s="35" t="b">
        <f>ISNUMBER(MATCH(bins_29[[#This Row],[ID EMISOR]], bin_banks[ID INSTITUCIÓN], 0))</f>
        <v>1</v>
      </c>
      <c r="AA55" s="36" t="b">
        <f>OR(bins_29[[#This Row],[id_hauss]]="000",
bins_29[[#This Row],[id_hauss]] = RIGHT(bins_29[[#This Row],[ID EMISOR]], 3))</f>
        <v>1</v>
      </c>
      <c r="AB55" s="37" t="b">
        <f>bins_29[[#This Row],[nom_001]]&lt;&gt;"[sin banco]"</f>
        <v>0</v>
      </c>
      <c r="AC55" s="38">
        <f>IFERROR(FIND(",", bins_29[[#This Row],[INSTITUCIÓN]]),
FIND(" S.", bins_29[[#This Row],[INSTITUCIÓN]]))</f>
        <v>21</v>
      </c>
      <c r="AD55" s="15" t="str">
        <f>LEFT(bins_29[[#This Row],[INSTITUCIÓN]], bins_29[[#This Row],[aux_mod]]-1)</f>
        <v>Caja Popular Sahuayo</v>
      </c>
      <c r="AE55" s="40" t="str">
        <f>IFERROR(VLOOKUP(bins_29[[#This Row],[ID EMISOR]], hauss[], 2, 0), "000")</f>
        <v>000</v>
      </c>
      <c r="AF55" s="15" t="str">
        <f>INDEX(banxico[alias], MATCH( bins_29[[#This Row],[id_hauss]], banxico[id_3], 0))</f>
        <v>[sin banco]</v>
      </c>
      <c r="AH55" s="2" t="s">
        <v>439</v>
      </c>
      <c r="AI55" s="2" t="s">
        <v>1103</v>
      </c>
    </row>
    <row r="56" spans="5:35" x14ac:dyDescent="0.35">
      <c r="E56" s="25" t="s">
        <v>439</v>
      </c>
      <c r="F56" t="s">
        <v>262</v>
      </c>
      <c r="G56" s="16" t="str">
        <f>RIGHT(bin_banks[[#This Row],[ID INSTITUCIÓN]], 3)</f>
        <v>183</v>
      </c>
      <c r="H56" s="16">
        <f>IFERROR(MATCH(bin_banks[[#This Row],[ID INSTITUCIÓN]], bins_29[ID EMISOR], 0), "N/A")</f>
        <v>37</v>
      </c>
      <c r="I56" s="15" t="str" cm="1">
        <f t="array" ref="I56">INDEX(bins_29[nombre_mod], bin_banks[[#This Row],[id_29]])</f>
        <v>Caja Popular Tanhuato</v>
      </c>
      <c r="J56" s="16" t="str" cm="1">
        <f t="array" ref="J56">INDEX(bins_29[ENTIDAD], bin_banks[[#This Row],[id_29]])</f>
        <v>213</v>
      </c>
      <c r="K56" s="15">
        <f>LEN(bin_banks[[#This Row],[ent_29]])-LEN(SUBSTITUTE(bin_banks[[#This Row],[ent_29]], "/", ""))+1</f>
        <v>1</v>
      </c>
      <c r="M56" s="21">
        <v>90600</v>
      </c>
      <c r="N56" t="s">
        <v>48</v>
      </c>
      <c r="O56" s="40"/>
      <c r="P56" s="16" t="str">
        <f>LEFT(banxico[[#This Row],[Clave]],2)</f>
        <v>90</v>
      </c>
      <c r="Q56" s="16" t="str">
        <f>RIGHT(banxico[[#This Row],[Clave]], 3)</f>
        <v>600</v>
      </c>
      <c r="R56" s="20" t="s">
        <v>614</v>
      </c>
      <c r="S56" s="13"/>
      <c r="T56" s="30" t="s">
        <v>759</v>
      </c>
      <c r="U56" s="22" t="s">
        <v>191</v>
      </c>
      <c r="V56" s="14" t="s">
        <v>760</v>
      </c>
      <c r="W56" s="14" t="s">
        <v>450</v>
      </c>
      <c r="X56" s="24" t="s">
        <v>624</v>
      </c>
      <c r="Y56" s="23">
        <v>41787</v>
      </c>
      <c r="Z56" s="35" t="b">
        <f>ISNUMBER(MATCH(bins_29[[#This Row],[ID EMISOR]], bin_banks[ID INSTITUCIÓN], 0))</f>
        <v>1</v>
      </c>
      <c r="AA56" s="36" t="b">
        <f>OR(bins_29[[#This Row],[id_hauss]]="000",
bins_29[[#This Row],[id_hauss]] = RIGHT(bins_29[[#This Row],[ID EMISOR]], 3))</f>
        <v>1</v>
      </c>
      <c r="AB56" s="37" t="b">
        <f>bins_29[[#This Row],[nom_001]]&lt;&gt;"[sin banco]"</f>
        <v>0</v>
      </c>
      <c r="AC56" s="38">
        <f>IFERROR(FIND(",", bins_29[[#This Row],[INSTITUCIÓN]]),
FIND(" S.", bins_29[[#This Row],[INSTITUCIÓN]]))</f>
        <v>23</v>
      </c>
      <c r="AD56" s="15" t="str">
        <f>LEFT(bins_29[[#This Row],[INSTITUCIÓN]], bins_29[[#This Row],[aux_mod]]-1)</f>
        <v>Caja Popular Tatavasco</v>
      </c>
      <c r="AE56" s="40" t="str">
        <f>IFERROR(VLOOKUP(bins_29[[#This Row],[ID EMISOR]], hauss[], 2, 0), "000")</f>
        <v>000</v>
      </c>
      <c r="AF56" s="15" t="str">
        <f>INDEX(banxico[alias], MATCH( bins_29[[#This Row],[id_hauss]], banxico[id_3], 0))</f>
        <v>[sin banco]</v>
      </c>
      <c r="AH56" s="2" t="s">
        <v>463</v>
      </c>
      <c r="AI56" s="2" t="s">
        <v>1103</v>
      </c>
    </row>
    <row r="57" spans="5:35" x14ac:dyDescent="0.35">
      <c r="E57" s="25" t="s">
        <v>463</v>
      </c>
      <c r="F57" t="s">
        <v>279</v>
      </c>
      <c r="G57" s="16" t="str">
        <f>RIGHT(bin_banks[[#This Row],[ID INSTITUCIÓN]], 3)</f>
        <v>187</v>
      </c>
      <c r="H57" s="16">
        <f>IFERROR(MATCH(bin_banks[[#This Row],[ID INSTITUCIÓN]], bins_29[ID EMISOR], 0), "N/A")</f>
        <v>38</v>
      </c>
      <c r="I57" s="15" t="str" cm="1">
        <f t="array" ref="I57">INDEX(bins_29[nombre_mod], bin_banks[[#This Row],[id_29]])</f>
        <v>Caja Solidaria Cuautitlan</v>
      </c>
      <c r="J57" s="16" t="str" cm="1">
        <f t="array" ref="J57">INDEX(bins_29[ENTIDAD], bin_banks[[#This Row],[id_29]])</f>
        <v>775</v>
      </c>
      <c r="K57" s="15">
        <f>LEN(bin_banks[[#This Row],[ent_29]])-LEN(SUBSTITUTE(bin_banks[[#This Row],[ent_29]], "/", ""))+1</f>
        <v>1</v>
      </c>
      <c r="M57" s="21">
        <v>90601</v>
      </c>
      <c r="N57" t="s">
        <v>49</v>
      </c>
      <c r="O57" s="40"/>
      <c r="P57" s="16" t="str">
        <f>LEFT(banxico[[#This Row],[Clave]],2)</f>
        <v>90</v>
      </c>
      <c r="Q57" s="16" t="str">
        <f>RIGHT(banxico[[#This Row],[Clave]], 3)</f>
        <v>601</v>
      </c>
      <c r="R57" s="20" t="s">
        <v>49</v>
      </c>
      <c r="S57" s="13"/>
      <c r="T57" s="30" t="s">
        <v>769</v>
      </c>
      <c r="U57" s="22" t="s">
        <v>191</v>
      </c>
      <c r="V57" s="14" t="s">
        <v>770</v>
      </c>
      <c r="W57" s="14" t="s">
        <v>469</v>
      </c>
      <c r="X57" s="24" t="s">
        <v>624</v>
      </c>
      <c r="Y57" s="23">
        <v>42822</v>
      </c>
      <c r="Z57" s="35" t="b">
        <f>ISNUMBER(MATCH(bins_29[[#This Row],[ID EMISOR]], bin_banks[ID INSTITUCIÓN], 0))</f>
        <v>1</v>
      </c>
      <c r="AA57" s="36" t="b">
        <f>OR(bins_29[[#This Row],[id_hauss]]="000",
bins_29[[#This Row],[id_hauss]] = RIGHT(bins_29[[#This Row],[ID EMISOR]], 3))</f>
        <v>1</v>
      </c>
      <c r="AB57" s="37" t="b">
        <f>bins_29[[#This Row],[nom_001]]&lt;&gt;"[sin banco]"</f>
        <v>0</v>
      </c>
      <c r="AC57" s="38">
        <f>IFERROR(FIND(",", bins_29[[#This Row],[INSTITUCIÓN]]),
FIND(" S.", bins_29[[#This Row],[INSTITUCIÓN]]))</f>
        <v>40</v>
      </c>
      <c r="AD57" s="15" t="str">
        <f>LEFT(bins_29[[#This Row],[INSTITUCIÓN]], bins_29[[#This Row],[aux_mod]]-1)</f>
        <v>Caja Solidaria Casa de Ahorro Campesino</v>
      </c>
      <c r="AE57" s="40" t="str">
        <f>IFERROR(VLOOKUP(bins_29[[#This Row],[ID EMISOR]], hauss[], 2, 0), "000")</f>
        <v>000</v>
      </c>
      <c r="AF57" s="15" t="str">
        <f>INDEX(banxico[alias], MATCH( bins_29[[#This Row],[id_hauss]], banxico[id_3], 0))</f>
        <v>[sin banco]</v>
      </c>
      <c r="AH57" s="2" t="s">
        <v>456</v>
      </c>
      <c r="AI57" s="2" t="s">
        <v>1103</v>
      </c>
    </row>
    <row r="58" spans="5:35" x14ac:dyDescent="0.35">
      <c r="E58" s="25" t="s">
        <v>456</v>
      </c>
      <c r="F58" t="s">
        <v>275</v>
      </c>
      <c r="G58" s="16" t="str">
        <f>RIGHT(bin_banks[[#This Row],[ID INSTITUCIÓN]], 3)</f>
        <v>190</v>
      </c>
      <c r="H58" s="16">
        <f>IFERROR(MATCH(bin_banks[[#This Row],[ID INSTITUCIÓN]], bins_29[ID EMISOR], 0), "N/A")</f>
        <v>39</v>
      </c>
      <c r="I58" s="15" t="str" cm="1">
        <f t="array" ref="I58">INDEX(bins_29[nombre_mod], bin_banks[[#This Row],[id_29]])</f>
        <v>Caja La Guadalupana</v>
      </c>
      <c r="J58" s="16" t="str" cm="1">
        <f t="array" ref="J58">INDEX(bins_29[ENTIDAD], bin_banks[[#This Row],[id_29]])</f>
        <v>195</v>
      </c>
      <c r="K58" s="15">
        <f>LEN(bin_banks[[#This Row],[ent_29]])-LEN(SUBSTITUTE(bin_banks[[#This Row],[ent_29]], "/", ""))+1</f>
        <v>1</v>
      </c>
      <c r="M58" s="21">
        <v>90602</v>
      </c>
      <c r="N58" t="s">
        <v>50</v>
      </c>
      <c r="O58" s="40"/>
      <c r="P58" s="16" t="str">
        <f>LEFT(banxico[[#This Row],[Clave]],2)</f>
        <v>90</v>
      </c>
      <c r="Q58" s="16" t="str">
        <f>RIGHT(banxico[[#This Row],[Clave]], 3)</f>
        <v>602</v>
      </c>
      <c r="R58" s="20" t="s">
        <v>589</v>
      </c>
      <c r="S58" s="13"/>
      <c r="T58" s="30" t="s">
        <v>765</v>
      </c>
      <c r="U58" s="22" t="s">
        <v>191</v>
      </c>
      <c r="V58" s="14" t="s">
        <v>766</v>
      </c>
      <c r="W58" s="14" t="s">
        <v>446</v>
      </c>
      <c r="X58" s="24" t="s">
        <v>624</v>
      </c>
      <c r="Y58" s="23">
        <v>41579</v>
      </c>
      <c r="Z58" s="35" t="b">
        <f>ISNUMBER(MATCH(bins_29[[#This Row],[ID EMISOR]], bin_banks[ID INSTITUCIÓN], 0))</f>
        <v>1</v>
      </c>
      <c r="AA58" s="36" t="b">
        <f>OR(bins_29[[#This Row],[id_hauss]]="000",
bins_29[[#This Row],[id_hauss]] = RIGHT(bins_29[[#This Row],[ID EMISOR]], 3))</f>
        <v>1</v>
      </c>
      <c r="AB58" s="37" t="b">
        <f>bins_29[[#This Row],[nom_001]]&lt;&gt;"[sin banco]"</f>
        <v>0</v>
      </c>
      <c r="AC58" s="38">
        <f>IFERROR(FIND(",", bins_29[[#This Row],[INSTITUCIÓN]]),
FIND(" S.", bins_29[[#This Row],[INSTITUCIÓN]]))</f>
        <v>25</v>
      </c>
      <c r="AD58" s="15" t="str">
        <f>LEFT(bins_29[[#This Row],[INSTITUCIÓN]], bins_29[[#This Row],[aux_mod]]-1)</f>
        <v>Caja Santa María del Oro</v>
      </c>
      <c r="AE58" s="40" t="str">
        <f>IFERROR(VLOOKUP(bins_29[[#This Row],[ID EMISOR]], hauss[], 2, 0), "000")</f>
        <v>000</v>
      </c>
      <c r="AF58" s="15" t="str">
        <f>INDEX(banxico[alias], MATCH( bins_29[[#This Row],[id_hauss]], banxico[id_3], 0))</f>
        <v>[sin banco]</v>
      </c>
      <c r="AH58" s="2" t="s">
        <v>435</v>
      </c>
      <c r="AI58" s="2" t="s">
        <v>1103</v>
      </c>
    </row>
    <row r="59" spans="5:35" x14ac:dyDescent="0.35">
      <c r="E59" s="25" t="s">
        <v>435</v>
      </c>
      <c r="F59" t="s">
        <v>255</v>
      </c>
      <c r="G59" s="16" t="str">
        <f>RIGHT(bin_banks[[#This Row],[ID INSTITUCIÓN]], 3)</f>
        <v>191</v>
      </c>
      <c r="H59" s="16">
        <f>IFERROR(MATCH(bin_banks[[#This Row],[ID INSTITUCIÓN]], bins_29[ID EMISOR], 0), "N/A")</f>
        <v>40</v>
      </c>
      <c r="I59" s="15" t="str" cm="1">
        <f t="array" ref="I59">INDEX(bins_29[nombre_mod], bin_banks[[#This Row],[id_29]])</f>
        <v>Edenred</v>
      </c>
      <c r="J59" s="16" t="str" cm="1">
        <f t="array" ref="J59">INDEX(bins_29[ENTIDAD], bin_banks[[#This Row],[id_29]])</f>
        <v>688</v>
      </c>
      <c r="K59" s="15">
        <f>LEN(bin_banks[[#This Row],[ent_29]])-LEN(SUBSTITUTE(bin_banks[[#This Row],[ent_29]], "/", ""))+1</f>
        <v>1</v>
      </c>
      <c r="M59" s="21">
        <v>90605</v>
      </c>
      <c r="N59" t="s">
        <v>51</v>
      </c>
      <c r="O59" s="40"/>
      <c r="P59" s="16" t="str">
        <f>LEFT(banxico[[#This Row],[Clave]],2)</f>
        <v>90</v>
      </c>
      <c r="Q59" s="16" t="str">
        <f>RIGHT(banxico[[#This Row],[Clave]], 3)</f>
        <v>605</v>
      </c>
      <c r="R59" s="20" t="s">
        <v>590</v>
      </c>
      <c r="S59" s="13"/>
      <c r="T59" s="30" t="s">
        <v>775</v>
      </c>
      <c r="U59" s="22" t="s">
        <v>191</v>
      </c>
      <c r="V59" s="14" t="s">
        <v>776</v>
      </c>
      <c r="W59" s="14" t="s">
        <v>438</v>
      </c>
      <c r="X59" s="24" t="s">
        <v>624</v>
      </c>
      <c r="Y59" s="23">
        <v>40984</v>
      </c>
      <c r="Z59" s="35" t="b">
        <f>ISNUMBER(MATCH(bins_29[[#This Row],[ID EMISOR]], bin_banks[ID INSTITUCIÓN], 0))</f>
        <v>1</v>
      </c>
      <c r="AA59" s="36" t="b">
        <f>OR(bins_29[[#This Row],[id_hauss]]="000",
bins_29[[#This Row],[id_hauss]] = RIGHT(bins_29[[#This Row],[ID EMISOR]], 3))</f>
        <v>1</v>
      </c>
      <c r="AB59" s="37" t="b">
        <f>bins_29[[#This Row],[nom_001]]&lt;&gt;"[sin banco]"</f>
        <v>0</v>
      </c>
      <c r="AC59" s="38">
        <f>IFERROR(FIND(",", bins_29[[#This Row],[INSTITUCIÓN]]),
FIND(" S.", bins_29[[#This Row],[INSTITUCIÓN]]))</f>
        <v>29</v>
      </c>
      <c r="AD59" s="15" t="str">
        <f>LEFT(bins_29[[#This Row],[INSTITUCIÓN]], bins_29[[#This Row],[aux_mod]]-1)</f>
        <v>Caja Solidaria Nueva Galicia</v>
      </c>
      <c r="AE59" s="40" t="str">
        <f>IFERROR(VLOOKUP(bins_29[[#This Row],[ID EMISOR]], hauss[], 2, 0), "000")</f>
        <v>000</v>
      </c>
      <c r="AF59" s="15" t="str">
        <f>INDEX(banxico[alias], MATCH( bins_29[[#This Row],[id_hauss]], banxico[id_3], 0))</f>
        <v>[sin banco]</v>
      </c>
      <c r="AH59" s="2" t="s">
        <v>422</v>
      </c>
      <c r="AI59" s="2" t="s">
        <v>1103</v>
      </c>
    </row>
    <row r="60" spans="5:35" x14ac:dyDescent="0.35">
      <c r="E60" s="25" t="s">
        <v>422</v>
      </c>
      <c r="F60" t="s">
        <v>196</v>
      </c>
      <c r="G60" s="16" t="str">
        <f>RIGHT(bin_banks[[#This Row],[ID INSTITUCIÓN]], 3)</f>
        <v>401</v>
      </c>
      <c r="H60" s="16">
        <f>IFERROR(MATCH(bin_banks[[#This Row],[ID INSTITUCIÓN]], bins_29[ID EMISOR], 0), "N/A")</f>
        <v>41</v>
      </c>
      <c r="I60" s="15" t="str" cm="1">
        <f t="array" ref="I60">INDEX(bins_29[nombre_mod], bin_banks[[#This Row],[id_29]])</f>
        <v>Bepensa</v>
      </c>
      <c r="J60" s="16" t="str" cm="1">
        <f t="array" ref="J60">INDEX(bins_29[ENTIDAD], bin_banks[[#This Row],[id_29]])</f>
        <v>822</v>
      </c>
      <c r="K60" s="15">
        <f>LEN(bin_banks[[#This Row],[ent_29]])-LEN(SUBSTITUTE(bin_banks[[#This Row],[ent_29]], "/", ""))+1</f>
        <v>1</v>
      </c>
      <c r="M60" s="21">
        <v>90608</v>
      </c>
      <c r="N60" t="s">
        <v>52</v>
      </c>
      <c r="O60" s="40"/>
      <c r="P60" s="16" t="str">
        <f>LEFT(banxico[[#This Row],[Clave]],2)</f>
        <v>90</v>
      </c>
      <c r="Q60" s="16" t="str">
        <f>RIGHT(banxico[[#This Row],[Clave]], 3)</f>
        <v>608</v>
      </c>
      <c r="R60" s="20" t="s">
        <v>591</v>
      </c>
      <c r="S60" s="13"/>
      <c r="T60" s="30" t="s">
        <v>660</v>
      </c>
      <c r="U60" s="22" t="s">
        <v>191</v>
      </c>
      <c r="V60" s="14" t="s">
        <v>838</v>
      </c>
      <c r="W60" s="14" t="s">
        <v>409</v>
      </c>
      <c r="X60" s="24" t="s">
        <v>624</v>
      </c>
      <c r="Y60" s="23">
        <v>41878</v>
      </c>
      <c r="Z60" s="35" t="b">
        <f>ISNUMBER(MATCH(bins_29[[#This Row],[ID EMISOR]], bin_banks[ID INSTITUCIÓN], 0))</f>
        <v>1</v>
      </c>
      <c r="AA60" s="36" t="b">
        <f>OR(bins_29[[#This Row],[id_hauss]]="000",
bins_29[[#This Row],[id_hauss]] = RIGHT(bins_29[[#This Row],[ID EMISOR]], 3))</f>
        <v>1</v>
      </c>
      <c r="AB60" s="37" t="b">
        <f>bins_29[[#This Row],[nom_001]]&lt;&gt;"[sin banco]"</f>
        <v>0</v>
      </c>
      <c r="AC60" s="38">
        <f>IFERROR(FIND(",", bins_29[[#This Row],[INSTITUCIÓN]]),
FIND(" S.", bins_29[[#This Row],[INSTITUCIÓN]]))</f>
        <v>10</v>
      </c>
      <c r="AD60" s="15" t="str">
        <f>LEFT(bins_29[[#This Row],[INSTITUCIÓN]], bins_29[[#This Row],[aux_mod]]-1)</f>
        <v>Incluvida</v>
      </c>
      <c r="AE60" s="40" t="str">
        <f>IFERROR(VLOOKUP(bins_29[[#This Row],[ID EMISOR]], hauss[], 2, 0), "000")</f>
        <v>000</v>
      </c>
      <c r="AF60" s="15" t="str">
        <f>INDEX(banxico[alias], MATCH( bins_29[[#This Row],[id_hauss]], banxico[id_3], 0))</f>
        <v>[sin banco]</v>
      </c>
      <c r="AH60" s="2" t="s">
        <v>428</v>
      </c>
      <c r="AI60" s="2" t="s">
        <v>1103</v>
      </c>
    </row>
    <row r="61" spans="5:35" x14ac:dyDescent="0.35">
      <c r="E61" s="25" t="s">
        <v>428</v>
      </c>
      <c r="F61" t="s">
        <v>265</v>
      </c>
      <c r="G61" s="16" t="str">
        <f>RIGHT(bin_banks[[#This Row],[ID INSTITUCIÓN]], 3)</f>
        <v>886</v>
      </c>
      <c r="H61" s="16">
        <f>IFERROR(MATCH(bin_banks[[#This Row],[ID INSTITUCIÓN]], bins_29[ID EMISOR], 0), "N/A")</f>
        <v>42</v>
      </c>
      <c r="I61" s="15" t="str" cm="1">
        <f t="array" ref="I61">INDEX(bins_29[nombre_mod], bin_banks[[#This Row],[id_29]])</f>
        <v>Efectivale</v>
      </c>
      <c r="J61" s="16" t="str" cm="1">
        <f t="array" ref="J61">INDEX(bins_29[ENTIDAD], bin_banks[[#This Row],[id_29]])</f>
        <v>886</v>
      </c>
      <c r="K61" s="15">
        <f>LEN(bin_banks[[#This Row],[ent_29]])-LEN(SUBSTITUTE(bin_banks[[#This Row],[ent_29]], "/", ""))+1</f>
        <v>1</v>
      </c>
      <c r="M61" s="21">
        <v>90616</v>
      </c>
      <c r="N61" t="s">
        <v>53</v>
      </c>
      <c r="O61" s="40"/>
      <c r="P61" s="16" t="str">
        <f>LEFT(banxico[[#This Row],[Clave]],2)</f>
        <v>90</v>
      </c>
      <c r="Q61" s="16" t="str">
        <f>RIGHT(banxico[[#This Row],[Clave]], 3)</f>
        <v>616</v>
      </c>
      <c r="R61" s="20" t="s">
        <v>592</v>
      </c>
      <c r="S61" s="13"/>
      <c r="T61" s="30" t="s">
        <v>891</v>
      </c>
      <c r="U61" s="22" t="s">
        <v>191</v>
      </c>
      <c r="V61" s="14" t="s">
        <v>892</v>
      </c>
      <c r="W61" s="14" t="s">
        <v>512</v>
      </c>
      <c r="X61" s="24" t="s">
        <v>624</v>
      </c>
      <c r="Y61" s="23">
        <v>42753</v>
      </c>
      <c r="Z61" s="35" t="b">
        <f>ISNUMBER(MATCH(bins_29[[#This Row],[ID EMISOR]], bin_banks[ID INSTITUCIÓN], 0))</f>
        <v>1</v>
      </c>
      <c r="AA61" s="36" t="b">
        <f>OR(bins_29[[#This Row],[id_hauss]]="000",
bins_29[[#This Row],[id_hauss]] = RIGHT(bins_29[[#This Row],[ID EMISOR]], 3))</f>
        <v>1</v>
      </c>
      <c r="AB61" s="37" t="b">
        <f>bins_29[[#This Row],[nom_001]]&lt;&gt;"[sin banco]"</f>
        <v>0</v>
      </c>
      <c r="AC61" s="38">
        <f>IFERROR(FIND(",", bins_29[[#This Row],[INSTITUCIÓN]]),
FIND(" S.", bins_29[[#This Row],[INSTITUCIÓN]]))</f>
        <v>30</v>
      </c>
      <c r="AD61" s="15" t="str">
        <f>LEFT(bins_29[[#This Row],[INSTITUCIÓN]], bins_29[[#This Row],[aux_mod]]-1)</f>
        <v>Servicios Financieros Soriana</v>
      </c>
      <c r="AE61" s="40" t="str">
        <f>IFERROR(VLOOKUP(bins_29[[#This Row],[ID EMISOR]], hauss[], 2, 0), "000")</f>
        <v>000</v>
      </c>
      <c r="AF61" s="15" t="str">
        <f>INDEX(banxico[alias], MATCH( bins_29[[#This Row],[id_hauss]], banxico[id_3], 0))</f>
        <v>[sin banco]</v>
      </c>
      <c r="AH61" s="2" t="s">
        <v>358</v>
      </c>
      <c r="AI61" s="2" t="s">
        <v>1103</v>
      </c>
    </row>
    <row r="62" spans="5:35" x14ac:dyDescent="0.35">
      <c r="E62" s="25" t="s">
        <v>358</v>
      </c>
      <c r="F62" t="s">
        <v>204</v>
      </c>
      <c r="G62" s="16" t="str">
        <f>RIGHT(bin_banks[[#This Row],[ID INSTITUCIÓN]], 3)</f>
        <v>973</v>
      </c>
      <c r="H62" s="16">
        <f>IFERROR(MATCH(bin_banks[[#This Row],[ID INSTITUCIÓN]], bins_29[ID EMISOR], 0), "N/A")</f>
        <v>43</v>
      </c>
      <c r="I62" s="15" t="str" cm="1">
        <f t="array" ref="I62">INDEX(bins_29[nombre_mod], bin_banks[[#This Row],[id_29]])</f>
        <v>Toka Investment</v>
      </c>
      <c r="J62" s="16" t="str" cm="1">
        <f t="array" ref="J62">INDEX(bins_29[ENTIDAD], bin_banks[[#This Row],[id_29]])</f>
        <v>827</v>
      </c>
      <c r="K62" s="15">
        <f>LEN(bin_banks[[#This Row],[ent_29]])-LEN(SUBSTITUTE(bin_banks[[#This Row],[ent_29]], "/", ""))+1</f>
        <v>1</v>
      </c>
      <c r="M62" s="21">
        <v>90617</v>
      </c>
      <c r="N62" t="s">
        <v>54</v>
      </c>
      <c r="O62" s="40"/>
      <c r="P62" s="16" t="str">
        <f>LEFT(banxico[[#This Row],[Clave]],2)</f>
        <v>90</v>
      </c>
      <c r="Q62" s="16" t="str">
        <f>RIGHT(banxico[[#This Row],[Clave]], 3)</f>
        <v>617</v>
      </c>
      <c r="R62" s="20" t="s">
        <v>593</v>
      </c>
      <c r="S62" s="13"/>
      <c r="T62" s="30" t="s">
        <v>714</v>
      </c>
      <c r="U62" s="22" t="s">
        <v>191</v>
      </c>
      <c r="V62" s="14" t="s">
        <v>715</v>
      </c>
      <c r="W62" s="14" t="s">
        <v>369</v>
      </c>
      <c r="X62" s="24" t="s">
        <v>624</v>
      </c>
      <c r="Y62" s="23">
        <v>36526</v>
      </c>
      <c r="Z62" s="35" t="b">
        <f>ISNUMBER(MATCH(bins_29[[#This Row],[ID EMISOR]], bin_banks[ID INSTITUCIÓN], 0))</f>
        <v>1</v>
      </c>
      <c r="AA62" s="36" t="b">
        <f>OR(bins_29[[#This Row],[id_hauss]]="000",
bins_29[[#This Row],[id_hauss]] = RIGHT(bins_29[[#This Row],[ID EMISOR]], 3))</f>
        <v>1</v>
      </c>
      <c r="AB62" s="37" t="b">
        <f>bins_29[[#This Row],[nom_001]]&lt;&gt;"[sin banco]"</f>
        <v>0</v>
      </c>
      <c r="AC62" s="38">
        <f>IFERROR(FIND(",", bins_29[[#This Row],[INSTITUCIÓN]]),
FIND(" S.", bins_29[[#This Row],[INSTITUCIÓN]]))</f>
        <v>21</v>
      </c>
      <c r="AD62" s="15" t="str">
        <f>LEFT(bins_29[[#This Row],[INSTITUCIÓN]], bins_29[[#This Row],[aux_mod]]-1)</f>
        <v>Bradescard de México</v>
      </c>
      <c r="AE62" s="40" t="str">
        <f>IFERROR(VLOOKUP(bins_29[[#This Row],[ID EMISOR]], hauss[], 2, 0), "000")</f>
        <v>000</v>
      </c>
      <c r="AF62" s="15" t="str">
        <f>INDEX(banxico[alias], MATCH( bins_29[[#This Row],[id_hauss]], banxico[id_3], 0))</f>
        <v>[sin banco]</v>
      </c>
      <c r="AH62" s="2" t="s">
        <v>432</v>
      </c>
      <c r="AI62" s="2" t="s">
        <v>1103</v>
      </c>
    </row>
    <row r="63" spans="5:35" x14ac:dyDescent="0.35">
      <c r="E63" s="25" t="s">
        <v>432</v>
      </c>
      <c r="F63" t="s">
        <v>250</v>
      </c>
      <c r="G63" s="16" t="str">
        <f>RIGHT(bin_banks[[#This Row],[ID INSTITUCIÓN]], 3)</f>
        <v>148</v>
      </c>
      <c r="H63" s="16">
        <f>IFERROR(MATCH(bin_banks[[#This Row],[ID INSTITUCIÓN]], bins_29[ID EMISOR], 0), "N/A")</f>
        <v>44</v>
      </c>
      <c r="I63" s="15" t="str" cm="1">
        <f t="array" ref="I63">INDEX(bins_29[nombre_mod], bin_banks[[#This Row],[id_29]])</f>
        <v>Finutil</v>
      </c>
      <c r="J63" s="16" t="str" cm="1">
        <f t="array" ref="J63">INDEX(bins_29[ENTIDAD], bin_banks[[#This Row],[id_29]])</f>
        <v>818</v>
      </c>
      <c r="K63" s="15">
        <f>LEN(bin_banks[[#This Row],[ent_29]])-LEN(SUBSTITUTE(bin_banks[[#This Row],[ent_29]], "/", ""))+1</f>
        <v>1</v>
      </c>
      <c r="M63" s="21">
        <v>90620</v>
      </c>
      <c r="N63" t="s">
        <v>55</v>
      </c>
      <c r="O63" s="40"/>
      <c r="P63" s="16" t="str">
        <f>LEFT(banxico[[#This Row],[Clave]],2)</f>
        <v>90</v>
      </c>
      <c r="Q63" s="16" t="str">
        <f>RIGHT(banxico[[#This Row],[Clave]], 3)</f>
        <v>620</v>
      </c>
      <c r="R63" s="20" t="s">
        <v>594</v>
      </c>
      <c r="S63" s="13"/>
      <c r="T63" s="30" t="s">
        <v>783</v>
      </c>
      <c r="U63" s="22" t="s">
        <v>191</v>
      </c>
      <c r="V63" s="14" t="s">
        <v>784</v>
      </c>
      <c r="W63" s="14" t="s">
        <v>468</v>
      </c>
      <c r="X63" s="24" t="s">
        <v>624</v>
      </c>
      <c r="Y63" s="23">
        <v>42817</v>
      </c>
      <c r="Z63" s="35" t="b">
        <f>ISNUMBER(MATCH(bins_29[[#This Row],[ID EMISOR]], bin_banks[ID INSTITUCIÓN], 0))</f>
        <v>1</v>
      </c>
      <c r="AA63" s="36" t="b">
        <f>OR(bins_29[[#This Row],[id_hauss]]="000",
bins_29[[#This Row],[id_hauss]] = RIGHT(bins_29[[#This Row],[ID EMISOR]], 3))</f>
        <v>1</v>
      </c>
      <c r="AB63" s="37" t="b">
        <f>bins_29[[#This Row],[nom_001]]&lt;&gt;"[sin banco]"</f>
        <v>0</v>
      </c>
      <c r="AC63" s="38">
        <f>IFERROR(FIND(",", bins_29[[#This Row],[INSTITUCIÓN]]),
FIND(" S.", bins_29[[#This Row],[INSTITUCIÓN]]))</f>
        <v>8</v>
      </c>
      <c r="AD63" s="15" t="str">
        <f>LEFT(bins_29[[#This Row],[INSTITUCIÓN]], bins_29[[#This Row],[aux_mod]]-1)</f>
        <v>Cellpay</v>
      </c>
      <c r="AE63" s="40" t="str">
        <f>IFERROR(VLOOKUP(bins_29[[#This Row],[ID EMISOR]], hauss[], 2, 0), "000")</f>
        <v>000</v>
      </c>
      <c r="AF63" s="15" t="str">
        <f>INDEX(banxico[alias], MATCH( bins_29[[#This Row],[id_hauss]], banxico[id_3], 0))</f>
        <v>[sin banco]</v>
      </c>
      <c r="AH63" s="2" t="s">
        <v>433</v>
      </c>
      <c r="AI63" s="2" t="s">
        <v>1103</v>
      </c>
    </row>
    <row r="64" spans="5:35" x14ac:dyDescent="0.35">
      <c r="E64" s="25" t="s">
        <v>433</v>
      </c>
      <c r="F64" t="s">
        <v>239</v>
      </c>
      <c r="G64" s="16" t="str">
        <f>RIGHT(bin_banks[[#This Row],[ID INSTITUCIÓN]], 3)</f>
        <v>287</v>
      </c>
      <c r="H64" s="16">
        <f>IFERROR(MATCH(bin_banks[[#This Row],[ID INSTITUCIÓN]], bins_29[ID EMISOR], 0), "N/A")</f>
        <v>45</v>
      </c>
      <c r="I64" s="15" t="str" cm="1">
        <f t="array" ref="I64">INDEX(bins_29[nombre_mod], bin_banks[[#This Row],[id_29]])</f>
        <v>Némesis</v>
      </c>
      <c r="J64" s="16" t="str" cm="1">
        <f t="array" ref="J64">INDEX(bins_29[ENTIDAD], bin_banks[[#This Row],[id_29]])</f>
        <v>788</v>
      </c>
      <c r="K64" s="15">
        <f>LEN(bin_banks[[#This Row],[ent_29]])-LEN(SUBSTITUTE(bin_banks[[#This Row],[ent_29]], "/", ""))+1</f>
        <v>1</v>
      </c>
      <c r="M64" s="21">
        <v>90630</v>
      </c>
      <c r="N64" t="s">
        <v>56</v>
      </c>
      <c r="O64" s="40"/>
      <c r="P64" s="16" t="str">
        <f>LEFT(banxico[[#This Row],[Clave]],2)</f>
        <v>90</v>
      </c>
      <c r="Q64" s="16" t="str">
        <f>RIGHT(banxico[[#This Row],[Clave]], 3)</f>
        <v>630</v>
      </c>
      <c r="R64" s="20" t="s">
        <v>613</v>
      </c>
      <c r="S64" s="13"/>
      <c r="T64" s="30" t="s">
        <v>822</v>
      </c>
      <c r="U64" s="22" t="s">
        <v>191</v>
      </c>
      <c r="V64" s="14" t="s">
        <v>823</v>
      </c>
      <c r="W64" s="14" t="s">
        <v>476</v>
      </c>
      <c r="X64" s="24" t="s">
        <v>624</v>
      </c>
      <c r="Y64" s="23">
        <v>43132</v>
      </c>
      <c r="Z64" s="35" t="b">
        <f>ISNUMBER(MATCH(bins_29[[#This Row],[ID EMISOR]], bin_banks[ID INSTITUCIÓN], 0))</f>
        <v>1</v>
      </c>
      <c r="AA64" s="36" t="b">
        <f>OR(bins_29[[#This Row],[id_hauss]]="000",
bins_29[[#This Row],[id_hauss]] = RIGHT(bins_29[[#This Row],[ID EMISOR]], 3))</f>
        <v>1</v>
      </c>
      <c r="AB64" s="37" t="b">
        <f>bins_29[[#This Row],[nom_001]]&lt;&gt;"[sin banco]"</f>
        <v>0</v>
      </c>
      <c r="AC64" s="38">
        <f>IFERROR(FIND(",", bins_29[[#This Row],[INSTITUCIÓN]]),
FIND(" S.", bins_29[[#This Row],[INSTITUCIÓN]]))</f>
        <v>45</v>
      </c>
      <c r="AD64" s="15" t="str">
        <f>LEFT(bins_29[[#This Row],[INSTITUCIÓN]], bins_29[[#This Row],[aux_mod]]-1)</f>
        <v>Financiera Mexicana para el Desarrollo Rural</v>
      </c>
      <c r="AE64" s="40" t="str">
        <f>IFERROR(VLOOKUP(bins_29[[#This Row],[ID EMISOR]], hauss[], 2, 0), "000")</f>
        <v>000</v>
      </c>
      <c r="AF64" s="15" t="str">
        <f>INDEX(banxico[alias], MATCH( bins_29[[#This Row],[id_hauss]], banxico[id_3], 0))</f>
        <v>[sin banco]</v>
      </c>
      <c r="AH64" s="2" t="s">
        <v>449</v>
      </c>
      <c r="AI64" s="2" t="s">
        <v>1103</v>
      </c>
    </row>
    <row r="65" spans="5:35" x14ac:dyDescent="0.35">
      <c r="E65" s="25" t="s">
        <v>449</v>
      </c>
      <c r="F65" t="s">
        <v>240</v>
      </c>
      <c r="G65" s="16" t="str">
        <f>RIGHT(bin_banks[[#This Row],[ID INSTITUCIÓN]], 3)</f>
        <v>089</v>
      </c>
      <c r="H65" s="16">
        <f>IFERROR(MATCH(bin_banks[[#This Row],[ID INSTITUCIÓN]], bins_29[ID EMISOR], 0), "N/A")</f>
        <v>46</v>
      </c>
      <c r="I65" s="15" t="str" cm="1">
        <f t="array" ref="I65">INDEX(bins_29[nombre_mod], bin_banks[[#This Row],[id_29]])</f>
        <v>Concreec</v>
      </c>
      <c r="J65" s="16" t="str" cm="1">
        <f t="array" ref="J65">INDEX(bins_29[ENTIDAD], bin_banks[[#This Row],[id_29]])</f>
        <v>156</v>
      </c>
      <c r="K65" s="15">
        <f>LEN(bin_banks[[#This Row],[ent_29]])-LEN(SUBSTITUTE(bin_banks[[#This Row],[ent_29]], "/", ""))+1</f>
        <v>1</v>
      </c>
      <c r="M65" s="21">
        <v>90631</v>
      </c>
      <c r="N65" t="s">
        <v>57</v>
      </c>
      <c r="O65" s="40"/>
      <c r="P65" s="16" t="str">
        <f>LEFT(banxico[[#This Row],[Clave]],2)</f>
        <v>90</v>
      </c>
      <c r="Q65" s="16" t="str">
        <f>RIGHT(banxico[[#This Row],[Clave]], 3)</f>
        <v>631</v>
      </c>
      <c r="R65" s="20" t="s">
        <v>615</v>
      </c>
      <c r="S65" s="13"/>
      <c r="T65" s="30" t="s">
        <v>834</v>
      </c>
      <c r="U65" s="22" t="s">
        <v>191</v>
      </c>
      <c r="V65" s="14" t="s">
        <v>835</v>
      </c>
      <c r="W65" s="14" t="s">
        <v>473</v>
      </c>
      <c r="X65" s="24" t="s">
        <v>624</v>
      </c>
      <c r="Y65" s="23">
        <v>42958</v>
      </c>
      <c r="Z65" s="35" t="b">
        <f>ISNUMBER(MATCH(bins_29[[#This Row],[ID EMISOR]], bin_banks[ID INSTITUCIÓN], 0))</f>
        <v>1</v>
      </c>
      <c r="AA65" s="36" t="b">
        <f>OR(bins_29[[#This Row],[id_hauss]]="000",
bins_29[[#This Row],[id_hauss]] = RIGHT(bins_29[[#This Row],[ID EMISOR]], 3))</f>
        <v>1</v>
      </c>
      <c r="AB65" s="37" t="b">
        <f>bins_29[[#This Row],[nom_001]]&lt;&gt;"[sin banco]"</f>
        <v>0</v>
      </c>
      <c r="AC65" s="38">
        <f>IFERROR(FIND(",", bins_29[[#This Row],[INSTITUCIÓN]]),
FIND(" S.", bins_29[[#This Row],[INSTITUCIÓN]]))</f>
        <v>7</v>
      </c>
      <c r="AD65" s="15" t="str">
        <f>LEFT(bins_29[[#This Row],[INSTITUCIÓN]], bins_29[[#This Row],[aux_mod]]-1)</f>
        <v>Gribma</v>
      </c>
      <c r="AE65" s="40" t="str">
        <f>IFERROR(VLOOKUP(bins_29[[#This Row],[ID EMISOR]], hauss[], 2, 0), "000")</f>
        <v>000</v>
      </c>
      <c r="AF65" s="15" t="str">
        <f>INDEX(banxico[alias], MATCH( bins_29[[#This Row],[id_hauss]], banxico[id_3], 0))</f>
        <v>[sin banco]</v>
      </c>
      <c r="AH65" s="2" t="s">
        <v>454</v>
      </c>
      <c r="AI65" s="2" t="s">
        <v>1103</v>
      </c>
    </row>
    <row r="66" spans="5:35" x14ac:dyDescent="0.35">
      <c r="E66" s="25" t="s">
        <v>454</v>
      </c>
      <c r="F66" t="s">
        <v>251</v>
      </c>
      <c r="G66" s="16" t="str">
        <f>RIGHT(bin_banks[[#This Row],[ID INSTITUCIÓN]], 3)</f>
        <v>195</v>
      </c>
      <c r="H66" s="16">
        <f>IFERROR(MATCH(bin_banks[[#This Row],[ID INSTITUCIÓN]], bins_29[ID EMISOR], 0), "N/A")</f>
        <v>47</v>
      </c>
      <c r="I66" s="15" t="str" cm="1">
        <f t="array" ref="I66">INDEX(bins_29[nombre_mod], bin_banks[[#This Row],[id_29]])</f>
        <v>Convive Financiera</v>
      </c>
      <c r="J66" s="16" t="str" cm="1">
        <f t="array" ref="J66">INDEX(bins_29[ENTIDAD], bin_banks[[#This Row],[id_29]])</f>
        <v>202</v>
      </c>
      <c r="K66" s="15">
        <f>LEN(bin_banks[[#This Row],[ent_29]])-LEN(SUBSTITUTE(bin_banks[[#This Row],[ent_29]], "/", ""))+1</f>
        <v>1</v>
      </c>
      <c r="M66" s="21">
        <v>90634</v>
      </c>
      <c r="N66" t="s">
        <v>58</v>
      </c>
      <c r="O66" s="40"/>
      <c r="P66" s="16" t="str">
        <f>LEFT(banxico[[#This Row],[Clave]],2)</f>
        <v>90</v>
      </c>
      <c r="Q66" s="16" t="str">
        <f>RIGHT(banxico[[#This Row],[Clave]], 3)</f>
        <v>634</v>
      </c>
      <c r="R66" s="20" t="s">
        <v>595</v>
      </c>
      <c r="S66" s="13"/>
      <c r="T66" s="30" t="s">
        <v>841</v>
      </c>
      <c r="U66" s="22" t="s">
        <v>191</v>
      </c>
      <c r="V66" s="14" t="s">
        <v>842</v>
      </c>
      <c r="W66" s="14" t="s">
        <v>471</v>
      </c>
      <c r="X66" s="24" t="s">
        <v>624</v>
      </c>
      <c r="Y66" s="23">
        <v>42972</v>
      </c>
      <c r="Z66" s="35" t="b">
        <f>ISNUMBER(MATCH(bins_29[[#This Row],[ID EMISOR]], bin_banks[ID INSTITUCIÓN], 0))</f>
        <v>1</v>
      </c>
      <c r="AA66" s="36" t="b">
        <f>OR(bins_29[[#This Row],[id_hauss]]="000",
bins_29[[#This Row],[id_hauss]] = RIGHT(bins_29[[#This Row],[ID EMISOR]], 3))</f>
        <v>1</v>
      </c>
      <c r="AB66" s="37" t="b">
        <f>bins_29[[#This Row],[nom_001]]&lt;&gt;"[sin banco]"</f>
        <v>0</v>
      </c>
      <c r="AC66" s="38">
        <f>IFERROR(FIND(",", bins_29[[#This Row],[INSTITUCIÓN]]),
FIND(" S.", bins_29[[#This Row],[INSTITUCIÓN]]))</f>
        <v>31</v>
      </c>
      <c r="AD66" s="15" t="str">
        <f>LEFT(bins_29[[#This Row],[INSTITUCIÓN]], bins_29[[#This Row],[aux_mod]]-1)</f>
        <v>Inversiones Accionarias Landus</v>
      </c>
      <c r="AE66" s="40" t="str">
        <f>IFERROR(VLOOKUP(bins_29[[#This Row],[ID EMISOR]], hauss[], 2, 0), "000")</f>
        <v>000</v>
      </c>
      <c r="AF66" s="15" t="str">
        <f>INDEX(banxico[alias], MATCH( bins_29[[#This Row],[id_hauss]], banxico[id_3], 0))</f>
        <v>[sin banco]</v>
      </c>
      <c r="AH66" s="2" t="s">
        <v>361</v>
      </c>
      <c r="AI66" s="2" t="s">
        <v>1103</v>
      </c>
    </row>
    <row r="67" spans="5:35" x14ac:dyDescent="0.35">
      <c r="E67" s="25" t="s">
        <v>361</v>
      </c>
      <c r="F67" t="s">
        <v>211</v>
      </c>
      <c r="G67" s="16" t="str">
        <f>RIGHT(bin_banks[[#This Row],[ID INSTITUCIÓN]], 3)</f>
        <v>643</v>
      </c>
      <c r="H67" s="16">
        <f>IFERROR(MATCH(bin_banks[[#This Row],[ID INSTITUCIÓN]], bins_29[ID EMISOR], 0), "N/A")</f>
        <v>48</v>
      </c>
      <c r="I67" s="15" t="str" cm="1">
        <f t="array" ref="I67">INDEX(bins_29[nombre_mod], bin_banks[[#This Row],[id_29]])</f>
        <v>Servicios Broxel</v>
      </c>
      <c r="J67" s="16" t="str" cm="1">
        <f t="array" ref="J67">INDEX(bins_29[ENTIDAD], bin_banks[[#This Row],[id_29]])</f>
        <v>179</v>
      </c>
      <c r="K67" s="15">
        <f>LEN(bin_banks[[#This Row],[ent_29]])-LEN(SUBSTITUTE(bin_banks[[#This Row],[ent_29]], "/", ""))+1</f>
        <v>1</v>
      </c>
      <c r="M67" s="21">
        <v>90638</v>
      </c>
      <c r="N67" t="s">
        <v>180</v>
      </c>
      <c r="O67" s="40"/>
      <c r="P67" s="16" t="str">
        <f>LEFT(banxico[[#This Row],[Clave]],2)</f>
        <v>90</v>
      </c>
      <c r="Q67" s="16" t="str">
        <f>RIGHT(banxico[[#This Row],[Clave]], 3)</f>
        <v>638</v>
      </c>
      <c r="R67" s="20" t="s">
        <v>1096</v>
      </c>
      <c r="S67" s="13"/>
      <c r="T67" s="30" t="s">
        <v>847</v>
      </c>
      <c r="U67" s="22" t="s">
        <v>191</v>
      </c>
      <c r="V67" s="14" t="s">
        <v>848</v>
      </c>
      <c r="W67" s="14" t="s">
        <v>374</v>
      </c>
      <c r="X67" s="24" t="s">
        <v>624</v>
      </c>
      <c r="Y67" s="23">
        <v>42440</v>
      </c>
      <c r="Z67" s="35" t="b">
        <f>ISNUMBER(MATCH(bins_29[[#This Row],[ID EMISOR]], bin_banks[ID INSTITUCIÓN], 0))</f>
        <v>1</v>
      </c>
      <c r="AA67" s="36" t="b">
        <f>OR(bins_29[[#This Row],[id_hauss]]="000",
bins_29[[#This Row],[id_hauss]] = RIGHT(bins_29[[#This Row],[ID EMISOR]], 3))</f>
        <v>1</v>
      </c>
      <c r="AB67" s="37" t="b">
        <f>bins_29[[#This Row],[nom_001]]&lt;&gt;"[sin banco]"</f>
        <v>0</v>
      </c>
      <c r="AC67" s="38">
        <f>IFERROR(FIND(",", bins_29[[#This Row],[INSTITUCIÓN]]),
FIND(" S.", bins_29[[#This Row],[INSTITUCIÓN]]))</f>
        <v>15</v>
      </c>
      <c r="AD67" s="15" t="str">
        <f>LEFT(bins_29[[#This Row],[INSTITUCIÓN]], bins_29[[#This Row],[aux_mod]]-1)</f>
        <v>Liverpool P.C.</v>
      </c>
      <c r="AE67" s="40" t="str">
        <f>IFERROR(VLOOKUP(bins_29[[#This Row],[ID EMISOR]], hauss[], 2, 0), "000")</f>
        <v>000</v>
      </c>
      <c r="AF67" s="15" t="str">
        <f>INDEX(banxico[alias], MATCH( bins_29[[#This Row],[id_hauss]], banxico[id_3], 0))</f>
        <v>[sin banco]</v>
      </c>
      <c r="AH67" s="2" t="s">
        <v>1020</v>
      </c>
      <c r="AI67" s="2" t="s">
        <v>1103</v>
      </c>
    </row>
    <row r="68" spans="5:35" x14ac:dyDescent="0.35">
      <c r="E68" s="25" t="s">
        <v>405</v>
      </c>
      <c r="F68" t="s">
        <v>228</v>
      </c>
      <c r="G68" s="16" t="str">
        <f>RIGHT(bin_banks[[#This Row],[ID INSTITUCIÓN]], 3)</f>
        <v>019</v>
      </c>
      <c r="H68" s="16">
        <f>IFERROR(MATCH(bin_banks[[#This Row],[ID INSTITUCIÓN]], bins_29[ID EMISOR], 0), "N/A")</f>
        <v>49</v>
      </c>
      <c r="I68" s="15" t="str" cm="1">
        <f t="array" ref="I68">INDEX(bins_29[nombre_mod], bin_banks[[#This Row],[id_29]])</f>
        <v>Caja Popular Apaseo El Alto</v>
      </c>
      <c r="J68" s="16" t="str" cm="1">
        <f t="array" ref="J68">INDEX(bins_29[ENTIDAD], bin_banks[[#This Row],[id_29]])</f>
        <v>773</v>
      </c>
      <c r="K68" s="15">
        <f>LEN(bin_banks[[#This Row],[ent_29]])-LEN(SUBSTITUTE(bin_banks[[#This Row],[ent_29]], "/", ""))+1</f>
        <v>1</v>
      </c>
      <c r="M68" s="21">
        <v>90646</v>
      </c>
      <c r="N68" t="s">
        <v>60</v>
      </c>
      <c r="O68" s="40"/>
      <c r="P68" s="16" t="str">
        <f>LEFT(banxico[[#This Row],[Clave]],2)</f>
        <v>90</v>
      </c>
      <c r="Q68" s="16" t="str">
        <f>RIGHT(banxico[[#This Row],[Clave]], 3)</f>
        <v>646</v>
      </c>
      <c r="R68" s="20" t="s">
        <v>60</v>
      </c>
      <c r="S68" s="13"/>
      <c r="T68" s="30" t="s">
        <v>849</v>
      </c>
      <c r="U68" s="22" t="s">
        <v>191</v>
      </c>
      <c r="V68" s="14" t="s">
        <v>850</v>
      </c>
      <c r="W68" s="14" t="s">
        <v>457</v>
      </c>
      <c r="X68" s="24" t="s">
        <v>624</v>
      </c>
      <c r="Y68" s="23">
        <v>42993</v>
      </c>
      <c r="Z68" s="35" t="b">
        <f>ISNUMBER(MATCH(bins_29[[#This Row],[ID EMISOR]], bin_banks[ID INSTITUCIÓN], 0))</f>
        <v>1</v>
      </c>
      <c r="AA68" s="36" t="b">
        <f>OR(bins_29[[#This Row],[id_hauss]]="000",
bins_29[[#This Row],[id_hauss]] = RIGHT(bins_29[[#This Row],[ID EMISOR]], 3))</f>
        <v>1</v>
      </c>
      <c r="AB68" s="37" t="b">
        <f>bins_29[[#This Row],[nom_001]]&lt;&gt;"[sin banco]"</f>
        <v>0</v>
      </c>
      <c r="AC68" s="38">
        <f>IFERROR(FIND(",", bins_29[[#This Row],[INSTITUCIÓN]]),
FIND(" S.", bins_29[[#This Row],[INSTITUCIÓN]]))</f>
        <v>22</v>
      </c>
      <c r="AD68" s="15" t="str">
        <f>LEFT(bins_29[[#This Row],[INSTITUCIÓN]], bins_29[[#This Row],[aux_mod]]-1)</f>
        <v>Mexpago Transacciones</v>
      </c>
      <c r="AE68" s="40" t="str">
        <f>IFERROR(VLOOKUP(bins_29[[#This Row],[ID EMISOR]], hauss[], 2, 0), "000")</f>
        <v>000</v>
      </c>
      <c r="AF68" s="15" t="str">
        <f>INDEX(banxico[alias], MATCH( bins_29[[#This Row],[id_hauss]], banxico[id_3], 0))</f>
        <v>[sin banco]</v>
      </c>
      <c r="AH68" s="2" t="s">
        <v>405</v>
      </c>
      <c r="AI68" s="2" t="s">
        <v>1103</v>
      </c>
    </row>
    <row r="69" spans="5:35" x14ac:dyDescent="0.35">
      <c r="E69" s="25" t="s">
        <v>437</v>
      </c>
      <c r="F69" t="s">
        <v>286</v>
      </c>
      <c r="G69" s="16" t="str">
        <f>RIGHT(bin_banks[[#This Row],[ID INSTITUCIÓN]], 3)</f>
        <v>021</v>
      </c>
      <c r="H69" s="16">
        <f>IFERROR(MATCH(bin_banks[[#This Row],[ID INSTITUCIÓN]], bins_29[ID EMISOR], 0), "N/A")</f>
        <v>50</v>
      </c>
      <c r="I69" s="15" t="str" cm="1">
        <f t="array" ref="I69">INDEX(bins_29[nombre_mod], bin_banks[[#This Row],[id_29]])</f>
        <v>Caja Popular Cortazar</v>
      </c>
      <c r="J69" s="16" t="str" cm="1">
        <f t="array" ref="J69">INDEX(bins_29[ENTIDAD], bin_banks[[#This Row],[id_29]])</f>
        <v>772</v>
      </c>
      <c r="K69" s="15">
        <f>LEN(bin_banks[[#This Row],[ent_29]])-LEN(SUBSTITUTE(bin_banks[[#This Row],[ent_29]], "/", ""))+1</f>
        <v>1</v>
      </c>
      <c r="M69" s="21">
        <v>90652</v>
      </c>
      <c r="N69" t="s">
        <v>61</v>
      </c>
      <c r="O69" s="40"/>
      <c r="P69" s="16" t="str">
        <f>LEFT(banxico[[#This Row],[Clave]],2)</f>
        <v>90</v>
      </c>
      <c r="Q69" s="16" t="str">
        <f>RIGHT(banxico[[#This Row],[Clave]], 3)</f>
        <v>652</v>
      </c>
      <c r="R69" s="20" t="s">
        <v>596</v>
      </c>
      <c r="S69" s="13"/>
      <c r="T69" s="30" t="s">
        <v>859</v>
      </c>
      <c r="U69" s="22" t="s">
        <v>191</v>
      </c>
      <c r="V69" s="14" t="s">
        <v>860</v>
      </c>
      <c r="W69" s="14" t="s">
        <v>396</v>
      </c>
      <c r="X69" s="24" t="s">
        <v>624</v>
      </c>
      <c r="Y69" s="23">
        <v>40667</v>
      </c>
      <c r="Z69" s="35" t="b">
        <f>ISNUMBER(MATCH(bins_29[[#This Row],[ID EMISOR]], bin_banks[ID INSTITUCIÓN], 0))</f>
        <v>1</v>
      </c>
      <c r="AA69" s="36" t="b">
        <f>OR(bins_29[[#This Row],[id_hauss]]="000",
bins_29[[#This Row],[id_hauss]] = RIGHT(bins_29[[#This Row],[ID EMISOR]], 3))</f>
        <v>1</v>
      </c>
      <c r="AB69" s="37" t="b">
        <f>bins_29[[#This Row],[nom_001]]&lt;&gt;"[sin banco]"</f>
        <v>0</v>
      </c>
      <c r="AC69" s="38">
        <f>IFERROR(FIND(",", bins_29[[#This Row],[INSTITUCIÓN]]),
FIND(" S.", bins_29[[#This Row],[INSTITUCIÓN]]))</f>
        <v>31</v>
      </c>
      <c r="AD69" s="15" t="str">
        <f>LEFT(bins_29[[#This Row],[INSTITUCIÓN]], bins_29[[#This Row],[aux_mod]]-1)</f>
        <v>One Card Soluciones Integrales</v>
      </c>
      <c r="AE69" s="40" t="str">
        <f>IFERROR(VLOOKUP(bins_29[[#This Row],[ID EMISOR]], hauss[], 2, 0), "000")</f>
        <v>000</v>
      </c>
      <c r="AF69" s="15" t="str">
        <f>INDEX(banxico[alias], MATCH( bins_29[[#This Row],[id_hauss]], banxico[id_3], 0))</f>
        <v>[sin banco]</v>
      </c>
      <c r="AH69" s="2" t="s">
        <v>437</v>
      </c>
      <c r="AI69" s="2" t="s">
        <v>1103</v>
      </c>
    </row>
    <row r="70" spans="5:35" x14ac:dyDescent="0.35">
      <c r="E70" s="25" t="s">
        <v>455</v>
      </c>
      <c r="F70" t="s">
        <v>269</v>
      </c>
      <c r="G70" s="16" t="str">
        <f>RIGHT(bin_banks[[#This Row],[ID INSTITUCIÓN]], 3)</f>
        <v>025</v>
      </c>
      <c r="H70" s="16">
        <f>IFERROR(MATCH(bin_banks[[#This Row],[ID INSTITUCIÓN]], bins_29[ID EMISOR], 0), "N/A")</f>
        <v>51</v>
      </c>
      <c r="I70" s="15" t="str" cm="1">
        <f t="array" ref="I70">INDEX(bins_29[nombre_mod], bin_banks[[#This Row],[id_29]])</f>
        <v>Financiera del Sector Social</v>
      </c>
      <c r="J70" s="16" t="str" cm="1">
        <f t="array" ref="J70">INDEX(bins_29[ENTIDAD], bin_banks[[#This Row],[id_29]])</f>
        <v>187</v>
      </c>
      <c r="K70" s="15">
        <f>LEN(bin_banks[[#This Row],[ent_29]])-LEN(SUBSTITUTE(bin_banks[[#This Row],[ent_29]], "/", ""))+1</f>
        <v>1</v>
      </c>
      <c r="M70" s="21">
        <v>90653</v>
      </c>
      <c r="N70" t="s">
        <v>62</v>
      </c>
      <c r="O70" s="40"/>
      <c r="P70" s="16" t="str">
        <f>LEFT(banxico[[#This Row],[Clave]],2)</f>
        <v>90</v>
      </c>
      <c r="Q70" s="16" t="str">
        <f>RIGHT(banxico[[#This Row],[Clave]], 3)</f>
        <v>653</v>
      </c>
      <c r="R70" s="20" t="s">
        <v>597</v>
      </c>
      <c r="S70" s="13"/>
      <c r="T70" s="30" t="s">
        <v>862</v>
      </c>
      <c r="U70" s="22" t="s">
        <v>191</v>
      </c>
      <c r="V70" s="14" t="s">
        <v>863</v>
      </c>
      <c r="W70" s="14" t="s">
        <v>427</v>
      </c>
      <c r="X70" s="24" t="s">
        <v>624</v>
      </c>
      <c r="Y70" s="23">
        <v>40269</v>
      </c>
      <c r="Z70" s="35" t="b">
        <f>ISNUMBER(MATCH(bins_29[[#This Row],[ID EMISOR]], bin_banks[ID INSTITUCIÓN], 0))</f>
        <v>1</v>
      </c>
      <c r="AA70" s="36" t="b">
        <f>OR(bins_29[[#This Row],[id_hauss]]="000",
bins_29[[#This Row],[id_hauss]] = RIGHT(bins_29[[#This Row],[ID EMISOR]], 3))</f>
        <v>1</v>
      </c>
      <c r="AB70" s="37" t="b">
        <f>bins_29[[#This Row],[nom_001]]&lt;&gt;"[sin banco]"</f>
        <v>0</v>
      </c>
      <c r="AC70" s="38">
        <f>IFERROR(FIND(",", bins_29[[#This Row],[INSTITUCIÓN]]),
FIND(" S.", bins_29[[#This Row],[INSTITUCIÓN]]))</f>
        <v>42</v>
      </c>
      <c r="AD70" s="15" t="str">
        <f>LEFT(bins_29[[#This Row],[INSTITUCIÓN]], bins_29[[#This Row],[aux_mod]]-1)</f>
        <v>Operadora de Programas de Abasto Múltiple</v>
      </c>
      <c r="AE70" s="40" t="str">
        <f>IFERROR(VLOOKUP(bins_29[[#This Row],[ID EMISOR]], hauss[], 2, 0), "000")</f>
        <v>000</v>
      </c>
      <c r="AF70" s="15" t="str">
        <f>INDEX(banxico[alias], MATCH( bins_29[[#This Row],[id_hauss]], banxico[id_3], 0))</f>
        <v>[sin banco]</v>
      </c>
      <c r="AH70" s="2" t="s">
        <v>455</v>
      </c>
      <c r="AI70" s="2" t="s">
        <v>1103</v>
      </c>
    </row>
    <row r="71" spans="5:35" x14ac:dyDescent="0.35">
      <c r="E71" s="25" t="s">
        <v>508</v>
      </c>
      <c r="F71" t="s">
        <v>206</v>
      </c>
      <c r="G71" s="16" t="str">
        <f>RIGHT(bin_banks[[#This Row],[ID INSTITUCIÓN]], 3)</f>
        <v>033</v>
      </c>
      <c r="H71" s="16">
        <f>IFERROR(MATCH(bin_banks[[#This Row],[ID INSTITUCIÓN]], bins_29[ID EMISOR], 0), "N/A")</f>
        <v>4</v>
      </c>
      <c r="I71" s="15" t="str" cm="1">
        <f t="array" ref="I71">INDEX(bins_29[nombre_mod], bin_banks[[#This Row],[id_29]])</f>
        <v>Libertad Servicios Financieros</v>
      </c>
      <c r="J71" s="16" t="str" cm="1">
        <f t="array" ref="J71">INDEX(bins_29[ENTIDAD], bin_banks[[#This Row],[id_29]])</f>
        <v>29</v>
      </c>
      <c r="K71" s="15">
        <f>LEN(bin_banks[[#This Row],[ent_29]])-LEN(SUBSTITUTE(bin_banks[[#This Row],[ent_29]], "/", ""))+1</f>
        <v>1</v>
      </c>
      <c r="M71" s="21">
        <v>90656</v>
      </c>
      <c r="N71" t="s">
        <v>63</v>
      </c>
      <c r="O71" s="40"/>
      <c r="P71" s="16" t="str">
        <f>LEFT(banxico[[#This Row],[Clave]],2)</f>
        <v>90</v>
      </c>
      <c r="Q71" s="16" t="str">
        <f>RIGHT(banxico[[#This Row],[Clave]], 3)</f>
        <v>656</v>
      </c>
      <c r="R71" s="20" t="s">
        <v>598</v>
      </c>
      <c r="S71" s="13"/>
      <c r="T71" s="30" t="s">
        <v>875</v>
      </c>
      <c r="U71" s="22" t="s">
        <v>191</v>
      </c>
      <c r="V71" s="14" t="s">
        <v>876</v>
      </c>
      <c r="W71" s="14" t="s">
        <v>436</v>
      </c>
      <c r="X71" s="24" t="s">
        <v>624</v>
      </c>
      <c r="Y71" s="23">
        <v>41170</v>
      </c>
      <c r="Z71" s="35" t="b">
        <f>ISNUMBER(MATCH(bins_29[[#This Row],[ID EMISOR]], bin_banks[ID INSTITUCIÓN], 0))</f>
        <v>1</v>
      </c>
      <c r="AA71" s="36" t="b">
        <f>OR(bins_29[[#This Row],[id_hauss]]="000",
bins_29[[#This Row],[id_hauss]] = RIGHT(bins_29[[#This Row],[ID EMISOR]], 3))</f>
        <v>1</v>
      </c>
      <c r="AB71" s="37" t="b">
        <f>bins_29[[#This Row],[nom_001]]&lt;&gt;"[sin banco]"</f>
        <v>0</v>
      </c>
      <c r="AC71" s="38">
        <f>IFERROR(FIND(",", bins_29[[#This Row],[INSTITUCIÓN]]),
FIND(" S.", bins_29[[#This Row],[INSTITUCIÓN]]))</f>
        <v>22</v>
      </c>
      <c r="AD71" s="15" t="str">
        <f>LEFT(bins_29[[#This Row],[INSTITUCIÓN]], bins_29[[#This Row],[aux_mod]]-1)</f>
        <v>Prevision del Trabajo</v>
      </c>
      <c r="AE71" s="40" t="str">
        <f>IFERROR(VLOOKUP(bins_29[[#This Row],[ID EMISOR]], hauss[], 2, 0), "000")</f>
        <v>000</v>
      </c>
      <c r="AF71" s="15" t="str">
        <f>INDEX(banxico[alias], MATCH( bins_29[[#This Row],[id_hauss]], banxico[id_3], 0))</f>
        <v>[sin banco]</v>
      </c>
      <c r="AH71" s="2" t="s">
        <v>1144</v>
      </c>
      <c r="AI71" s="2" t="s">
        <v>1103</v>
      </c>
    </row>
    <row r="72" spans="5:35" x14ac:dyDescent="0.35">
      <c r="E72" s="25" t="s">
        <v>448</v>
      </c>
      <c r="F72" t="s">
        <v>288</v>
      </c>
      <c r="G72" s="16" t="str">
        <f>RIGHT(bin_banks[[#This Row],[ID INSTITUCIÓN]], 3)</f>
        <v>132</v>
      </c>
      <c r="H72" s="16">
        <f>IFERROR(MATCH(bin_banks[[#This Row],[ID INSTITUCIÓN]], bins_29[ID EMISOR], 0), "N/A")</f>
        <v>52</v>
      </c>
      <c r="I72" s="15" t="str" cm="1">
        <f t="array" ref="I72">INDEX(bins_29[nombre_mod], bin_banks[[#This Row],[id_29]])</f>
        <v>Caja Popular Sahuayo</v>
      </c>
      <c r="J72" s="16" t="str" cm="1">
        <f t="array" ref="J72">INDEX(bins_29[ENTIDAD], bin_banks[[#This Row],[id_29]])</f>
        <v>153</v>
      </c>
      <c r="K72" s="15">
        <f>LEN(bin_banks[[#This Row],[ent_29]])-LEN(SUBSTITUTE(bin_banks[[#This Row],[ent_29]], "/", ""))+1</f>
        <v>1</v>
      </c>
      <c r="M72" s="21">
        <v>90659</v>
      </c>
      <c r="N72" t="s">
        <v>64</v>
      </c>
      <c r="O72" s="40"/>
      <c r="P72" s="16" t="str">
        <f>LEFT(banxico[[#This Row],[Clave]],2)</f>
        <v>90</v>
      </c>
      <c r="Q72" s="16" t="str">
        <f>RIGHT(banxico[[#This Row],[Clave]], 3)</f>
        <v>659</v>
      </c>
      <c r="R72" s="20" t="s">
        <v>599</v>
      </c>
      <c r="S72" s="13"/>
      <c r="T72" s="30" t="s">
        <v>883</v>
      </c>
      <c r="U72" s="22" t="s">
        <v>191</v>
      </c>
      <c r="V72" s="14" t="s">
        <v>884</v>
      </c>
      <c r="W72" s="14" t="s">
        <v>459</v>
      </c>
      <c r="X72" s="24" t="s">
        <v>624</v>
      </c>
      <c r="Y72" s="23">
        <v>42562</v>
      </c>
      <c r="Z72" s="35" t="b">
        <f>ISNUMBER(MATCH(bins_29[[#This Row],[ID EMISOR]], bin_banks[ID INSTITUCIÓN], 0))</f>
        <v>1</v>
      </c>
      <c r="AA72" s="36" t="b">
        <f>OR(bins_29[[#This Row],[id_hauss]]="000",
bins_29[[#This Row],[id_hauss]] = RIGHT(bins_29[[#This Row],[ID EMISOR]], 3))</f>
        <v>1</v>
      </c>
      <c r="AB72" s="37" t="b">
        <f>bins_29[[#This Row],[nom_001]]&lt;&gt;"[sin banco]"</f>
        <v>0</v>
      </c>
      <c r="AC72" s="38">
        <f>IFERROR(FIND(",", bins_29[[#This Row],[INSTITUCIÓN]]),
FIND(" S.", bins_29[[#This Row],[INSTITUCIÓN]]))</f>
        <v>30</v>
      </c>
      <c r="AD72" s="15" t="str">
        <f>LEFT(bins_29[[#This Row],[INSTITUCIÓN]], bins_29[[#This Row],[aux_mod]]-1)</f>
        <v>S&amp;C Constructores de Sistemas</v>
      </c>
      <c r="AE72" s="40" t="str">
        <f>IFERROR(VLOOKUP(bins_29[[#This Row],[ID EMISOR]], hauss[], 2, 0), "000")</f>
        <v>000</v>
      </c>
      <c r="AF72" s="15" t="str">
        <f>INDEX(banxico[alias], MATCH( bins_29[[#This Row],[id_hauss]], banxico[id_3], 0))</f>
        <v>[sin banco]</v>
      </c>
      <c r="AH72" s="2" t="s">
        <v>508</v>
      </c>
      <c r="AI72" s="2" t="s">
        <v>1134</v>
      </c>
    </row>
    <row r="73" spans="5:35" x14ac:dyDescent="0.35">
      <c r="E73" s="25" t="s">
        <v>450</v>
      </c>
      <c r="F73" t="s">
        <v>282</v>
      </c>
      <c r="G73" s="16" t="str">
        <f>RIGHT(bin_banks[[#This Row],[ID INSTITUCIÓN]], 3)</f>
        <v>133</v>
      </c>
      <c r="H73" s="16">
        <f>IFERROR(MATCH(bin_banks[[#This Row],[ID INSTITUCIÓN]], bins_29[ID EMISOR], 0), "N/A")</f>
        <v>53</v>
      </c>
      <c r="I73" s="15" t="str" cm="1">
        <f t="array" ref="I73">INDEX(bins_29[nombre_mod], bin_banks[[#This Row],[id_29]])</f>
        <v>Caja Popular Tatavasco</v>
      </c>
      <c r="J73" s="16" t="str" cm="1">
        <f t="array" ref="J73">INDEX(bins_29[ENTIDAD], bin_banks[[#This Row],[id_29]])</f>
        <v>159</v>
      </c>
      <c r="K73" s="15">
        <f>LEN(bin_banks[[#This Row],[ent_29]])-LEN(SUBSTITUTE(bin_banks[[#This Row],[ent_29]], "/", ""))+1</f>
        <v>1</v>
      </c>
      <c r="M73" s="21">
        <v>90661</v>
      </c>
      <c r="N73" t="s">
        <v>179</v>
      </c>
      <c r="O73" s="40"/>
      <c r="P73" s="16" t="str">
        <f>LEFT(banxico[[#This Row],[Clave]],2)</f>
        <v>90</v>
      </c>
      <c r="Q73" s="16" t="str">
        <f>RIGHT(banxico[[#This Row],[Clave]], 3)</f>
        <v>661</v>
      </c>
      <c r="R73" s="20" t="s">
        <v>600</v>
      </c>
      <c r="S73" s="13"/>
      <c r="T73" s="30" t="s">
        <v>885</v>
      </c>
      <c r="U73" s="22" t="s">
        <v>191</v>
      </c>
      <c r="V73" s="14" t="s">
        <v>886</v>
      </c>
      <c r="W73" s="14" t="s">
        <v>475</v>
      </c>
      <c r="X73" s="24" t="s">
        <v>624</v>
      </c>
      <c r="Y73" s="23">
        <v>43053</v>
      </c>
      <c r="Z73" s="35" t="b">
        <f>ISNUMBER(MATCH(bins_29[[#This Row],[ID EMISOR]], bin_banks[ID INSTITUCIÓN], 0))</f>
        <v>1</v>
      </c>
      <c r="AA73" s="36" t="b">
        <f>OR(bins_29[[#This Row],[id_hauss]]="000",
bins_29[[#This Row],[id_hauss]] = RIGHT(bins_29[[#This Row],[ID EMISOR]], 3))</f>
        <v>1</v>
      </c>
      <c r="AB73" s="37" t="b">
        <f>bins_29[[#This Row],[nom_001]]&lt;&gt;"[sin banco]"</f>
        <v>0</v>
      </c>
      <c r="AC73" s="38">
        <f>IFERROR(FIND(",", bins_29[[#This Row],[INSTITUCIÓN]]),
FIND(" S.", bins_29[[#This Row],[INSTITUCIÓN]]))</f>
        <v>17</v>
      </c>
      <c r="AD73" s="15" t="str">
        <f>LEFT(bins_29[[#This Row],[INSTITUCIÓN]], bins_29[[#This Row],[aux_mod]]-1)</f>
        <v>SE Transacciones</v>
      </c>
      <c r="AE73" s="40" t="str">
        <f>IFERROR(VLOOKUP(bins_29[[#This Row],[ID EMISOR]], hauss[], 2, 0), "000")</f>
        <v>000</v>
      </c>
      <c r="AF73" s="15" t="str">
        <f>INDEX(banxico[alias], MATCH( bins_29[[#This Row],[id_hauss]], banxico[id_3], 0))</f>
        <v>[sin banco]</v>
      </c>
      <c r="AH73" s="2" t="s">
        <v>448</v>
      </c>
      <c r="AI73" s="2" t="s">
        <v>1103</v>
      </c>
    </row>
    <row r="74" spans="5:35" x14ac:dyDescent="0.35">
      <c r="E74" s="25" t="s">
        <v>469</v>
      </c>
      <c r="F74" t="s">
        <v>291</v>
      </c>
      <c r="G74" s="16" t="str">
        <f>RIGHT(bin_banks[[#This Row],[ID INSTITUCIÓN]], 3)</f>
        <v>147</v>
      </c>
      <c r="H74" s="16">
        <f>IFERROR(MATCH(bin_banks[[#This Row],[ID INSTITUCIÓN]], bins_29[ID EMISOR], 0), "N/A")</f>
        <v>54</v>
      </c>
      <c r="I74" s="15" t="str" cm="1">
        <f t="array" ref="I74">INDEX(bins_29[nombre_mod], bin_banks[[#This Row],[id_29]])</f>
        <v>Caja Solidaria Casa de Ahorro Campesino</v>
      </c>
      <c r="J74" s="16" t="str" cm="1">
        <f t="array" ref="J74">INDEX(bins_29[ENTIDAD], bin_banks[[#This Row],[id_29]])</f>
        <v>254</v>
      </c>
      <c r="K74" s="15">
        <f>LEN(bin_banks[[#This Row],[ent_29]])-LEN(SUBSTITUTE(bin_banks[[#This Row],[ent_29]], "/", ""))+1</f>
        <v>1</v>
      </c>
      <c r="M74" s="21">
        <v>90670</v>
      </c>
      <c r="N74" t="s">
        <v>65</v>
      </c>
      <c r="O74" s="40"/>
      <c r="P74" s="16" t="str">
        <f>LEFT(banxico[[#This Row],[Clave]],2)</f>
        <v>90</v>
      </c>
      <c r="Q74" s="16" t="str">
        <f>RIGHT(banxico[[#This Row],[Clave]], 3)</f>
        <v>670</v>
      </c>
      <c r="R74" s="20" t="s">
        <v>601</v>
      </c>
      <c r="S74" s="13"/>
      <c r="T74" s="30" t="s">
        <v>870</v>
      </c>
      <c r="U74" s="22" t="s">
        <v>191</v>
      </c>
      <c r="V74" s="14" t="s">
        <v>871</v>
      </c>
      <c r="W74" s="14" t="s">
        <v>366</v>
      </c>
      <c r="X74" s="24" t="s">
        <v>624</v>
      </c>
      <c r="Y74" s="23">
        <v>41194</v>
      </c>
      <c r="Z74" s="35" t="b">
        <f>ISNUMBER(MATCH(bins_29[[#This Row],[ID EMISOR]], bin_banks[ID INSTITUCIÓN], 0))</f>
        <v>1</v>
      </c>
      <c r="AA74" s="36" t="b">
        <f>OR(bins_29[[#This Row],[id_hauss]]="000",
bins_29[[#This Row],[id_hauss]] = RIGHT(bins_29[[#This Row],[ID EMISOR]], 3))</f>
        <v>1</v>
      </c>
      <c r="AB74" s="37" t="b">
        <f>bins_29[[#This Row],[nom_001]]&lt;&gt;"[sin banco]"</f>
        <v>0</v>
      </c>
      <c r="AC74" s="38">
        <f>IFERROR(FIND(",", bins_29[[#This Row],[INSTITUCIÓN]]),
FIND(" S.", bins_29[[#This Row],[INSTITUCIÓN]]))</f>
        <v>14</v>
      </c>
      <c r="AD74" s="15" t="str">
        <f>LEFT(bins_29[[#This Row],[INSTITUCIÓN]], bins_29[[#This Row],[aux_mod]]-1)</f>
        <v>Pluxee México</v>
      </c>
      <c r="AE74" s="40" t="str">
        <f>IFERROR(VLOOKUP(bins_29[[#This Row],[ID EMISOR]], hauss[], 2, 0), "000")</f>
        <v>000</v>
      </c>
      <c r="AF74" s="15" t="str">
        <f>INDEX(banxico[alias], MATCH( bins_29[[#This Row],[id_hauss]], banxico[id_3], 0))</f>
        <v>[sin banco]</v>
      </c>
      <c r="AH74" s="2" t="s">
        <v>450</v>
      </c>
      <c r="AI74" s="2" t="s">
        <v>1103</v>
      </c>
    </row>
    <row r="75" spans="5:35" x14ac:dyDescent="0.35">
      <c r="E75" s="25" t="s">
        <v>446</v>
      </c>
      <c r="F75" t="s">
        <v>296</v>
      </c>
      <c r="G75" s="16" t="str">
        <f>RIGHT(bin_banks[[#This Row],[ID INSTITUCIÓN]], 3)</f>
        <v>148</v>
      </c>
      <c r="H75" s="16">
        <f>IFERROR(MATCH(bin_banks[[#This Row],[ID INSTITUCIÓN]], bins_29[ID EMISOR], 0), "N/A")</f>
        <v>55</v>
      </c>
      <c r="I75" s="15" t="str" cm="1">
        <f t="array" ref="I75">INDEX(bins_29[nombre_mod], bin_banks[[#This Row],[id_29]])</f>
        <v>Caja Santa María del Oro</v>
      </c>
      <c r="J75" s="16" t="str" cm="1">
        <f t="array" ref="J75">INDEX(bins_29[ENTIDAD], bin_banks[[#This Row],[id_29]])</f>
        <v>146</v>
      </c>
      <c r="K75" s="15">
        <f>LEN(bin_banks[[#This Row],[ent_29]])-LEN(SUBSTITUTE(bin_banks[[#This Row],[ent_29]], "/", ""))+1</f>
        <v>1</v>
      </c>
      <c r="M75" s="21">
        <v>90677</v>
      </c>
      <c r="N75" t="s">
        <v>66</v>
      </c>
      <c r="O75" s="40"/>
      <c r="P75" s="16" t="str">
        <f>LEFT(banxico[[#This Row],[Clave]],2)</f>
        <v>90</v>
      </c>
      <c r="Q75" s="16" t="str">
        <f>RIGHT(banxico[[#This Row],[Clave]], 3)</f>
        <v>677</v>
      </c>
      <c r="R75" s="20" t="s">
        <v>1184</v>
      </c>
      <c r="S75" s="13"/>
      <c r="T75" s="30" t="s">
        <v>993</v>
      </c>
      <c r="U75" s="22" t="s">
        <v>191</v>
      </c>
      <c r="V75" s="14" t="s">
        <v>994</v>
      </c>
      <c r="W75" s="14" t="s">
        <v>383</v>
      </c>
      <c r="X75" s="24" t="s">
        <v>1074</v>
      </c>
      <c r="Y75" s="23">
        <v>40445</v>
      </c>
      <c r="Z75" s="35" t="b">
        <f>ISNUMBER(MATCH(bins_29[[#This Row],[ID EMISOR]], bin_banks[ID INSTITUCIÓN], 0))</f>
        <v>1</v>
      </c>
      <c r="AA75" s="36" t="b">
        <f>OR(bins_29[[#This Row],[id_hauss]]="000",
bins_29[[#This Row],[id_hauss]] = RIGHT(bins_29[[#This Row],[ID EMISOR]], 3))</f>
        <v>1</v>
      </c>
      <c r="AB75" s="37" t="b">
        <f>bins_29[[#This Row],[nom_001]]&lt;&gt;"[sin banco]"</f>
        <v>0</v>
      </c>
      <c r="AC75" s="38">
        <f>IFERROR(FIND(",", bins_29[[#This Row],[INSTITUCIÓN]]),
FIND(" S.", bins_29[[#This Row],[INSTITUCIÓN]]))</f>
        <v>13</v>
      </c>
      <c r="AD75" s="15" t="str">
        <f>LEFT(bins_29[[#This Row],[INSTITUCIÓN]], bins_29[[#This Row],[aux_mod]]-1)</f>
        <v>Todito Pagos</v>
      </c>
      <c r="AE75" s="40" t="str">
        <f>IFERROR(VLOOKUP(bins_29[[#This Row],[ID EMISOR]], hauss[], 2, 0), "000")</f>
        <v>000</v>
      </c>
      <c r="AF75" s="15" t="str">
        <f>INDEX(banxico[alias], MATCH( bins_29[[#This Row],[id_hauss]], banxico[id_3], 0))</f>
        <v>[sin banco]</v>
      </c>
      <c r="AH75" s="2" t="s">
        <v>469</v>
      </c>
      <c r="AI75" s="2" t="s">
        <v>1103</v>
      </c>
    </row>
    <row r="76" spans="5:35" x14ac:dyDescent="0.35">
      <c r="E76" s="25" t="s">
        <v>438</v>
      </c>
      <c r="F76" t="s">
        <v>287</v>
      </c>
      <c r="G76" s="16" t="str">
        <f>RIGHT(bin_banks[[#This Row],[ID INSTITUCIÓN]], 3)</f>
        <v>151</v>
      </c>
      <c r="H76" s="16">
        <f>IFERROR(MATCH(bin_banks[[#This Row],[ID INSTITUCIÓN]], bins_29[ID EMISOR], 0), "N/A")</f>
        <v>56</v>
      </c>
      <c r="I76" s="15" t="str" cm="1">
        <f t="array" ref="I76">INDEX(bins_29[nombre_mod], bin_banks[[#This Row],[id_29]])</f>
        <v>Caja Solidaria Nueva Galicia</v>
      </c>
      <c r="J76" s="16" t="str" cm="1">
        <f t="array" ref="J76">INDEX(bins_29[ENTIDAD], bin_banks[[#This Row],[id_29]])</f>
        <v>769</v>
      </c>
      <c r="K76" s="15">
        <f>LEN(bin_banks[[#This Row],[ent_29]])-LEN(SUBSTITUTE(bin_banks[[#This Row],[ent_29]], "/", ""))+1</f>
        <v>1</v>
      </c>
      <c r="M76" s="21">
        <v>90680</v>
      </c>
      <c r="N76" t="s">
        <v>67</v>
      </c>
      <c r="O76" s="40"/>
      <c r="P76" s="16" t="str">
        <f>LEFT(banxico[[#This Row],[Clave]],2)</f>
        <v>90</v>
      </c>
      <c r="Q76" s="16" t="str">
        <f>RIGHT(banxico[[#This Row],[Clave]], 3)</f>
        <v>680</v>
      </c>
      <c r="R76" s="20" t="s">
        <v>1166</v>
      </c>
      <c r="S76" s="13"/>
      <c r="T76" s="30" t="s">
        <v>912</v>
      </c>
      <c r="U76" s="22" t="s">
        <v>191</v>
      </c>
      <c r="V76" s="14" t="s">
        <v>913</v>
      </c>
      <c r="W76" s="14" t="s">
        <v>474</v>
      </c>
      <c r="X76" s="24" t="s">
        <v>624</v>
      </c>
      <c r="Y76" s="23">
        <v>42972</v>
      </c>
      <c r="Z76" s="35" t="b">
        <f>ISNUMBER(MATCH(bins_29[[#This Row],[ID EMISOR]], bin_banks[ID INSTITUCIÓN], 0))</f>
        <v>1</v>
      </c>
      <c r="AA76" s="36" t="b">
        <f>OR(bins_29[[#This Row],[id_hauss]]="000",
bins_29[[#This Row],[id_hauss]] = RIGHT(bins_29[[#This Row],[ID EMISOR]], 3))</f>
        <v>1</v>
      </c>
      <c r="AB76" s="37" t="b">
        <f>bins_29[[#This Row],[nom_001]]&lt;&gt;"[sin banco]"</f>
        <v>0</v>
      </c>
      <c r="AC76" s="38">
        <f>IFERROR(FIND(",", bins_29[[#This Row],[INSTITUCIÓN]]),
FIND(" S.", bins_29[[#This Row],[INSTITUCIÓN]]))</f>
        <v>29</v>
      </c>
      <c r="AD76" s="15" t="str">
        <f>LEFT(bins_29[[#This Row],[INSTITUCIÓN]], bins_29[[#This Row],[aux_mod]]-1)</f>
        <v>Totalvale System Corporation</v>
      </c>
      <c r="AE76" s="40" t="str">
        <f>IFERROR(VLOOKUP(bins_29[[#This Row],[ID EMISOR]], hauss[], 2, 0), "000")</f>
        <v>000</v>
      </c>
      <c r="AF76" s="15" t="str">
        <f>INDEX(banxico[alias], MATCH( bins_29[[#This Row],[id_hauss]], banxico[id_3], 0))</f>
        <v>[sin banco]</v>
      </c>
      <c r="AH76" s="2" t="s">
        <v>446</v>
      </c>
      <c r="AI76" s="2" t="s">
        <v>1103</v>
      </c>
    </row>
    <row r="77" spans="5:35" x14ac:dyDescent="0.35">
      <c r="E77" s="25" t="s">
        <v>409</v>
      </c>
      <c r="F77" t="s">
        <v>231</v>
      </c>
      <c r="G77" s="16" t="str">
        <f>RIGHT(bin_banks[[#This Row],[ID INSTITUCIÓN]], 3)</f>
        <v>498</v>
      </c>
      <c r="H77" s="16">
        <f>IFERROR(MATCH(bin_banks[[#This Row],[ID INSTITUCIÓN]], bins_29[ID EMISOR], 0), "N/A")</f>
        <v>57</v>
      </c>
      <c r="I77" s="15" t="str" cm="1">
        <f t="array" ref="I77">INDEX(bins_29[nombre_mod], bin_banks[[#This Row],[id_29]])</f>
        <v>Incluvida</v>
      </c>
      <c r="J77" s="16" t="str" cm="1">
        <f t="array" ref="J77">INDEX(bins_29[ENTIDAD], bin_banks[[#This Row],[id_29]])</f>
        <v>162</v>
      </c>
      <c r="K77" s="15">
        <f>LEN(bin_banks[[#This Row],[ent_29]])-LEN(SUBSTITUTE(bin_banks[[#This Row],[ent_29]], "/", ""))+1</f>
        <v>1</v>
      </c>
      <c r="M77" s="21">
        <v>90683</v>
      </c>
      <c r="N77" t="s">
        <v>68</v>
      </c>
      <c r="O77" s="40"/>
      <c r="P77" s="16" t="str">
        <f>LEFT(banxico[[#This Row],[Clave]],2)</f>
        <v>90</v>
      </c>
      <c r="Q77" s="16" t="str">
        <f>RIGHT(banxico[[#This Row],[Clave]], 3)</f>
        <v>683</v>
      </c>
      <c r="R77" s="20" t="s">
        <v>1175</v>
      </c>
      <c r="S77" s="13"/>
      <c r="T77" s="30" t="s">
        <v>919</v>
      </c>
      <c r="U77" s="22" t="s">
        <v>191</v>
      </c>
      <c r="V77" s="14" t="s">
        <v>920</v>
      </c>
      <c r="W77" s="14" t="s">
        <v>458</v>
      </c>
      <c r="X77" s="24" t="s">
        <v>624</v>
      </c>
      <c r="Y77" s="23">
        <v>42562</v>
      </c>
      <c r="Z77" s="35" t="b">
        <f>ISNUMBER(MATCH(bins_29[[#This Row],[ID EMISOR]], bin_banks[ID INSTITUCIÓN], 0))</f>
        <v>1</v>
      </c>
      <c r="AA77" s="36" t="b">
        <f>OR(bins_29[[#This Row],[id_hauss]]="000",
bins_29[[#This Row],[id_hauss]] = RIGHT(bins_29[[#This Row],[ID EMISOR]], 3))</f>
        <v>1</v>
      </c>
      <c r="AB77" s="37" t="b">
        <f>bins_29[[#This Row],[nom_001]]&lt;&gt;"[sin banco]"</f>
        <v>0</v>
      </c>
      <c r="AC77" s="38">
        <f>IFERROR(FIND(",", bins_29[[#This Row],[INSTITUCIÓN]]),
FIND(" S.", bins_29[[#This Row],[INSTITUCIÓN]]))</f>
        <v>11</v>
      </c>
      <c r="AD77" s="15" t="str">
        <f>LEFT(bins_29[[#This Row],[INSTITUCIÓN]], bins_29[[#This Row],[aux_mod]]-1)</f>
        <v>Vale Total</v>
      </c>
      <c r="AE77" s="40" t="str">
        <f>IFERROR(VLOOKUP(bins_29[[#This Row],[ID EMISOR]], hauss[], 2, 0), "000")</f>
        <v>000</v>
      </c>
      <c r="AF77" s="15" t="str">
        <f>INDEX(banxico[alias], MATCH( bins_29[[#This Row],[id_hauss]], banxico[id_3], 0))</f>
        <v>[sin banco]</v>
      </c>
      <c r="AH77" s="2" t="s">
        <v>438</v>
      </c>
      <c r="AI77" s="2" t="s">
        <v>1103</v>
      </c>
    </row>
    <row r="78" spans="5:35" x14ac:dyDescent="0.35">
      <c r="E78" s="25" t="s">
        <v>512</v>
      </c>
      <c r="F78" t="s">
        <v>210</v>
      </c>
      <c r="G78" s="16" t="str">
        <f>RIGHT(bin_banks[[#This Row],[ID INSTITUCIÓN]], 3)</f>
        <v>925</v>
      </c>
      <c r="H78" s="16">
        <f>IFERROR(MATCH(bin_banks[[#This Row],[ID INSTITUCIÓN]], bins_29[ID EMISOR], 0), "N/A")</f>
        <v>58</v>
      </c>
      <c r="I78" s="15" t="str" cm="1">
        <f t="array" ref="I78">INDEX(bins_29[nombre_mod], bin_banks[[#This Row],[id_29]])</f>
        <v>Servicios Financieros Soriana</v>
      </c>
      <c r="J78" s="16" t="str" cm="1">
        <f t="array" ref="J78">INDEX(bins_29[ENTIDAD], bin_banks[[#This Row],[id_29]])</f>
        <v>252</v>
      </c>
      <c r="K78" s="15">
        <f>LEN(bin_banks[[#This Row],[ent_29]])-LEN(SUBSTITUTE(bin_banks[[#This Row],[ent_29]], "/", ""))+1</f>
        <v>1</v>
      </c>
      <c r="M78" s="21">
        <v>90684</v>
      </c>
      <c r="N78" t="s">
        <v>72</v>
      </c>
      <c r="O78" s="40"/>
      <c r="P78" s="16" t="str">
        <f>LEFT(banxico[[#This Row],[Clave]],2)</f>
        <v>90</v>
      </c>
      <c r="Q78" s="16" t="str">
        <f>RIGHT(banxico[[#This Row],[Clave]], 3)</f>
        <v>684</v>
      </c>
      <c r="R78" s="20" t="s">
        <v>602</v>
      </c>
      <c r="S78" s="13"/>
      <c r="T78" s="30" t="s">
        <v>879</v>
      </c>
      <c r="U78" s="22" t="s">
        <v>191</v>
      </c>
      <c r="V78" s="14" t="s">
        <v>880</v>
      </c>
      <c r="W78" s="14" t="s">
        <v>467</v>
      </c>
      <c r="X78" s="24" t="s">
        <v>624</v>
      </c>
      <c r="Y78" s="23">
        <v>42780</v>
      </c>
      <c r="Z78" s="35" t="b">
        <f>ISNUMBER(MATCH(bins_29[[#This Row],[ID EMISOR]], bin_banks[ID INSTITUCIÓN], 0))</f>
        <v>1</v>
      </c>
      <c r="AA78" s="36" t="b">
        <f>OR(bins_29[[#This Row],[id_hauss]]="000",
bins_29[[#This Row],[id_hauss]] = RIGHT(bins_29[[#This Row],[ID EMISOR]], 3))</f>
        <v>1</v>
      </c>
      <c r="AB78" s="37" t="b">
        <f>bins_29[[#This Row],[nom_001]]&lt;&gt;"[sin banco]"</f>
        <v>0</v>
      </c>
      <c r="AC78" s="38">
        <f>IFERROR(FIND(",", bins_29[[#This Row],[INSTITUCIÓN]]),
FIND(" S.", bins_29[[#This Row],[INSTITUCIÓN]]))</f>
        <v>7</v>
      </c>
      <c r="AD78" s="15" t="str">
        <f>LEFT(bins_29[[#This Row],[INSTITUCIÓN]], bins_29[[#This Row],[aux_mod]]-1)</f>
        <v>Ratima</v>
      </c>
      <c r="AE78" s="40" t="str">
        <f>IFERROR(VLOOKUP(bins_29[[#This Row],[ID EMISOR]], hauss[], 2, 0), "000")</f>
        <v>000</v>
      </c>
      <c r="AF78" s="15" t="str">
        <f>INDEX(banxico[alias], MATCH( bins_29[[#This Row],[id_hauss]], banxico[id_3], 0))</f>
        <v>[sin banco]</v>
      </c>
      <c r="AH78" s="2" t="s">
        <v>409</v>
      </c>
      <c r="AI78" s="2" t="s">
        <v>1103</v>
      </c>
    </row>
    <row r="79" spans="5:35" x14ac:dyDescent="0.35">
      <c r="E79" s="25" t="s">
        <v>369</v>
      </c>
      <c r="F79" t="s">
        <v>197</v>
      </c>
      <c r="G79" s="16" t="str">
        <f>RIGHT(bin_banks[[#This Row],[ID INSTITUCIÓN]], 3)</f>
        <v>001</v>
      </c>
      <c r="H79" s="16">
        <f>IFERROR(MATCH(bin_banks[[#This Row],[ID INSTITUCIÓN]], bins_29[ID EMISOR], 0), "N/A")</f>
        <v>59</v>
      </c>
      <c r="I79" s="15" t="str" cm="1">
        <f t="array" ref="I79">INDEX(bins_29[nombre_mod], bin_banks[[#This Row],[id_29]])</f>
        <v>Bradescard de México</v>
      </c>
      <c r="J79" s="16" t="str" cm="1">
        <f t="array" ref="J79">INDEX(bins_29[ENTIDAD], bin_banks[[#This Row],[id_29]])</f>
        <v>65/868</v>
      </c>
      <c r="K79" s="15">
        <f>LEN(bin_banks[[#This Row],[ent_29]])-LEN(SUBSTITUTE(bin_banks[[#This Row],[ent_29]], "/", ""))+1</f>
        <v>2</v>
      </c>
      <c r="M79" s="21">
        <v>90685</v>
      </c>
      <c r="N79" t="s">
        <v>69</v>
      </c>
      <c r="O79" s="40"/>
      <c r="P79" s="16" t="str">
        <f>LEFT(banxico[[#This Row],[Clave]],2)</f>
        <v>90</v>
      </c>
      <c r="Q79" s="16" t="str">
        <f>RIGHT(banxico[[#This Row],[Clave]], 3)</f>
        <v>685</v>
      </c>
      <c r="R79" s="20" t="s">
        <v>1185</v>
      </c>
      <c r="S79" s="13"/>
      <c r="T79" s="30" t="s">
        <v>832</v>
      </c>
      <c r="U79" s="22" t="s">
        <v>191</v>
      </c>
      <c r="V79" s="14" t="s">
        <v>833</v>
      </c>
      <c r="W79" s="14" t="s">
        <v>356</v>
      </c>
      <c r="X79" s="24" t="s">
        <v>624</v>
      </c>
      <c r="Y79" s="23">
        <v>42809</v>
      </c>
      <c r="Z79" s="35" t="b">
        <f>ISNUMBER(MATCH(bins_29[[#This Row],[ID EMISOR]], bin_banks[ID INSTITUCIÓN], 0))</f>
        <v>1</v>
      </c>
      <c r="AA79" s="36" t="b">
        <f>OR(bins_29[[#This Row],[id_hauss]]="000",
bins_29[[#This Row],[id_hauss]] = RIGHT(bins_29[[#This Row],[ID EMISOR]], 3))</f>
        <v>1</v>
      </c>
      <c r="AB79" s="37" t="b">
        <f>bins_29[[#This Row],[nom_001]]&lt;&gt;"[sin banco]"</f>
        <v>0</v>
      </c>
      <c r="AC79" s="38">
        <f>IFERROR(FIND(",", bins_29[[#This Row],[INSTITUCIÓN]]),
FIND(" S.", bins_29[[#This Row],[INSTITUCIÓN]]))</f>
        <v>4</v>
      </c>
      <c r="AD79" s="15" t="str">
        <f>LEFT(bins_29[[#This Row],[INSTITUCIÓN]], bins_29[[#This Row],[aux_mod]]-1)</f>
        <v>GFY</v>
      </c>
      <c r="AE79" s="40" t="str">
        <f>IFERROR(VLOOKUP(bins_29[[#This Row],[ID EMISOR]], hauss[], 2, 0), "000")</f>
        <v>000</v>
      </c>
      <c r="AF79" s="15" t="str">
        <f>INDEX(banxico[alias], MATCH( bins_29[[#This Row],[id_hauss]], banxico[id_3], 0))</f>
        <v>[sin banco]</v>
      </c>
      <c r="AH79" s="2" t="s">
        <v>512</v>
      </c>
      <c r="AI79" s="2" t="s">
        <v>1103</v>
      </c>
    </row>
    <row r="80" spans="5:35" x14ac:dyDescent="0.35">
      <c r="E80" s="25" t="s">
        <v>468</v>
      </c>
      <c r="F80" t="s">
        <v>253</v>
      </c>
      <c r="G80" s="16" t="str">
        <f>RIGHT(bin_banks[[#This Row],[ID INSTITUCIÓN]], 3)</f>
        <v>003</v>
      </c>
      <c r="H80" s="16">
        <f>IFERROR(MATCH(bin_banks[[#This Row],[ID INSTITUCIÓN]], bins_29[ID EMISOR], 0), "N/A")</f>
        <v>60</v>
      </c>
      <c r="I80" s="15" t="str" cm="1">
        <f t="array" ref="I80">INDEX(bins_29[nombre_mod], bin_banks[[#This Row],[id_29]])</f>
        <v>Cellpay</v>
      </c>
      <c r="J80" s="16" t="str" cm="1">
        <f t="array" ref="J80">INDEX(bins_29[ENTIDAD], bin_banks[[#This Row],[id_29]])</f>
        <v>265</v>
      </c>
      <c r="K80" s="15">
        <f>LEN(bin_banks[[#This Row],[ent_29]])-LEN(SUBSTITUTE(bin_banks[[#This Row],[ent_29]], "/", ""))+1</f>
        <v>1</v>
      </c>
      <c r="M80" s="21">
        <v>90688</v>
      </c>
      <c r="N80" t="s">
        <v>176</v>
      </c>
      <c r="O80" s="40"/>
      <c r="P80" s="16" t="str">
        <f>LEFT(banxico[[#This Row],[Clave]],2)</f>
        <v>90</v>
      </c>
      <c r="Q80" s="16" t="str">
        <f>RIGHT(banxico[[#This Row],[Clave]], 3)</f>
        <v>688</v>
      </c>
      <c r="R80" s="20" t="s">
        <v>603</v>
      </c>
      <c r="S80" s="13"/>
      <c r="T80" s="30" t="s">
        <v>897</v>
      </c>
      <c r="U80" s="22" t="s">
        <v>191</v>
      </c>
      <c r="V80" s="14" t="s">
        <v>898</v>
      </c>
      <c r="W80" s="14" t="s">
        <v>397</v>
      </c>
      <c r="X80" s="24" t="s">
        <v>624</v>
      </c>
      <c r="Y80" s="23">
        <v>36526</v>
      </c>
      <c r="Z80" s="35" t="b">
        <f>ISNUMBER(MATCH(bins_29[[#This Row],[ID EMISOR]], bin_banks[ID INSTITUCIÓN], 0))</f>
        <v>1</v>
      </c>
      <c r="AA80" s="36" t="b">
        <f>OR(bins_29[[#This Row],[id_hauss]]="000",
bins_29[[#This Row],[id_hauss]] = RIGHT(bins_29[[#This Row],[ID EMISOR]], 3))</f>
        <v>1</v>
      </c>
      <c r="AB80" s="37" t="b">
        <f>bins_29[[#This Row],[nom_001]]&lt;&gt;"[sin banco]"</f>
        <v>0</v>
      </c>
      <c r="AC80" s="38">
        <f>IFERROR(FIND(",", bins_29[[#This Row],[INSTITUCIÓN]]),
FIND(" S.", bins_29[[#This Row],[INSTITUCIÓN]]))</f>
        <v>15</v>
      </c>
      <c r="AD80" s="15" t="str">
        <f>LEFT(bins_29[[#This Row],[INSTITUCIÓN]], bins_29[[#This Row],[aux_mod]]-1)</f>
        <v>Si Vale México</v>
      </c>
      <c r="AE80" s="40" t="str">
        <f>IFERROR(VLOOKUP(bins_29[[#This Row],[ID EMISOR]], hauss[], 2, 0), "000")</f>
        <v>000</v>
      </c>
      <c r="AF80" s="15" t="str">
        <f>INDEX(banxico[alias], MATCH( bins_29[[#This Row],[id_hauss]], banxico[id_3], 0))</f>
        <v>[sin banco]</v>
      </c>
      <c r="AH80" s="2" t="s">
        <v>1145</v>
      </c>
      <c r="AI80" s="2" t="s">
        <v>1103</v>
      </c>
    </row>
    <row r="81" spans="5:35" x14ac:dyDescent="0.35">
      <c r="E81" s="25" t="s">
        <v>476</v>
      </c>
      <c r="F81" t="s">
        <v>267</v>
      </c>
      <c r="G81" s="16" t="str">
        <f>RIGHT(bin_banks[[#This Row],[ID INSTITUCIÓN]], 3)</f>
        <v>004</v>
      </c>
      <c r="H81" s="16">
        <f>IFERROR(MATCH(bin_banks[[#This Row],[ID INSTITUCIÓN]], bins_29[ID EMISOR], 0), "N/A")</f>
        <v>61</v>
      </c>
      <c r="I81" s="15" t="str" cm="1">
        <f t="array" ref="I81">INDEX(bins_29[nombre_mod], bin_banks[[#This Row],[id_29]])</f>
        <v>Financiera Mexicana para el Desarrollo Rural</v>
      </c>
      <c r="J81" s="16" t="str" cm="1">
        <f t="array" ref="J81">INDEX(bins_29[ENTIDAD], bin_banks[[#This Row],[id_29]])</f>
        <v>299</v>
      </c>
      <c r="K81" s="15">
        <f>LEN(bin_banks[[#This Row],[ent_29]])-LEN(SUBSTITUTE(bin_banks[[#This Row],[ent_29]], "/", ""))+1</f>
        <v>1</v>
      </c>
      <c r="M81" s="21">
        <v>90689</v>
      </c>
      <c r="N81" t="s">
        <v>70</v>
      </c>
      <c r="O81" s="40"/>
      <c r="P81" s="16" t="str">
        <f>LEFT(banxico[[#This Row],[Clave]],2)</f>
        <v>90</v>
      </c>
      <c r="Q81" s="16" t="str">
        <f>RIGHT(banxico[[#This Row],[Clave]], 3)</f>
        <v>689</v>
      </c>
      <c r="R81" s="20" t="s">
        <v>604</v>
      </c>
      <c r="S81" s="13"/>
      <c r="T81" s="30" t="s">
        <v>836</v>
      </c>
      <c r="U81" s="22" t="s">
        <v>191</v>
      </c>
      <c r="V81" s="14" t="s">
        <v>837</v>
      </c>
      <c r="W81" s="14" t="s">
        <v>465</v>
      </c>
      <c r="X81" s="24" t="s">
        <v>624</v>
      </c>
      <c r="Y81" s="23">
        <v>42913</v>
      </c>
      <c r="Z81" s="35" t="b">
        <f>ISNUMBER(MATCH(bins_29[[#This Row],[ID EMISOR]], bin_banks[ID INSTITUCIÓN], 0))</f>
        <v>1</v>
      </c>
      <c r="AA81" s="36" t="b">
        <f>OR(bins_29[[#This Row],[id_hauss]]="000",
bins_29[[#This Row],[id_hauss]] = RIGHT(bins_29[[#This Row],[ID EMISOR]], 3))</f>
        <v>1</v>
      </c>
      <c r="AB81" s="37" t="b">
        <f>bins_29[[#This Row],[nom_001]]&lt;&gt;"[sin banco]"</f>
        <v>0</v>
      </c>
      <c r="AC81" s="38">
        <f>IFERROR(FIND(",", bins_29[[#This Row],[INSTITUCIÓN]]),
FIND(" S.", bins_29[[#This Row],[INSTITUCIÓN]]))</f>
        <v>11</v>
      </c>
      <c r="AD81" s="15" t="str">
        <f>LEFT(bins_29[[#This Row],[INSTITUCIÓN]], bins_29[[#This Row],[aux_mod]]-1)</f>
        <v>Grupo Kelq</v>
      </c>
      <c r="AE81" s="40" t="str">
        <f>IFERROR(VLOOKUP(bins_29[[#This Row],[ID EMISOR]], hauss[], 2, 0), "000")</f>
        <v>000</v>
      </c>
      <c r="AF81" s="15" t="str">
        <f>INDEX(banxico[alias], MATCH( bins_29[[#This Row],[id_hauss]], banxico[id_3], 0))</f>
        <v>[sin banco]</v>
      </c>
      <c r="AH81" s="2" t="s">
        <v>369</v>
      </c>
      <c r="AI81" s="2" t="s">
        <v>1103</v>
      </c>
    </row>
    <row r="82" spans="5:35" x14ac:dyDescent="0.35">
      <c r="E82" s="25" t="s">
        <v>473</v>
      </c>
      <c r="F82" t="s">
        <v>252</v>
      </c>
      <c r="G82" s="16" t="str">
        <f>RIGHT(bin_banks[[#This Row],[ID INSTITUCIÓN]], 3)</f>
        <v>011</v>
      </c>
      <c r="H82" s="16">
        <f>IFERROR(MATCH(bin_banks[[#This Row],[ID INSTITUCIÓN]], bins_29[ID EMISOR], 0), "N/A")</f>
        <v>62</v>
      </c>
      <c r="I82" s="15" t="str" cm="1">
        <f t="array" ref="I82">INDEX(bins_29[nombre_mod], bin_banks[[#This Row],[id_29]])</f>
        <v>Gribma</v>
      </c>
      <c r="J82" s="16" t="str" cm="1">
        <f t="array" ref="J82">INDEX(bins_29[ENTIDAD], bin_banks[[#This Row],[id_29]])</f>
        <v>293</v>
      </c>
      <c r="K82" s="15">
        <f>LEN(bin_banks[[#This Row],[ent_29]])-LEN(SUBSTITUTE(bin_banks[[#This Row],[ent_29]], "/", ""))+1</f>
        <v>1</v>
      </c>
      <c r="M82" s="21">
        <v>90699</v>
      </c>
      <c r="N82" t="s">
        <v>178</v>
      </c>
      <c r="O82" s="40"/>
      <c r="P82" s="16" t="str">
        <f>LEFT(banxico[[#This Row],[Clave]],2)</f>
        <v>90</v>
      </c>
      <c r="Q82" s="16" t="str">
        <f>RIGHT(banxico[[#This Row],[Clave]], 3)</f>
        <v>699</v>
      </c>
      <c r="R82" s="20" t="s">
        <v>605</v>
      </c>
      <c r="S82" s="13"/>
      <c r="T82" s="30" t="s">
        <v>716</v>
      </c>
      <c r="U82" s="22" t="s">
        <v>191</v>
      </c>
      <c r="V82" s="14" t="s">
        <v>717</v>
      </c>
      <c r="W82" s="14" t="s">
        <v>472</v>
      </c>
      <c r="X82" s="24" t="s">
        <v>624</v>
      </c>
      <c r="Y82" s="23">
        <v>42913</v>
      </c>
      <c r="Z82" s="35" t="b">
        <f>ISNUMBER(MATCH(bins_29[[#This Row],[ID EMISOR]], bin_banks[ID INSTITUCIÓN], 0))</f>
        <v>1</v>
      </c>
      <c r="AA82" s="36" t="b">
        <f>OR(bins_29[[#This Row],[id_hauss]]="000",
bins_29[[#This Row],[id_hauss]] = RIGHT(bins_29[[#This Row],[ID EMISOR]], 3))</f>
        <v>1</v>
      </c>
      <c r="AB82" s="37" t="b">
        <f>bins_29[[#This Row],[nom_001]]&lt;&gt;"[sin banco]"</f>
        <v>0</v>
      </c>
      <c r="AC82" s="38">
        <f>IFERROR(FIND(",", bins_29[[#This Row],[INSTITUCIÓN]]),
FIND(" S.", bins_29[[#This Row],[INSTITUCIÓN]]))</f>
        <v>15</v>
      </c>
      <c r="AD82" s="15" t="str">
        <f>LEFT(bins_29[[#This Row],[INSTITUCIÓN]], bins_29[[#This Row],[aux_mod]]-1)</f>
        <v>Bwallet México</v>
      </c>
      <c r="AE82" s="40" t="str">
        <f>IFERROR(VLOOKUP(bins_29[[#This Row],[ID EMISOR]], hauss[], 2, 0), "000")</f>
        <v>000</v>
      </c>
      <c r="AF82" s="15" t="str">
        <f>INDEX(banxico[alias], MATCH( bins_29[[#This Row],[id_hauss]], banxico[id_3], 0))</f>
        <v>[sin banco]</v>
      </c>
      <c r="AH82" s="2" t="s">
        <v>1146</v>
      </c>
      <c r="AI82" s="2" t="s">
        <v>1103</v>
      </c>
    </row>
    <row r="83" spans="5:35" x14ac:dyDescent="0.35">
      <c r="E83" s="25" t="s">
        <v>471</v>
      </c>
      <c r="F83" t="s">
        <v>246</v>
      </c>
      <c r="G83" s="16" t="str">
        <f>RIGHT(bin_banks[[#This Row],[ID INSTITUCIÓN]], 3)</f>
        <v>013</v>
      </c>
      <c r="H83" s="16">
        <f>IFERROR(MATCH(bin_banks[[#This Row],[ID INSTITUCIÓN]], bins_29[ID EMISOR], 0), "N/A")</f>
        <v>63</v>
      </c>
      <c r="I83" s="15" t="str" cm="1">
        <f t="array" ref="I83">INDEX(bins_29[nombre_mod], bin_banks[[#This Row],[id_29]])</f>
        <v>Inversiones Accionarias Landus</v>
      </c>
      <c r="J83" s="16" t="str" cm="1">
        <f t="array" ref="J83">INDEX(bins_29[ENTIDAD], bin_banks[[#This Row],[id_29]])</f>
        <v>277</v>
      </c>
      <c r="K83" s="15">
        <f>LEN(bin_banks[[#This Row],[ent_29]])-LEN(SUBSTITUTE(bin_banks[[#This Row],[ent_29]], "/", ""))+1</f>
        <v>1</v>
      </c>
      <c r="M83" s="21">
        <v>90703</v>
      </c>
      <c r="N83" t="s">
        <v>182</v>
      </c>
      <c r="O83" s="40"/>
      <c r="P83" s="16" t="str">
        <f>LEFT(banxico[[#This Row],[Clave]],2)</f>
        <v>90</v>
      </c>
      <c r="Q83" s="16" t="str">
        <f>RIGHT(banxico[[#This Row],[Clave]], 3)</f>
        <v>703</v>
      </c>
      <c r="R83" s="20" t="s">
        <v>606</v>
      </c>
      <c r="S83" s="13"/>
      <c r="T83" s="30" t="s">
        <v>839</v>
      </c>
      <c r="U83" s="22" t="s">
        <v>191</v>
      </c>
      <c r="V83" s="14" t="s">
        <v>840</v>
      </c>
      <c r="W83" s="14" t="s">
        <v>466</v>
      </c>
      <c r="X83" s="24" t="s">
        <v>624</v>
      </c>
      <c r="Y83" s="23">
        <v>42809</v>
      </c>
      <c r="Z83" s="35" t="b">
        <f>ISNUMBER(MATCH(bins_29[[#This Row],[ID EMISOR]], bin_banks[ID INSTITUCIÓN], 0))</f>
        <v>1</v>
      </c>
      <c r="AA83" s="36" t="b">
        <f>OR(bins_29[[#This Row],[id_hauss]]="000",
bins_29[[#This Row],[id_hauss]] = RIGHT(bins_29[[#This Row],[ID EMISOR]], 3))</f>
        <v>1</v>
      </c>
      <c r="AB83" s="37" t="b">
        <f>bins_29[[#This Row],[nom_001]]&lt;&gt;"[sin banco]"</f>
        <v>0</v>
      </c>
      <c r="AC83" s="38">
        <f>IFERROR(FIND(",", bins_29[[#This Row],[INSTITUCIÓN]]),
FIND(" S.", bins_29[[#This Row],[INSTITUCIÓN]]))</f>
        <v>55</v>
      </c>
      <c r="AD83" s="15" t="str">
        <f>LEFT(bins_29[[#This Row],[INSTITUCIÓN]], bins_29[[#This Row],[aux_mod]]-1)</f>
        <v>Innovacion Tec. en Medios de Pagos Electronicos y Sol.</v>
      </c>
      <c r="AE83" s="40" t="str">
        <f>IFERROR(VLOOKUP(bins_29[[#This Row],[ID EMISOR]], hauss[], 2, 0), "000")</f>
        <v>000</v>
      </c>
      <c r="AF83" s="15" t="str">
        <f>INDEX(banxico[alias], MATCH( bins_29[[#This Row],[id_hauss]], banxico[id_3], 0))</f>
        <v>[sin banco]</v>
      </c>
      <c r="AH83" s="2" t="s">
        <v>468</v>
      </c>
      <c r="AI83" s="2" t="s">
        <v>1103</v>
      </c>
    </row>
    <row r="84" spans="5:35" x14ac:dyDescent="0.35">
      <c r="E84" s="25" t="s">
        <v>374</v>
      </c>
      <c r="F84" t="s">
        <v>199</v>
      </c>
      <c r="G84" s="16" t="str">
        <f>RIGHT(bin_banks[[#This Row],[ID INSTITUCIÓN]], 3)</f>
        <v>014</v>
      </c>
      <c r="H84" s="16">
        <f>IFERROR(MATCH(bin_banks[[#This Row],[ID INSTITUCIÓN]], bins_29[ID EMISOR], 0), "N/A")</f>
        <v>64</v>
      </c>
      <c r="I84" s="15" t="str" cm="1">
        <f t="array" ref="I84">INDEX(bins_29[nombre_mod], bin_banks[[#This Row],[id_29]])</f>
        <v>Liverpool P.C.</v>
      </c>
      <c r="J84" s="16" t="str" cm="1">
        <f t="array" ref="J84">INDEX(bins_29[ENTIDAD], bin_banks[[#This Row],[id_29]])</f>
        <v>193/305</v>
      </c>
      <c r="K84" s="15">
        <f>LEN(bin_banks[[#This Row],[ent_29]])-LEN(SUBSTITUTE(bin_banks[[#This Row],[ent_29]], "/", ""))+1</f>
        <v>2</v>
      </c>
      <c r="M84" s="21">
        <v>90706</v>
      </c>
      <c r="N84" t="s">
        <v>170</v>
      </c>
      <c r="O84" s="40"/>
      <c r="P84" s="16" t="str">
        <f>LEFT(banxico[[#This Row],[Clave]],2)</f>
        <v>90</v>
      </c>
      <c r="Q84" s="16" t="str">
        <f>RIGHT(banxico[[#This Row],[Clave]], 3)</f>
        <v>706</v>
      </c>
      <c r="R84" s="20" t="s">
        <v>607</v>
      </c>
      <c r="S84" s="13"/>
      <c r="T84" s="30" t="s">
        <v>779</v>
      </c>
      <c r="U84" s="22" t="s">
        <v>191</v>
      </c>
      <c r="V84" s="14" t="s">
        <v>780</v>
      </c>
      <c r="W84" s="14" t="s">
        <v>434</v>
      </c>
      <c r="X84" s="24" t="s">
        <v>624</v>
      </c>
      <c r="Y84" s="23">
        <v>40645</v>
      </c>
      <c r="Z84" s="35" t="b">
        <f>ISNUMBER(MATCH(bins_29[[#This Row],[ID EMISOR]], bin_banks[ID INSTITUCIÓN], 0))</f>
        <v>1</v>
      </c>
      <c r="AA84" s="36" t="b">
        <f>OR(bins_29[[#This Row],[id_hauss]]="000",
bins_29[[#This Row],[id_hauss]] = RIGHT(bins_29[[#This Row],[ID EMISOR]], 3))</f>
        <v>1</v>
      </c>
      <c r="AB84" s="37" t="b">
        <f>bins_29[[#This Row],[nom_001]]&lt;&gt;"[sin banco]"</f>
        <v>0</v>
      </c>
      <c r="AC84" s="38">
        <f>IFERROR(FIND(",", bins_29[[#This Row],[INSTITUCIÓN]]),
FIND(" S.", bins_29[[#This Row],[INSTITUCIÓN]]))</f>
        <v>26</v>
      </c>
      <c r="AD84" s="15" t="str">
        <f>LEFT(bins_29[[#This Row],[INSTITUCIÓN]], bins_29[[#This Row],[aux_mod]]-1)</f>
        <v>Caja Solidaria Tecolotlan</v>
      </c>
      <c r="AE84" s="40" t="str">
        <f>IFERROR(VLOOKUP(bins_29[[#This Row],[ID EMISOR]], hauss[], 2, 0), "000")</f>
        <v>000</v>
      </c>
      <c r="AF84" s="15" t="str">
        <f>INDEX(banxico[alias], MATCH( bins_29[[#This Row],[id_hauss]], banxico[id_3], 0))</f>
        <v>[sin banco]</v>
      </c>
      <c r="AH84" s="2" t="s">
        <v>476</v>
      </c>
      <c r="AI84" s="2" t="s">
        <v>1103</v>
      </c>
    </row>
    <row r="85" spans="5:35" x14ac:dyDescent="0.35">
      <c r="E85" s="25" t="s">
        <v>457</v>
      </c>
      <c r="F85" t="s">
        <v>241</v>
      </c>
      <c r="G85" s="16" t="str">
        <f>RIGHT(bin_banks[[#This Row],[ID INSTITUCIÓN]], 3)</f>
        <v>015</v>
      </c>
      <c r="H85" s="16">
        <f>IFERROR(MATCH(bin_banks[[#This Row],[ID INSTITUCIÓN]], bins_29[ID EMISOR], 0), "N/A")</f>
        <v>65</v>
      </c>
      <c r="I85" s="15" t="str" cm="1">
        <f t="array" ref="I85">INDEX(bins_29[nombre_mod], bin_banks[[#This Row],[id_29]])</f>
        <v>Mexpago Transacciones</v>
      </c>
      <c r="J85" s="16" t="str" cm="1">
        <f t="array" ref="J85">INDEX(bins_29[ENTIDAD], bin_banks[[#This Row],[id_29]])</f>
        <v>245</v>
      </c>
      <c r="K85" s="15">
        <f>LEN(bin_banks[[#This Row],[ent_29]])-LEN(SUBSTITUTE(bin_banks[[#This Row],[ent_29]], "/", ""))+1</f>
        <v>1</v>
      </c>
      <c r="M85" s="21">
        <v>90710</v>
      </c>
      <c r="N85" t="s">
        <v>181</v>
      </c>
      <c r="O85" s="40"/>
      <c r="P85" s="16" t="str">
        <f>LEFT(banxico[[#This Row],[Clave]],2)</f>
        <v>90</v>
      </c>
      <c r="Q85" s="16" t="str">
        <f>RIGHT(banxico[[#This Row],[Clave]], 3)</f>
        <v>710</v>
      </c>
      <c r="R85" s="20" t="s">
        <v>1186</v>
      </c>
      <c r="S85" s="13"/>
      <c r="T85" s="30" t="s">
        <v>857</v>
      </c>
      <c r="U85" s="22" t="s">
        <v>191</v>
      </c>
      <c r="V85" s="14" t="s">
        <v>858</v>
      </c>
      <c r="W85" s="14" t="s">
        <v>470</v>
      </c>
      <c r="X85" s="24" t="s">
        <v>624</v>
      </c>
      <c r="Y85" s="23">
        <v>42913</v>
      </c>
      <c r="Z85" s="35" t="b">
        <f>ISNUMBER(MATCH(bins_29[[#This Row],[ID EMISOR]], bin_banks[ID INSTITUCIÓN], 0))</f>
        <v>1</v>
      </c>
      <c r="AA85" s="36" t="b">
        <f>OR(bins_29[[#This Row],[id_hauss]]="000",
bins_29[[#This Row],[id_hauss]] = RIGHT(bins_29[[#This Row],[ID EMISOR]], 3))</f>
        <v>1</v>
      </c>
      <c r="AB85" s="37" t="b">
        <f>bins_29[[#This Row],[nom_001]]&lt;&gt;"[sin banco]"</f>
        <v>0</v>
      </c>
      <c r="AC85" s="38">
        <f>IFERROR(FIND(",", bins_29[[#This Row],[INSTITUCIÓN]]),
FIND(" S.", bins_29[[#This Row],[INSTITUCIÓN]]))</f>
        <v>12</v>
      </c>
      <c r="AD85" s="15" t="str">
        <f>LEFT(bins_29[[#This Row],[INSTITUCIÓN]], bins_29[[#This Row],[aux_mod]]-1)</f>
        <v>Ofertas PIN</v>
      </c>
      <c r="AE85" s="40" t="str">
        <f>IFERROR(VLOOKUP(bins_29[[#This Row],[ID EMISOR]], hauss[], 2, 0), "000")</f>
        <v>000</v>
      </c>
      <c r="AF85" s="15" t="str">
        <f>INDEX(banxico[alias], MATCH( bins_29[[#This Row],[id_hauss]], banxico[id_3], 0))</f>
        <v>[sin banco]</v>
      </c>
      <c r="AH85" s="2" t="s">
        <v>1147</v>
      </c>
      <c r="AI85" s="2" t="s">
        <v>1103</v>
      </c>
    </row>
    <row r="86" spans="5:35" x14ac:dyDescent="0.35">
      <c r="E86" s="25" t="s">
        <v>396</v>
      </c>
      <c r="F86" t="s">
        <v>214</v>
      </c>
      <c r="G86" s="16" t="str">
        <f>RIGHT(bin_banks[[#This Row],[ID INSTITUCIÓN]], 3)</f>
        <v>017</v>
      </c>
      <c r="H86" s="16">
        <f>IFERROR(MATCH(bin_banks[[#This Row],[ID INSTITUCIÓN]], bins_29[ID EMISOR], 0), "N/A")</f>
        <v>66</v>
      </c>
      <c r="I86" s="15" t="str" cm="1">
        <f t="array" ref="I86">INDEX(bins_29[nombre_mod], bin_banks[[#This Row],[id_29]])</f>
        <v>One Card Soluciones Integrales</v>
      </c>
      <c r="J86" s="16" t="str" cm="1">
        <f t="array" ref="J86">INDEX(bins_29[ENTIDAD], bin_banks[[#This Row],[id_29]])</f>
        <v>801</v>
      </c>
      <c r="K86" s="15">
        <f>LEN(bin_banks[[#This Row],[ent_29]])-LEN(SUBSTITUTE(bin_banks[[#This Row],[ent_29]], "/", ""))+1</f>
        <v>1</v>
      </c>
      <c r="M86" s="21">
        <v>90722</v>
      </c>
      <c r="N86" t="s">
        <v>1173</v>
      </c>
      <c r="O86" s="40"/>
      <c r="P86" s="16" t="str">
        <f>LEFT(banxico[[#This Row],[Clave]],2)</f>
        <v>90</v>
      </c>
      <c r="Q86" s="16" t="str">
        <f>RIGHT(banxico[[#This Row],[Clave]], 3)</f>
        <v>722</v>
      </c>
      <c r="R86" s="20" t="s">
        <v>611</v>
      </c>
      <c r="S86" s="13"/>
      <c r="T86" s="30" t="s">
        <v>843</v>
      </c>
      <c r="U86" s="22" t="s">
        <v>191</v>
      </c>
      <c r="V86" s="14" t="s">
        <v>844</v>
      </c>
      <c r="W86" s="14" t="s">
        <v>385</v>
      </c>
      <c r="X86" s="24" t="s">
        <v>624</v>
      </c>
      <c r="Y86" s="23">
        <v>43621</v>
      </c>
      <c r="Z86" s="35" t="b">
        <f>ISNUMBER(MATCH(bins_29[[#This Row],[ID EMISOR]], bin_banks[ID INSTITUCIÓN], 0))</f>
        <v>1</v>
      </c>
      <c r="AA86" s="36" t="b">
        <f>OR(bins_29[[#This Row],[id_hauss]]="000",
bins_29[[#This Row],[id_hauss]] = RIGHT(bins_29[[#This Row],[ID EMISOR]], 3))</f>
        <v>1</v>
      </c>
      <c r="AB86" s="37" t="b">
        <f>bins_29[[#This Row],[nom_001]]&lt;&gt;"[sin banco]"</f>
        <v>0</v>
      </c>
      <c r="AC86" s="38">
        <f>IFERROR(FIND(",", bins_29[[#This Row],[INSTITUCIÓN]]),
FIND(" S.", bins_29[[#This Row],[INSTITUCIÓN]]))</f>
        <v>17</v>
      </c>
      <c r="AD86" s="15" t="str">
        <f>LEFT(bins_29[[#This Row],[INSTITUCIÓN]], bins_29[[#This Row],[aux_mod]]-1)</f>
        <v>KU-BO Financiero</v>
      </c>
      <c r="AE86" s="40" t="str">
        <f>IFERROR(VLOOKUP(bins_29[[#This Row],[ID EMISOR]], hauss[], 2, 0), "000")</f>
        <v>000</v>
      </c>
      <c r="AF86" s="15" t="str">
        <f>INDEX(banxico[alias], MATCH( bins_29[[#This Row],[id_hauss]], banxico[id_3], 0))</f>
        <v>[sin banco]</v>
      </c>
      <c r="AH86" s="2" t="s">
        <v>1017</v>
      </c>
      <c r="AI86" s="2" t="s">
        <v>1103</v>
      </c>
    </row>
    <row r="87" spans="5:35" x14ac:dyDescent="0.35">
      <c r="E87" s="25" t="s">
        <v>427</v>
      </c>
      <c r="F87" t="s">
        <v>192</v>
      </c>
      <c r="G87" s="16" t="str">
        <f>RIGHT(bin_banks[[#This Row],[ID INSTITUCIÓN]], 3)</f>
        <v>018</v>
      </c>
      <c r="H87" s="16">
        <f>IFERROR(MATCH(bin_banks[[#This Row],[ID INSTITUCIÓN]], bins_29[ID EMISOR], 0), "N/A")</f>
        <v>67</v>
      </c>
      <c r="I87" s="15" t="str" cm="1">
        <f t="array" ref="I87">INDEX(bins_29[nombre_mod], bin_banks[[#This Row],[id_29]])</f>
        <v>Operadora de Programas de Abasto Múltiple</v>
      </c>
      <c r="J87" s="16" t="str" cm="1">
        <f t="array" ref="J87">INDEX(bins_29[ENTIDAD], bin_banks[[#This Row],[id_29]])</f>
        <v>807</v>
      </c>
      <c r="K87" s="15">
        <f>LEN(bin_banks[[#This Row],[ent_29]])-LEN(SUBSTITUTE(bin_banks[[#This Row],[ent_29]], "/", ""))+1</f>
        <v>1</v>
      </c>
      <c r="M87" s="21">
        <v>90723</v>
      </c>
      <c r="N87" t="s">
        <v>300</v>
      </c>
      <c r="O87" s="40"/>
      <c r="P87" s="16" t="str">
        <f>LEFT(banxico[[#This Row],[Clave]],2)</f>
        <v>90</v>
      </c>
      <c r="Q87" s="16" t="str">
        <f>RIGHT(banxico[[#This Row],[Clave]], 3)</f>
        <v>723</v>
      </c>
      <c r="R87" s="20" t="s">
        <v>177</v>
      </c>
      <c r="S87" s="13"/>
      <c r="T87" s="30" t="s">
        <v>881</v>
      </c>
      <c r="U87" s="22" t="s">
        <v>191</v>
      </c>
      <c r="V87" s="14" t="s">
        <v>882</v>
      </c>
      <c r="W87" s="14" t="s">
        <v>380</v>
      </c>
      <c r="X87" s="24" t="s">
        <v>624</v>
      </c>
      <c r="Y87" s="23">
        <v>43712</v>
      </c>
      <c r="Z87" s="35" t="b">
        <f>ISNUMBER(MATCH(bins_29[[#This Row],[ID EMISOR]], bin_banks[ID INSTITUCIÓN], 0))</f>
        <v>1</v>
      </c>
      <c r="AA87" s="36" t="b">
        <f>OR(bins_29[[#This Row],[id_hauss]]="000",
bins_29[[#This Row],[id_hauss]] = RIGHT(bins_29[[#This Row],[ID EMISOR]], 3))</f>
        <v>1</v>
      </c>
      <c r="AB87" s="37" t="b">
        <f>bins_29[[#This Row],[nom_001]]&lt;&gt;"[sin banco]"</f>
        <v>0</v>
      </c>
      <c r="AC87" s="38">
        <f>IFERROR(FIND(",", bins_29[[#This Row],[INSTITUCIÓN]]),
FIND(" S.", bins_29[[#This Row],[INSTITUCIÓN]]))</f>
        <v>14</v>
      </c>
      <c r="AD87" s="15" t="str">
        <f>LEFT(bins_29[[#This Row],[INSTITUCIÓN]], bins_29[[#This Row],[aux_mod]]-1)</f>
        <v>Red Amigo Dal</v>
      </c>
      <c r="AE87" s="40" t="str">
        <f>IFERROR(VLOOKUP(bins_29[[#This Row],[ID EMISOR]], hauss[], 2, 0), "000")</f>
        <v>000</v>
      </c>
      <c r="AF87" s="15" t="str">
        <f>INDEX(banxico[alias], MATCH( bins_29[[#This Row],[id_hauss]], banxico[id_3], 0))</f>
        <v>[sin banco]</v>
      </c>
      <c r="AH87" s="2" t="s">
        <v>1018</v>
      </c>
      <c r="AI87" s="2" t="s">
        <v>1103</v>
      </c>
    </row>
    <row r="88" spans="5:35" x14ac:dyDescent="0.35">
      <c r="E88" s="25" t="s">
        <v>436</v>
      </c>
      <c r="F88" t="s">
        <v>245</v>
      </c>
      <c r="G88" s="16" t="str">
        <f>RIGHT(bin_banks[[#This Row],[ID INSTITUCIÓN]], 3)</f>
        <v>019</v>
      </c>
      <c r="H88" s="16">
        <f>IFERROR(MATCH(bin_banks[[#This Row],[ID INSTITUCIÓN]], bins_29[ID EMISOR], 0), "N/A")</f>
        <v>68</v>
      </c>
      <c r="I88" s="15" t="str" cm="1">
        <f t="array" ref="I88">INDEX(bins_29[nombre_mod], bin_banks[[#This Row],[id_29]])</f>
        <v>Prevision del Trabajo</v>
      </c>
      <c r="J88" s="16" t="str" cm="1">
        <f t="array" ref="J88">INDEX(bins_29[ENTIDAD], bin_banks[[#This Row],[id_29]])</f>
        <v>817</v>
      </c>
      <c r="K88" s="15">
        <f>LEN(bin_banks[[#This Row],[ent_29]])-LEN(SUBSTITUTE(bin_banks[[#This Row],[ent_29]], "/", ""))+1</f>
        <v>1</v>
      </c>
      <c r="M88" s="21">
        <v>90901</v>
      </c>
      <c r="N88" t="s">
        <v>73</v>
      </c>
      <c r="O88" s="40">
        <v>-1</v>
      </c>
      <c r="P88" s="16" t="str">
        <f>LEFT(banxico[[#This Row],[Clave]],2)</f>
        <v>90</v>
      </c>
      <c r="Q88" s="16" t="str">
        <f>RIGHT(banxico[[#This Row],[Clave]], 3)</f>
        <v>901</v>
      </c>
      <c r="R88" s="20" t="s">
        <v>73</v>
      </c>
      <c r="S88" s="13"/>
      <c r="T88" s="30" t="s">
        <v>799</v>
      </c>
      <c r="U88" s="22" t="s">
        <v>191</v>
      </c>
      <c r="V88" s="14" t="s">
        <v>800</v>
      </c>
      <c r="W88" s="14" t="s">
        <v>417</v>
      </c>
      <c r="X88" s="24" t="s">
        <v>624</v>
      </c>
      <c r="Y88" s="23">
        <v>43780</v>
      </c>
      <c r="Z88" s="35" t="b">
        <f>ISNUMBER(MATCH(bins_29[[#This Row],[ID EMISOR]], bin_banks[ID INSTITUCIÓN], 0))</f>
        <v>1</v>
      </c>
      <c r="AA88" s="36" t="b">
        <f>OR(bins_29[[#This Row],[id_hauss]]="000",
bins_29[[#This Row],[id_hauss]] = RIGHT(bins_29[[#This Row],[ID EMISOR]], 3))</f>
        <v>1</v>
      </c>
      <c r="AB88" s="37" t="b">
        <f>bins_29[[#This Row],[nom_001]]&lt;&gt;"[sin banco]"</f>
        <v>0</v>
      </c>
      <c r="AC88" s="38">
        <f>IFERROR(FIND(",", bins_29[[#This Row],[INSTITUCIÓN]]),
FIND(" S.", bins_29[[#This Row],[INSTITUCIÓN]]))</f>
        <v>10</v>
      </c>
      <c r="AD88" s="15" t="str">
        <f>LEFT(bins_29[[#This Row],[INSTITUCIÓN]], bins_29[[#This Row],[aux_mod]]-1)</f>
        <v>Copayment</v>
      </c>
      <c r="AE88" s="40" t="str">
        <f>IFERROR(VLOOKUP(bins_29[[#This Row],[ID EMISOR]], hauss[], 2, 0), "000")</f>
        <v>000</v>
      </c>
      <c r="AF88" s="15" t="str">
        <f>INDEX(banxico[alias], MATCH( bins_29[[#This Row],[id_hauss]], banxico[id_3], 0))</f>
        <v>[sin banco]</v>
      </c>
      <c r="AH88" s="2" t="s">
        <v>473</v>
      </c>
      <c r="AI88" s="2" t="s">
        <v>1103</v>
      </c>
    </row>
    <row r="89" spans="5:35" x14ac:dyDescent="0.35">
      <c r="E89" s="25" t="s">
        <v>459</v>
      </c>
      <c r="F89" t="s">
        <v>249</v>
      </c>
      <c r="G89" s="16" t="str">
        <f>RIGHT(bin_banks[[#This Row],[ID INSTITUCIÓN]], 3)</f>
        <v>021</v>
      </c>
      <c r="H89" s="16">
        <f>IFERROR(MATCH(bin_banks[[#This Row],[ID INSTITUCIÓN]], bins_29[ID EMISOR], 0), "N/A")</f>
        <v>69</v>
      </c>
      <c r="I89" s="15" t="str" cm="1">
        <f t="array" ref="I89">INDEX(bins_29[nombre_mod], bin_banks[[#This Row],[id_29]])</f>
        <v>S&amp;C Constructores de Sistemas</v>
      </c>
      <c r="J89" s="16" t="str" cm="1">
        <f t="array" ref="J89">INDEX(bins_29[ENTIDAD], bin_banks[[#This Row],[id_29]])</f>
        <v>205</v>
      </c>
      <c r="K89" s="15">
        <f>LEN(bin_banks[[#This Row],[ent_29]])-LEN(SUBSTITUTE(bin_banks[[#This Row],[ent_29]], "/", ""))+1</f>
        <v>1</v>
      </c>
      <c r="M89" s="21">
        <v>90902</v>
      </c>
      <c r="N89" t="s">
        <v>71</v>
      </c>
      <c r="O89" s="40"/>
      <c r="P89" s="16" t="str">
        <f>LEFT(banxico[[#This Row],[Clave]],2)</f>
        <v>90</v>
      </c>
      <c r="Q89" s="16" t="str">
        <f>RIGHT(banxico[[#This Row],[Clave]], 3)</f>
        <v>902</v>
      </c>
      <c r="R89" s="20" t="s">
        <v>608</v>
      </c>
      <c r="S89" s="13"/>
      <c r="T89" s="30" t="s">
        <v>803</v>
      </c>
      <c r="U89" s="22" t="s">
        <v>191</v>
      </c>
      <c r="V89" s="14" t="s">
        <v>804</v>
      </c>
      <c r="W89" s="14" t="s">
        <v>481</v>
      </c>
      <c r="X89" s="24" t="s">
        <v>624</v>
      </c>
      <c r="Y89" s="23">
        <v>43867</v>
      </c>
      <c r="Z89" s="35" t="b">
        <f>ISNUMBER(MATCH(bins_29[[#This Row],[ID EMISOR]], bin_banks[ID INSTITUCIÓN], 0))</f>
        <v>1</v>
      </c>
      <c r="AA89" s="36" t="b">
        <f>OR(bins_29[[#This Row],[id_hauss]]="000",
bins_29[[#This Row],[id_hauss]] = RIGHT(bins_29[[#This Row],[ID EMISOR]], 3))</f>
        <v>1</v>
      </c>
      <c r="AB89" s="37" t="b">
        <f>bins_29[[#This Row],[nom_001]]&lt;&gt;"[sin banco]"</f>
        <v>0</v>
      </c>
      <c r="AC89" s="38">
        <f>IFERROR(FIND(",", bins_29[[#This Row],[INSTITUCIÓN]]),
FIND(" S.", bins_29[[#This Row],[INSTITUCIÓN]]))</f>
        <v>15</v>
      </c>
      <c r="AD89" s="15" t="str">
        <f>LEFT(bins_29[[#This Row],[INSTITUCIÓN]], bins_29[[#This Row],[aux_mod]]-1)</f>
        <v>Cosmo Pay Card</v>
      </c>
      <c r="AE89" s="40" t="str">
        <f>IFERROR(VLOOKUP(bins_29[[#This Row],[ID EMISOR]], hauss[], 2, 0), "000")</f>
        <v>000</v>
      </c>
      <c r="AF89" s="15" t="str">
        <f>INDEX(banxico[alias], MATCH( bins_29[[#This Row],[id_hauss]], banxico[id_3], 0))</f>
        <v>[sin banco]</v>
      </c>
      <c r="AH89" s="2" t="s">
        <v>471</v>
      </c>
      <c r="AI89" s="2" t="s">
        <v>1103</v>
      </c>
    </row>
    <row r="90" spans="5:35" x14ac:dyDescent="0.35">
      <c r="E90" s="25" t="s">
        <v>475</v>
      </c>
      <c r="F90" t="s">
        <v>243</v>
      </c>
      <c r="G90" s="16" t="str">
        <f>RIGHT(bin_banks[[#This Row],[ID INSTITUCIÓN]], 3)</f>
        <v>022</v>
      </c>
      <c r="H90" s="16">
        <f>IFERROR(MATCH(bin_banks[[#This Row],[ID INSTITUCIÓN]], bins_29[ID EMISOR], 0), "N/A")</f>
        <v>70</v>
      </c>
      <c r="I90" s="15" t="str" cm="1">
        <f t="array" ref="I90">INDEX(bins_29[nombre_mod], bin_banks[[#This Row],[id_29]])</f>
        <v>SE Transacciones</v>
      </c>
      <c r="J90" s="16" t="str" cm="1">
        <f t="array" ref="J90">INDEX(bins_29[ENTIDAD], bin_banks[[#This Row],[id_29]])</f>
        <v>300</v>
      </c>
      <c r="K90" s="15">
        <f>LEN(bin_banks[[#This Row],[ent_29]])-LEN(SUBSTITUTE(bin_banks[[#This Row],[ent_29]], "/", ""))+1</f>
        <v>1</v>
      </c>
      <c r="M90" s="21">
        <v>90903</v>
      </c>
      <c r="N90" t="s">
        <v>1174</v>
      </c>
      <c r="O90" s="40">
        <v>-1</v>
      </c>
      <c r="P90" s="16" t="str">
        <f>LEFT(banxico[[#This Row],[Clave]],2)</f>
        <v>90</v>
      </c>
      <c r="Q90" s="16" t="str">
        <f>RIGHT(banxico[[#This Row],[Clave]], 3)</f>
        <v>903</v>
      </c>
      <c r="R90" s="20" t="s">
        <v>1167</v>
      </c>
      <c r="S90" s="13"/>
      <c r="T90" s="30" t="s">
        <v>904</v>
      </c>
      <c r="U90" s="22" t="s">
        <v>191</v>
      </c>
      <c r="V90" s="14" t="s">
        <v>905</v>
      </c>
      <c r="W90" s="14" t="s">
        <v>489</v>
      </c>
      <c r="X90" s="24" t="s">
        <v>624</v>
      </c>
      <c r="Y90" s="23">
        <v>43924</v>
      </c>
      <c r="Z90" s="35" t="b">
        <f>ISNUMBER(MATCH(bins_29[[#This Row],[ID EMISOR]], bin_banks[ID INSTITUCIÓN], 0))</f>
        <v>1</v>
      </c>
      <c r="AA90" s="36" t="b">
        <f>OR(bins_29[[#This Row],[id_hauss]]="000",
bins_29[[#This Row],[id_hauss]] = RIGHT(bins_29[[#This Row],[ID EMISOR]], 3))</f>
        <v>1</v>
      </c>
      <c r="AB90" s="37" t="b">
        <f>bins_29[[#This Row],[nom_001]]&lt;&gt;"[sin banco]"</f>
        <v>0</v>
      </c>
      <c r="AC90" s="38">
        <f>IFERROR(FIND(",", bins_29[[#This Row],[INSTITUCIÓN]]),
FIND(" S.", bins_29[[#This Row],[INSTITUCIÓN]]))</f>
        <v>7</v>
      </c>
      <c r="AD90" s="15" t="str">
        <f>LEFT(bins_29[[#This Row],[INSTITUCIÓN]], bins_29[[#This Row],[aux_mod]]-1)</f>
        <v>Tamizi</v>
      </c>
      <c r="AE90" s="40" t="str">
        <f>IFERROR(VLOOKUP(bins_29[[#This Row],[ID EMISOR]], hauss[], 2, 0), "000")</f>
        <v>000</v>
      </c>
      <c r="AF90" s="15" t="str">
        <f>INDEX(banxico[alias], MATCH( bins_29[[#This Row],[id_hauss]], banxico[id_3], 0))</f>
        <v>[sin banco]</v>
      </c>
      <c r="AH90" s="2" t="s">
        <v>374</v>
      </c>
      <c r="AI90" s="2" t="s">
        <v>1103</v>
      </c>
    </row>
    <row r="91" spans="5:35" x14ac:dyDescent="0.35">
      <c r="E91" s="25" t="s">
        <v>366</v>
      </c>
      <c r="F91" t="s">
        <v>202</v>
      </c>
      <c r="G91" s="16" t="str">
        <f>RIGHT(bin_banks[[#This Row],[ID INSTITUCIÓN]], 3)</f>
        <v>024</v>
      </c>
      <c r="H91" s="16">
        <f>IFERROR(MATCH(bin_banks[[#This Row],[ID INSTITUCIÓN]], bins_29[ID EMISOR], 0), "N/A")</f>
        <v>71</v>
      </c>
      <c r="I91" s="15" t="str" cm="1">
        <f t="array" ref="I91">INDEX(bins_29[nombre_mod], bin_banks[[#This Row],[id_29]])</f>
        <v>Pluxee México</v>
      </c>
      <c r="J91" s="16" t="str" cm="1">
        <f t="array" ref="J91">INDEX(bins_29[ENTIDAD], bin_banks[[#This Row],[id_29]])</f>
        <v>114</v>
      </c>
      <c r="K91" s="15">
        <f>LEN(bin_banks[[#This Row],[ent_29]])-LEN(SUBSTITUTE(bin_banks[[#This Row],[ent_29]], "/", ""))+1</f>
        <v>1</v>
      </c>
      <c r="S91" s="13"/>
      <c r="T91" s="30" t="s">
        <v>787</v>
      </c>
      <c r="U91" s="22" t="s">
        <v>191</v>
      </c>
      <c r="V91" s="14" t="s">
        <v>788</v>
      </c>
      <c r="W91" s="14" t="s">
        <v>392</v>
      </c>
      <c r="X91" s="24" t="s">
        <v>624</v>
      </c>
      <c r="Y91" s="23">
        <v>43944</v>
      </c>
      <c r="Z91" s="35" t="b">
        <f>ISNUMBER(MATCH(bins_29[[#This Row],[ID EMISOR]], bin_banks[ID INSTITUCIÓN], 0))</f>
        <v>1</v>
      </c>
      <c r="AA91" s="36" t="b">
        <f>OR(bins_29[[#This Row],[id_hauss]]="000",
bins_29[[#This Row],[id_hauss]] = RIGHT(bins_29[[#This Row],[ID EMISOR]], 3))</f>
        <v>1</v>
      </c>
      <c r="AB91" s="37" t="b">
        <f>bins_29[[#This Row],[nom_001]]&lt;&gt;"[sin banco]"</f>
        <v>0</v>
      </c>
      <c r="AC91" s="38">
        <f>IFERROR(FIND(",", bins_29[[#This Row],[INSTITUCIÓN]]),
FIND(" S.", bins_29[[#This Row],[INSTITUCIÓN]]))</f>
        <v>11</v>
      </c>
      <c r="AD91" s="15" t="str">
        <f>LEFT(bins_29[[#This Row],[INSTITUCIÓN]], bins_29[[#This Row],[aux_mod]]-1)</f>
        <v>Compropago</v>
      </c>
      <c r="AE91" s="40" t="str">
        <f>IFERROR(VLOOKUP(bins_29[[#This Row],[ID EMISOR]], hauss[], 2, 0), "000")</f>
        <v>000</v>
      </c>
      <c r="AF91" s="15" t="str">
        <f>INDEX(banxico[alias], MATCH( bins_29[[#This Row],[id_hauss]], banxico[id_3], 0))</f>
        <v>[sin banco]</v>
      </c>
      <c r="AH91" s="2" t="s">
        <v>457</v>
      </c>
      <c r="AI91" s="2" t="s">
        <v>1103</v>
      </c>
    </row>
    <row r="92" spans="5:35" x14ac:dyDescent="0.35">
      <c r="E92" s="25" t="s">
        <v>383</v>
      </c>
      <c r="F92" t="s">
        <v>229</v>
      </c>
      <c r="G92" s="16" t="str">
        <f>RIGHT(bin_banks[[#This Row],[ID INSTITUCIÓN]], 3)</f>
        <v>026</v>
      </c>
      <c r="H92" s="16">
        <f>IFERROR(MATCH(bin_banks[[#This Row],[ID INSTITUCIÓN]], bins_29[ID EMISOR], 0), "N/A")</f>
        <v>72</v>
      </c>
      <c r="I92" s="15" t="str" cm="1">
        <f t="array" ref="I92">INDEX(bins_29[nombre_mod], bin_banks[[#This Row],[id_29]])</f>
        <v>Todito Pagos</v>
      </c>
      <c r="J92" s="16" t="str" cm="1">
        <f t="array" ref="J92">INDEX(bins_29[ENTIDAD], bin_banks[[#This Row],[id_29]])</f>
        <v>819 / 450</v>
      </c>
      <c r="K92" s="15">
        <f>LEN(bin_banks[[#This Row],[ent_29]])-LEN(SUBSTITUTE(bin_banks[[#This Row],[ent_29]], "/", ""))+1</f>
        <v>2</v>
      </c>
      <c r="S92" s="13"/>
      <c r="T92" s="30" t="s">
        <v>908</v>
      </c>
      <c r="U92" s="22" t="s">
        <v>191</v>
      </c>
      <c r="V92" s="14" t="s">
        <v>909</v>
      </c>
      <c r="W92" s="14" t="s">
        <v>376</v>
      </c>
      <c r="X92" s="24" t="s">
        <v>624</v>
      </c>
      <c r="Y92" s="23">
        <v>43956</v>
      </c>
      <c r="Z92" s="35" t="b">
        <f>ISNUMBER(MATCH(bins_29[[#This Row],[ID EMISOR]], bin_banks[ID INSTITUCIÓN], 0))</f>
        <v>1</v>
      </c>
      <c r="AA92" s="36" t="b">
        <f>OR(bins_29[[#This Row],[id_hauss]]="000",
bins_29[[#This Row],[id_hauss]] = RIGHT(bins_29[[#This Row],[ID EMISOR]], 3))</f>
        <v>1</v>
      </c>
      <c r="AB92" s="37" t="b">
        <f>bins_29[[#This Row],[nom_001]]&lt;&gt;"[sin banco]"</f>
        <v>0</v>
      </c>
      <c r="AC92" s="38">
        <f>IFERROR(FIND(",", bins_29[[#This Row],[INSTITUCIÓN]]),
FIND(" S.", bins_29[[#This Row],[INSTITUCIÓN]]))</f>
        <v>20</v>
      </c>
      <c r="AD92" s="15" t="str">
        <f>LEFT(bins_29[[#This Row],[INSTITUCIÓN]], bins_29[[#This Row],[aux_mod]]-1)</f>
        <v>Tarjetas del Futuro</v>
      </c>
      <c r="AE92" s="40" t="str">
        <f>IFERROR(VLOOKUP(bins_29[[#This Row],[ID EMISOR]], hauss[], 2, 0), "000")</f>
        <v>000</v>
      </c>
      <c r="AF92" s="15" t="str">
        <f>INDEX(banxico[alias], MATCH( bins_29[[#This Row],[id_hauss]], banxico[id_3], 0))</f>
        <v>[sin banco]</v>
      </c>
      <c r="AH92" s="2" t="s">
        <v>1024</v>
      </c>
      <c r="AI92" s="2" t="s">
        <v>1103</v>
      </c>
    </row>
    <row r="93" spans="5:35" x14ac:dyDescent="0.35">
      <c r="E93" s="25" t="s">
        <v>474</v>
      </c>
      <c r="F93" t="s">
        <v>257</v>
      </c>
      <c r="G93" s="16" t="str">
        <f>RIGHT(bin_banks[[#This Row],[ID INSTITUCIÓN]], 3)</f>
        <v>027</v>
      </c>
      <c r="H93" s="16">
        <f>IFERROR(MATCH(bin_banks[[#This Row],[ID INSTITUCIÓN]], bins_29[ID EMISOR], 0), "N/A")</f>
        <v>73</v>
      </c>
      <c r="I93" s="15" t="str" cm="1">
        <f t="array" ref="I93">INDEX(bins_29[nombre_mod], bin_banks[[#This Row],[id_29]])</f>
        <v>Totalvale System Corporation</v>
      </c>
      <c r="J93" s="16" t="str" cm="1">
        <f t="array" ref="J93">INDEX(bins_29[ENTIDAD], bin_banks[[#This Row],[id_29]])</f>
        <v>298</v>
      </c>
      <c r="K93" s="15">
        <f>LEN(bin_banks[[#This Row],[ent_29]])-LEN(SUBSTITUTE(bin_banks[[#This Row],[ent_29]], "/", ""))+1</f>
        <v>1</v>
      </c>
      <c r="S93" s="13"/>
      <c r="T93" s="30" t="s">
        <v>700</v>
      </c>
      <c r="U93" s="22" t="s">
        <v>191</v>
      </c>
      <c r="V93" s="14" t="s">
        <v>701</v>
      </c>
      <c r="W93" s="14" t="s">
        <v>384</v>
      </c>
      <c r="X93" s="24" t="s">
        <v>624</v>
      </c>
      <c r="Y93" s="23">
        <v>44146</v>
      </c>
      <c r="Z93" s="35" t="b">
        <f>ISNUMBER(MATCH(bins_29[[#This Row],[ID EMISOR]], bin_banks[ID INSTITUCIÓN], 0))</f>
        <v>1</v>
      </c>
      <c r="AA93" s="36" t="b">
        <f>OR(bins_29[[#This Row],[id_hauss]]="000",
bins_29[[#This Row],[id_hauss]] = RIGHT(bins_29[[#This Row],[ID EMISOR]], 3))</f>
        <v>1</v>
      </c>
      <c r="AB93" s="37" t="b">
        <f>bins_29[[#This Row],[nom_001]]&lt;&gt;"[sin banco]"</f>
        <v>0</v>
      </c>
      <c r="AC93" s="38">
        <f>IFERROR(FIND(",", bins_29[[#This Row],[INSTITUCIÓN]]),
FIND(" S.", bins_29[[#This Row],[INSTITUCIÓN]]))</f>
        <v>19</v>
      </c>
      <c r="AD93" s="15" t="str">
        <f>LEFT(bins_29[[#This Row],[INSTITUCIÓN]], bins_29[[#This Row],[aux_mod]]-1)</f>
        <v>Alquimiadigital.Mx</v>
      </c>
      <c r="AE93" s="40" t="str">
        <f>IFERROR(VLOOKUP(bins_29[[#This Row],[ID EMISOR]], hauss[], 2, 0), "000")</f>
        <v>000</v>
      </c>
      <c r="AF93" s="15" t="str">
        <f>INDEX(banxico[alias], MATCH( bins_29[[#This Row],[id_hauss]], banxico[id_3], 0))</f>
        <v>[sin banco]</v>
      </c>
      <c r="AH93" s="2" t="s">
        <v>396</v>
      </c>
      <c r="AI93" s="2" t="s">
        <v>1103</v>
      </c>
    </row>
    <row r="94" spans="5:35" x14ac:dyDescent="0.35">
      <c r="E94" s="25" t="s">
        <v>458</v>
      </c>
      <c r="F94" t="s">
        <v>272</v>
      </c>
      <c r="G94" s="16" t="str">
        <f>RIGHT(bin_banks[[#This Row],[ID INSTITUCIÓN]], 3)</f>
        <v>029</v>
      </c>
      <c r="H94" s="16">
        <f>IFERROR(MATCH(bin_banks[[#This Row],[ID INSTITUCIÓN]], bins_29[ID EMISOR], 0), "N/A")</f>
        <v>74</v>
      </c>
      <c r="I94" s="15" t="str" cm="1">
        <f t="array" ref="I94">INDEX(bins_29[nombre_mod], bin_banks[[#This Row],[id_29]])</f>
        <v>Vale Total</v>
      </c>
      <c r="J94" s="16" t="str" cm="1">
        <f t="array" ref="J94">INDEX(bins_29[ENTIDAD], bin_banks[[#This Row],[id_29]])</f>
        <v>206</v>
      </c>
      <c r="K94" s="15">
        <f>LEN(bin_banks[[#This Row],[ent_29]])-LEN(SUBSTITUTE(bin_banks[[#This Row],[ent_29]], "/", ""))+1</f>
        <v>1</v>
      </c>
      <c r="S94" s="13"/>
      <c r="T94" s="30" t="s">
        <v>781</v>
      </c>
      <c r="U94" s="22" t="s">
        <v>191</v>
      </c>
      <c r="V94" s="14" t="s">
        <v>782</v>
      </c>
      <c r="W94" s="14" t="s">
        <v>477</v>
      </c>
      <c r="X94" s="24" t="s">
        <v>624</v>
      </c>
      <c r="Y94" s="23">
        <v>44152</v>
      </c>
      <c r="Z94" s="35" t="b">
        <f>ISNUMBER(MATCH(bins_29[[#This Row],[ID EMISOR]], bin_banks[ID INSTITUCIÓN], 0))</f>
        <v>1</v>
      </c>
      <c r="AA94" s="36" t="b">
        <f>OR(bins_29[[#This Row],[id_hauss]]="000",
bins_29[[#This Row],[id_hauss]] = RIGHT(bins_29[[#This Row],[ID EMISOR]], 3))</f>
        <v>1</v>
      </c>
      <c r="AB94" s="37" t="b">
        <f>bins_29[[#This Row],[nom_001]]&lt;&gt;"[sin banco]"</f>
        <v>0</v>
      </c>
      <c r="AC94" s="38">
        <f>IFERROR(FIND(",", bins_29[[#This Row],[INSTITUCIÓN]]),
FIND(" S.", bins_29[[#This Row],[INSTITUCIÓN]]))</f>
        <v>15</v>
      </c>
      <c r="AD94" s="15" t="str">
        <f>LEFT(bins_29[[#This Row],[INSTITUCIÓN]], bins_29[[#This Row],[aux_mod]]-1)</f>
        <v>Caja Zongolica</v>
      </c>
      <c r="AE94" s="40" t="str">
        <f>IFERROR(VLOOKUP(bins_29[[#This Row],[ID EMISOR]], hauss[], 2, 0), "000")</f>
        <v>000</v>
      </c>
      <c r="AF94" s="15" t="str">
        <f>INDEX(banxico[alias], MATCH( bins_29[[#This Row],[id_hauss]], banxico[id_3], 0))</f>
        <v>[sin banco]</v>
      </c>
      <c r="AH94" s="2" t="s">
        <v>427</v>
      </c>
      <c r="AI94" s="2" t="s">
        <v>1103</v>
      </c>
    </row>
    <row r="95" spans="5:35" x14ac:dyDescent="0.35">
      <c r="E95" s="25" t="s">
        <v>467</v>
      </c>
      <c r="F95" t="s">
        <v>248</v>
      </c>
      <c r="G95" s="16" t="str">
        <f>RIGHT(bin_banks[[#This Row],[ID INSTITUCIÓN]], 3)</f>
        <v>032</v>
      </c>
      <c r="H95" s="16">
        <f>IFERROR(MATCH(bin_banks[[#This Row],[ID INSTITUCIÓN]], bins_29[ID EMISOR], 0), "N/A")</f>
        <v>75</v>
      </c>
      <c r="I95" s="15" t="str" cm="1">
        <f t="array" ref="I95">INDEX(bins_29[nombre_mod], bin_banks[[#This Row],[id_29]])</f>
        <v>Ratima</v>
      </c>
      <c r="J95" s="16" t="str" cm="1">
        <f t="array" ref="J95">INDEX(bins_29[ENTIDAD], bin_banks[[#This Row],[id_29]])</f>
        <v>264</v>
      </c>
      <c r="K95" s="15">
        <f>LEN(bin_banks[[#This Row],[ent_29]])-LEN(SUBSTITUTE(bin_banks[[#This Row],[ent_29]], "/", ""))+1</f>
        <v>1</v>
      </c>
      <c r="S95" s="13"/>
      <c r="T95" s="30" t="s">
        <v>877</v>
      </c>
      <c r="U95" s="22" t="s">
        <v>191</v>
      </c>
      <c r="V95" s="14" t="s">
        <v>878</v>
      </c>
      <c r="W95" s="14" t="s">
        <v>381</v>
      </c>
      <c r="X95" s="24" t="s">
        <v>624</v>
      </c>
      <c r="Y95" s="23">
        <v>44152</v>
      </c>
      <c r="Z95" s="35" t="b">
        <f>ISNUMBER(MATCH(bins_29[[#This Row],[ID EMISOR]], bin_banks[ID INSTITUCIÓN], 0))</f>
        <v>1</v>
      </c>
      <c r="AA95" s="36" t="b">
        <f>OR(bins_29[[#This Row],[id_hauss]]="000",
bins_29[[#This Row],[id_hauss]] = RIGHT(bins_29[[#This Row],[ID EMISOR]], 3))</f>
        <v>1</v>
      </c>
      <c r="AB95" s="37" t="b">
        <f>bins_29[[#This Row],[nom_001]]&lt;&gt;"[sin banco]"</f>
        <v>0</v>
      </c>
      <c r="AC95" s="38">
        <f>IFERROR(FIND(",", bins_29[[#This Row],[INSTITUCIÓN]]),
FIND(" S.", bins_29[[#This Row],[INSTITUCIÓN]]))</f>
        <v>37</v>
      </c>
      <c r="AD95" s="15" t="str">
        <f>LEFT(bins_29[[#This Row],[INSTITUCIÓN]], bins_29[[#This Row],[aux_mod]]-1)</f>
        <v>Productos Integrales en Comunicación</v>
      </c>
      <c r="AE95" s="40" t="str">
        <f>IFERROR(VLOOKUP(bins_29[[#This Row],[ID EMISOR]], hauss[], 2, 0), "000")</f>
        <v>000</v>
      </c>
      <c r="AF95" s="15" t="str">
        <f>INDEX(banxico[alias], MATCH( bins_29[[#This Row],[id_hauss]], banxico[id_3], 0))</f>
        <v>[sin banco]</v>
      </c>
      <c r="AH95" s="2" t="s">
        <v>436</v>
      </c>
      <c r="AI95" s="2" t="s">
        <v>1103</v>
      </c>
    </row>
    <row r="96" spans="5:35" x14ac:dyDescent="0.35">
      <c r="E96" s="25" t="s">
        <v>356</v>
      </c>
      <c r="F96" t="s">
        <v>244</v>
      </c>
      <c r="G96" s="16" t="str">
        <f>RIGHT(bin_banks[[#This Row],[ID INSTITUCIÓN]], 3)</f>
        <v>033</v>
      </c>
      <c r="H96" s="16">
        <f>IFERROR(MATCH(bin_banks[[#This Row],[ID INSTITUCIÓN]], bins_29[ID EMISOR], 0), "N/A")</f>
        <v>76</v>
      </c>
      <c r="I96" s="15" t="str" cm="1">
        <f t="array" ref="I96">INDEX(bins_29[nombre_mod], bin_banks[[#This Row],[id_29]])</f>
        <v>GFY</v>
      </c>
      <c r="J96" s="16" t="str" cm="1">
        <f t="array" ref="J96">INDEX(bins_29[ENTIDAD], bin_banks[[#This Row],[id_29]])</f>
        <v>247</v>
      </c>
      <c r="K96" s="15">
        <f>LEN(bin_banks[[#This Row],[ent_29]])-LEN(SUBSTITUTE(bin_banks[[#This Row],[ent_29]], "/", ""))+1</f>
        <v>1</v>
      </c>
      <c r="S96" s="13"/>
      <c r="T96" s="30" t="s">
        <v>761</v>
      </c>
      <c r="U96" s="22" t="s">
        <v>191</v>
      </c>
      <c r="V96" s="14" t="s">
        <v>762</v>
      </c>
      <c r="W96" s="14" t="s">
        <v>444</v>
      </c>
      <c r="X96" s="24" t="s">
        <v>624</v>
      </c>
      <c r="Y96" s="23">
        <v>44210</v>
      </c>
      <c r="Z96" s="35" t="b">
        <f>ISNUMBER(MATCH(bins_29[[#This Row],[ID EMISOR]], bin_banks[ID INSTITUCIÓN], 0))</f>
        <v>1</v>
      </c>
      <c r="AA96" s="36" t="b">
        <f>OR(bins_29[[#This Row],[id_hauss]]="000",
bins_29[[#This Row],[id_hauss]] = RIGHT(bins_29[[#This Row],[ID EMISOR]], 3))</f>
        <v>1</v>
      </c>
      <c r="AB96" s="37" t="b">
        <f>bins_29[[#This Row],[nom_001]]&lt;&gt;"[sin banco]"</f>
        <v>0</v>
      </c>
      <c r="AC96" s="38">
        <f>IFERROR(FIND(",", bins_29[[#This Row],[INSTITUCIÓN]]),
FIND(" S.", bins_29[[#This Row],[INSTITUCIÓN]]))</f>
        <v>21</v>
      </c>
      <c r="AD96" s="15" t="str">
        <f>LEFT(bins_29[[#This Row],[INSTITUCIÓN]], bins_29[[#This Row],[aux_mod]]-1)</f>
        <v>Caja Real del Potosí</v>
      </c>
      <c r="AE96" s="40" t="str">
        <f>IFERROR(VLOOKUP(bins_29[[#This Row],[ID EMISOR]], hauss[], 2, 0), "000")</f>
        <v>000</v>
      </c>
      <c r="AF96" s="15" t="str">
        <f>INDEX(banxico[alias], MATCH( bins_29[[#This Row],[id_hauss]], banxico[id_3], 0))</f>
        <v>[sin banco]</v>
      </c>
      <c r="AH96" s="2" t="s">
        <v>459</v>
      </c>
      <c r="AI96" s="2" t="s">
        <v>1103</v>
      </c>
    </row>
    <row r="97" spans="5:35" x14ac:dyDescent="0.35">
      <c r="E97" s="25" t="s">
        <v>397</v>
      </c>
      <c r="F97" t="s">
        <v>201</v>
      </c>
      <c r="G97" s="16" t="str">
        <f>RIGHT(bin_banks[[#This Row],[ID INSTITUCIÓN]], 3)</f>
        <v>034</v>
      </c>
      <c r="H97" s="16">
        <f>IFERROR(MATCH(bin_banks[[#This Row],[ID INSTITUCIÓN]], bins_29[ID EMISOR], 0), "N/A")</f>
        <v>77</v>
      </c>
      <c r="I97" s="15" t="str" cm="1">
        <f t="array" ref="I97">INDEX(bins_29[nombre_mod], bin_banks[[#This Row],[id_29]])</f>
        <v>Si Vale México</v>
      </c>
      <c r="J97" s="16" t="str" cm="1">
        <f t="array" ref="J97">INDEX(bins_29[ENTIDAD], bin_banks[[#This Row],[id_29]])</f>
        <v>697</v>
      </c>
      <c r="K97" s="15">
        <f>LEN(bin_banks[[#This Row],[ent_29]])-LEN(SUBSTITUTE(bin_banks[[#This Row],[ent_29]], "/", ""))+1</f>
        <v>1</v>
      </c>
      <c r="S97" s="13"/>
      <c r="T97" s="30" t="s">
        <v>873</v>
      </c>
      <c r="U97" s="22" t="s">
        <v>191</v>
      </c>
      <c r="V97" s="14" t="s">
        <v>874</v>
      </c>
      <c r="W97" s="14" t="s">
        <v>421</v>
      </c>
      <c r="X97" s="24" t="s">
        <v>624</v>
      </c>
      <c r="Y97" s="23">
        <v>44307</v>
      </c>
      <c r="Z97" s="35" t="b">
        <f>ISNUMBER(MATCH(bins_29[[#This Row],[ID EMISOR]], bin_banks[ID INSTITUCIÓN], 0))</f>
        <v>1</v>
      </c>
      <c r="AA97" s="36" t="b">
        <f>OR(bins_29[[#This Row],[id_hauss]]="000",
bins_29[[#This Row],[id_hauss]] = RIGHT(bins_29[[#This Row],[ID EMISOR]], 3))</f>
        <v>1</v>
      </c>
      <c r="AB97" s="37" t="b">
        <f>bins_29[[#This Row],[nom_001]]&lt;&gt;"[sin banco]"</f>
        <v>0</v>
      </c>
      <c r="AC97" s="38">
        <f>IFERROR(FIND(",", bins_29[[#This Row],[INSTITUCIÓN]]),
FIND(" S.", bins_29[[#This Row],[INSTITUCIÓN]]))</f>
        <v>8</v>
      </c>
      <c r="AD97" s="15" t="str">
        <f>LEFT(bins_29[[#This Row],[INSTITUCIÓN]], bins_29[[#This Row],[aux_mod]]-1)</f>
        <v>Pretech</v>
      </c>
      <c r="AE97" s="40" t="str">
        <f>IFERROR(VLOOKUP(bins_29[[#This Row],[ID EMISOR]], hauss[], 2, 0), "000")</f>
        <v>000</v>
      </c>
      <c r="AF97" s="15" t="str">
        <f>INDEX(banxico[alias], MATCH( bins_29[[#This Row],[id_hauss]], banxico[id_3], 0))</f>
        <v>[sin banco]</v>
      </c>
      <c r="AH97" s="2" t="s">
        <v>475</v>
      </c>
      <c r="AI97" s="2" t="s">
        <v>1103</v>
      </c>
    </row>
    <row r="98" spans="5:35" x14ac:dyDescent="0.35">
      <c r="E98" s="25" t="s">
        <v>465</v>
      </c>
      <c r="F98" t="s">
        <v>254</v>
      </c>
      <c r="G98" s="16" t="str">
        <f>RIGHT(bin_banks[[#This Row],[ID INSTITUCIÓN]], 3)</f>
        <v>035</v>
      </c>
      <c r="H98" s="16">
        <f>IFERROR(MATCH(bin_banks[[#This Row],[ID INSTITUCIÓN]], bins_29[ID EMISOR], 0), "N/A")</f>
        <v>78</v>
      </c>
      <c r="I98" s="15" t="str" cm="1">
        <f t="array" ref="I98">INDEX(bins_29[nombre_mod], bin_banks[[#This Row],[id_29]])</f>
        <v>Grupo Kelq</v>
      </c>
      <c r="J98" s="16" t="str" cm="1">
        <f t="array" ref="J98">INDEX(bins_29[ENTIDAD], bin_banks[[#This Row],[id_29]])</f>
        <v>271</v>
      </c>
      <c r="K98" s="15">
        <f>LEN(bin_banks[[#This Row],[ent_29]])-LEN(SUBSTITUTE(bin_banks[[#This Row],[ent_29]], "/", ""))+1</f>
        <v>1</v>
      </c>
      <c r="S98" s="13"/>
      <c r="T98" s="30" t="s">
        <v>855</v>
      </c>
      <c r="U98" s="22" t="s">
        <v>191</v>
      </c>
      <c r="V98" s="14" t="s">
        <v>856</v>
      </c>
      <c r="W98" s="14" t="s">
        <v>394</v>
      </c>
      <c r="X98" s="24" t="s">
        <v>624</v>
      </c>
      <c r="Y98" s="23">
        <v>44385</v>
      </c>
      <c r="Z98" s="35" t="b">
        <f>ISNUMBER(MATCH(bins_29[[#This Row],[ID EMISOR]], bin_banks[ID INSTITUCIÓN], 0))</f>
        <v>1</v>
      </c>
      <c r="AA98" s="36" t="b">
        <f>OR(bins_29[[#This Row],[id_hauss]]="000",
bins_29[[#This Row],[id_hauss]] = RIGHT(bins_29[[#This Row],[ID EMISOR]], 3))</f>
        <v>1</v>
      </c>
      <c r="AB98" s="37" t="b">
        <f>bins_29[[#This Row],[nom_001]]&lt;&gt;"[sin banco]"</f>
        <v>0</v>
      </c>
      <c r="AC98" s="38">
        <f>IFERROR(FIND(",", bins_29[[#This Row],[INSTITUCIÓN]]),
FIND(" S.", bins_29[[#This Row],[INSTITUCIÓN]]))</f>
        <v>19</v>
      </c>
      <c r="AD98" s="15" t="str">
        <f>LEFT(bins_29[[#This Row],[INSTITUCIÓN]], bins_29[[#This Row],[aux_mod]]-1)</f>
        <v>Novopayment México</v>
      </c>
      <c r="AE98" s="40" t="str">
        <f>IFERROR(VLOOKUP(bins_29[[#This Row],[ID EMISOR]], hauss[], 2, 0), "000")</f>
        <v>000</v>
      </c>
      <c r="AF98" s="15" t="str">
        <f>INDEX(banxico[alias], MATCH( bins_29[[#This Row],[id_hauss]], banxico[id_3], 0))</f>
        <v>[sin banco]</v>
      </c>
      <c r="AH98" s="2" t="s">
        <v>366</v>
      </c>
      <c r="AI98" s="2" t="s">
        <v>1103</v>
      </c>
    </row>
    <row r="99" spans="5:35" x14ac:dyDescent="0.35">
      <c r="E99" s="25" t="s">
        <v>472</v>
      </c>
      <c r="F99" t="s">
        <v>236</v>
      </c>
      <c r="G99" s="16" t="str">
        <f>RIGHT(bin_banks[[#This Row],[ID INSTITUCIÓN]], 3)</f>
        <v>036</v>
      </c>
      <c r="H99" s="16">
        <f>IFERROR(MATCH(bin_banks[[#This Row],[ID INSTITUCIÓN]], bins_29[ID EMISOR], 0), "N/A")</f>
        <v>79</v>
      </c>
      <c r="I99" s="15" t="str" cm="1">
        <f t="array" ref="I99">INDEX(bins_29[nombre_mod], bin_banks[[#This Row],[id_29]])</f>
        <v>Bwallet México</v>
      </c>
      <c r="J99" s="16" t="str" cm="1">
        <f t="array" ref="J99">INDEX(bins_29[ENTIDAD], bin_banks[[#This Row],[id_29]])</f>
        <v>272</v>
      </c>
      <c r="K99" s="15">
        <f>LEN(bin_banks[[#This Row],[ent_29]])-LEN(SUBSTITUTE(bin_banks[[#This Row],[ent_29]], "/", ""))+1</f>
        <v>1</v>
      </c>
      <c r="S99" s="13"/>
      <c r="T99" s="30" t="s">
        <v>720</v>
      </c>
      <c r="U99" s="22" t="s">
        <v>191</v>
      </c>
      <c r="V99" s="14" t="s">
        <v>721</v>
      </c>
      <c r="W99" s="14" t="s">
        <v>423</v>
      </c>
      <c r="X99" s="24" t="s">
        <v>624</v>
      </c>
      <c r="Y99" s="23">
        <v>44442</v>
      </c>
      <c r="Z99" s="35" t="b">
        <f>ISNUMBER(MATCH(bins_29[[#This Row],[ID EMISOR]], bin_banks[ID INSTITUCIÓN], 0))</f>
        <v>1</v>
      </c>
      <c r="AA99" s="36" t="b">
        <f>OR(bins_29[[#This Row],[id_hauss]]="000",
bins_29[[#This Row],[id_hauss]] = RIGHT(bins_29[[#This Row],[ID EMISOR]], 3))</f>
        <v>1</v>
      </c>
      <c r="AB99" s="37" t="b">
        <f>bins_29[[#This Row],[nom_001]]&lt;&gt;"[sin banco]"</f>
        <v>0</v>
      </c>
      <c r="AC99" s="38">
        <f>IFERROR(FIND(",", bins_29[[#This Row],[INSTITUCIÓN]]),
FIND(" S.", bins_29[[#This Row],[INSTITUCIÓN]]))</f>
        <v>18</v>
      </c>
      <c r="AD99" s="15" t="str">
        <f>LEFT(bins_29[[#This Row],[INSTITUCIÓN]], bins_29[[#This Row],[aux_mod]]-1)</f>
        <v>Caja Buenos Aires</v>
      </c>
      <c r="AE99" s="40" t="str">
        <f>IFERROR(VLOOKUP(bins_29[[#This Row],[ID EMISOR]], hauss[], 2, 0), "000")</f>
        <v>000</v>
      </c>
      <c r="AF99" s="15" t="str">
        <f>INDEX(banxico[alias], MATCH( bins_29[[#This Row],[id_hauss]], banxico[id_3], 0))</f>
        <v>[sin banco]</v>
      </c>
      <c r="AH99" s="2" t="s">
        <v>1148</v>
      </c>
      <c r="AI99" s="2" t="s">
        <v>1103</v>
      </c>
    </row>
    <row r="100" spans="5:35" x14ac:dyDescent="0.35">
      <c r="E100" s="25" t="s">
        <v>466</v>
      </c>
      <c r="F100" t="s">
        <v>237</v>
      </c>
      <c r="G100" s="16" t="str">
        <f>RIGHT(bin_banks[[#This Row],[ID INSTITUCIÓN]], 3)</f>
        <v>038</v>
      </c>
      <c r="H100" s="16">
        <f>IFERROR(MATCH(bin_banks[[#This Row],[ID INSTITUCIÓN]], bins_29[ID EMISOR], 0), "N/A")</f>
        <v>80</v>
      </c>
      <c r="I100" s="15" t="str" cm="1">
        <f t="array" ref="I100">INDEX(bins_29[nombre_mod], bin_banks[[#This Row],[id_29]])</f>
        <v>Innovacion Tec. en Medios de Pagos Electronicos y Sol.</v>
      </c>
      <c r="J100" s="16" t="str" cm="1">
        <f t="array" ref="J100">INDEX(bins_29[ENTIDAD], bin_banks[[#This Row],[id_29]])</f>
        <v>250</v>
      </c>
      <c r="K100" s="15">
        <f>LEN(bin_banks[[#This Row],[ent_29]])-LEN(SUBSTITUTE(bin_banks[[#This Row],[ent_29]], "/", ""))+1</f>
        <v>1</v>
      </c>
      <c r="S100" s="13"/>
      <c r="T100" s="30" t="s">
        <v>997</v>
      </c>
      <c r="U100" s="22" t="s">
        <v>191</v>
      </c>
      <c r="V100" s="14" t="s">
        <v>998</v>
      </c>
      <c r="W100" s="14" t="s">
        <v>391</v>
      </c>
      <c r="X100" s="24" t="s">
        <v>1076</v>
      </c>
      <c r="Y100" s="23">
        <v>44476</v>
      </c>
      <c r="Z100" s="35" t="b">
        <f>ISNUMBER(MATCH(bins_29[[#This Row],[ID EMISOR]], bin_banks[ID INSTITUCIÓN], 0))</f>
        <v>1</v>
      </c>
      <c r="AA100" s="36" t="b">
        <f>OR(bins_29[[#This Row],[id_hauss]]="000",
bins_29[[#This Row],[id_hauss]] = RIGHT(bins_29[[#This Row],[ID EMISOR]], 3))</f>
        <v>1</v>
      </c>
      <c r="AB100" s="37" t="b">
        <f>bins_29[[#This Row],[nom_001]]&lt;&gt;"[sin banco]"</f>
        <v>0</v>
      </c>
      <c r="AC100" s="38">
        <f>IFERROR(FIND(",", bins_29[[#This Row],[INSTITUCIÓN]]),
FIND(" S.", bins_29[[#This Row],[INSTITUCIÓN]]))</f>
        <v>12</v>
      </c>
      <c r="AD100" s="15" t="str">
        <f>LEFT(bins_29[[#This Row],[INSTITUCIÓN]], bins_29[[#This Row],[aux_mod]]-1)</f>
        <v>Unlimint Mx</v>
      </c>
      <c r="AE100" s="40" t="str">
        <f>IFERROR(VLOOKUP(bins_29[[#This Row],[ID EMISOR]], hauss[], 2, 0), "000")</f>
        <v>000</v>
      </c>
      <c r="AF100" s="15" t="str">
        <f>INDEX(banxico[alias], MATCH( bins_29[[#This Row],[id_hauss]], banxico[id_3], 0))</f>
        <v>[sin banco]</v>
      </c>
      <c r="AH100" s="2" t="s">
        <v>383</v>
      </c>
      <c r="AI100" s="2" t="s">
        <v>1103</v>
      </c>
    </row>
    <row r="101" spans="5:35" x14ac:dyDescent="0.35">
      <c r="E101" s="25" t="s">
        <v>434</v>
      </c>
      <c r="F101" t="s">
        <v>285</v>
      </c>
      <c r="G101" s="16" t="str">
        <f>RIGHT(bin_banks[[#This Row],[ID INSTITUCIÓN]], 3)</f>
        <v>039</v>
      </c>
      <c r="H101" s="16">
        <f>IFERROR(MATCH(bin_banks[[#This Row],[ID INSTITUCIÓN]], bins_29[ID EMISOR], 0), "N/A")</f>
        <v>81</v>
      </c>
      <c r="I101" s="15" t="str" cm="1">
        <f t="array" ref="I101">INDEX(bins_29[nombre_mod], bin_banks[[#This Row],[id_29]])</f>
        <v>Caja Solidaria Tecolotlan</v>
      </c>
      <c r="J101" s="16" t="str" cm="1">
        <f t="array" ref="J101">INDEX(bins_29[ENTIDAD], bin_banks[[#This Row],[id_29]])</f>
        <v>786</v>
      </c>
      <c r="K101" s="15">
        <f>LEN(bin_banks[[#This Row],[ent_29]])-LEN(SUBSTITUTE(bin_banks[[#This Row],[ent_29]], "/", ""))+1</f>
        <v>1</v>
      </c>
      <c r="S101" s="13"/>
      <c r="T101" s="30" t="s">
        <v>708</v>
      </c>
      <c r="U101" s="22" t="s">
        <v>191</v>
      </c>
      <c r="V101" s="14" t="s">
        <v>709</v>
      </c>
      <c r="W101" s="14" t="s">
        <v>404</v>
      </c>
      <c r="X101" s="24" t="s">
        <v>624</v>
      </c>
      <c r="Y101" s="23">
        <v>44491</v>
      </c>
      <c r="Z101" s="35" t="b">
        <f>ISNUMBER(MATCH(bins_29[[#This Row],[ID EMISOR]], bin_banks[ID INSTITUCIÓN], 0))</f>
        <v>1</v>
      </c>
      <c r="AA101" s="36" t="b">
        <f>OR(bins_29[[#This Row],[id_hauss]]="000",
bins_29[[#This Row],[id_hauss]] = RIGHT(bins_29[[#This Row],[ID EMISOR]], 3))</f>
        <v>1</v>
      </c>
      <c r="AB101" s="37" t="b">
        <f>bins_29[[#This Row],[nom_001]]&lt;&gt;"[sin banco]"</f>
        <v>0</v>
      </c>
      <c r="AC101" s="38">
        <f>IFERROR(FIND(",", bins_29[[#This Row],[INSTITUCIÓN]]),
FIND(" S.", bins_29[[#This Row],[INSTITUCIÓN]]))</f>
        <v>33</v>
      </c>
      <c r="AD101" s="15" t="str">
        <f>LEFT(bins_29[[#This Row],[INSTITUCIÓN]], bins_29[[#This Row],[aux_mod]]-1)</f>
        <v>Blackhawk Network México Prepaid</v>
      </c>
      <c r="AE101" s="40" t="str">
        <f>IFERROR(VLOOKUP(bins_29[[#This Row],[ID EMISOR]], hauss[], 2, 0), "000")</f>
        <v>000</v>
      </c>
      <c r="AF101" s="15" t="str">
        <f>INDEX(banxico[alias], MATCH( bins_29[[#This Row],[id_hauss]], banxico[id_3], 0))</f>
        <v>[sin banco]</v>
      </c>
      <c r="AH101" s="2" t="s">
        <v>474</v>
      </c>
      <c r="AI101" s="2" t="s">
        <v>1103</v>
      </c>
    </row>
    <row r="102" spans="5:35" x14ac:dyDescent="0.35">
      <c r="E102" s="25" t="s">
        <v>470</v>
      </c>
      <c r="F102" t="s">
        <v>247</v>
      </c>
      <c r="G102" s="16" t="str">
        <f>RIGHT(bin_banks[[#This Row],[ID INSTITUCIÓN]], 3)</f>
        <v>042</v>
      </c>
      <c r="H102" s="16">
        <f>IFERROR(MATCH(bin_banks[[#This Row],[ID INSTITUCIÓN]], bins_29[ID EMISOR], 0), "N/A")</f>
        <v>82</v>
      </c>
      <c r="I102" s="15" t="str" cm="1">
        <f t="array" ref="I102">INDEX(bins_29[nombre_mod], bin_banks[[#This Row],[id_29]])</f>
        <v>Ofertas PIN</v>
      </c>
      <c r="J102" s="16" t="str" cm="1">
        <f t="array" ref="J102">INDEX(bins_29[ENTIDAD], bin_banks[[#This Row],[id_29]])</f>
        <v>212</v>
      </c>
      <c r="K102" s="15">
        <f>LEN(bin_banks[[#This Row],[ent_29]])-LEN(SUBSTITUTE(bin_banks[[#This Row],[ent_29]], "/", ""))+1</f>
        <v>1</v>
      </c>
      <c r="S102" s="13"/>
      <c r="T102" s="30" t="s">
        <v>824</v>
      </c>
      <c r="U102" s="22" t="s">
        <v>191</v>
      </c>
      <c r="V102" s="14" t="s">
        <v>825</v>
      </c>
      <c r="W102" s="14" t="s">
        <v>483</v>
      </c>
      <c r="X102" s="24" t="s">
        <v>624</v>
      </c>
      <c r="Y102" s="23">
        <v>44586</v>
      </c>
      <c r="Z102" s="35" t="b">
        <f>ISNUMBER(MATCH(bins_29[[#This Row],[ID EMISOR]], bin_banks[ID INSTITUCIÓN], 0))</f>
        <v>1</v>
      </c>
      <c r="AA102" s="36" t="b">
        <f>OR(bins_29[[#This Row],[id_hauss]]="000",
bins_29[[#This Row],[id_hauss]] = RIGHT(bins_29[[#This Row],[ID EMISOR]], 3))</f>
        <v>1</v>
      </c>
      <c r="AB102" s="37" t="b">
        <f>bins_29[[#This Row],[nom_001]]&lt;&gt;"[sin banco]"</f>
        <v>0</v>
      </c>
      <c r="AC102" s="38">
        <f>IFERROR(FIND(",", bins_29[[#This Row],[INSTITUCIÓN]]),
FIND(" S.", bins_29[[#This Row],[INSTITUCIÓN]]))</f>
        <v>44</v>
      </c>
      <c r="AD102" s="15" t="str">
        <f>LEFT(bins_29[[#This Row],[INSTITUCIÓN]], bins_29[[#This Row],[aux_mod]]-1)</f>
        <v>Fincomun Servicios Financieros Comunitarios</v>
      </c>
      <c r="AE102" s="40" t="str">
        <f>IFERROR(VLOOKUP(bins_29[[#This Row],[ID EMISOR]], hauss[], 2, 0), "000")</f>
        <v>000</v>
      </c>
      <c r="AF102" s="15" t="str">
        <f>INDEX(banxico[alias], MATCH( bins_29[[#This Row],[id_hauss]], banxico[id_3], 0))</f>
        <v>[sin banco]</v>
      </c>
      <c r="AH102" s="2" t="s">
        <v>458</v>
      </c>
      <c r="AI102" s="2" t="s">
        <v>1103</v>
      </c>
    </row>
    <row r="103" spans="5:35" x14ac:dyDescent="0.35">
      <c r="E103" s="25" t="s">
        <v>385</v>
      </c>
      <c r="F103" t="s">
        <v>234</v>
      </c>
      <c r="G103" s="16" t="str">
        <f>RIGHT(bin_banks[[#This Row],[ID INSTITUCIÓN]], 3)</f>
        <v>043</v>
      </c>
      <c r="H103" s="16">
        <f>IFERROR(MATCH(bin_banks[[#This Row],[ID INSTITUCIÓN]], bins_29[ID EMISOR], 0), "N/A")</f>
        <v>83</v>
      </c>
      <c r="I103" s="15" t="str" cm="1">
        <f t="array" ref="I103">INDEX(bins_29[nombre_mod], bin_banks[[#This Row],[id_29]])</f>
        <v>KU-BO Financiero</v>
      </c>
      <c r="J103" s="16" t="str" cm="1">
        <f t="array" ref="J103">INDEX(bins_29[ENTIDAD], bin_banks[[#This Row],[id_29]])</f>
        <v>317</v>
      </c>
      <c r="K103" s="15">
        <f>LEN(bin_banks[[#This Row],[ent_29]])-LEN(SUBSTITUTE(bin_banks[[#This Row],[ent_29]], "/", ""))+1</f>
        <v>1</v>
      </c>
      <c r="S103" s="13"/>
      <c r="T103" s="30" t="s">
        <v>805</v>
      </c>
      <c r="U103" s="22" t="s">
        <v>191</v>
      </c>
      <c r="V103" s="14" t="s">
        <v>806</v>
      </c>
      <c r="W103" s="14" t="s">
        <v>482</v>
      </c>
      <c r="X103" s="24" t="s">
        <v>624</v>
      </c>
      <c r="Y103" s="23">
        <v>44593</v>
      </c>
      <c r="Z103" s="35" t="b">
        <f>ISNUMBER(MATCH(bins_29[[#This Row],[ID EMISOR]], bin_banks[ID INSTITUCIÓN], 0))</f>
        <v>1</v>
      </c>
      <c r="AA103" s="36" t="b">
        <f>OR(bins_29[[#This Row],[id_hauss]]="000",
bins_29[[#This Row],[id_hauss]] = RIGHT(bins_29[[#This Row],[ID EMISOR]], 3))</f>
        <v>1</v>
      </c>
      <c r="AB103" s="37" t="b">
        <f>bins_29[[#This Row],[nom_001]]&lt;&gt;"[sin banco]"</f>
        <v>0</v>
      </c>
      <c r="AC103" s="38">
        <f>IFERROR(FIND(",", bins_29[[#This Row],[INSTITUCIÓN]]),
FIND(" S.", bins_29[[#This Row],[INSTITUCIÓN]]))</f>
        <v>12</v>
      </c>
      <c r="AD103" s="15" t="str">
        <f>LEFT(bins_29[[#This Row],[INSTITUCIÓN]], bins_29[[#This Row],[aux_mod]]-1)</f>
        <v>Credi Trune</v>
      </c>
      <c r="AE103" s="40" t="str">
        <f>IFERROR(VLOOKUP(bins_29[[#This Row],[ID EMISOR]], hauss[], 2, 0), "000")</f>
        <v>000</v>
      </c>
      <c r="AF103" s="15" t="str">
        <f>INDEX(banxico[alias], MATCH( bins_29[[#This Row],[id_hauss]], banxico[id_3], 0))</f>
        <v>[sin banco]</v>
      </c>
      <c r="AH103" s="2" t="s">
        <v>1149</v>
      </c>
      <c r="AI103" s="2" t="s">
        <v>1103</v>
      </c>
    </row>
    <row r="104" spans="5:35" x14ac:dyDescent="0.35">
      <c r="E104" s="25" t="s">
        <v>380</v>
      </c>
      <c r="F104" t="s">
        <v>225</v>
      </c>
      <c r="G104" s="16" t="str">
        <f>RIGHT(bin_banks[[#This Row],[ID INSTITUCIÓN]], 3)</f>
        <v>044</v>
      </c>
      <c r="H104" s="16">
        <f>IFERROR(MATCH(bin_banks[[#This Row],[ID INSTITUCIÓN]], bins_29[ID EMISOR], 0), "N/A")</f>
        <v>84</v>
      </c>
      <c r="I104" s="15" t="str" cm="1">
        <f t="array" ref="I104">INDEX(bins_29[nombre_mod], bin_banks[[#This Row],[id_29]])</f>
        <v>Red Amigo Dal</v>
      </c>
      <c r="J104" s="16" t="str" cm="1">
        <f t="array" ref="J104">INDEX(bins_29[ENTIDAD], bin_banks[[#This Row],[id_29]])</f>
        <v>348</v>
      </c>
      <c r="K104" s="15">
        <f>LEN(bin_banks[[#This Row],[ent_29]])-LEN(SUBSTITUTE(bin_banks[[#This Row],[ent_29]], "/", ""))+1</f>
        <v>1</v>
      </c>
      <c r="S104" s="13"/>
      <c r="T104" s="30" t="s">
        <v>675</v>
      </c>
      <c r="U104" s="22" t="s">
        <v>191</v>
      </c>
      <c r="V104" s="14" t="s">
        <v>872</v>
      </c>
      <c r="W104" s="14" t="s">
        <v>406</v>
      </c>
      <c r="X104" s="24" t="s">
        <v>624</v>
      </c>
      <c r="Y104" s="23">
        <v>44994</v>
      </c>
      <c r="Z104" s="35" t="b">
        <f>ISNUMBER(MATCH(bins_29[[#This Row],[ID EMISOR]], bin_banks[ID INSTITUCIÓN], 0))</f>
        <v>1</v>
      </c>
      <c r="AA104" s="36" t="b">
        <f>OR(bins_29[[#This Row],[id_hauss]]="000",
bins_29[[#This Row],[id_hauss]] = RIGHT(bins_29[[#This Row],[ID EMISOR]], 3))</f>
        <v>1</v>
      </c>
      <c r="AB104" s="37" t="b">
        <f>bins_29[[#This Row],[nom_001]]&lt;&gt;"[sin banco]"</f>
        <v>0</v>
      </c>
      <c r="AC104" s="38">
        <f>IFERROR(FIND(",", bins_29[[#This Row],[INSTITUCIÓN]]),
FIND(" S.", bins_29[[#This Row],[INSTITUCIÓN]]))</f>
        <v>12</v>
      </c>
      <c r="AD104" s="15" t="str">
        <f>LEFT(bins_29[[#This Row],[INSTITUCIÓN]], bins_29[[#This Row],[aux_mod]]-1)</f>
        <v>Pomelo Tech</v>
      </c>
      <c r="AE104" s="40" t="str">
        <f>IFERROR(VLOOKUP(bins_29[[#This Row],[ID EMISOR]], hauss[], 2, 0), "000")</f>
        <v>000</v>
      </c>
      <c r="AF104" s="15" t="str">
        <f>INDEX(banxico[alias], MATCH( bins_29[[#This Row],[id_hauss]], banxico[id_3], 0))</f>
        <v>[sin banco]</v>
      </c>
      <c r="AH104" s="2" t="s">
        <v>1150</v>
      </c>
      <c r="AI104" s="2" t="s">
        <v>1103</v>
      </c>
    </row>
    <row r="105" spans="5:35" x14ac:dyDescent="0.35">
      <c r="E105" s="25" t="s">
        <v>417</v>
      </c>
      <c r="F105" t="s">
        <v>220</v>
      </c>
      <c r="G105" s="16" t="str">
        <f>RIGHT(bin_banks[[#This Row],[ID INSTITUCIÓN]], 3)</f>
        <v>045</v>
      </c>
      <c r="H105" s="16">
        <f>IFERROR(MATCH(bin_banks[[#This Row],[ID INSTITUCIÓN]], bins_29[ID EMISOR], 0), "N/A")</f>
        <v>85</v>
      </c>
      <c r="I105" s="15" t="str" cm="1">
        <f t="array" ref="I105">INDEX(bins_29[nombre_mod], bin_banks[[#This Row],[id_29]])</f>
        <v>Copayment</v>
      </c>
      <c r="J105" s="16" t="str" cm="1">
        <f t="array" ref="J105">INDEX(bins_29[ENTIDAD], bin_banks[[#This Row],[id_29]])</f>
        <v>327</v>
      </c>
      <c r="K105" s="15">
        <f>LEN(bin_banks[[#This Row],[ent_29]])-LEN(SUBSTITUTE(bin_banks[[#This Row],[ent_29]], "/", ""))+1</f>
        <v>1</v>
      </c>
      <c r="S105" s="13"/>
      <c r="T105" s="30" t="s">
        <v>893</v>
      </c>
      <c r="U105" s="22" t="s">
        <v>191</v>
      </c>
      <c r="V105" s="14" t="s">
        <v>894</v>
      </c>
      <c r="W105" s="14" t="s">
        <v>408</v>
      </c>
      <c r="X105" s="24" t="s">
        <v>624</v>
      </c>
      <c r="Y105" s="23">
        <v>44739</v>
      </c>
      <c r="Z105" s="35" t="b">
        <f>ISNUMBER(MATCH(bins_29[[#This Row],[ID EMISOR]], bin_banks[ID INSTITUCIÓN], 0))</f>
        <v>1</v>
      </c>
      <c r="AA105" s="36" t="b">
        <f>OR(bins_29[[#This Row],[id_hauss]]="000",
bins_29[[#This Row],[id_hauss]] = RIGHT(bins_29[[#This Row],[ID EMISOR]], 3))</f>
        <v>1</v>
      </c>
      <c r="AB105" s="37" t="b">
        <f>bins_29[[#This Row],[nom_001]]&lt;&gt;"[sin banco]"</f>
        <v>0</v>
      </c>
      <c r="AC105" s="38">
        <f>IFERROR(FIND(",", bins_29[[#This Row],[INSTITUCIÓN]]),
FIND(" S.", bins_29[[#This Row],[INSTITUCIÓN]]))</f>
        <v>8</v>
      </c>
      <c r="AD105" s="15" t="str">
        <f>LEFT(bins_29[[#This Row],[INSTITUCIÓN]], bins_29[[#This Row],[aux_mod]]-1)</f>
        <v>Shlujim</v>
      </c>
      <c r="AE105" s="40" t="str">
        <f>IFERROR(VLOOKUP(bins_29[[#This Row],[ID EMISOR]], hauss[], 2, 0), "000")</f>
        <v>000</v>
      </c>
      <c r="AF105" s="15" t="str">
        <f>INDEX(banxico[alias], MATCH( bins_29[[#This Row],[id_hauss]], banxico[id_3], 0))</f>
        <v>[sin banco]</v>
      </c>
      <c r="AH105" s="2" t="s">
        <v>467</v>
      </c>
      <c r="AI105" s="2" t="s">
        <v>1103</v>
      </c>
    </row>
    <row r="106" spans="5:35" x14ac:dyDescent="0.35">
      <c r="E106" s="25" t="s">
        <v>481</v>
      </c>
      <c r="F106" t="s">
        <v>242</v>
      </c>
      <c r="G106" s="16" t="str">
        <f>RIGHT(bin_banks[[#This Row],[ID INSTITUCIÓN]], 3)</f>
        <v>047</v>
      </c>
      <c r="H106" s="16">
        <f>IFERROR(MATCH(bin_banks[[#This Row],[ID INSTITUCIÓN]], bins_29[ID EMISOR], 0), "N/A")</f>
        <v>86</v>
      </c>
      <c r="I106" s="15" t="str" cm="1">
        <f t="array" ref="I106">INDEX(bins_29[nombre_mod], bin_banks[[#This Row],[id_29]])</f>
        <v>Cosmo Pay Card</v>
      </c>
      <c r="J106" s="16" t="str" cm="1">
        <f t="array" ref="J106">INDEX(bins_29[ENTIDAD], bin_banks[[#This Row],[id_29]])</f>
        <v>323</v>
      </c>
      <c r="K106" s="15">
        <f>LEN(bin_banks[[#This Row],[ent_29]])-LEN(SUBSTITUTE(bin_banks[[#This Row],[ent_29]], "/", ""))+1</f>
        <v>1</v>
      </c>
      <c r="S106" s="13"/>
      <c r="T106" s="30" t="s">
        <v>826</v>
      </c>
      <c r="U106" s="22" t="s">
        <v>191</v>
      </c>
      <c r="V106" s="14" t="s">
        <v>827</v>
      </c>
      <c r="W106" s="14" t="s">
        <v>395</v>
      </c>
      <c r="X106" s="24" t="s">
        <v>624</v>
      </c>
      <c r="Y106" s="23">
        <v>44741</v>
      </c>
      <c r="Z106" s="35" t="b">
        <f>ISNUMBER(MATCH(bins_29[[#This Row],[ID EMISOR]], bin_banks[ID INSTITUCIÓN], 0))</f>
        <v>1</v>
      </c>
      <c r="AA106" s="36" t="b">
        <f>OR(bins_29[[#This Row],[id_hauss]]="000",
bins_29[[#This Row],[id_hauss]] = RIGHT(bins_29[[#This Row],[ID EMISOR]], 3))</f>
        <v>1</v>
      </c>
      <c r="AB106" s="37" t="b">
        <f>bins_29[[#This Row],[nom_001]]&lt;&gt;"[sin banco]"</f>
        <v>0</v>
      </c>
      <c r="AC106" s="38">
        <f>IFERROR(FIND(",", bins_29[[#This Row],[INSTITUCIÓN]]),
FIND(" S.", bins_29[[#This Row],[INSTITUCIÓN]]))</f>
        <v>31</v>
      </c>
      <c r="AD106" s="15" t="str">
        <f>LEFT(bins_29[[#This Row],[INSTITUCIÓN]], bins_29[[#This Row],[aux_mod]]-1)</f>
        <v>Fintech On Demand S.A. de C.V.</v>
      </c>
      <c r="AE106" s="40" t="str">
        <f>IFERROR(VLOOKUP(bins_29[[#This Row],[ID EMISOR]], hauss[], 2, 0), "000")</f>
        <v>000</v>
      </c>
      <c r="AF106" s="15" t="str">
        <f>INDEX(banxico[alias], MATCH( bins_29[[#This Row],[id_hauss]], banxico[id_3], 0))</f>
        <v>[sin banco]</v>
      </c>
      <c r="AH106" s="2" t="s">
        <v>356</v>
      </c>
      <c r="AI106" s="2" t="s">
        <v>1103</v>
      </c>
    </row>
    <row r="107" spans="5:35" x14ac:dyDescent="0.35">
      <c r="E107" s="25" t="s">
        <v>489</v>
      </c>
      <c r="F107" t="s">
        <v>299</v>
      </c>
      <c r="G107" s="16" t="str">
        <f>RIGHT(bin_banks[[#This Row],[ID INSTITUCIÓN]], 3)</f>
        <v>049</v>
      </c>
      <c r="H107" s="16">
        <f>IFERROR(MATCH(bin_banks[[#This Row],[ID INSTITUCIÓN]], bins_29[ID EMISOR], 0), "N/A")</f>
        <v>87</v>
      </c>
      <c r="I107" s="15" t="str" cm="1">
        <f t="array" ref="I107">INDEX(bins_29[nombre_mod], bin_banks[[#This Row],[id_29]])</f>
        <v>Tamizi</v>
      </c>
      <c r="J107" s="16" t="str" cm="1">
        <f t="array" ref="J107">INDEX(bins_29[ENTIDAD], bin_banks[[#This Row],[id_29]])</f>
        <v>359</v>
      </c>
      <c r="K107" s="15">
        <f>LEN(bin_banks[[#This Row],[ent_29]])-LEN(SUBSTITUTE(bin_banks[[#This Row],[ent_29]], "/", ""))+1</f>
        <v>1</v>
      </c>
      <c r="S107" s="13"/>
      <c r="T107" s="30" t="s">
        <v>895</v>
      </c>
      <c r="U107" s="22" t="s">
        <v>191</v>
      </c>
      <c r="V107" s="14" t="s">
        <v>896</v>
      </c>
      <c r="W107" s="14" t="s">
        <v>398</v>
      </c>
      <c r="X107" s="24" t="s">
        <v>624</v>
      </c>
      <c r="Y107" s="23">
        <v>44757</v>
      </c>
      <c r="Z107" s="35" t="b">
        <f>ISNUMBER(MATCH(bins_29[[#This Row],[ID EMISOR]], bin_banks[ID INSTITUCIÓN], 0))</f>
        <v>1</v>
      </c>
      <c r="AA107" s="36" t="b">
        <f>OR(bins_29[[#This Row],[id_hauss]]="000",
bins_29[[#This Row],[id_hauss]] = RIGHT(bins_29[[#This Row],[ID EMISOR]], 3))</f>
        <v>1</v>
      </c>
      <c r="AB107" s="37" t="b">
        <f>bins_29[[#This Row],[nom_001]]&lt;&gt;"[sin banco]"</f>
        <v>0</v>
      </c>
      <c r="AC107" s="38">
        <f>IFERROR(FIND(",", bins_29[[#This Row],[INSTITUCIÓN]]),
FIND(" S.", bins_29[[#This Row],[INSTITUCIÓN]]))</f>
        <v>16</v>
      </c>
      <c r="AD107" s="15" t="str">
        <f>LEFT(bins_29[[#This Row],[INSTITUCIÓN]], bins_29[[#This Row],[aux_mod]]-1)</f>
        <v>Si Vale Fintech</v>
      </c>
      <c r="AE107" s="40" t="str">
        <f>IFERROR(VLOOKUP(bins_29[[#This Row],[ID EMISOR]], hauss[], 2, 0), "000")</f>
        <v>000</v>
      </c>
      <c r="AF107" s="15" t="str">
        <f>INDEX(banxico[alias], MATCH( bins_29[[#This Row],[id_hauss]], banxico[id_3], 0))</f>
        <v>[sin banco]</v>
      </c>
      <c r="AH107" s="2" t="s">
        <v>397</v>
      </c>
      <c r="AI107" s="2" t="s">
        <v>1103</v>
      </c>
    </row>
    <row r="108" spans="5:35" x14ac:dyDescent="0.35">
      <c r="E108" s="25" t="s">
        <v>392</v>
      </c>
      <c r="F108" t="s">
        <v>233</v>
      </c>
      <c r="G108" s="16" t="str">
        <f>RIGHT(bin_banks[[#This Row],[ID INSTITUCIÓN]], 3)</f>
        <v>054</v>
      </c>
      <c r="H108" s="16">
        <f>IFERROR(MATCH(bin_banks[[#This Row],[ID INSTITUCIÓN]], bins_29[ID EMISOR], 0), "N/A")</f>
        <v>88</v>
      </c>
      <c r="I108" s="15" t="str" cm="1">
        <f t="array" ref="I108">INDEX(bins_29[nombre_mod], bin_banks[[#This Row],[id_29]])</f>
        <v>Compropago</v>
      </c>
      <c r="J108" s="16" t="str" cm="1">
        <f t="array" ref="J108">INDEX(bins_29[ENTIDAD], bin_banks[[#This Row],[id_29]])</f>
        <v>360</v>
      </c>
      <c r="K108" s="15">
        <f>LEN(bin_banks[[#This Row],[ent_29]])-LEN(SUBSTITUTE(bin_banks[[#This Row],[ent_29]], "/", ""))+1</f>
        <v>1</v>
      </c>
      <c r="S108" s="13"/>
      <c r="T108" s="30" t="s">
        <v>959</v>
      </c>
      <c r="U108" s="22" t="s">
        <v>191</v>
      </c>
      <c r="V108" s="14" t="s">
        <v>960</v>
      </c>
      <c r="W108" s="14" t="s">
        <v>403</v>
      </c>
      <c r="X108" s="24" t="s">
        <v>1056</v>
      </c>
      <c r="Y108" s="23">
        <v>44797</v>
      </c>
      <c r="Z108" s="35" t="b">
        <f>ISNUMBER(MATCH(bins_29[[#This Row],[ID EMISOR]], bin_banks[ID INSTITUCIÓN], 0))</f>
        <v>1</v>
      </c>
      <c r="AA108" s="36" t="b">
        <f>OR(bins_29[[#This Row],[id_hauss]]="000",
bins_29[[#This Row],[id_hauss]] = RIGHT(bins_29[[#This Row],[ID EMISOR]], 3))</f>
        <v>1</v>
      </c>
      <c r="AB108" s="37" t="b">
        <f>bins_29[[#This Row],[nom_001]]&lt;&gt;"[sin banco]"</f>
        <v>0</v>
      </c>
      <c r="AC108" s="38">
        <f>IFERROR(FIND(",", bins_29[[#This Row],[INSTITUCIÓN]]),
FIND(" S.", bins_29[[#This Row],[INSTITUCIÓN]]))</f>
        <v>11</v>
      </c>
      <c r="AD108" s="15" t="str">
        <f>LEFT(bins_29[[#This Row],[INSTITUCIÓN]], bins_29[[#This Row],[aux_mod]]-1)</f>
        <v>Efevoo Pay</v>
      </c>
      <c r="AE108" s="40" t="str">
        <f>IFERROR(VLOOKUP(bins_29[[#This Row],[ID EMISOR]], hauss[], 2, 0), "000")</f>
        <v>000</v>
      </c>
      <c r="AF108" s="15" t="str">
        <f>INDEX(banxico[alias], MATCH( bins_29[[#This Row],[id_hauss]], banxico[id_3], 0))</f>
        <v>[sin banco]</v>
      </c>
      <c r="AH108" s="2" t="s">
        <v>465</v>
      </c>
      <c r="AI108" s="2" t="s">
        <v>1103</v>
      </c>
    </row>
    <row r="109" spans="5:35" x14ac:dyDescent="0.35">
      <c r="E109" s="25" t="s">
        <v>376</v>
      </c>
      <c r="F109" t="s">
        <v>226</v>
      </c>
      <c r="G109" s="16" t="str">
        <f>RIGHT(bin_banks[[#This Row],[ID INSTITUCIÓN]], 3)</f>
        <v>055</v>
      </c>
      <c r="H109" s="16">
        <f>IFERROR(MATCH(bin_banks[[#This Row],[ID INSTITUCIÓN]], bins_29[ID EMISOR], 0), "N/A")</f>
        <v>89</v>
      </c>
      <c r="I109" s="15" t="str" cm="1">
        <f t="array" ref="I109">INDEX(bins_29[nombre_mod], bin_banks[[#This Row],[id_29]])</f>
        <v>Tarjetas del Futuro</v>
      </c>
      <c r="J109" s="16" t="str" cm="1">
        <f t="array" ref="J109">INDEX(bins_29[ENTIDAD], bin_banks[[#This Row],[id_29]])</f>
        <v>361</v>
      </c>
      <c r="K109" s="15">
        <f>LEN(bin_banks[[#This Row],[ent_29]])-LEN(SUBSTITUTE(bin_banks[[#This Row],[ent_29]], "/", ""))+1</f>
        <v>1</v>
      </c>
      <c r="S109" s="13"/>
      <c r="T109" s="30" t="s">
        <v>868</v>
      </c>
      <c r="U109" s="22" t="s">
        <v>191</v>
      </c>
      <c r="V109" s="14" t="s">
        <v>869</v>
      </c>
      <c r="W109" s="14" t="s">
        <v>441</v>
      </c>
      <c r="X109" s="24" t="s">
        <v>624</v>
      </c>
      <c r="Y109" s="23">
        <v>44882</v>
      </c>
      <c r="Z109" s="35" t="b">
        <f>ISNUMBER(MATCH(bins_29[[#This Row],[ID EMISOR]], bin_banks[ID INSTITUCIÓN], 0))</f>
        <v>1</v>
      </c>
      <c r="AA109" s="36" t="b">
        <f>OR(bins_29[[#This Row],[id_hauss]]="000",
bins_29[[#This Row],[id_hauss]] = RIGHT(bins_29[[#This Row],[ID EMISOR]], 3))</f>
        <v>1</v>
      </c>
      <c r="AB109" s="37" t="b">
        <f>bins_29[[#This Row],[nom_001]]&lt;&gt;"[sin banco]"</f>
        <v>0</v>
      </c>
      <c r="AC109" s="38">
        <f>IFERROR(FIND(",", bins_29[[#This Row],[INSTITUCIÓN]]),
FIND(" S.", bins_29[[#This Row],[INSTITUCIÓN]]))</f>
        <v>22</v>
      </c>
      <c r="AD109" s="15" t="str">
        <f>LEFT(bins_29[[#This Row],[INSTITUCIÓN]], bins_29[[#This Row],[aux_mod]]-1)</f>
        <v>Pluxee México Fintech</v>
      </c>
      <c r="AE109" s="40" t="str">
        <f>IFERROR(VLOOKUP(bins_29[[#This Row],[ID EMISOR]], hauss[], 2, 0), "000")</f>
        <v>000</v>
      </c>
      <c r="AF109" s="15" t="str">
        <f>INDEX(banxico[alias], MATCH( bins_29[[#This Row],[id_hauss]], banxico[id_3], 0))</f>
        <v>[sin banco]</v>
      </c>
      <c r="AH109" s="2" t="s">
        <v>472</v>
      </c>
      <c r="AI109" s="2" t="s">
        <v>1103</v>
      </c>
    </row>
    <row r="110" spans="5:35" x14ac:dyDescent="0.35">
      <c r="E110" s="25" t="s">
        <v>540</v>
      </c>
      <c r="F110" t="s">
        <v>298</v>
      </c>
      <c r="G110" s="16" t="str">
        <f>RIGHT(bin_banks[[#This Row],[ID INSTITUCIÓN]], 3)</f>
        <v>060</v>
      </c>
      <c r="H110" s="16">
        <f>IFERROR(MATCH(bin_banks[[#This Row],[ID INSTITUCIÓN]], bins_29[ID EMISOR], 0), "N/A")</f>
        <v>5</v>
      </c>
      <c r="I110" s="15" t="str" cm="1">
        <f t="array" ref="I110">INDEX(bins_29[nombre_mod], bin_banks[[#This Row],[id_29]])</f>
        <v>Banco Bancrea</v>
      </c>
      <c r="J110" s="16" t="str" cm="1">
        <f t="array" ref="J110">INDEX(bins_29[ENTIDAD], bin_banks[[#This Row],[id_29]])</f>
        <v>376</v>
      </c>
      <c r="K110" s="15">
        <f>LEN(bin_banks[[#This Row],[ent_29]])-LEN(SUBSTITUTE(bin_banks[[#This Row],[ent_29]], "/", ""))+1</f>
        <v>1</v>
      </c>
      <c r="S110" s="13"/>
      <c r="T110" s="30" t="s">
        <v>917</v>
      </c>
      <c r="U110" s="22" t="s">
        <v>191</v>
      </c>
      <c r="V110" s="14" t="s">
        <v>918</v>
      </c>
      <c r="W110" s="14" t="s">
        <v>484</v>
      </c>
      <c r="X110" s="24" t="s">
        <v>624</v>
      </c>
      <c r="Y110" s="23">
        <v>44902</v>
      </c>
      <c r="Z110" s="35" t="b">
        <f>ISNUMBER(MATCH(bins_29[[#This Row],[ID EMISOR]], bin_banks[ID INSTITUCIÓN], 0))</f>
        <v>1</v>
      </c>
      <c r="AA110" s="36" t="b">
        <f>OR(bins_29[[#This Row],[id_hauss]]="000",
bins_29[[#This Row],[id_hauss]] = RIGHT(bins_29[[#This Row],[ID EMISOR]], 3))</f>
        <v>1</v>
      </c>
      <c r="AB110" s="37" t="b">
        <f>bins_29[[#This Row],[nom_001]]&lt;&gt;"[sin banco]"</f>
        <v>0</v>
      </c>
      <c r="AC110" s="38">
        <f>IFERROR(FIND(",", bins_29[[#This Row],[INSTITUCIÓN]]),
FIND(" S.", bins_29[[#This Row],[INSTITUCIÓN]]))</f>
        <v>12</v>
      </c>
      <c r="AD110" s="15" t="str">
        <f>LEFT(bins_29[[#This Row],[INSTITUCIÓN]], bins_29[[#This Row],[aux_mod]]-1)</f>
        <v>Ultra Novel</v>
      </c>
      <c r="AE110" s="40" t="str">
        <f>IFERROR(VLOOKUP(bins_29[[#This Row],[ID EMISOR]], hauss[], 2, 0), "000")</f>
        <v>000</v>
      </c>
      <c r="AF110" s="15" t="str">
        <f>INDEX(banxico[alias], MATCH( bins_29[[#This Row],[id_hauss]], banxico[id_3], 0))</f>
        <v>[sin banco]</v>
      </c>
      <c r="AH110" s="2" t="s">
        <v>466</v>
      </c>
      <c r="AI110" s="2" t="s">
        <v>1103</v>
      </c>
    </row>
    <row r="111" spans="5:35" x14ac:dyDescent="0.35">
      <c r="E111" s="25" t="s">
        <v>384</v>
      </c>
      <c r="F111" t="s">
        <v>227</v>
      </c>
      <c r="G111" s="16" t="str">
        <f>RIGHT(bin_banks[[#This Row],[ID INSTITUCIÓN]], 3)</f>
        <v>063</v>
      </c>
      <c r="H111" s="16">
        <f>IFERROR(MATCH(bin_banks[[#This Row],[ID INSTITUCIÓN]], bins_29[ID EMISOR], 0), "N/A")</f>
        <v>90</v>
      </c>
      <c r="I111" s="15" t="str" cm="1">
        <f t="array" ref="I111">INDEX(bins_29[nombre_mod], bin_banks[[#This Row],[id_29]])</f>
        <v>Alquimiadigital.Mx</v>
      </c>
      <c r="J111" s="16" t="str" cm="1">
        <f t="array" ref="J111">INDEX(bins_29[ENTIDAD], bin_banks[[#This Row],[id_29]])</f>
        <v>380</v>
      </c>
      <c r="K111" s="15">
        <f>LEN(bin_banks[[#This Row],[ent_29]])-LEN(SUBSTITUTE(bin_banks[[#This Row],[ent_29]], "/", ""))+1</f>
        <v>1</v>
      </c>
      <c r="S111" s="13"/>
      <c r="T111" s="30" t="s">
        <v>914</v>
      </c>
      <c r="U111" s="22" t="s">
        <v>191</v>
      </c>
      <c r="V111" s="14" t="s">
        <v>915</v>
      </c>
      <c r="W111" s="14" t="s">
        <v>532</v>
      </c>
      <c r="X111" s="24" t="s">
        <v>624</v>
      </c>
      <c r="Y111" s="23">
        <v>45076</v>
      </c>
      <c r="Z111" s="35" t="b">
        <f>ISNUMBER(MATCH(bins_29[[#This Row],[ID EMISOR]], bin_banks[ID INSTITUCIÓN], 0))</f>
        <v>1</v>
      </c>
      <c r="AA111" s="36" t="b">
        <f>OR(bins_29[[#This Row],[id_hauss]]="000",
bins_29[[#This Row],[id_hauss]] = RIGHT(bins_29[[#This Row],[ID EMISOR]], 3))</f>
        <v>1</v>
      </c>
      <c r="AB111" s="37" t="b">
        <f>bins_29[[#This Row],[nom_001]]&lt;&gt;"[sin banco]"</f>
        <v>0</v>
      </c>
      <c r="AC111" s="38">
        <f>IFERROR(FIND(",", bins_29[[#This Row],[INSTITUCIÓN]]),
FIND(" S.", bins_29[[#This Row],[INSTITUCIÓN]]))</f>
        <v>6</v>
      </c>
      <c r="AD111" s="15" t="str">
        <f>LEFT(bins_29[[#This Row],[INSTITUCIÓN]], bins_29[[#This Row],[aux_mod]]-1)</f>
        <v>TP GO</v>
      </c>
      <c r="AE111" s="40" t="str">
        <f>IFERROR(VLOOKUP(bins_29[[#This Row],[ID EMISOR]], hauss[], 2, 0), "000")</f>
        <v>000</v>
      </c>
      <c r="AF111" s="15" t="str">
        <f>INDEX(banxico[alias], MATCH( bins_29[[#This Row],[id_hauss]], banxico[id_3], 0))</f>
        <v>[sin banco]</v>
      </c>
      <c r="AH111" s="2" t="s">
        <v>434</v>
      </c>
      <c r="AI111" s="2" t="s">
        <v>1103</v>
      </c>
    </row>
    <row r="112" spans="5:35" x14ac:dyDescent="0.35">
      <c r="E112" s="25" t="s">
        <v>477</v>
      </c>
      <c r="F112" t="s">
        <v>276</v>
      </c>
      <c r="G112" s="16" t="str">
        <f>RIGHT(bin_banks[[#This Row],[ID INSTITUCIÓN]], 3)</f>
        <v>064</v>
      </c>
      <c r="H112" s="16">
        <f>IFERROR(MATCH(bin_banks[[#This Row],[ID INSTITUCIÓN]], bins_29[ID EMISOR], 0), "N/A")</f>
        <v>91</v>
      </c>
      <c r="I112" s="15" t="str" cm="1">
        <f t="array" ref="I112">INDEX(bins_29[nombre_mod], bin_banks[[#This Row],[id_29]])</f>
        <v>Caja Zongolica</v>
      </c>
      <c r="J112" s="16" t="str" cm="1">
        <f t="array" ref="J112">INDEX(bins_29[ENTIDAD], bin_banks[[#This Row],[id_29]])</f>
        <v>743</v>
      </c>
      <c r="K112" s="15">
        <f>LEN(bin_banks[[#This Row],[ent_29]])-LEN(SUBSTITUTE(bin_banks[[#This Row],[ent_29]], "/", ""))+1</f>
        <v>1</v>
      </c>
      <c r="S112" s="13"/>
      <c r="T112" s="30" t="s">
        <v>889</v>
      </c>
      <c r="U112" s="22" t="s">
        <v>191</v>
      </c>
      <c r="V112" s="14" t="s">
        <v>890</v>
      </c>
      <c r="W112" s="14" t="s">
        <v>539</v>
      </c>
      <c r="X112" s="24" t="s">
        <v>624</v>
      </c>
      <c r="Y112" s="23">
        <v>45128</v>
      </c>
      <c r="Z112" s="35" t="b">
        <f>ISNUMBER(MATCH(bins_29[[#This Row],[ID EMISOR]], bin_banks[ID INSTITUCIÓN], 0))</f>
        <v>1</v>
      </c>
      <c r="AA112" s="36" t="b">
        <f>OR(bins_29[[#This Row],[id_hauss]]="000",
bins_29[[#This Row],[id_hauss]] = RIGHT(bins_29[[#This Row],[ID EMISOR]], 3))</f>
        <v>1</v>
      </c>
      <c r="AB112" s="37" t="b">
        <f>bins_29[[#This Row],[nom_001]]&lt;&gt;"[sin banco]"</f>
        <v>0</v>
      </c>
      <c r="AC112" s="38">
        <f>IFERROR(FIND(",", bins_29[[#This Row],[INSTITUCIÓN]]),
FIND(" S.", bins_29[[#This Row],[INSTITUCIÓN]]))</f>
        <v>35</v>
      </c>
      <c r="AD112" s="15" t="str">
        <f>LEFT(bins_29[[#This Row],[INSTITUCIÓN]], bins_29[[#This Row],[aux_mod]]-1)</f>
        <v>Servicios Financieros Alternativos</v>
      </c>
      <c r="AE112" s="40" t="str">
        <f>IFERROR(VLOOKUP(bins_29[[#This Row],[ID EMISOR]], hauss[], 2, 0), "000")</f>
        <v>000</v>
      </c>
      <c r="AF112" s="15" t="str">
        <f>INDEX(banxico[alias], MATCH( bins_29[[#This Row],[id_hauss]], banxico[id_3], 0))</f>
        <v>[sin banco]</v>
      </c>
      <c r="AH112" s="2">
        <v>116042</v>
      </c>
      <c r="AI112" s="2" t="s">
        <v>1103</v>
      </c>
    </row>
    <row r="113" spans="5:35" x14ac:dyDescent="0.35">
      <c r="E113" s="25" t="s">
        <v>381</v>
      </c>
      <c r="F113" t="s">
        <v>224</v>
      </c>
      <c r="G113" s="16" t="str">
        <f>RIGHT(bin_banks[[#This Row],[ID INSTITUCIÓN]], 3)</f>
        <v>065</v>
      </c>
      <c r="H113" s="16">
        <f>IFERROR(MATCH(bin_banks[[#This Row],[ID INSTITUCIÓN]], bins_29[ID EMISOR], 0), "N/A")</f>
        <v>92</v>
      </c>
      <c r="I113" s="15" t="str" cm="1">
        <f t="array" ref="I113">INDEX(bins_29[nombre_mod], bin_banks[[#This Row],[id_29]])</f>
        <v>Productos Integrales en Comunicación</v>
      </c>
      <c r="J113" s="16" t="str" cm="1">
        <f t="array" ref="J113">INDEX(bins_29[ENTIDAD], bin_banks[[#This Row],[id_29]])</f>
        <v>372</v>
      </c>
      <c r="K113" s="15">
        <f>LEN(bin_banks[[#This Row],[ent_29]])-LEN(SUBSTITUTE(bin_banks[[#This Row],[ent_29]], "/", ""))+1</f>
        <v>1</v>
      </c>
      <c r="S113" s="13"/>
      <c r="T113" s="30" t="s">
        <v>887</v>
      </c>
      <c r="U113" s="22" t="s">
        <v>191</v>
      </c>
      <c r="V113" s="14" t="s">
        <v>888</v>
      </c>
      <c r="W113" s="14" t="s">
        <v>413</v>
      </c>
      <c r="X113" s="24" t="s">
        <v>624</v>
      </c>
      <c r="Y113" s="23">
        <v>45141</v>
      </c>
      <c r="Z113" s="35" t="b">
        <f>ISNUMBER(MATCH(bins_29[[#This Row],[ID EMISOR]], bin_banks[ID INSTITUCIÓN], 0))</f>
        <v>1</v>
      </c>
      <c r="AA113" s="36" t="b">
        <f>OR(bins_29[[#This Row],[id_hauss]]="000",
bins_29[[#This Row],[id_hauss]] = RIGHT(bins_29[[#This Row],[ID EMISOR]], 3))</f>
        <v>1</v>
      </c>
      <c r="AB113" s="37" t="b">
        <f>bins_29[[#This Row],[nom_001]]&lt;&gt;"[sin banco]"</f>
        <v>0</v>
      </c>
      <c r="AC113" s="38">
        <f>IFERROR(FIND(",", bins_29[[#This Row],[INSTITUCIÓN]]),
FIND(" S.", bins_29[[#This Row],[INSTITUCIÓN]]))</f>
        <v>23</v>
      </c>
      <c r="AD113" s="15" t="str">
        <f>LEFT(bins_29[[#This Row],[INSTITUCIÓN]], bins_29[[#This Row],[aux_mod]]-1)</f>
        <v>Sears Operadora México</v>
      </c>
      <c r="AE113" s="40" t="str">
        <f>IFERROR(VLOOKUP(bins_29[[#This Row],[ID EMISOR]], hauss[], 2, 0), "000")</f>
        <v>000</v>
      </c>
      <c r="AF113" s="15" t="str">
        <f>INDEX(banxico[alias], MATCH( bins_29[[#This Row],[id_hauss]], banxico[id_3], 0))</f>
        <v>[sin banco]</v>
      </c>
      <c r="AH113" s="2" t="s">
        <v>385</v>
      </c>
      <c r="AI113" s="2" t="s">
        <v>1103</v>
      </c>
    </row>
    <row r="114" spans="5:35" x14ac:dyDescent="0.35">
      <c r="E114" s="25" t="s">
        <v>444</v>
      </c>
      <c r="F114" t="s">
        <v>259</v>
      </c>
      <c r="G114" s="16" t="str">
        <f>RIGHT(bin_banks[[#This Row],[ID INSTITUCIÓN]], 3)</f>
        <v>066</v>
      </c>
      <c r="H114" s="16">
        <f>IFERROR(MATCH(bin_banks[[#This Row],[ID INSTITUCIÓN]], bins_29[ID EMISOR], 0), "N/A")</f>
        <v>93</v>
      </c>
      <c r="I114" s="15" t="str" cm="1">
        <f t="array" ref="I114">INDEX(bins_29[nombre_mod], bin_banks[[#This Row],[id_29]])</f>
        <v>Caja Real del Potosí</v>
      </c>
      <c r="J114" s="16" t="str" cm="1">
        <f t="array" ref="J114">INDEX(bins_29[ENTIDAD], bin_banks[[#This Row],[id_29]])</f>
        <v>184</v>
      </c>
      <c r="K114" s="15">
        <f>LEN(bin_banks[[#This Row],[ent_29]])-LEN(SUBSTITUTE(bin_banks[[#This Row],[ent_29]], "/", ""))+1</f>
        <v>1</v>
      </c>
      <c r="S114" s="13"/>
      <c r="T114" s="30" t="s">
        <v>712</v>
      </c>
      <c r="U114" s="22" t="s">
        <v>191</v>
      </c>
      <c r="V114" s="14" t="s">
        <v>713</v>
      </c>
      <c r="W114" s="14" t="s">
        <v>419</v>
      </c>
      <c r="X114" s="24" t="s">
        <v>624</v>
      </c>
      <c r="Y114" s="23">
        <v>45274</v>
      </c>
      <c r="Z114" s="35" t="b">
        <f>ISNUMBER(MATCH(bins_29[[#This Row],[ID EMISOR]], bin_banks[ID INSTITUCIÓN], 0))</f>
        <v>1</v>
      </c>
      <c r="AA114" s="36" t="b">
        <f>OR(bins_29[[#This Row],[id_hauss]]="000",
bins_29[[#This Row],[id_hauss]] = RIGHT(bins_29[[#This Row],[ID EMISOR]], 3))</f>
        <v>1</v>
      </c>
      <c r="AB114" s="37" t="b">
        <f>bins_29[[#This Row],[nom_001]]&lt;&gt;"[sin banco]"</f>
        <v>0</v>
      </c>
      <c r="AC114" s="38">
        <f>IFERROR(FIND(",", bins_29[[#This Row],[INSTITUCIÓN]]),
FIND(" S.", bins_29[[#This Row],[INSTITUCIÓN]]))</f>
        <v>8</v>
      </c>
      <c r="AD114" s="15" t="str">
        <f>LEFT(bins_29[[#This Row],[INSTITUCIÓN]], bins_29[[#This Row],[aux_mod]]-1)</f>
        <v>Bondefi</v>
      </c>
      <c r="AE114" s="40" t="str">
        <f>IFERROR(VLOOKUP(bins_29[[#This Row],[ID EMISOR]], hauss[], 2, 0), "000")</f>
        <v>000</v>
      </c>
      <c r="AF114" s="15" t="str">
        <f>INDEX(banxico[alias], MATCH( bins_29[[#This Row],[id_hauss]], banxico[id_3], 0))</f>
        <v>[sin banco]</v>
      </c>
      <c r="AH114" s="2" t="s">
        <v>380</v>
      </c>
      <c r="AI114" s="2" t="s">
        <v>1103</v>
      </c>
    </row>
    <row r="115" spans="5:35" x14ac:dyDescent="0.35">
      <c r="E115" s="25" t="s">
        <v>543</v>
      </c>
      <c r="F115" t="s">
        <v>301</v>
      </c>
      <c r="G115" s="16" t="str">
        <f>RIGHT(bin_banks[[#This Row],[ID INSTITUCIÓN]], 3)</f>
        <v>068</v>
      </c>
      <c r="H115" s="16">
        <f>IFERROR(MATCH(bin_banks[[#This Row],[ID INSTITUCIÓN]], bins_29[ID EMISOR], 0), "N/A")</f>
        <v>6</v>
      </c>
      <c r="I115" s="15" t="str" cm="1">
        <f t="array" ref="I115">INDEX(bins_29[nombre_mod], bin_banks[[#This Row],[id_29]])</f>
        <v>Tarjetas Cuenca</v>
      </c>
      <c r="J115" s="16" t="str" cm="1">
        <f t="array" ref="J115">INDEX(bins_29[ENTIDAD], bin_banks[[#This Row],[id_29]])</f>
        <v>391</v>
      </c>
      <c r="K115" s="15">
        <f>LEN(bin_banks[[#This Row],[ent_29]])-LEN(SUBSTITUTE(bin_banks[[#This Row],[ent_29]], "/", ""))+1</f>
        <v>1</v>
      </c>
      <c r="S115" s="13"/>
      <c r="T115" s="30" t="s">
        <v>696</v>
      </c>
      <c r="U115" s="22" t="s">
        <v>189</v>
      </c>
      <c r="V115" s="14" t="s">
        <v>695</v>
      </c>
      <c r="W115" s="14" t="s">
        <v>379</v>
      </c>
      <c r="X115" s="24" t="s">
        <v>624</v>
      </c>
      <c r="Y115" s="23">
        <v>43850</v>
      </c>
      <c r="Z115" s="35" t="b">
        <f>ISNUMBER(MATCH(bins_29[[#This Row],[ID EMISOR]], bin_banks[ID INSTITUCIÓN], 0))</f>
        <v>1</v>
      </c>
      <c r="AA115" s="36" t="b">
        <f>OR(bins_29[[#This Row],[id_hauss]]="000",
bins_29[[#This Row],[id_hauss]] = RIGHT(bins_29[[#This Row],[ID EMISOR]], 3))</f>
        <v>1</v>
      </c>
      <c r="AB115" s="37" t="b">
        <f>bins_29[[#This Row],[nom_001]]&lt;&gt;"[sin banco]"</f>
        <v>0</v>
      </c>
      <c r="AC115" s="38">
        <f>IFERROR(FIND(",", bins_29[[#This Row],[INSTITUCIÓN]]),
FIND(" S.", bins_29[[#This Row],[INSTITUCIÓN]]))</f>
        <v>24</v>
      </c>
      <c r="AD115" s="15" t="str">
        <f>LEFT(bins_29[[#This Row],[INSTITUCIÓN]], bins_29[[#This Row],[aux_mod]]-1)</f>
        <v>Cacao Paycard Solutions</v>
      </c>
      <c r="AE115" s="40" t="str">
        <f>IFERROR(VLOOKUP(bins_29[[#This Row],[ID EMISOR]], hauss[], 2, 0), "000")</f>
        <v>000</v>
      </c>
      <c r="AF115" s="15" t="str">
        <f>INDEX(banxico[alias], MATCH( bins_29[[#This Row],[id_hauss]], banxico[id_3], 0))</f>
        <v>[sin banco]</v>
      </c>
      <c r="AH115" s="2" t="s">
        <v>417</v>
      </c>
      <c r="AI115" s="2" t="s">
        <v>1103</v>
      </c>
    </row>
    <row r="116" spans="5:35" x14ac:dyDescent="0.35">
      <c r="E116" s="25" t="s">
        <v>421</v>
      </c>
      <c r="F116" t="s">
        <v>258</v>
      </c>
      <c r="G116" s="16" t="str">
        <f>RIGHT(bin_banks[[#This Row],[ID INSTITUCIÓN]], 3)</f>
        <v>069</v>
      </c>
      <c r="H116" s="16">
        <f>IFERROR(MATCH(bin_banks[[#This Row],[ID INSTITUCIÓN]], bins_29[ID EMISOR], 0), "N/A")</f>
        <v>94</v>
      </c>
      <c r="I116" s="15" t="str" cm="1">
        <f t="array" ref="I116">INDEX(bins_29[nombre_mod], bin_banks[[#This Row],[id_29]])</f>
        <v>Pretech</v>
      </c>
      <c r="J116" s="16" t="str" cm="1">
        <f t="array" ref="J116">INDEX(bins_29[ENTIDAD], bin_banks[[#This Row],[id_29]])</f>
        <v>379</v>
      </c>
      <c r="K116" s="15">
        <f>LEN(bin_banks[[#This Row],[ent_29]])-LEN(SUBSTITUTE(bin_banks[[#This Row],[ent_29]], "/", ""))+1</f>
        <v>1</v>
      </c>
      <c r="S116" s="13"/>
      <c r="T116" s="30" t="s">
        <v>689</v>
      </c>
      <c r="U116" s="22" t="s">
        <v>205</v>
      </c>
      <c r="V116" s="14" t="s">
        <v>624</v>
      </c>
      <c r="W116" s="14" t="s">
        <v>519</v>
      </c>
      <c r="X116" s="24" t="s">
        <v>624</v>
      </c>
      <c r="Y116" s="23">
        <v>40605</v>
      </c>
      <c r="Z116" s="35" t="b">
        <f>ISNUMBER(MATCH(bins_29[[#This Row],[ID EMISOR]], bin_banks[ID INSTITUCIÓN], 0))</f>
        <v>1</v>
      </c>
      <c r="AA116" s="36" t="b">
        <f>OR(bins_29[[#This Row],[id_hauss]]="000",
bins_29[[#This Row],[id_hauss]] = RIGHT(bins_29[[#This Row],[ID EMISOR]], 3))</f>
        <v>1</v>
      </c>
      <c r="AB116" s="37" t="b">
        <f>bins_29[[#This Row],[nom_001]]&lt;&gt;"[sin banco]"</f>
        <v>0</v>
      </c>
      <c r="AC116" s="38">
        <f>IFERROR(FIND(",", bins_29[[#This Row],[INSTITUCIÓN]]),
FIND(" S.", bins_29[[#This Row],[INSTITUCIÓN]]))</f>
        <v>7</v>
      </c>
      <c r="AD116" s="15" t="str">
        <f>LEFT(bins_29[[#This Row],[INSTITUCIÓN]], bins_29[[#This Row],[aux_mod]]-1)</f>
        <v>Unagra</v>
      </c>
      <c r="AE116" s="40" t="str">
        <f>IFERROR(VLOOKUP(bins_29[[#This Row],[ID EMISOR]], hauss[], 2, 0), "000")</f>
        <v>000</v>
      </c>
      <c r="AF116" s="15" t="str">
        <f>INDEX(banxico[alias], MATCH( bins_29[[#This Row],[id_hauss]], banxico[id_3], 0))</f>
        <v>[sin banco]</v>
      </c>
      <c r="AH116" s="2" t="s">
        <v>481</v>
      </c>
      <c r="AI116" s="2" t="s">
        <v>1103</v>
      </c>
    </row>
    <row r="117" spans="5:35" x14ac:dyDescent="0.35">
      <c r="E117" s="25" t="s">
        <v>394</v>
      </c>
      <c r="F117" t="s">
        <v>212</v>
      </c>
      <c r="G117" s="16" t="str">
        <f>RIGHT(bin_banks[[#This Row],[ID INSTITUCIÓN]], 3)</f>
        <v>072</v>
      </c>
      <c r="H117" s="16">
        <f>IFERROR(MATCH(bin_banks[[#This Row],[ID INSTITUCIÓN]], bins_29[ID EMISOR], 0), "N/A")</f>
        <v>95</v>
      </c>
      <c r="I117" s="15" t="str" cm="1">
        <f t="array" ref="I117">INDEX(bins_29[nombre_mod], bin_banks[[#This Row],[id_29]])</f>
        <v>Novopayment México</v>
      </c>
      <c r="J117" s="16" t="str" cm="1">
        <f t="array" ref="J117">INDEX(bins_29[ENTIDAD], bin_banks[[#This Row],[id_29]])</f>
        <v>396</v>
      </c>
      <c r="K117" s="15">
        <f>LEN(bin_banks[[#This Row],[ent_29]])-LEN(SUBSTITUTE(bin_banks[[#This Row],[ent_29]], "/", ""))+1</f>
        <v>1</v>
      </c>
      <c r="S117" s="13"/>
      <c r="T117" s="30" t="s">
        <v>642</v>
      </c>
      <c r="U117" s="22" t="s">
        <v>205</v>
      </c>
      <c r="V117" s="14" t="s">
        <v>624</v>
      </c>
      <c r="W117" s="14" t="s">
        <v>520</v>
      </c>
      <c r="X117" s="24" t="s">
        <v>624</v>
      </c>
      <c r="Y117" s="23">
        <v>40448</v>
      </c>
      <c r="Z117" s="35" t="b">
        <f>ISNUMBER(MATCH(bins_29[[#This Row],[ID EMISOR]], bin_banks[ID INSTITUCIÓN], 0))</f>
        <v>1</v>
      </c>
      <c r="AA117" s="36" t="b">
        <f>OR(bins_29[[#This Row],[id_hauss]]="000",
bins_29[[#This Row],[id_hauss]] = RIGHT(bins_29[[#This Row],[ID EMISOR]], 3))</f>
        <v>1</v>
      </c>
      <c r="AB117" s="37" t="b">
        <f>bins_29[[#This Row],[nom_001]]&lt;&gt;"[sin banco]"</f>
        <v>0</v>
      </c>
      <c r="AC117" s="38">
        <f>IFERROR(FIND(",", bins_29[[#This Row],[INSTITUCIÓN]]),
FIND(" S.", bins_29[[#This Row],[INSTITUCIÓN]]))</f>
        <v>26</v>
      </c>
      <c r="AD117" s="15" t="str">
        <f>LEFT(bins_29[[#This Row],[INSTITUCIÓN]], bins_29[[#This Row],[aux_mod]]-1)</f>
        <v>Caja Popular Gonzalo Vega</v>
      </c>
      <c r="AE117" s="40" t="str">
        <f>IFERROR(VLOOKUP(bins_29[[#This Row],[ID EMISOR]], hauss[], 2, 0), "000")</f>
        <v>000</v>
      </c>
      <c r="AF117" s="15" t="str">
        <f>INDEX(banxico[alias], MATCH( bins_29[[#This Row],[id_hauss]], banxico[id_3], 0))</f>
        <v>[sin banco]</v>
      </c>
      <c r="AH117" s="2" t="s">
        <v>489</v>
      </c>
      <c r="AI117" s="2" t="s">
        <v>1103</v>
      </c>
    </row>
    <row r="118" spans="5:35" x14ac:dyDescent="0.35">
      <c r="E118" s="25" t="s">
        <v>423</v>
      </c>
      <c r="F118" t="s">
        <v>295</v>
      </c>
      <c r="G118" s="16" t="str">
        <f>RIGHT(bin_banks[[#This Row],[ID INSTITUCIÓN]], 3)</f>
        <v>078</v>
      </c>
      <c r="H118" s="16">
        <f>IFERROR(MATCH(bin_banks[[#This Row],[ID INSTITUCIÓN]], bins_29[ID EMISOR], 0), "N/A")</f>
        <v>96</v>
      </c>
      <c r="I118" s="15" t="str" cm="1">
        <f t="array" ref="I118">INDEX(bins_29[nombre_mod], bin_banks[[#This Row],[id_29]])</f>
        <v>Caja Buenos Aires</v>
      </c>
      <c r="J118" s="16" t="str" cm="1">
        <f t="array" ref="J118">INDEX(bins_29[ENTIDAD], bin_banks[[#This Row],[id_29]])</f>
        <v>329</v>
      </c>
      <c r="K118" s="15">
        <f>LEN(bin_banks[[#This Row],[ent_29]])-LEN(SUBSTITUTE(bin_banks[[#This Row],[ent_29]], "/", ""))+1</f>
        <v>1</v>
      </c>
      <c r="S118" s="13"/>
      <c r="T118" s="30" t="s">
        <v>641</v>
      </c>
      <c r="U118" s="22" t="s">
        <v>205</v>
      </c>
      <c r="V118" s="14" t="s">
        <v>624</v>
      </c>
      <c r="W118" s="14" t="s">
        <v>537</v>
      </c>
      <c r="X118" s="24" t="s">
        <v>624</v>
      </c>
      <c r="Y118" s="23">
        <v>40416</v>
      </c>
      <c r="Z118" s="35" t="b">
        <f>ISNUMBER(MATCH(bins_29[[#This Row],[ID EMISOR]], bin_banks[ID INSTITUCIÓN], 0))</f>
        <v>1</v>
      </c>
      <c r="AA118" s="36" t="b">
        <f>OR(bins_29[[#This Row],[id_hauss]]="000",
bins_29[[#This Row],[id_hauss]] = RIGHT(bins_29[[#This Row],[ID EMISOR]], 3))</f>
        <v>1</v>
      </c>
      <c r="AB118" s="37" t="b">
        <f>bins_29[[#This Row],[nom_001]]&lt;&gt;"[sin banco]"</f>
        <v>0</v>
      </c>
      <c r="AC118" s="38">
        <f>IFERROR(FIND(",", bins_29[[#This Row],[INSTITUCIÓN]]),
FIND(" S.", bins_29[[#This Row],[INSTITUCIÓN]]))</f>
        <v>24</v>
      </c>
      <c r="AD118" s="15" t="str">
        <f>LEFT(bins_29[[#This Row],[INSTITUCIÓN]], bins_29[[#This Row],[aux_mod]]-1)</f>
        <v>Caja Popular 15 de Mayo</v>
      </c>
      <c r="AE118" s="40" t="str">
        <f>IFERROR(VLOOKUP(bins_29[[#This Row],[ID EMISOR]], hauss[], 2, 0), "000")</f>
        <v>000</v>
      </c>
      <c r="AF118" s="15" t="str">
        <f>INDEX(banxico[alias], MATCH( bins_29[[#This Row],[id_hauss]], banxico[id_3], 0))</f>
        <v>[sin banco]</v>
      </c>
      <c r="AH118" s="2" t="s">
        <v>392</v>
      </c>
      <c r="AI118" s="2" t="s">
        <v>1103</v>
      </c>
    </row>
    <row r="119" spans="5:35" x14ac:dyDescent="0.35">
      <c r="E119" s="25" t="s">
        <v>391</v>
      </c>
      <c r="F119" t="s">
        <v>223</v>
      </c>
      <c r="G119" s="16" t="str">
        <f>RIGHT(bin_banks[[#This Row],[ID INSTITUCIÓN]], 3)</f>
        <v>081</v>
      </c>
      <c r="H119" s="16">
        <f>IFERROR(MATCH(bin_banks[[#This Row],[ID INSTITUCIÓN]], bins_29[ID EMISOR], 0), "N/A")</f>
        <v>97</v>
      </c>
      <c r="I119" s="15" t="str" cm="1">
        <f t="array" ref="I119">INDEX(bins_29[nombre_mod], bin_banks[[#This Row],[id_29]])</f>
        <v>Unlimint Mx</v>
      </c>
      <c r="J119" s="16" t="str" cm="1">
        <f t="array" ref="J119">INDEX(bins_29[ENTIDAD], bin_banks[[#This Row],[id_29]])</f>
        <v>387/456</v>
      </c>
      <c r="K119" s="15">
        <f>LEN(bin_banks[[#This Row],[ent_29]])-LEN(SUBSTITUTE(bin_banks[[#This Row],[ent_29]], "/", ""))+1</f>
        <v>2</v>
      </c>
      <c r="S119" s="13"/>
      <c r="T119" s="30" t="s">
        <v>640</v>
      </c>
      <c r="U119" s="22" t="s">
        <v>205</v>
      </c>
      <c r="V119" s="14" t="s">
        <v>624</v>
      </c>
      <c r="W119" s="14" t="s">
        <v>505</v>
      </c>
      <c r="X119" s="24" t="s">
        <v>624</v>
      </c>
      <c r="Y119" s="23">
        <v>42649</v>
      </c>
      <c r="Z119" s="35" t="b">
        <f>ISNUMBER(MATCH(bins_29[[#This Row],[ID EMISOR]], bin_banks[ID INSTITUCIÓN], 0))</f>
        <v>1</v>
      </c>
      <c r="AA119" s="36" t="b">
        <f>OR(bins_29[[#This Row],[id_hauss]]="000",
bins_29[[#This Row],[id_hauss]] = RIGHT(bins_29[[#This Row],[ID EMISOR]], 3))</f>
        <v>1</v>
      </c>
      <c r="AB119" s="37" t="b">
        <f>bins_29[[#This Row],[nom_001]]&lt;&gt;"[sin banco]"</f>
        <v>0</v>
      </c>
      <c r="AC119" s="38">
        <f>IFERROR(FIND(",", bins_29[[#This Row],[INSTITUCIÓN]]),
FIND(" S.", bins_29[[#This Row],[INSTITUCIÓN]]))</f>
        <v>15</v>
      </c>
      <c r="AD119" s="15" t="str">
        <f>LEFT(bins_29[[#This Row],[INSTITUCIÓN]], bins_29[[#This Row],[aux_mod]]-1)</f>
        <v>Caja Hipódromo</v>
      </c>
      <c r="AE119" s="40" t="str">
        <f>IFERROR(VLOOKUP(bins_29[[#This Row],[ID EMISOR]], hauss[], 2, 0), "000")</f>
        <v>000</v>
      </c>
      <c r="AF119" s="15" t="str">
        <f>INDEX(banxico[alias], MATCH( bins_29[[#This Row],[id_hauss]], banxico[id_3], 0))</f>
        <v>[sin banco]</v>
      </c>
      <c r="AH119" s="2" t="s">
        <v>376</v>
      </c>
      <c r="AI119" s="2" t="s">
        <v>1103</v>
      </c>
    </row>
    <row r="120" spans="5:35" x14ac:dyDescent="0.35">
      <c r="E120" s="25" t="s">
        <v>404</v>
      </c>
      <c r="F120" t="s">
        <v>213</v>
      </c>
      <c r="G120" s="16" t="str">
        <f>RIGHT(bin_banks[[#This Row],[ID INSTITUCIÓN]], 3)</f>
        <v>083</v>
      </c>
      <c r="H120" s="16">
        <f>IFERROR(MATCH(bin_banks[[#This Row],[ID INSTITUCIÓN]], bins_29[ID EMISOR], 0), "N/A")</f>
        <v>98</v>
      </c>
      <c r="I120" s="15" t="str" cm="1">
        <f t="array" ref="I120">INDEX(bins_29[nombre_mod], bin_banks[[#This Row],[id_29]])</f>
        <v>Blackhawk Network México Prepaid</v>
      </c>
      <c r="J120" s="16" t="str" cm="1">
        <f t="array" ref="J120">INDEX(bins_29[ENTIDAD], bin_banks[[#This Row],[id_29]])</f>
        <v>416</v>
      </c>
      <c r="K120" s="15">
        <f>LEN(bin_banks[[#This Row],[ent_29]])-LEN(SUBSTITUTE(bin_banks[[#This Row],[ent_29]], "/", ""))+1</f>
        <v>1</v>
      </c>
      <c r="S120" s="13"/>
      <c r="T120" s="30" t="s">
        <v>650</v>
      </c>
      <c r="U120" s="22" t="s">
        <v>205</v>
      </c>
      <c r="V120" s="14" t="s">
        <v>624</v>
      </c>
      <c r="W120" s="14" t="s">
        <v>533</v>
      </c>
      <c r="X120" s="24" t="s">
        <v>624</v>
      </c>
      <c r="Y120" s="23">
        <v>42614</v>
      </c>
      <c r="Z120" s="35" t="b">
        <f>ISNUMBER(MATCH(bins_29[[#This Row],[ID EMISOR]], bin_banks[ID INSTITUCIÓN], 0))</f>
        <v>1</v>
      </c>
      <c r="AA120" s="36" t="b">
        <f>OR(bins_29[[#This Row],[id_hauss]]="000",
bins_29[[#This Row],[id_hauss]] = RIGHT(bins_29[[#This Row],[ID EMISOR]], 3))</f>
        <v>1</v>
      </c>
      <c r="AB120" s="37" t="b">
        <f>bins_29[[#This Row],[nom_001]]&lt;&gt;"[sin banco]"</f>
        <v>0</v>
      </c>
      <c r="AC120" s="38">
        <f>IFERROR(FIND(",", bins_29[[#This Row],[INSTITUCIÓN]]),
FIND(" S.", bins_29[[#This Row],[INSTITUCIÓN]]))</f>
        <v>13</v>
      </c>
      <c r="AD120" s="15" t="str">
        <f>LEFT(bins_29[[#This Row],[INSTITUCIÓN]], bins_29[[#This Row],[aux_mod]]-1)</f>
        <v>Crédito Real</v>
      </c>
      <c r="AE120" s="40" t="str">
        <f>IFERROR(VLOOKUP(bins_29[[#This Row],[ID EMISOR]], hauss[], 2, 0), "000")</f>
        <v>000</v>
      </c>
      <c r="AF120" s="15" t="str">
        <f>INDEX(banxico[alias], MATCH( bins_29[[#This Row],[id_hauss]], banxico[id_3], 0))</f>
        <v>[sin banco]</v>
      </c>
      <c r="AH120" s="2" t="s">
        <v>540</v>
      </c>
      <c r="AI120" s="2" t="s">
        <v>1135</v>
      </c>
    </row>
    <row r="121" spans="5:35" x14ac:dyDescent="0.35">
      <c r="E121" s="25" t="s">
        <v>483</v>
      </c>
      <c r="F121" t="s">
        <v>266</v>
      </c>
      <c r="G121" s="16" t="str">
        <f>RIGHT(bin_banks[[#This Row],[ID INSTITUCIÓN]], 3)</f>
        <v>087</v>
      </c>
      <c r="H121" s="16">
        <f>IFERROR(MATCH(bin_banks[[#This Row],[ID INSTITUCIÓN]], bins_29[ID EMISOR], 0), "N/A")</f>
        <v>99</v>
      </c>
      <c r="I121" s="15" t="str" cm="1">
        <f t="array" ref="I121">INDEX(bins_29[nombre_mod], bin_banks[[#This Row],[id_29]])</f>
        <v>Fincomun Servicios Financieros Comunitarios</v>
      </c>
      <c r="J121" s="16" t="str" cm="1">
        <f t="array" ref="J121">INDEX(bins_29[ENTIDAD], bin_banks[[#This Row],[id_29]])</f>
        <v>829</v>
      </c>
      <c r="K121" s="15">
        <f>LEN(bin_banks[[#This Row],[ent_29]])-LEN(SUBSTITUTE(bin_banks[[#This Row],[ent_29]], "/", ""))+1</f>
        <v>1</v>
      </c>
      <c r="S121" s="13"/>
      <c r="T121" s="30" t="s">
        <v>639</v>
      </c>
      <c r="U121" s="22" t="s">
        <v>205</v>
      </c>
      <c r="V121" s="14" t="s">
        <v>624</v>
      </c>
      <c r="W121" s="14" t="s">
        <v>493</v>
      </c>
      <c r="X121" s="24" t="s">
        <v>624</v>
      </c>
      <c r="Y121" s="23">
        <v>41975</v>
      </c>
      <c r="Z121" s="35" t="b">
        <f>ISNUMBER(MATCH(bins_29[[#This Row],[ID EMISOR]], bin_banks[ID INSTITUCIÓN], 0))</f>
        <v>1</v>
      </c>
      <c r="AA121" s="36" t="b">
        <f>OR(bins_29[[#This Row],[id_hauss]]="000",
bins_29[[#This Row],[id_hauss]] = RIGHT(bins_29[[#This Row],[ID EMISOR]], 3))</f>
        <v>1</v>
      </c>
      <c r="AB121" s="37" t="b">
        <f>bins_29[[#This Row],[nom_001]]&lt;&gt;"[sin banco]"</f>
        <v>0</v>
      </c>
      <c r="AC121" s="38">
        <f>IFERROR(FIND(",", bins_29[[#This Row],[INSTITUCIÓN]]),
FIND(" S.", bins_29[[#This Row],[INSTITUCIÓN]]))</f>
        <v>35</v>
      </c>
      <c r="AD121" s="15" t="str">
        <f>LEFT(bins_29[[#This Row],[INSTITUCIÓN]], bins_29[[#This Row],[aux_mod]]-1)</f>
        <v>Caja de Ahorro de Los Telefonistas</v>
      </c>
      <c r="AE121" s="40" t="str">
        <f>IFERROR(VLOOKUP(bins_29[[#This Row],[ID EMISOR]], hauss[], 2, 0), "000")</f>
        <v>000</v>
      </c>
      <c r="AF121" s="15" t="str">
        <f>INDEX(banxico[alias], MATCH( bins_29[[#This Row],[id_hauss]], banxico[id_3], 0))</f>
        <v>[sin banco]</v>
      </c>
      <c r="AH121" s="2" t="s">
        <v>1151</v>
      </c>
      <c r="AI121" s="2" t="s">
        <v>1103</v>
      </c>
    </row>
    <row r="122" spans="5:35" x14ac:dyDescent="0.35">
      <c r="E122" s="25" t="s">
        <v>482</v>
      </c>
      <c r="F122" t="s">
        <v>268</v>
      </c>
      <c r="G122" s="16" t="str">
        <f>RIGHT(bin_banks[[#This Row],[ID INSTITUCIÓN]], 3)</f>
        <v>088</v>
      </c>
      <c r="H122" s="16">
        <f>IFERROR(MATCH(bin_banks[[#This Row],[ID INSTITUCIÓN]], bins_29[ID EMISOR], 0), "N/A")</f>
        <v>100</v>
      </c>
      <c r="I122" s="15" t="str" cm="1">
        <f t="array" ref="I122">INDEX(bins_29[nombre_mod], bin_banks[[#This Row],[id_29]])</f>
        <v>Credi Trune</v>
      </c>
      <c r="J122" s="16" t="str" cm="1">
        <f t="array" ref="J122">INDEX(bins_29[ENTIDAD], bin_banks[[#This Row],[id_29]])</f>
        <v>417</v>
      </c>
      <c r="K122" s="15">
        <f>LEN(bin_banks[[#This Row],[ent_29]])-LEN(SUBSTITUTE(bin_banks[[#This Row],[ent_29]], "/", ""))+1</f>
        <v>1</v>
      </c>
      <c r="S122" s="13"/>
      <c r="T122" s="30" t="s">
        <v>672</v>
      </c>
      <c r="U122" s="22" t="s">
        <v>205</v>
      </c>
      <c r="V122" s="14" t="s">
        <v>624</v>
      </c>
      <c r="W122" s="14" t="s">
        <v>485</v>
      </c>
      <c r="X122" s="24" t="s">
        <v>624</v>
      </c>
      <c r="Y122" s="23">
        <v>44622</v>
      </c>
      <c r="Z122" s="35" t="b">
        <f>ISNUMBER(MATCH(bins_29[[#This Row],[ID EMISOR]], bin_banks[ID INSTITUCIÓN], 0))</f>
        <v>1</v>
      </c>
      <c r="AA122" s="36" t="b">
        <f>OR(bins_29[[#This Row],[id_hauss]]="000",
bins_29[[#This Row],[id_hauss]] = RIGHT(bins_29[[#This Row],[ID EMISOR]], 3))</f>
        <v>1</v>
      </c>
      <c r="AB122" s="37" t="b">
        <f>bins_29[[#This Row],[nom_001]]&lt;&gt;"[sin banco]"</f>
        <v>0</v>
      </c>
      <c r="AC122" s="38">
        <f>IFERROR(FIND(",", bins_29[[#This Row],[INSTITUCIÓN]]),
FIND(" S.", bins_29[[#This Row],[INSTITUCIÓN]]))</f>
        <v>21</v>
      </c>
      <c r="AD122" s="15" t="str">
        <f>LEFT(bins_29[[#This Row],[INSTITUCIÓN]], bins_29[[#This Row],[aux_mod]]-1)</f>
        <v>Nu México Financiera</v>
      </c>
      <c r="AE122" s="40" t="str">
        <f>IFERROR(VLOOKUP(bins_29[[#This Row],[ID EMISOR]], hauss[], 2, 0), "000")</f>
        <v>000</v>
      </c>
      <c r="AF122" s="15" t="str">
        <f>INDEX(banxico[alias], MATCH( bins_29[[#This Row],[id_hauss]], banxico[id_3], 0))</f>
        <v>[sin banco]</v>
      </c>
      <c r="AH122" s="2" t="s">
        <v>384</v>
      </c>
      <c r="AI122" s="2" t="s">
        <v>1103</v>
      </c>
    </row>
    <row r="123" spans="5:35" x14ac:dyDescent="0.35">
      <c r="E123" s="25" t="s">
        <v>406</v>
      </c>
      <c r="F123" t="s">
        <v>217</v>
      </c>
      <c r="G123" s="16" t="str">
        <f>RIGHT(bin_banks[[#This Row],[ID INSTITUCIÓN]], 3)</f>
        <v>094</v>
      </c>
      <c r="H123" s="16">
        <f>IFERROR(MATCH(bin_banks[[#This Row],[ID INSTITUCIÓN]], bins_29[ID EMISOR], 0), "N/A")</f>
        <v>101</v>
      </c>
      <c r="I123" s="15" t="str" cm="1">
        <f t="array" ref="I123">INDEX(bins_29[nombre_mod], bin_banks[[#This Row],[id_29]])</f>
        <v>Pomelo Tech</v>
      </c>
      <c r="J123" s="16" t="str" cm="1">
        <f t="array" ref="J123">INDEX(bins_29[ENTIDAD], bin_banks[[#This Row],[id_29]])</f>
        <v>434</v>
      </c>
      <c r="K123" s="15">
        <f>LEN(bin_banks[[#This Row],[ent_29]])-LEN(SUBSTITUTE(bin_banks[[#This Row],[ent_29]], "/", ""))+1</f>
        <v>1</v>
      </c>
      <c r="S123" s="13"/>
      <c r="T123" s="30" t="s">
        <v>654</v>
      </c>
      <c r="U123" s="22" t="s">
        <v>205</v>
      </c>
      <c r="V123" s="14" t="s">
        <v>624</v>
      </c>
      <c r="W123" s="14" t="s">
        <v>521</v>
      </c>
      <c r="X123" s="24" t="s">
        <v>624</v>
      </c>
      <c r="Y123" s="23">
        <v>41345</v>
      </c>
      <c r="Z123" s="35" t="b">
        <f>ISNUMBER(MATCH(bins_29[[#This Row],[ID EMISOR]], bin_banks[ID INSTITUCIÓN], 0))</f>
        <v>1</v>
      </c>
      <c r="AA123" s="36" t="b">
        <f>OR(bins_29[[#This Row],[id_hauss]]="000",
bins_29[[#This Row],[id_hauss]] = RIGHT(bins_29[[#This Row],[ID EMISOR]], 3))</f>
        <v>1</v>
      </c>
      <c r="AB123" s="37" t="b">
        <f>bins_29[[#This Row],[nom_001]]&lt;&gt;"[sin banco]"</f>
        <v>0</v>
      </c>
      <c r="AC123" s="38">
        <f>IFERROR(FIND(",", bins_29[[#This Row],[INSTITUCIÓN]]),
FIND(" S.", bins_29[[#This Row],[INSTITUCIÓN]]))</f>
        <v>8</v>
      </c>
      <c r="AD123" s="15" t="str">
        <f>LEFT(bins_29[[#This Row],[INSTITUCIÓN]], bins_29[[#This Row],[aux_mod]]-1)</f>
        <v>Edenred</v>
      </c>
      <c r="AE123" s="40" t="str">
        <f>IFERROR(VLOOKUP(bins_29[[#This Row],[ID EMISOR]], hauss[], 2, 0), "000")</f>
        <v>000</v>
      </c>
      <c r="AF123" s="15" t="str">
        <f>INDEX(banxico[alias], MATCH( bins_29[[#This Row],[id_hauss]], banxico[id_3], 0))</f>
        <v>[sin banco]</v>
      </c>
      <c r="AH123" s="2" t="s">
        <v>477</v>
      </c>
      <c r="AI123" s="2" t="s">
        <v>1103</v>
      </c>
    </row>
    <row r="124" spans="5:35" x14ac:dyDescent="0.35">
      <c r="E124" s="25" t="s">
        <v>408</v>
      </c>
      <c r="F124" t="s">
        <v>218</v>
      </c>
      <c r="G124" s="16" t="str">
        <f>RIGHT(bin_banks[[#This Row],[ID INSTITUCIÓN]], 3)</f>
        <v>102</v>
      </c>
      <c r="H124" s="16">
        <f>IFERROR(MATCH(bin_banks[[#This Row],[ID INSTITUCIÓN]], bins_29[ID EMISOR], 0), "N/A")</f>
        <v>102</v>
      </c>
      <c r="I124" s="15" t="str" cm="1">
        <f t="array" ref="I124">INDEX(bins_29[nombre_mod], bin_banks[[#This Row],[id_29]])</f>
        <v>Shlujim</v>
      </c>
      <c r="J124" s="16" t="str" cm="1">
        <f t="array" ref="J124">INDEX(bins_29[ENTIDAD], bin_banks[[#This Row],[id_29]])</f>
        <v>425</v>
      </c>
      <c r="K124" s="15">
        <f>LEN(bin_banks[[#This Row],[ent_29]])-LEN(SUBSTITUTE(bin_banks[[#This Row],[ent_29]], "/", ""))+1</f>
        <v>1</v>
      </c>
      <c r="S124" s="13"/>
      <c r="T124" s="30" t="s">
        <v>647</v>
      </c>
      <c r="U124" s="22" t="s">
        <v>205</v>
      </c>
      <c r="V124" s="14" t="s">
        <v>624</v>
      </c>
      <c r="W124" s="14" t="s">
        <v>534</v>
      </c>
      <c r="X124" s="24" t="s">
        <v>624</v>
      </c>
      <c r="Y124" s="23">
        <v>41089</v>
      </c>
      <c r="Z124" s="35" t="b">
        <f>ISNUMBER(MATCH(bins_29[[#This Row],[ID EMISOR]], bin_banks[ID INSTITUCIÓN], 0))</f>
        <v>1</v>
      </c>
      <c r="AA124" s="36" t="b">
        <f>OR(bins_29[[#This Row],[id_hauss]]="000",
bins_29[[#This Row],[id_hauss]] = RIGHT(bins_29[[#This Row],[ID EMISOR]], 3))</f>
        <v>1</v>
      </c>
      <c r="AB124" s="37" t="b">
        <f>bins_29[[#This Row],[nom_001]]&lt;&gt;"[sin banco]"</f>
        <v>0</v>
      </c>
      <c r="AC124" s="38">
        <f>IFERROR(FIND(",", bins_29[[#This Row],[INSTITUCIÓN]]),
FIND(" S.", bins_29[[#This Row],[INSTITUCIÓN]]))</f>
        <v>31</v>
      </c>
      <c r="AD124" s="15" t="str">
        <f>LEFT(bins_29[[#This Row],[INSTITUCIÓN]], bins_29[[#This Row],[aux_mod]]-1)</f>
        <v>Confiable y Efectivo a La Mano</v>
      </c>
      <c r="AE124" s="40" t="str">
        <f>IFERROR(VLOOKUP(bins_29[[#This Row],[ID EMISOR]], hauss[], 2, 0), "000")</f>
        <v>000</v>
      </c>
      <c r="AF124" s="15" t="str">
        <f>INDEX(banxico[alias], MATCH( bins_29[[#This Row],[id_hauss]], banxico[id_3], 0))</f>
        <v>[sin banco]</v>
      </c>
      <c r="AH124" s="2" t="s">
        <v>381</v>
      </c>
      <c r="AI124" s="2" t="s">
        <v>1103</v>
      </c>
    </row>
    <row r="125" spans="5:35" x14ac:dyDescent="0.35">
      <c r="E125" s="25" t="s">
        <v>395</v>
      </c>
      <c r="F125" t="s">
        <v>232</v>
      </c>
      <c r="G125" s="16" t="str">
        <f>RIGHT(bin_banks[[#This Row],[ID INSTITUCIÓN]], 3)</f>
        <v>103</v>
      </c>
      <c r="H125" s="16">
        <f>IFERROR(MATCH(bin_banks[[#This Row],[ID INSTITUCIÓN]], bins_29[ID EMISOR], 0), "N/A")</f>
        <v>103</v>
      </c>
      <c r="I125" s="15" t="str" cm="1">
        <f t="array" ref="I125">INDEX(bins_29[nombre_mod], bin_banks[[#This Row],[id_29]])</f>
        <v>Fintech On Demand S.A. de C.V.</v>
      </c>
      <c r="J125" s="16" t="str" cm="1">
        <f t="array" ref="J125">INDEX(bins_29[ENTIDAD], bin_banks[[#This Row],[id_29]])</f>
        <v>427</v>
      </c>
      <c r="K125" s="15">
        <f>LEN(bin_banks[[#This Row],[ent_29]])-LEN(SUBSTITUTE(bin_banks[[#This Row],[ent_29]], "/", ""))+1</f>
        <v>1</v>
      </c>
      <c r="S125" s="13"/>
      <c r="T125" s="30" t="s">
        <v>687</v>
      </c>
      <c r="U125" s="22" t="s">
        <v>205</v>
      </c>
      <c r="V125" s="14" t="s">
        <v>624</v>
      </c>
      <c r="W125" s="14" t="s">
        <v>491</v>
      </c>
      <c r="X125" s="24" t="s">
        <v>624</v>
      </c>
      <c r="Y125" s="23">
        <v>44617</v>
      </c>
      <c r="Z125" s="35" t="b">
        <f>ISNUMBER(MATCH(bins_29[[#This Row],[ID EMISOR]], bin_banks[ID INSTITUCIÓN], 0))</f>
        <v>1</v>
      </c>
      <c r="AA125" s="36" t="b">
        <f>OR(bins_29[[#This Row],[id_hauss]]="000",
bins_29[[#This Row],[id_hauss]] = RIGHT(bins_29[[#This Row],[ID EMISOR]], 3))</f>
        <v>1</v>
      </c>
      <c r="AB125" s="37" t="b">
        <f>bins_29[[#This Row],[nom_001]]&lt;&gt;"[sin banco]"</f>
        <v>0</v>
      </c>
      <c r="AC125" s="38">
        <f>IFERROR(FIND(",", bins_29[[#This Row],[INSTITUCIÓN]]),
FIND(" S.", bins_29[[#This Row],[INSTITUCIÓN]]))</f>
        <v>19</v>
      </c>
      <c r="AD125" s="15" t="str">
        <f>LEFT(bins_29[[#This Row],[INSTITUCIÓN]], bins_29[[#This Row],[aux_mod]]-1)</f>
        <v>Toka Internacional</v>
      </c>
      <c r="AE125" s="40" t="str">
        <f>IFERROR(VLOOKUP(bins_29[[#This Row],[ID EMISOR]], hauss[], 2, 0), "000")</f>
        <v>000</v>
      </c>
      <c r="AF125" s="15" t="str">
        <f>INDEX(banxico[alias], MATCH( bins_29[[#This Row],[id_hauss]], banxico[id_3], 0))</f>
        <v>[sin banco]</v>
      </c>
      <c r="AH125" s="2" t="s">
        <v>444</v>
      </c>
      <c r="AI125" s="2" t="s">
        <v>1103</v>
      </c>
    </row>
    <row r="126" spans="5:35" x14ac:dyDescent="0.35">
      <c r="E126" s="25" t="s">
        <v>398</v>
      </c>
      <c r="F126" t="s">
        <v>230</v>
      </c>
      <c r="G126" s="16" t="str">
        <f>RIGHT(bin_banks[[#This Row],[ID INSTITUCIÓN]], 3)</f>
        <v>105</v>
      </c>
      <c r="H126" s="16">
        <f>IFERROR(MATCH(bin_banks[[#This Row],[ID INSTITUCIÓN]], bins_29[ID EMISOR], 0), "N/A")</f>
        <v>104</v>
      </c>
      <c r="I126" s="15" t="str" cm="1">
        <f t="array" ref="I126">INDEX(bins_29[nombre_mod], bin_banks[[#This Row],[id_29]])</f>
        <v>Si Vale Fintech</v>
      </c>
      <c r="J126" s="16" t="str" cm="1">
        <f t="array" ref="J126">INDEX(bins_29[ENTIDAD], bin_banks[[#This Row],[id_29]])</f>
        <v>414</v>
      </c>
      <c r="K126" s="15">
        <f>LEN(bin_banks[[#This Row],[ent_29]])-LEN(SUBSTITUTE(bin_banks[[#This Row],[ent_29]], "/", ""))+1</f>
        <v>1</v>
      </c>
      <c r="S126" s="13"/>
      <c r="T126" s="30" t="s">
        <v>682</v>
      </c>
      <c r="U126" s="22" t="s">
        <v>205</v>
      </c>
      <c r="V126" s="14" t="s">
        <v>624</v>
      </c>
      <c r="W126" s="14" t="s">
        <v>503</v>
      </c>
      <c r="X126" s="24" t="s">
        <v>624</v>
      </c>
      <c r="Y126" s="23">
        <v>41120</v>
      </c>
      <c r="Z126" s="35" t="b">
        <f>ISNUMBER(MATCH(bins_29[[#This Row],[ID EMISOR]], bin_banks[ID INSTITUCIÓN], 0))</f>
        <v>1</v>
      </c>
      <c r="AA126" s="36" t="b">
        <f>OR(bins_29[[#This Row],[id_hauss]]="000",
bins_29[[#This Row],[id_hauss]] = RIGHT(bins_29[[#This Row],[ID EMISOR]], 3))</f>
        <v>1</v>
      </c>
      <c r="AB126" s="37" t="b">
        <f>bins_29[[#This Row],[nom_001]]&lt;&gt;"[sin banco]"</f>
        <v>0</v>
      </c>
      <c r="AC126" s="38">
        <f>IFERROR(FIND(",", bins_29[[#This Row],[INSTITUCIÓN]]),
FIND(" S.", bins_29[[#This Row],[INSTITUCIÓN]]))</f>
        <v>17</v>
      </c>
      <c r="AD126" s="15" t="str">
        <f>LEFT(bins_29[[#This Row],[INSTITUCIÓN]], bins_29[[#This Row],[aux_mod]]-1)</f>
        <v>Servicios Broxel</v>
      </c>
      <c r="AE126" s="40" t="str">
        <f>IFERROR(VLOOKUP(bins_29[[#This Row],[ID EMISOR]], hauss[], 2, 0), "000")</f>
        <v>000</v>
      </c>
      <c r="AF126" s="15" t="str">
        <f>INDEX(banxico[alias], MATCH( bins_29[[#This Row],[id_hauss]], banxico[id_3], 0))</f>
        <v>[sin banco]</v>
      </c>
      <c r="AH126" s="2" t="s">
        <v>543</v>
      </c>
      <c r="AI126" s="2" t="s">
        <v>1136</v>
      </c>
    </row>
    <row r="127" spans="5:35" x14ac:dyDescent="0.35">
      <c r="E127" s="25" t="s">
        <v>403</v>
      </c>
      <c r="F127" t="s">
        <v>216</v>
      </c>
      <c r="G127" s="16" t="str">
        <f>RIGHT(bin_banks[[#This Row],[ID INSTITUCIÓN]], 3)</f>
        <v>107</v>
      </c>
      <c r="H127" s="16">
        <f>IFERROR(MATCH(bin_banks[[#This Row],[ID INSTITUCIÓN]], bins_29[ID EMISOR], 0), "N/A")</f>
        <v>105</v>
      </c>
      <c r="I127" s="15" t="str" cm="1">
        <f t="array" ref="I127">INDEX(bins_29[nombre_mod], bin_banks[[#This Row],[id_29]])</f>
        <v>Efevoo Pay</v>
      </c>
      <c r="J127" s="16" t="str" cm="1">
        <f t="array" ref="J127">INDEX(bins_29[ENTIDAD], bin_banks[[#This Row],[id_29]])</f>
        <v>430 / 481</v>
      </c>
      <c r="K127" s="15">
        <f>LEN(bin_banks[[#This Row],[ent_29]])-LEN(SUBSTITUTE(bin_banks[[#This Row],[ent_29]], "/", ""))+1</f>
        <v>2</v>
      </c>
      <c r="S127" s="13"/>
      <c r="T127" s="30" t="s">
        <v>655</v>
      </c>
      <c r="U127" s="22" t="s">
        <v>205</v>
      </c>
      <c r="V127" s="14" t="s">
        <v>624</v>
      </c>
      <c r="W127" s="14" t="s">
        <v>522</v>
      </c>
      <c r="X127" s="24" t="s">
        <v>624</v>
      </c>
      <c r="Y127" s="23">
        <v>44617</v>
      </c>
      <c r="Z127" s="35" t="b">
        <f>ISNUMBER(MATCH(bins_29[[#This Row],[ID EMISOR]], bin_banks[ID INSTITUCIÓN], 0))</f>
        <v>1</v>
      </c>
      <c r="AA127" s="36" t="b">
        <f>OR(bins_29[[#This Row],[id_hauss]]="000",
bins_29[[#This Row],[id_hauss]] = RIGHT(bins_29[[#This Row],[ID EMISOR]], 3))</f>
        <v>1</v>
      </c>
      <c r="AB127" s="37" t="b">
        <f>bins_29[[#This Row],[nom_001]]&lt;&gt;"[sin banco]"</f>
        <v>0</v>
      </c>
      <c r="AC127" s="38">
        <f>IFERROR(FIND(",", bins_29[[#This Row],[INSTITUCIÓN]]),
FIND(" S.", bins_29[[#This Row],[INSTITUCIÓN]]))</f>
        <v>42</v>
      </c>
      <c r="AD127" s="15" t="str">
        <f>LEFT(bins_29[[#This Row],[INSTITUCIÓN]], bins_29[[#This Row],[aux_mod]]-1)</f>
        <v>Evertec México Servicios de Procesamiento</v>
      </c>
      <c r="AE127" s="40" t="str">
        <f>IFERROR(VLOOKUP(bins_29[[#This Row],[ID EMISOR]], hauss[], 2, 0), "000")</f>
        <v>000</v>
      </c>
      <c r="AF127" s="15" t="str">
        <f>INDEX(banxico[alias], MATCH( bins_29[[#This Row],[id_hauss]], banxico[id_3], 0))</f>
        <v>[sin banco]</v>
      </c>
      <c r="AH127" s="2" t="s">
        <v>421</v>
      </c>
      <c r="AI127" s="2" t="s">
        <v>1103</v>
      </c>
    </row>
    <row r="128" spans="5:35" x14ac:dyDescent="0.35">
      <c r="E128" s="25" t="s">
        <v>441</v>
      </c>
      <c r="F128" t="s">
        <v>260</v>
      </c>
      <c r="G128" s="16" t="str">
        <f>RIGHT(bin_banks[[#This Row],[ID INSTITUCIÓN]], 3)</f>
        <v>108</v>
      </c>
      <c r="H128" s="16">
        <f>IFERROR(MATCH(bin_banks[[#This Row],[ID INSTITUCIÓN]], bins_29[ID EMISOR], 0), "N/A")</f>
        <v>106</v>
      </c>
      <c r="I128" s="15" t="str" cm="1">
        <f t="array" ref="I128">INDEX(bins_29[nombre_mod], bin_banks[[#This Row],[id_29]])</f>
        <v>Pluxee México Fintech</v>
      </c>
      <c r="J128" s="16" t="str" cm="1">
        <f t="array" ref="J128">INDEX(bins_29[ENTIDAD], bin_banks[[#This Row],[id_29]])</f>
        <v>435</v>
      </c>
      <c r="K128" s="15">
        <f>LEN(bin_banks[[#This Row],[ent_29]])-LEN(SUBSTITUTE(bin_banks[[#This Row],[ent_29]], "/", ""))+1</f>
        <v>1</v>
      </c>
      <c r="S128" s="13"/>
      <c r="T128" s="30" t="s">
        <v>626</v>
      </c>
      <c r="U128" s="22" t="s">
        <v>205</v>
      </c>
      <c r="V128" s="14" t="s">
        <v>624</v>
      </c>
      <c r="W128" s="14" t="s">
        <v>502</v>
      </c>
      <c r="X128" s="24" t="s">
        <v>624</v>
      </c>
      <c r="Y128" s="23">
        <v>42515</v>
      </c>
      <c r="Z128" s="35" t="b">
        <f>ISNUMBER(MATCH(bins_29[[#This Row],[ID EMISOR]], bin_banks[ID INSTITUCIÓN], 0))</f>
        <v>1</v>
      </c>
      <c r="AA128" s="36" t="b">
        <f>OR(bins_29[[#This Row],[id_hauss]]="000",
bins_29[[#This Row],[id_hauss]] = RIGHT(bins_29[[#This Row],[ID EMISOR]], 3))</f>
        <v>1</v>
      </c>
      <c r="AB128" s="37" t="b">
        <f>bins_29[[#This Row],[nom_001]]&lt;&gt;"[sin banco]"</f>
        <v>0</v>
      </c>
      <c r="AC128" s="38">
        <f>IFERROR(FIND(",", bins_29[[#This Row],[INSTITUCIÓN]]),
FIND(" S.", bins_29[[#This Row],[INSTITUCIÓN]]))</f>
        <v>6</v>
      </c>
      <c r="AD128" s="15" t="str">
        <f>LEFT(bins_29[[#This Row],[INSTITUCIÓN]], bins_29[[#This Row],[aux_mod]]-1)</f>
        <v>Akala</v>
      </c>
      <c r="AE128" s="40" t="str">
        <f>IFERROR(VLOOKUP(bins_29[[#This Row],[ID EMISOR]], hauss[], 2, 0), "000")</f>
        <v>000</v>
      </c>
      <c r="AF128" s="15" t="str">
        <f>INDEX(banxico[alias], MATCH( bins_29[[#This Row],[id_hauss]], banxico[id_3], 0))</f>
        <v>[sin banco]</v>
      </c>
      <c r="AH128" s="2" t="s">
        <v>394</v>
      </c>
      <c r="AI128" s="2" t="s">
        <v>1103</v>
      </c>
    </row>
    <row r="129" spans="5:35" x14ac:dyDescent="0.35">
      <c r="E129" s="25" t="s">
        <v>484</v>
      </c>
      <c r="F129" t="s">
        <v>238</v>
      </c>
      <c r="G129" s="16" t="str">
        <f>RIGHT(bin_banks[[#This Row],[ID INSTITUCIÓN]], 3)</f>
        <v>110</v>
      </c>
      <c r="H129" s="16">
        <f>IFERROR(MATCH(bin_banks[[#This Row],[ID INSTITUCIÓN]], bins_29[ID EMISOR], 0), "N/A")</f>
        <v>107</v>
      </c>
      <c r="I129" s="15" t="str" cm="1">
        <f t="array" ref="I129">INDEX(bins_29[nombre_mod], bin_banks[[#This Row],[id_29]])</f>
        <v>Ultra Novel</v>
      </c>
      <c r="J129" s="16" t="str" cm="1">
        <f t="array" ref="J129">INDEX(bins_29[ENTIDAD], bin_banks[[#This Row],[id_29]])</f>
        <v>423</v>
      </c>
      <c r="K129" s="15">
        <f>LEN(bin_banks[[#This Row],[ent_29]])-LEN(SUBSTITUTE(bin_banks[[#This Row],[ent_29]], "/", ""))+1</f>
        <v>1</v>
      </c>
      <c r="S129" s="13"/>
      <c r="T129" s="30" t="s">
        <v>685</v>
      </c>
      <c r="U129" s="22" t="s">
        <v>205</v>
      </c>
      <c r="V129" s="14" t="s">
        <v>624</v>
      </c>
      <c r="W129" s="14" t="s">
        <v>526</v>
      </c>
      <c r="X129" s="24" t="s">
        <v>624</v>
      </c>
      <c r="Y129" s="23">
        <v>41271</v>
      </c>
      <c r="Z129" s="35" t="b">
        <f>ISNUMBER(MATCH(bins_29[[#This Row],[ID EMISOR]], bin_banks[ID INSTITUCIÓN], 0))</f>
        <v>1</v>
      </c>
      <c r="AA129" s="36" t="b">
        <f>OR(bins_29[[#This Row],[id_hauss]]="000",
bins_29[[#This Row],[id_hauss]] = RIGHT(bins_29[[#This Row],[ID EMISOR]], 3))</f>
        <v>1</v>
      </c>
      <c r="AB129" s="37" t="b">
        <f>bins_29[[#This Row],[nom_001]]&lt;&gt;"[sin banco]"</f>
        <v>0</v>
      </c>
      <c r="AC129" s="38">
        <f>IFERROR(FIND(",", bins_29[[#This Row],[INSTITUCIÓN]]),
FIND(" S.", bins_29[[#This Row],[INSTITUCIÓN]]))</f>
        <v>11</v>
      </c>
      <c r="AD129" s="15" t="str">
        <f>LEFT(bins_29[[#This Row],[INSTITUCIÓN]], bins_29[[#This Row],[aux_mod]]-1)</f>
        <v>Te Creemos</v>
      </c>
      <c r="AE129" s="40" t="str">
        <f>IFERROR(VLOOKUP(bins_29[[#This Row],[ID EMISOR]], hauss[], 2, 0), "000")</f>
        <v>000</v>
      </c>
      <c r="AF129" s="15" t="str">
        <f>INDEX(banxico[alias], MATCH( bins_29[[#This Row],[id_hauss]], banxico[id_3], 0))</f>
        <v>[sin banco]</v>
      </c>
      <c r="AH129" s="2" t="s">
        <v>423</v>
      </c>
      <c r="AI129" s="2" t="s">
        <v>1103</v>
      </c>
    </row>
    <row r="130" spans="5:35" x14ac:dyDescent="0.35">
      <c r="E130" s="25" t="s">
        <v>532</v>
      </c>
      <c r="F130" t="s">
        <v>303</v>
      </c>
      <c r="G130" s="16" t="str">
        <f>RIGHT(bin_banks[[#This Row],[ID INSTITUCIÓN]], 3)</f>
        <v>117</v>
      </c>
      <c r="H130" s="16">
        <f>IFERROR(MATCH(bin_banks[[#This Row],[ID INSTITUCIÓN]], bins_29[ID EMISOR], 0), "N/A")</f>
        <v>108</v>
      </c>
      <c r="I130" s="15" t="str" cm="1">
        <f t="array" ref="I130">INDEX(bins_29[nombre_mod], bin_banks[[#This Row],[id_29]])</f>
        <v>TP GO</v>
      </c>
      <c r="J130" s="16" t="str" cm="1">
        <f t="array" ref="J130">INDEX(bins_29[ENTIDAD], bin_banks[[#This Row],[id_29]])</f>
        <v>440</v>
      </c>
      <c r="K130" s="15">
        <f>LEN(bin_banks[[#This Row],[ent_29]])-LEN(SUBSTITUTE(bin_banks[[#This Row],[ent_29]], "/", ""))+1</f>
        <v>1</v>
      </c>
      <c r="S130" s="13"/>
      <c r="T130" s="30" t="s">
        <v>660</v>
      </c>
      <c r="U130" s="22" t="s">
        <v>205</v>
      </c>
      <c r="V130" s="14" t="s">
        <v>624</v>
      </c>
      <c r="W130" s="14" t="s">
        <v>548</v>
      </c>
      <c r="X130" s="24" t="s">
        <v>624</v>
      </c>
      <c r="Y130" s="23">
        <v>44035</v>
      </c>
      <c r="Z130" s="35" t="b">
        <f>ISNUMBER(MATCH(bins_29[[#This Row],[ID EMISOR]], bin_banks[ID INSTITUCIÓN], 0))</f>
        <v>1</v>
      </c>
      <c r="AA130" s="36" t="b">
        <f>OR(bins_29[[#This Row],[id_hauss]]="000",
bins_29[[#This Row],[id_hauss]] = RIGHT(bins_29[[#This Row],[ID EMISOR]], 3))</f>
        <v>1</v>
      </c>
      <c r="AB130" s="37" t="b">
        <f>bins_29[[#This Row],[nom_001]]&lt;&gt;"[sin banco]"</f>
        <v>0</v>
      </c>
      <c r="AC130" s="38">
        <f>IFERROR(FIND(",", bins_29[[#This Row],[INSTITUCIÓN]]),
FIND(" S.", bins_29[[#This Row],[INSTITUCIÓN]]))</f>
        <v>10</v>
      </c>
      <c r="AD130" s="15" t="str">
        <f>LEFT(bins_29[[#This Row],[INSTITUCIÓN]], bins_29[[#This Row],[aux_mod]]-1)</f>
        <v>Incluvida</v>
      </c>
      <c r="AE130" s="40" t="str">
        <f>IFERROR(VLOOKUP(bins_29[[#This Row],[ID EMISOR]], hauss[], 2, 0), "000")</f>
        <v>000</v>
      </c>
      <c r="AF130" s="15" t="str">
        <f>INDEX(banxico[alias], MATCH( bins_29[[#This Row],[id_hauss]], banxico[id_3], 0))</f>
        <v>[sin banco]</v>
      </c>
      <c r="AH130" s="2" t="s">
        <v>1025</v>
      </c>
      <c r="AI130" s="2" t="s">
        <v>1103</v>
      </c>
    </row>
    <row r="131" spans="5:35" x14ac:dyDescent="0.35">
      <c r="E131" s="25" t="s">
        <v>539</v>
      </c>
      <c r="F131" t="s">
        <v>302</v>
      </c>
      <c r="G131" s="16" t="str">
        <f>RIGHT(bin_banks[[#This Row],[ID INSTITUCIÓN]], 3)</f>
        <v>118</v>
      </c>
      <c r="H131" s="16">
        <f>IFERROR(MATCH(bin_banks[[#This Row],[ID INSTITUCIÓN]], bins_29[ID EMISOR], 0), "N/A")</f>
        <v>109</v>
      </c>
      <c r="I131" s="15" t="str" cm="1">
        <f t="array" ref="I131">INDEX(bins_29[nombre_mod], bin_banks[[#This Row],[id_29]])</f>
        <v>Servicios Financieros Alternativos</v>
      </c>
      <c r="J131" s="16" t="str" cm="1">
        <f t="array" ref="J131">INDEX(bins_29[ENTIDAD], bin_banks[[#This Row],[id_29]])</f>
        <v>446</v>
      </c>
      <c r="K131" s="15">
        <f>LEN(bin_banks[[#This Row],[ent_29]])-LEN(SUBSTITUTE(bin_banks[[#This Row],[ent_29]], "/", ""))+1</f>
        <v>1</v>
      </c>
      <c r="S131" s="13"/>
      <c r="T131" s="30" t="s">
        <v>652</v>
      </c>
      <c r="U131" s="22" t="s">
        <v>205</v>
      </c>
      <c r="V131" s="14" t="s">
        <v>624</v>
      </c>
      <c r="W131" s="14" t="s">
        <v>497</v>
      </c>
      <c r="X131" s="24" t="s">
        <v>624</v>
      </c>
      <c r="Y131" s="23">
        <v>44617</v>
      </c>
      <c r="Z131" s="35" t="b">
        <f>ISNUMBER(MATCH(bins_29[[#This Row],[ID EMISOR]], bin_banks[ID INSTITUCIÓN], 0))</f>
        <v>1</v>
      </c>
      <c r="AA131" s="36" t="b">
        <f>OR(bins_29[[#This Row],[id_hauss]]="000",
bins_29[[#This Row],[id_hauss]] = RIGHT(bins_29[[#This Row],[ID EMISOR]], 3))</f>
        <v>1</v>
      </c>
      <c r="AB131" s="37" t="b">
        <f>bins_29[[#This Row],[nom_001]]&lt;&gt;"[sin banco]"</f>
        <v>0</v>
      </c>
      <c r="AC131" s="38">
        <f>IFERROR(FIND(",", bins_29[[#This Row],[INSTITUCIÓN]]),
FIND(" S.", bins_29[[#This Row],[INSTITUCIÓN]]))</f>
        <v>17</v>
      </c>
      <c r="AD131" s="15" t="str">
        <f>LEFT(bins_29[[#This Row],[INSTITUCIÓN]], bins_29[[#This Row],[aux_mod]]-1)</f>
        <v>Dock Tech México</v>
      </c>
      <c r="AE131" s="40" t="str">
        <f>IFERROR(VLOOKUP(bins_29[[#This Row],[ID EMISOR]], hauss[], 2, 0), "000")</f>
        <v>000</v>
      </c>
      <c r="AF131" s="15" t="str">
        <f>INDEX(banxico[alias], MATCH( bins_29[[#This Row],[id_hauss]], banxico[id_3], 0))</f>
        <v>[sin banco]</v>
      </c>
      <c r="AH131" s="2" t="s">
        <v>404</v>
      </c>
      <c r="AI131" s="2" t="s">
        <v>1103</v>
      </c>
    </row>
    <row r="132" spans="5:35" x14ac:dyDescent="0.35">
      <c r="E132" s="25" t="s">
        <v>413</v>
      </c>
      <c r="F132" t="s">
        <v>219</v>
      </c>
      <c r="G132" s="16" t="str">
        <f>RIGHT(bin_banks[[#This Row],[ID INSTITUCIÓN]], 3)</f>
        <v>119</v>
      </c>
      <c r="H132" s="16">
        <f>IFERROR(MATCH(bin_banks[[#This Row],[ID INSTITUCIÓN]], bins_29[ID EMISOR], 0), "N/A")</f>
        <v>110</v>
      </c>
      <c r="I132" s="15" t="str" cm="1">
        <f t="array" ref="I132">INDEX(bins_29[nombre_mod], bin_banks[[#This Row],[id_29]])</f>
        <v>Sears Operadora México</v>
      </c>
      <c r="J132" s="16" t="str" cm="1">
        <f t="array" ref="J132">INDEX(bins_29[ENTIDAD], bin_banks[[#This Row],[id_29]])</f>
        <v>448</v>
      </c>
      <c r="K132" s="15">
        <f>LEN(bin_banks[[#This Row],[ent_29]])-LEN(SUBSTITUTE(bin_banks[[#This Row],[ent_29]], "/", ""))+1</f>
        <v>1</v>
      </c>
      <c r="S132" s="13"/>
      <c r="T132" s="30" t="s">
        <v>688</v>
      </c>
      <c r="U132" s="22" t="s">
        <v>205</v>
      </c>
      <c r="V132" s="14" t="s">
        <v>624</v>
      </c>
      <c r="W132" s="14" t="s">
        <v>535</v>
      </c>
      <c r="X132" s="24" t="s">
        <v>624</v>
      </c>
      <c r="Y132" s="23">
        <v>43929</v>
      </c>
      <c r="Z132" s="35" t="b">
        <f>ISNUMBER(MATCH(bins_29[[#This Row],[ID EMISOR]], bin_banks[ID INSTITUCIÓN], 0))</f>
        <v>1</v>
      </c>
      <c r="AA132" s="36" t="b">
        <f>OR(bins_29[[#This Row],[id_hauss]]="000",
bins_29[[#This Row],[id_hauss]] = RIGHT(bins_29[[#This Row],[ID EMISOR]], 3))</f>
        <v>1</v>
      </c>
      <c r="AB132" s="37" t="b">
        <f>bins_29[[#This Row],[nom_001]]&lt;&gt;"[sin banco]"</f>
        <v>0</v>
      </c>
      <c r="AC132" s="38">
        <f>IFERROR(FIND(",", bins_29[[#This Row],[INSTITUCIÓN]]),
FIND(" S.", bins_29[[#This Row],[INSTITUCIÓN]]))</f>
        <v>16</v>
      </c>
      <c r="AD132" s="15" t="str">
        <f>LEFT(bins_29[[#This Row],[INSTITUCIÓN]], bins_29[[#This Row],[aux_mod]]-1)</f>
        <v>Truu Innovation</v>
      </c>
      <c r="AE132" s="40" t="str">
        <f>IFERROR(VLOOKUP(bins_29[[#This Row],[ID EMISOR]], hauss[], 2, 0), "000")</f>
        <v>000</v>
      </c>
      <c r="AF132" s="15" t="str">
        <f>INDEX(banxico[alias], MATCH( bins_29[[#This Row],[id_hauss]], banxico[id_3], 0))</f>
        <v>[sin banco]</v>
      </c>
      <c r="AH132" s="2" t="s">
        <v>483</v>
      </c>
      <c r="AI132" s="2" t="s">
        <v>1103</v>
      </c>
    </row>
    <row r="133" spans="5:35" x14ac:dyDescent="0.35">
      <c r="E133" s="25" t="s">
        <v>419</v>
      </c>
      <c r="F133" t="s">
        <v>221</v>
      </c>
      <c r="G133" s="16" t="str">
        <f>RIGHT(bin_banks[[#This Row],[ID INSTITUCIÓN]], 3)</f>
        <v>126</v>
      </c>
      <c r="H133" s="16">
        <f>IFERROR(MATCH(bin_banks[[#This Row],[ID INSTITUCIÓN]], bins_29[ID EMISOR], 0), "N/A")</f>
        <v>111</v>
      </c>
      <c r="I133" s="15" t="str" cm="1">
        <f t="array" ref="I133">INDEX(bins_29[nombre_mod], bin_banks[[#This Row],[id_29]])</f>
        <v>Bondefi</v>
      </c>
      <c r="J133" s="16" t="str" cm="1">
        <f t="array" ref="J133">INDEX(bins_29[ENTIDAD], bin_banks[[#This Row],[id_29]])</f>
        <v>454</v>
      </c>
      <c r="K133" s="15">
        <f>LEN(bin_banks[[#This Row],[ent_29]])-LEN(SUBSTITUTE(bin_banks[[#This Row],[ent_29]], "/", ""))+1</f>
        <v>1</v>
      </c>
      <c r="S133" s="13"/>
      <c r="T133" s="30" t="s">
        <v>638</v>
      </c>
      <c r="U133" s="22" t="s">
        <v>205</v>
      </c>
      <c r="V133" s="14" t="s">
        <v>624</v>
      </c>
      <c r="W133" s="14" t="s">
        <v>514</v>
      </c>
      <c r="X133" s="24" t="s">
        <v>624</v>
      </c>
      <c r="Y133" s="23">
        <v>43959</v>
      </c>
      <c r="Z133" s="35" t="b">
        <f>ISNUMBER(MATCH(bins_29[[#This Row],[ID EMISOR]], bin_banks[ID INSTITUCIÓN], 0))</f>
        <v>1</v>
      </c>
      <c r="AA133" s="36" t="b">
        <f>OR(bins_29[[#This Row],[id_hauss]]="000",
bins_29[[#This Row],[id_hauss]] = RIGHT(bins_29[[#This Row],[ID EMISOR]], 3))</f>
        <v>1</v>
      </c>
      <c r="AB133" s="37" t="b">
        <f>bins_29[[#This Row],[nom_001]]&lt;&gt;"[sin banco]"</f>
        <v>0</v>
      </c>
      <c r="AC133" s="38">
        <f>IFERROR(FIND(",", bins_29[[#This Row],[INSTITUCIÓN]]),
FIND(" S.", bins_29[[#This Row],[INSTITUCIÓN]]))</f>
        <v>15</v>
      </c>
      <c r="AD133" s="15" t="str">
        <f>LEFT(bins_29[[#This Row],[INSTITUCIÓN]], bins_29[[#This Row],[aux_mod]]-1)</f>
        <v>Belanea México</v>
      </c>
      <c r="AE133" s="40" t="str">
        <f>IFERROR(VLOOKUP(bins_29[[#This Row],[ID EMISOR]], hauss[], 2, 0), "000")</f>
        <v>000</v>
      </c>
      <c r="AF133" s="15" t="str">
        <f>INDEX(banxico[alias], MATCH( bins_29[[#This Row],[id_hauss]], banxico[id_3], 0))</f>
        <v>[sin banco]</v>
      </c>
      <c r="AH133" s="2" t="s">
        <v>482</v>
      </c>
      <c r="AI133" s="2" t="s">
        <v>1103</v>
      </c>
    </row>
    <row r="134" spans="5:35" x14ac:dyDescent="0.35">
      <c r="E134" s="25" t="s">
        <v>372</v>
      </c>
      <c r="F134" t="s">
        <v>188</v>
      </c>
      <c r="G134" s="16" t="str">
        <f>RIGHT(bin_banks[[#This Row],[ID INSTITUCIÓN]], 3)</f>
        <v>002</v>
      </c>
      <c r="H134" s="16">
        <f>IFERROR(MATCH(bin_banks[[#This Row],[ID INSTITUCIÓN]], bins_29[ID EMISOR], 0), "N/A")</f>
        <v>185</v>
      </c>
      <c r="I134" s="15" t="str" cm="1">
        <f t="array" ref="I134">INDEX(bins_29[nombre_mod], bin_banks[[#This Row],[id_29]])</f>
        <v>Banco Nacional de México</v>
      </c>
      <c r="J134" s="16" t="str" cm="1">
        <f t="array" ref="J134">INDEX(bins_29[ENTIDAD], bin_banks[[#This Row],[id_29]])</f>
        <v>97</v>
      </c>
      <c r="K134" s="15">
        <f>LEN(bin_banks[[#This Row],[ent_29]])-LEN(SUBSTITUTE(bin_banks[[#This Row],[ent_29]], "/", ""))+1</f>
        <v>1</v>
      </c>
      <c r="S134" s="13"/>
      <c r="T134" s="30" t="s">
        <v>662</v>
      </c>
      <c r="U134" s="22" t="s">
        <v>205</v>
      </c>
      <c r="V134" s="14" t="s">
        <v>624</v>
      </c>
      <c r="W134" s="14" t="s">
        <v>492</v>
      </c>
      <c r="X134" s="24" t="s">
        <v>624</v>
      </c>
      <c r="Y134" s="23">
        <v>44623</v>
      </c>
      <c r="Z134" s="35" t="b">
        <f>ISNUMBER(MATCH(bins_29[[#This Row],[ID EMISOR]], bin_banks[ID INSTITUCIÓN], 0))</f>
        <v>1</v>
      </c>
      <c r="AA134" s="36" t="b">
        <f>OR(bins_29[[#This Row],[id_hauss]]="000",
bins_29[[#This Row],[id_hauss]] = RIGHT(bins_29[[#This Row],[ID EMISOR]], 3))</f>
        <v>1</v>
      </c>
      <c r="AB134" s="37" t="b">
        <f>bins_29[[#This Row],[nom_001]]&lt;&gt;"[sin banco]"</f>
        <v>0</v>
      </c>
      <c r="AC134" s="38">
        <f>IFERROR(FIND(",", bins_29[[#This Row],[INSTITUCIÓN]]),
FIND(" S.", bins_29[[#This Row],[INSTITUCIÓN]]))</f>
        <v>25</v>
      </c>
      <c r="AD134" s="15" t="str">
        <f>LEFT(bins_29[[#This Row],[INSTITUCIÓN]], bins_29[[#This Row],[aux_mod]]-1)</f>
        <v>Inteligencia en Finanzas</v>
      </c>
      <c r="AE134" s="40" t="str">
        <f>IFERROR(VLOOKUP(bins_29[[#This Row],[ID EMISOR]], hauss[], 2, 0), "000")</f>
        <v>000</v>
      </c>
      <c r="AF134" s="15" t="str">
        <f>INDEX(banxico[alias], MATCH( bins_29[[#This Row],[id_hauss]], banxico[id_3], 0))</f>
        <v>[sin banco]</v>
      </c>
      <c r="AH134" s="2" t="s">
        <v>1152</v>
      </c>
      <c r="AI134" s="2" t="s">
        <v>1103</v>
      </c>
    </row>
    <row r="135" spans="5:35" x14ac:dyDescent="0.35">
      <c r="E135" s="25" t="s">
        <v>378</v>
      </c>
      <c r="F135" t="s">
        <v>190</v>
      </c>
      <c r="G135" s="16" t="str">
        <f>RIGHT(bin_banks[[#This Row],[ID INSTITUCIÓN]], 3)</f>
        <v>012</v>
      </c>
      <c r="H135" s="16">
        <f>IFERROR(MATCH(bin_banks[[#This Row],[ID INSTITUCIÓN]], bins_29[ID EMISOR], 0), "N/A")</f>
        <v>186</v>
      </c>
      <c r="I135" s="15" t="str" cm="1">
        <f t="array" ref="I135">INDEX(bins_29[nombre_mod], bin_banks[[#This Row],[id_29]])</f>
        <v>BBVA México</v>
      </c>
      <c r="J135" s="16" t="str" cm="1">
        <f t="array" ref="J135">INDEX(bins_29[ENTIDAD], bin_banks[[#This Row],[id_29]])</f>
        <v>96</v>
      </c>
      <c r="K135" s="15">
        <f>LEN(bin_banks[[#This Row],[ent_29]])-LEN(SUBSTITUTE(bin_banks[[#This Row],[ent_29]], "/", ""))+1</f>
        <v>1</v>
      </c>
      <c r="S135" s="13"/>
      <c r="T135" s="30" t="s">
        <v>645</v>
      </c>
      <c r="U135" s="22" t="s">
        <v>205</v>
      </c>
      <c r="V135" s="14" t="s">
        <v>624</v>
      </c>
      <c r="W135" s="14" t="s">
        <v>355</v>
      </c>
      <c r="X135" s="24" t="s">
        <v>624</v>
      </c>
      <c r="Y135" s="23">
        <v>44621</v>
      </c>
      <c r="Z135" s="35" t="b">
        <f>ISNUMBER(MATCH(bins_29[[#This Row],[ID EMISOR]], bin_banks[ID INSTITUCIÓN], 0))</f>
        <v>1</v>
      </c>
      <c r="AA135" s="36" t="b">
        <f>OR(bins_29[[#This Row],[id_hauss]]="000",
bins_29[[#This Row],[id_hauss]] = RIGHT(bins_29[[#This Row],[ID EMISOR]], 3))</f>
        <v>1</v>
      </c>
      <c r="AB135" s="37" t="b">
        <f>bins_29[[#This Row],[nom_001]]&lt;&gt;"[sin banco]"</f>
        <v>0</v>
      </c>
      <c r="AC135" s="38">
        <f>IFERROR(FIND(",", bins_29[[#This Row],[INSTITUCIÓN]]),
FIND(" S.", bins_29[[#This Row],[INSTITUCIÓN]]))</f>
        <v>8</v>
      </c>
      <c r="AD135" s="15" t="str">
        <f>LEFT(bins_29[[#This Row],[INSTITUCIÓN]], bins_29[[#This Row],[aux_mod]]-1)</f>
        <v>CF Tech</v>
      </c>
      <c r="AE135" s="40" t="str">
        <f>IFERROR(VLOOKUP(bins_29[[#This Row],[ID EMISOR]], hauss[], 2, 0), "000")</f>
        <v>000</v>
      </c>
      <c r="AF135" s="15" t="str">
        <f>INDEX(banxico[alias], MATCH( bins_29[[#This Row],[id_hauss]], banxico[id_3], 0))</f>
        <v>[sin banco]</v>
      </c>
      <c r="AH135" s="2" t="s">
        <v>372</v>
      </c>
      <c r="AI135" s="2" t="s">
        <v>1137</v>
      </c>
    </row>
    <row r="136" spans="5:35" x14ac:dyDescent="0.35">
      <c r="E136" s="25" t="s">
        <v>389</v>
      </c>
      <c r="F136" t="s">
        <v>31</v>
      </c>
      <c r="G136" s="16" t="str">
        <f>RIGHT(bin_banks[[#This Row],[ID INSTITUCIÓN]], 3)</f>
        <v>137</v>
      </c>
      <c r="H136" s="16">
        <f>IFERROR(MATCH(bin_banks[[#This Row],[ID INSTITUCIÓN]], bins_29[ID EMISOR], 0), "N/A")</f>
        <v>187</v>
      </c>
      <c r="I136" s="15" t="str" cm="1">
        <f t="array" ref="I136">INDEX(bins_29[nombre_mod], bin_banks[[#This Row],[id_29]])</f>
        <v>Bancoppel</v>
      </c>
      <c r="J136" s="16" t="str" cm="1">
        <f t="array" ref="J136">INDEX(bins_29[ENTIDAD], bin_banks[[#This Row],[id_29]])</f>
        <v>95</v>
      </c>
      <c r="K136" s="15">
        <f>LEN(bin_banks[[#This Row],[ent_29]])-LEN(SUBSTITUTE(bin_banks[[#This Row],[ent_29]], "/", ""))+1</f>
        <v>1</v>
      </c>
      <c r="S136" s="13"/>
      <c r="T136" s="30" t="s">
        <v>649</v>
      </c>
      <c r="U136" s="22" t="s">
        <v>205</v>
      </c>
      <c r="V136" s="14" t="s">
        <v>624</v>
      </c>
      <c r="W136" s="14" t="s">
        <v>363</v>
      </c>
      <c r="X136" s="24" t="s">
        <v>624</v>
      </c>
      <c r="Y136" s="23">
        <v>44224</v>
      </c>
      <c r="Z136" s="35" t="b">
        <f>ISNUMBER(MATCH(bins_29[[#This Row],[ID EMISOR]], bin_banks[ID INSTITUCIÓN], 0))</f>
        <v>1</v>
      </c>
      <c r="AA136" s="36" t="b">
        <f>OR(bins_29[[#This Row],[id_hauss]]="000",
bins_29[[#This Row],[id_hauss]] = RIGHT(bins_29[[#This Row],[ID EMISOR]], 3))</f>
        <v>1</v>
      </c>
      <c r="AB136" s="37" t="b">
        <f>bins_29[[#This Row],[nom_001]]&lt;&gt;"[sin banco]"</f>
        <v>0</v>
      </c>
      <c r="AC136" s="38">
        <f>IFERROR(FIND(",", bins_29[[#This Row],[INSTITUCIÓN]]),
FIND(" S.", bins_29[[#This Row],[INSTITUCIÓN]]))</f>
        <v>22</v>
      </c>
      <c r="AD136" s="15" t="str">
        <f>LEFT(bins_29[[#This Row],[INSTITUCIÓN]], bins_29[[#This Row],[aux_mod]]-1)</f>
        <v>Credencial Processing</v>
      </c>
      <c r="AE136" s="40" t="str">
        <f>IFERROR(VLOOKUP(bins_29[[#This Row],[ID EMISOR]], hauss[], 2, 0), "000")</f>
        <v>000</v>
      </c>
      <c r="AF136" s="15" t="str">
        <f>INDEX(banxico[alias], MATCH( bins_29[[#This Row],[id_hauss]], banxico[id_3], 0))</f>
        <v>[sin banco]</v>
      </c>
      <c r="AH136" s="2" t="s">
        <v>1153</v>
      </c>
      <c r="AI136" s="2" t="s">
        <v>1103</v>
      </c>
    </row>
    <row r="137" spans="5:35" x14ac:dyDescent="0.35">
      <c r="E137" s="25" t="s">
        <v>415</v>
      </c>
      <c r="F137" t="s">
        <v>35</v>
      </c>
      <c r="G137" s="16" t="str">
        <f>RIGHT(bin_banks[[#This Row],[ID INSTITUCIÓN]], 3)</f>
        <v>143</v>
      </c>
      <c r="H137" s="16">
        <f>IFERROR(MATCH(bin_banks[[#This Row],[ID INSTITUCIÓN]], bins_29[ID EMISOR], 0), "N/A")</f>
        <v>188</v>
      </c>
      <c r="I137" s="15" t="str" cm="1">
        <f t="array" ref="I137">INDEX(bins_29[nombre_mod], bin_banks[[#This Row],[id_29]])</f>
        <v>Cibanco</v>
      </c>
      <c r="J137" s="16" t="str" cm="1">
        <f t="array" ref="J137">INDEX(bins_29[ENTIDAD], bin_banks[[#This Row],[id_29]])</f>
        <v>95</v>
      </c>
      <c r="K137" s="15">
        <f>LEN(bin_banks[[#This Row],[ent_29]])-LEN(SUBSTITUTE(bin_banks[[#This Row],[ent_29]], "/", ""))+1</f>
        <v>1</v>
      </c>
      <c r="S137" s="13"/>
      <c r="T137" s="30" t="s">
        <v>690</v>
      </c>
      <c r="U137" s="22" t="s">
        <v>205</v>
      </c>
      <c r="V137" s="14" t="s">
        <v>624</v>
      </c>
      <c r="W137" s="14" t="s">
        <v>549</v>
      </c>
      <c r="X137" s="24" t="s">
        <v>624</v>
      </c>
      <c r="Y137" s="23">
        <v>44376</v>
      </c>
      <c r="Z137" s="35" t="b">
        <f>ISNUMBER(MATCH(bins_29[[#This Row],[ID EMISOR]], bin_banks[ID INSTITUCIÓN], 0))</f>
        <v>1</v>
      </c>
      <c r="AA137" s="36" t="b">
        <f>OR(bins_29[[#This Row],[id_hauss]]="000",
bins_29[[#This Row],[id_hauss]] = RIGHT(bins_29[[#This Row],[ID EMISOR]], 3))</f>
        <v>1</v>
      </c>
      <c r="AB137" s="37" t="b">
        <f>bins_29[[#This Row],[nom_001]]&lt;&gt;"[sin banco]"</f>
        <v>0</v>
      </c>
      <c r="AC137" s="38">
        <f>IFERROR(FIND(",", bins_29[[#This Row],[INSTITUCIÓN]]),
FIND(" S.", bins_29[[#This Row],[INSTITUCIÓN]]))</f>
        <v>17</v>
      </c>
      <c r="AD137" s="15" t="str">
        <f>LEFT(bins_29[[#This Row],[INSTITUCIÓN]], bins_29[[#This Row],[aux_mod]]-1)</f>
        <v>Undostres Wallet</v>
      </c>
      <c r="AE137" s="40" t="str">
        <f>IFERROR(VLOOKUP(bins_29[[#This Row],[ID EMISOR]], hauss[], 2, 0), "000")</f>
        <v>000</v>
      </c>
      <c r="AF137" s="15" t="str">
        <f>INDEX(banxico[alias], MATCH( bins_29[[#This Row],[id_hauss]], banxico[id_3], 0))</f>
        <v>[sin banco]</v>
      </c>
      <c r="AH137" s="2" t="s">
        <v>1154</v>
      </c>
      <c r="AI137" s="2" t="s">
        <v>1103</v>
      </c>
    </row>
    <row r="138" spans="5:35" x14ac:dyDescent="0.35">
      <c r="E138" s="25" t="s">
        <v>379</v>
      </c>
      <c r="F138" t="s">
        <v>208</v>
      </c>
      <c r="G138" s="16" t="str">
        <f>RIGHT(bin_banks[[#This Row],[ID INSTITUCIÓN]], 3)</f>
        <v>046</v>
      </c>
      <c r="H138" s="16">
        <f>IFERROR(MATCH(bin_banks[[#This Row],[ID INSTITUCIÓN]], bins_29[ID EMISOR], 0), "N/A")</f>
        <v>112</v>
      </c>
      <c r="I138" s="15" t="str" cm="1">
        <f t="array" ref="I138">INDEX(bins_29[nombre_mod], bin_banks[[#This Row],[id_29]])</f>
        <v>Cacao Paycard Solutions</v>
      </c>
      <c r="J138" s="16" t="str" cm="1">
        <f t="array" ref="J138">INDEX(bins_29[ENTIDAD], bin_banks[[#This Row],[id_29]])</f>
        <v>95</v>
      </c>
      <c r="K138" s="15">
        <f>LEN(bin_banks[[#This Row],[ent_29]])-LEN(SUBSTITUTE(bin_banks[[#This Row],[ent_29]], "/", ""))+1</f>
        <v>1</v>
      </c>
      <c r="S138" s="13"/>
      <c r="T138" s="30" t="s">
        <v>674</v>
      </c>
      <c r="U138" s="22" t="s">
        <v>205</v>
      </c>
      <c r="V138" s="14" t="s">
        <v>624</v>
      </c>
      <c r="W138" s="14" t="s">
        <v>529</v>
      </c>
      <c r="X138" s="24" t="s">
        <v>624</v>
      </c>
      <c r="Y138" s="23">
        <v>44390</v>
      </c>
      <c r="Z138" s="35" t="b">
        <f>ISNUMBER(MATCH(bins_29[[#This Row],[ID EMISOR]], bin_banks[ID INSTITUCIÓN], 0))</f>
        <v>1</v>
      </c>
      <c r="AA138" s="36" t="b">
        <f>OR(bins_29[[#This Row],[id_hauss]]="000",
bins_29[[#This Row],[id_hauss]] = RIGHT(bins_29[[#This Row],[ID EMISOR]], 3))</f>
        <v>1</v>
      </c>
      <c r="AB138" s="37" t="b">
        <f>bins_29[[#This Row],[nom_001]]&lt;&gt;"[sin banco]"</f>
        <v>0</v>
      </c>
      <c r="AC138" s="38">
        <f>IFERROR(FIND(",", bins_29[[#This Row],[INSTITUCIÓN]]),
FIND(" S.", bins_29[[#This Row],[INSTITUCIÓN]]))</f>
        <v>17</v>
      </c>
      <c r="AD138" s="15" t="str">
        <f>LEFT(bins_29[[#This Row],[INSTITUCIÓN]], bins_29[[#This Row],[aux_mod]]-1)</f>
        <v>Ostrea Solutions</v>
      </c>
      <c r="AE138" s="40" t="str">
        <f>IFERROR(VLOOKUP(bins_29[[#This Row],[ID EMISOR]], hauss[], 2, 0), "000")</f>
        <v>000</v>
      </c>
      <c r="AF138" s="15" t="str">
        <f>INDEX(banxico[alias], MATCH( bins_29[[#This Row],[id_hauss]], banxico[id_3], 0))</f>
        <v>[sin banco]</v>
      </c>
      <c r="AH138" s="2" t="s">
        <v>378</v>
      </c>
      <c r="AI138" s="2" t="s">
        <v>1138</v>
      </c>
    </row>
    <row r="139" spans="5:35" x14ac:dyDescent="0.35">
      <c r="E139" s="25" t="s">
        <v>414</v>
      </c>
      <c r="F139" t="s">
        <v>209</v>
      </c>
      <c r="G139" s="16" t="str">
        <f>RIGHT(bin_banks[[#This Row],[ID INSTITUCIÓN]], 3)</f>
        <v>086</v>
      </c>
      <c r="H139" s="16">
        <f>IFERROR(MATCH(bin_banks[[#This Row],[ID INSTITUCIÓN]], bins_29[ID EMISOR], 0), "N/A")</f>
        <v>7</v>
      </c>
      <c r="I139" s="15" t="str" cm="1">
        <f t="array" ref="I139">INDEX(bins_29[nombre_mod], bin_banks[[#This Row],[id_29]])</f>
        <v>Mercado Lending</v>
      </c>
      <c r="J139" s="16" t="str" cm="1">
        <f t="array" ref="J139">INDEX(bins_29[ENTIDAD], bin_banks[[#This Row],[id_29]])</f>
        <v>095</v>
      </c>
      <c r="K139" s="15">
        <f>LEN(bin_banks[[#This Row],[ent_29]])-LEN(SUBSTITUTE(bin_banks[[#This Row],[ent_29]], "/", ""))+1</f>
        <v>1</v>
      </c>
      <c r="S139" s="13"/>
      <c r="T139" s="30" t="s">
        <v>628</v>
      </c>
      <c r="U139" s="22" t="s">
        <v>205</v>
      </c>
      <c r="V139" s="14" t="s">
        <v>624</v>
      </c>
      <c r="W139" s="14" t="s">
        <v>525</v>
      </c>
      <c r="X139" s="24" t="s">
        <v>624</v>
      </c>
      <c r="Y139" s="23">
        <v>44390</v>
      </c>
      <c r="Z139" s="35" t="b">
        <f>ISNUMBER(MATCH(bins_29[[#This Row],[ID EMISOR]], bin_banks[ID INSTITUCIÓN], 0))</f>
        <v>1</v>
      </c>
      <c r="AA139" s="36" t="b">
        <f>OR(bins_29[[#This Row],[id_hauss]]="000",
bins_29[[#This Row],[id_hauss]] = RIGHT(bins_29[[#This Row],[ID EMISOR]], 3))</f>
        <v>1</v>
      </c>
      <c r="AB139" s="37" t="b">
        <f>bins_29[[#This Row],[nom_001]]&lt;&gt;"[sin banco]"</f>
        <v>0</v>
      </c>
      <c r="AC139" s="38">
        <f>IFERROR(FIND(",", bins_29[[#This Row],[INSTITUCIÓN]]),
FIND(" S.", bins_29[[#This Row],[INSTITUCIÓN]]))</f>
        <v>15</v>
      </c>
      <c r="AD139" s="15" t="str">
        <f>LEFT(bins_29[[#This Row],[INSTITUCIÓN]], bins_29[[#This Row],[aux_mod]]-1)</f>
        <v>Apoyo Multiple</v>
      </c>
      <c r="AE139" s="40" t="str">
        <f>IFERROR(VLOOKUP(bins_29[[#This Row],[ID EMISOR]], hauss[], 2, 0), "000")</f>
        <v>000</v>
      </c>
      <c r="AF139" s="15" t="str">
        <f>INDEX(banxico[alias], MATCH( bins_29[[#This Row],[id_hauss]], banxico[id_3], 0))</f>
        <v>[sin banco]</v>
      </c>
      <c r="AH139" s="2" t="s">
        <v>1155</v>
      </c>
      <c r="AI139" s="2" t="s">
        <v>1103</v>
      </c>
    </row>
    <row r="140" spans="5:35" x14ac:dyDescent="0.35">
      <c r="E140" s="25" t="s">
        <v>519</v>
      </c>
      <c r="F140" t="s">
        <v>63</v>
      </c>
      <c r="G140" s="16" t="str">
        <f>RIGHT(bin_banks[[#This Row],[ID INSTITUCIÓN]], 3)</f>
        <v>003</v>
      </c>
      <c r="H140" s="16">
        <f>IFERROR(MATCH(bin_banks[[#This Row],[ID INSTITUCIÓN]], bins_29[ID EMISOR], 0), "N/A")</f>
        <v>113</v>
      </c>
      <c r="I140" s="15" t="str" cm="1">
        <f t="array" ref="I140">INDEX(bins_29[nombre_mod], bin_banks[[#This Row],[id_29]])</f>
        <v>Unagra</v>
      </c>
      <c r="J140" s="16" t="str" cm="1">
        <f t="array" ref="J140">INDEX(bins_29[ENTIDAD], bin_banks[[#This Row],[id_29]])</f>
        <v>0</v>
      </c>
      <c r="K140" s="15">
        <f>LEN(bin_banks[[#This Row],[ent_29]])-LEN(SUBSTITUTE(bin_banks[[#This Row],[ent_29]], "/", ""))+1</f>
        <v>1</v>
      </c>
      <c r="S140" s="13"/>
      <c r="T140" s="30" t="s">
        <v>665</v>
      </c>
      <c r="U140" s="22" t="s">
        <v>205</v>
      </c>
      <c r="V140" s="14" t="s">
        <v>624</v>
      </c>
      <c r="W140" s="14" t="s">
        <v>516</v>
      </c>
      <c r="X140" s="24" t="s">
        <v>624</v>
      </c>
      <c r="Y140" s="23">
        <v>44390</v>
      </c>
      <c r="Z140" s="35" t="b">
        <f>ISNUMBER(MATCH(bins_29[[#This Row],[ID EMISOR]], bin_banks[ID INSTITUCIÓN], 0))</f>
        <v>1</v>
      </c>
      <c r="AA140" s="36" t="b">
        <f>OR(bins_29[[#This Row],[id_hauss]]="000",
bins_29[[#This Row],[id_hauss]] = RIGHT(bins_29[[#This Row],[ID EMISOR]], 3))</f>
        <v>1</v>
      </c>
      <c r="AB140" s="37" t="b">
        <f>bins_29[[#This Row],[nom_001]]&lt;&gt;"[sin banco]"</f>
        <v>0</v>
      </c>
      <c r="AC140" s="38">
        <f>IFERROR(FIND(",", bins_29[[#This Row],[INSTITUCIÓN]]),
FIND(" S.", bins_29[[#This Row],[INSTITUCIÓN]]))</f>
        <v>15</v>
      </c>
      <c r="AD140" s="15" t="str">
        <f>LEFT(bins_29[[#This Row],[INSTITUCIÓN]], bins_29[[#This Row],[aux_mod]]-1)</f>
        <v>JVS INC México</v>
      </c>
      <c r="AE140" s="40" t="str">
        <f>IFERROR(VLOOKUP(bins_29[[#This Row],[ID EMISOR]], hauss[], 2, 0), "000")</f>
        <v>000</v>
      </c>
      <c r="AF140" s="15" t="str">
        <f>INDEX(banxico[alias], MATCH( bins_29[[#This Row],[id_hauss]], banxico[id_3], 0))</f>
        <v>[sin banco]</v>
      </c>
      <c r="AH140" s="2" t="s">
        <v>1156</v>
      </c>
      <c r="AI140" s="2" t="s">
        <v>1103</v>
      </c>
    </row>
    <row r="141" spans="5:35" x14ac:dyDescent="0.35">
      <c r="E141" s="25" t="s">
        <v>520</v>
      </c>
      <c r="F141" t="s">
        <v>316</v>
      </c>
      <c r="G141" s="16" t="str">
        <f>RIGHT(bin_banks[[#This Row],[ID INSTITUCIÓN]], 3)</f>
        <v>007</v>
      </c>
      <c r="H141" s="16">
        <f>IFERROR(MATCH(bin_banks[[#This Row],[ID INSTITUCIÓN]], bins_29[ID EMISOR], 0), "N/A")</f>
        <v>114</v>
      </c>
      <c r="I141" s="15" t="str" cm="1">
        <f t="array" ref="I141">INDEX(bins_29[nombre_mod], bin_banks[[#This Row],[id_29]])</f>
        <v>Caja Popular Gonzalo Vega</v>
      </c>
      <c r="J141" s="16" t="str" cm="1">
        <f t="array" ref="J141">INDEX(bins_29[ENTIDAD], bin_banks[[#This Row],[id_29]])</f>
        <v>0</v>
      </c>
      <c r="K141" s="15">
        <f>LEN(bin_banks[[#This Row],[ent_29]])-LEN(SUBSTITUTE(bin_banks[[#This Row],[ent_29]], "/", ""))+1</f>
        <v>1</v>
      </c>
      <c r="S141" s="13"/>
      <c r="T141" s="30" t="s">
        <v>678</v>
      </c>
      <c r="U141" s="22" t="s">
        <v>205</v>
      </c>
      <c r="V141" s="14" t="s">
        <v>624</v>
      </c>
      <c r="W141" s="14" t="s">
        <v>511</v>
      </c>
      <c r="X141" s="24" t="s">
        <v>624</v>
      </c>
      <c r="Y141" s="23">
        <v>44391</v>
      </c>
      <c r="Z141" s="35" t="b">
        <f>ISNUMBER(MATCH(bins_29[[#This Row],[ID EMISOR]], bin_banks[ID INSTITUCIÓN], 0))</f>
        <v>1</v>
      </c>
      <c r="AA141" s="36" t="b">
        <f>OR(bins_29[[#This Row],[id_hauss]]="000",
bins_29[[#This Row],[id_hauss]] = RIGHT(bins_29[[#This Row],[ID EMISOR]], 3))</f>
        <v>1</v>
      </c>
      <c r="AB141" s="37" t="b">
        <f>bins_29[[#This Row],[nom_001]]&lt;&gt;"[sin banco]"</f>
        <v>0</v>
      </c>
      <c r="AC141" s="38">
        <f>IFERROR(FIND(",", bins_29[[#This Row],[INSTITUCIÓN]]),
FIND(" S.", bins_29[[#This Row],[INSTITUCIÓN]]))</f>
        <v>11</v>
      </c>
      <c r="AD141" s="15" t="str">
        <f>LEFT(bins_29[[#This Row],[INSTITUCIÓN]], bins_29[[#This Row],[aux_mod]]-1)</f>
        <v>REV México</v>
      </c>
      <c r="AE141" s="40" t="str">
        <f>IFERROR(VLOOKUP(bins_29[[#This Row],[ID EMISOR]], hauss[], 2, 0), "000")</f>
        <v>000</v>
      </c>
      <c r="AF141" s="15" t="str">
        <f>INDEX(banxico[alias], MATCH( bins_29[[#This Row],[id_hauss]], banxico[id_3], 0))</f>
        <v>[sin banco]</v>
      </c>
      <c r="AH141" s="2" t="s">
        <v>1157</v>
      </c>
      <c r="AI141" s="2" t="s">
        <v>1103</v>
      </c>
    </row>
    <row r="142" spans="5:35" x14ac:dyDescent="0.35">
      <c r="E142" s="25" t="s">
        <v>504</v>
      </c>
      <c r="F142" t="s">
        <v>8</v>
      </c>
      <c r="G142" s="16" t="str">
        <f>RIGHT(bin_banks[[#This Row],[ID INSTITUCIÓN]], 3)</f>
        <v>014</v>
      </c>
      <c r="H142" s="16">
        <f>IFERROR(MATCH(bin_banks[[#This Row],[ID INSTITUCIÓN]], bins_29[ID EMISOR], 0), "N/A")</f>
        <v>189</v>
      </c>
      <c r="I142" s="15" t="str" cm="1">
        <f t="array" ref="I142">INDEX(bins_29[nombre_mod], bin_banks[[#This Row],[id_29]])</f>
        <v>Banco Santander</v>
      </c>
      <c r="J142" s="16" t="str" cm="1">
        <f t="array" ref="J142">INDEX(bins_29[ENTIDAD], bin_banks[[#This Row],[id_29]])</f>
        <v>0</v>
      </c>
      <c r="K142" s="15">
        <f>LEN(bin_banks[[#This Row],[ent_29]])-LEN(SUBSTITUTE(bin_banks[[#This Row],[ent_29]], "/", ""))+1</f>
        <v>1</v>
      </c>
      <c r="S142" s="13"/>
      <c r="T142" s="30" t="s">
        <v>631</v>
      </c>
      <c r="U142" s="22" t="s">
        <v>205</v>
      </c>
      <c r="V142" s="14" t="s">
        <v>624</v>
      </c>
      <c r="W142" s="14" t="s">
        <v>523</v>
      </c>
      <c r="X142" s="24" t="s">
        <v>624</v>
      </c>
      <c r="Y142" s="23">
        <v>44508</v>
      </c>
      <c r="Z142" s="35" t="b">
        <f>ISNUMBER(MATCH(bins_29[[#This Row],[ID EMISOR]], bin_banks[ID INSTITUCIÓN], 0))</f>
        <v>1</v>
      </c>
      <c r="AA142" s="36" t="b">
        <f>OR(bins_29[[#This Row],[id_hauss]]="000",
bins_29[[#This Row],[id_hauss]] = RIGHT(bins_29[[#This Row],[ID EMISOR]], 3))</f>
        <v>1</v>
      </c>
      <c r="AB142" s="37" t="b">
        <f>bins_29[[#This Row],[nom_001]]&lt;&gt;"[sin banco]"</f>
        <v>0</v>
      </c>
      <c r="AC142" s="38">
        <f>IFERROR(FIND(",", bins_29[[#This Row],[INSTITUCIÓN]]),
FIND(" S.", bins_29[[#This Row],[INSTITUCIÓN]]))</f>
        <v>12</v>
      </c>
      <c r="AD142" s="15" t="str">
        <f>LEFT(bins_29[[#This Row],[INSTITUCIÓN]], bins_29[[#This Row],[aux_mod]]-1)</f>
        <v>Banco Bineo</v>
      </c>
      <c r="AE142" s="40" t="str">
        <f>IFERROR(VLOOKUP(bins_29[[#This Row],[ID EMISOR]], hauss[], 2, 0), "000")</f>
        <v>000</v>
      </c>
      <c r="AF142" s="15" t="str">
        <f>INDEX(banxico[alias], MATCH( bins_29[[#This Row],[id_hauss]], banxico[id_3], 0))</f>
        <v>[sin banco]</v>
      </c>
      <c r="AH142" s="2" t="s">
        <v>1012</v>
      </c>
      <c r="AI142" s="2" t="s">
        <v>1103</v>
      </c>
    </row>
    <row r="143" spans="5:35" x14ac:dyDescent="0.35">
      <c r="E143" s="25" t="s">
        <v>537</v>
      </c>
      <c r="F143" t="s">
        <v>318</v>
      </c>
      <c r="G143" s="16" t="str">
        <f>RIGHT(bin_banks[[#This Row],[ID INSTITUCIÓN]], 3)</f>
        <v>015</v>
      </c>
      <c r="H143" s="16">
        <f>IFERROR(MATCH(bin_banks[[#This Row],[ID INSTITUCIÓN]], bins_29[ID EMISOR], 0), "N/A")</f>
        <v>115</v>
      </c>
      <c r="I143" s="15" t="str" cm="1">
        <f t="array" ref="I143">INDEX(bins_29[nombre_mod], bin_banks[[#This Row],[id_29]])</f>
        <v>Caja Popular 15 de Mayo</v>
      </c>
      <c r="J143" s="16" t="str" cm="1">
        <f t="array" ref="J143">INDEX(bins_29[ENTIDAD], bin_banks[[#This Row],[id_29]])</f>
        <v>0</v>
      </c>
      <c r="K143" s="15">
        <f>LEN(bin_banks[[#This Row],[ent_29]])-LEN(SUBSTITUTE(bin_banks[[#This Row],[ent_29]], "/", ""))+1</f>
        <v>1</v>
      </c>
      <c r="S143" s="13"/>
      <c r="T143" s="30" t="s">
        <v>671</v>
      </c>
      <c r="U143" s="22" t="s">
        <v>205</v>
      </c>
      <c r="V143" s="14" t="s">
        <v>624</v>
      </c>
      <c r="W143" s="14" t="s">
        <v>488</v>
      </c>
      <c r="X143" s="24" t="s">
        <v>624</v>
      </c>
      <c r="Y143" s="23">
        <v>44602</v>
      </c>
      <c r="Z143" s="35" t="b">
        <f>ISNUMBER(MATCH(bins_29[[#This Row],[ID EMISOR]], bin_banks[ID INSTITUCIÓN], 0))</f>
        <v>1</v>
      </c>
      <c r="AA143" s="36" t="b">
        <f>OR(bins_29[[#This Row],[id_hauss]]="000",
bins_29[[#This Row],[id_hauss]] = RIGHT(bins_29[[#This Row],[ID EMISOR]], 3))</f>
        <v>1</v>
      </c>
      <c r="AB143" s="37" t="b">
        <f>bins_29[[#This Row],[nom_001]]&lt;&gt;"[sin banco]"</f>
        <v>0</v>
      </c>
      <c r="AC143" s="38">
        <f>IFERROR(FIND(",", bins_29[[#This Row],[INSTITUCIÓN]]),
FIND(" S.", bins_29[[#This Row],[INSTITUCIÓN]]))</f>
        <v>12</v>
      </c>
      <c r="AD143" s="15" t="str">
        <f>LEFT(bins_29[[#This Row],[INSTITUCIÓN]], bins_29[[#This Row],[aux_mod]]-1)</f>
        <v>Nelo Mobile</v>
      </c>
      <c r="AE143" s="40" t="str">
        <f>IFERROR(VLOOKUP(bins_29[[#This Row],[ID EMISOR]], hauss[], 2, 0), "000")</f>
        <v>000</v>
      </c>
      <c r="AF143" s="15" t="str">
        <f>INDEX(banxico[alias], MATCH( bins_29[[#This Row],[id_hauss]], banxico[id_3], 0))</f>
        <v>[sin banco]</v>
      </c>
      <c r="AH143" s="2" t="s">
        <v>389</v>
      </c>
      <c r="AI143" s="2" t="s">
        <v>936</v>
      </c>
    </row>
    <row r="144" spans="5:35" x14ac:dyDescent="0.35">
      <c r="E144" s="25" t="s">
        <v>545</v>
      </c>
      <c r="F144" t="s">
        <v>9</v>
      </c>
      <c r="G144" s="16" t="str">
        <f>RIGHT(bin_banks[[#This Row],[ID INSTITUCIÓN]], 3)</f>
        <v>021</v>
      </c>
      <c r="H144" s="16">
        <f>IFERROR(MATCH(bin_banks[[#This Row],[ID INSTITUCIÓN]], bins_29[ID EMISOR], 0), "N/A")</f>
        <v>190</v>
      </c>
      <c r="I144" s="15" t="str" cm="1">
        <f t="array" ref="I144">INDEX(bins_29[nombre_mod], bin_banks[[#This Row],[id_29]])</f>
        <v>HSBC México</v>
      </c>
      <c r="J144" s="16" t="str" cm="1">
        <f t="array" ref="J144">INDEX(bins_29[ENTIDAD], bin_banks[[#This Row],[id_29]])</f>
        <v>0</v>
      </c>
      <c r="K144" s="15">
        <f>LEN(bin_banks[[#This Row],[ent_29]])-LEN(SUBSTITUTE(bin_banks[[#This Row],[ent_29]], "/", ""))+1</f>
        <v>1</v>
      </c>
      <c r="S144" s="13"/>
      <c r="T144" s="30" t="s">
        <v>627</v>
      </c>
      <c r="U144" s="22" t="s">
        <v>205</v>
      </c>
      <c r="V144" s="14" t="s">
        <v>624</v>
      </c>
      <c r="W144" s="14" t="s">
        <v>490</v>
      </c>
      <c r="X144" s="24" t="s">
        <v>624</v>
      </c>
      <c r="Y144" s="23">
        <v>44602</v>
      </c>
      <c r="Z144" s="35" t="b">
        <f>ISNUMBER(MATCH(bins_29[[#This Row],[ID EMISOR]], bin_banks[ID INSTITUCIÓN], 0))</f>
        <v>1</v>
      </c>
      <c r="AA144" s="36" t="b">
        <f>OR(bins_29[[#This Row],[id_hauss]]="000",
bins_29[[#This Row],[id_hauss]] = RIGHT(bins_29[[#This Row],[ID EMISOR]], 3))</f>
        <v>1</v>
      </c>
      <c r="AB144" s="37" t="b">
        <f>bins_29[[#This Row],[nom_001]]&lt;&gt;"[sin banco]"</f>
        <v>0</v>
      </c>
      <c r="AC144" s="38">
        <f>IFERROR(FIND(",", bins_29[[#This Row],[INSTITUCIÓN]]),
FIND(" S.", bins_29[[#This Row],[INSTITUCIÓN]]))</f>
        <v>6</v>
      </c>
      <c r="AD144" s="15" t="str">
        <f>LEFT(bins_29[[#This Row],[INSTITUCIÓN]], bins_29[[#This Row],[aux_mod]]-1)</f>
        <v>Aplaz</v>
      </c>
      <c r="AE144" s="40" t="str">
        <f>IFERROR(VLOOKUP(bins_29[[#This Row],[ID EMISOR]], hauss[], 2, 0), "000")</f>
        <v>000</v>
      </c>
      <c r="AF144" s="15" t="str">
        <f>INDEX(banxico[alias], MATCH( bins_29[[#This Row],[id_hauss]], banxico[id_3], 0))</f>
        <v>[sin banco]</v>
      </c>
      <c r="AH144" s="2" t="s">
        <v>415</v>
      </c>
      <c r="AI144" s="2" t="s">
        <v>1130</v>
      </c>
    </row>
    <row r="145" spans="5:37" x14ac:dyDescent="0.35">
      <c r="E145" s="25" t="s">
        <v>505</v>
      </c>
      <c r="F145" t="s">
        <v>321</v>
      </c>
      <c r="G145" s="16" t="str">
        <f>RIGHT(bin_banks[[#This Row],[ID INSTITUCIÓN]], 3)</f>
        <v>025</v>
      </c>
      <c r="H145" s="16">
        <f>IFERROR(MATCH(bin_banks[[#This Row],[ID INSTITUCIÓN]], bins_29[ID EMISOR], 0), "N/A")</f>
        <v>116</v>
      </c>
      <c r="I145" s="15" t="str" cm="1">
        <f t="array" ref="I145">INDEX(bins_29[nombre_mod], bin_banks[[#This Row],[id_29]])</f>
        <v>Caja Hipódromo</v>
      </c>
      <c r="J145" s="16" t="str" cm="1">
        <f t="array" ref="J145">INDEX(bins_29[ENTIDAD], bin_banks[[#This Row],[id_29]])</f>
        <v>0</v>
      </c>
      <c r="K145" s="15">
        <f>LEN(bin_banks[[#This Row],[ent_29]])-LEN(SUBSTITUTE(bin_banks[[#This Row],[ent_29]], "/", ""))+1</f>
        <v>1</v>
      </c>
      <c r="S145" s="13"/>
      <c r="T145" s="30" t="s">
        <v>648</v>
      </c>
      <c r="U145" s="22" t="s">
        <v>205</v>
      </c>
      <c r="V145" s="14" t="s">
        <v>624</v>
      </c>
      <c r="W145" s="14" t="s">
        <v>513</v>
      </c>
      <c r="X145" s="24" t="s">
        <v>624</v>
      </c>
      <c r="Y145" s="23">
        <v>44602</v>
      </c>
      <c r="Z145" s="35" t="b">
        <f>ISNUMBER(MATCH(bins_29[[#This Row],[ID EMISOR]], bin_banks[ID INSTITUCIÓN], 0))</f>
        <v>1</v>
      </c>
      <c r="AA145" s="36" t="b">
        <f>OR(bins_29[[#This Row],[id_hauss]]="000",
bins_29[[#This Row],[id_hauss]] = RIGHT(bins_29[[#This Row],[ID EMISOR]], 3))</f>
        <v>1</v>
      </c>
      <c r="AB145" s="37" t="b">
        <f>bins_29[[#This Row],[nom_001]]&lt;&gt;"[sin banco]"</f>
        <v>0</v>
      </c>
      <c r="AC145" s="38">
        <f>IFERROR(FIND(",", bins_29[[#This Row],[INSTITUCIÓN]]),
FIND(" S.", bins_29[[#This Row],[INSTITUCIÓN]]))</f>
        <v>21</v>
      </c>
      <c r="AD145" s="15" t="str">
        <f>LEFT(bins_29[[#This Row],[INSTITUCIÓN]], bins_29[[#This Row],[aux_mod]]-1)</f>
        <v>Corporacion Nomi Fin</v>
      </c>
      <c r="AE145" s="40" t="str">
        <f>IFERROR(VLOOKUP(bins_29[[#This Row],[ID EMISOR]], hauss[], 2, 0), "000")</f>
        <v>000</v>
      </c>
      <c r="AF145" s="15" t="str">
        <f>INDEX(banxico[alias], MATCH( bins_29[[#This Row],[id_hauss]], banxico[id_3], 0))</f>
        <v>[sin banco]</v>
      </c>
      <c r="AH145" s="2" t="s">
        <v>1013</v>
      </c>
      <c r="AI145" s="2" t="s">
        <v>1103</v>
      </c>
    </row>
    <row r="146" spans="5:37" x14ac:dyDescent="0.35">
      <c r="E146" s="25" t="s">
        <v>533</v>
      </c>
      <c r="F146" t="s">
        <v>345</v>
      </c>
      <c r="G146" s="16" t="str">
        <f>RIGHT(bin_banks[[#This Row],[ID INSTITUCIÓN]], 3)</f>
        <v>043</v>
      </c>
      <c r="H146" s="16">
        <f>IFERROR(MATCH(bin_banks[[#This Row],[ID INSTITUCIÓN]], bins_29[ID EMISOR], 0), "N/A")</f>
        <v>117</v>
      </c>
      <c r="I146" s="15" t="str" cm="1">
        <f t="array" ref="I146">INDEX(bins_29[nombre_mod], bin_banks[[#This Row],[id_29]])</f>
        <v>Crédito Real</v>
      </c>
      <c r="J146" s="16" t="str" cm="1">
        <f t="array" ref="J146">INDEX(bins_29[ENTIDAD], bin_banks[[#This Row],[id_29]])</f>
        <v>0</v>
      </c>
      <c r="K146" s="15">
        <f>LEN(bin_banks[[#This Row],[ent_29]])-LEN(SUBSTITUTE(bin_banks[[#This Row],[ent_29]], "/", ""))+1</f>
        <v>1</v>
      </c>
      <c r="S146" s="13"/>
      <c r="T146" s="30" t="s">
        <v>653</v>
      </c>
      <c r="U146" s="22" t="s">
        <v>205</v>
      </c>
      <c r="V146" s="14" t="s">
        <v>624</v>
      </c>
      <c r="W146" s="14" t="s">
        <v>494</v>
      </c>
      <c r="X146" s="24" t="s">
        <v>624</v>
      </c>
      <c r="Y146" s="23">
        <v>44615</v>
      </c>
      <c r="Z146" s="35" t="b">
        <f>ISNUMBER(MATCH(bins_29[[#This Row],[ID EMISOR]], bin_banks[ID INSTITUCIÓN], 0))</f>
        <v>1</v>
      </c>
      <c r="AA146" s="36" t="b">
        <f>OR(bins_29[[#This Row],[id_hauss]]="000",
bins_29[[#This Row],[id_hauss]] = RIGHT(bins_29[[#This Row],[ID EMISOR]], 3))</f>
        <v>1</v>
      </c>
      <c r="AB146" s="37" t="b">
        <f>bins_29[[#This Row],[nom_001]]&lt;&gt;"[sin banco]"</f>
        <v>0</v>
      </c>
      <c r="AC146" s="38">
        <f>IFERROR(FIND(",", bins_29[[#This Row],[INSTITUCIÓN]]),
FIND(" S.", bins_29[[#This Row],[INSTITUCIÓN]]))</f>
        <v>16</v>
      </c>
      <c r="AD146" s="15" t="str">
        <f>LEFT(bins_29[[#This Row],[INSTITUCIÓN]], bins_29[[#This Row],[aux_mod]]-1)</f>
        <v>Dolarapp México</v>
      </c>
      <c r="AE146" s="40" t="str">
        <f>IFERROR(VLOOKUP(bins_29[[#This Row],[ID EMISOR]], hauss[], 2, 0), "000")</f>
        <v>000</v>
      </c>
      <c r="AF146" s="15" t="str">
        <f>INDEX(banxico[alias], MATCH( bins_29[[#This Row],[id_hauss]], banxico[id_3], 0))</f>
        <v>[sin banco]</v>
      </c>
      <c r="AH146" s="2" t="s">
        <v>1158</v>
      </c>
      <c r="AI146" s="2" t="s">
        <v>1103</v>
      </c>
    </row>
    <row r="147" spans="5:37" x14ac:dyDescent="0.35">
      <c r="E147" s="25" t="s">
        <v>546</v>
      </c>
      <c r="F147" t="s">
        <v>207</v>
      </c>
      <c r="G147" s="16" t="str">
        <f>RIGHT(bin_banks[[#This Row],[ID INSTITUCIÓN]], 3)</f>
        <v>056</v>
      </c>
      <c r="H147" s="16">
        <f>IFERROR(MATCH(bin_banks[[#This Row],[ID INSTITUCIÓN]], bins_29[ID EMISOR], 0), "N/A")</f>
        <v>8</v>
      </c>
      <c r="I147" s="15" t="str" cm="1">
        <f t="array" ref="I147">INDEX(bins_29[nombre_mod], bin_banks[[#This Row],[id_29]])</f>
        <v>Caja Popular Mexicana</v>
      </c>
      <c r="J147" s="16" t="str" cm="1">
        <f t="array" ref="J147">INDEX(bins_29[ENTIDAD], bin_banks[[#This Row],[id_29]])</f>
        <v>0</v>
      </c>
      <c r="K147" s="15">
        <f>LEN(bin_banks[[#This Row],[ent_29]])-LEN(SUBSTITUTE(bin_banks[[#This Row],[ent_29]], "/", ""))+1</f>
        <v>1</v>
      </c>
      <c r="S147" s="13"/>
      <c r="T147" s="30" t="s">
        <v>683</v>
      </c>
      <c r="U147" s="22" t="s">
        <v>205</v>
      </c>
      <c r="V147" s="14" t="s">
        <v>624</v>
      </c>
      <c r="W147" s="14" t="s">
        <v>486</v>
      </c>
      <c r="X147" s="24" t="s">
        <v>624</v>
      </c>
      <c r="Y147" s="23">
        <v>44615</v>
      </c>
      <c r="Z147" s="35" t="b">
        <f>ISNUMBER(MATCH(bins_29[[#This Row],[ID EMISOR]], bin_banks[ID INSTITUCIÓN], 0))</f>
        <v>1</v>
      </c>
      <c r="AA147" s="36" t="b">
        <f>OR(bins_29[[#This Row],[id_hauss]]="000",
bins_29[[#This Row],[id_hauss]] = RIGHT(bins_29[[#This Row],[ID EMISOR]], 3))</f>
        <v>1</v>
      </c>
      <c r="AB147" s="37" t="b">
        <f>bins_29[[#This Row],[nom_001]]&lt;&gt;"[sin banco]"</f>
        <v>0</v>
      </c>
      <c r="AC147" s="38">
        <f>IFERROR(FIND(",", bins_29[[#This Row],[INSTITUCIÓN]]),
FIND(" S.", bins_29[[#This Row],[INSTITUCIÓN]]))</f>
        <v>28</v>
      </c>
      <c r="AD147" s="15" t="str">
        <f>LEFT(bins_29[[#This Row],[INSTITUCIÓN]], bins_29[[#This Row],[aux_mod]]-1)</f>
        <v>Servicios de Catering Merci</v>
      </c>
      <c r="AE147" s="40" t="str">
        <f>IFERROR(VLOOKUP(bins_29[[#This Row],[ID EMISOR]], hauss[], 2, 0), "000")</f>
        <v>000</v>
      </c>
      <c r="AF147" s="15" t="str">
        <f>INDEX(banxico[alias], MATCH( bins_29[[#This Row],[id_hauss]], banxico[id_3], 0))</f>
        <v>[sin banco]</v>
      </c>
      <c r="AH147" s="2" t="s">
        <v>379</v>
      </c>
      <c r="AI147" s="2" t="s">
        <v>1103</v>
      </c>
    </row>
    <row r="148" spans="5:37" x14ac:dyDescent="0.35">
      <c r="E148" s="25" t="s">
        <v>367</v>
      </c>
      <c r="F148" t="s">
        <v>15</v>
      </c>
      <c r="G148" s="16" t="str">
        <f>RIGHT(bin_banks[[#This Row],[ID INSTITUCIÓN]], 3)</f>
        <v>059</v>
      </c>
      <c r="H148" s="16">
        <f>IFERROR(MATCH(bin_banks[[#This Row],[ID INSTITUCIÓN]], bins_29[ID EMISOR], 0), "N/A")</f>
        <v>191</v>
      </c>
      <c r="I148" s="15" t="str" cm="1">
        <f t="array" ref="I148">INDEX(bins_29[nombre_mod], bin_banks[[#This Row],[id_29]])</f>
        <v>Banco Invex</v>
      </c>
      <c r="J148" s="16" t="str" cm="1">
        <f t="array" ref="J148">INDEX(bins_29[ENTIDAD], bin_banks[[#This Row],[id_29]])</f>
        <v>0</v>
      </c>
      <c r="K148" s="15">
        <f>LEN(bin_banks[[#This Row],[ent_29]])-LEN(SUBSTITUTE(bin_banks[[#This Row],[ent_29]], "/", ""))+1</f>
        <v>1</v>
      </c>
      <c r="S148" s="13"/>
      <c r="T148" s="30" t="s">
        <v>675</v>
      </c>
      <c r="U148" s="22" t="s">
        <v>205</v>
      </c>
      <c r="V148" s="14" t="s">
        <v>624</v>
      </c>
      <c r="W148" s="14" t="s">
        <v>487</v>
      </c>
      <c r="X148" s="24" t="s">
        <v>624</v>
      </c>
      <c r="Y148" s="23">
        <v>44615</v>
      </c>
      <c r="Z148" s="35" t="b">
        <f>ISNUMBER(MATCH(bins_29[[#This Row],[ID EMISOR]], bin_banks[ID INSTITUCIÓN], 0))</f>
        <v>1</v>
      </c>
      <c r="AA148" s="36" t="b">
        <f>OR(bins_29[[#This Row],[id_hauss]]="000",
bins_29[[#This Row],[id_hauss]] = RIGHT(bins_29[[#This Row],[ID EMISOR]], 3))</f>
        <v>1</v>
      </c>
      <c r="AB148" s="37" t="b">
        <f>bins_29[[#This Row],[nom_001]]&lt;&gt;"[sin banco]"</f>
        <v>0</v>
      </c>
      <c r="AC148" s="38">
        <f>IFERROR(FIND(",", bins_29[[#This Row],[INSTITUCIÓN]]),
FIND(" S.", bins_29[[#This Row],[INSTITUCIÓN]]))</f>
        <v>12</v>
      </c>
      <c r="AD148" s="15" t="str">
        <f>LEFT(bins_29[[#This Row],[INSTITUCIÓN]], bins_29[[#This Row],[aux_mod]]-1)</f>
        <v>Pomelo Tech</v>
      </c>
      <c r="AE148" s="40" t="str">
        <f>IFERROR(VLOOKUP(bins_29[[#This Row],[ID EMISOR]], hauss[], 2, 0), "000")</f>
        <v>000</v>
      </c>
      <c r="AF148" s="15" t="str">
        <f>INDEX(banxico[alias], MATCH( bins_29[[#This Row],[id_hauss]], banxico[id_3], 0))</f>
        <v>[sin banco]</v>
      </c>
      <c r="AH148" s="2" t="s">
        <v>1159</v>
      </c>
      <c r="AI148" s="2" t="s">
        <v>1103</v>
      </c>
    </row>
    <row r="149" spans="5:37" x14ac:dyDescent="0.35">
      <c r="E149" s="25" t="s">
        <v>493</v>
      </c>
      <c r="F149" t="s">
        <v>322</v>
      </c>
      <c r="G149" s="16" t="str">
        <f>RIGHT(bin_banks[[#This Row],[ID INSTITUCIÓN]], 3)</f>
        <v>090</v>
      </c>
      <c r="H149" s="16">
        <f>IFERROR(MATCH(bin_banks[[#This Row],[ID INSTITUCIÓN]], bins_29[ID EMISOR], 0), "N/A")</f>
        <v>118</v>
      </c>
      <c r="I149" s="15" t="str" cm="1">
        <f t="array" ref="I149">INDEX(bins_29[nombre_mod], bin_banks[[#This Row],[id_29]])</f>
        <v>Caja de Ahorro de Los Telefonistas</v>
      </c>
      <c r="J149" s="16" t="str" cm="1">
        <f t="array" ref="J149">INDEX(bins_29[ENTIDAD], bin_banks[[#This Row],[id_29]])</f>
        <v>0</v>
      </c>
      <c r="K149" s="15">
        <f>LEN(bin_banks[[#This Row],[ent_29]])-LEN(SUBSTITUTE(bin_banks[[#This Row],[ent_29]], "/", ""))+1</f>
        <v>1</v>
      </c>
      <c r="S149" s="13"/>
      <c r="T149" s="30" t="s">
        <v>658</v>
      </c>
      <c r="U149" s="22" t="s">
        <v>205</v>
      </c>
      <c r="V149" s="14" t="s">
        <v>624</v>
      </c>
      <c r="W149" s="14" t="s">
        <v>495</v>
      </c>
      <c r="X149" s="24" t="s">
        <v>624</v>
      </c>
      <c r="Y149" s="23">
        <v>44620</v>
      </c>
      <c r="Z149" s="35" t="b">
        <f>ISNUMBER(MATCH(bins_29[[#This Row],[ID EMISOR]], bin_banks[ID INSTITUCIÓN], 0))</f>
        <v>1</v>
      </c>
      <c r="AA149" s="36" t="b">
        <f>OR(bins_29[[#This Row],[id_hauss]]="000",
bins_29[[#This Row],[id_hauss]] = RIGHT(bins_29[[#This Row],[ID EMISOR]], 3))</f>
        <v>1</v>
      </c>
      <c r="AB149" s="37" t="b">
        <f>bins_29[[#This Row],[nom_001]]&lt;&gt;"[sin banco]"</f>
        <v>0</v>
      </c>
      <c r="AC149" s="38">
        <f>IFERROR(FIND(",", bins_29[[#This Row],[INSTITUCIÓN]]),
FIND(" S.", bins_29[[#This Row],[INSTITUCIÓN]]))</f>
        <v>16</v>
      </c>
      <c r="AD149" s="15" t="str">
        <f>LEFT(bins_29[[#This Row],[INSTITUCIÓN]], bins_29[[#This Row],[aux_mod]]-1)</f>
        <v>Happy Days Tech</v>
      </c>
      <c r="AE149" s="40" t="str">
        <f>IFERROR(VLOOKUP(bins_29[[#This Row],[ID EMISOR]], hauss[], 2, 0), "000")</f>
        <v>000</v>
      </c>
      <c r="AF149" s="15" t="str">
        <f>INDEX(banxico[alias], MATCH( bins_29[[#This Row],[id_hauss]], banxico[id_3], 0))</f>
        <v>[sin banco]</v>
      </c>
      <c r="AH149" s="2" t="s">
        <v>414</v>
      </c>
      <c r="AI149" s="2" t="s">
        <v>1140</v>
      </c>
    </row>
    <row r="150" spans="5:37" x14ac:dyDescent="0.35">
      <c r="E150" s="25" t="s">
        <v>485</v>
      </c>
      <c r="F150" t="s">
        <v>319</v>
      </c>
      <c r="G150" s="16" t="str">
        <f>RIGHT(bin_banks[[#This Row],[ID INSTITUCIÓN]], 3)</f>
        <v>104</v>
      </c>
      <c r="H150" s="16">
        <f>IFERROR(MATCH(bin_banks[[#This Row],[ID INSTITUCIÓN]], bins_29[ID EMISOR], 0), "N/A")</f>
        <v>119</v>
      </c>
      <c r="I150" s="15" t="str" cm="1">
        <f t="array" ref="I150">INDEX(bins_29[nombre_mod], bin_banks[[#This Row],[id_29]])</f>
        <v>Nu México Financiera</v>
      </c>
      <c r="J150" s="16" t="str" cm="1">
        <f t="array" ref="J150">INDEX(bins_29[ENTIDAD], bin_banks[[#This Row],[id_29]])</f>
        <v>0</v>
      </c>
      <c r="K150" s="15">
        <f>LEN(bin_banks[[#This Row],[ent_29]])-LEN(SUBSTITUTE(bin_banks[[#This Row],[ent_29]], "/", ""))+1</f>
        <v>1</v>
      </c>
      <c r="S150" s="13"/>
      <c r="T150" s="30" t="s">
        <v>667</v>
      </c>
      <c r="U150" s="22" t="s">
        <v>205</v>
      </c>
      <c r="V150" s="14" t="s">
        <v>624</v>
      </c>
      <c r="W150" s="14" t="s">
        <v>501</v>
      </c>
      <c r="X150" s="24" t="s">
        <v>624</v>
      </c>
      <c r="Y150" s="23">
        <v>44620</v>
      </c>
      <c r="Z150" s="35" t="b">
        <f>ISNUMBER(MATCH(bins_29[[#This Row],[ID EMISOR]], bin_banks[ID INSTITUCIÓN], 0))</f>
        <v>1</v>
      </c>
      <c r="AA150" s="36" t="b">
        <f>OR(bins_29[[#This Row],[id_hauss]]="000",
bins_29[[#This Row],[id_hauss]] = RIGHT(bins_29[[#This Row],[ID EMISOR]], 3))</f>
        <v>1</v>
      </c>
      <c r="AB150" s="37" t="b">
        <f>bins_29[[#This Row],[nom_001]]&lt;&gt;"[sin banco]"</f>
        <v>0</v>
      </c>
      <c r="AC150" s="38">
        <f>IFERROR(FIND(",", bins_29[[#This Row],[INSTITUCIÓN]]),
FIND(" S.", bins_29[[#This Row],[INSTITUCIÓN]]))</f>
        <v>7</v>
      </c>
      <c r="AD150" s="15" t="str">
        <f>LEFT(bins_29[[#This Row],[INSTITUCIÓN]], bins_29[[#This Row],[aux_mod]]-1)</f>
        <v>Kueski</v>
      </c>
      <c r="AE150" s="40" t="str">
        <f>IFERROR(VLOOKUP(bins_29[[#This Row],[ID EMISOR]], hauss[], 2, 0), "000")</f>
        <v>000</v>
      </c>
      <c r="AF150" s="15" t="str">
        <f>INDEX(banxico[alias], MATCH( bins_29[[#This Row],[id_hauss]], banxico[id_3], 0))</f>
        <v>[sin banco]</v>
      </c>
      <c r="AH150" s="2" t="s">
        <v>504</v>
      </c>
      <c r="AI150" s="2" t="s">
        <v>1110</v>
      </c>
    </row>
    <row r="151" spans="5:37" x14ac:dyDescent="0.35">
      <c r="E151" s="25" t="s">
        <v>524</v>
      </c>
      <c r="F151" t="s">
        <v>308</v>
      </c>
      <c r="G151" s="16" t="str">
        <f>RIGHT(bin_banks[[#This Row],[ID INSTITUCIÓN]], 3)</f>
        <v>113</v>
      </c>
      <c r="H151" s="16">
        <f>IFERROR(MATCH(bin_banks[[#This Row],[ID INSTITUCIÓN]], bins_29[ID EMISOR], 0), "N/A")</f>
        <v>192</v>
      </c>
      <c r="I151" s="15" t="str" cm="1">
        <f t="array" ref="I151">INDEX(bins_29[nombre_mod], bin_banks[[#This Row],[id_29]])</f>
        <v>Banco Ve Por Más</v>
      </c>
      <c r="J151" s="16" t="str" cm="1">
        <f t="array" ref="J151">INDEX(bins_29[ENTIDAD], bin_banks[[#This Row],[id_29]])</f>
        <v>0</v>
      </c>
      <c r="K151" s="15">
        <f>LEN(bin_banks[[#This Row],[ent_29]])-LEN(SUBSTITUTE(bin_banks[[#This Row],[ent_29]], "/", ""))+1</f>
        <v>1</v>
      </c>
      <c r="S151" s="13"/>
      <c r="T151" s="30" t="s">
        <v>668</v>
      </c>
      <c r="U151" s="22" t="s">
        <v>205</v>
      </c>
      <c r="V151" s="14" t="s">
        <v>624</v>
      </c>
      <c r="W151" s="14" t="s">
        <v>509</v>
      </c>
      <c r="X151" s="24" t="s">
        <v>624</v>
      </c>
      <c r="Y151" s="23">
        <v>44629</v>
      </c>
      <c r="Z151" s="35" t="b">
        <f>ISNUMBER(MATCH(bins_29[[#This Row],[ID EMISOR]], bin_banks[ID INSTITUCIÓN], 0))</f>
        <v>1</v>
      </c>
      <c r="AA151" s="36" t="b">
        <f>OR(bins_29[[#This Row],[id_hauss]]="000",
bins_29[[#This Row],[id_hauss]] = RIGHT(bins_29[[#This Row],[ID EMISOR]], 3))</f>
        <v>1</v>
      </c>
      <c r="AB151" s="37" t="b">
        <f>bins_29[[#This Row],[nom_001]]&lt;&gt;"[sin banco]"</f>
        <v>0</v>
      </c>
      <c r="AC151" s="38">
        <f>IFERROR(FIND(",", bins_29[[#This Row],[INSTITUCIÓN]]),
FIND(" S.", bins_29[[#This Row],[INSTITUCIÓN]]))</f>
        <v>15</v>
      </c>
      <c r="AD151" s="15" t="str">
        <f>LEFT(bins_29[[#This Row],[INSTITUCIÓN]], bins_29[[#This Row],[aux_mod]]-1)</f>
        <v>Lanapay México</v>
      </c>
      <c r="AE151" s="40" t="str">
        <f>IFERROR(VLOOKUP(bins_29[[#This Row],[ID EMISOR]], hauss[], 2, 0), "000")</f>
        <v>000</v>
      </c>
      <c r="AF151" s="15" t="str">
        <f>INDEX(banxico[alias], MATCH( bins_29[[#This Row],[id_hauss]], banxico[id_3], 0))</f>
        <v>[sin banco]</v>
      </c>
      <c r="AH151" s="2" t="s">
        <v>545</v>
      </c>
      <c r="AI151" s="2" t="s">
        <v>1112</v>
      </c>
    </row>
    <row r="152" spans="5:37" x14ac:dyDescent="0.35">
      <c r="E152" s="25" t="s">
        <v>360</v>
      </c>
      <c r="F152" t="s">
        <v>25</v>
      </c>
      <c r="G152" s="16" t="str">
        <f>RIGHT(bin_banks[[#This Row],[ID INSTITUCIÓN]], 3)</f>
        <v>128</v>
      </c>
      <c r="H152" s="16">
        <f>IFERROR(MATCH(bin_banks[[#This Row],[ID INSTITUCIÓN]], bins_29[ID EMISOR], 0), "N/A")</f>
        <v>193</v>
      </c>
      <c r="I152" s="15" t="str" cm="1">
        <f t="array" ref="I152">INDEX(bins_29[nombre_mod], bin_banks[[#This Row],[id_29]])</f>
        <v>Banco Autofin México</v>
      </c>
      <c r="J152" s="16" t="str" cm="1">
        <f t="array" ref="J152">INDEX(bins_29[ENTIDAD], bin_banks[[#This Row],[id_29]])</f>
        <v>0</v>
      </c>
      <c r="K152" s="15">
        <f>LEN(bin_banks[[#This Row],[ent_29]])-LEN(SUBSTITUTE(bin_banks[[#This Row],[ent_29]], "/", ""))+1</f>
        <v>1</v>
      </c>
      <c r="S152" s="13"/>
      <c r="T152" s="30" t="s">
        <v>691</v>
      </c>
      <c r="U152" s="22" t="s">
        <v>205</v>
      </c>
      <c r="V152" s="14" t="s">
        <v>624</v>
      </c>
      <c r="W152" s="14" t="s">
        <v>496</v>
      </c>
      <c r="X152" s="24" t="s">
        <v>624</v>
      </c>
      <c r="Y152" s="23">
        <v>44629</v>
      </c>
      <c r="Z152" s="35" t="b">
        <f>ISNUMBER(MATCH(bins_29[[#This Row],[ID EMISOR]], bin_banks[ID INSTITUCIÓN], 0))</f>
        <v>1</v>
      </c>
      <c r="AA152" s="36" t="b">
        <f>OR(bins_29[[#This Row],[id_hauss]]="000",
bins_29[[#This Row],[id_hauss]] = RIGHT(bins_29[[#This Row],[ID EMISOR]], 3))</f>
        <v>1</v>
      </c>
      <c r="AB152" s="37" t="b">
        <f>bins_29[[#This Row],[nom_001]]&lt;&gt;"[sin banco]"</f>
        <v>0</v>
      </c>
      <c r="AC152" s="38">
        <f>IFERROR(FIND(",", bins_29[[#This Row],[INSTITUCIÓN]]),
FIND(" S.", bins_29[[#This Row],[INSTITUCIÓN]]))</f>
        <v>11</v>
      </c>
      <c r="AD152" s="15" t="str">
        <f>LEFT(bins_29[[#This Row],[INSTITUCIÓN]], bins_29[[#This Row],[aux_mod]]-1)</f>
        <v>XC Netwoks</v>
      </c>
      <c r="AE152" s="40" t="str">
        <f>IFERROR(VLOOKUP(bins_29[[#This Row],[ID EMISOR]], hauss[], 2, 0), "000")</f>
        <v>000</v>
      </c>
      <c r="AF152" s="15" t="str">
        <f>INDEX(banxico[alias], MATCH( bins_29[[#This Row],[id_hauss]], banxico[id_3], 0))</f>
        <v>[sin banco]</v>
      </c>
      <c r="AH152" s="2">
        <v>310042</v>
      </c>
      <c r="AI152" s="4" t="s">
        <v>1115</v>
      </c>
    </row>
    <row r="153" spans="5:37" x14ac:dyDescent="0.35">
      <c r="E153" s="25" t="s">
        <v>538</v>
      </c>
      <c r="F153" t="s">
        <v>30</v>
      </c>
      <c r="G153" s="16" t="str">
        <f>RIGHT(bin_banks[[#This Row],[ID INSTITUCIÓN]], 3)</f>
        <v>136</v>
      </c>
      <c r="H153" s="16">
        <f>IFERROR(MATCH(bin_banks[[#This Row],[ID INSTITUCIÓN]], bins_29[ID EMISOR], 0), "N/A")</f>
        <v>194</v>
      </c>
      <c r="I153" s="15" t="str" cm="1">
        <f t="array" ref="I153">INDEX(bins_29[nombre_mod], bin_banks[[#This Row],[id_29]])</f>
        <v>Intercam Banco</v>
      </c>
      <c r="J153" s="16" t="str" cm="1">
        <f t="array" ref="J153">INDEX(bins_29[ENTIDAD], bin_banks[[#This Row],[id_29]])</f>
        <v>0</v>
      </c>
      <c r="K153" s="15">
        <f>LEN(bin_banks[[#This Row],[ent_29]])-LEN(SUBSTITUTE(bin_banks[[#This Row],[ent_29]], "/", ""))+1</f>
        <v>1</v>
      </c>
      <c r="S153" s="13"/>
      <c r="T153" s="30" t="s">
        <v>680</v>
      </c>
      <c r="U153" s="22" t="s">
        <v>205</v>
      </c>
      <c r="V153" s="14" t="s">
        <v>624</v>
      </c>
      <c r="W153" s="14" t="s">
        <v>365</v>
      </c>
      <c r="X153" s="24" t="s">
        <v>624</v>
      </c>
      <c r="Y153" s="23">
        <v>44659</v>
      </c>
      <c r="Z153" s="35" t="b">
        <f>ISNUMBER(MATCH(bins_29[[#This Row],[ID EMISOR]], bin_banks[ID INSTITUCIÓN], 0))</f>
        <v>1</v>
      </c>
      <c r="AA153" s="36" t="b">
        <f>OR(bins_29[[#This Row],[id_hauss]]="000",
bins_29[[#This Row],[id_hauss]] = RIGHT(bins_29[[#This Row],[ID EMISOR]], 3))</f>
        <v>1</v>
      </c>
      <c r="AB153" s="37" t="b">
        <f>bins_29[[#This Row],[nom_001]]&lt;&gt;"[sin banco]"</f>
        <v>0</v>
      </c>
      <c r="AC153" s="38">
        <f>IFERROR(FIND(",", bins_29[[#This Row],[INSTITUCIÓN]]),
FIND(" S.", bins_29[[#This Row],[INSTITUCIÓN]]))</f>
        <v>18</v>
      </c>
      <c r="AD153" s="15" t="str">
        <f>LEFT(bins_29[[#This Row],[INSTITUCIÓN]], bins_29[[#This Row],[aux_mod]]-1)</f>
        <v>Savvi Financieros</v>
      </c>
      <c r="AE153" s="40" t="str">
        <f>IFERROR(VLOOKUP(bins_29[[#This Row],[ID EMISOR]], hauss[], 2, 0), "000")</f>
        <v>000</v>
      </c>
      <c r="AF153" s="15" t="str">
        <f>INDEX(banxico[alias], MATCH( bins_29[[#This Row],[id_hauss]], banxico[id_3], 0))</f>
        <v>[sin banco]</v>
      </c>
      <c r="AH153" s="2" t="s">
        <v>533</v>
      </c>
      <c r="AI153" s="2" t="s">
        <v>1103</v>
      </c>
    </row>
    <row r="154" spans="5:37" x14ac:dyDescent="0.35">
      <c r="E154" s="25" t="s">
        <v>507</v>
      </c>
      <c r="F154" t="s">
        <v>32</v>
      </c>
      <c r="G154" s="16" t="str">
        <f>RIGHT(bin_banks[[#This Row],[ID INSTITUCIÓN]], 3)</f>
        <v>138</v>
      </c>
      <c r="H154" s="16">
        <f>IFERROR(MATCH(bin_banks[[#This Row],[ID INSTITUCIÓN]], bins_29[ID EMISOR], 0), "N/A")</f>
        <v>195</v>
      </c>
      <c r="I154" s="15" t="str" cm="1">
        <f t="array" ref="I154">INDEX(bins_29[nombre_mod], bin_banks[[#This Row],[id_29]])</f>
        <v>ABC Capital</v>
      </c>
      <c r="J154" s="16" t="str" cm="1">
        <f t="array" ref="J154">INDEX(bins_29[ENTIDAD], bin_banks[[#This Row],[id_29]])</f>
        <v>0</v>
      </c>
      <c r="K154" s="15">
        <f>LEN(bin_banks[[#This Row],[ent_29]])-LEN(SUBSTITUTE(bin_banks[[#This Row],[ent_29]], "/", ""))+1</f>
        <v>1</v>
      </c>
      <c r="S154" s="13"/>
      <c r="T154" s="30" t="s">
        <v>661</v>
      </c>
      <c r="U154" s="22" t="s">
        <v>205</v>
      </c>
      <c r="V154" s="14" t="s">
        <v>624</v>
      </c>
      <c r="W154" s="14" t="s">
        <v>515</v>
      </c>
      <c r="X154" s="24" t="s">
        <v>624</v>
      </c>
      <c r="Y154" s="23">
        <v>44662</v>
      </c>
      <c r="Z154" s="35" t="b">
        <f>ISNUMBER(MATCH(bins_29[[#This Row],[ID EMISOR]], bin_banks[ID INSTITUCIÓN], 0))</f>
        <v>1</v>
      </c>
      <c r="AA154" s="36" t="b">
        <f>OR(bins_29[[#This Row],[id_hauss]]="000",
bins_29[[#This Row],[id_hauss]] = RIGHT(bins_29[[#This Row],[ID EMISOR]], 3))</f>
        <v>1</v>
      </c>
      <c r="AB154" s="37" t="b">
        <f>bins_29[[#This Row],[nom_001]]&lt;&gt;"[sin banco]"</f>
        <v>0</v>
      </c>
      <c r="AC154" s="38">
        <f>IFERROR(FIND(",", bins_29[[#This Row],[INSTITUCIÓN]]),
FIND(" S.", bins_29[[#This Row],[INSTITUCIÓN]]))</f>
        <v>9</v>
      </c>
      <c r="AD154" s="15" t="str">
        <f>LEFT(bins_29[[#This Row],[INSTITUCIÓN]], bins_29[[#This Row],[aux_mod]]-1)</f>
        <v>Inswitch</v>
      </c>
      <c r="AE154" s="40" t="str">
        <f>IFERROR(VLOOKUP(bins_29[[#This Row],[ID EMISOR]], hauss[], 2, 0), "000")</f>
        <v>000</v>
      </c>
      <c r="AF154" s="15" t="str">
        <f>INDEX(banxico[alias], MATCH( bins_29[[#This Row],[id_hauss]], banxico[id_3], 0))</f>
        <v>[sin banco]</v>
      </c>
      <c r="AH154" s="2" t="s">
        <v>546</v>
      </c>
      <c r="AI154" s="2" t="s">
        <v>1117</v>
      </c>
    </row>
    <row r="155" spans="5:37" x14ac:dyDescent="0.35">
      <c r="E155" s="25" t="s">
        <v>364</v>
      </c>
      <c r="F155" t="s">
        <v>35</v>
      </c>
      <c r="G155" s="16" t="str">
        <f>RIGHT(bin_banks[[#This Row],[ID INSTITUCIÓN]], 3)</f>
        <v>143</v>
      </c>
      <c r="H155" s="16">
        <f>IFERROR(MATCH(bin_banks[[#This Row],[ID INSTITUCIÓN]], bins_29[ID EMISOR], 0), "N/A")</f>
        <v>196</v>
      </c>
      <c r="I155" s="15" t="str" cm="1">
        <f t="array" ref="I155">INDEX(bins_29[nombre_mod], bin_banks[[#This Row],[id_29]])</f>
        <v>Cibanco</v>
      </c>
      <c r="J155" s="16" t="str" cm="1">
        <f t="array" ref="J155">INDEX(bins_29[ENTIDAD], bin_banks[[#This Row],[id_29]])</f>
        <v>0</v>
      </c>
      <c r="K155" s="15">
        <f>LEN(bin_banks[[#This Row],[ent_29]])-LEN(SUBSTITUTE(bin_banks[[#This Row],[ent_29]], "/", ""))+1</f>
        <v>1</v>
      </c>
      <c r="S155" s="13"/>
      <c r="T155" s="30" t="s">
        <v>681</v>
      </c>
      <c r="U155" s="22" t="s">
        <v>205</v>
      </c>
      <c r="V155" s="14" t="s">
        <v>624</v>
      </c>
      <c r="W155" s="14" t="s">
        <v>547</v>
      </c>
      <c r="X155" s="24" t="s">
        <v>624</v>
      </c>
      <c r="Y155" s="23">
        <v>44729</v>
      </c>
      <c r="Z155" s="35" t="b">
        <f>ISNUMBER(MATCH(bins_29[[#This Row],[ID EMISOR]], bin_banks[ID INSTITUCIÓN], 0))</f>
        <v>1</v>
      </c>
      <c r="AA155" s="36" t="b">
        <f>OR(bins_29[[#This Row],[id_hauss]]="000",
bins_29[[#This Row],[id_hauss]] = RIGHT(bins_29[[#This Row],[ID EMISOR]], 3))</f>
        <v>1</v>
      </c>
      <c r="AB155" s="37" t="b">
        <f>bins_29[[#This Row],[nom_001]]&lt;&gt;"[sin banco]"</f>
        <v>0</v>
      </c>
      <c r="AC155" s="38">
        <f>IFERROR(FIND(",", bins_29[[#This Row],[INSTITUCIÓN]]),
FIND(" S.", bins_29[[#This Row],[INSTITUCIÓN]]))</f>
        <v>18</v>
      </c>
      <c r="AD155" s="15" t="str">
        <f>LEFT(bins_29[[#This Row],[INSTITUCIÓN]], bins_29[[#This Row],[aux_mod]]-1)</f>
        <v>SDMX Superdigital</v>
      </c>
      <c r="AE155" s="40" t="str">
        <f>IFERROR(VLOOKUP(bins_29[[#This Row],[ID EMISOR]], hauss[], 2, 0), "000")</f>
        <v>000</v>
      </c>
      <c r="AF155" s="15" t="str">
        <f>INDEX(banxico[alias], MATCH( bins_29[[#This Row],[id_hauss]], banxico[id_3], 0))</f>
        <v>[sin banco]</v>
      </c>
      <c r="AH155" s="2" t="s">
        <v>367</v>
      </c>
      <c r="AI155" s="2" t="s">
        <v>1119</v>
      </c>
    </row>
    <row r="156" spans="5:37" x14ac:dyDescent="0.35">
      <c r="E156" s="25" t="s">
        <v>359</v>
      </c>
      <c r="F156" t="s">
        <v>37</v>
      </c>
      <c r="G156" s="16" t="str">
        <f>RIGHT(bin_banks[[#This Row],[ID INSTITUCIÓN]], 3)</f>
        <v>147</v>
      </c>
      <c r="H156" s="16">
        <f>IFERROR(MATCH(bin_banks[[#This Row],[ID INSTITUCIÓN]], bins_29[ID EMISOR], 0), "N/A")</f>
        <v>197</v>
      </c>
      <c r="I156" s="15" t="str" cm="1">
        <f t="array" ref="I156">INDEX(bins_29[nombre_mod], bin_banks[[#This Row],[id_29]])</f>
        <v>Bankaool</v>
      </c>
      <c r="J156" s="16" t="str" cm="1">
        <f t="array" ref="J156">INDEX(bins_29[ENTIDAD], bin_banks[[#This Row],[id_29]])</f>
        <v>0</v>
      </c>
      <c r="K156" s="15">
        <f>LEN(bin_banks[[#This Row],[ent_29]])-LEN(SUBSTITUTE(bin_banks[[#This Row],[ent_29]], "/", ""))+1</f>
        <v>1</v>
      </c>
      <c r="S156" s="13"/>
      <c r="T156" s="30" t="s">
        <v>669</v>
      </c>
      <c r="U156" s="22" t="s">
        <v>205</v>
      </c>
      <c r="V156" s="14" t="s">
        <v>624</v>
      </c>
      <c r="W156" s="14" t="s">
        <v>499</v>
      </c>
      <c r="X156" s="24" t="s">
        <v>624</v>
      </c>
      <c r="Y156" s="23">
        <v>44782</v>
      </c>
      <c r="Z156" s="35" t="b">
        <f>ISNUMBER(MATCH(bins_29[[#This Row],[ID EMISOR]], bin_banks[ID INSTITUCIÓN], 0))</f>
        <v>1</v>
      </c>
      <c r="AA156" s="36" t="b">
        <f>OR(bins_29[[#This Row],[id_hauss]]="000",
bins_29[[#This Row],[id_hauss]] = RIGHT(bins_29[[#This Row],[ID EMISOR]], 3))</f>
        <v>1</v>
      </c>
      <c r="AB156" s="37" t="b">
        <f>bins_29[[#This Row],[nom_001]]&lt;&gt;"[sin banco]"</f>
        <v>0</v>
      </c>
      <c r="AC156" s="38">
        <f>IFERROR(FIND(",", bins_29[[#This Row],[INSTITUCIÓN]]),
FIND(" S.", bins_29[[#This Row],[INSTITUCIÓN]]))</f>
        <v>18</v>
      </c>
      <c r="AD156" s="15" t="str">
        <f>LEFT(bins_29[[#This Row],[INSTITUCIÓN]], bins_29[[#This Row],[aux_mod]]-1)</f>
        <v>Mastercard México</v>
      </c>
      <c r="AE156" s="40" t="str">
        <f>IFERROR(VLOOKUP(bins_29[[#This Row],[ID EMISOR]], hauss[], 2, 0), "000")</f>
        <v>000</v>
      </c>
      <c r="AF156" s="15" t="str">
        <f>INDEX(banxico[alias], MATCH( bins_29[[#This Row],[id_hauss]], banxico[id_3], 0))</f>
        <v>[sin banco]</v>
      </c>
      <c r="AH156" s="2">
        <v>310090</v>
      </c>
      <c r="AI156" s="2" t="s">
        <v>1139</v>
      </c>
      <c r="AJ156">
        <v>2</v>
      </c>
      <c r="AK156" t="s">
        <v>1176</v>
      </c>
    </row>
    <row r="157" spans="5:37" x14ac:dyDescent="0.35">
      <c r="E157" s="25" t="s">
        <v>362</v>
      </c>
      <c r="F157" t="s">
        <v>307</v>
      </c>
      <c r="G157" s="16" t="str">
        <f>RIGHT(bin_banks[[#This Row],[ID INSTITUCIÓN]], 3)</f>
        <v>148</v>
      </c>
      <c r="H157" s="16">
        <f>IFERROR(MATCH(bin_banks[[#This Row],[ID INSTITUCIÓN]], bins_29[ID EMISOR], 0), "N/A")</f>
        <v>198</v>
      </c>
      <c r="I157" s="15" t="str" cm="1">
        <f t="array" ref="I157">INDEX(bins_29[nombre_mod], bin_banks[[#This Row],[id_29]])</f>
        <v>Banco Paga Todo</v>
      </c>
      <c r="J157" s="16" t="str" cm="1">
        <f t="array" ref="J157">INDEX(bins_29[ENTIDAD], bin_banks[[#This Row],[id_29]])</f>
        <v>0</v>
      </c>
      <c r="K157" s="15">
        <f>LEN(bin_banks[[#This Row],[ent_29]])-LEN(SUBSTITUTE(bin_banks[[#This Row],[ent_29]], "/", ""))+1</f>
        <v>1</v>
      </c>
      <c r="S157" s="13"/>
      <c r="T157" s="30" t="s">
        <v>677</v>
      </c>
      <c r="U157" s="22" t="s">
        <v>205</v>
      </c>
      <c r="V157" s="14" t="s">
        <v>624</v>
      </c>
      <c r="W157" s="14" t="s">
        <v>531</v>
      </c>
      <c r="X157" s="24" t="s">
        <v>624</v>
      </c>
      <c r="Y157" s="23">
        <v>44914</v>
      </c>
      <c r="Z157" s="35" t="b">
        <f>ISNUMBER(MATCH(bins_29[[#This Row],[ID EMISOR]], bin_banks[ID INSTITUCIÓN], 0))</f>
        <v>1</v>
      </c>
      <c r="AA157" s="36" t="b">
        <f>OR(bins_29[[#This Row],[id_hauss]]="000",
bins_29[[#This Row],[id_hauss]] = RIGHT(bins_29[[#This Row],[ID EMISOR]], 3))</f>
        <v>1</v>
      </c>
      <c r="AB157" s="37" t="b">
        <f>bins_29[[#This Row],[nom_001]]&lt;&gt;"[sin banco]"</f>
        <v>0</v>
      </c>
      <c r="AC157" s="38">
        <f>IFERROR(FIND(",", bins_29[[#This Row],[INSTITUCIÓN]]),
FIND(" S.", bins_29[[#This Row],[INSTITUCIÓN]]))</f>
        <v>9</v>
      </c>
      <c r="AD157" s="15" t="str">
        <f>LEFT(bins_29[[#This Row],[INSTITUCIÓN]], bins_29[[#This Row],[aux_mod]]-1)</f>
        <v>Regigold</v>
      </c>
      <c r="AE157" s="40" t="str">
        <f>IFERROR(VLOOKUP(bins_29[[#This Row],[ID EMISOR]], hauss[], 2, 0), "000")</f>
        <v>000</v>
      </c>
      <c r="AF157" s="15" t="str">
        <f>INDEX(banxico[alias], MATCH( bins_29[[#This Row],[id_hauss]], banxico[id_3], 0))</f>
        <v>[sin banco]</v>
      </c>
      <c r="AH157" s="2">
        <v>310104</v>
      </c>
      <c r="AI157" s="2" t="s">
        <v>1141</v>
      </c>
    </row>
    <row r="158" spans="5:37" x14ac:dyDescent="0.35">
      <c r="E158" s="25" t="s">
        <v>498</v>
      </c>
      <c r="F158" t="s">
        <v>306</v>
      </c>
      <c r="G158" s="16" t="str">
        <f>RIGHT(bin_banks[[#This Row],[ID INSTITUCIÓN]], 3)</f>
        <v>151</v>
      </c>
      <c r="H158" s="16">
        <f>IFERROR(MATCH(bin_banks[[#This Row],[ID INSTITUCIÓN]], bins_29[ID EMISOR], 0), "N/A")</f>
        <v>199</v>
      </c>
      <c r="I158" s="15" t="str" cm="1">
        <f t="array" ref="I158">INDEX(bins_29[nombre_mod], bin_banks[[#This Row],[id_29]])</f>
        <v>Fundacion Donde Banco</v>
      </c>
      <c r="J158" s="16" t="str" cm="1">
        <f t="array" ref="J158">INDEX(bins_29[ENTIDAD], bin_banks[[#This Row],[id_29]])</f>
        <v>0</v>
      </c>
      <c r="K158" s="15">
        <f>LEN(bin_banks[[#This Row],[ent_29]])-LEN(SUBSTITUTE(bin_banks[[#This Row],[ent_29]], "/", ""))+1</f>
        <v>1</v>
      </c>
      <c r="S158" s="13"/>
      <c r="T158" s="30" t="s">
        <v>686</v>
      </c>
      <c r="U158" s="22" t="s">
        <v>205</v>
      </c>
      <c r="V158" s="14" t="s">
        <v>624</v>
      </c>
      <c r="W158" s="14" t="s">
        <v>528</v>
      </c>
      <c r="X158" s="24" t="s">
        <v>624</v>
      </c>
      <c r="Y158" s="23">
        <v>44921</v>
      </c>
      <c r="Z158" s="35" t="b">
        <f>ISNUMBER(MATCH(bins_29[[#This Row],[ID EMISOR]], bin_banks[ID INSTITUCIÓN], 0))</f>
        <v>1</v>
      </c>
      <c r="AA158" s="36" t="b">
        <f>OR(bins_29[[#This Row],[id_hauss]]="000",
bins_29[[#This Row],[id_hauss]] = RIGHT(bins_29[[#This Row],[ID EMISOR]], 3))</f>
        <v>1</v>
      </c>
      <c r="AB158" s="37" t="b">
        <f>bins_29[[#This Row],[nom_001]]&lt;&gt;"[sin banco]"</f>
        <v>0</v>
      </c>
      <c r="AC158" s="38">
        <f>IFERROR(FIND(",", bins_29[[#This Row],[INSTITUCIÓN]]),
FIND(" S.", bins_29[[#This Row],[INSTITUCIÓN]]))</f>
        <v>20</v>
      </c>
      <c r="AD158" s="15" t="str">
        <f>LEFT(bins_29[[#This Row],[INSTITUCIÓN]], bins_29[[#This Row],[aux_mod]]-1)</f>
        <v>Tecnologías Difiere</v>
      </c>
      <c r="AE158" s="40" t="str">
        <f>IFERROR(VLOOKUP(bins_29[[#This Row],[ID EMISOR]], hauss[], 2, 0), "000")</f>
        <v>000</v>
      </c>
      <c r="AF158" s="15" t="str">
        <f>INDEX(banxico[alias], MATCH( bins_29[[#This Row],[id_hauss]], banxico[id_3], 0))</f>
        <v>[sin banco]</v>
      </c>
      <c r="AH158" s="2" t="s">
        <v>524</v>
      </c>
      <c r="AI158" s="2" t="s">
        <v>1098</v>
      </c>
    </row>
    <row r="159" spans="5:37" x14ac:dyDescent="0.35">
      <c r="E159" s="25" t="s">
        <v>521</v>
      </c>
      <c r="F159" t="s">
        <v>255</v>
      </c>
      <c r="G159" s="16" t="str">
        <f>RIGHT(bin_banks[[#This Row],[ID INSTITUCIÓN]], 3)</f>
        <v>191</v>
      </c>
      <c r="H159" s="16">
        <f>IFERROR(MATCH(bin_banks[[#This Row],[ID INSTITUCIÓN]], bins_29[ID EMISOR], 0), "N/A")</f>
        <v>120</v>
      </c>
      <c r="I159" s="15" t="str" cm="1">
        <f t="array" ref="I159">INDEX(bins_29[nombre_mod], bin_banks[[#This Row],[id_29]])</f>
        <v>Edenred</v>
      </c>
      <c r="J159" s="16" t="str" cm="1">
        <f t="array" ref="J159">INDEX(bins_29[ENTIDAD], bin_banks[[#This Row],[id_29]])</f>
        <v>0</v>
      </c>
      <c r="K159" s="15">
        <f>LEN(bin_banks[[#This Row],[ent_29]])-LEN(SUBSTITUTE(bin_banks[[#This Row],[ent_29]], "/", ""))+1</f>
        <v>1</v>
      </c>
      <c r="S159" s="13"/>
      <c r="T159" s="30" t="s">
        <v>679</v>
      </c>
      <c r="U159" s="22" t="s">
        <v>205</v>
      </c>
      <c r="V159" s="14" t="s">
        <v>624</v>
      </c>
      <c r="W159" s="14" t="s">
        <v>527</v>
      </c>
      <c r="X159" s="24" t="s">
        <v>624</v>
      </c>
      <c r="Y159" s="23">
        <v>44943</v>
      </c>
      <c r="Z159" s="35" t="b">
        <f>ISNUMBER(MATCH(bins_29[[#This Row],[ID EMISOR]], bin_banks[ID INSTITUCIÓN], 0))</f>
        <v>1</v>
      </c>
      <c r="AA159" s="36" t="b">
        <f>OR(bins_29[[#This Row],[id_hauss]]="000",
bins_29[[#This Row],[id_hauss]] = RIGHT(bins_29[[#This Row],[ID EMISOR]], 3))</f>
        <v>1</v>
      </c>
      <c r="AB159" s="37" t="b">
        <f>bins_29[[#This Row],[nom_001]]&lt;&gt;"[sin banco]"</f>
        <v>0</v>
      </c>
      <c r="AC159" s="38">
        <f>IFERROR(FIND(",", bins_29[[#This Row],[INSTITUCIÓN]]),
FIND(" S.", bins_29[[#This Row],[INSTITUCIÓN]]))</f>
        <v>18</v>
      </c>
      <c r="AD159" s="15" t="str">
        <f>LEFT(bins_29[[#This Row],[INSTITUCIÓN]], bins_29[[#This Row],[aux_mod]]-1)</f>
        <v>Revolut de México</v>
      </c>
      <c r="AE159" s="40" t="str">
        <f>IFERROR(VLOOKUP(bins_29[[#This Row],[ID EMISOR]], hauss[], 2, 0), "000")</f>
        <v>000</v>
      </c>
      <c r="AF159" s="15" t="str">
        <f>INDEX(banxico[alias], MATCH( bins_29[[#This Row],[id_hauss]], banxico[id_3], 0))</f>
        <v>[sin banco]</v>
      </c>
      <c r="AH159" s="2" t="s">
        <v>360</v>
      </c>
      <c r="AI159" s="2" t="s">
        <v>1124</v>
      </c>
    </row>
    <row r="160" spans="5:37" x14ac:dyDescent="0.35">
      <c r="E160" s="25" t="s">
        <v>534</v>
      </c>
      <c r="F160" t="s">
        <v>344</v>
      </c>
      <c r="G160" s="16" t="str">
        <f>RIGHT(bin_banks[[#This Row],[ID INSTITUCIÓN]], 3)</f>
        <v>518</v>
      </c>
      <c r="H160" s="16">
        <f>IFERROR(MATCH(bin_banks[[#This Row],[ID INSTITUCIÓN]], bins_29[ID EMISOR], 0), "N/A")</f>
        <v>121</v>
      </c>
      <c r="I160" s="15" t="str" cm="1">
        <f t="array" ref="I160">INDEX(bins_29[nombre_mod], bin_banks[[#This Row],[id_29]])</f>
        <v>Confiable y Efectivo a La Mano</v>
      </c>
      <c r="J160" s="16" t="str" cm="1">
        <f t="array" ref="J160">INDEX(bins_29[ENTIDAD], bin_banks[[#This Row],[id_29]])</f>
        <v>0</v>
      </c>
      <c r="K160" s="15">
        <f>LEN(bin_banks[[#This Row],[ent_29]])-LEN(SUBSTITUTE(bin_banks[[#This Row],[ent_29]], "/", ""))+1</f>
        <v>1</v>
      </c>
      <c r="S160" s="13"/>
      <c r="T160" s="30" t="s">
        <v>664</v>
      </c>
      <c r="U160" s="22" t="s">
        <v>205</v>
      </c>
      <c r="V160" s="14" t="s">
        <v>624</v>
      </c>
      <c r="W160" s="14" t="s">
        <v>506</v>
      </c>
      <c r="X160" s="24" t="s">
        <v>624</v>
      </c>
      <c r="Y160" s="23">
        <v>44943</v>
      </c>
      <c r="Z160" s="35" t="b">
        <f>ISNUMBER(MATCH(bins_29[[#This Row],[ID EMISOR]], bin_banks[ID INSTITUCIÓN], 0))</f>
        <v>1</v>
      </c>
      <c r="AA160" s="36" t="b">
        <f>OR(bins_29[[#This Row],[id_hauss]]="000",
bins_29[[#This Row],[id_hauss]] = RIGHT(bins_29[[#This Row],[ID EMISOR]], 3))</f>
        <v>1</v>
      </c>
      <c r="AB160" s="37" t="b">
        <f>bins_29[[#This Row],[nom_001]]&lt;&gt;"[sin banco]"</f>
        <v>0</v>
      </c>
      <c r="AC160" s="38">
        <f>IFERROR(FIND(",", bins_29[[#This Row],[INSTITUCIÓN]]),
FIND(" S.", bins_29[[#This Row],[INSTITUCIÓN]]))</f>
        <v>7</v>
      </c>
      <c r="AD160" s="15" t="str">
        <f>LEFT(bins_29[[#This Row],[INSTITUCIÓN]], bins_29[[#This Row],[aux_mod]]-1)</f>
        <v>Isibit</v>
      </c>
      <c r="AE160" s="40" t="str">
        <f>IFERROR(VLOOKUP(bins_29[[#This Row],[ID EMISOR]], hauss[], 2, 0), "000")</f>
        <v>000</v>
      </c>
      <c r="AF160" s="15" t="str">
        <f>INDEX(banxico[alias], MATCH( bins_29[[#This Row],[id_hauss]], banxico[id_3], 0))</f>
        <v>[sin banco]</v>
      </c>
      <c r="AH160" s="2" t="s">
        <v>538</v>
      </c>
      <c r="AI160" s="2" t="s">
        <v>1127</v>
      </c>
    </row>
    <row r="161" spans="5:35" x14ac:dyDescent="0.35">
      <c r="E161" s="25" t="s">
        <v>491</v>
      </c>
      <c r="F161" t="s">
        <v>304</v>
      </c>
      <c r="G161" s="16" t="str">
        <f>RIGHT(bin_banks[[#This Row],[ID INSTITUCIÓN]], 3)</f>
        <v>973</v>
      </c>
      <c r="H161" s="16">
        <f>IFERROR(MATCH(bin_banks[[#This Row],[ID INSTITUCIÓN]], bins_29[ID EMISOR], 0), "N/A")</f>
        <v>122</v>
      </c>
      <c r="I161" s="15" t="str" cm="1">
        <f t="array" ref="I161">INDEX(bins_29[nombre_mod], bin_banks[[#This Row],[id_29]])</f>
        <v>Toka Internacional</v>
      </c>
      <c r="J161" s="16" t="str" cm="1">
        <f t="array" ref="J161">INDEX(bins_29[ENTIDAD], bin_banks[[#This Row],[id_29]])</f>
        <v>0</v>
      </c>
      <c r="K161" s="15">
        <f>LEN(bin_banks[[#This Row],[ent_29]])-LEN(SUBSTITUTE(bin_banks[[#This Row],[ent_29]], "/", ""))+1</f>
        <v>1</v>
      </c>
      <c r="S161" s="13"/>
      <c r="T161" s="30" t="s">
        <v>673</v>
      </c>
      <c r="U161" s="22" t="s">
        <v>205</v>
      </c>
      <c r="V161" s="14" t="s">
        <v>624</v>
      </c>
      <c r="W161" s="14" t="s">
        <v>530</v>
      </c>
      <c r="X161" s="24" t="s">
        <v>624</v>
      </c>
      <c r="Y161" s="23">
        <v>45154</v>
      </c>
      <c r="Z161" s="35" t="b">
        <f>ISNUMBER(MATCH(bins_29[[#This Row],[ID EMISOR]], bin_banks[ID INSTITUCIÓN], 0))</f>
        <v>1</v>
      </c>
      <c r="AA161" s="36" t="b">
        <f>OR(bins_29[[#This Row],[id_hauss]]="000",
bins_29[[#This Row],[id_hauss]] = RIGHT(bins_29[[#This Row],[ID EMISOR]], 3))</f>
        <v>1</v>
      </c>
      <c r="AB161" s="37" t="b">
        <f>bins_29[[#This Row],[nom_001]]&lt;&gt;"[sin banco]"</f>
        <v>0</v>
      </c>
      <c r="AC161" s="38">
        <f>IFERROR(FIND(",", bins_29[[#This Row],[INSTITUCIÓN]]),
FIND(" S.", bins_29[[#This Row],[INSTITUCIÓN]]))</f>
        <v>34</v>
      </c>
      <c r="AD161" s="15" t="str">
        <f>LEFT(bins_29[[#This Row],[INSTITUCIÓN]], bins_29[[#This Row],[aux_mod]]-1)</f>
        <v>Open Mx Servicios Administrativos</v>
      </c>
      <c r="AE161" s="40" t="str">
        <f>IFERROR(VLOOKUP(bins_29[[#This Row],[ID EMISOR]], hauss[], 2, 0), "000")</f>
        <v>000</v>
      </c>
      <c r="AF161" s="15" t="str">
        <f>INDEX(banxico[alias], MATCH( bins_29[[#This Row],[id_hauss]], banxico[id_3], 0))</f>
        <v>[sin banco]</v>
      </c>
      <c r="AH161" s="2" t="s">
        <v>507</v>
      </c>
      <c r="AI161" s="2" t="s">
        <v>1128</v>
      </c>
    </row>
    <row r="162" spans="5:35" x14ac:dyDescent="0.35">
      <c r="E162" s="25" t="s">
        <v>503</v>
      </c>
      <c r="F162" t="s">
        <v>211</v>
      </c>
      <c r="G162" s="16" t="str">
        <f>RIGHT(bin_banks[[#This Row],[ID INSTITUCIÓN]], 3)</f>
        <v>643</v>
      </c>
      <c r="H162" s="16">
        <f>IFERROR(MATCH(bin_banks[[#This Row],[ID INSTITUCIÓN]], bins_29[ID EMISOR], 0), "N/A")</f>
        <v>123</v>
      </c>
      <c r="I162" s="15" t="str" cm="1">
        <f t="array" ref="I162">INDEX(bins_29[nombre_mod], bin_banks[[#This Row],[id_29]])</f>
        <v>Servicios Broxel</v>
      </c>
      <c r="J162" s="16" t="str" cm="1">
        <f t="array" ref="J162">INDEX(bins_29[ENTIDAD], bin_banks[[#This Row],[id_29]])</f>
        <v>0</v>
      </c>
      <c r="K162" s="15">
        <f>LEN(bin_banks[[#This Row],[ent_29]])-LEN(SUBSTITUTE(bin_banks[[#This Row],[ent_29]], "/", ""))+1</f>
        <v>1</v>
      </c>
      <c r="S162" s="13"/>
      <c r="T162" s="30" t="s">
        <v>625</v>
      </c>
      <c r="U162" s="22" t="s">
        <v>205</v>
      </c>
      <c r="V162" s="14" t="s">
        <v>624</v>
      </c>
      <c r="W162" s="14" t="s">
        <v>536</v>
      </c>
      <c r="X162" s="24" t="s">
        <v>624</v>
      </c>
      <c r="Y162" s="23">
        <v>45229</v>
      </c>
      <c r="Z162" s="35" t="b">
        <f>ISNUMBER(MATCH(bins_29[[#This Row],[ID EMISOR]], bin_banks[ID INSTITUCIÓN], 0))</f>
        <v>1</v>
      </c>
      <c r="AA162" s="36" t="b">
        <f>OR(bins_29[[#This Row],[id_hauss]]="000",
bins_29[[#This Row],[id_hauss]] = RIGHT(bins_29[[#This Row],[ID EMISOR]], 3))</f>
        <v>1</v>
      </c>
      <c r="AB162" s="37" t="b">
        <f>bins_29[[#This Row],[nom_001]]&lt;&gt;"[sin banco]"</f>
        <v>0</v>
      </c>
      <c r="AC162" s="38">
        <f>IFERROR(FIND(",", bins_29[[#This Row],[INSTITUCIÓN]]),
FIND(" S.", bins_29[[#This Row],[INSTITUCIÓN]]))</f>
        <v>30</v>
      </c>
      <c r="AD162" s="15" t="str">
        <f>LEFT(bins_29[[#This Row],[INSTITUCIÓN]], bins_29[[#This Row],[aux_mod]]-1)</f>
        <v>Accesa México Pagos Digitales</v>
      </c>
      <c r="AE162" s="40" t="str">
        <f>IFERROR(VLOOKUP(bins_29[[#This Row],[ID EMISOR]], hauss[], 2, 0), "000")</f>
        <v>000</v>
      </c>
      <c r="AF162" s="15" t="str">
        <f>INDEX(banxico[alias], MATCH( bins_29[[#This Row],[id_hauss]], banxico[id_3], 0))</f>
        <v>[sin banco]</v>
      </c>
      <c r="AH162" s="2" t="s">
        <v>364</v>
      </c>
      <c r="AI162" s="2" t="s">
        <v>1130</v>
      </c>
    </row>
    <row r="163" spans="5:35" x14ac:dyDescent="0.35">
      <c r="E163" s="25" t="s">
        <v>522</v>
      </c>
      <c r="F163" t="s">
        <v>311</v>
      </c>
      <c r="G163" s="16" t="str">
        <f>RIGHT(bin_banks[[#This Row],[ID INSTITUCIÓN]], 3)</f>
        <v>002</v>
      </c>
      <c r="H163" s="16">
        <f>IFERROR(MATCH(bin_banks[[#This Row],[ID INSTITUCIÓN]], bins_29[ID EMISOR], 0), "N/A")</f>
        <v>124</v>
      </c>
      <c r="I163" s="15" t="str" cm="1">
        <f t="array" ref="I163">INDEX(bins_29[nombre_mod], bin_banks[[#This Row],[id_29]])</f>
        <v>Evertec México Servicios de Procesamiento</v>
      </c>
      <c r="J163" s="16" t="str" cm="1">
        <f t="array" ref="J163">INDEX(bins_29[ENTIDAD], bin_banks[[#This Row],[id_29]])</f>
        <v>0</v>
      </c>
      <c r="K163" s="15">
        <f>LEN(bin_banks[[#This Row],[ent_29]])-LEN(SUBSTITUTE(bin_banks[[#This Row],[ent_29]], "/", ""))+1</f>
        <v>1</v>
      </c>
      <c r="S163" s="13"/>
      <c r="T163" s="30" t="s">
        <v>635</v>
      </c>
      <c r="U163" s="22" t="s">
        <v>191</v>
      </c>
      <c r="V163" s="14" t="s">
        <v>943</v>
      </c>
      <c r="W163" s="14" t="s">
        <v>368</v>
      </c>
      <c r="X163" s="24" t="s">
        <v>1045</v>
      </c>
      <c r="Y163" s="23">
        <v>36526</v>
      </c>
      <c r="Z163" s="35" t="b">
        <f>ISNUMBER(MATCH(bins_29[[#This Row],[ID EMISOR]], bin_banks[ID INSTITUCIÓN], 0))</f>
        <v>1</v>
      </c>
      <c r="AA163" s="36" t="b">
        <f>OR(bins_29[[#This Row],[id_hauss]]="000",
bins_29[[#This Row],[id_hauss]] = RIGHT(bins_29[[#This Row],[ID EMISOR]], 3))</f>
        <v>1</v>
      </c>
      <c r="AB163" s="37" t="b">
        <f>bins_29[[#This Row],[nom_001]]&lt;&gt;"[sin banco]"</f>
        <v>1</v>
      </c>
      <c r="AC163" s="38">
        <f>IFERROR(FIND(",", bins_29[[#This Row],[INSTITUCIÓN]]),
FIND(" S.", bins_29[[#This Row],[INSTITUCIÓN]]))</f>
        <v>16</v>
      </c>
      <c r="AD163" s="15" t="str">
        <f>LEFT(bins_29[[#This Row],[INSTITUCIÓN]], bins_29[[#This Row],[aux_mod]]-1)</f>
        <v>Banco Santander</v>
      </c>
      <c r="AE163" s="40" t="str">
        <f>IFERROR(VLOOKUP(bins_29[[#This Row],[ID EMISOR]], hauss[], 2, 0), "000")</f>
        <v>014</v>
      </c>
      <c r="AF163" s="15" t="str">
        <f>INDEX(banxico[alias], MATCH( bins_29[[#This Row],[id_hauss]], banxico[id_3], 0))</f>
        <v>Santander</v>
      </c>
      <c r="AH163" s="2" t="s">
        <v>359</v>
      </c>
      <c r="AI163" s="2" t="s">
        <v>747</v>
      </c>
    </row>
    <row r="164" spans="5:35" x14ac:dyDescent="0.35">
      <c r="E164" s="25" t="s">
        <v>502</v>
      </c>
      <c r="F164" t="s">
        <v>59</v>
      </c>
      <c r="G164" s="16" t="str">
        <f>RIGHT(bin_banks[[#This Row],[ID INSTITUCIÓN]], 3)</f>
        <v>014</v>
      </c>
      <c r="H164" s="16">
        <f>IFERROR(MATCH(bin_banks[[#This Row],[ID INSTITUCIÓN]], bins_29[ID EMISOR], 0), "N/A")</f>
        <v>125</v>
      </c>
      <c r="I164" s="15" t="str" cm="1">
        <f t="array" ref="I164">INDEX(bins_29[nombre_mod], bin_banks[[#This Row],[id_29]])</f>
        <v>Akala</v>
      </c>
      <c r="J164" s="16" t="str" cm="1">
        <f t="array" ref="J164">INDEX(bins_29[ENTIDAD], bin_banks[[#This Row],[id_29]])</f>
        <v>0</v>
      </c>
      <c r="K164" s="15">
        <f>LEN(bin_banks[[#This Row],[ent_29]])-LEN(SUBSTITUTE(bin_banks[[#This Row],[ent_29]], "/", ""))+1</f>
        <v>1</v>
      </c>
      <c r="S164" s="13"/>
      <c r="T164" s="30" t="s">
        <v>945</v>
      </c>
      <c r="U164" s="22" t="s">
        <v>191</v>
      </c>
      <c r="V164" s="14" t="s">
        <v>946</v>
      </c>
      <c r="W164" s="14" t="s">
        <v>416</v>
      </c>
      <c r="X164" s="24" t="s">
        <v>1048</v>
      </c>
      <c r="Y164" s="23">
        <v>36526</v>
      </c>
      <c r="Z164" s="35" t="b">
        <f>ISNUMBER(MATCH(bins_29[[#This Row],[ID EMISOR]], bin_banks[ID INSTITUCIÓN], 0))</f>
        <v>1</v>
      </c>
      <c r="AA164" s="36" t="b">
        <f>OR(bins_29[[#This Row],[id_hauss]]="000",
bins_29[[#This Row],[id_hauss]] = RIGHT(bins_29[[#This Row],[ID EMISOR]], 3))</f>
        <v>1</v>
      </c>
      <c r="AB164" s="37" t="b">
        <f>bins_29[[#This Row],[nom_001]]&lt;&gt;"[sin banco]"</f>
        <v>1</v>
      </c>
      <c r="AC164" s="38">
        <f>IFERROR(FIND(",", bins_29[[#This Row],[INSTITUCIÓN]]),
FIND(" S.", bins_29[[#This Row],[INSTITUCIÓN]]))</f>
        <v>11</v>
      </c>
      <c r="AD164" s="15" t="str">
        <f>LEFT(bins_29[[#This Row],[INSTITUCIÓN]], bins_29[[#This Row],[aux_mod]]-1)</f>
        <v>Banjercito</v>
      </c>
      <c r="AE164" s="40" t="str">
        <f>IFERROR(VLOOKUP(bins_29[[#This Row],[ID EMISOR]], hauss[], 2, 0), "000")</f>
        <v>019</v>
      </c>
      <c r="AF164" s="15" t="str">
        <f>INDEX(banxico[alias], MATCH( bins_29[[#This Row],[id_hauss]], banxico[id_3], 0))</f>
        <v>Banjército</v>
      </c>
      <c r="AH164" s="2" t="s">
        <v>362</v>
      </c>
      <c r="AI164" s="2" t="s">
        <v>1142</v>
      </c>
    </row>
    <row r="165" spans="5:35" x14ac:dyDescent="0.35">
      <c r="E165" s="25" t="s">
        <v>526</v>
      </c>
      <c r="F165" t="s">
        <v>317</v>
      </c>
      <c r="G165" s="16" t="str">
        <f>RIGHT(bin_banks[[#This Row],[ID INSTITUCIÓN]], 3)</f>
        <v>018</v>
      </c>
      <c r="H165" s="16">
        <f>IFERROR(MATCH(bin_banks[[#This Row],[ID INSTITUCIÓN]], bins_29[ID EMISOR], 0), "N/A")</f>
        <v>126</v>
      </c>
      <c r="I165" s="15" t="str" cm="1">
        <f t="array" ref="I165">INDEX(bins_29[nombre_mod], bin_banks[[#This Row],[id_29]])</f>
        <v>Te Creemos</v>
      </c>
      <c r="J165" s="16" t="str" cm="1">
        <f t="array" ref="J165">INDEX(bins_29[ENTIDAD], bin_banks[[#This Row],[id_29]])</f>
        <v>0</v>
      </c>
      <c r="K165" s="15">
        <f>LEN(bin_banks[[#This Row],[ent_29]])-LEN(SUBSTITUTE(bin_banks[[#This Row],[ent_29]], "/", ""))+1</f>
        <v>1</v>
      </c>
      <c r="S165" s="13"/>
      <c r="T165" s="30" t="s">
        <v>659</v>
      </c>
      <c r="U165" s="22" t="s">
        <v>191</v>
      </c>
      <c r="V165" s="14" t="s">
        <v>971</v>
      </c>
      <c r="W165" s="14" t="s">
        <v>370</v>
      </c>
      <c r="X165" s="24" t="s">
        <v>1062</v>
      </c>
      <c r="Y165" s="23">
        <v>36526</v>
      </c>
      <c r="Z165" s="35" t="b">
        <f>ISNUMBER(MATCH(bins_29[[#This Row],[ID EMISOR]], bin_banks[ID INSTITUCIÓN], 0))</f>
        <v>1</v>
      </c>
      <c r="AA165" s="36" t="b">
        <f>OR(bins_29[[#This Row],[id_hauss]]="000",
bins_29[[#This Row],[id_hauss]] = RIGHT(bins_29[[#This Row],[ID EMISOR]], 3))</f>
        <v>1</v>
      </c>
      <c r="AB165" s="37" t="b">
        <f>bins_29[[#This Row],[nom_001]]&lt;&gt;"[sin banco]"</f>
        <v>1</v>
      </c>
      <c r="AC165" s="38">
        <f>IFERROR(FIND(",", bins_29[[#This Row],[INSTITUCIÓN]]),
FIND(" S.", bins_29[[#This Row],[INSTITUCIÓN]]))</f>
        <v>12</v>
      </c>
      <c r="AD165" s="15" t="str">
        <f>LEFT(bins_29[[#This Row],[INSTITUCIÓN]], bins_29[[#This Row],[aux_mod]]-1)</f>
        <v>HSBC México</v>
      </c>
      <c r="AE165" s="40" t="str">
        <f>IFERROR(VLOOKUP(bins_29[[#This Row],[ID EMISOR]], hauss[], 2, 0), "000")</f>
        <v>021</v>
      </c>
      <c r="AF165" s="15" t="str">
        <f>INDEX(banxico[alias], MATCH( bins_29[[#This Row],[id_hauss]], banxico[id_3], 0))</f>
        <v>HSBC</v>
      </c>
      <c r="AH165" s="2" t="s">
        <v>498</v>
      </c>
      <c r="AI165" s="2" t="s">
        <v>947</v>
      </c>
    </row>
    <row r="166" spans="5:35" x14ac:dyDescent="0.35">
      <c r="E166" s="25" t="s">
        <v>548</v>
      </c>
      <c r="F166" t="s">
        <v>231</v>
      </c>
      <c r="G166" s="16" t="str">
        <f>RIGHT(bin_banks[[#This Row],[ID INSTITUCIÓN]], 3)</f>
        <v>498</v>
      </c>
      <c r="H166" s="16">
        <f>IFERROR(MATCH(bin_banks[[#This Row],[ID INSTITUCIÓN]], bins_29[ID EMISOR], 0), "N/A")</f>
        <v>127</v>
      </c>
      <c r="I166" s="15" t="str" cm="1">
        <f t="array" ref="I166">INDEX(bins_29[nombre_mod], bin_banks[[#This Row],[id_29]])</f>
        <v>Incluvida</v>
      </c>
      <c r="J166" s="16" t="str" cm="1">
        <f t="array" ref="J166">INDEX(bins_29[ENTIDAD], bin_banks[[#This Row],[id_29]])</f>
        <v>0</v>
      </c>
      <c r="K166" s="15">
        <f>LEN(bin_banks[[#This Row],[ent_29]])-LEN(SUBSTITUTE(bin_banks[[#This Row],[ent_29]], "/", ""))+1</f>
        <v>1</v>
      </c>
      <c r="S166" s="13"/>
      <c r="T166" s="30" t="s">
        <v>931</v>
      </c>
      <c r="U166" s="22" t="s">
        <v>191</v>
      </c>
      <c r="V166" s="14" t="s">
        <v>932</v>
      </c>
      <c r="W166" s="14" t="s">
        <v>352</v>
      </c>
      <c r="X166" s="24" t="s">
        <v>1037</v>
      </c>
      <c r="Y166" s="23">
        <v>36526</v>
      </c>
      <c r="Z166" s="35" t="b">
        <f>ISNUMBER(MATCH(bins_29[[#This Row],[ID EMISOR]], bin_banks[ID INSTITUCIÓN], 0))</f>
        <v>1</v>
      </c>
      <c r="AA166" s="36" t="b">
        <f>OR(bins_29[[#This Row],[id_hauss]]="000",
bins_29[[#This Row],[id_hauss]] = RIGHT(bins_29[[#This Row],[ID EMISOR]], 3))</f>
        <v>1</v>
      </c>
      <c r="AB166" s="37" t="b">
        <f>bins_29[[#This Row],[nom_001]]&lt;&gt;"[sin banco]"</f>
        <v>1</v>
      </c>
      <c r="AC166" s="38">
        <f>IFERROR(FIND(",", bins_29[[#This Row],[INSTITUCIÓN]]),
FIND(" S.", bins_29[[#This Row],[INSTITUCIÓN]]))</f>
        <v>12</v>
      </c>
      <c r="AD166" s="15" t="str">
        <f>LEFT(bins_29[[#This Row],[INSTITUCIÓN]], bins_29[[#This Row],[aux_mod]]-1)</f>
        <v>Banco Bajio</v>
      </c>
      <c r="AE166" s="40" t="str">
        <f>IFERROR(VLOOKUP(bins_29[[#This Row],[ID EMISOR]], hauss[], 2, 0), "000")</f>
        <v>030</v>
      </c>
      <c r="AF166" s="15" t="str">
        <f>INDEX(banxico[alias], MATCH( bins_29[[#This Row],[id_hauss]], banxico[id_3], 0))</f>
        <v>Ban Bajío</v>
      </c>
      <c r="AH166" s="2" t="s">
        <v>521</v>
      </c>
      <c r="AI166" s="2" t="s">
        <v>1103</v>
      </c>
    </row>
    <row r="167" spans="5:35" x14ac:dyDescent="0.35">
      <c r="E167" s="25" t="s">
        <v>541</v>
      </c>
      <c r="F167" t="s">
        <v>329</v>
      </c>
      <c r="G167" s="16" t="str">
        <f>RIGHT(bin_banks[[#This Row],[ID INSTITUCIÓN]], 3)</f>
        <v>002</v>
      </c>
      <c r="H167" s="16">
        <f>IFERROR(MATCH(bin_banks[[#This Row],[ID INSTITUCIÓN]], bins_29[ID EMISOR], 0), "N/A")</f>
        <v>9</v>
      </c>
      <c r="I167" s="15" t="str" cm="1">
        <f t="array" ref="I167">INDEX(bins_29[nombre_mod], bin_banks[[#This Row],[id_29]])</f>
        <v>Banco Sabadell</v>
      </c>
      <c r="J167" s="16" t="str" cm="1">
        <f t="array" ref="J167">INDEX(bins_29[ENTIDAD], bin_banks[[#This Row],[id_29]])</f>
        <v>0</v>
      </c>
      <c r="K167" s="15">
        <f>LEN(bin_banks[[#This Row],[ent_29]])-LEN(SUBSTITUTE(bin_banks[[#This Row],[ent_29]], "/", ""))+1</f>
        <v>1</v>
      </c>
      <c r="S167" s="13"/>
      <c r="T167" s="30" t="s">
        <v>937</v>
      </c>
      <c r="U167" s="22" t="s">
        <v>191</v>
      </c>
      <c r="V167" s="14" t="s">
        <v>938</v>
      </c>
      <c r="W167" s="14" t="s">
        <v>357</v>
      </c>
      <c r="X167" s="24" t="s">
        <v>1040</v>
      </c>
      <c r="Y167" s="23">
        <v>36526</v>
      </c>
      <c r="Z167" s="35" t="b">
        <f>ISNUMBER(MATCH(bins_29[[#This Row],[ID EMISOR]], bin_banks[ID INSTITUCIÓN], 0))</f>
        <v>1</v>
      </c>
      <c r="AA167" s="36" t="b">
        <f>OR(bins_29[[#This Row],[id_hauss]]="000",
bins_29[[#This Row],[id_hauss]] = RIGHT(bins_29[[#This Row],[ID EMISOR]], 3))</f>
        <v>1</v>
      </c>
      <c r="AB167" s="37" t="b">
        <f>bins_29[[#This Row],[nom_001]]&lt;&gt;"[sin banco]"</f>
        <v>1</v>
      </c>
      <c r="AC167" s="38">
        <f>IFERROR(FIND(",", bins_29[[#This Row],[INSTITUCIÓN]]),
FIND(" S.", bins_29[[#This Row],[INSTITUCIÓN]]))</f>
        <v>14</v>
      </c>
      <c r="AD167" s="15" t="str">
        <f>LEFT(bins_29[[#This Row],[INSTITUCIÓN]], bins_29[[#This Row],[aux_mod]]-1)</f>
        <v>Banco Inbursa</v>
      </c>
      <c r="AE167" s="40" t="str">
        <f>IFERROR(VLOOKUP(bins_29[[#This Row],[ID EMISOR]], hauss[], 2, 0), "000")</f>
        <v>036</v>
      </c>
      <c r="AF167" s="15" t="str">
        <f>INDEX(banxico[alias], MATCH( bins_29[[#This Row],[id_hauss]], banxico[id_3], 0))</f>
        <v>Inbursa</v>
      </c>
      <c r="AH167" s="2" t="s">
        <v>534</v>
      </c>
      <c r="AI167" s="2" t="s">
        <v>1103</v>
      </c>
    </row>
    <row r="168" spans="5:35" x14ac:dyDescent="0.35">
      <c r="E168" s="25" t="s">
        <v>497</v>
      </c>
      <c r="F168" t="s">
        <v>333</v>
      </c>
      <c r="G168" s="16" t="str">
        <f>RIGHT(bin_banks[[#This Row],[ID INSTITUCIÓN]], 3)</f>
        <v>046</v>
      </c>
      <c r="H168" s="16">
        <f>IFERROR(MATCH(bin_banks[[#This Row],[ID INSTITUCIÓN]], bins_29[ID EMISOR], 0), "N/A")</f>
        <v>128</v>
      </c>
      <c r="I168" s="15" t="str" cm="1">
        <f t="array" ref="I168">INDEX(bins_29[nombre_mod], bin_banks[[#This Row],[id_29]])</f>
        <v>Dock Tech México</v>
      </c>
      <c r="J168" s="16" t="str" cm="1">
        <f t="array" ref="J168">INDEX(bins_29[ENTIDAD], bin_banks[[#This Row],[id_29]])</f>
        <v>0</v>
      </c>
      <c r="K168" s="15">
        <f>LEN(bin_banks[[#This Row],[ent_29]])-LEN(SUBSTITUTE(bin_banks[[#This Row],[ent_29]], "/", ""))+1</f>
        <v>1</v>
      </c>
      <c r="S168" s="13"/>
      <c r="T168" s="30" t="s">
        <v>629</v>
      </c>
      <c r="U168" s="22" t="s">
        <v>191</v>
      </c>
      <c r="V168" s="14" t="s">
        <v>926</v>
      </c>
      <c r="W168" s="14" t="s">
        <v>402</v>
      </c>
      <c r="X168" s="24" t="s">
        <v>1033</v>
      </c>
      <c r="Y168" s="23">
        <v>36526</v>
      </c>
      <c r="Z168" s="35" t="b">
        <f>ISNUMBER(MATCH(bins_29[[#This Row],[ID EMISOR]], bin_banks[ID INSTITUCIÓN], 0))</f>
        <v>1</v>
      </c>
      <c r="AA168" s="36" t="b">
        <f>OR(bins_29[[#This Row],[id_hauss]]="000",
bins_29[[#This Row],[id_hauss]] = RIGHT(bins_29[[#This Row],[ID EMISOR]], 3))</f>
        <v>1</v>
      </c>
      <c r="AB168" s="37" t="b">
        <f>bins_29[[#This Row],[nom_001]]&lt;&gt;"[sin banco]"</f>
        <v>1</v>
      </c>
      <c r="AC168" s="38">
        <f>IFERROR(FIND(",", bins_29[[#This Row],[INSTITUCIÓN]]),
FIND(" S.", bins_29[[#This Row],[INSTITUCIÓN]]))</f>
        <v>12</v>
      </c>
      <c r="AD168" s="15" t="str">
        <f>LEFT(bins_29[[#This Row],[INSTITUCIÓN]], bins_29[[#This Row],[aux_mod]]-1)</f>
        <v>Banca Mifel</v>
      </c>
      <c r="AE168" s="40" t="str">
        <f>IFERROR(VLOOKUP(bins_29[[#This Row],[ID EMISOR]], hauss[], 2, 0), "000")</f>
        <v>042</v>
      </c>
      <c r="AF168" s="15" t="str">
        <f>INDEX(banxico[alias], MATCH( bins_29[[#This Row],[id_hauss]], banxico[id_3], 0))</f>
        <v>Mifel</v>
      </c>
      <c r="AH168" s="2" t="s">
        <v>491</v>
      </c>
      <c r="AI168" s="2" t="s">
        <v>1103</v>
      </c>
    </row>
    <row r="169" spans="5:35" x14ac:dyDescent="0.35">
      <c r="E169" s="25" t="s">
        <v>544</v>
      </c>
      <c r="F169" t="s">
        <v>179</v>
      </c>
      <c r="G169" s="16" t="str">
        <f>RIGHT(bin_banks[[#This Row],[ID INSTITUCIÓN]], 3)</f>
        <v>050</v>
      </c>
      <c r="H169" s="16">
        <f>IFERROR(MATCH(bin_banks[[#This Row],[ID INSTITUCIÓN]], bins_29[ID EMISOR], 0), "N/A")</f>
        <v>10</v>
      </c>
      <c r="I169" s="15" t="str" cm="1">
        <f t="array" ref="I169">INDEX(bins_29[nombre_mod], bin_banks[[#This Row],[id_29]])</f>
        <v>Klar</v>
      </c>
      <c r="J169" s="16" t="str" cm="1">
        <f t="array" ref="J169">INDEX(bins_29[ENTIDAD], bin_banks[[#This Row],[id_29]])</f>
        <v>0</v>
      </c>
      <c r="K169" s="15">
        <f>LEN(bin_banks[[#This Row],[ent_29]])-LEN(SUBSTITUTE(bin_banks[[#This Row],[ent_29]], "/", ""))+1</f>
        <v>1</v>
      </c>
      <c r="S169" s="13"/>
      <c r="T169" s="30" t="s">
        <v>988</v>
      </c>
      <c r="U169" s="22" t="s">
        <v>191</v>
      </c>
      <c r="V169" s="14" t="s">
        <v>989</v>
      </c>
      <c r="W169" s="14" t="s">
        <v>353</v>
      </c>
      <c r="X169" s="24" t="s">
        <v>1071</v>
      </c>
      <c r="Y169" s="23">
        <v>36526</v>
      </c>
      <c r="Z169" s="35" t="b">
        <f>ISNUMBER(MATCH(bins_29[[#This Row],[ID EMISOR]], bin_banks[ID INSTITUCIÓN], 0))</f>
        <v>1</v>
      </c>
      <c r="AA169" s="36" t="b">
        <f>OR(bins_29[[#This Row],[id_hauss]]="000",
bins_29[[#This Row],[id_hauss]] = RIGHT(bins_29[[#This Row],[ID EMISOR]], 3))</f>
        <v>1</v>
      </c>
      <c r="AB169" s="37" t="b">
        <f>bins_29[[#This Row],[nom_001]]&lt;&gt;"[sin banco]"</f>
        <v>1</v>
      </c>
      <c r="AC169" s="38">
        <f>IFERROR(FIND(",", bins_29[[#This Row],[INSTITUCIÓN]]),
FIND(" S.", bins_29[[#This Row],[INSTITUCIÓN]]))</f>
        <v>20</v>
      </c>
      <c r="AD169" s="15" t="str">
        <f>LEFT(bins_29[[#This Row],[INSTITUCIÓN]], bins_29[[#This Row],[aux_mod]]-1)</f>
        <v>Scotiabank Inverlat</v>
      </c>
      <c r="AE169" s="40" t="str">
        <f>IFERROR(VLOOKUP(bins_29[[#This Row],[ID EMISOR]], hauss[], 2, 0), "000")</f>
        <v>044</v>
      </c>
      <c r="AF169" s="15" t="str">
        <f>INDEX(banxico[alias], MATCH( bins_29[[#This Row],[id_hauss]], banxico[id_3], 0))</f>
        <v>Scotiabank</v>
      </c>
      <c r="AH169" s="2" t="s">
        <v>503</v>
      </c>
      <c r="AI169" s="2" t="s">
        <v>1103</v>
      </c>
    </row>
    <row r="170" spans="5:35" x14ac:dyDescent="0.35">
      <c r="E170" s="25" t="s">
        <v>535</v>
      </c>
      <c r="F170" t="s">
        <v>320</v>
      </c>
      <c r="G170" s="16" t="str">
        <f>RIGHT(bin_banks[[#This Row],[ID INSTITUCIÓN]], 3)</f>
        <v>051</v>
      </c>
      <c r="H170" s="16">
        <f>IFERROR(MATCH(bin_banks[[#This Row],[ID INSTITUCIÓN]], bins_29[ID EMISOR], 0), "N/A")</f>
        <v>129</v>
      </c>
      <c r="I170" s="15" t="str" cm="1">
        <f t="array" ref="I170">INDEX(bins_29[nombre_mod], bin_banks[[#This Row],[id_29]])</f>
        <v>Truu Innovation</v>
      </c>
      <c r="J170" s="16" t="str" cm="1">
        <f t="array" ref="J170">INDEX(bins_29[ENTIDAD], bin_banks[[#This Row],[id_29]])</f>
        <v>0</v>
      </c>
      <c r="K170" s="15">
        <f>LEN(bin_banks[[#This Row],[ent_29]])-LEN(SUBSTITUTE(bin_banks[[#This Row],[ent_29]], "/", ""))+1</f>
        <v>1</v>
      </c>
      <c r="S170" s="13"/>
      <c r="T170" s="30" t="s">
        <v>950</v>
      </c>
      <c r="U170" s="22" t="s">
        <v>191</v>
      </c>
      <c r="V170" s="14" t="s">
        <v>951</v>
      </c>
      <c r="W170" s="14" t="s">
        <v>386</v>
      </c>
      <c r="X170" s="24" t="s">
        <v>1051</v>
      </c>
      <c r="Y170" s="23">
        <v>36526</v>
      </c>
      <c r="Z170" s="35" t="b">
        <f>ISNUMBER(MATCH(bins_29[[#This Row],[ID EMISOR]], bin_banks[ID INSTITUCIÓN], 0))</f>
        <v>1</v>
      </c>
      <c r="AA170" s="36" t="b">
        <f>OR(bins_29[[#This Row],[id_hauss]]="000",
bins_29[[#This Row],[id_hauss]] = RIGHT(bins_29[[#This Row],[ID EMISOR]], 3))</f>
        <v>1</v>
      </c>
      <c r="AB170" s="37" t="b">
        <f>bins_29[[#This Row],[nom_001]]&lt;&gt;"[sin banco]"</f>
        <v>1</v>
      </c>
      <c r="AC170" s="38">
        <f>IFERROR(FIND(",", bins_29[[#This Row],[INSTITUCIÓN]]),
FIND(" S.", bins_29[[#This Row],[INSTITUCIÓN]]))</f>
        <v>9</v>
      </c>
      <c r="AD170" s="15" t="str">
        <f>LEFT(bins_29[[#This Row],[INSTITUCIÓN]], bins_29[[#This Row],[aux_mod]]-1)</f>
        <v>Banregio</v>
      </c>
      <c r="AE170" s="40" t="str">
        <f>IFERROR(VLOOKUP(bins_29[[#This Row],[ID EMISOR]], hauss[], 2, 0), "000")</f>
        <v>058</v>
      </c>
      <c r="AF170" s="15" t="str">
        <f>INDEX(banxico[alias], MATCH( bins_29[[#This Row],[id_hauss]], banxico[id_3], 0))</f>
        <v>Banregio</v>
      </c>
      <c r="AH170" s="2" t="s">
        <v>522</v>
      </c>
      <c r="AI170" s="2" t="s">
        <v>1103</v>
      </c>
    </row>
    <row r="171" spans="5:35" x14ac:dyDescent="0.35">
      <c r="E171" s="25" t="s">
        <v>514</v>
      </c>
      <c r="F171" t="s">
        <v>341</v>
      </c>
      <c r="G171" s="16" t="str">
        <f>RIGHT(bin_banks[[#This Row],[ID INSTITUCIÓN]], 3)</f>
        <v>056</v>
      </c>
      <c r="H171" s="16">
        <f>IFERROR(MATCH(bin_banks[[#This Row],[ID INSTITUCIÓN]], bins_29[ID EMISOR], 0), "N/A")</f>
        <v>130</v>
      </c>
      <c r="I171" s="15" t="str" cm="1">
        <f t="array" ref="I171">INDEX(bins_29[nombre_mod], bin_banks[[#This Row],[id_29]])</f>
        <v>Belanea México</v>
      </c>
      <c r="J171" s="16" t="str" cm="1">
        <f t="array" ref="J171">INDEX(bins_29[ENTIDAD], bin_banks[[#This Row],[id_29]])</f>
        <v>0</v>
      </c>
      <c r="K171" s="15">
        <f>LEN(bin_banks[[#This Row],[ent_29]])-LEN(SUBSTITUTE(bin_banks[[#This Row],[ent_29]], "/", ""))+1</f>
        <v>1</v>
      </c>
      <c r="S171" s="13"/>
      <c r="T171" s="30" t="s">
        <v>632</v>
      </c>
      <c r="U171" s="22" t="s">
        <v>191</v>
      </c>
      <c r="V171" s="14" t="s">
        <v>939</v>
      </c>
      <c r="W171" s="14" t="s">
        <v>375</v>
      </c>
      <c r="X171" s="24" t="s">
        <v>1041</v>
      </c>
      <c r="Y171" s="23">
        <v>36526</v>
      </c>
      <c r="Z171" s="35" t="b">
        <f>ISNUMBER(MATCH(bins_29[[#This Row],[ID EMISOR]], bin_banks[ID INSTITUCIÓN], 0))</f>
        <v>1</v>
      </c>
      <c r="AA171" s="36" t="b">
        <f>OR(bins_29[[#This Row],[id_hauss]]="000",
bins_29[[#This Row],[id_hauss]] = RIGHT(bins_29[[#This Row],[ID EMISOR]], 3))</f>
        <v>1</v>
      </c>
      <c r="AB171" s="37" t="b">
        <f>bins_29[[#This Row],[nom_001]]&lt;&gt;"[sin banco]"</f>
        <v>1</v>
      </c>
      <c r="AC171" s="38">
        <f>IFERROR(FIND(",", bins_29[[#This Row],[INSTITUCIÓN]]),
FIND(" S.", bins_29[[#This Row],[INSTITUCIÓN]]))</f>
        <v>12</v>
      </c>
      <c r="AD171" s="15" t="str">
        <f>LEFT(bins_29[[#This Row],[INSTITUCIÓN]], bins_29[[#This Row],[aux_mod]]-1)</f>
        <v>Banco Invex</v>
      </c>
      <c r="AE171" s="40" t="str">
        <f>IFERROR(VLOOKUP(bins_29[[#This Row],[ID EMISOR]], hauss[], 2, 0), "000")</f>
        <v>059</v>
      </c>
      <c r="AF171" s="15" t="str">
        <f>INDEX(banxico[alias], MATCH( bins_29[[#This Row],[id_hauss]], banxico[id_3], 0))</f>
        <v>Invex</v>
      </c>
      <c r="AH171" s="2" t="s">
        <v>502</v>
      </c>
      <c r="AI171" s="2" t="s">
        <v>1103</v>
      </c>
    </row>
    <row r="172" spans="5:35" x14ac:dyDescent="0.35">
      <c r="E172" s="25" t="s">
        <v>492</v>
      </c>
      <c r="F172" t="s">
        <v>324</v>
      </c>
      <c r="G172" s="16" t="str">
        <f>RIGHT(bin_banks[[#This Row],[ID INSTITUCIÓN]], 3)</f>
        <v>057</v>
      </c>
      <c r="H172" s="16">
        <f>IFERROR(MATCH(bin_banks[[#This Row],[ID INSTITUCIÓN]], bins_29[ID EMISOR], 0), "N/A")</f>
        <v>131</v>
      </c>
      <c r="I172" s="15" t="str" cm="1">
        <f t="array" ref="I172">INDEX(bins_29[nombre_mod], bin_banks[[#This Row],[id_29]])</f>
        <v>Inteligencia en Finanzas</v>
      </c>
      <c r="J172" s="16" t="str" cm="1">
        <f t="array" ref="J172">INDEX(bins_29[ENTIDAD], bin_banks[[#This Row],[id_29]])</f>
        <v>0</v>
      </c>
      <c r="K172" s="15">
        <f>LEN(bin_banks[[#This Row],[ent_29]])-LEN(SUBSTITUTE(bin_banks[[#This Row],[ent_29]], "/", ""))+1</f>
        <v>1</v>
      </c>
      <c r="S172" s="13"/>
      <c r="T172" s="30" t="s">
        <v>954</v>
      </c>
      <c r="U172" s="22" t="s">
        <v>191</v>
      </c>
      <c r="V172" s="14" t="s">
        <v>955</v>
      </c>
      <c r="W172" s="14" t="s">
        <v>399</v>
      </c>
      <c r="X172" s="24" t="s">
        <v>1053</v>
      </c>
      <c r="Y172" s="23">
        <v>36526</v>
      </c>
      <c r="Z172" s="35" t="b">
        <f>ISNUMBER(MATCH(bins_29[[#This Row],[ID EMISOR]], bin_banks[ID INSTITUCIÓN], 0))</f>
        <v>1</v>
      </c>
      <c r="AA172" s="36" t="b">
        <f>OR(bins_29[[#This Row],[id_hauss]]="000",
bins_29[[#This Row],[id_hauss]] = RIGHT(bins_29[[#This Row],[ID EMISOR]], 3))</f>
        <v>1</v>
      </c>
      <c r="AB172" s="37" t="b">
        <f>bins_29[[#This Row],[nom_001]]&lt;&gt;"[sin banco]"</f>
        <v>1</v>
      </c>
      <c r="AC172" s="38">
        <f>IFERROR(FIND(",", bins_29[[#This Row],[INSTITUCIÓN]]),
FIND(" S.", bins_29[[#This Row],[INSTITUCIÓN]]))</f>
        <v>6</v>
      </c>
      <c r="AD172" s="15" t="str">
        <f>LEFT(bins_29[[#This Row],[INSTITUCIÓN]], bins_29[[#This Row],[aux_mod]]-1)</f>
        <v>Bansi</v>
      </c>
      <c r="AE172" s="40" t="str">
        <f>IFERROR(VLOOKUP(bins_29[[#This Row],[ID EMISOR]], hauss[], 2, 0), "000")</f>
        <v>060</v>
      </c>
      <c r="AF172" s="15" t="str">
        <f>INDEX(banxico[alias], MATCH( bins_29[[#This Row],[id_hauss]], banxico[id_3], 0))</f>
        <v>Bansi</v>
      </c>
      <c r="AH172" s="2" t="s">
        <v>526</v>
      </c>
      <c r="AI172" s="2" t="s">
        <v>1103</v>
      </c>
    </row>
    <row r="173" spans="5:35" x14ac:dyDescent="0.35">
      <c r="E173" s="25" t="s">
        <v>517</v>
      </c>
      <c r="F173" t="s">
        <v>340</v>
      </c>
      <c r="G173" s="16" t="str">
        <f>RIGHT(bin_banks[[#This Row],[ID INSTITUCIÓN]], 3)</f>
        <v>058</v>
      </c>
      <c r="H173" s="16">
        <f>IFERROR(MATCH(bin_banks[[#This Row],[ID INSTITUCIÓN]], bins_29[ID EMISOR], 0), "N/A")</f>
        <v>11</v>
      </c>
      <c r="I173" s="15" t="str" cm="1">
        <f t="array" ref="I173">INDEX(bins_29[nombre_mod], bin_banks[[#This Row],[id_29]])</f>
        <v>Tarjetas Banamex</v>
      </c>
      <c r="J173" s="16" t="str" cm="1">
        <f t="array" ref="J173">INDEX(bins_29[ENTIDAD], bin_banks[[#This Row],[id_29]])</f>
        <v>0</v>
      </c>
      <c r="K173" s="15">
        <f>LEN(bin_banks[[#This Row],[ent_29]])-LEN(SUBSTITUTE(bin_banks[[#This Row],[ent_29]], "/", ""))+1</f>
        <v>1</v>
      </c>
      <c r="S173" s="13"/>
      <c r="T173" s="30" t="s">
        <v>924</v>
      </c>
      <c r="U173" s="22" t="s">
        <v>191</v>
      </c>
      <c r="V173" s="14" t="s">
        <v>925</v>
      </c>
      <c r="W173" s="14" t="s">
        <v>382</v>
      </c>
      <c r="X173" s="24" t="s">
        <v>1032</v>
      </c>
      <c r="Y173" s="23">
        <v>36526</v>
      </c>
      <c r="Z173" s="35" t="b">
        <f>ISNUMBER(MATCH(bins_29[[#This Row],[ID EMISOR]], bin_banks[ID INSTITUCIÓN], 0))</f>
        <v>1</v>
      </c>
      <c r="AA173" s="36" t="b">
        <f>OR(bins_29[[#This Row],[id_hauss]]="000",
bins_29[[#This Row],[id_hauss]] = RIGHT(bins_29[[#This Row],[ID EMISOR]], 3))</f>
        <v>1</v>
      </c>
      <c r="AB173" s="37" t="b">
        <f>bins_29[[#This Row],[nom_001]]&lt;&gt;"[sin banco]"</f>
        <v>1</v>
      </c>
      <c r="AC173" s="38">
        <f>IFERROR(FIND(",", bins_29[[#This Row],[INSTITUCIÓN]]),
FIND(" S.", bins_29[[#This Row],[INSTITUCIÓN]]))</f>
        <v>13</v>
      </c>
      <c r="AD173" s="15" t="str">
        <f>LEFT(bins_29[[#This Row],[INSTITUCIÓN]], bins_29[[#This Row],[aux_mod]]-1)</f>
        <v>Banca Afirme</v>
      </c>
      <c r="AE173" s="40" t="str">
        <f>IFERROR(VLOOKUP(bins_29[[#This Row],[ID EMISOR]], hauss[], 2, 0), "000")</f>
        <v>062</v>
      </c>
      <c r="AF173" s="15" t="str">
        <f>INDEX(banxico[alias], MATCH( bins_29[[#This Row],[id_hauss]], banxico[id_3], 0))</f>
        <v>Afirme</v>
      </c>
      <c r="AH173" s="2" t="s">
        <v>548</v>
      </c>
      <c r="AI173" s="2" t="s">
        <v>1103</v>
      </c>
    </row>
    <row r="174" spans="5:35" x14ac:dyDescent="0.35">
      <c r="E174" s="25" t="s">
        <v>542</v>
      </c>
      <c r="F174" t="s">
        <v>315</v>
      </c>
      <c r="G174" s="16" t="str">
        <f>RIGHT(bin_banks[[#This Row],[ID INSTITUCIÓN]], 3)</f>
        <v>059</v>
      </c>
      <c r="H174" s="16">
        <f>IFERROR(MATCH(bin_banks[[#This Row],[ID INSTITUCIÓN]], bins_29[ID EMISOR], 0), "N/A")</f>
        <v>12</v>
      </c>
      <c r="I174" s="15" t="str" cm="1">
        <f t="array" ref="I174">INDEX(bins_29[nombre_mod], bin_banks[[#This Row],[id_29]])</f>
        <v>Mercado Libre</v>
      </c>
      <c r="J174" s="16" t="str" cm="1">
        <f t="array" ref="J174">INDEX(bins_29[ENTIDAD], bin_banks[[#This Row],[id_29]])</f>
        <v>0</v>
      </c>
      <c r="K174" s="15">
        <f>LEN(bin_banks[[#This Row],[ent_29]])-LEN(SUBSTITUTE(bin_banks[[#This Row],[ent_29]], "/", ""))+1</f>
        <v>1</v>
      </c>
      <c r="S174" s="13"/>
      <c r="T174" s="30" t="s">
        <v>948</v>
      </c>
      <c r="U174" s="22" t="s">
        <v>191</v>
      </c>
      <c r="V174" s="14" t="s">
        <v>949</v>
      </c>
      <c r="W174" s="14" t="s">
        <v>390</v>
      </c>
      <c r="X174" s="24" t="s">
        <v>1050</v>
      </c>
      <c r="Y174" s="23">
        <v>36526</v>
      </c>
      <c r="Z174" s="35" t="b">
        <f>ISNUMBER(MATCH(bins_29[[#This Row],[ID EMISOR]], bin_banks[ID INSTITUCIÓN], 0))</f>
        <v>1</v>
      </c>
      <c r="AA174" s="36" t="b">
        <f>OR(bins_29[[#This Row],[id_hauss]]="000",
bins_29[[#This Row],[id_hauss]] = RIGHT(bins_29[[#This Row],[ID EMISOR]], 3))</f>
        <v>1</v>
      </c>
      <c r="AB174" s="37" t="b">
        <f>bins_29[[#This Row],[nom_001]]&lt;&gt;"[sin banco]"</f>
        <v>1</v>
      </c>
      <c r="AC174" s="38">
        <f>IFERROR(FIND(",", bins_29[[#This Row],[INSTITUCIÓN]]),
FIND(" S.", bins_29[[#This Row],[INSTITUCIÓN]]))</f>
        <v>8</v>
      </c>
      <c r="AD174" s="15" t="str">
        <f>LEFT(bins_29[[#This Row],[INSTITUCIÓN]], bins_29[[#This Row],[aux_mod]]-1)</f>
        <v>Banorte</v>
      </c>
      <c r="AE174" s="40" t="str">
        <f>IFERROR(VLOOKUP(bins_29[[#This Row],[ID EMISOR]], hauss[], 2, 0), "000")</f>
        <v>072</v>
      </c>
      <c r="AF174" s="15" t="str">
        <f>INDEX(banxico[alias], MATCH( bins_29[[#This Row],[id_hauss]], banxico[id_3], 0))</f>
        <v>Banorte</v>
      </c>
      <c r="AH174" s="2" t="s">
        <v>1160</v>
      </c>
      <c r="AI174" s="2" t="s">
        <v>1103</v>
      </c>
    </row>
    <row r="175" spans="5:35" x14ac:dyDescent="0.35">
      <c r="E175" s="25" t="s">
        <v>355</v>
      </c>
      <c r="F175" t="s">
        <v>334</v>
      </c>
      <c r="G175" s="16" t="str">
        <f>RIGHT(bin_banks[[#This Row],[ID INSTITUCIÓN]], 3)</f>
        <v>062</v>
      </c>
      <c r="H175" s="16">
        <f>IFERROR(MATCH(bin_banks[[#This Row],[ID INSTITUCIÓN]], bins_29[ID EMISOR], 0), "N/A")</f>
        <v>132</v>
      </c>
      <c r="I175" s="15" t="str" cm="1">
        <f t="array" ref="I175">INDEX(bins_29[nombre_mod], bin_banks[[#This Row],[id_29]])</f>
        <v>CF Tech</v>
      </c>
      <c r="J175" s="16" t="str" cm="1">
        <f t="array" ref="J175">INDEX(bins_29[ENTIDAD], bin_banks[[#This Row],[id_29]])</f>
        <v>0</v>
      </c>
      <c r="K175" s="15">
        <f>LEN(bin_banks[[#This Row],[ent_29]])-LEN(SUBSTITUTE(bin_banks[[#This Row],[ent_29]], "/", ""))+1</f>
        <v>1</v>
      </c>
      <c r="S175" s="13"/>
      <c r="T175" s="30" t="s">
        <v>694</v>
      </c>
      <c r="U175" s="22" t="s">
        <v>191</v>
      </c>
      <c r="V175" s="14" t="s">
        <v>930</v>
      </c>
      <c r="W175" s="14" t="s">
        <v>371</v>
      </c>
      <c r="X175" s="24" t="s">
        <v>1036</v>
      </c>
      <c r="Y175" s="23">
        <v>36526</v>
      </c>
      <c r="Z175" s="35" t="b">
        <f>ISNUMBER(MATCH(bins_29[[#This Row],[ID EMISOR]], bin_banks[ID INSTITUCIÓN], 0))</f>
        <v>1</v>
      </c>
      <c r="AA175" s="36" t="b">
        <f>OR(bins_29[[#This Row],[id_hauss]]="000",
bins_29[[#This Row],[id_hauss]] = RIGHT(bins_29[[#This Row],[ID EMISOR]], 3))</f>
        <v>1</v>
      </c>
      <c r="AB175" s="37" t="b">
        <f>bins_29[[#This Row],[nom_001]]&lt;&gt;"[sin banco]"</f>
        <v>1</v>
      </c>
      <c r="AC175" s="38">
        <f>IFERROR(FIND(",", bins_29[[#This Row],[INSTITUCIÓN]]),
FIND(" S.", bins_29[[#This Row],[INSTITUCIÓN]]))</f>
        <v>13</v>
      </c>
      <c r="AD175" s="15" t="str">
        <f>LEFT(bins_29[[#This Row],[INSTITUCIÓN]], bins_29[[#This Row],[aux_mod]]-1)</f>
        <v>Banco Azteca</v>
      </c>
      <c r="AE175" s="40" t="str">
        <f>IFERROR(VLOOKUP(bins_29[[#This Row],[ID EMISOR]], hauss[], 2, 0), "000")</f>
        <v>127</v>
      </c>
      <c r="AF175" s="15" t="str">
        <f>INDEX(banxico[alias], MATCH( bins_29[[#This Row],[id_hauss]], banxico[id_3], 0))</f>
        <v>Banco Azteca</v>
      </c>
      <c r="AH175" s="2" t="s">
        <v>541</v>
      </c>
      <c r="AI175" s="2" t="s">
        <v>790</v>
      </c>
    </row>
    <row r="176" spans="5:35" x14ac:dyDescent="0.35">
      <c r="E176" s="25" t="s">
        <v>363</v>
      </c>
      <c r="F176" t="s">
        <v>331</v>
      </c>
      <c r="G176" s="16" t="str">
        <f>RIGHT(bin_banks[[#This Row],[ID INSTITUCIÓN]], 3)</f>
        <v>067</v>
      </c>
      <c r="H176" s="16">
        <f>IFERROR(MATCH(bin_banks[[#This Row],[ID INSTITUCIÓN]], bins_29[ID EMISOR], 0), "N/A")</f>
        <v>133</v>
      </c>
      <c r="I176" s="15" t="str" cm="1">
        <f t="array" ref="I176">INDEX(bins_29[nombre_mod], bin_banks[[#This Row],[id_29]])</f>
        <v>Credencial Processing</v>
      </c>
      <c r="J176" s="16" t="str" cm="1">
        <f t="array" ref="J176">INDEX(bins_29[ENTIDAD], bin_banks[[#This Row],[id_29]])</f>
        <v>0</v>
      </c>
      <c r="K176" s="15">
        <f>LEN(bin_banks[[#This Row],[ent_29]])-LEN(SUBSTITUTE(bin_banks[[#This Row],[ent_29]], "/", ""))+1</f>
        <v>1</v>
      </c>
      <c r="S176" s="13"/>
      <c r="T176" s="30" t="s">
        <v>630</v>
      </c>
      <c r="U176" s="22" t="s">
        <v>191</v>
      </c>
      <c r="V176" s="14" t="s">
        <v>929</v>
      </c>
      <c r="W176" s="14" t="s">
        <v>354</v>
      </c>
      <c r="X176" s="24" t="s">
        <v>1035</v>
      </c>
      <c r="Y176" s="23">
        <v>36526</v>
      </c>
      <c r="Z176" s="35" t="b">
        <f>ISNUMBER(MATCH(bins_29[[#This Row],[ID EMISOR]], bin_banks[ID INSTITUCIÓN], 0))</f>
        <v>1</v>
      </c>
      <c r="AA176" s="36" t="b">
        <f>OR(bins_29[[#This Row],[id_hauss]]="000",
bins_29[[#This Row],[id_hauss]] = RIGHT(bins_29[[#This Row],[ID EMISOR]], 3))</f>
        <v>1</v>
      </c>
      <c r="AB176" s="37" t="b">
        <f>bins_29[[#This Row],[nom_001]]&lt;&gt;"[sin banco]"</f>
        <v>1</v>
      </c>
      <c r="AC176" s="38">
        <f>IFERROR(FIND(",", bins_29[[#This Row],[INSTITUCIÓN]]),
FIND(" S.", bins_29[[#This Row],[INSTITUCIÓN]]))</f>
        <v>21</v>
      </c>
      <c r="AD176" s="15" t="str">
        <f>LEFT(bins_29[[#This Row],[INSTITUCIÓN]], bins_29[[#This Row],[aux_mod]]-1)</f>
        <v>Banco Autofin México</v>
      </c>
      <c r="AE176" s="40" t="str">
        <f>IFERROR(VLOOKUP(bins_29[[#This Row],[ID EMISOR]], hauss[], 2, 0), "000")</f>
        <v>128</v>
      </c>
      <c r="AF176" s="15" t="str">
        <f>INDEX(banxico[alias], MATCH( bins_29[[#This Row],[id_hauss]], banxico[id_3], 0))</f>
        <v>Autofin</v>
      </c>
      <c r="AH176" s="2" t="s">
        <v>497</v>
      </c>
      <c r="AI176" s="2" t="s">
        <v>1103</v>
      </c>
    </row>
    <row r="177" spans="5:35" x14ac:dyDescent="0.35">
      <c r="E177" s="25" t="s">
        <v>549</v>
      </c>
      <c r="F177" t="s">
        <v>326</v>
      </c>
      <c r="G177" s="16" t="str">
        <f>RIGHT(bin_banks[[#This Row],[ID INSTITUCIÓN]], 3)</f>
        <v>071</v>
      </c>
      <c r="H177" s="16">
        <f>IFERROR(MATCH(bin_banks[[#This Row],[ID INSTITUCIÓN]], bins_29[ID EMISOR], 0), "N/A")</f>
        <v>134</v>
      </c>
      <c r="I177" s="15" t="str" cm="1">
        <f t="array" ref="I177">INDEX(bins_29[nombre_mod], bin_banks[[#This Row],[id_29]])</f>
        <v>Undostres Wallet</v>
      </c>
      <c r="J177" s="16" t="str" cm="1">
        <f t="array" ref="J177">INDEX(bins_29[ENTIDAD], bin_banks[[#This Row],[id_29]])</f>
        <v>0</v>
      </c>
      <c r="K177" s="15">
        <f>LEN(bin_banks[[#This Row],[ent_29]])-LEN(SUBSTITUTE(bin_banks[[#This Row],[ent_29]], "/", ""))+1</f>
        <v>1</v>
      </c>
      <c r="S177" s="13"/>
      <c r="T177" s="30" t="s">
        <v>702</v>
      </c>
      <c r="U177" s="22" t="s">
        <v>191</v>
      </c>
      <c r="V177" s="14" t="s">
        <v>703</v>
      </c>
      <c r="W177" s="14" t="s">
        <v>407</v>
      </c>
      <c r="X177" s="24" t="s">
        <v>624</v>
      </c>
      <c r="Y177" s="23">
        <v>36526</v>
      </c>
      <c r="Z177" s="35" t="b">
        <f>ISNUMBER(MATCH(bins_29[[#This Row],[ID EMISOR]], bin_banks[ID INSTITUCIÓN], 0))</f>
        <v>1</v>
      </c>
      <c r="AA177" s="36" t="b">
        <f>OR(bins_29[[#This Row],[id_hauss]]="000",
bins_29[[#This Row],[id_hauss]] = RIGHT(bins_29[[#This Row],[ID EMISOR]], 3))</f>
        <v>1</v>
      </c>
      <c r="AB177" s="37" t="b">
        <f>bins_29[[#This Row],[nom_001]]&lt;&gt;"[sin banco]"</f>
        <v>1</v>
      </c>
      <c r="AC177" s="38">
        <f>IFERROR(FIND(",", bins_29[[#This Row],[INSTITUCIÓN]]),
FIND(" S.", bins_29[[#This Row],[INSTITUCIÓN]]))</f>
        <v>18</v>
      </c>
      <c r="AD177" s="15" t="str">
        <f>LEFT(bins_29[[#This Row],[INSTITUCIÓN]], bins_29[[#This Row],[aux_mod]]-1)</f>
        <v>Banco Compartamos</v>
      </c>
      <c r="AE177" s="40" t="str">
        <f>IFERROR(VLOOKUP(bins_29[[#This Row],[ID EMISOR]], hauss[], 2, 0), "000")</f>
        <v>130</v>
      </c>
      <c r="AF177" s="15" t="str">
        <f>INDEX(banxico[alias], MATCH( bins_29[[#This Row],[id_hauss]], banxico[id_3], 0))</f>
        <v>Compartamos</v>
      </c>
      <c r="AH177" s="2" t="s">
        <v>544</v>
      </c>
      <c r="AI177" s="2" t="s">
        <v>1143</v>
      </c>
    </row>
    <row r="178" spans="5:35" x14ac:dyDescent="0.35">
      <c r="E178" s="25" t="s">
        <v>529</v>
      </c>
      <c r="F178" t="s">
        <v>349</v>
      </c>
      <c r="G178" s="16" t="str">
        <f>RIGHT(bin_banks[[#This Row],[ID INSTITUCIÓN]], 3)</f>
        <v>073</v>
      </c>
      <c r="H178" s="16">
        <f>IFERROR(MATCH(bin_banks[[#This Row],[ID INSTITUCIÓN]], bins_29[ID EMISOR], 0), "N/A")</f>
        <v>135</v>
      </c>
      <c r="I178" s="15" t="str" cm="1">
        <f t="array" ref="I178">INDEX(bins_29[nombre_mod], bin_banks[[#This Row],[id_29]])</f>
        <v>Ostrea Solutions</v>
      </c>
      <c r="J178" s="16" t="str" cm="1">
        <f t="array" ref="J178">INDEX(bins_29[ENTIDAD], bin_banks[[#This Row],[id_29]])</f>
        <v>0</v>
      </c>
      <c r="K178" s="15">
        <f>LEN(bin_banks[[#This Row],[ent_29]])-LEN(SUBSTITUTE(bin_banks[[#This Row],[ent_29]], "/", ""))+1</f>
        <v>1</v>
      </c>
      <c r="S178" s="13"/>
      <c r="T178" s="30" t="s">
        <v>940</v>
      </c>
      <c r="U178" s="22" t="s">
        <v>191</v>
      </c>
      <c r="V178" s="14" t="s">
        <v>941</v>
      </c>
      <c r="W178" s="14" t="s">
        <v>377</v>
      </c>
      <c r="X178" s="24" t="s">
        <v>1042</v>
      </c>
      <c r="Y178" s="23">
        <v>36526</v>
      </c>
      <c r="Z178" s="35" t="b">
        <f>ISNUMBER(MATCH(bins_29[[#This Row],[ID EMISOR]], bin_banks[ID INSTITUCIÓN], 0))</f>
        <v>1</v>
      </c>
      <c r="AA178" s="36" t="b">
        <f>OR(bins_29[[#This Row],[id_hauss]]="000",
bins_29[[#This Row],[id_hauss]] = RIGHT(bins_29[[#This Row],[ID EMISOR]], 3))</f>
        <v>1</v>
      </c>
      <c r="AB178" s="37" t="b">
        <f>bins_29[[#This Row],[nom_001]]&lt;&gt;"[sin banco]"</f>
        <v>1</v>
      </c>
      <c r="AC178" s="38">
        <f>IFERROR(FIND(",", bins_29[[#This Row],[INSTITUCIÓN]]),
FIND(" S.", bins_29[[#This Row],[INSTITUCIÓN]]))</f>
        <v>14</v>
      </c>
      <c r="AD178" s="15" t="str">
        <f>LEFT(bins_29[[#This Row],[INSTITUCIÓN]], bins_29[[#This Row],[aux_mod]]-1)</f>
        <v>Banco Multiva</v>
      </c>
      <c r="AE178" s="40" t="str">
        <f>IFERROR(VLOOKUP(bins_29[[#This Row],[ID EMISOR]], hauss[], 2, 0), "000")</f>
        <v>132</v>
      </c>
      <c r="AF178" s="15" t="str">
        <f>INDEX(banxico[alias], MATCH( bins_29[[#This Row],[id_hauss]], banxico[id_3], 0))</f>
        <v>Multiva Banco</v>
      </c>
      <c r="AH178" s="2" t="s">
        <v>535</v>
      </c>
      <c r="AI178" s="2" t="s">
        <v>1103</v>
      </c>
    </row>
    <row r="179" spans="5:35" x14ac:dyDescent="0.35">
      <c r="E179" s="25" t="s">
        <v>525</v>
      </c>
      <c r="F179" t="s">
        <v>332</v>
      </c>
      <c r="G179" s="16" t="str">
        <f>RIGHT(bin_banks[[#This Row],[ID INSTITUCIÓN]], 3)</f>
        <v>074</v>
      </c>
      <c r="H179" s="16">
        <f>IFERROR(MATCH(bin_banks[[#This Row],[ID INSTITUCIÓN]], bins_29[ID EMISOR], 0), "N/A")</f>
        <v>136</v>
      </c>
      <c r="I179" s="15" t="str" cm="1">
        <f t="array" ref="I179">INDEX(bins_29[nombre_mod], bin_banks[[#This Row],[id_29]])</f>
        <v>Apoyo Multiple</v>
      </c>
      <c r="J179" s="16" t="str" cm="1">
        <f t="array" ref="J179">INDEX(bins_29[ENTIDAD], bin_banks[[#This Row],[id_29]])</f>
        <v>0</v>
      </c>
      <c r="K179" s="15">
        <f>LEN(bin_banks[[#This Row],[ent_29]])-LEN(SUBSTITUTE(bin_banks[[#This Row],[ent_29]], "/", ""))+1</f>
        <v>1</v>
      </c>
      <c r="S179" s="13"/>
      <c r="T179" s="30" t="s">
        <v>927</v>
      </c>
      <c r="U179" s="22" t="s">
        <v>191</v>
      </c>
      <c r="V179" s="14" t="s">
        <v>928</v>
      </c>
      <c r="W179" s="14" t="s">
        <v>412</v>
      </c>
      <c r="X179" s="24" t="s">
        <v>1034</v>
      </c>
      <c r="Y179" s="23">
        <v>40406</v>
      </c>
      <c r="Z179" s="35" t="b">
        <f>ISNUMBER(MATCH(bins_29[[#This Row],[ID EMISOR]], bin_banks[ID INSTITUCIÓN], 0))</f>
        <v>1</v>
      </c>
      <c r="AA179" s="36" t="b">
        <f>OR(bins_29[[#This Row],[id_hauss]]="000",
bins_29[[#This Row],[id_hauss]] = RIGHT(bins_29[[#This Row],[ID EMISOR]], 3))</f>
        <v>1</v>
      </c>
      <c r="AB179" s="37" t="b">
        <f>bins_29[[#This Row],[nom_001]]&lt;&gt;"[sin banco]"</f>
        <v>1</v>
      </c>
      <c r="AC179" s="38">
        <f>IFERROR(FIND(",", bins_29[[#This Row],[INSTITUCIÓN]]),
FIND(" S.", bins_29[[#This Row],[INSTITUCIÓN]]))</f>
        <v>15</v>
      </c>
      <c r="AD179" s="15" t="str">
        <f>LEFT(bins_29[[#This Row],[INSTITUCIÓN]], bins_29[[#This Row],[aux_mod]]-1)</f>
        <v>Banco Actinver</v>
      </c>
      <c r="AE179" s="40" t="str">
        <f>IFERROR(VLOOKUP(bins_29[[#This Row],[ID EMISOR]], hauss[], 2, 0), "000")</f>
        <v>133</v>
      </c>
      <c r="AF179" s="15" t="str">
        <f>INDEX(banxico[alias], MATCH( bins_29[[#This Row],[id_hauss]], banxico[id_3], 0))</f>
        <v>Actinver</v>
      </c>
      <c r="AH179" s="2" t="s">
        <v>514</v>
      </c>
      <c r="AI179" s="2" t="s">
        <v>1103</v>
      </c>
    </row>
    <row r="180" spans="5:35" x14ac:dyDescent="0.35">
      <c r="E180" s="25" t="s">
        <v>516</v>
      </c>
      <c r="F180" t="s">
        <v>342</v>
      </c>
      <c r="G180" s="16" t="str">
        <f>RIGHT(bin_banks[[#This Row],[ID INSTITUCIÓN]], 3)</f>
        <v>075</v>
      </c>
      <c r="H180" s="16">
        <f>IFERROR(MATCH(bin_banks[[#This Row],[ID INSTITUCIÓN]], bins_29[ID EMISOR], 0), "N/A")</f>
        <v>137</v>
      </c>
      <c r="I180" s="15" t="str" cm="1">
        <f t="array" ref="I180">INDEX(bins_29[nombre_mod], bin_banks[[#This Row],[id_29]])</f>
        <v>JVS INC México</v>
      </c>
      <c r="J180" s="16" t="str" cm="1">
        <f t="array" ref="J180">INDEX(bins_29[ENTIDAD], bin_banks[[#This Row],[id_29]])</f>
        <v>0</v>
      </c>
      <c r="K180" s="15">
        <f>LEN(bin_banks[[#This Row],[ent_29]])-LEN(SUBSTITUTE(bin_banks[[#This Row],[ent_29]], "/", ""))+1</f>
        <v>1</v>
      </c>
      <c r="S180" s="13"/>
      <c r="T180" s="30" t="s">
        <v>972</v>
      </c>
      <c r="U180" s="22" t="s">
        <v>191</v>
      </c>
      <c r="V180" s="14" t="s">
        <v>973</v>
      </c>
      <c r="W180" s="14" t="s">
        <v>401</v>
      </c>
      <c r="X180" s="24" t="s">
        <v>1063</v>
      </c>
      <c r="Y180" s="23">
        <v>40773</v>
      </c>
      <c r="Z180" s="35" t="b">
        <f>ISNUMBER(MATCH(bins_29[[#This Row],[ID EMISOR]], bin_banks[ID INSTITUCIÓN], 0))</f>
        <v>1</v>
      </c>
      <c r="AA180" s="36" t="b">
        <f>OR(bins_29[[#This Row],[id_hauss]]="000",
bins_29[[#This Row],[id_hauss]] = RIGHT(bins_29[[#This Row],[ID EMISOR]], 3))</f>
        <v>1</v>
      </c>
      <c r="AB180" s="37" t="b">
        <f>bins_29[[#This Row],[nom_001]]&lt;&gt;"[sin banco]"</f>
        <v>1</v>
      </c>
      <c r="AC180" s="38">
        <f>IFERROR(FIND(",", bins_29[[#This Row],[INSTITUCIÓN]]),
FIND(" S.", bins_29[[#This Row],[INSTITUCIÓN]]))</f>
        <v>12</v>
      </c>
      <c r="AD180" s="15" t="str">
        <f>LEFT(bins_29[[#This Row],[INSTITUCIÓN]], bins_29[[#This Row],[aux_mod]]-1)</f>
        <v>Inter Banco</v>
      </c>
      <c r="AE180" s="40" t="str">
        <f>IFERROR(VLOOKUP(bins_29[[#This Row],[ID EMISOR]], hauss[], 2, 0), "000")</f>
        <v>136</v>
      </c>
      <c r="AF180" s="15" t="str">
        <f>INDEX(banxico[alias], MATCH( bins_29[[#This Row],[id_hauss]], banxico[id_3], 0))</f>
        <v>Intercam Banco</v>
      </c>
      <c r="AH180" s="2" t="s">
        <v>492</v>
      </c>
      <c r="AI180" s="2" t="s">
        <v>1103</v>
      </c>
    </row>
    <row r="181" spans="5:35" x14ac:dyDescent="0.35">
      <c r="E181" s="25" t="s">
        <v>511</v>
      </c>
      <c r="F181" t="s">
        <v>327</v>
      </c>
      <c r="G181" s="16" t="str">
        <f>RIGHT(bin_banks[[#This Row],[ID INSTITUCIÓN]], 3)</f>
        <v>076</v>
      </c>
      <c r="H181" s="16">
        <f>IFERROR(MATCH(bin_banks[[#This Row],[ID INSTITUCIÓN]], bins_29[ID EMISOR], 0), "N/A")</f>
        <v>138</v>
      </c>
      <c r="I181" s="15" t="str" cm="1">
        <f t="array" ref="I181">INDEX(bins_29[nombre_mod], bin_banks[[#This Row],[id_29]])</f>
        <v>REV México</v>
      </c>
      <c r="J181" s="16" t="str" cm="1">
        <f t="array" ref="J181">INDEX(bins_29[ENTIDAD], bin_banks[[#This Row],[id_29]])</f>
        <v>0</v>
      </c>
      <c r="K181" s="15">
        <f>LEN(bin_banks[[#This Row],[ent_29]])-LEN(SUBSTITUTE(bin_banks[[#This Row],[ent_29]], "/", ""))+1</f>
        <v>1</v>
      </c>
      <c r="S181" s="13"/>
      <c r="T181" s="30" t="s">
        <v>623</v>
      </c>
      <c r="U181" s="22" t="s">
        <v>191</v>
      </c>
      <c r="V181" s="14" t="s">
        <v>921</v>
      </c>
      <c r="W181" s="14" t="s">
        <v>400</v>
      </c>
      <c r="X181" s="24" t="s">
        <v>1030</v>
      </c>
      <c r="Y181" s="23">
        <v>36526</v>
      </c>
      <c r="Z181" s="35" t="b">
        <f>ISNUMBER(MATCH(bins_29[[#This Row],[ID EMISOR]], bin_banks[ID INSTITUCIÓN], 0))</f>
        <v>1</v>
      </c>
      <c r="AA181" s="36" t="b">
        <f>OR(bins_29[[#This Row],[id_hauss]]="000",
bins_29[[#This Row],[id_hauss]] = RIGHT(bins_29[[#This Row],[ID EMISOR]], 3))</f>
        <v>1</v>
      </c>
      <c r="AB181" s="37" t="b">
        <f>bins_29[[#This Row],[nom_001]]&lt;&gt;"[sin banco]"</f>
        <v>1</v>
      </c>
      <c r="AC181" s="38">
        <f>IFERROR(FIND(",", bins_29[[#This Row],[INSTITUCIÓN]]),
FIND(" S.", bins_29[[#This Row],[INSTITUCIÓN]]))</f>
        <v>12</v>
      </c>
      <c r="AD181" s="15" t="str">
        <f>LEFT(bins_29[[#This Row],[INSTITUCIÓN]], bins_29[[#This Row],[aux_mod]]-1)</f>
        <v>ABC Capital</v>
      </c>
      <c r="AE181" s="40" t="str">
        <f>IFERROR(VLOOKUP(bins_29[[#This Row],[ID EMISOR]], hauss[], 2, 0), "000")</f>
        <v>138</v>
      </c>
      <c r="AF181" s="15" t="str">
        <f>INDEX(banxico[alias], MATCH( bins_29[[#This Row],[id_hauss]], banxico[id_3], 0))</f>
        <v>ABC Capital</v>
      </c>
      <c r="AH181" s="2" t="s">
        <v>517</v>
      </c>
      <c r="AI181" s="2" t="s">
        <v>1137</v>
      </c>
    </row>
    <row r="182" spans="5:35" x14ac:dyDescent="0.35">
      <c r="E182" s="25" t="s">
        <v>523</v>
      </c>
      <c r="F182" t="s">
        <v>325</v>
      </c>
      <c r="G182" s="16" t="str">
        <f>RIGHT(bin_banks[[#This Row],[ID INSTITUCIÓN]], 3)</f>
        <v>084</v>
      </c>
      <c r="H182" s="16">
        <f>IFERROR(MATCH(bin_banks[[#This Row],[ID INSTITUCIÓN]], bins_29[ID EMISOR], 0), "N/A")</f>
        <v>139</v>
      </c>
      <c r="I182" s="15" t="str" cm="1">
        <f t="array" ref="I182">INDEX(bins_29[nombre_mod], bin_banks[[#This Row],[id_29]])</f>
        <v>Banco Bineo</v>
      </c>
      <c r="J182" s="16" t="str" cm="1">
        <f t="array" ref="J182">INDEX(bins_29[ENTIDAD], bin_banks[[#This Row],[id_29]])</f>
        <v>0</v>
      </c>
      <c r="K182" s="15">
        <f>LEN(bin_banks[[#This Row],[ent_29]])-LEN(SUBSTITUTE(bin_banks[[#This Row],[ent_29]], "/", ""))+1</f>
        <v>1</v>
      </c>
      <c r="S182" s="13"/>
      <c r="T182" s="30" t="s">
        <v>791</v>
      </c>
      <c r="U182" s="22" t="s">
        <v>191</v>
      </c>
      <c r="V182" s="14" t="s">
        <v>792</v>
      </c>
      <c r="W182" s="14" t="s">
        <v>393</v>
      </c>
      <c r="X182" s="24" t="s">
        <v>624</v>
      </c>
      <c r="Y182" s="23">
        <v>36526</v>
      </c>
      <c r="Z182" s="35" t="b">
        <f>ISNUMBER(MATCH(bins_29[[#This Row],[ID EMISOR]], bin_banks[ID INSTITUCIÓN], 0))</f>
        <v>1</v>
      </c>
      <c r="AA182" s="36" t="b">
        <f>OR(bins_29[[#This Row],[id_hauss]]="000",
bins_29[[#This Row],[id_hauss]] = RIGHT(bins_29[[#This Row],[ID EMISOR]], 3))</f>
        <v>1</v>
      </c>
      <c r="AB182" s="37" t="b">
        <f>bins_29[[#This Row],[nom_001]]&lt;&gt;"[sin banco]"</f>
        <v>1</v>
      </c>
      <c r="AC182" s="38">
        <f>IFERROR(FIND(",", bins_29[[#This Row],[INSTITUCIÓN]]),
FIND(" S.", bins_29[[#This Row],[INSTITUCIÓN]]))</f>
        <v>11</v>
      </c>
      <c r="AD182" s="15" t="str">
        <f>LEFT(bins_29[[#This Row],[INSTITUCIÓN]], bins_29[[#This Row],[aux_mod]]-1)</f>
        <v>Consubanco</v>
      </c>
      <c r="AE182" s="40" t="str">
        <f>IFERROR(VLOOKUP(bins_29[[#This Row],[ID EMISOR]], hauss[], 2, 0), "000")</f>
        <v>140</v>
      </c>
      <c r="AF182" s="15" t="str">
        <f>INDEX(banxico[alias], MATCH( bins_29[[#This Row],[id_hauss]], banxico[id_3], 0))</f>
        <v>Consubanco</v>
      </c>
      <c r="AH182" s="2" t="s">
        <v>542</v>
      </c>
      <c r="AI182" s="2" t="s">
        <v>1140</v>
      </c>
    </row>
    <row r="183" spans="5:35" x14ac:dyDescent="0.35">
      <c r="E183" s="25" t="s">
        <v>488</v>
      </c>
      <c r="F183" t="s">
        <v>336</v>
      </c>
      <c r="G183" s="16" t="str">
        <f>RIGHT(bin_banks[[#This Row],[ID INSTITUCIÓN]], 3)</f>
        <v>089</v>
      </c>
      <c r="H183" s="16">
        <f>IFERROR(MATCH(bin_banks[[#This Row],[ID INSTITUCIÓN]], bins_29[ID EMISOR], 0), "N/A")</f>
        <v>140</v>
      </c>
      <c r="I183" s="15" t="str" cm="1">
        <f t="array" ref="I183">INDEX(bins_29[nombre_mod], bin_banks[[#This Row],[id_29]])</f>
        <v>Nelo Mobile</v>
      </c>
      <c r="J183" s="16" t="str" cm="1">
        <f t="array" ref="J183">INDEX(bins_29[ENTIDAD], bin_banks[[#This Row],[id_29]])</f>
        <v>0</v>
      </c>
      <c r="K183" s="15">
        <f>LEN(bin_banks[[#This Row],[ent_29]])-LEN(SUBSTITUTE(bin_banks[[#This Row],[ent_29]], "/", ""))+1</f>
        <v>1</v>
      </c>
      <c r="S183" s="13"/>
      <c r="T183" s="30" t="s">
        <v>646</v>
      </c>
      <c r="U183" s="22" t="s">
        <v>191</v>
      </c>
      <c r="V183" s="14" t="s">
        <v>958</v>
      </c>
      <c r="W183" s="14" t="s">
        <v>410</v>
      </c>
      <c r="X183" s="24" t="s">
        <v>1055</v>
      </c>
      <c r="Y183" s="23">
        <v>40148</v>
      </c>
      <c r="Z183" s="35" t="b">
        <f>ISNUMBER(MATCH(bins_29[[#This Row],[ID EMISOR]], bin_banks[ID INSTITUCIÓN], 0))</f>
        <v>1</v>
      </c>
      <c r="AA183" s="36" t="b">
        <f>OR(bins_29[[#This Row],[id_hauss]]="000",
bins_29[[#This Row],[id_hauss]] = RIGHT(bins_29[[#This Row],[ID EMISOR]], 3))</f>
        <v>1</v>
      </c>
      <c r="AB183" s="37" t="b">
        <f>bins_29[[#This Row],[nom_001]]&lt;&gt;"[sin banco]"</f>
        <v>1</v>
      </c>
      <c r="AC183" s="38">
        <f>IFERROR(FIND(",", bins_29[[#This Row],[INSTITUCIÓN]]),
FIND(" S.", bins_29[[#This Row],[INSTITUCIÓN]]))</f>
        <v>8</v>
      </c>
      <c r="AD183" s="15" t="str">
        <f>LEFT(bins_29[[#This Row],[INSTITUCIÓN]], bins_29[[#This Row],[aux_mod]]-1)</f>
        <v>Cibanco</v>
      </c>
      <c r="AE183" s="40" t="str">
        <f>IFERROR(VLOOKUP(bins_29[[#This Row],[ID EMISOR]], hauss[], 2, 0), "000")</f>
        <v>143</v>
      </c>
      <c r="AF183" s="15" t="str">
        <f>INDEX(banxico[alias], MATCH( bins_29[[#This Row],[id_hauss]], banxico[id_3], 0))</f>
        <v>CI Bolsa</v>
      </c>
      <c r="AH183" s="2" t="s">
        <v>355</v>
      </c>
      <c r="AI183" s="2" t="s">
        <v>1103</v>
      </c>
    </row>
    <row r="184" spans="5:35" x14ac:dyDescent="0.35">
      <c r="E184" s="25" t="s">
        <v>490</v>
      </c>
      <c r="F184" t="s">
        <v>335</v>
      </c>
      <c r="G184" s="16" t="str">
        <f>RIGHT(bin_banks[[#This Row],[ID INSTITUCIÓN]], 3)</f>
        <v>090</v>
      </c>
      <c r="H184" s="16">
        <f>IFERROR(MATCH(bin_banks[[#This Row],[ID INSTITUCIÓN]], bins_29[ID EMISOR], 0), "N/A")</f>
        <v>141</v>
      </c>
      <c r="I184" s="15" t="str" cm="1">
        <f t="array" ref="I184">INDEX(bins_29[nombre_mod], bin_banks[[#This Row],[id_29]])</f>
        <v>Aplaz</v>
      </c>
      <c r="J184" s="16" t="str" cm="1">
        <f t="array" ref="J184">INDEX(bins_29[ENTIDAD], bin_banks[[#This Row],[id_29]])</f>
        <v>0</v>
      </c>
      <c r="K184" s="15">
        <f>LEN(bin_banks[[#This Row],[ent_29]])-LEN(SUBSTITUTE(bin_banks[[#This Row],[ent_29]], "/", ""))+1</f>
        <v>1</v>
      </c>
      <c r="S184" s="13"/>
      <c r="T184" s="30" t="s">
        <v>637</v>
      </c>
      <c r="U184" s="22" t="s">
        <v>191</v>
      </c>
      <c r="V184" s="14" t="s">
        <v>947</v>
      </c>
      <c r="W184" s="14" t="s">
        <v>500</v>
      </c>
      <c r="X184" s="24" t="s">
        <v>1049</v>
      </c>
      <c r="Y184" s="23">
        <v>41572</v>
      </c>
      <c r="Z184" s="35" t="b">
        <f>ISNUMBER(MATCH(bins_29[[#This Row],[ID EMISOR]], bin_banks[ID INSTITUCIÓN], 0))</f>
        <v>1</v>
      </c>
      <c r="AA184" s="36" t="b">
        <f>OR(bins_29[[#This Row],[id_hauss]]="000",
bins_29[[#This Row],[id_hauss]] = RIGHT(bins_29[[#This Row],[ID EMISOR]], 3))</f>
        <v>1</v>
      </c>
      <c r="AB184" s="37" t="b">
        <f>bins_29[[#This Row],[nom_001]]&lt;&gt;"[sin banco]"</f>
        <v>1</v>
      </c>
      <c r="AC184" s="38">
        <f>IFERROR(FIND(",", bins_29[[#This Row],[INSTITUCIÓN]]),
FIND(" S.", bins_29[[#This Row],[INSTITUCIÓN]]))</f>
        <v>9</v>
      </c>
      <c r="AD184" s="15" t="str">
        <f>LEFT(bins_29[[#This Row],[INSTITUCIÓN]], bins_29[[#This Row],[aux_mod]]-1)</f>
        <v>Bankaool</v>
      </c>
      <c r="AE184" s="40" t="str">
        <f>IFERROR(VLOOKUP(bins_29[[#This Row],[ID EMISOR]], hauss[], 2, 0), "000")</f>
        <v>147</v>
      </c>
      <c r="AF184" s="15" t="str">
        <f>INDEX(banxico[alias], MATCH( bins_29[[#This Row],[id_hauss]], banxico[id_3], 0))</f>
        <v>Bankaool</v>
      </c>
      <c r="AH184" s="2" t="s">
        <v>363</v>
      </c>
      <c r="AI184" s="2" t="s">
        <v>1103</v>
      </c>
    </row>
    <row r="185" spans="5:35" x14ac:dyDescent="0.35">
      <c r="E185" s="25" t="s">
        <v>513</v>
      </c>
      <c r="F185" t="s">
        <v>328</v>
      </c>
      <c r="G185" s="16" t="str">
        <f>RIGHT(bin_banks[[#This Row],[ID INSTITUCIÓN]], 3)</f>
        <v>091</v>
      </c>
      <c r="H185" s="16">
        <f>IFERROR(MATCH(bin_banks[[#This Row],[ID INSTITUCIÓN]], bins_29[ID EMISOR], 0), "N/A")</f>
        <v>142</v>
      </c>
      <c r="I185" s="15" t="str" cm="1">
        <f t="array" ref="I185">INDEX(bins_29[nombre_mod], bin_banks[[#This Row],[id_29]])</f>
        <v>Corporacion Nomi Fin</v>
      </c>
      <c r="J185" s="16" t="str" cm="1">
        <f t="array" ref="J185">INDEX(bins_29[ENTIDAD], bin_banks[[#This Row],[id_29]])</f>
        <v>0</v>
      </c>
      <c r="K185" s="15">
        <f>LEN(bin_banks[[#This Row],[ent_29]])-LEN(SUBSTITUTE(bin_banks[[#This Row],[ent_29]], "/", ""))+1</f>
        <v>1</v>
      </c>
      <c r="S185" s="13"/>
      <c r="T185" s="30" t="s">
        <v>704</v>
      </c>
      <c r="U185" s="22" t="s">
        <v>191</v>
      </c>
      <c r="V185" s="14" t="s">
        <v>705</v>
      </c>
      <c r="W185" s="14" t="s">
        <v>464</v>
      </c>
      <c r="X185" s="24" t="s">
        <v>624</v>
      </c>
      <c r="Y185" s="23">
        <v>41697</v>
      </c>
      <c r="Z185" s="35" t="b">
        <f>ISNUMBER(MATCH(bins_29[[#This Row],[ID EMISOR]], bin_banks[ID INSTITUCIÓN], 0))</f>
        <v>1</v>
      </c>
      <c r="AA185" s="36" t="b">
        <f>OR(bins_29[[#This Row],[id_hauss]]="000",
bins_29[[#This Row],[id_hauss]] = RIGHT(bins_29[[#This Row],[ID EMISOR]], 3))</f>
        <v>1</v>
      </c>
      <c r="AB185" s="37" t="b">
        <f>bins_29[[#This Row],[nom_001]]&lt;&gt;"[sin banco]"</f>
        <v>1</v>
      </c>
      <c r="AC185" s="38">
        <f>IFERROR(FIND(",", bins_29[[#This Row],[INSTITUCIÓN]]),
FIND(" S.", bins_29[[#This Row],[INSTITUCIÓN]]))</f>
        <v>28</v>
      </c>
      <c r="AD185" s="15" t="str">
        <f>LEFT(bins_29[[#This Row],[INSTITUCIÓN]], bins_29[[#This Row],[aux_mod]]-1)</f>
        <v>Banco Inmobiliario Mexicano</v>
      </c>
      <c r="AE185" s="40" t="str">
        <f>IFERROR(VLOOKUP(bins_29[[#This Row],[ID EMISOR]], hauss[], 2, 0), "000")</f>
        <v>150</v>
      </c>
      <c r="AF185" s="15" t="str">
        <f>INDEX(banxico[alias], MATCH( bins_29[[#This Row],[id_hauss]], banxico[id_3], 0))</f>
        <v>Inmobiliario</v>
      </c>
      <c r="AH185" s="2" t="s">
        <v>549</v>
      </c>
      <c r="AI185" s="2" t="s">
        <v>1103</v>
      </c>
    </row>
    <row r="186" spans="5:35" x14ac:dyDescent="0.35">
      <c r="E186" s="25" t="s">
        <v>494</v>
      </c>
      <c r="F186" t="s">
        <v>347</v>
      </c>
      <c r="G186" s="16" t="str">
        <f>RIGHT(bin_banks[[#This Row],[ID INSTITUCIÓN]], 3)</f>
        <v>092</v>
      </c>
      <c r="H186" s="16">
        <f>IFERROR(MATCH(bin_banks[[#This Row],[ID INSTITUCIÓN]], bins_29[ID EMISOR], 0), "N/A")</f>
        <v>143</v>
      </c>
      <c r="I186" s="15" t="str" cm="1">
        <f t="array" ref="I186">INDEX(bins_29[nombre_mod], bin_banks[[#This Row],[id_29]])</f>
        <v>Dolarapp México</v>
      </c>
      <c r="J186" s="16" t="str" cm="1">
        <f t="array" ref="J186">INDEX(bins_29[ENTIDAD], bin_banks[[#This Row],[id_29]])</f>
        <v>0</v>
      </c>
      <c r="K186" s="15">
        <f>LEN(bin_banks[[#This Row],[ent_29]])-LEN(SUBSTITUTE(bin_banks[[#This Row],[ent_29]], "/", ""))+1</f>
        <v>1</v>
      </c>
      <c r="S186" s="13"/>
      <c r="T186" s="30" t="s">
        <v>935</v>
      </c>
      <c r="U186" s="22" t="s">
        <v>191</v>
      </c>
      <c r="V186" s="14" t="s">
        <v>936</v>
      </c>
      <c r="W186" s="14" t="s">
        <v>418</v>
      </c>
      <c r="X186" s="24" t="s">
        <v>1039</v>
      </c>
      <c r="Y186" s="23">
        <v>42066</v>
      </c>
      <c r="Z186" s="35" t="b">
        <f>ISNUMBER(MATCH(bins_29[[#This Row],[ID EMISOR]], bin_banks[ID INSTITUCIÓN], 0))</f>
        <v>1</v>
      </c>
      <c r="AA186" s="36" t="b">
        <f>OR(bins_29[[#This Row],[id_hauss]]="000",
bins_29[[#This Row],[id_hauss]] = RIGHT(bins_29[[#This Row],[ID EMISOR]], 3))</f>
        <v>1</v>
      </c>
      <c r="AB186" s="37" t="b">
        <f>bins_29[[#This Row],[nom_001]]&lt;&gt;"[sin banco]"</f>
        <v>1</v>
      </c>
      <c r="AC186" s="38">
        <f>IFERROR(FIND(",", bins_29[[#This Row],[INSTITUCIÓN]]),
FIND(" S.", bins_29[[#This Row],[INSTITUCIÓN]]))</f>
        <v>15</v>
      </c>
      <c r="AD186" s="15" t="str">
        <f>LEFT(bins_29[[#This Row],[INSTITUCIÓN]], bins_29[[#This Row],[aux_mod]]-1)</f>
        <v>Banco Finterra</v>
      </c>
      <c r="AE186" s="40" t="str">
        <f>IFERROR(VLOOKUP(bins_29[[#This Row],[ID EMISOR]], hauss[], 2, 0), "000")</f>
        <v>154</v>
      </c>
      <c r="AF186" s="15" t="str">
        <f>INDEX(banxico[alias], MATCH( bins_29[[#This Row],[id_hauss]], banxico[id_3], 0))</f>
        <v>Banco Covalto</v>
      </c>
      <c r="AH186" s="2" t="s">
        <v>529</v>
      </c>
      <c r="AI186" s="2" t="s">
        <v>1103</v>
      </c>
    </row>
    <row r="187" spans="5:35" x14ac:dyDescent="0.35">
      <c r="E187" s="25" t="s">
        <v>486</v>
      </c>
      <c r="F187" t="s">
        <v>323</v>
      </c>
      <c r="G187" s="16" t="str">
        <f>RIGHT(bin_banks[[#This Row],[ID INSTITUCIÓN]], 3)</f>
        <v>093</v>
      </c>
      <c r="H187" s="16">
        <f>IFERROR(MATCH(bin_banks[[#This Row],[ID INSTITUCIÓN]], bins_29[ID EMISOR], 0), "N/A")</f>
        <v>144</v>
      </c>
      <c r="I187" s="15" t="str" cm="1">
        <f t="array" ref="I187">INDEX(bins_29[nombre_mod], bin_banks[[#This Row],[id_29]])</f>
        <v>Servicios de Catering Merci</v>
      </c>
      <c r="J187" s="16" t="str" cm="1">
        <f t="array" ref="J187">INDEX(bins_29[ENTIDAD], bin_banks[[#This Row],[id_29]])</f>
        <v>0</v>
      </c>
      <c r="K187" s="15">
        <f>LEN(bin_banks[[#This Row],[ent_29]])-LEN(SUBSTITUTE(bin_banks[[#This Row],[ent_29]], "/", ""))+1</f>
        <v>1</v>
      </c>
      <c r="S187" s="13"/>
      <c r="T187" s="30" t="s">
        <v>952</v>
      </c>
      <c r="U187" s="22" t="s">
        <v>191</v>
      </c>
      <c r="V187" s="14" t="s">
        <v>953</v>
      </c>
      <c r="W187" s="14" t="s">
        <v>518</v>
      </c>
      <c r="X187" s="24" t="s">
        <v>1052</v>
      </c>
      <c r="Y187" s="23">
        <v>36526</v>
      </c>
      <c r="Z187" s="35" t="b">
        <f>ISNUMBER(MATCH(bins_29[[#This Row],[ID EMISOR]], bin_banks[ID INSTITUCIÓN], 0))</f>
        <v>1</v>
      </c>
      <c r="AA187" s="36" t="b">
        <f>OR(bins_29[[#This Row],[id_hauss]]="000",
bins_29[[#This Row],[id_hauss]] = RIGHT(bins_29[[#This Row],[ID EMISOR]], 3))</f>
        <v>1</v>
      </c>
      <c r="AB187" s="37" t="b">
        <f>bins_29[[#This Row],[nom_001]]&lt;&gt;"[sin banco]"</f>
        <v>1</v>
      </c>
      <c r="AC187" s="38">
        <f>IFERROR(FIND(",", bins_29[[#This Row],[INSTITUCIÓN]]),
FIND(" S.", bins_29[[#This Row],[INSTITUCIÓN]]))</f>
        <v>8</v>
      </c>
      <c r="AD187" s="15" t="str">
        <f>LEFT(bins_29[[#This Row],[INSTITUCIÓN]], bins_29[[#This Row],[aux_mod]]-1)</f>
        <v>Bansefi</v>
      </c>
      <c r="AE187" s="40" t="str">
        <f>IFERROR(VLOOKUP(bins_29[[#This Row],[ID EMISOR]], hauss[], 2, 0), "000")</f>
        <v>166</v>
      </c>
      <c r="AF187" s="15" t="str">
        <f>INDEX(banxico[alias], MATCH( bins_29[[#This Row],[id_hauss]], banxico[id_3], 0))</f>
        <v>BaBien</v>
      </c>
      <c r="AH187" s="2" t="s">
        <v>525</v>
      </c>
      <c r="AI187" s="2" t="s">
        <v>1103</v>
      </c>
    </row>
    <row r="188" spans="5:35" x14ac:dyDescent="0.35">
      <c r="E188" s="25" t="s">
        <v>487</v>
      </c>
      <c r="F188" t="s">
        <v>217</v>
      </c>
      <c r="G188" s="16" t="str">
        <f>RIGHT(bin_banks[[#This Row],[ID INSTITUCIÓN]], 3)</f>
        <v>094</v>
      </c>
      <c r="H188" s="16">
        <f>IFERROR(MATCH(bin_banks[[#This Row],[ID INSTITUCIÓN]], bins_29[ID EMISOR], 0), "N/A")</f>
        <v>145</v>
      </c>
      <c r="I188" s="15" t="str" cm="1">
        <f t="array" ref="I188">INDEX(bins_29[nombre_mod], bin_banks[[#This Row],[id_29]])</f>
        <v>Pomelo Tech</v>
      </c>
      <c r="J188" s="16" t="str" cm="1">
        <f t="array" ref="J188">INDEX(bins_29[ENTIDAD], bin_banks[[#This Row],[id_29]])</f>
        <v>0</v>
      </c>
      <c r="K188" s="15">
        <f>LEN(bin_banks[[#This Row],[ent_29]])-LEN(SUBSTITUTE(bin_banks[[#This Row],[ent_29]], "/", ""))+1</f>
        <v>1</v>
      </c>
      <c r="S188" s="13"/>
      <c r="T188" s="30" t="s">
        <v>1002</v>
      </c>
      <c r="U188" s="22" t="s">
        <v>189</v>
      </c>
      <c r="V188" s="14" t="s">
        <v>91</v>
      </c>
      <c r="W188" s="14" t="s">
        <v>372</v>
      </c>
      <c r="X188" s="24" t="s">
        <v>1086</v>
      </c>
      <c r="Y188" s="23">
        <v>36526</v>
      </c>
      <c r="Z188" s="35" t="b">
        <f>ISNUMBER(MATCH(bins_29[[#This Row],[ID EMISOR]], bin_banks[ID INSTITUCIÓN], 0))</f>
        <v>1</v>
      </c>
      <c r="AA188" s="36" t="b">
        <f>OR(bins_29[[#This Row],[id_hauss]]="000",
bins_29[[#This Row],[id_hauss]] = RIGHT(bins_29[[#This Row],[ID EMISOR]], 3))</f>
        <v>1</v>
      </c>
      <c r="AB188" s="37" t="b">
        <f>bins_29[[#This Row],[nom_001]]&lt;&gt;"[sin banco]"</f>
        <v>1</v>
      </c>
      <c r="AC188" s="38">
        <f>IFERROR(FIND(",", bins_29[[#This Row],[INSTITUCIÓN]]),
FIND(" S.", bins_29[[#This Row],[INSTITUCIÓN]]))</f>
        <v>25</v>
      </c>
      <c r="AD188" s="15" t="str">
        <f>LEFT(bins_29[[#This Row],[INSTITUCIÓN]], bins_29[[#This Row],[aux_mod]]-1)</f>
        <v>Banco Nacional de México</v>
      </c>
      <c r="AE188" s="40" t="str">
        <f>IFERROR(VLOOKUP(bins_29[[#This Row],[ID EMISOR]], hauss[], 2, 0), "000")</f>
        <v>002</v>
      </c>
      <c r="AF188" s="15" t="str">
        <f>INDEX(banxico[alias], MATCH( bins_29[[#This Row],[id_hauss]], banxico[id_3], 0))</f>
        <v>Banamex</v>
      </c>
      <c r="AH188" s="2" t="s">
        <v>516</v>
      </c>
      <c r="AI188" s="2" t="s">
        <v>1103</v>
      </c>
    </row>
    <row r="189" spans="5:35" x14ac:dyDescent="0.35">
      <c r="E189" s="25" t="s">
        <v>495</v>
      </c>
      <c r="F189" t="s">
        <v>348</v>
      </c>
      <c r="G189" s="16" t="str">
        <f>RIGHT(bin_banks[[#This Row],[ID INSTITUCIÓN]], 3)</f>
        <v>095</v>
      </c>
      <c r="H189" s="16">
        <f>IFERROR(MATCH(bin_banks[[#This Row],[ID INSTITUCIÓN]], bins_29[ID EMISOR], 0), "N/A")</f>
        <v>146</v>
      </c>
      <c r="I189" s="15" t="str" cm="1">
        <f t="array" ref="I189">INDEX(bins_29[nombre_mod], bin_banks[[#This Row],[id_29]])</f>
        <v>Happy Days Tech</v>
      </c>
      <c r="J189" s="16" t="str" cm="1">
        <f t="array" ref="J189">INDEX(bins_29[ENTIDAD], bin_banks[[#This Row],[id_29]])</f>
        <v>0</v>
      </c>
      <c r="K189" s="15">
        <f>LEN(bin_banks[[#This Row],[ent_29]])-LEN(SUBSTITUTE(bin_banks[[#This Row],[ent_29]], "/", ""))+1</f>
        <v>1</v>
      </c>
      <c r="S189" s="13"/>
      <c r="T189" s="30" t="s">
        <v>1003</v>
      </c>
      <c r="U189" s="22" t="s">
        <v>189</v>
      </c>
      <c r="V189" s="14" t="s">
        <v>1004</v>
      </c>
      <c r="W189" s="14" t="s">
        <v>378</v>
      </c>
      <c r="X189" s="24" t="s">
        <v>1087</v>
      </c>
      <c r="Y189" s="23">
        <v>36526</v>
      </c>
      <c r="Z189" s="35" t="b">
        <f>ISNUMBER(MATCH(bins_29[[#This Row],[ID EMISOR]], bin_banks[ID INSTITUCIÓN], 0))</f>
        <v>1</v>
      </c>
      <c r="AA189" s="36" t="b">
        <f>OR(bins_29[[#This Row],[id_hauss]]="000",
bins_29[[#This Row],[id_hauss]] = RIGHT(bins_29[[#This Row],[ID EMISOR]], 3))</f>
        <v>1</v>
      </c>
      <c r="AB189" s="37" t="b">
        <f>bins_29[[#This Row],[nom_001]]&lt;&gt;"[sin banco]"</f>
        <v>1</v>
      </c>
      <c r="AC189" s="38">
        <f>IFERROR(FIND(",", bins_29[[#This Row],[INSTITUCIÓN]]),
FIND(" S.", bins_29[[#This Row],[INSTITUCIÓN]]))</f>
        <v>12</v>
      </c>
      <c r="AD189" s="15" t="str">
        <f>LEFT(bins_29[[#This Row],[INSTITUCIÓN]], bins_29[[#This Row],[aux_mod]]-1)</f>
        <v>BBVA México</v>
      </c>
      <c r="AE189" s="40" t="str">
        <f>IFERROR(VLOOKUP(bins_29[[#This Row],[ID EMISOR]], hauss[], 2, 0), "000")</f>
        <v>012</v>
      </c>
      <c r="AF189" s="15" t="str">
        <f>INDEX(banxico[alias], MATCH( bins_29[[#This Row],[id_hauss]], banxico[id_3], 0))</f>
        <v>BBVA</v>
      </c>
      <c r="AH189" s="2" t="s">
        <v>511</v>
      </c>
      <c r="AI189" s="2" t="s">
        <v>1103</v>
      </c>
    </row>
    <row r="190" spans="5:35" x14ac:dyDescent="0.35">
      <c r="E190" s="25" t="s">
        <v>501</v>
      </c>
      <c r="F190" t="s">
        <v>346</v>
      </c>
      <c r="G190" s="16" t="str">
        <f>RIGHT(bin_banks[[#This Row],[ID INSTITUCIÓN]], 3)</f>
        <v>096</v>
      </c>
      <c r="H190" s="16">
        <f>IFERROR(MATCH(bin_banks[[#This Row],[ID INSTITUCIÓN]], bins_29[ID EMISOR], 0), "N/A")</f>
        <v>147</v>
      </c>
      <c r="I190" s="15" t="str" cm="1">
        <f t="array" ref="I190">INDEX(bins_29[nombre_mod], bin_banks[[#This Row],[id_29]])</f>
        <v>Kueski</v>
      </c>
      <c r="J190" s="16" t="str" cm="1">
        <f t="array" ref="J190">INDEX(bins_29[ENTIDAD], bin_banks[[#This Row],[id_29]])</f>
        <v>0</v>
      </c>
      <c r="K190" s="15">
        <f>LEN(bin_banks[[#This Row],[ent_29]])-LEN(SUBSTITUTE(bin_banks[[#This Row],[ent_29]], "/", ""))+1</f>
        <v>1</v>
      </c>
      <c r="S190" s="13"/>
      <c r="T190" s="30" t="s">
        <v>999</v>
      </c>
      <c r="U190" s="22" t="s">
        <v>189</v>
      </c>
      <c r="V190" s="14" t="s">
        <v>695</v>
      </c>
      <c r="W190" s="14" t="s">
        <v>389</v>
      </c>
      <c r="X190" s="24" t="s">
        <v>1080</v>
      </c>
      <c r="Y190" s="23">
        <v>36526</v>
      </c>
      <c r="Z190" s="35" t="b">
        <f>ISNUMBER(MATCH(bins_29[[#This Row],[ID EMISOR]], bin_banks[ID INSTITUCIÓN], 0))</f>
        <v>1</v>
      </c>
      <c r="AA190" s="36" t="b">
        <f>OR(bins_29[[#This Row],[id_hauss]]="000",
bins_29[[#This Row],[id_hauss]] = RIGHT(bins_29[[#This Row],[ID EMISOR]], 3))</f>
        <v>1</v>
      </c>
      <c r="AB190" s="37" t="b">
        <f>bins_29[[#This Row],[nom_001]]&lt;&gt;"[sin banco]"</f>
        <v>1</v>
      </c>
      <c r="AC190" s="38">
        <f>IFERROR(FIND(",", bins_29[[#This Row],[INSTITUCIÓN]]),
FIND(" S.", bins_29[[#This Row],[INSTITUCIÓN]]))</f>
        <v>10</v>
      </c>
      <c r="AD190" s="15" t="str">
        <f>LEFT(bins_29[[#This Row],[INSTITUCIÓN]], bins_29[[#This Row],[aux_mod]]-1)</f>
        <v>Bancoppel</v>
      </c>
      <c r="AE190" s="40" t="str">
        <f>IFERROR(VLOOKUP(bins_29[[#This Row],[ID EMISOR]], hauss[], 2, 0), "000")</f>
        <v>137</v>
      </c>
      <c r="AF190" s="15" t="str">
        <f>INDEX(banxico[alias], MATCH( bins_29[[#This Row],[id_hauss]], banxico[id_3], 0))</f>
        <v>Bancoppel</v>
      </c>
      <c r="AH190" s="2" t="s">
        <v>523</v>
      </c>
      <c r="AI190" s="2" t="s">
        <v>1103</v>
      </c>
    </row>
    <row r="191" spans="5:35" x14ac:dyDescent="0.35">
      <c r="E191" s="25" t="s">
        <v>509</v>
      </c>
      <c r="F191" t="s">
        <v>330</v>
      </c>
      <c r="G191" s="16" t="str">
        <f>RIGHT(bin_banks[[#This Row],[ID INSTITUCIÓN]], 3)</f>
        <v>097</v>
      </c>
      <c r="H191" s="16">
        <f>IFERROR(MATCH(bin_banks[[#This Row],[ID INSTITUCIÓN]], bins_29[ID EMISOR], 0), "N/A")</f>
        <v>148</v>
      </c>
      <c r="I191" s="15" t="str" cm="1">
        <f t="array" ref="I191">INDEX(bins_29[nombre_mod], bin_banks[[#This Row],[id_29]])</f>
        <v>Lanapay México</v>
      </c>
      <c r="J191" s="16" t="str" cm="1">
        <f t="array" ref="J191">INDEX(bins_29[ENTIDAD], bin_banks[[#This Row],[id_29]])</f>
        <v>0</v>
      </c>
      <c r="K191" s="15">
        <f>LEN(bin_banks[[#This Row],[ent_29]])-LEN(SUBSTITUTE(bin_banks[[#This Row],[ent_29]], "/", ""))+1</f>
        <v>1</v>
      </c>
      <c r="S191" s="13"/>
      <c r="T191" s="30" t="s">
        <v>646</v>
      </c>
      <c r="U191" s="22" t="s">
        <v>189</v>
      </c>
      <c r="V191" s="14" t="s">
        <v>695</v>
      </c>
      <c r="W191" s="14" t="s">
        <v>415</v>
      </c>
      <c r="X191" s="24" t="s">
        <v>1083</v>
      </c>
      <c r="Y191" s="23">
        <v>42194</v>
      </c>
      <c r="Z191" s="35" t="b">
        <f>ISNUMBER(MATCH(bins_29[[#This Row],[ID EMISOR]], bin_banks[ID INSTITUCIÓN], 0))</f>
        <v>1</v>
      </c>
      <c r="AA191" s="36" t="b">
        <f>OR(bins_29[[#This Row],[id_hauss]]="000",
bins_29[[#This Row],[id_hauss]] = RIGHT(bins_29[[#This Row],[ID EMISOR]], 3))</f>
        <v>1</v>
      </c>
      <c r="AB191" s="37" t="b">
        <f>bins_29[[#This Row],[nom_001]]&lt;&gt;"[sin banco]"</f>
        <v>1</v>
      </c>
      <c r="AC191" s="38">
        <f>IFERROR(FIND(",", bins_29[[#This Row],[INSTITUCIÓN]]),
FIND(" S.", bins_29[[#This Row],[INSTITUCIÓN]]))</f>
        <v>8</v>
      </c>
      <c r="AD191" s="15" t="str">
        <f>LEFT(bins_29[[#This Row],[INSTITUCIÓN]], bins_29[[#This Row],[aux_mod]]-1)</f>
        <v>Cibanco</v>
      </c>
      <c r="AE191" s="40" t="str">
        <f>IFERROR(VLOOKUP(bins_29[[#This Row],[ID EMISOR]], hauss[], 2, 0), "000")</f>
        <v>143</v>
      </c>
      <c r="AF191" s="15" t="str">
        <f>INDEX(banxico[alias], MATCH( bins_29[[#This Row],[id_hauss]], banxico[id_3], 0))</f>
        <v>CI Bolsa</v>
      </c>
      <c r="AH191" s="2">
        <v>316089</v>
      </c>
      <c r="AI191" s="2" t="s">
        <v>1103</v>
      </c>
    </row>
    <row r="192" spans="5:35" x14ac:dyDescent="0.35">
      <c r="E192" s="25" t="s">
        <v>496</v>
      </c>
      <c r="F192" t="s">
        <v>312</v>
      </c>
      <c r="G192" s="16" t="str">
        <f>RIGHT(bin_banks[[#This Row],[ID INSTITUCIÓN]], 3)</f>
        <v>098</v>
      </c>
      <c r="H192" s="16">
        <f>IFERROR(MATCH(bin_banks[[#This Row],[ID INSTITUCIÓN]], bins_29[ID EMISOR], 0), "N/A")</f>
        <v>149</v>
      </c>
      <c r="I192" s="15" t="str" cm="1">
        <f t="array" ref="I192">INDEX(bins_29[nombre_mod], bin_banks[[#This Row],[id_29]])</f>
        <v>XC Netwoks</v>
      </c>
      <c r="J192" s="16" t="str" cm="1">
        <f t="array" ref="J192">INDEX(bins_29[ENTIDAD], bin_banks[[#This Row],[id_29]])</f>
        <v>0</v>
      </c>
      <c r="K192" s="15">
        <f>LEN(bin_banks[[#This Row],[ent_29]])-LEN(SUBSTITUTE(bin_banks[[#This Row],[ent_29]], "/", ""))+1</f>
        <v>1</v>
      </c>
      <c r="S192" s="13"/>
      <c r="T192" s="30" t="s">
        <v>635</v>
      </c>
      <c r="U192" s="22" t="s">
        <v>205</v>
      </c>
      <c r="V192" s="14" t="s">
        <v>624</v>
      </c>
      <c r="W192" s="14" t="s">
        <v>504</v>
      </c>
      <c r="X192" s="24" t="s">
        <v>624</v>
      </c>
      <c r="Y192" s="23">
        <v>43186</v>
      </c>
      <c r="Z192" s="35" t="b">
        <f>ISNUMBER(MATCH(bins_29[[#This Row],[ID EMISOR]], bin_banks[ID INSTITUCIÓN], 0))</f>
        <v>1</v>
      </c>
      <c r="AA192" s="36" t="b">
        <f>OR(bins_29[[#This Row],[id_hauss]]="000",
bins_29[[#This Row],[id_hauss]] = RIGHT(bins_29[[#This Row],[ID EMISOR]], 3))</f>
        <v>1</v>
      </c>
      <c r="AB192" s="37" t="b">
        <f>bins_29[[#This Row],[nom_001]]&lt;&gt;"[sin banco]"</f>
        <v>1</v>
      </c>
      <c r="AC192" s="38">
        <f>IFERROR(FIND(",", bins_29[[#This Row],[INSTITUCIÓN]]),
FIND(" S.", bins_29[[#This Row],[INSTITUCIÓN]]))</f>
        <v>16</v>
      </c>
      <c r="AD192" s="15" t="str">
        <f>LEFT(bins_29[[#This Row],[INSTITUCIÓN]], bins_29[[#This Row],[aux_mod]]-1)</f>
        <v>Banco Santander</v>
      </c>
      <c r="AE192" s="40" t="str">
        <f>IFERROR(VLOOKUP(bins_29[[#This Row],[ID EMISOR]], hauss[], 2, 0), "000")</f>
        <v>014</v>
      </c>
      <c r="AF192" s="15" t="str">
        <f>INDEX(banxico[alias], MATCH( bins_29[[#This Row],[id_hauss]], banxico[id_3], 0))</f>
        <v>Santander</v>
      </c>
      <c r="AH192" s="2">
        <v>316090</v>
      </c>
      <c r="AI192" s="2" t="s">
        <v>1103</v>
      </c>
    </row>
    <row r="193" spans="5:35" x14ac:dyDescent="0.35">
      <c r="E193" s="25" t="s">
        <v>365</v>
      </c>
      <c r="F193" t="s">
        <v>343</v>
      </c>
      <c r="G193" s="16" t="str">
        <f>RIGHT(bin_banks[[#This Row],[ID INSTITUCIÓN]], 3)</f>
        <v>099</v>
      </c>
      <c r="H193" s="16">
        <f>IFERROR(MATCH(bin_banks[[#This Row],[ID INSTITUCIÓN]], bins_29[ID EMISOR], 0), "N/A")</f>
        <v>150</v>
      </c>
      <c r="I193" s="15" t="str" cm="1">
        <f t="array" ref="I193">INDEX(bins_29[nombre_mod], bin_banks[[#This Row],[id_29]])</f>
        <v>Savvi Financieros</v>
      </c>
      <c r="J193" s="16" t="str" cm="1">
        <f t="array" ref="J193">INDEX(bins_29[ENTIDAD], bin_banks[[#This Row],[id_29]])</f>
        <v>0</v>
      </c>
      <c r="K193" s="15">
        <f>LEN(bin_banks[[#This Row],[ent_29]])-LEN(SUBSTITUTE(bin_banks[[#This Row],[ent_29]], "/", ""))+1</f>
        <v>1</v>
      </c>
      <c r="S193" s="13"/>
      <c r="T193" s="30" t="s">
        <v>659</v>
      </c>
      <c r="U193" s="22" t="s">
        <v>205</v>
      </c>
      <c r="V193" s="14" t="s">
        <v>624</v>
      </c>
      <c r="W193" s="14" t="s">
        <v>545</v>
      </c>
      <c r="X193" s="24" t="s">
        <v>624</v>
      </c>
      <c r="Y193" s="23">
        <v>43075</v>
      </c>
      <c r="Z193" s="35" t="b">
        <f>ISNUMBER(MATCH(bins_29[[#This Row],[ID EMISOR]], bin_banks[ID INSTITUCIÓN], 0))</f>
        <v>1</v>
      </c>
      <c r="AA193" s="36" t="b">
        <f>OR(bins_29[[#This Row],[id_hauss]]="000",
bins_29[[#This Row],[id_hauss]] = RIGHT(bins_29[[#This Row],[ID EMISOR]], 3))</f>
        <v>1</v>
      </c>
      <c r="AB193" s="37" t="b">
        <f>bins_29[[#This Row],[nom_001]]&lt;&gt;"[sin banco]"</f>
        <v>1</v>
      </c>
      <c r="AC193" s="38">
        <f>IFERROR(FIND(",", bins_29[[#This Row],[INSTITUCIÓN]]),
FIND(" S.", bins_29[[#This Row],[INSTITUCIÓN]]))</f>
        <v>12</v>
      </c>
      <c r="AD193" s="15" t="str">
        <f>LEFT(bins_29[[#This Row],[INSTITUCIÓN]], bins_29[[#This Row],[aux_mod]]-1)</f>
        <v>HSBC México</v>
      </c>
      <c r="AE193" s="40" t="str">
        <f>IFERROR(VLOOKUP(bins_29[[#This Row],[ID EMISOR]], hauss[], 2, 0), "000")</f>
        <v>021</v>
      </c>
      <c r="AF193" s="15" t="str">
        <f>INDEX(banxico[alias], MATCH( bins_29[[#This Row],[id_hauss]], banxico[id_3], 0))</f>
        <v>HSBC</v>
      </c>
      <c r="AH193" s="2">
        <v>316091</v>
      </c>
      <c r="AI193" s="2" t="s">
        <v>1103</v>
      </c>
    </row>
    <row r="194" spans="5:35" x14ac:dyDescent="0.35">
      <c r="E194" s="25" t="s">
        <v>515</v>
      </c>
      <c r="F194" t="s">
        <v>337</v>
      </c>
      <c r="G194" s="16" t="str">
        <f>RIGHT(bin_banks[[#This Row],[ID INSTITUCIÓN]], 3)</f>
        <v>100</v>
      </c>
      <c r="H194" s="16">
        <f>IFERROR(MATCH(bin_banks[[#This Row],[ID INSTITUCIÓN]], bins_29[ID EMISOR], 0), "N/A")</f>
        <v>151</v>
      </c>
      <c r="I194" s="15" t="str" cm="1">
        <f t="array" ref="I194">INDEX(bins_29[nombre_mod], bin_banks[[#This Row],[id_29]])</f>
        <v>Inswitch</v>
      </c>
      <c r="J194" s="16" t="str" cm="1">
        <f t="array" ref="J194">INDEX(bins_29[ENTIDAD], bin_banks[[#This Row],[id_29]])</f>
        <v>0</v>
      </c>
      <c r="K194" s="15">
        <f>LEN(bin_banks[[#This Row],[ent_29]])-LEN(SUBSTITUTE(bin_banks[[#This Row],[ent_29]], "/", ""))+1</f>
        <v>1</v>
      </c>
      <c r="S194" s="13"/>
      <c r="T194" s="30" t="s">
        <v>632</v>
      </c>
      <c r="U194" s="22" t="s">
        <v>205</v>
      </c>
      <c r="V194" s="14" t="s">
        <v>624</v>
      </c>
      <c r="W194" s="14" t="s">
        <v>367</v>
      </c>
      <c r="X194" s="24" t="s">
        <v>624</v>
      </c>
      <c r="Y194" s="23">
        <v>44391</v>
      </c>
      <c r="Z194" s="35" t="b">
        <f>ISNUMBER(MATCH(bins_29[[#This Row],[ID EMISOR]], bin_banks[ID INSTITUCIÓN], 0))</f>
        <v>1</v>
      </c>
      <c r="AA194" s="36" t="b">
        <f>OR(bins_29[[#This Row],[id_hauss]]="000",
bins_29[[#This Row],[id_hauss]] = RIGHT(bins_29[[#This Row],[ID EMISOR]], 3))</f>
        <v>1</v>
      </c>
      <c r="AB194" s="37" t="b">
        <f>bins_29[[#This Row],[nom_001]]&lt;&gt;"[sin banco]"</f>
        <v>1</v>
      </c>
      <c r="AC194" s="38">
        <f>IFERROR(FIND(",", bins_29[[#This Row],[INSTITUCIÓN]]),
FIND(" S.", bins_29[[#This Row],[INSTITUCIÓN]]))</f>
        <v>12</v>
      </c>
      <c r="AD194" s="15" t="str">
        <f>LEFT(bins_29[[#This Row],[INSTITUCIÓN]], bins_29[[#This Row],[aux_mod]]-1)</f>
        <v>Banco Invex</v>
      </c>
      <c r="AE194" s="40" t="str">
        <f>IFERROR(VLOOKUP(bins_29[[#This Row],[ID EMISOR]], hauss[], 2, 0), "000")</f>
        <v>059</v>
      </c>
      <c r="AF194" s="15" t="str">
        <f>INDEX(banxico[alias], MATCH( bins_29[[#This Row],[id_hauss]], banxico[id_3], 0))</f>
        <v>Invex</v>
      </c>
      <c r="AH194" s="2">
        <v>316092</v>
      </c>
      <c r="AI194" s="2" t="s">
        <v>1103</v>
      </c>
    </row>
    <row r="195" spans="5:35" x14ac:dyDescent="0.35">
      <c r="E195" s="25" t="s">
        <v>547</v>
      </c>
      <c r="F195" t="s">
        <v>310</v>
      </c>
      <c r="G195" s="16" t="str">
        <f>RIGHT(bin_banks[[#This Row],[ID INSTITUCIÓN]], 3)</f>
        <v>101</v>
      </c>
      <c r="H195" s="16">
        <f>IFERROR(MATCH(bin_banks[[#This Row],[ID INSTITUCIÓN]], bins_29[ID EMISOR], 0), "N/A")</f>
        <v>152</v>
      </c>
      <c r="I195" s="15" t="str" cm="1">
        <f t="array" ref="I195">INDEX(bins_29[nombre_mod], bin_banks[[#This Row],[id_29]])</f>
        <v>SDMX Superdigital</v>
      </c>
      <c r="J195" s="16" t="str" cm="1">
        <f t="array" ref="J195">INDEX(bins_29[ENTIDAD], bin_banks[[#This Row],[id_29]])</f>
        <v>0</v>
      </c>
      <c r="K195" s="15">
        <f>LEN(bin_banks[[#This Row],[ent_29]])-LEN(SUBSTITUTE(bin_banks[[#This Row],[ent_29]], "/", ""))+1</f>
        <v>1</v>
      </c>
      <c r="S195" s="13"/>
      <c r="T195" s="30" t="s">
        <v>636</v>
      </c>
      <c r="U195" s="22" t="s">
        <v>205</v>
      </c>
      <c r="V195" s="14" t="s">
        <v>624</v>
      </c>
      <c r="W195" s="14" t="s">
        <v>524</v>
      </c>
      <c r="X195" s="24" t="s">
        <v>624</v>
      </c>
      <c r="Y195" s="23">
        <v>42270</v>
      </c>
      <c r="Z195" s="35" t="b">
        <f>ISNUMBER(MATCH(bins_29[[#This Row],[ID EMISOR]], bin_banks[ID INSTITUCIÓN], 0))</f>
        <v>1</v>
      </c>
      <c r="AA195" s="36" t="b">
        <f>OR(bins_29[[#This Row],[id_hauss]]="000",
bins_29[[#This Row],[id_hauss]] = RIGHT(bins_29[[#This Row],[ID EMISOR]], 3))</f>
        <v>1</v>
      </c>
      <c r="AB195" s="37" t="b">
        <f>bins_29[[#This Row],[nom_001]]&lt;&gt;"[sin banco]"</f>
        <v>1</v>
      </c>
      <c r="AC195" s="38">
        <f>IFERROR(FIND(",", bins_29[[#This Row],[INSTITUCIÓN]]),
FIND(" S.", bins_29[[#This Row],[INSTITUCIÓN]]))</f>
        <v>17</v>
      </c>
      <c r="AD195" s="15" t="str">
        <f>LEFT(bins_29[[#This Row],[INSTITUCIÓN]], bins_29[[#This Row],[aux_mod]]-1)</f>
        <v>Banco Ve Por Más</v>
      </c>
      <c r="AE195" s="40" t="str">
        <f>IFERROR(VLOOKUP(bins_29[[#This Row],[ID EMISOR]], hauss[], 2, 0), "000")</f>
        <v>113</v>
      </c>
      <c r="AF195" s="15" t="str">
        <f>INDEX(banxico[alias], MATCH( bins_29[[#This Row],[id_hauss]], banxico[id_3], 0))</f>
        <v>B⨉+ (Ve por más)</v>
      </c>
      <c r="AH195" s="2">
        <v>316093</v>
      </c>
      <c r="AI195" s="2" t="s">
        <v>1103</v>
      </c>
    </row>
    <row r="196" spans="5:35" x14ac:dyDescent="0.35">
      <c r="E196" s="25" t="s">
        <v>499</v>
      </c>
      <c r="F196" t="s">
        <v>305</v>
      </c>
      <c r="G196" s="16" t="str">
        <f>RIGHT(bin_banks[[#This Row],[ID INSTITUCIÓN]], 3)</f>
        <v>106</v>
      </c>
      <c r="H196" s="16">
        <f>IFERROR(MATCH(bin_banks[[#This Row],[ID INSTITUCIÓN]], bins_29[ID EMISOR], 0), "N/A")</f>
        <v>153</v>
      </c>
      <c r="I196" s="15" t="str" cm="1">
        <f t="array" ref="I196">INDEX(bins_29[nombre_mod], bin_banks[[#This Row],[id_29]])</f>
        <v>Mastercard México</v>
      </c>
      <c r="J196" s="16" t="str" cm="1">
        <f t="array" ref="J196">INDEX(bins_29[ENTIDAD], bin_banks[[#This Row],[id_29]])</f>
        <v>0</v>
      </c>
      <c r="K196" s="15">
        <f>LEN(bin_banks[[#This Row],[ent_29]])-LEN(SUBSTITUTE(bin_banks[[#This Row],[ent_29]], "/", ""))+1</f>
        <v>1</v>
      </c>
      <c r="S196" s="13"/>
      <c r="T196" s="30" t="s">
        <v>630</v>
      </c>
      <c r="U196" s="22" t="s">
        <v>205</v>
      </c>
      <c r="V196" s="14" t="s">
        <v>624</v>
      </c>
      <c r="W196" s="14" t="s">
        <v>360</v>
      </c>
      <c r="X196" s="24" t="s">
        <v>624</v>
      </c>
      <c r="Y196" s="23">
        <v>43782</v>
      </c>
      <c r="Z196" s="35" t="b">
        <f>ISNUMBER(MATCH(bins_29[[#This Row],[ID EMISOR]], bin_banks[ID INSTITUCIÓN], 0))</f>
        <v>1</v>
      </c>
      <c r="AA196" s="36" t="b">
        <f>OR(bins_29[[#This Row],[id_hauss]]="000",
bins_29[[#This Row],[id_hauss]] = RIGHT(bins_29[[#This Row],[ID EMISOR]], 3))</f>
        <v>1</v>
      </c>
      <c r="AB196" s="37" t="b">
        <f>bins_29[[#This Row],[nom_001]]&lt;&gt;"[sin banco]"</f>
        <v>1</v>
      </c>
      <c r="AC196" s="38">
        <f>IFERROR(FIND(",", bins_29[[#This Row],[INSTITUCIÓN]]),
FIND(" S.", bins_29[[#This Row],[INSTITUCIÓN]]))</f>
        <v>21</v>
      </c>
      <c r="AD196" s="15" t="str">
        <f>LEFT(bins_29[[#This Row],[INSTITUCIÓN]], bins_29[[#This Row],[aux_mod]]-1)</f>
        <v>Banco Autofin México</v>
      </c>
      <c r="AE196" s="40" t="str">
        <f>IFERROR(VLOOKUP(bins_29[[#This Row],[ID EMISOR]], hauss[], 2, 0), "000")</f>
        <v>128</v>
      </c>
      <c r="AF196" s="15" t="str">
        <f>INDEX(banxico[alias], MATCH( bins_29[[#This Row],[id_hauss]], banxico[id_3], 0))</f>
        <v>Autofin</v>
      </c>
      <c r="AH196" s="2">
        <v>316094</v>
      </c>
      <c r="AI196" s="2" t="s">
        <v>1103</v>
      </c>
    </row>
    <row r="197" spans="5:35" x14ac:dyDescent="0.35">
      <c r="E197" s="25" t="s">
        <v>531</v>
      </c>
      <c r="F197" t="s">
        <v>339</v>
      </c>
      <c r="G197" s="16" t="str">
        <f>RIGHT(bin_banks[[#This Row],[ID INSTITUCIÓN]], 3)</f>
        <v>111</v>
      </c>
      <c r="H197" s="16">
        <f>IFERROR(MATCH(bin_banks[[#This Row],[ID INSTITUCIÓN]], bins_29[ID EMISOR], 0), "N/A")</f>
        <v>154</v>
      </c>
      <c r="I197" s="15" t="str" cm="1">
        <f t="array" ref="I197">INDEX(bins_29[nombre_mod], bin_banks[[#This Row],[id_29]])</f>
        <v>Regigold</v>
      </c>
      <c r="J197" s="16" t="str" cm="1">
        <f t="array" ref="J197">INDEX(bins_29[ENTIDAD], bin_banks[[#This Row],[id_29]])</f>
        <v>0</v>
      </c>
      <c r="K197" s="15">
        <f>LEN(bin_banks[[#This Row],[ent_29]])-LEN(SUBSTITUTE(bin_banks[[#This Row],[ent_29]], "/", ""))+1</f>
        <v>1</v>
      </c>
      <c r="S197" s="13"/>
      <c r="T197" s="30" t="s">
        <v>663</v>
      </c>
      <c r="U197" s="22" t="s">
        <v>205</v>
      </c>
      <c r="V197" s="14" t="s">
        <v>624</v>
      </c>
      <c r="W197" s="14" t="s">
        <v>538</v>
      </c>
      <c r="X197" s="24" t="s">
        <v>624</v>
      </c>
      <c r="Y197" s="23">
        <v>41953</v>
      </c>
      <c r="Z197" s="35" t="b">
        <f>ISNUMBER(MATCH(bins_29[[#This Row],[ID EMISOR]], bin_banks[ID INSTITUCIÓN], 0))</f>
        <v>1</v>
      </c>
      <c r="AA197" s="36" t="b">
        <f>OR(bins_29[[#This Row],[id_hauss]]="000",
bins_29[[#This Row],[id_hauss]] = RIGHT(bins_29[[#This Row],[ID EMISOR]], 3))</f>
        <v>1</v>
      </c>
      <c r="AB197" s="37" t="b">
        <f>bins_29[[#This Row],[nom_001]]&lt;&gt;"[sin banco]"</f>
        <v>1</v>
      </c>
      <c r="AC197" s="38">
        <f>IFERROR(FIND(",", bins_29[[#This Row],[INSTITUCIÓN]]),
FIND(" S.", bins_29[[#This Row],[INSTITUCIÓN]]))</f>
        <v>15</v>
      </c>
      <c r="AD197" s="15" t="str">
        <f>LEFT(bins_29[[#This Row],[INSTITUCIÓN]], bins_29[[#This Row],[aux_mod]]-1)</f>
        <v>Intercam Banco</v>
      </c>
      <c r="AE197" s="40" t="str">
        <f>IFERROR(VLOOKUP(bins_29[[#This Row],[ID EMISOR]], hauss[], 2, 0), "000")</f>
        <v>136</v>
      </c>
      <c r="AF197" s="15" t="str">
        <f>INDEX(banxico[alias], MATCH( bins_29[[#This Row],[id_hauss]], banxico[id_3], 0))</f>
        <v>Intercam Banco</v>
      </c>
      <c r="AH197" s="2">
        <v>316095</v>
      </c>
      <c r="AI197" s="2" t="s">
        <v>1103</v>
      </c>
    </row>
    <row r="198" spans="5:35" x14ac:dyDescent="0.35">
      <c r="E198" s="25" t="s">
        <v>528</v>
      </c>
      <c r="F198" t="s">
        <v>338</v>
      </c>
      <c r="G198" s="16" t="str">
        <f>RIGHT(bin_banks[[#This Row],[ID INSTITUCIÓN]], 3)</f>
        <v>112</v>
      </c>
      <c r="H198" s="16">
        <f>IFERROR(MATCH(bin_banks[[#This Row],[ID INSTITUCIÓN]], bins_29[ID EMISOR], 0), "N/A")</f>
        <v>155</v>
      </c>
      <c r="I198" s="15" t="str" cm="1">
        <f t="array" ref="I198">INDEX(bins_29[nombre_mod], bin_banks[[#This Row],[id_29]])</f>
        <v>Tecnologías Difiere</v>
      </c>
      <c r="J198" s="16" t="str" cm="1">
        <f t="array" ref="J198">INDEX(bins_29[ENTIDAD], bin_banks[[#This Row],[id_29]])</f>
        <v>0</v>
      </c>
      <c r="K198" s="15">
        <f>LEN(bin_banks[[#This Row],[ent_29]])-LEN(SUBSTITUTE(bin_banks[[#This Row],[ent_29]], "/", ""))+1</f>
        <v>1</v>
      </c>
      <c r="S198" s="13"/>
      <c r="T198" s="30" t="s">
        <v>623</v>
      </c>
      <c r="U198" s="22" t="s">
        <v>205</v>
      </c>
      <c r="V198" s="14" t="s">
        <v>624</v>
      </c>
      <c r="W198" s="14" t="s">
        <v>507</v>
      </c>
      <c r="X198" s="24" t="s">
        <v>624</v>
      </c>
      <c r="Y198" s="23">
        <v>44099</v>
      </c>
      <c r="Z198" s="35" t="b">
        <f>ISNUMBER(MATCH(bins_29[[#This Row],[ID EMISOR]], bin_banks[ID INSTITUCIÓN], 0))</f>
        <v>1</v>
      </c>
      <c r="AA198" s="36" t="b">
        <f>OR(bins_29[[#This Row],[id_hauss]]="000",
bins_29[[#This Row],[id_hauss]] = RIGHT(bins_29[[#This Row],[ID EMISOR]], 3))</f>
        <v>1</v>
      </c>
      <c r="AB198" s="37" t="b">
        <f>bins_29[[#This Row],[nom_001]]&lt;&gt;"[sin banco]"</f>
        <v>1</v>
      </c>
      <c r="AC198" s="38">
        <f>IFERROR(FIND(",", bins_29[[#This Row],[INSTITUCIÓN]]),
FIND(" S.", bins_29[[#This Row],[INSTITUCIÓN]]))</f>
        <v>12</v>
      </c>
      <c r="AD198" s="15" t="str">
        <f>LEFT(bins_29[[#This Row],[INSTITUCIÓN]], bins_29[[#This Row],[aux_mod]]-1)</f>
        <v>ABC Capital</v>
      </c>
      <c r="AE198" s="40" t="str">
        <f>IFERROR(VLOOKUP(bins_29[[#This Row],[ID EMISOR]], hauss[], 2, 0), "000")</f>
        <v>138</v>
      </c>
      <c r="AF198" s="15" t="str">
        <f>INDEX(banxico[alias], MATCH( bins_29[[#This Row],[id_hauss]], banxico[id_3], 0))</f>
        <v>ABC Capital</v>
      </c>
      <c r="AH198" s="2">
        <v>316096</v>
      </c>
      <c r="AI198" s="2" t="s">
        <v>1103</v>
      </c>
    </row>
    <row r="199" spans="5:35" x14ac:dyDescent="0.35">
      <c r="E199" s="25" t="s">
        <v>527</v>
      </c>
      <c r="F199" t="s">
        <v>309</v>
      </c>
      <c r="G199" s="16" t="str">
        <f>RIGHT(bin_banks[[#This Row],[ID INSTITUCIÓN]], 3)</f>
        <v>113</v>
      </c>
      <c r="H199" s="16">
        <f>IFERROR(MATCH(bin_banks[[#This Row],[ID INSTITUCIÓN]], bins_29[ID EMISOR], 0), "N/A")</f>
        <v>156</v>
      </c>
      <c r="I199" s="15" t="str" cm="1">
        <f t="array" ref="I199">INDEX(bins_29[nombre_mod], bin_banks[[#This Row],[id_29]])</f>
        <v>Revolut de México</v>
      </c>
      <c r="J199" s="16" t="str" cm="1">
        <f t="array" ref="J199">INDEX(bins_29[ENTIDAD], bin_banks[[#This Row],[id_29]])</f>
        <v>0</v>
      </c>
      <c r="K199" s="15">
        <f>LEN(bin_banks[[#This Row],[ent_29]])-LEN(SUBSTITUTE(bin_banks[[#This Row],[ent_29]], "/", ""))+1</f>
        <v>1</v>
      </c>
      <c r="S199" s="13"/>
      <c r="T199" s="30" t="s">
        <v>646</v>
      </c>
      <c r="U199" s="22" t="s">
        <v>205</v>
      </c>
      <c r="V199" s="14" t="s">
        <v>624</v>
      </c>
      <c r="W199" s="14" t="s">
        <v>364</v>
      </c>
      <c r="X199" s="24" t="s">
        <v>624</v>
      </c>
      <c r="Y199" s="23">
        <v>44617</v>
      </c>
      <c r="Z199" s="35" t="b">
        <f>ISNUMBER(MATCH(bins_29[[#This Row],[ID EMISOR]], bin_banks[ID INSTITUCIÓN], 0))</f>
        <v>1</v>
      </c>
      <c r="AA199" s="36" t="b">
        <f>OR(bins_29[[#This Row],[id_hauss]]="000",
bins_29[[#This Row],[id_hauss]] = RIGHT(bins_29[[#This Row],[ID EMISOR]], 3))</f>
        <v>1</v>
      </c>
      <c r="AB199" s="37" t="b">
        <f>bins_29[[#This Row],[nom_001]]&lt;&gt;"[sin banco]"</f>
        <v>1</v>
      </c>
      <c r="AC199" s="38">
        <f>IFERROR(FIND(",", bins_29[[#This Row],[INSTITUCIÓN]]),
FIND(" S.", bins_29[[#This Row],[INSTITUCIÓN]]))</f>
        <v>8</v>
      </c>
      <c r="AD199" s="15" t="str">
        <f>LEFT(bins_29[[#This Row],[INSTITUCIÓN]], bins_29[[#This Row],[aux_mod]]-1)</f>
        <v>Cibanco</v>
      </c>
      <c r="AE199" s="40" t="str">
        <f>IFERROR(VLOOKUP(bins_29[[#This Row],[ID EMISOR]], hauss[], 2, 0), "000")</f>
        <v>143</v>
      </c>
      <c r="AF199" s="15" t="str">
        <f>INDEX(banxico[alias], MATCH( bins_29[[#This Row],[id_hauss]], banxico[id_3], 0))</f>
        <v>CI Bolsa</v>
      </c>
      <c r="AH199" s="2">
        <v>316097</v>
      </c>
      <c r="AI199" s="2" t="s">
        <v>1103</v>
      </c>
    </row>
    <row r="200" spans="5:35" x14ac:dyDescent="0.35">
      <c r="E200" s="25" t="s">
        <v>506</v>
      </c>
      <c r="F200" t="s">
        <v>350</v>
      </c>
      <c r="G200" s="16" t="str">
        <f>RIGHT(bin_banks[[#This Row],[ID INSTITUCIÓN]], 3)</f>
        <v>114</v>
      </c>
      <c r="H200" s="16">
        <f>IFERROR(MATCH(bin_banks[[#This Row],[ID INSTITUCIÓN]], bins_29[ID EMISOR], 0), "N/A")</f>
        <v>157</v>
      </c>
      <c r="I200" s="15" t="str" cm="1">
        <f t="array" ref="I200">INDEX(bins_29[nombre_mod], bin_banks[[#This Row],[id_29]])</f>
        <v>Isibit</v>
      </c>
      <c r="J200" s="16" t="str" cm="1">
        <f t="array" ref="J200">INDEX(bins_29[ENTIDAD], bin_banks[[#This Row],[id_29]])</f>
        <v>0</v>
      </c>
      <c r="K200" s="15">
        <f>LEN(bin_banks[[#This Row],[ent_29]])-LEN(SUBSTITUTE(bin_banks[[#This Row],[ent_29]], "/", ""))+1</f>
        <v>1</v>
      </c>
      <c r="S200" s="13"/>
      <c r="T200" s="30" t="s">
        <v>637</v>
      </c>
      <c r="U200" s="22" t="s">
        <v>205</v>
      </c>
      <c r="V200" s="14" t="s">
        <v>624</v>
      </c>
      <c r="W200" s="14" t="s">
        <v>359</v>
      </c>
      <c r="X200" s="24" t="s">
        <v>624</v>
      </c>
      <c r="Y200" s="23">
        <v>41591</v>
      </c>
      <c r="Z200" s="35" t="b">
        <f>ISNUMBER(MATCH(bins_29[[#This Row],[ID EMISOR]], bin_banks[ID INSTITUCIÓN], 0))</f>
        <v>1</v>
      </c>
      <c r="AA200" s="36" t="b">
        <f>OR(bins_29[[#This Row],[id_hauss]]="000",
bins_29[[#This Row],[id_hauss]] = RIGHT(bins_29[[#This Row],[ID EMISOR]], 3))</f>
        <v>1</v>
      </c>
      <c r="AB200" s="37" t="b">
        <f>bins_29[[#This Row],[nom_001]]&lt;&gt;"[sin banco]"</f>
        <v>1</v>
      </c>
      <c r="AC200" s="38">
        <f>IFERROR(FIND(",", bins_29[[#This Row],[INSTITUCIÓN]]),
FIND(" S.", bins_29[[#This Row],[INSTITUCIÓN]]))</f>
        <v>9</v>
      </c>
      <c r="AD200" s="15" t="str">
        <f>LEFT(bins_29[[#This Row],[INSTITUCIÓN]], bins_29[[#This Row],[aux_mod]]-1)</f>
        <v>Bankaool</v>
      </c>
      <c r="AE200" s="40" t="str">
        <f>IFERROR(VLOOKUP(bins_29[[#This Row],[ID EMISOR]], hauss[], 2, 0), "000")</f>
        <v>147</v>
      </c>
      <c r="AF200" s="15" t="str">
        <f>INDEX(banxico[alias], MATCH( bins_29[[#This Row],[id_hauss]], banxico[id_3], 0))</f>
        <v>Bankaool</v>
      </c>
      <c r="AH200" s="2">
        <v>316098</v>
      </c>
      <c r="AI200" s="2" t="s">
        <v>1103</v>
      </c>
    </row>
    <row r="201" spans="5:35" x14ac:dyDescent="0.35">
      <c r="E201" s="25" t="s">
        <v>530</v>
      </c>
      <c r="F201" t="s">
        <v>314</v>
      </c>
      <c r="G201" s="16" t="str">
        <f>RIGHT(bin_banks[[#This Row],[ID INSTITUCIÓN]], 3)</f>
        <v>120</v>
      </c>
      <c r="H201" s="16">
        <f>IFERROR(MATCH(bin_banks[[#This Row],[ID INSTITUCIÓN]], bins_29[ID EMISOR], 0), "N/A")</f>
        <v>158</v>
      </c>
      <c r="I201" s="15" t="str" cm="1">
        <f t="array" ref="I201">INDEX(bins_29[nombre_mod], bin_banks[[#This Row],[id_29]])</f>
        <v>Open Mx Servicios Administrativos</v>
      </c>
      <c r="J201" s="16" t="str" cm="1">
        <f t="array" ref="J201">INDEX(bins_29[ENTIDAD], bin_banks[[#This Row],[id_29]])</f>
        <v>0</v>
      </c>
      <c r="K201" s="15">
        <f>LEN(bin_banks[[#This Row],[ent_29]])-LEN(SUBSTITUTE(bin_banks[[#This Row],[ent_29]], "/", ""))+1</f>
        <v>1</v>
      </c>
      <c r="S201" s="13"/>
      <c r="T201" s="30" t="s">
        <v>633</v>
      </c>
      <c r="U201" s="22" t="s">
        <v>205</v>
      </c>
      <c r="V201" s="14" t="s">
        <v>624</v>
      </c>
      <c r="W201" s="14" t="s">
        <v>362</v>
      </c>
      <c r="X201" s="24" t="s">
        <v>624</v>
      </c>
      <c r="Y201" s="23">
        <v>41423</v>
      </c>
      <c r="Z201" s="35" t="b">
        <f>ISNUMBER(MATCH(bins_29[[#This Row],[ID EMISOR]], bin_banks[ID INSTITUCIÓN], 0))</f>
        <v>1</v>
      </c>
      <c r="AA201" s="36" t="b">
        <f>OR(bins_29[[#This Row],[id_hauss]]="000",
bins_29[[#This Row],[id_hauss]] = RIGHT(bins_29[[#This Row],[ID EMISOR]], 3))</f>
        <v>1</v>
      </c>
      <c r="AB201" s="37" t="b">
        <f>bins_29[[#This Row],[nom_001]]&lt;&gt;"[sin banco]"</f>
        <v>1</v>
      </c>
      <c r="AC201" s="38">
        <f>IFERROR(FIND(",", bins_29[[#This Row],[INSTITUCIÓN]]),
FIND(" S.", bins_29[[#This Row],[INSTITUCIÓN]]))</f>
        <v>16</v>
      </c>
      <c r="AD201" s="15" t="str">
        <f>LEFT(bins_29[[#This Row],[INSTITUCIÓN]], bins_29[[#This Row],[aux_mod]]-1)</f>
        <v>Banco Paga Todo</v>
      </c>
      <c r="AE201" s="40" t="str">
        <f>IFERROR(VLOOKUP(bins_29[[#This Row],[ID EMISOR]], hauss[], 2, 0), "000")</f>
        <v>148</v>
      </c>
      <c r="AF201" s="15" t="str">
        <f>INDEX(banxico[alias], MATCH( bins_29[[#This Row],[id_hauss]], banxico[id_3], 0))</f>
        <v>Pagatodo</v>
      </c>
      <c r="AH201" s="2">
        <v>316099</v>
      </c>
      <c r="AI201" s="2" t="s">
        <v>1103</v>
      </c>
    </row>
    <row r="202" spans="5:35" x14ac:dyDescent="0.35">
      <c r="E202" s="25" t="s">
        <v>536</v>
      </c>
      <c r="F202" t="s">
        <v>313</v>
      </c>
      <c r="G202" s="16" t="str">
        <f>RIGHT(bin_banks[[#This Row],[ID INSTITUCIÓN]], 3)</f>
        <v>122</v>
      </c>
      <c r="H202" s="16">
        <f>IFERROR(MATCH(bin_banks[[#This Row],[ID INSTITUCIÓN]], bins_29[ID EMISOR], 0), "N/A")</f>
        <v>159</v>
      </c>
      <c r="I202" s="15" t="str" cm="1">
        <f t="array" ref="I202">INDEX(bins_29[nombre_mod], bin_banks[[#This Row],[id_29]])</f>
        <v>Accesa México Pagos Digitales</v>
      </c>
      <c r="J202" s="16" t="str" cm="1">
        <f t="array" ref="J202">INDEX(bins_29[ENTIDAD], bin_banks[[#This Row],[id_29]])</f>
        <v>0</v>
      </c>
      <c r="K202" s="15">
        <f>LEN(bin_banks[[#This Row],[ent_29]])-LEN(SUBSTITUTE(bin_banks[[#This Row],[ent_29]], "/", ""))+1</f>
        <v>1</v>
      </c>
      <c r="S202" s="13"/>
      <c r="T202" s="30" t="s">
        <v>657</v>
      </c>
      <c r="U202" s="22" t="s">
        <v>205</v>
      </c>
      <c r="V202" s="14" t="s">
        <v>624</v>
      </c>
      <c r="W202" s="14" t="s">
        <v>498</v>
      </c>
      <c r="X202" s="24" t="s">
        <v>624</v>
      </c>
      <c r="Y202" s="23">
        <v>44634</v>
      </c>
      <c r="Z202" s="35" t="b">
        <f>ISNUMBER(MATCH(bins_29[[#This Row],[ID EMISOR]], bin_banks[ID INSTITUCIÓN], 0))</f>
        <v>1</v>
      </c>
      <c r="AA202" s="36" t="b">
        <f>OR(bins_29[[#This Row],[id_hauss]]="000",
bins_29[[#This Row],[id_hauss]] = RIGHT(bins_29[[#This Row],[ID EMISOR]], 3))</f>
        <v>1</v>
      </c>
      <c r="AB202" s="37" t="b">
        <f>bins_29[[#This Row],[nom_001]]&lt;&gt;"[sin banco]"</f>
        <v>1</v>
      </c>
      <c r="AC202" s="38">
        <f>IFERROR(FIND(",", bins_29[[#This Row],[INSTITUCIÓN]]),
FIND(" S.", bins_29[[#This Row],[INSTITUCIÓN]]))</f>
        <v>22</v>
      </c>
      <c r="AD202" s="15" t="str">
        <f>LEFT(bins_29[[#This Row],[INSTITUCIÓN]], bins_29[[#This Row],[aux_mod]]-1)</f>
        <v>Fundacion Donde Banco</v>
      </c>
      <c r="AE202" s="40" t="str">
        <f>IFERROR(VLOOKUP(bins_29[[#This Row],[ID EMISOR]], hauss[], 2, 0), "000")</f>
        <v>151</v>
      </c>
      <c r="AF202" s="15" t="str">
        <f>INDEX(banxico[alias], MATCH( bins_29[[#This Row],[id_hauss]], banxico[id_3], 0))</f>
        <v>Donde</v>
      </c>
      <c r="AH202" s="2">
        <v>316100</v>
      </c>
      <c r="AI202" s="2" t="s">
        <v>1103</v>
      </c>
    </row>
    <row r="203" spans="5:35" x14ac:dyDescent="0.35">
      <c r="T203" s="30" t="s">
        <v>692</v>
      </c>
      <c r="U203" s="22" t="s">
        <v>205</v>
      </c>
      <c r="V203" s="14" t="s">
        <v>693</v>
      </c>
      <c r="W203" s="14" t="s">
        <v>624</v>
      </c>
      <c r="X203" s="24" t="s">
        <v>624</v>
      </c>
      <c r="Y203" s="23">
        <v>44986</v>
      </c>
      <c r="Z203" s="35" t="b">
        <f>ISNUMBER(MATCH(bins_29[[#This Row],[ID EMISOR]], bin_banks[ID INSTITUCIÓN], 0))</f>
        <v>0</v>
      </c>
      <c r="AA203" s="36" t="b">
        <f>OR(bins_29[[#This Row],[id_hauss]]="000",
bins_29[[#This Row],[id_hauss]] = RIGHT(bins_29[[#This Row],[ID EMISOR]], 3))</f>
        <v>1</v>
      </c>
      <c r="AB203" s="37" t="b">
        <f>bins_29[[#This Row],[nom_001]]&lt;&gt;"[sin banco]"</f>
        <v>0</v>
      </c>
      <c r="AC203" s="38">
        <f>IFERROR(FIND(",", bins_29[[#This Row],[INSTITUCIÓN]]),
FIND(" S.", bins_29[[#This Row],[INSTITUCIÓN]]))</f>
        <v>21</v>
      </c>
      <c r="AD203" s="15" t="str">
        <f>LEFT(bins_29[[#This Row],[INSTITUCIÓN]], bins_29[[#This Row],[aux_mod]]-1)</f>
        <v>Cooperativa Acreimex</v>
      </c>
      <c r="AE203" s="40" t="str">
        <f>IFERROR(VLOOKUP(bins_29[[#This Row],[ID EMISOR]], hauss[], 2, 0), "000")</f>
        <v>000</v>
      </c>
      <c r="AF203" s="15" t="str">
        <f>INDEX(banxico[alias], MATCH( bins_29[[#This Row],[id_hauss]], banxico[id_3], 0))</f>
        <v>[sin banco]</v>
      </c>
    </row>
    <row r="204" spans="5:35" x14ac:dyDescent="0.35">
      <c r="T204" s="30" t="s">
        <v>900</v>
      </c>
      <c r="U204" s="22" t="s">
        <v>191</v>
      </c>
      <c r="V204" s="14" t="s">
        <v>901</v>
      </c>
      <c r="W204" s="14" t="s">
        <v>624</v>
      </c>
      <c r="X204" s="24" t="s">
        <v>624</v>
      </c>
      <c r="Y204" s="23">
        <v>45236</v>
      </c>
      <c r="Z204" s="35" t="b">
        <f>ISNUMBER(MATCH(bins_29[[#This Row],[ID EMISOR]], bin_banks[ID INSTITUCIÓN], 0))</f>
        <v>0</v>
      </c>
      <c r="AA204" s="36" t="b">
        <f>OR(bins_29[[#This Row],[id_hauss]]="000",
bins_29[[#This Row],[id_hauss]] = RIGHT(bins_29[[#This Row],[ID EMISOR]], 3))</f>
        <v>1</v>
      </c>
      <c r="AB204" s="37" t="b">
        <f>bins_29[[#This Row],[nom_001]]&lt;&gt;"[sin banco]"</f>
        <v>0</v>
      </c>
      <c r="AC204" s="38">
        <f>IFERROR(FIND(",", bins_29[[#This Row],[INSTITUCIÓN]]),
FIND(" S.", bins_29[[#This Row],[INSTITUCIÓN]]))</f>
        <v>40</v>
      </c>
      <c r="AD204" s="15" t="str">
        <f>LEFT(bins_29[[#This Row],[INSTITUCIÓN]], bins_29[[#This Row],[aux_mod]]-1)</f>
        <v>SMPS Merchant Platform Solutions México</v>
      </c>
      <c r="AE204" s="40" t="str">
        <f>IFERROR(VLOOKUP(bins_29[[#This Row],[ID EMISOR]], hauss[], 2, 0), "000")</f>
        <v>000</v>
      </c>
      <c r="AF204" s="15" t="str">
        <f>INDEX(banxico[alias], MATCH( bins_29[[#This Row],[id_hauss]], banxico[id_3], 0))</f>
        <v>[sin banco]</v>
      </c>
    </row>
    <row r="205" spans="5:35" x14ac:dyDescent="0.35">
      <c r="T205" s="30" t="s">
        <v>922</v>
      </c>
      <c r="U205" s="22" t="s">
        <v>191</v>
      </c>
      <c r="V205" s="14" t="s">
        <v>923</v>
      </c>
      <c r="W205" s="14" t="s">
        <v>624</v>
      </c>
      <c r="X205" s="24" t="s">
        <v>1031</v>
      </c>
      <c r="Y205" s="23">
        <v>44466</v>
      </c>
      <c r="Z205" s="35" t="b">
        <f>ISNUMBER(MATCH(bins_29[[#This Row],[ID EMISOR]], bin_banks[ID INSTITUCIÓN], 0))</f>
        <v>0</v>
      </c>
      <c r="AA205" s="36" t="b">
        <f>OR(bins_29[[#This Row],[id_hauss]]="000",
bins_29[[#This Row],[id_hauss]] = RIGHT(bins_29[[#This Row],[ID EMISOR]], 3))</f>
        <v>1</v>
      </c>
      <c r="AB205" s="37" t="b">
        <f>bins_29[[#This Row],[nom_001]]&lt;&gt;"[sin banco]"</f>
        <v>0</v>
      </c>
      <c r="AC205" s="38">
        <f>IFERROR(FIND(",", bins_29[[#This Row],[INSTITUCIÓN]]),
FIND(" S.", bins_29[[#This Row],[INSTITUCIÓN]]))</f>
        <v>13</v>
      </c>
      <c r="AD205" s="15" t="str">
        <f>LEFT(bins_29[[#This Row],[INSTITUCIÓN]], bins_29[[#This Row],[aux_mod]]-1)</f>
        <v>Adyen México</v>
      </c>
      <c r="AE205" s="40" t="str">
        <f>IFERROR(VLOOKUP(bins_29[[#This Row],[ID EMISOR]], hauss[], 2, 0), "000")</f>
        <v>000</v>
      </c>
      <c r="AF205" s="15" t="str">
        <f>INDEX(banxico[alias], MATCH( bins_29[[#This Row],[id_hauss]], banxico[id_3], 0))</f>
        <v>[sin banco]</v>
      </c>
    </row>
    <row r="206" spans="5:35" x14ac:dyDescent="0.35">
      <c r="T206" s="30" t="s">
        <v>961</v>
      </c>
      <c r="U206" s="22" t="s">
        <v>191</v>
      </c>
      <c r="V206" s="14" t="s">
        <v>962</v>
      </c>
      <c r="W206" s="14" t="s">
        <v>624</v>
      </c>
      <c r="X206" s="24" t="s">
        <v>1057</v>
      </c>
      <c r="Y206" s="23">
        <v>42964</v>
      </c>
      <c r="Z206" s="35" t="b">
        <f>ISNUMBER(MATCH(bins_29[[#This Row],[ID EMISOR]], bin_banks[ID INSTITUCIÓN], 0))</f>
        <v>0</v>
      </c>
      <c r="AA206" s="36" t="b">
        <f>OR(bins_29[[#This Row],[id_hauss]]="000",
bins_29[[#This Row],[id_hauss]] = RIGHT(bins_29[[#This Row],[ID EMISOR]], 3))</f>
        <v>1</v>
      </c>
      <c r="AB206" s="37" t="b">
        <f>bins_29[[#This Row],[nom_001]]&lt;&gt;"[sin banco]"</f>
        <v>0</v>
      </c>
      <c r="AC206" s="38">
        <f>IFERROR(FIND(",", bins_29[[#This Row],[INSTITUCIÓN]]),
FIND(" S.", bins_29[[#This Row],[INSTITUCIÓN]]))</f>
        <v>20</v>
      </c>
      <c r="AD206" s="15" t="str">
        <f>LEFT(bins_29[[#This Row],[INSTITUCIÓN]], bins_29[[#This Row],[aux_mod]]-1)</f>
        <v>Evo Payments México</v>
      </c>
      <c r="AE206" s="40" t="str">
        <f>IFERROR(VLOOKUP(bins_29[[#This Row],[ID EMISOR]], hauss[], 2, 0), "000")</f>
        <v>000</v>
      </c>
      <c r="AF206" s="15" t="str">
        <f>INDEX(banxico[alias], MATCH( bins_29[[#This Row],[id_hauss]], banxico[id_3], 0))</f>
        <v>[sin banco]</v>
      </c>
    </row>
    <row r="207" spans="5:35" x14ac:dyDescent="0.35">
      <c r="T207" s="30" t="s">
        <v>963</v>
      </c>
      <c r="U207" s="22" t="s">
        <v>191</v>
      </c>
      <c r="V207" s="14" t="s">
        <v>964</v>
      </c>
      <c r="W207" s="14" t="s">
        <v>624</v>
      </c>
      <c r="X207" s="24" t="s">
        <v>1058</v>
      </c>
      <c r="Y207" s="23">
        <v>43115</v>
      </c>
      <c r="Z207" s="35" t="b">
        <f>ISNUMBER(MATCH(bins_29[[#This Row],[ID EMISOR]], bin_banks[ID INSTITUCIÓN], 0))</f>
        <v>0</v>
      </c>
      <c r="AA207" s="36" t="b">
        <f>OR(bins_29[[#This Row],[id_hauss]]="000",
bins_29[[#This Row],[id_hauss]] = RIGHT(bins_29[[#This Row],[ID EMISOR]], 3))</f>
        <v>1</v>
      </c>
      <c r="AB207" s="37" t="b">
        <f>bins_29[[#This Row],[nom_001]]&lt;&gt;"[sin banco]"</f>
        <v>0</v>
      </c>
      <c r="AC207" s="38">
        <f>IFERROR(FIND(",", bins_29[[#This Row],[INSTITUCIÓN]]),
FIND(" S.", bins_29[[#This Row],[INSTITUCIÓN]]))</f>
        <v>36</v>
      </c>
      <c r="AD207" s="15" t="str">
        <f>LEFT(bins_29[[#This Row],[INSTITUCIÓN]], bins_29[[#This Row],[aux_mod]]-1)</f>
        <v>First Data Merchant Services México</v>
      </c>
      <c r="AE207" s="40" t="str">
        <f>IFERROR(VLOOKUP(bins_29[[#This Row],[ID EMISOR]], hauss[], 2, 0), "000")</f>
        <v>000</v>
      </c>
      <c r="AF207" s="15" t="str">
        <f>INDEX(banxico[alias], MATCH( bins_29[[#This Row],[id_hauss]], banxico[id_3], 0))</f>
        <v>[sin banco]</v>
      </c>
    </row>
    <row r="208" spans="5:35" x14ac:dyDescent="0.35">
      <c r="T208" s="30" t="s">
        <v>965</v>
      </c>
      <c r="U208" s="22" t="s">
        <v>191</v>
      </c>
      <c r="V208" s="14" t="s">
        <v>966</v>
      </c>
      <c r="W208" s="14" t="s">
        <v>624</v>
      </c>
      <c r="X208" s="24" t="s">
        <v>1059</v>
      </c>
      <c r="Y208" s="23">
        <v>44756</v>
      </c>
      <c r="Z208" s="35" t="b">
        <f>ISNUMBER(MATCH(bins_29[[#This Row],[ID EMISOR]], bin_banks[ID INSTITUCIÓN], 0))</f>
        <v>0</v>
      </c>
      <c r="AA208" s="36" t="b">
        <f>OR(bins_29[[#This Row],[id_hauss]]="000",
bins_29[[#This Row],[id_hauss]] = RIGHT(bins_29[[#This Row],[ID EMISOR]], 3))</f>
        <v>1</v>
      </c>
      <c r="AB208" s="37" t="b">
        <f>bins_29[[#This Row],[nom_001]]&lt;&gt;"[sin banco]"</f>
        <v>0</v>
      </c>
      <c r="AC208" s="38">
        <f>IFERROR(FIND(",", bins_29[[#This Row],[INSTITUCIÓN]]),
FIND(" S.", bins_29[[#This Row],[INSTITUCIÓN]]))</f>
        <v>30</v>
      </c>
      <c r="AD208" s="15" t="str">
        <f>LEFT(bins_29[[#This Row],[INSTITUCIÓN]], bins_29[[#This Row],[aux_mod]]-1)</f>
        <v>FIS Merchant Solutions México</v>
      </c>
      <c r="AE208" s="40" t="str">
        <f>IFERROR(VLOOKUP(bins_29[[#This Row],[ID EMISOR]], hauss[], 2, 0), "000")</f>
        <v>000</v>
      </c>
      <c r="AF208" s="15" t="str">
        <f>INDEX(banxico[alias], MATCH( bins_29[[#This Row],[id_hauss]], banxico[id_3], 0))</f>
        <v>[sin banco]</v>
      </c>
    </row>
    <row r="209" spans="20:32" x14ac:dyDescent="0.35">
      <c r="T209" s="30" t="s">
        <v>967</v>
      </c>
      <c r="U209" s="22" t="s">
        <v>191</v>
      </c>
      <c r="V209" s="14" t="s">
        <v>968</v>
      </c>
      <c r="W209" s="14" t="s">
        <v>624</v>
      </c>
      <c r="X209" s="24" t="s">
        <v>1060</v>
      </c>
      <c r="Y209" s="23">
        <v>44546</v>
      </c>
      <c r="Z209" s="35" t="b">
        <f>ISNUMBER(MATCH(bins_29[[#This Row],[ID EMISOR]], bin_banks[ID INSTITUCIÓN], 0))</f>
        <v>0</v>
      </c>
      <c r="AA209" s="36" t="b">
        <f>OR(bins_29[[#This Row],[id_hauss]]="000",
bins_29[[#This Row],[id_hauss]] = RIGHT(bins_29[[#This Row],[ID EMISOR]], 3))</f>
        <v>1</v>
      </c>
      <c r="AB209" s="37" t="b">
        <f>bins_29[[#This Row],[nom_001]]&lt;&gt;"[sin banco]"</f>
        <v>0</v>
      </c>
      <c r="AC209" s="38">
        <f>IFERROR(FIND(",", bins_29[[#This Row],[INSTITUCIÓN]]),
FIND(" S.", bins_29[[#This Row],[INSTITUCIÓN]]))</f>
        <v>38</v>
      </c>
      <c r="AD209" s="15" t="str">
        <f>LEFT(bins_29[[#This Row],[INSTITUCIÓN]], bins_29[[#This Row],[aux_mod]]-1)</f>
        <v>Global Payment Technologies de México</v>
      </c>
      <c r="AE209" s="40" t="str">
        <f>IFERROR(VLOOKUP(bins_29[[#This Row],[ID EMISOR]], hauss[], 2, 0), "000")</f>
        <v>000</v>
      </c>
      <c r="AF209" s="15" t="str">
        <f>INDEX(banxico[alias], MATCH( bins_29[[#This Row],[id_hauss]], banxico[id_3], 0))</f>
        <v>[sin banco]</v>
      </c>
    </row>
    <row r="210" spans="20:32" x14ac:dyDescent="0.35">
      <c r="T210" s="30" t="s">
        <v>969</v>
      </c>
      <c r="U210" s="22" t="s">
        <v>191</v>
      </c>
      <c r="V210" s="14" t="s">
        <v>970</v>
      </c>
      <c r="W210" s="14" t="s">
        <v>624</v>
      </c>
      <c r="X210" s="24" t="s">
        <v>1061</v>
      </c>
      <c r="Y210" s="23">
        <v>45246</v>
      </c>
      <c r="Z210" s="35" t="b">
        <f>ISNUMBER(MATCH(bins_29[[#This Row],[ID EMISOR]], bin_banks[ID INSTITUCIÓN], 0))</f>
        <v>0</v>
      </c>
      <c r="AA210" s="36" t="b">
        <f>OR(bins_29[[#This Row],[id_hauss]]="000",
bins_29[[#This Row],[id_hauss]] = RIGHT(bins_29[[#This Row],[ID EMISOR]], 3))</f>
        <v>1</v>
      </c>
      <c r="AB210" s="37" t="b">
        <f>bins_29[[#This Row],[nom_001]]&lt;&gt;"[sin banco]"</f>
        <v>0</v>
      </c>
      <c r="AC210" s="38">
        <f>IFERROR(FIND(",", bins_29[[#This Row],[INSTITUCIÓN]]),
FIND(" S.", bins_29[[#This Row],[INSTITUCIÓN]]))</f>
        <v>28</v>
      </c>
      <c r="AD210" s="15" t="str">
        <f>LEFT(bins_29[[#This Row],[INSTITUCIÓN]], bins_29[[#This Row],[aux_mod]]-1)</f>
        <v>Hey Administradora de Pagos</v>
      </c>
      <c r="AE210" s="40" t="str">
        <f>IFERROR(VLOOKUP(bins_29[[#This Row],[ID EMISOR]], hauss[], 2, 0), "000")</f>
        <v>000</v>
      </c>
      <c r="AF210" s="15" t="str">
        <f>INDEX(banxico[alias], MATCH( bins_29[[#This Row],[id_hauss]], banxico[id_3], 0))</f>
        <v>[sin banco]</v>
      </c>
    </row>
    <row r="211" spans="20:32" x14ac:dyDescent="0.35">
      <c r="T211" s="30" t="s">
        <v>976</v>
      </c>
      <c r="U211" s="22" t="s">
        <v>191</v>
      </c>
      <c r="V211" s="14" t="s">
        <v>977</v>
      </c>
      <c r="W211" s="14" t="s">
        <v>624</v>
      </c>
      <c r="X211" s="24" t="s">
        <v>1065</v>
      </c>
      <c r="Y211" s="23">
        <v>44476</v>
      </c>
      <c r="Z211" s="35" t="b">
        <f>ISNUMBER(MATCH(bins_29[[#This Row],[ID EMISOR]], bin_banks[ID INSTITUCIÓN], 0))</f>
        <v>0</v>
      </c>
      <c r="AA211" s="36" t="b">
        <f>OR(bins_29[[#This Row],[id_hauss]]="000",
bins_29[[#This Row],[id_hauss]] = RIGHT(bins_29[[#This Row],[ID EMISOR]], 3))</f>
        <v>1</v>
      </c>
      <c r="AB211" s="37" t="b">
        <f>bins_29[[#This Row],[nom_001]]&lt;&gt;"[sin banco]"</f>
        <v>0</v>
      </c>
      <c r="AC211" s="38">
        <f>IFERROR(FIND(",", bins_29[[#This Row],[INSTITUCIÓN]]),
FIND(" S.", bins_29[[#This Row],[INSTITUCIÓN]]))</f>
        <v>7</v>
      </c>
      <c r="AD211" s="15" t="str">
        <f>LEFT(bins_29[[#This Row],[INSTITUCIÓN]], bins_29[[#This Row],[aux_mod]]-1)</f>
        <v>Kushki</v>
      </c>
      <c r="AE211" s="40" t="str">
        <f>IFERROR(VLOOKUP(bins_29[[#This Row],[ID EMISOR]], hauss[], 2, 0), "000")</f>
        <v>000</v>
      </c>
      <c r="AF211" s="15" t="str">
        <f>INDEX(banxico[alias], MATCH( bins_29[[#This Row],[id_hauss]], banxico[id_3], 0))</f>
        <v>[sin banco]</v>
      </c>
    </row>
    <row r="212" spans="20:32" x14ac:dyDescent="0.35">
      <c r="T212" s="30" t="s">
        <v>978</v>
      </c>
      <c r="U212" s="22" t="s">
        <v>191</v>
      </c>
      <c r="V212" s="14" t="s">
        <v>979</v>
      </c>
      <c r="W212" s="14" t="s">
        <v>624</v>
      </c>
      <c r="X212" s="24" t="s">
        <v>1066</v>
      </c>
      <c r="Y212" s="23">
        <v>45448</v>
      </c>
      <c r="Z212" s="35" t="b">
        <f>ISNUMBER(MATCH(bins_29[[#This Row],[ID EMISOR]], bin_banks[ID INSTITUCIÓN], 0))</f>
        <v>0</v>
      </c>
      <c r="AA212" s="36" t="b">
        <f>OR(bins_29[[#This Row],[id_hauss]]="000",
bins_29[[#This Row],[id_hauss]] = RIGHT(bins_29[[#This Row],[ID EMISOR]], 3))</f>
        <v>1</v>
      </c>
      <c r="AB212" s="37" t="b">
        <f>bins_29[[#This Row],[nom_001]]&lt;&gt;"[sin banco]"</f>
        <v>0</v>
      </c>
      <c r="AC212" s="38">
        <f>IFERROR(FIND(",", bins_29[[#This Row],[INSTITUCIÓN]]),
FIND(" S.", bins_29[[#This Row],[INSTITUCIÓN]]))</f>
        <v>8</v>
      </c>
      <c r="AD212" s="15" t="str">
        <f>LEFT(bins_29[[#This Row],[INSTITUCIÓN]], bins_29[[#This Row],[aux_mod]]-1)</f>
        <v>Mexipay</v>
      </c>
      <c r="AE212" s="40" t="str">
        <f>IFERROR(VLOOKUP(bins_29[[#This Row],[ID EMISOR]], hauss[], 2, 0), "000")</f>
        <v>000</v>
      </c>
      <c r="AF212" s="15" t="str">
        <f>INDEX(banxico[alias], MATCH( bins_29[[#This Row],[id_hauss]], banxico[id_3], 0))</f>
        <v>[sin banco]</v>
      </c>
    </row>
    <row r="213" spans="20:32" x14ac:dyDescent="0.35">
      <c r="T213" s="30" t="s">
        <v>980</v>
      </c>
      <c r="U213" s="22" t="s">
        <v>191</v>
      </c>
      <c r="V213" s="14" t="s">
        <v>981</v>
      </c>
      <c r="W213" s="14" t="s">
        <v>624</v>
      </c>
      <c r="X213" s="24" t="s">
        <v>1067</v>
      </c>
      <c r="Y213" s="23">
        <v>45314</v>
      </c>
      <c r="Z213" s="35" t="b">
        <f>ISNUMBER(MATCH(bins_29[[#This Row],[ID EMISOR]], bin_banks[ID INSTITUCIÓN], 0))</f>
        <v>0</v>
      </c>
      <c r="AA213" s="36" t="b">
        <f>OR(bins_29[[#This Row],[id_hauss]]="000",
bins_29[[#This Row],[id_hauss]] = RIGHT(bins_29[[#This Row],[ID EMISOR]], 3))</f>
        <v>1</v>
      </c>
      <c r="AB213" s="37" t="b">
        <f>bins_29[[#This Row],[nom_001]]&lt;&gt;"[sin banco]"</f>
        <v>0</v>
      </c>
      <c r="AC213" s="38">
        <f>IFERROR(FIND(",", bins_29[[#This Row],[INSTITUCIÓN]]),
FIND(" S.", bins_29[[#This Row],[INSTITUCIÓN]]))</f>
        <v>26</v>
      </c>
      <c r="AD213" s="15" t="str">
        <f>LEFT(bins_29[[#This Row],[INSTITUCIÓN]], bins_29[[#This Row],[aux_mod]]-1)</f>
        <v>MP Procesamiento de Pagos</v>
      </c>
      <c r="AE213" s="40" t="str">
        <f>IFERROR(VLOOKUP(bins_29[[#This Row],[ID EMISOR]], hauss[], 2, 0), "000")</f>
        <v>000</v>
      </c>
      <c r="AF213" s="15" t="str">
        <f>INDEX(banxico[alias], MATCH( bins_29[[#This Row],[id_hauss]], banxico[id_3], 0))</f>
        <v>[sin banco]</v>
      </c>
    </row>
    <row r="214" spans="20:32" x14ac:dyDescent="0.35">
      <c r="T214" s="30" t="s">
        <v>982</v>
      </c>
      <c r="U214" s="22" t="s">
        <v>191</v>
      </c>
      <c r="V214" s="14" t="s">
        <v>983</v>
      </c>
      <c r="W214" s="14" t="s">
        <v>624</v>
      </c>
      <c r="X214" s="24" t="s">
        <v>1068</v>
      </c>
      <c r="Y214" s="23">
        <v>44972</v>
      </c>
      <c r="Z214" s="35" t="b">
        <f>ISNUMBER(MATCH(bins_29[[#This Row],[ID EMISOR]], bin_banks[ID INSTITUCIÓN], 0))</f>
        <v>0</v>
      </c>
      <c r="AA214" s="36" t="b">
        <f>OR(bins_29[[#This Row],[id_hauss]]="000",
bins_29[[#This Row],[id_hauss]] = RIGHT(bins_29[[#This Row],[ID EMISOR]], 3))</f>
        <v>1</v>
      </c>
      <c r="AB214" s="37" t="b">
        <f>bins_29[[#This Row],[nom_001]]&lt;&gt;"[sin banco]"</f>
        <v>0</v>
      </c>
      <c r="AC214" s="38">
        <f>IFERROR(FIND(",", bins_29[[#This Row],[INSTITUCIÓN]]),
FIND(" S.", bins_29[[#This Row],[INSTITUCIÓN]]))</f>
        <v>8</v>
      </c>
      <c r="AD214" s="15" t="str">
        <f>LEFT(bins_29[[#This Row],[INSTITUCIÓN]], bins_29[[#This Row],[aux_mod]]-1)</f>
        <v>Net Pay</v>
      </c>
      <c r="AE214" s="40" t="str">
        <f>IFERROR(VLOOKUP(bins_29[[#This Row],[ID EMISOR]], hauss[], 2, 0), "000")</f>
        <v>000</v>
      </c>
      <c r="AF214" s="15" t="str">
        <f>INDEX(banxico[alias], MATCH( bins_29[[#This Row],[id_hauss]], banxico[id_3], 0))</f>
        <v>[sin banco]</v>
      </c>
    </row>
    <row r="215" spans="20:32" x14ac:dyDescent="0.35">
      <c r="T215" s="30" t="s">
        <v>984</v>
      </c>
      <c r="U215" s="22" t="s">
        <v>191</v>
      </c>
      <c r="V215" s="14" t="s">
        <v>985</v>
      </c>
      <c r="W215" s="14" t="s">
        <v>624</v>
      </c>
      <c r="X215" s="24" t="s">
        <v>1069</v>
      </c>
      <c r="Y215" s="23">
        <v>45491</v>
      </c>
      <c r="Z215" s="35" t="b">
        <f>ISNUMBER(MATCH(bins_29[[#This Row],[ID EMISOR]], bin_banks[ID INSTITUCIÓN], 0))</f>
        <v>0</v>
      </c>
      <c r="AA215" s="36" t="b">
        <f>OR(bins_29[[#This Row],[id_hauss]]="000",
bins_29[[#This Row],[id_hauss]] = RIGHT(bins_29[[#This Row],[ID EMISOR]], 3))</f>
        <v>1</v>
      </c>
      <c r="AB215" s="37" t="b">
        <f>bins_29[[#This Row],[nom_001]]&lt;&gt;"[sin banco]"</f>
        <v>0</v>
      </c>
      <c r="AC215" s="38">
        <f>IFERROR(FIND(",", bins_29[[#This Row],[INSTITUCIÓN]]),
FIND(" S.", bins_29[[#This Row],[INSTITUCIÓN]]))</f>
        <v>17</v>
      </c>
      <c r="AD215" s="15" t="str">
        <f>LEFT(bins_29[[#This Row],[INSTITUCIÓN]], bins_29[[#This Row],[aux_mod]]-1)</f>
        <v>ONSIGNA HOLDINGS</v>
      </c>
      <c r="AE215" s="40" t="str">
        <f>IFERROR(VLOOKUP(bins_29[[#This Row],[ID EMISOR]], hauss[], 2, 0), "000")</f>
        <v>000</v>
      </c>
      <c r="AF215" s="15" t="str">
        <f>INDEX(banxico[alias], MATCH( bins_29[[#This Row],[id_hauss]], banxico[id_3], 0))</f>
        <v>[sin banco]</v>
      </c>
    </row>
    <row r="216" spans="20:32" x14ac:dyDescent="0.35">
      <c r="T216" s="30" t="s">
        <v>986</v>
      </c>
      <c r="U216" s="22" t="s">
        <v>191</v>
      </c>
      <c r="V216" s="14" t="s">
        <v>987</v>
      </c>
      <c r="W216" s="14" t="s">
        <v>624</v>
      </c>
      <c r="X216" s="24" t="s">
        <v>1070</v>
      </c>
      <c r="Y216" s="23">
        <v>44893</v>
      </c>
      <c r="Z216" s="35" t="b">
        <f>ISNUMBER(MATCH(bins_29[[#This Row],[ID EMISOR]], bin_banks[ID INSTITUCIÓN], 0))</f>
        <v>0</v>
      </c>
      <c r="AA216" s="36" t="b">
        <f>OR(bins_29[[#This Row],[id_hauss]]="000",
bins_29[[#This Row],[id_hauss]] = RIGHT(bins_29[[#This Row],[ID EMISOR]], 3))</f>
        <v>1</v>
      </c>
      <c r="AB216" s="37" t="b">
        <f>bins_29[[#This Row],[nom_001]]&lt;&gt;"[sin banco]"</f>
        <v>0</v>
      </c>
      <c r="AC216" s="38">
        <f>IFERROR(FIND(",", bins_29[[#This Row],[INSTITUCIÓN]]),
FIND(" S.", bins_29[[#This Row],[INSTITUCIÓN]]))</f>
        <v>15</v>
      </c>
      <c r="AD216" s="15" t="str">
        <f>LEFT(bins_29[[#This Row],[INSTITUCIÓN]], bins_29[[#This Row],[aux_mod]]-1)</f>
        <v>Operadora Cips</v>
      </c>
      <c r="AE216" s="40" t="str">
        <f>IFERROR(VLOOKUP(bins_29[[#This Row],[ID EMISOR]], hauss[], 2, 0), "000")</f>
        <v>000</v>
      </c>
      <c r="AF216" s="15" t="str">
        <f>INDEX(banxico[alias], MATCH( bins_29[[#This Row],[id_hauss]], banxico[id_3], 0))</f>
        <v>[sin banco]</v>
      </c>
    </row>
    <row r="217" spans="20:32" x14ac:dyDescent="0.35">
      <c r="T217" s="30" t="s">
        <v>995</v>
      </c>
      <c r="U217" s="22" t="s">
        <v>191</v>
      </c>
      <c r="V217" s="14" t="s">
        <v>996</v>
      </c>
      <c r="W217" s="14" t="s">
        <v>624</v>
      </c>
      <c r="X217" s="24" t="s">
        <v>1075</v>
      </c>
      <c r="Y217" s="23">
        <v>45202</v>
      </c>
      <c r="Z217" s="35" t="b">
        <f>ISNUMBER(MATCH(bins_29[[#This Row],[ID EMISOR]], bin_banks[ID INSTITUCIÓN], 0))</f>
        <v>0</v>
      </c>
      <c r="AA217" s="36" t="b">
        <f>OR(bins_29[[#This Row],[id_hauss]]="000",
bins_29[[#This Row],[id_hauss]] = RIGHT(bins_29[[#This Row],[ID EMISOR]], 3))</f>
        <v>1</v>
      </c>
      <c r="AB217" s="37" t="b">
        <f>bins_29[[#This Row],[nom_001]]&lt;&gt;"[sin banco]"</f>
        <v>0</v>
      </c>
      <c r="AC217" s="38">
        <f>IFERROR(FIND(",", bins_29[[#This Row],[INSTITUCIÓN]]),
FIND(" S.", bins_29[[#This Row],[INSTITUCIÓN]]))</f>
        <v>13</v>
      </c>
      <c r="AD217" s="15" t="str">
        <f>LEFT(bins_29[[#This Row],[INSTITUCIÓN]], bins_29[[#This Row],[aux_mod]]-1)</f>
        <v>Toka Fintech</v>
      </c>
      <c r="AE217" s="40" t="str">
        <f>IFERROR(VLOOKUP(bins_29[[#This Row],[ID EMISOR]], hauss[], 2, 0), "000")</f>
        <v>000</v>
      </c>
      <c r="AF217" s="15" t="str">
        <f>INDEX(banxico[alias], MATCH( bins_29[[#This Row],[id_hauss]], banxico[id_3], 0))</f>
        <v>[sin banco]</v>
      </c>
    </row>
    <row r="218" spans="20:32" x14ac:dyDescent="0.35">
      <c r="T218" s="30" t="s">
        <v>633</v>
      </c>
      <c r="U218" s="22" t="s">
        <v>189</v>
      </c>
      <c r="V218" s="14" t="s">
        <v>624</v>
      </c>
      <c r="W218" s="14" t="s">
        <v>624</v>
      </c>
      <c r="X218" s="24" t="s">
        <v>1079</v>
      </c>
      <c r="Y218" s="23">
        <v>41424</v>
      </c>
      <c r="Z218" s="35" t="b">
        <f>ISNUMBER(MATCH(bins_29[[#This Row],[ID EMISOR]], bin_banks[ID INSTITUCIÓN], 0))</f>
        <v>0</v>
      </c>
      <c r="AA218" s="36" t="b">
        <f>OR(bins_29[[#This Row],[id_hauss]]="000",
bins_29[[#This Row],[id_hauss]] = RIGHT(bins_29[[#This Row],[ID EMISOR]], 3))</f>
        <v>1</v>
      </c>
      <c r="AB218" s="37" t="b">
        <f>bins_29[[#This Row],[nom_001]]&lt;&gt;"[sin banco]"</f>
        <v>0</v>
      </c>
      <c r="AC218" s="38">
        <f>IFERROR(FIND(",", bins_29[[#This Row],[INSTITUCIÓN]]),
FIND(" S.", bins_29[[#This Row],[INSTITUCIÓN]]))</f>
        <v>16</v>
      </c>
      <c r="AD218" s="15" t="str">
        <f>LEFT(bins_29[[#This Row],[INSTITUCIÓN]], bins_29[[#This Row],[aux_mod]]-1)</f>
        <v>Banco Paga Todo</v>
      </c>
      <c r="AE218" s="40" t="str">
        <f>IFERROR(VLOOKUP(bins_29[[#This Row],[ID EMISOR]], hauss[], 2, 0), "000")</f>
        <v>000</v>
      </c>
      <c r="AF218" s="15" t="str">
        <f>INDEX(banxico[alias], MATCH( bins_29[[#This Row],[id_hauss]], banxico[id_3], 0))</f>
        <v>[sin banco]</v>
      </c>
    </row>
    <row r="219" spans="20:32" x14ac:dyDescent="0.35">
      <c r="T219" s="30" t="s">
        <v>948</v>
      </c>
      <c r="U219" s="22" t="s">
        <v>189</v>
      </c>
      <c r="V219" s="14" t="s">
        <v>698</v>
      </c>
      <c r="W219" s="14" t="s">
        <v>624</v>
      </c>
      <c r="X219" s="24" t="s">
        <v>1081</v>
      </c>
      <c r="Y219" s="23">
        <v>44111</v>
      </c>
      <c r="Z219" s="35" t="b">
        <f>ISNUMBER(MATCH(bins_29[[#This Row],[ID EMISOR]], bin_banks[ID INSTITUCIÓN], 0))</f>
        <v>0</v>
      </c>
      <c r="AA219" s="36" t="b">
        <f>OR(bins_29[[#This Row],[id_hauss]]="000",
bins_29[[#This Row],[id_hauss]] = RIGHT(bins_29[[#This Row],[ID EMISOR]], 3))</f>
        <v>1</v>
      </c>
      <c r="AB219" s="37" t="b">
        <f>bins_29[[#This Row],[nom_001]]&lt;&gt;"[sin banco]"</f>
        <v>0</v>
      </c>
      <c r="AC219" s="38">
        <f>IFERROR(FIND(",", bins_29[[#This Row],[INSTITUCIÓN]]),
FIND(" S.", bins_29[[#This Row],[INSTITUCIÓN]]))</f>
        <v>8</v>
      </c>
      <c r="AD219" s="15" t="str">
        <f>LEFT(bins_29[[#This Row],[INSTITUCIÓN]], bins_29[[#This Row],[aux_mod]]-1)</f>
        <v>Banorte</v>
      </c>
      <c r="AE219" s="40" t="str">
        <f>IFERROR(VLOOKUP(bins_29[[#This Row],[ID EMISOR]], hauss[], 2, 0), "000")</f>
        <v>000</v>
      </c>
      <c r="AF219" s="15" t="str">
        <f>INDEX(banxico[alias], MATCH( bins_29[[#This Row],[id_hauss]], banxico[id_3], 0))</f>
        <v>[sin banco]</v>
      </c>
    </row>
    <row r="220" spans="20:32" x14ac:dyDescent="0.35">
      <c r="T220" s="30" t="s">
        <v>1000</v>
      </c>
      <c r="U220" s="22" t="s">
        <v>189</v>
      </c>
      <c r="V220" s="14" t="s">
        <v>624</v>
      </c>
      <c r="W220" s="14" t="s">
        <v>624</v>
      </c>
      <c r="X220" s="24" t="s">
        <v>1082</v>
      </c>
      <c r="Y220" s="23">
        <v>45387</v>
      </c>
      <c r="Z220" s="35" t="b">
        <f>ISNUMBER(MATCH(bins_29[[#This Row],[ID EMISOR]], bin_banks[ID INSTITUCIÓN], 0))</f>
        <v>0</v>
      </c>
      <c r="AA220" s="36" t="b">
        <f>OR(bins_29[[#This Row],[id_hauss]]="000",
bins_29[[#This Row],[id_hauss]] = RIGHT(bins_29[[#This Row],[ID EMISOR]], 3))</f>
        <v>1</v>
      </c>
      <c r="AB220" s="37" t="b">
        <f>bins_29[[#This Row],[nom_001]]&lt;&gt;"[sin banco]"</f>
        <v>0</v>
      </c>
      <c r="AC220" s="38">
        <f>IFERROR(FIND(",", bins_29[[#This Row],[INSTITUCIÓN]]),
FIND(" S.", bins_29[[#This Row],[INSTITUCIÓN]]))</f>
        <v>10</v>
      </c>
      <c r="AD220" s="15" t="str">
        <f>LEFT(bins_29[[#This Row],[INSTITUCIÓN]], bins_29[[#This Row],[aux_mod]]-1)</f>
        <v>CBM Banco</v>
      </c>
      <c r="AE220" s="40" t="str">
        <f>IFERROR(VLOOKUP(bins_29[[#This Row],[ID EMISOR]], hauss[], 2, 0), "000")</f>
        <v>000</v>
      </c>
      <c r="AF220" s="15" t="str">
        <f>INDEX(banxico[alias], MATCH( bins_29[[#This Row],[id_hauss]], banxico[id_3], 0))</f>
        <v>[sin banco]</v>
      </c>
    </row>
    <row r="221" spans="20:32" x14ac:dyDescent="0.35">
      <c r="T221" s="30" t="s">
        <v>1001</v>
      </c>
      <c r="U221" s="22" t="s">
        <v>189</v>
      </c>
      <c r="V221" s="14" t="s">
        <v>695</v>
      </c>
      <c r="W221" s="14" t="s">
        <v>624</v>
      </c>
      <c r="X221" s="24" t="s">
        <v>1084</v>
      </c>
      <c r="Y221" s="23">
        <v>43230</v>
      </c>
      <c r="Z221" s="35" t="b">
        <f>ISNUMBER(MATCH(bins_29[[#This Row],[ID EMISOR]], bin_banks[ID INSTITUCIÓN], 0))</f>
        <v>0</v>
      </c>
      <c r="AA221" s="36" t="b">
        <f>OR(bins_29[[#This Row],[id_hauss]]="000",
bins_29[[#This Row],[id_hauss]] = RIGHT(bins_29[[#This Row],[ID EMISOR]], 3))</f>
        <v>1</v>
      </c>
      <c r="AB221" s="37" t="b">
        <f>bins_29[[#This Row],[nom_001]]&lt;&gt;"[sin banco]"</f>
        <v>0</v>
      </c>
      <c r="AC221" s="38">
        <f>IFERROR(FIND(",", bins_29[[#This Row],[INSTITUCIÓN]]),
FIND(" S.", bins_29[[#This Row],[INSTITUCIÓN]]))</f>
        <v>13</v>
      </c>
      <c r="AD221" s="15" t="str">
        <f>LEFT(bins_29[[#This Row],[INSTITUCIÓN]], bins_29[[#This Row],[aux_mod]]-1)</f>
        <v>EMS Payments</v>
      </c>
      <c r="AE221" s="40" t="str">
        <f>IFERROR(VLOOKUP(bins_29[[#This Row],[ID EMISOR]], hauss[], 2, 0), "000")</f>
        <v>000</v>
      </c>
      <c r="AF221" s="15" t="str">
        <f>INDEX(banxico[alias], MATCH( bins_29[[#This Row],[id_hauss]], banxico[id_3], 0))</f>
        <v>[sin banco]</v>
      </c>
    </row>
    <row r="222" spans="20:32" x14ac:dyDescent="0.35">
      <c r="T222" s="30" t="s">
        <v>961</v>
      </c>
      <c r="U222" s="22" t="s">
        <v>189</v>
      </c>
      <c r="V222" s="14" t="s">
        <v>695</v>
      </c>
      <c r="W222" s="14" t="s">
        <v>624</v>
      </c>
      <c r="X222" s="24" t="s">
        <v>1085</v>
      </c>
      <c r="Y222" s="23">
        <v>42436</v>
      </c>
      <c r="Z222" s="35" t="b">
        <f>ISNUMBER(MATCH(bins_29[[#This Row],[ID EMISOR]], bin_banks[ID INSTITUCIÓN], 0))</f>
        <v>0</v>
      </c>
      <c r="AA222" s="36" t="b">
        <f>OR(bins_29[[#This Row],[id_hauss]]="000",
bins_29[[#This Row],[id_hauss]] = RIGHT(bins_29[[#This Row],[ID EMISOR]], 3))</f>
        <v>1</v>
      </c>
      <c r="AB222" s="37" t="b">
        <f>bins_29[[#This Row],[nom_001]]&lt;&gt;"[sin banco]"</f>
        <v>0</v>
      </c>
      <c r="AC222" s="38">
        <f>IFERROR(FIND(",", bins_29[[#This Row],[INSTITUCIÓN]]),
FIND(" S.", bins_29[[#This Row],[INSTITUCIÓN]]))</f>
        <v>20</v>
      </c>
      <c r="AD222" s="15" t="str">
        <f>LEFT(bins_29[[#This Row],[INSTITUCIÓN]], bins_29[[#This Row],[aux_mod]]-1)</f>
        <v>Evo Payments México</v>
      </c>
      <c r="AE222" s="40" t="str">
        <f>IFERROR(VLOOKUP(bins_29[[#This Row],[ID EMISOR]], hauss[], 2, 0), "000")</f>
        <v>000</v>
      </c>
      <c r="AF222" s="15" t="str">
        <f>INDEX(banxico[alias], MATCH( bins_29[[#This Row],[id_hauss]], banxico[id_3], 0))</f>
        <v>[sin banco]</v>
      </c>
    </row>
    <row r="223" spans="20:32" x14ac:dyDescent="0.35">
      <c r="T223" s="30" t="s">
        <v>636</v>
      </c>
      <c r="U223" s="22" t="s">
        <v>191</v>
      </c>
      <c r="V223" s="14" t="s">
        <v>944</v>
      </c>
      <c r="W223" s="14" t="s">
        <v>1046</v>
      </c>
      <c r="X223" s="24" t="s">
        <v>1047</v>
      </c>
      <c r="Y223" s="23">
        <v>42682</v>
      </c>
      <c r="Z223" s="35" t="b">
        <f>ISNUMBER(MATCH(bins_29[[#This Row],[ID EMISOR]], bin_banks[ID INSTITUCIÓN], 0))</f>
        <v>0</v>
      </c>
      <c r="AA223" s="36" t="b">
        <f>OR(bins_29[[#This Row],[id_hauss]]="000",
bins_29[[#This Row],[id_hauss]] = RIGHT(bins_29[[#This Row],[ID EMISOR]], 3))</f>
        <v>1</v>
      </c>
      <c r="AB223" s="37" t="b">
        <f>bins_29[[#This Row],[nom_001]]&lt;&gt;"[sin banco]"</f>
        <v>0</v>
      </c>
      <c r="AC223" s="38">
        <f>IFERROR(FIND(",", bins_29[[#This Row],[INSTITUCIÓN]]),
FIND(" S.", bins_29[[#This Row],[INSTITUCIÓN]]))</f>
        <v>17</v>
      </c>
      <c r="AD223" s="15" t="str">
        <f>LEFT(bins_29[[#This Row],[INSTITUCIÓN]], bins_29[[#This Row],[aux_mod]]-1)</f>
        <v>Banco Ve Por Más</v>
      </c>
      <c r="AE223" s="40" t="str">
        <f>IFERROR(VLOOKUP(bins_29[[#This Row],[ID EMISOR]], hauss[], 2, 0), "000")</f>
        <v>000</v>
      </c>
      <c r="AF223" s="15" t="str">
        <f>INDEX(banxico[alias], MATCH( bins_29[[#This Row],[id_hauss]], banxico[id_3], 0))</f>
        <v>[sin banco]</v>
      </c>
    </row>
    <row r="224" spans="20:32" x14ac:dyDescent="0.35">
      <c r="T224" s="30" t="s">
        <v>633</v>
      </c>
      <c r="U224" s="22" t="s">
        <v>191</v>
      </c>
      <c r="V224" s="14" t="s">
        <v>942</v>
      </c>
      <c r="W224" s="14" t="s">
        <v>1043</v>
      </c>
      <c r="X224" s="24" t="s">
        <v>1044</v>
      </c>
      <c r="Y224" s="23">
        <v>44736</v>
      </c>
      <c r="Z224" s="35" t="b">
        <f>ISNUMBER(MATCH(bins_29[[#This Row],[ID EMISOR]], bin_banks[ID INSTITUCIÓN], 0))</f>
        <v>0</v>
      </c>
      <c r="AA224" s="36" t="b">
        <f>OR(bins_29[[#This Row],[id_hauss]]="000",
bins_29[[#This Row],[id_hauss]] = RIGHT(bins_29[[#This Row],[ID EMISOR]], 3))</f>
        <v>1</v>
      </c>
      <c r="AB224" s="37" t="b">
        <f>bins_29[[#This Row],[nom_001]]&lt;&gt;"[sin banco]"</f>
        <v>0</v>
      </c>
      <c r="AC224" s="38">
        <f>IFERROR(FIND(",", bins_29[[#This Row],[INSTITUCIÓN]]),
FIND(" S.", bins_29[[#This Row],[INSTITUCIÓN]]))</f>
        <v>16</v>
      </c>
      <c r="AD224" s="15" t="str">
        <f>LEFT(bins_29[[#This Row],[INSTITUCIÓN]], bins_29[[#This Row],[aux_mod]]-1)</f>
        <v>Banco Paga Todo</v>
      </c>
      <c r="AE224" s="40" t="str">
        <f>IFERROR(VLOOKUP(bins_29[[#This Row],[ID EMISOR]], hauss[], 2, 0), "000")</f>
        <v>000</v>
      </c>
      <c r="AF224" s="15" t="str">
        <f>INDEX(banxico[alias], MATCH( bins_29[[#This Row],[id_hauss]], banxico[id_3], 0))</f>
        <v>[sin banco]</v>
      </c>
    </row>
    <row r="225" spans="20:32" x14ac:dyDescent="0.35">
      <c r="T225" s="30" t="s">
        <v>830</v>
      </c>
      <c r="U225" s="22" t="s">
        <v>191</v>
      </c>
      <c r="V225" s="14" t="s">
        <v>831</v>
      </c>
      <c r="W225" s="14" t="s">
        <v>1022</v>
      </c>
      <c r="X225" s="24" t="s">
        <v>624</v>
      </c>
      <c r="Y225" s="23">
        <v>42613</v>
      </c>
      <c r="Z225" s="35" t="b">
        <f>ISNUMBER(MATCH(bins_29[[#This Row],[ID EMISOR]], bin_banks[ID INSTITUCIÓN], 0))</f>
        <v>0</v>
      </c>
      <c r="AA225" s="36" t="b">
        <f>OR(bins_29[[#This Row],[id_hauss]]="000",
bins_29[[#This Row],[id_hauss]] = RIGHT(bins_29[[#This Row],[ID EMISOR]], 3))</f>
        <v>1</v>
      </c>
      <c r="AB225" s="37" t="b">
        <f>bins_29[[#This Row],[nom_001]]&lt;&gt;"[sin banco]"</f>
        <v>0</v>
      </c>
      <c r="AC225" s="38">
        <f>IFERROR(FIND(",", bins_29[[#This Row],[INSTITUCIÓN]]),
FIND(" S.", bins_29[[#This Row],[INSTITUCIÓN]]))</f>
        <v>22</v>
      </c>
      <c r="AD225" s="15" t="str">
        <f>LEFT(bins_29[[#This Row],[INSTITUCIÓN]], bins_29[[#This Row],[aux_mod]]-1)</f>
        <v>Fundación Dondé Banco</v>
      </c>
      <c r="AE225" s="40" t="str">
        <f>IFERROR(VLOOKUP(bins_29[[#This Row],[ID EMISOR]], hauss[], 2, 0), "000")</f>
        <v>000</v>
      </c>
      <c r="AF225" s="15" t="str">
        <f>INDEX(banxico[alias], MATCH( bins_29[[#This Row],[id_hauss]], banxico[id_3], 0))</f>
        <v>[sin banco]</v>
      </c>
    </row>
    <row r="226" spans="20:32" x14ac:dyDescent="0.35">
      <c r="T226" s="30" t="s">
        <v>816</v>
      </c>
      <c r="U226" s="22" t="s">
        <v>191</v>
      </c>
      <c r="V226" s="14" t="s">
        <v>817</v>
      </c>
      <c r="W226" s="14" t="s">
        <v>1020</v>
      </c>
      <c r="X226" s="24" t="s">
        <v>624</v>
      </c>
      <c r="Y226" s="23">
        <v>41213</v>
      </c>
      <c r="Z226" s="35" t="b">
        <f>ISNUMBER(MATCH(bins_29[[#This Row],[ID EMISOR]], bin_banks[ID INSTITUCIÓN], 0))</f>
        <v>0</v>
      </c>
      <c r="AA226" s="36" t="b">
        <f>OR(bins_29[[#This Row],[id_hauss]]="000",
bins_29[[#This Row],[id_hauss]] = RIGHT(bins_29[[#This Row],[ID EMISOR]], 3))</f>
        <v>1</v>
      </c>
      <c r="AB226" s="37" t="b">
        <f>bins_29[[#This Row],[nom_001]]&lt;&gt;"[sin banco]"</f>
        <v>0</v>
      </c>
      <c r="AC226" s="38">
        <f>IFERROR(FIND(",", bins_29[[#This Row],[INSTITUCIÓN]]),
FIND(" S.", bins_29[[#This Row],[INSTITUCIÓN]]))</f>
        <v>16</v>
      </c>
      <c r="AD226" s="15" t="str">
        <f>LEFT(bins_29[[#This Row],[INSTITUCIÓN]], bins_29[[#This Row],[aux_mod]]-1)</f>
        <v>Financiera Auxi</v>
      </c>
      <c r="AE226" s="40" t="str">
        <f>IFERROR(VLOOKUP(bins_29[[#This Row],[ID EMISOR]], hauss[], 2, 0), "000")</f>
        <v>000</v>
      </c>
      <c r="AF226" s="15" t="str">
        <f>INDEX(banxico[alias], MATCH( bins_29[[#This Row],[id_hauss]], banxico[id_3], 0))</f>
        <v>[sin banco]</v>
      </c>
    </row>
    <row r="227" spans="20:32" x14ac:dyDescent="0.35">
      <c r="T227" s="30" t="s">
        <v>801</v>
      </c>
      <c r="U227" s="22" t="s">
        <v>191</v>
      </c>
      <c r="V227" s="14" t="s">
        <v>802</v>
      </c>
      <c r="W227" s="14" t="s">
        <v>1017</v>
      </c>
      <c r="X227" s="24" t="s">
        <v>624</v>
      </c>
      <c r="Y227" s="23">
        <v>43021</v>
      </c>
      <c r="Z227" s="35" t="b">
        <f>ISNUMBER(MATCH(bins_29[[#This Row],[ID EMISOR]], bin_banks[ID INSTITUCIÓN], 0))</f>
        <v>0</v>
      </c>
      <c r="AA227" s="36" t="b">
        <f>OR(bins_29[[#This Row],[id_hauss]]="000",
bins_29[[#This Row],[id_hauss]] = RIGHT(bins_29[[#This Row],[ID EMISOR]], 3))</f>
        <v>1</v>
      </c>
      <c r="AB227" s="37" t="b">
        <f>bins_29[[#This Row],[nom_001]]&lt;&gt;"[sin banco]"</f>
        <v>0</v>
      </c>
      <c r="AC227" s="38">
        <f>IFERROR(FIND(",", bins_29[[#This Row],[INSTITUCIÓN]]),
FIND(" S.", bins_29[[#This Row],[INSTITUCIÓN]]))</f>
        <v>29</v>
      </c>
      <c r="AD227" s="15" t="str">
        <f>LEFT(bins_29[[#This Row],[INSTITUCIÓN]], bins_29[[#This Row],[aux_mod]]-1)</f>
        <v>Corporativo Crecimiento Orbi</v>
      </c>
      <c r="AE227" s="40" t="str">
        <f>IFERROR(VLOOKUP(bins_29[[#This Row],[ID EMISOR]], hauss[], 2, 0), "000")</f>
        <v>000</v>
      </c>
      <c r="AF227" s="15" t="str">
        <f>INDEX(banxico[alias], MATCH( bins_29[[#This Row],[id_hauss]], banxico[id_3], 0))</f>
        <v>[sin banco]</v>
      </c>
    </row>
    <row r="228" spans="20:32" x14ac:dyDescent="0.35">
      <c r="T228" s="30" t="s">
        <v>809</v>
      </c>
      <c r="U228" s="22" t="s">
        <v>191</v>
      </c>
      <c r="V228" s="14" t="s">
        <v>810</v>
      </c>
      <c r="W228" s="14" t="s">
        <v>1018</v>
      </c>
      <c r="X228" s="24" t="s">
        <v>624</v>
      </c>
      <c r="Y228" s="23">
        <v>36526</v>
      </c>
      <c r="Z228" s="35" t="b">
        <f>ISNUMBER(MATCH(bins_29[[#This Row],[ID EMISOR]], bin_banks[ID INSTITUCIÓN], 0))</f>
        <v>0</v>
      </c>
      <c r="AA228" s="36" t="b">
        <f>OR(bins_29[[#This Row],[id_hauss]]="000",
bins_29[[#This Row],[id_hauss]] = RIGHT(bins_29[[#This Row],[ID EMISOR]], 3))</f>
        <v>1</v>
      </c>
      <c r="AB228" s="37" t="b">
        <f>bins_29[[#This Row],[nom_001]]&lt;&gt;"[sin banco]"</f>
        <v>0</v>
      </c>
      <c r="AC228" s="38">
        <f>IFERROR(FIND(",", bins_29[[#This Row],[INSTITUCIÓN]]),
FIND(" S.", bins_29[[#This Row],[INSTITUCIÓN]]))</f>
        <v>24</v>
      </c>
      <c r="AD228" s="15" t="str">
        <f>LEFT(bins_29[[#This Row],[INSTITUCIÓN]], bins_29[[#This Row],[aux_mod]]-1)</f>
        <v>Distribuidora Liverpool</v>
      </c>
      <c r="AE228" s="40" t="str">
        <f>IFERROR(VLOOKUP(bins_29[[#This Row],[ID EMISOR]], hauss[], 2, 0), "000")</f>
        <v>000</v>
      </c>
      <c r="AF228" s="15" t="str">
        <f>INDEX(banxico[alias], MATCH( bins_29[[#This Row],[id_hauss]], banxico[id_3], 0))</f>
        <v>[sin banco]</v>
      </c>
    </row>
    <row r="229" spans="20:32" x14ac:dyDescent="0.35">
      <c r="T229" s="30" t="s">
        <v>814</v>
      </c>
      <c r="U229" s="22" t="s">
        <v>191</v>
      </c>
      <c r="V229" s="14" t="s">
        <v>815</v>
      </c>
      <c r="W229" s="14" t="s">
        <v>1019</v>
      </c>
      <c r="X229" s="24" t="s">
        <v>624</v>
      </c>
      <c r="Y229" s="23">
        <v>43115</v>
      </c>
      <c r="Z229" s="35" t="b">
        <f>ISNUMBER(MATCH(bins_29[[#This Row],[ID EMISOR]], bin_banks[ID INSTITUCIÓN], 0))</f>
        <v>0</v>
      </c>
      <c r="AA229" s="36" t="b">
        <f>OR(bins_29[[#This Row],[id_hauss]]="000",
bins_29[[#This Row],[id_hauss]] = RIGHT(bins_29[[#This Row],[ID EMISOR]], 3))</f>
        <v>1</v>
      </c>
      <c r="AB229" s="37" t="b">
        <f>bins_29[[#This Row],[nom_001]]&lt;&gt;"[sin banco]"</f>
        <v>0</v>
      </c>
      <c r="AC229" s="38">
        <f>IFERROR(FIND(",", bins_29[[#This Row],[INSTITUCIÓN]]),
FIND(" S.", bins_29[[#This Row],[INSTITUCIÓN]]))</f>
        <v>17</v>
      </c>
      <c r="AD229" s="15" t="str">
        <f>LEFT(bins_29[[#This Row],[INSTITUCIÓN]], bins_29[[#This Row],[aux_mod]]-1)</f>
        <v>Epione Promotora</v>
      </c>
      <c r="AE229" s="40" t="str">
        <f>IFERROR(VLOOKUP(bins_29[[#This Row],[ID EMISOR]], hauss[], 2, 0), "000")</f>
        <v>000</v>
      </c>
      <c r="AF229" s="15" t="str">
        <f>INDEX(banxico[alias], MATCH( bins_29[[#This Row],[id_hauss]], banxico[id_3], 0))</f>
        <v>[sin banco]</v>
      </c>
    </row>
    <row r="230" spans="20:32" x14ac:dyDescent="0.35">
      <c r="T230" s="30" t="s">
        <v>851</v>
      </c>
      <c r="U230" s="22" t="s">
        <v>191</v>
      </c>
      <c r="V230" s="14" t="s">
        <v>852</v>
      </c>
      <c r="W230" s="14" t="s">
        <v>1024</v>
      </c>
      <c r="X230" s="24" t="s">
        <v>624</v>
      </c>
      <c r="Y230" s="23">
        <v>41549</v>
      </c>
      <c r="Z230" s="35" t="b">
        <f>ISNUMBER(MATCH(bins_29[[#This Row],[ID EMISOR]], bin_banks[ID INSTITUCIÓN], 0))</f>
        <v>0</v>
      </c>
      <c r="AA230" s="36" t="b">
        <f>OR(bins_29[[#This Row],[id_hauss]]="000",
bins_29[[#This Row],[id_hauss]] = RIGHT(bins_29[[#This Row],[ID EMISOR]], 3))</f>
        <v>1</v>
      </c>
      <c r="AB230" s="37" t="b">
        <f>bins_29[[#This Row],[nom_001]]&lt;&gt;"[sin banco]"</f>
        <v>0</v>
      </c>
      <c r="AC230" s="38">
        <f>IFERROR(FIND(",", bins_29[[#This Row],[INSTITUCIÓN]]),
FIND(" S.", bins_29[[#This Row],[INSTITUCIÓN]]))</f>
        <v>14</v>
      </c>
      <c r="AD230" s="15" t="str">
        <f>LEFT(bins_29[[#This Row],[INSTITUCIÓN]], bins_29[[#This Row],[aux_mod]]-1)</f>
        <v>Ncubo Capital</v>
      </c>
      <c r="AE230" s="40" t="str">
        <f>IFERROR(VLOOKUP(bins_29[[#This Row],[ID EMISOR]], hauss[], 2, 0), "000")</f>
        <v>000</v>
      </c>
      <c r="AF230" s="15" t="str">
        <f>INDEX(banxico[alias], MATCH( bins_29[[#This Row],[id_hauss]], banxico[id_3], 0))</f>
        <v>[sin banco]</v>
      </c>
    </row>
    <row r="231" spans="20:32" x14ac:dyDescent="0.35">
      <c r="T231" s="30" t="s">
        <v>718</v>
      </c>
      <c r="U231" s="22" t="s">
        <v>191</v>
      </c>
      <c r="V231" s="14" t="s">
        <v>719</v>
      </c>
      <c r="W231" s="14" t="s">
        <v>1015</v>
      </c>
      <c r="X231" s="24" t="s">
        <v>624</v>
      </c>
      <c r="Y231" s="23">
        <v>45404</v>
      </c>
      <c r="Z231" s="35" t="b">
        <f>ISNUMBER(MATCH(bins_29[[#This Row],[ID EMISOR]], bin_banks[ID INSTITUCIÓN], 0))</f>
        <v>0</v>
      </c>
      <c r="AA231" s="36" t="b">
        <f>OR(bins_29[[#This Row],[id_hauss]]="000",
bins_29[[#This Row],[id_hauss]] = RIGHT(bins_29[[#This Row],[ID EMISOR]], 3))</f>
        <v>1</v>
      </c>
      <c r="AB231" s="37" t="b">
        <f>bins_29[[#This Row],[nom_001]]&lt;&gt;"[sin banco]"</f>
        <v>0</v>
      </c>
      <c r="AC231" s="38">
        <f>IFERROR(FIND(",", bins_29[[#This Row],[INSTITUCIÓN]]),
FIND(" S.", bins_29[[#This Row],[INSTITUCIÓN]]))</f>
        <v>24</v>
      </c>
      <c r="AD231" s="15" t="str">
        <f>LEFT(bins_29[[#This Row],[INSTITUCIÓN]], bins_29[[#This Row],[aux_mod]]-1)</f>
        <v>Cacao Paycard Solutions</v>
      </c>
      <c r="AE231" s="40" t="str">
        <f>IFERROR(VLOOKUP(bins_29[[#This Row],[ID EMISOR]], hauss[], 2, 0), "000")</f>
        <v>000</v>
      </c>
      <c r="AF231" s="15" t="str">
        <f>INDEX(banxico[alias], MATCH( bins_29[[#This Row],[id_hauss]], banxico[id_3], 0))</f>
        <v>[sin banco]</v>
      </c>
    </row>
    <row r="232" spans="20:32" x14ac:dyDescent="0.35">
      <c r="T232" s="30" t="s">
        <v>684</v>
      </c>
      <c r="U232" s="22" t="s">
        <v>191</v>
      </c>
      <c r="V232" s="14" t="s">
        <v>719</v>
      </c>
      <c r="W232" s="14" t="s">
        <v>1028</v>
      </c>
      <c r="X232" s="24" t="s">
        <v>624</v>
      </c>
      <c r="Y232" s="23">
        <v>45261</v>
      </c>
      <c r="Z232" s="35" t="b">
        <f>ISNUMBER(MATCH(bins_29[[#This Row],[ID EMISOR]], bin_banks[ID INSTITUCIÓN], 0))</f>
        <v>0</v>
      </c>
      <c r="AA232" s="36" t="b">
        <f>OR(bins_29[[#This Row],[id_hauss]]="000",
bins_29[[#This Row],[id_hauss]] = RIGHT(bins_29[[#This Row],[ID EMISOR]], 3))</f>
        <v>1</v>
      </c>
      <c r="AB232" s="37" t="b">
        <f>bins_29[[#This Row],[nom_001]]&lt;&gt;"[sin banco]"</f>
        <v>0</v>
      </c>
      <c r="AC232" s="38">
        <f>IFERROR(FIND(",", bins_29[[#This Row],[INSTITUCIÓN]]),
FIND(" S.", bins_29[[#This Row],[INSTITUCIÓN]]))</f>
        <v>17</v>
      </c>
      <c r="AD232" s="15" t="str">
        <f>LEFT(bins_29[[#This Row],[INSTITUCIÓN]], bins_29[[#This Row],[aux_mod]]-1)</f>
        <v>Tarjetas Banamex</v>
      </c>
      <c r="AE232" s="40" t="str">
        <f>IFERROR(VLOOKUP(bins_29[[#This Row],[ID EMISOR]], hauss[], 2, 0), "000")</f>
        <v>000</v>
      </c>
      <c r="AF232" s="15" t="str">
        <f>INDEX(banxico[alias], MATCH( bins_29[[#This Row],[id_hauss]], banxico[id_3], 0))</f>
        <v>[sin banco]</v>
      </c>
    </row>
    <row r="233" spans="20:32" x14ac:dyDescent="0.35">
      <c r="T233" s="30" t="s">
        <v>864</v>
      </c>
      <c r="U233" s="22" t="s">
        <v>191</v>
      </c>
      <c r="V233" s="14" t="s">
        <v>865</v>
      </c>
      <c r="W233" s="14" t="s">
        <v>1025</v>
      </c>
      <c r="X233" s="24" t="s">
        <v>624</v>
      </c>
      <c r="Y233" s="23">
        <v>44442</v>
      </c>
      <c r="Z233" s="35" t="b">
        <f>ISNUMBER(MATCH(bins_29[[#This Row],[ID EMISOR]], bin_banks[ID INSTITUCIÓN], 0))</f>
        <v>0</v>
      </c>
      <c r="AA233" s="36" t="b">
        <f>OR(bins_29[[#This Row],[id_hauss]]="000",
bins_29[[#This Row],[id_hauss]] = RIGHT(bins_29[[#This Row],[ID EMISOR]], 3))</f>
        <v>1</v>
      </c>
      <c r="AB233" s="37" t="b">
        <f>bins_29[[#This Row],[nom_001]]&lt;&gt;"[sin banco]"</f>
        <v>0</v>
      </c>
      <c r="AC233" s="38">
        <f>IFERROR(FIND(",", bins_29[[#This Row],[INSTITUCIÓN]]),
FIND(" S.", bins_29[[#This Row],[INSTITUCIÓN]]))</f>
        <v>23</v>
      </c>
      <c r="AD233" s="15" t="str">
        <f>LEFT(bins_29[[#This Row],[INSTITUCIÓN]], bins_29[[#This Row],[aux_mod]]-1)</f>
        <v>Oplay Digital Services</v>
      </c>
      <c r="AE233" s="40" t="str">
        <f>IFERROR(VLOOKUP(bins_29[[#This Row],[ID EMISOR]], hauss[], 2, 0), "000")</f>
        <v>000</v>
      </c>
      <c r="AF233" s="15" t="str">
        <f>INDEX(banxico[alias], MATCH( bins_29[[#This Row],[id_hauss]], banxico[id_3], 0))</f>
        <v>[sin banco]</v>
      </c>
    </row>
    <row r="234" spans="20:32" x14ac:dyDescent="0.35">
      <c r="T234" s="30" t="s">
        <v>697</v>
      </c>
      <c r="U234" s="22" t="s">
        <v>191</v>
      </c>
      <c r="V234" s="14" t="s">
        <v>719</v>
      </c>
      <c r="W234" s="14" t="s">
        <v>1023</v>
      </c>
      <c r="X234" s="24" t="s">
        <v>624</v>
      </c>
      <c r="Y234" s="23">
        <v>45404</v>
      </c>
      <c r="Z234" s="35" t="b">
        <f>ISNUMBER(MATCH(bins_29[[#This Row],[ID EMISOR]], bin_banks[ID INSTITUCIÓN], 0))</f>
        <v>0</v>
      </c>
      <c r="AA234" s="36" t="b">
        <f>OR(bins_29[[#This Row],[id_hauss]]="000",
bins_29[[#This Row],[id_hauss]] = RIGHT(bins_29[[#This Row],[ID EMISOR]], 3))</f>
        <v>1</v>
      </c>
      <c r="AB234" s="37" t="b">
        <f>bins_29[[#This Row],[nom_001]]&lt;&gt;"[sin banco]"</f>
        <v>0</v>
      </c>
      <c r="AC234" s="38">
        <f>IFERROR(FIND(",", bins_29[[#This Row],[INSTITUCIÓN]]),
FIND(" S.", bins_29[[#This Row],[INSTITUCIÓN]]))</f>
        <v>16</v>
      </c>
      <c r="AD234" s="15" t="str">
        <f>LEFT(bins_29[[#This Row],[INSTITUCIÓN]], bins_29[[#This Row],[aux_mod]]-1)</f>
        <v>Mercado Lending</v>
      </c>
      <c r="AE234" s="40" t="str">
        <f>IFERROR(VLOOKUP(bins_29[[#This Row],[ID EMISOR]], hauss[], 2, 0), "000")</f>
        <v>000</v>
      </c>
      <c r="AF234" s="15" t="str">
        <f>INDEX(banxico[alias], MATCH( bins_29[[#This Row],[id_hauss]], banxico[id_3], 0))</f>
        <v>[sin banco]</v>
      </c>
    </row>
    <row r="235" spans="20:32" x14ac:dyDescent="0.35">
      <c r="T235" s="30" t="s">
        <v>899</v>
      </c>
      <c r="U235" s="22" t="s">
        <v>191</v>
      </c>
      <c r="V235" s="14" t="s">
        <v>719</v>
      </c>
      <c r="W235" s="14" t="s">
        <v>1026</v>
      </c>
      <c r="X235" s="24" t="s">
        <v>624</v>
      </c>
      <c r="Y235" s="23">
        <v>45251</v>
      </c>
      <c r="Z235" s="35" t="b">
        <f>ISNUMBER(MATCH(bins_29[[#This Row],[ID EMISOR]], bin_banks[ID INSTITUCIÓN], 0))</f>
        <v>0</v>
      </c>
      <c r="AA235" s="36" t="b">
        <f>OR(bins_29[[#This Row],[id_hauss]]="000",
bins_29[[#This Row],[id_hauss]] = RIGHT(bins_29[[#This Row],[ID EMISOR]], 3))</f>
        <v>1</v>
      </c>
      <c r="AB235" s="37" t="b">
        <f>bins_29[[#This Row],[nom_001]]&lt;&gt;"[sin banco]"</f>
        <v>0</v>
      </c>
      <c r="AC235" s="38">
        <f>IFERROR(FIND(",", bins_29[[#This Row],[INSTITUCIÓN]]),
FIND(" S.", bins_29[[#This Row],[INSTITUCIÓN]]))</f>
        <v>11</v>
      </c>
      <c r="AD235" s="15" t="str">
        <f>LEFT(bins_29[[#This Row],[INSTITUCIÓN]], bins_29[[#This Row],[aux_mod]]-1)</f>
        <v>Sierrasoft</v>
      </c>
      <c r="AE235" s="40" t="str">
        <f>IFERROR(VLOOKUP(bins_29[[#This Row],[ID EMISOR]], hauss[], 2, 0), "000")</f>
        <v>000</v>
      </c>
      <c r="AF235" s="15" t="str">
        <f>INDEX(banxico[alias], MATCH( bins_29[[#This Row],[id_hauss]], banxico[id_3], 0))</f>
        <v>[sin banco]</v>
      </c>
    </row>
    <row r="236" spans="20:32" x14ac:dyDescent="0.35">
      <c r="T236" s="30" t="s">
        <v>785</v>
      </c>
      <c r="U236" s="22" t="s">
        <v>191</v>
      </c>
      <c r="V236" s="14" t="s">
        <v>786</v>
      </c>
      <c r="W236" s="14" t="s">
        <v>1016</v>
      </c>
      <c r="X236" s="24" t="s">
        <v>624</v>
      </c>
      <c r="Y236" s="23">
        <v>45317</v>
      </c>
      <c r="Z236" s="35" t="b">
        <f>ISNUMBER(MATCH(bins_29[[#This Row],[ID EMISOR]], bin_banks[ID INSTITUCIÓN], 0))</f>
        <v>0</v>
      </c>
      <c r="AA236" s="36" t="b">
        <f>OR(bins_29[[#This Row],[id_hauss]]="000",
bins_29[[#This Row],[id_hauss]] = RIGHT(bins_29[[#This Row],[ID EMISOR]], 3))</f>
        <v>1</v>
      </c>
      <c r="AB236" s="37" t="b">
        <f>bins_29[[#This Row],[nom_001]]&lt;&gt;"[sin banco]"</f>
        <v>0</v>
      </c>
      <c r="AC236" s="38">
        <f>IFERROR(FIND(",", bins_29[[#This Row],[INSTITUCIÓN]]),
FIND(" S.", bins_29[[#This Row],[INSTITUCIÓN]]))</f>
        <v>13</v>
      </c>
      <c r="AD236" s="15" t="str">
        <f>LEFT(bins_29[[#This Row],[INSTITUCIÓN]], bins_29[[#This Row],[aux_mod]]-1)</f>
        <v>Clic Connect</v>
      </c>
      <c r="AE236" s="40" t="str">
        <f>IFERROR(VLOOKUP(bins_29[[#This Row],[ID EMISOR]], hauss[], 2, 0), "000")</f>
        <v>000</v>
      </c>
      <c r="AF236" s="15" t="str">
        <f>INDEX(banxico[alias], MATCH( bins_29[[#This Row],[id_hauss]], banxico[id_3], 0))</f>
        <v>[sin banco]</v>
      </c>
    </row>
    <row r="237" spans="20:32" x14ac:dyDescent="0.35">
      <c r="T237" s="30" t="s">
        <v>710</v>
      </c>
      <c r="U237" s="22" t="s">
        <v>191</v>
      </c>
      <c r="V237" s="14" t="s">
        <v>711</v>
      </c>
      <c r="W237" s="14" t="s">
        <v>1014</v>
      </c>
      <c r="X237" s="24" t="s">
        <v>624</v>
      </c>
      <c r="Y237" s="23">
        <v>45328</v>
      </c>
      <c r="Z237" s="35" t="b">
        <f>ISNUMBER(MATCH(bins_29[[#This Row],[ID EMISOR]], bin_banks[ID INSTITUCIÓN], 0))</f>
        <v>0</v>
      </c>
      <c r="AA237" s="36" t="b">
        <f>OR(bins_29[[#This Row],[id_hauss]]="000",
bins_29[[#This Row],[id_hauss]] = RIGHT(bins_29[[#This Row],[ID EMISOR]], 3))</f>
        <v>1</v>
      </c>
      <c r="AB237" s="37" t="b">
        <f>bins_29[[#This Row],[nom_001]]&lt;&gt;"[sin banco]"</f>
        <v>0</v>
      </c>
      <c r="AC237" s="38">
        <f>IFERROR(FIND(",", bins_29[[#This Row],[INSTITUCIÓN]]),
FIND(" S.", bins_29[[#This Row],[INSTITUCIÓN]]))</f>
        <v>11</v>
      </c>
      <c r="AD237" s="15" t="str">
        <f>LEFT(bins_29[[#This Row],[INSTITUCIÓN]], bins_29[[#This Row],[aux_mod]]-1)</f>
        <v>Bold Moves</v>
      </c>
      <c r="AE237" s="40" t="str">
        <f>IFERROR(VLOOKUP(bins_29[[#This Row],[ID EMISOR]], hauss[], 2, 0), "000")</f>
        <v>000</v>
      </c>
      <c r="AF237" s="15" t="str">
        <f>INDEX(banxico[alias], MATCH( bins_29[[#This Row],[id_hauss]], banxico[id_3], 0))</f>
        <v>[sin banco]</v>
      </c>
    </row>
    <row r="238" spans="20:32" x14ac:dyDescent="0.35">
      <c r="T238" s="30" t="s">
        <v>902</v>
      </c>
      <c r="U238" s="22" t="s">
        <v>191</v>
      </c>
      <c r="V238" s="14" t="s">
        <v>903</v>
      </c>
      <c r="W238" s="14" t="s">
        <v>1027</v>
      </c>
      <c r="X238" s="24" t="s">
        <v>624</v>
      </c>
      <c r="Y238" s="23">
        <v>45343</v>
      </c>
      <c r="Z238" s="35" t="b">
        <f>ISNUMBER(MATCH(bins_29[[#This Row],[ID EMISOR]], bin_banks[ID INSTITUCIÓN], 0))</f>
        <v>0</v>
      </c>
      <c r="AA238" s="36" t="b">
        <f>OR(bins_29[[#This Row],[id_hauss]]="000",
bins_29[[#This Row],[id_hauss]] = RIGHT(bins_29[[#This Row],[ID EMISOR]], 3))</f>
        <v>1</v>
      </c>
      <c r="AB238" s="37" t="b">
        <f>bins_29[[#This Row],[nom_001]]&lt;&gt;"[sin banco]"</f>
        <v>0</v>
      </c>
      <c r="AC238" s="38">
        <f>IFERROR(FIND(",", bins_29[[#This Row],[INSTITUCIÓN]]),
FIND(" S.", bins_29[[#This Row],[INSTITUCIÓN]]))</f>
        <v>21</v>
      </c>
      <c r="AD238" s="15" t="str">
        <f>LEFT(bins_29[[#This Row],[INSTITUCIÓN]], bins_29[[#This Row],[aux_mod]]-1)</f>
        <v>SV Payment Solutions</v>
      </c>
      <c r="AE238" s="40" t="str">
        <f>IFERROR(VLOOKUP(bins_29[[#This Row],[ID EMISOR]], hauss[], 2, 0), "000")</f>
        <v>000</v>
      </c>
      <c r="AF238" s="15" t="str">
        <f>INDEX(banxico[alias], MATCH( bins_29[[#This Row],[id_hauss]], banxico[id_3], 0))</f>
        <v>[sin banco]</v>
      </c>
    </row>
    <row r="239" spans="20:32" x14ac:dyDescent="0.35">
      <c r="T239" s="30" t="s">
        <v>820</v>
      </c>
      <c r="U239" s="22" t="s">
        <v>191</v>
      </c>
      <c r="V239" s="14" t="s">
        <v>821</v>
      </c>
      <c r="W239" s="14" t="s">
        <v>1021</v>
      </c>
      <c r="X239" s="24" t="s">
        <v>624</v>
      </c>
      <c r="Y239" s="23">
        <v>45357</v>
      </c>
      <c r="Z239" s="35" t="b">
        <f>ISNUMBER(MATCH(bins_29[[#This Row],[ID EMISOR]], bin_banks[ID INSTITUCIÓN], 0))</f>
        <v>0</v>
      </c>
      <c r="AA239" s="36" t="b">
        <f>OR(bins_29[[#This Row],[id_hauss]]="000",
bins_29[[#This Row],[id_hauss]] = RIGHT(bins_29[[#This Row],[ID EMISOR]], 3))</f>
        <v>1</v>
      </c>
      <c r="AB239" s="37" t="b">
        <f>bins_29[[#This Row],[nom_001]]&lt;&gt;"[sin banco]"</f>
        <v>0</v>
      </c>
      <c r="AC239" s="38">
        <f>IFERROR(FIND(",", bins_29[[#This Row],[INSTITUCIÓN]]),
FIND(" S.", bins_29[[#This Row],[INSTITUCIÓN]]))</f>
        <v>24</v>
      </c>
      <c r="AD239" s="15" t="str">
        <f>LEFT(bins_29[[#This Row],[INSTITUCIÓN]], bins_29[[#This Row],[aux_mod]]-1)</f>
        <v>Financiera Haai Capital</v>
      </c>
      <c r="AE239" s="40" t="str">
        <f>IFERROR(VLOOKUP(bins_29[[#This Row],[ID EMISOR]], hauss[], 2, 0), "000")</f>
        <v>000</v>
      </c>
      <c r="AF239" s="15" t="str">
        <f>INDEX(banxico[alias], MATCH( bins_29[[#This Row],[id_hauss]], banxico[id_3], 0))</f>
        <v>[sin banco]</v>
      </c>
    </row>
    <row r="240" spans="20:32" x14ac:dyDescent="0.35">
      <c r="T240" s="30" t="s">
        <v>916</v>
      </c>
      <c r="U240" s="22" t="s">
        <v>191</v>
      </c>
      <c r="V240" s="14" t="s">
        <v>719</v>
      </c>
      <c r="W240" s="14" t="s">
        <v>1029</v>
      </c>
      <c r="X240" s="24" t="s">
        <v>624</v>
      </c>
      <c r="Y240" s="23">
        <v>45512</v>
      </c>
      <c r="Z240" s="35" t="b">
        <f>ISNUMBER(MATCH(bins_29[[#This Row],[ID EMISOR]], bin_banks[ID INSTITUCIÓN], 0))</f>
        <v>0</v>
      </c>
      <c r="AA240" s="36" t="b">
        <f>OR(bins_29[[#This Row],[id_hauss]]="000",
bins_29[[#This Row],[id_hauss]] = RIGHT(bins_29[[#This Row],[ID EMISOR]], 3))</f>
        <v>1</v>
      </c>
      <c r="AB240" s="37" t="b">
        <f>bins_29[[#This Row],[nom_001]]&lt;&gt;"[sin banco]"</f>
        <v>0</v>
      </c>
      <c r="AC240" s="38">
        <f>IFERROR(FIND(",", bins_29[[#This Row],[INSTITUCIÓN]]),
FIND(" S.", bins_29[[#This Row],[INSTITUCIÓN]]))</f>
        <v>18</v>
      </c>
      <c r="AD240" s="15" t="str">
        <f>LEFT(bins_29[[#This Row],[INSTITUCIÓN]], bins_29[[#This Row],[aux_mod]]-1)</f>
        <v>TU DINERO DIGITAL</v>
      </c>
      <c r="AE240" s="40" t="str">
        <f>IFERROR(VLOOKUP(bins_29[[#This Row],[ID EMISOR]], hauss[], 2, 0), "000")</f>
        <v>000</v>
      </c>
      <c r="AF240" s="15" t="str">
        <f>INDEX(banxico[alias], MATCH( bins_29[[#This Row],[id_hauss]], banxico[id_3], 0))</f>
        <v>[sin banco]</v>
      </c>
    </row>
    <row r="241" spans="20:32" x14ac:dyDescent="0.35">
      <c r="T241" s="30" t="s">
        <v>937</v>
      </c>
      <c r="U241" s="22" t="s">
        <v>189</v>
      </c>
      <c r="V241" s="14" t="s">
        <v>698</v>
      </c>
      <c r="W241" s="14" t="s">
        <v>1077</v>
      </c>
      <c r="X241" s="24" t="s">
        <v>1078</v>
      </c>
      <c r="Y241" s="23">
        <v>44488</v>
      </c>
      <c r="Z241" s="35" t="b">
        <f>ISNUMBER(MATCH(bins_29[[#This Row],[ID EMISOR]], bin_banks[ID INSTITUCIÓN], 0))</f>
        <v>0</v>
      </c>
      <c r="AA241" s="36" t="b">
        <f>OR(bins_29[[#This Row],[id_hauss]]="000",
bins_29[[#This Row],[id_hauss]] = RIGHT(bins_29[[#This Row],[ID EMISOR]], 3))</f>
        <v>1</v>
      </c>
      <c r="AB241" s="37" t="b">
        <f>bins_29[[#This Row],[nom_001]]&lt;&gt;"[sin banco]"</f>
        <v>0</v>
      </c>
      <c r="AC241" s="38">
        <f>IFERROR(FIND(",", bins_29[[#This Row],[INSTITUCIÓN]]),
FIND(" S.", bins_29[[#This Row],[INSTITUCIÓN]]))</f>
        <v>14</v>
      </c>
      <c r="AD241" s="15" t="str">
        <f>LEFT(bins_29[[#This Row],[INSTITUCIÓN]], bins_29[[#This Row],[aux_mod]]-1)</f>
        <v>Banco Inbursa</v>
      </c>
      <c r="AE241" s="40" t="str">
        <f>IFERROR(VLOOKUP(bins_29[[#This Row],[ID EMISOR]], hauss[], 2, 0), "000")</f>
        <v>000</v>
      </c>
      <c r="AF241" s="15" t="str">
        <f>INDEX(banxico[alias], MATCH( bins_29[[#This Row],[id_hauss]], banxico[id_3], 0))</f>
        <v>[sin banco]</v>
      </c>
    </row>
    <row r="242" spans="20:32" x14ac:dyDescent="0.35">
      <c r="T242" s="30" t="s">
        <v>699</v>
      </c>
      <c r="U242" s="22" t="s">
        <v>189</v>
      </c>
      <c r="V242" s="14" t="s">
        <v>695</v>
      </c>
      <c r="W242" s="14" t="s">
        <v>1012</v>
      </c>
      <c r="X242" s="24" t="s">
        <v>624</v>
      </c>
      <c r="Y242" s="23">
        <v>41423</v>
      </c>
      <c r="Z242" s="35" t="b">
        <f>ISNUMBER(MATCH(bins_29[[#This Row],[ID EMISOR]], bin_banks[ID INSTITUCIÓN], 0))</f>
        <v>0</v>
      </c>
      <c r="AA242" s="36" t="b">
        <f>OR(bins_29[[#This Row],[id_hauss]]="000",
bins_29[[#This Row],[id_hauss]] = RIGHT(bins_29[[#This Row],[ID EMISOR]], 3))</f>
        <v>1</v>
      </c>
      <c r="AB242" s="37" t="b">
        <f>bins_29[[#This Row],[nom_001]]&lt;&gt;"[sin banco]"</f>
        <v>0</v>
      </c>
      <c r="AC242" s="38">
        <f>IFERROR(FIND(",", bins_29[[#This Row],[INSTITUCIÓN]]),
FIND(" S.", bins_29[[#This Row],[INSTITUCIÓN]]))</f>
        <v>35</v>
      </c>
      <c r="AD242" s="15" t="str">
        <f>LEFT(bins_29[[#This Row],[INSTITUCIÓN]], bins_29[[#This Row],[aux_mod]]-1)</f>
        <v>Opciones Empresariales del Noreste</v>
      </c>
      <c r="AE242" s="40" t="str">
        <f>IFERROR(VLOOKUP(bins_29[[#This Row],[ID EMISOR]], hauss[], 2, 0), "000")</f>
        <v>000</v>
      </c>
      <c r="AF242" s="15" t="str">
        <f>INDEX(banxico[alias], MATCH( bins_29[[#This Row],[id_hauss]], banxico[id_3], 0))</f>
        <v>[sin banco]</v>
      </c>
    </row>
    <row r="243" spans="20:32" x14ac:dyDescent="0.35">
      <c r="T243" s="30" t="s">
        <v>694</v>
      </c>
      <c r="U243" s="22" t="s">
        <v>189</v>
      </c>
      <c r="V243" s="14" t="s">
        <v>695</v>
      </c>
      <c r="W243" s="14" t="s">
        <v>1011</v>
      </c>
      <c r="X243" s="24" t="s">
        <v>624</v>
      </c>
      <c r="Y243" s="23">
        <v>43936</v>
      </c>
      <c r="Z243" s="35" t="b">
        <f>ISNUMBER(MATCH(bins_29[[#This Row],[ID EMISOR]], bin_banks[ID INSTITUCIÓN], 0))</f>
        <v>0</v>
      </c>
      <c r="AA243" s="36" t="b">
        <f>OR(bins_29[[#This Row],[id_hauss]]="000",
bins_29[[#This Row],[id_hauss]] = RIGHT(bins_29[[#This Row],[ID EMISOR]], 3))</f>
        <v>1</v>
      </c>
      <c r="AB243" s="37" t="b">
        <f>bins_29[[#This Row],[nom_001]]&lt;&gt;"[sin banco]"</f>
        <v>0</v>
      </c>
      <c r="AC243" s="38">
        <f>IFERROR(FIND(",", bins_29[[#This Row],[INSTITUCIÓN]]),
FIND(" S.", bins_29[[#This Row],[INSTITUCIÓN]]))</f>
        <v>13</v>
      </c>
      <c r="AD243" s="15" t="str">
        <f>LEFT(bins_29[[#This Row],[INSTITUCIÓN]], bins_29[[#This Row],[aux_mod]]-1)</f>
        <v>Banco Azteca</v>
      </c>
      <c r="AE243" s="40" t="str">
        <f>IFERROR(VLOOKUP(bins_29[[#This Row],[ID EMISOR]], hauss[], 2, 0), "000")</f>
        <v>000</v>
      </c>
      <c r="AF243" s="15" t="str">
        <f>INDEX(banxico[alias], MATCH( bins_29[[#This Row],[id_hauss]], banxico[id_3], 0))</f>
        <v>[sin banco]</v>
      </c>
    </row>
    <row r="244" spans="20:32" x14ac:dyDescent="0.35">
      <c r="T244" s="30" t="s">
        <v>687</v>
      </c>
      <c r="U244" s="22" t="s">
        <v>189</v>
      </c>
      <c r="V244" s="14" t="s">
        <v>695</v>
      </c>
      <c r="W244" s="14" t="s">
        <v>1013</v>
      </c>
      <c r="X244" s="24" t="s">
        <v>624</v>
      </c>
      <c r="Y244" s="23">
        <v>41631</v>
      </c>
      <c r="Z244" s="35" t="b">
        <f>ISNUMBER(MATCH(bins_29[[#This Row],[ID EMISOR]], bin_banks[ID INSTITUCIÓN], 0))</f>
        <v>0</v>
      </c>
      <c r="AA244" s="36" t="b">
        <f>OR(bins_29[[#This Row],[id_hauss]]="000",
bins_29[[#This Row],[id_hauss]] = RIGHT(bins_29[[#This Row],[ID EMISOR]], 3))</f>
        <v>1</v>
      </c>
      <c r="AB244" s="37" t="b">
        <f>bins_29[[#This Row],[nom_001]]&lt;&gt;"[sin banco]"</f>
        <v>0</v>
      </c>
      <c r="AC244" s="38">
        <f>IFERROR(FIND(",", bins_29[[#This Row],[INSTITUCIÓN]]),
FIND(" S.", bins_29[[#This Row],[INSTITUCIÓN]]))</f>
        <v>19</v>
      </c>
      <c r="AD244" s="15" t="str">
        <f>LEFT(bins_29[[#This Row],[INSTITUCIÓN]], bins_29[[#This Row],[aux_mod]]-1)</f>
        <v>Toka Internacional</v>
      </c>
      <c r="AE244" s="40" t="str">
        <f>IFERROR(VLOOKUP(bins_29[[#This Row],[ID EMISOR]], hauss[], 2, 0), "000")</f>
        <v>000</v>
      </c>
      <c r="AF244" s="15" t="str">
        <f>INDEX(banxico[alias], MATCH( bins_29[[#This Row],[id_hauss]], banxico[id_3], 0))</f>
        <v>[sin banco]</v>
      </c>
    </row>
    <row r="245" spans="20:32" x14ac:dyDescent="0.35">
      <c r="T245" s="30" t="s">
        <v>629</v>
      </c>
      <c r="U245" s="22" t="s">
        <v>205</v>
      </c>
      <c r="V245" s="14" t="s">
        <v>624</v>
      </c>
      <c r="W245" s="14" t="s">
        <v>1177</v>
      </c>
      <c r="X245" s="24" t="s">
        <v>624</v>
      </c>
      <c r="Y245" s="23">
        <v>45523</v>
      </c>
      <c r="Z245" s="35" t="b">
        <f>ISNUMBER(MATCH(bins_29[[#This Row],[ID EMISOR]], bin_banks[ID INSTITUCIÓN], 0))</f>
        <v>0</v>
      </c>
      <c r="AA245" s="36" t="b">
        <f>OR(bins_29[[#This Row],[id_hauss]]="000",
bins_29[[#This Row],[id_hauss]] = RIGHT(bins_29[[#This Row],[ID EMISOR]], 3))</f>
        <v>1</v>
      </c>
      <c r="AB245" s="37" t="b">
        <f>bins_29[[#This Row],[nom_001]]&lt;&gt;"[sin banco]"</f>
        <v>0</v>
      </c>
      <c r="AC245" s="38">
        <f>IFERROR(FIND(",", bins_29[[#This Row],[INSTITUCIÓN]]),
FIND(" S.", bins_29[[#This Row],[INSTITUCIÓN]]))</f>
        <v>12</v>
      </c>
      <c r="AD245" s="15" t="str">
        <f>LEFT(bins_29[[#This Row],[INSTITUCIÓN]], bins_29[[#This Row],[aux_mod]]-1)</f>
        <v>Banca Mifel</v>
      </c>
      <c r="AE245" s="40" t="str">
        <f>IFERROR(VLOOKUP(bins_29[[#This Row],[ID EMISOR]], hauss[], 2, 0), "000")</f>
        <v>000</v>
      </c>
      <c r="AF245" s="15" t="str">
        <f>INDEX(banxico[alias], MATCH( bins_29[[#This Row],[id_hauss]], banxico[id_3], 0))</f>
        <v>[sin banco]</v>
      </c>
    </row>
    <row r="246" spans="20:32" x14ac:dyDescent="0.35">
      <c r="T246" s="30" t="s">
        <v>644</v>
      </c>
      <c r="U246" s="22" t="s">
        <v>205</v>
      </c>
      <c r="V246" s="14" t="s">
        <v>624</v>
      </c>
      <c r="W246" s="14" t="s">
        <v>1007</v>
      </c>
      <c r="X246" s="24" t="s">
        <v>624</v>
      </c>
      <c r="Y246" s="23">
        <v>45342</v>
      </c>
      <c r="Z246" s="35" t="b">
        <f>ISNUMBER(MATCH(bins_29[[#This Row],[ID EMISOR]], bin_banks[ID INSTITUCIÓN], 0))</f>
        <v>0</v>
      </c>
      <c r="AA246" s="36" t="b">
        <f>OR(bins_29[[#This Row],[id_hauss]]="000",
bins_29[[#This Row],[id_hauss]] = RIGHT(bins_29[[#This Row],[ID EMISOR]], 3))</f>
        <v>1</v>
      </c>
      <c r="AB246" s="37" t="b">
        <f>bins_29[[#This Row],[nom_001]]&lt;&gt;"[sin banco]"</f>
        <v>0</v>
      </c>
      <c r="AC246" s="38">
        <f>IFERROR(FIND(",", bins_29[[#This Row],[INSTITUCIÓN]]),
FIND(" S.", bins_29[[#This Row],[INSTITUCIÓN]]))</f>
        <v>9</v>
      </c>
      <c r="AD246" s="15" t="str">
        <f>LEFT(bins_29[[#This Row],[INSTITUCIÓN]], bins_29[[#This Row],[aux_mod]]-1)</f>
        <v>Cashmind</v>
      </c>
      <c r="AE246" s="40" t="str">
        <f>IFERROR(VLOOKUP(bins_29[[#This Row],[ID EMISOR]], hauss[], 2, 0), "000")</f>
        <v>000</v>
      </c>
      <c r="AF246" s="15" t="str">
        <f>INDEX(banxico[alias], MATCH( bins_29[[#This Row],[id_hauss]], banxico[id_3], 0))</f>
        <v>[sin banco]</v>
      </c>
    </row>
    <row r="247" spans="20:32" x14ac:dyDescent="0.35">
      <c r="T247" s="30" t="s">
        <v>676</v>
      </c>
      <c r="U247" s="22" t="s">
        <v>205</v>
      </c>
      <c r="V247" s="14" t="s">
        <v>624</v>
      </c>
      <c r="W247" s="14" t="s">
        <v>1010</v>
      </c>
      <c r="X247" s="24" t="s">
        <v>624</v>
      </c>
      <c r="Y247" s="23">
        <v>45419</v>
      </c>
      <c r="Z247" s="35" t="b">
        <f>ISNUMBER(MATCH(bins_29[[#This Row],[ID EMISOR]], bin_banks[ID INSTITUCIÓN], 0))</f>
        <v>0</v>
      </c>
      <c r="AA247" s="36" t="b">
        <f>OR(bins_29[[#This Row],[id_hauss]]="000",
bins_29[[#This Row],[id_hauss]] = RIGHT(bins_29[[#This Row],[ID EMISOR]], 3))</f>
        <v>1</v>
      </c>
      <c r="AB247" s="37" t="b">
        <f>bins_29[[#This Row],[nom_001]]&lt;&gt;"[sin banco]"</f>
        <v>0</v>
      </c>
      <c r="AC247" s="38">
        <f>IFERROR(FIND(",", bins_29[[#This Row],[INSTITUCIÓN]]),
FIND(" S.", bins_29[[#This Row],[INSTITUCIÓN]]))</f>
        <v>20</v>
      </c>
      <c r="AD247" s="15" t="str">
        <f>LEFT(bins_29[[#This Row],[INSTITUCIÓN]], bins_29[[#This Row],[aux_mod]]-1)</f>
        <v>Pomelo Technologies</v>
      </c>
      <c r="AE247" s="40" t="str">
        <f>IFERROR(VLOOKUP(bins_29[[#This Row],[ID EMISOR]], hauss[], 2, 0), "000")</f>
        <v>000</v>
      </c>
      <c r="AF247" s="15" t="str">
        <f>INDEX(banxico[alias], MATCH( bins_29[[#This Row],[id_hauss]], banxico[id_3], 0))</f>
        <v>[sin banco]</v>
      </c>
    </row>
    <row r="248" spans="20:32" x14ac:dyDescent="0.35">
      <c r="T248" s="30" t="s">
        <v>656</v>
      </c>
      <c r="U248" s="22" t="s">
        <v>205</v>
      </c>
      <c r="V248" s="14" t="s">
        <v>624</v>
      </c>
      <c r="W248" s="14" t="s">
        <v>1009</v>
      </c>
      <c r="X248" s="24" t="s">
        <v>624</v>
      </c>
      <c r="Y248" s="23">
        <v>45425</v>
      </c>
      <c r="Z248" s="35" t="b">
        <f>ISNUMBER(MATCH(bins_29[[#This Row],[ID EMISOR]], bin_banks[ID INSTITUCIÓN], 0))</f>
        <v>0</v>
      </c>
      <c r="AA248" s="36" t="b">
        <f>OR(bins_29[[#This Row],[id_hauss]]="000",
bins_29[[#This Row],[id_hauss]] = RIGHT(bins_29[[#This Row],[ID EMISOR]], 3))</f>
        <v>1</v>
      </c>
      <c r="AB248" s="37" t="b">
        <f>bins_29[[#This Row],[nom_001]]&lt;&gt;"[sin banco]"</f>
        <v>0</v>
      </c>
      <c r="AC248" s="38">
        <f>IFERROR(FIND(",", bins_29[[#This Row],[INSTITUCIÓN]]),
FIND(" S.", bins_29[[#This Row],[INSTITUCIÓN]]))</f>
        <v>40</v>
      </c>
      <c r="AD248" s="15" t="str">
        <f>LEFT(bins_29[[#This Row],[INSTITUCIÓN]], bins_29[[#This Row],[aux_mod]]-1)</f>
        <v>FIDELITY INFORMATION SERVICES DE MEXICO</v>
      </c>
      <c r="AE248" s="40" t="str">
        <f>IFERROR(VLOOKUP(bins_29[[#This Row],[ID EMISOR]], hauss[], 2, 0), "000")</f>
        <v>000</v>
      </c>
      <c r="AF248" s="15" t="str">
        <f>INDEX(banxico[alias], MATCH( bins_29[[#This Row],[id_hauss]], banxico[id_3], 0))</f>
        <v>[sin banco]</v>
      </c>
    </row>
    <row r="249" spans="20:32" x14ac:dyDescent="0.35">
      <c r="T249" s="30" t="s">
        <v>651</v>
      </c>
      <c r="U249" s="22" t="s">
        <v>205</v>
      </c>
      <c r="V249" s="14" t="s">
        <v>624</v>
      </c>
      <c r="W249" s="14" t="s">
        <v>1008</v>
      </c>
      <c r="X249" s="24" t="s">
        <v>624</v>
      </c>
      <c r="Y249" s="23">
        <v>45512</v>
      </c>
      <c r="Z249" s="35" t="b">
        <f>ISNUMBER(MATCH(bins_29[[#This Row],[ID EMISOR]], bin_banks[ID INSTITUCIÓN], 0))</f>
        <v>0</v>
      </c>
      <c r="AA249" s="36" t="b">
        <f>OR(bins_29[[#This Row],[id_hauss]]="000",
bins_29[[#This Row],[id_hauss]] = RIGHT(bins_29[[#This Row],[ID EMISOR]], 3))</f>
        <v>1</v>
      </c>
      <c r="AB249" s="37" t="b">
        <f>bins_29[[#This Row],[nom_001]]&lt;&gt;"[sin banco]"</f>
        <v>0</v>
      </c>
      <c r="AC249" s="38">
        <f>IFERROR(FIND(",", bins_29[[#This Row],[INSTITUCIÓN]]),
FIND(" S.", bins_29[[#This Row],[INSTITUCIÓN]]))</f>
        <v>20</v>
      </c>
      <c r="AD249" s="15" t="str">
        <f>LEFT(bins_29[[#This Row],[INSTITUCIÓN]], bins_29[[#This Row],[aux_mod]]-1)</f>
        <v>DIVIDENZ CAPITAL MX</v>
      </c>
      <c r="AE249" s="40" t="str">
        <f>IFERROR(VLOOKUP(bins_29[[#This Row],[ID EMISOR]], hauss[], 2, 0), "000")</f>
        <v>000</v>
      </c>
      <c r="AF249" s="15" t="str">
        <f>INDEX(banxico[alias], MATCH( bins_29[[#This Row],[id_hauss]], banxico[id_3], 0))</f>
        <v>[sin banco]</v>
      </c>
    </row>
  </sheetData>
  <sortState xmlns:xlrd2="http://schemas.microsoft.com/office/spreadsheetml/2017/richdata2" ref="R5:R90">
    <sortCondition ref="R5:R90"/>
  </sortState>
  <phoneticPr fontId="22" type="noConversion"/>
  <conditionalFormatting sqref="AD4:AF249">
    <cfRule type="expression" dxfId="10" priority="1">
      <formula>NOT($Z4)</formula>
    </cfRule>
    <cfRule type="expression" dxfId="9" priority="2">
      <formula>NOT($AA4)</formula>
    </cfRule>
    <cfRule type="expression" dxfId="8" priority="3">
      <formula>NOT($AB4)</formula>
    </cfRule>
  </conditionalFormatting>
  <pageMargins left="0.7" right="0.7" top="0.75" bottom="0.75" header="0.3" footer="0.3"/>
  <pageSetup orientation="portrait"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C7562-8824-4A0F-898F-ADBF21A2A7F7}">
  <dimension ref="B1:F45"/>
  <sheetViews>
    <sheetView workbookViewId="0">
      <selection activeCell="E11" sqref="E11"/>
    </sheetView>
  </sheetViews>
  <sheetFormatPr defaultColWidth="10.90625" defaultRowHeight="14.5" x14ac:dyDescent="0.35"/>
  <cols>
    <col min="2" max="2" width="16.7265625" bestFit="1" customWidth="1"/>
    <col min="3" max="3" width="21" bestFit="1" customWidth="1"/>
    <col min="6" max="6" width="96.26953125" bestFit="1" customWidth="1"/>
  </cols>
  <sheetData>
    <row r="1" spans="2:6" ht="15.5" x14ac:dyDescent="0.35">
      <c r="B1" s="3" t="s">
        <v>157</v>
      </c>
      <c r="C1" s="3" t="s">
        <v>84</v>
      </c>
      <c r="E1" s="7" t="s">
        <v>132</v>
      </c>
      <c r="F1" s="7" t="s">
        <v>133</v>
      </c>
    </row>
    <row r="2" spans="2:6" x14ac:dyDescent="0.35">
      <c r="B2" s="2" t="s">
        <v>101</v>
      </c>
      <c r="C2" s="4" t="s">
        <v>105</v>
      </c>
      <c r="E2" s="8">
        <v>1</v>
      </c>
      <c r="F2" s="10" t="s">
        <v>134</v>
      </c>
    </row>
    <row r="3" spans="2:6" x14ac:dyDescent="0.35">
      <c r="B3" s="2" t="s">
        <v>104</v>
      </c>
      <c r="C3" s="4" t="s">
        <v>105</v>
      </c>
      <c r="E3" s="8">
        <v>2</v>
      </c>
      <c r="F3" s="10" t="s">
        <v>135</v>
      </c>
    </row>
    <row r="4" spans="2:6" x14ac:dyDescent="0.35">
      <c r="B4" s="2" t="s">
        <v>77</v>
      </c>
      <c r="C4" s="4" t="s">
        <v>75</v>
      </c>
      <c r="E4" s="8">
        <v>3</v>
      </c>
      <c r="F4" s="10" t="s">
        <v>136</v>
      </c>
    </row>
    <row r="5" spans="2:6" x14ac:dyDescent="0.35">
      <c r="B5" s="2" t="s">
        <v>78</v>
      </c>
      <c r="C5" s="4" t="s">
        <v>75</v>
      </c>
      <c r="E5" s="8">
        <v>5</v>
      </c>
      <c r="F5" s="10" t="s">
        <v>137</v>
      </c>
    </row>
    <row r="6" spans="2:6" x14ac:dyDescent="0.35">
      <c r="B6" s="2" t="s">
        <v>79</v>
      </c>
      <c r="C6" s="4" t="s">
        <v>75</v>
      </c>
      <c r="E6" s="8">
        <v>6</v>
      </c>
      <c r="F6" s="10" t="s">
        <v>138</v>
      </c>
    </row>
    <row r="7" spans="2:6" x14ac:dyDescent="0.35">
      <c r="B7" s="2" t="s">
        <v>80</v>
      </c>
      <c r="C7" s="4" t="s">
        <v>75</v>
      </c>
      <c r="E7" s="8">
        <v>13</v>
      </c>
      <c r="F7" s="10" t="s">
        <v>139</v>
      </c>
    </row>
    <row r="8" spans="2:6" x14ac:dyDescent="0.35">
      <c r="B8" s="2" t="s">
        <v>118</v>
      </c>
      <c r="C8" s="4" t="s">
        <v>75</v>
      </c>
      <c r="E8" s="8">
        <v>14</v>
      </c>
      <c r="F8" s="10" t="s">
        <v>140</v>
      </c>
    </row>
    <row r="9" spans="2:6" x14ac:dyDescent="0.35">
      <c r="B9" s="2" t="s">
        <v>81</v>
      </c>
      <c r="C9" s="4" t="s">
        <v>76</v>
      </c>
      <c r="E9" s="8">
        <v>15</v>
      </c>
      <c r="F9" s="10" t="s">
        <v>141</v>
      </c>
    </row>
    <row r="10" spans="2:6" x14ac:dyDescent="0.35">
      <c r="B10" s="2" t="s">
        <v>82</v>
      </c>
      <c r="C10" s="4" t="s">
        <v>76</v>
      </c>
      <c r="E10" s="9">
        <v>16</v>
      </c>
      <c r="F10" s="10" t="s">
        <v>142</v>
      </c>
    </row>
    <row r="11" spans="2:6" x14ac:dyDescent="0.35">
      <c r="B11" s="2" t="s">
        <v>83</v>
      </c>
      <c r="C11" s="4" t="s">
        <v>76</v>
      </c>
      <c r="E11" s="8">
        <v>17</v>
      </c>
      <c r="F11" s="10" t="s">
        <v>143</v>
      </c>
    </row>
    <row r="12" spans="2:6" x14ac:dyDescent="0.35">
      <c r="B12" s="2" t="s">
        <v>85</v>
      </c>
      <c r="C12" s="4" t="s">
        <v>76</v>
      </c>
      <c r="E12" s="8">
        <v>18</v>
      </c>
      <c r="F12" s="10" t="s">
        <v>144</v>
      </c>
    </row>
    <row r="13" spans="2:6" x14ac:dyDescent="0.35">
      <c r="B13" s="2" t="s">
        <v>110</v>
      </c>
      <c r="C13" s="4" t="s">
        <v>76</v>
      </c>
      <c r="E13" s="8">
        <v>19</v>
      </c>
      <c r="F13" s="10" t="s">
        <v>145</v>
      </c>
    </row>
    <row r="14" spans="2:6" x14ac:dyDescent="0.35">
      <c r="B14" s="2" t="s">
        <v>111</v>
      </c>
      <c r="C14" s="4" t="s">
        <v>76</v>
      </c>
      <c r="E14" s="8">
        <v>20</v>
      </c>
      <c r="F14" s="10" t="s">
        <v>146</v>
      </c>
    </row>
    <row r="15" spans="2:6" x14ac:dyDescent="0.35">
      <c r="B15" s="2" t="s">
        <v>112</v>
      </c>
      <c r="C15" s="4" t="s">
        <v>76</v>
      </c>
      <c r="E15" s="8">
        <v>21</v>
      </c>
      <c r="F15" s="10" t="s">
        <v>147</v>
      </c>
    </row>
    <row r="16" spans="2:6" x14ac:dyDescent="0.35">
      <c r="B16" s="2" t="s">
        <v>113</v>
      </c>
      <c r="C16" s="4" t="s">
        <v>76</v>
      </c>
      <c r="E16" s="8">
        <v>22</v>
      </c>
      <c r="F16" s="10" t="s">
        <v>148</v>
      </c>
    </row>
    <row r="17" spans="2:6" x14ac:dyDescent="0.35">
      <c r="B17" s="2" t="s">
        <v>119</v>
      </c>
      <c r="C17" s="4" t="s">
        <v>76</v>
      </c>
      <c r="E17" s="8">
        <v>23</v>
      </c>
      <c r="F17" s="10" t="s">
        <v>149</v>
      </c>
    </row>
    <row r="18" spans="2:6" x14ac:dyDescent="0.35">
      <c r="B18" s="2" t="s">
        <v>92</v>
      </c>
      <c r="C18" s="4" t="s">
        <v>95</v>
      </c>
      <c r="E18" s="8">
        <v>24</v>
      </c>
      <c r="F18" s="10" t="s">
        <v>150</v>
      </c>
    </row>
    <row r="19" spans="2:6" x14ac:dyDescent="0.35">
      <c r="B19" s="2" t="s">
        <v>93</v>
      </c>
      <c r="C19" s="4" t="s">
        <v>95</v>
      </c>
      <c r="E19" s="8">
        <v>25</v>
      </c>
      <c r="F19" s="10" t="s">
        <v>151</v>
      </c>
    </row>
    <row r="20" spans="2:6" x14ac:dyDescent="0.35">
      <c r="B20" s="2" t="s">
        <v>120</v>
      </c>
      <c r="C20" s="4" t="s">
        <v>95</v>
      </c>
      <c r="E20" s="8">
        <v>26</v>
      </c>
      <c r="F20" s="10" t="s">
        <v>152</v>
      </c>
    </row>
    <row r="21" spans="2:6" x14ac:dyDescent="0.35">
      <c r="B21" s="2" t="s">
        <v>103</v>
      </c>
      <c r="C21" s="4" t="s">
        <v>107</v>
      </c>
      <c r="E21" s="9">
        <v>27</v>
      </c>
      <c r="F21" s="10" t="s">
        <v>153</v>
      </c>
    </row>
    <row r="22" spans="2:6" x14ac:dyDescent="0.35">
      <c r="B22" s="2" t="s">
        <v>121</v>
      </c>
      <c r="C22" s="4" t="s">
        <v>107</v>
      </c>
      <c r="E22" s="9">
        <v>28</v>
      </c>
      <c r="F22" s="10" t="s">
        <v>154</v>
      </c>
    </row>
    <row r="23" spans="2:6" x14ac:dyDescent="0.35">
      <c r="B23" s="2" t="s">
        <v>102</v>
      </c>
      <c r="C23" s="4" t="s">
        <v>106</v>
      </c>
      <c r="E23" s="9">
        <v>29</v>
      </c>
      <c r="F23" s="10" t="s">
        <v>155</v>
      </c>
    </row>
    <row r="24" spans="2:6" x14ac:dyDescent="0.35">
      <c r="B24" s="2" t="s">
        <v>122</v>
      </c>
      <c r="C24" s="4" t="s">
        <v>106</v>
      </c>
      <c r="E24" s="11">
        <v>30</v>
      </c>
      <c r="F24" s="10" t="s">
        <v>156</v>
      </c>
    </row>
    <row r="25" spans="2:6" x14ac:dyDescent="0.35">
      <c r="B25" s="2" t="s">
        <v>88</v>
      </c>
      <c r="C25" s="4" t="s">
        <v>89</v>
      </c>
    </row>
    <row r="26" spans="2:6" x14ac:dyDescent="0.35">
      <c r="B26" s="2" t="s">
        <v>87</v>
      </c>
      <c r="C26" s="4" t="s">
        <v>86</v>
      </c>
    </row>
    <row r="27" spans="2:6" x14ac:dyDescent="0.35">
      <c r="B27" s="2" t="s">
        <v>123</v>
      </c>
      <c r="C27" s="4" t="s">
        <v>86</v>
      </c>
    </row>
    <row r="28" spans="2:6" x14ac:dyDescent="0.35">
      <c r="B28" s="2" t="s">
        <v>124</v>
      </c>
      <c r="C28" s="4" t="s">
        <v>129</v>
      </c>
    </row>
    <row r="29" spans="2:6" x14ac:dyDescent="0.35">
      <c r="B29" s="2" t="s">
        <v>125</v>
      </c>
      <c r="C29" s="4" t="s">
        <v>130</v>
      </c>
    </row>
    <row r="30" spans="2:6" x14ac:dyDescent="0.35">
      <c r="B30" s="2" t="s">
        <v>114</v>
      </c>
      <c r="C30" s="4" t="s">
        <v>115</v>
      </c>
    </row>
    <row r="31" spans="2:6" x14ac:dyDescent="0.35">
      <c r="B31" s="2" t="s">
        <v>126</v>
      </c>
      <c r="C31" s="4" t="s">
        <v>115</v>
      </c>
    </row>
    <row r="32" spans="2:6" x14ac:dyDescent="0.35">
      <c r="B32" s="2" t="s">
        <v>116</v>
      </c>
      <c r="C32" s="4" t="s">
        <v>117</v>
      </c>
    </row>
    <row r="33" spans="2:3" x14ac:dyDescent="0.35">
      <c r="B33" s="2" t="s">
        <v>127</v>
      </c>
      <c r="C33" s="4" t="s">
        <v>117</v>
      </c>
    </row>
    <row r="34" spans="2:3" x14ac:dyDescent="0.35">
      <c r="B34" s="2" t="s">
        <v>128</v>
      </c>
      <c r="C34" s="4" t="s">
        <v>131</v>
      </c>
    </row>
    <row r="35" spans="2:3" x14ac:dyDescent="0.35">
      <c r="B35" s="5" t="s">
        <v>90</v>
      </c>
      <c r="C35" s="6" t="s">
        <v>91</v>
      </c>
    </row>
    <row r="36" spans="2:3" x14ac:dyDescent="0.35">
      <c r="B36" s="5" t="s">
        <v>108</v>
      </c>
      <c r="C36" s="6" t="s">
        <v>109</v>
      </c>
    </row>
    <row r="37" spans="2:3" x14ac:dyDescent="0.35">
      <c r="B37" s="5" t="s">
        <v>96</v>
      </c>
      <c r="C37" s="6" t="s">
        <v>94</v>
      </c>
    </row>
    <row r="38" spans="2:3" x14ac:dyDescent="0.35">
      <c r="B38" s="5" t="s">
        <v>97</v>
      </c>
      <c r="C38" s="6" t="s">
        <v>94</v>
      </c>
    </row>
    <row r="39" spans="2:3" x14ac:dyDescent="0.35">
      <c r="B39" s="5" t="s">
        <v>98</v>
      </c>
      <c r="C39" s="6" t="s">
        <v>94</v>
      </c>
    </row>
    <row r="40" spans="2:3" x14ac:dyDescent="0.35">
      <c r="B40" s="5" t="s">
        <v>99</v>
      </c>
      <c r="C40" s="6" t="s">
        <v>94</v>
      </c>
    </row>
    <row r="41" spans="2:3" x14ac:dyDescent="0.35">
      <c r="B41" s="5" t="s">
        <v>100</v>
      </c>
      <c r="C41" s="6" t="s">
        <v>94</v>
      </c>
    </row>
    <row r="42" spans="2:3" x14ac:dyDescent="0.35">
      <c r="C42" s="1"/>
    </row>
    <row r="43" spans="2:3" x14ac:dyDescent="0.35">
      <c r="C43" s="1"/>
    </row>
    <row r="44" spans="2:3" x14ac:dyDescent="0.35">
      <c r="C44" s="1"/>
    </row>
    <row r="45" spans="2:3" x14ac:dyDescent="0.35">
      <c r="C45" s="1"/>
    </row>
  </sheetData>
  <sortState xmlns:xlrd2="http://schemas.microsoft.com/office/spreadsheetml/2017/richdata2" ref="B2:C45">
    <sortCondition ref="C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CBE2-F8DE-4774-B91D-F51D4823CB0E}">
  <dimension ref="B3:G5"/>
  <sheetViews>
    <sheetView topLeftCell="A3" zoomScale="90" zoomScaleNormal="90" workbookViewId="0">
      <selection activeCell="C5" sqref="C5"/>
    </sheetView>
  </sheetViews>
  <sheetFormatPr defaultColWidth="10.90625" defaultRowHeight="14.5" x14ac:dyDescent="0.35"/>
  <cols>
    <col min="2" max="2" width="20.7265625" customWidth="1"/>
    <col min="3" max="4" width="50.54296875" customWidth="1"/>
    <col min="5" max="5" width="13.54296875" customWidth="1"/>
    <col min="6" max="6" width="14.453125" customWidth="1"/>
    <col min="7" max="7" width="43.1796875" customWidth="1"/>
  </cols>
  <sheetData>
    <row r="3" spans="2:7" ht="15" thickBot="1" x14ac:dyDescent="0.4"/>
    <row r="4" spans="2:7" ht="60.5" thickBot="1" x14ac:dyDescent="0.4">
      <c r="B4" s="12" t="s">
        <v>158</v>
      </c>
      <c r="C4" s="12" t="s">
        <v>159</v>
      </c>
      <c r="D4" s="12" t="s">
        <v>160</v>
      </c>
      <c r="E4" s="12" t="s">
        <v>161</v>
      </c>
      <c r="F4" s="12" t="s">
        <v>162</v>
      </c>
      <c r="G4" s="12" t="s">
        <v>163</v>
      </c>
    </row>
    <row r="5" spans="2:7" ht="268.5" customHeight="1" thickBot="1" x14ac:dyDescent="0.4">
      <c r="B5" s="12" t="s">
        <v>164</v>
      </c>
      <c r="C5" s="12" t="s">
        <v>168</v>
      </c>
      <c r="D5" s="12" t="s">
        <v>165</v>
      </c>
      <c r="E5" s="12" t="s">
        <v>166</v>
      </c>
      <c r="F5" s="12" t="s">
        <v>167</v>
      </c>
      <c r="G5" s="1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1348456098074B95E4E28B6BFAF56E" ma:contentTypeVersion="15" ma:contentTypeDescription="Create a new document." ma:contentTypeScope="" ma:versionID="4b67165f1892d4f025c10df5d3e2ca83">
  <xsd:schema xmlns:xsd="http://www.w3.org/2001/XMLSchema" xmlns:xs="http://www.w3.org/2001/XMLSchema" xmlns:p="http://schemas.microsoft.com/office/2006/metadata/properties" xmlns:ns1="http://schemas.microsoft.com/sharepoint/v3" xmlns:ns2="f587f0ed-450e-4285-80c9-b63d6cbd54c0" xmlns:ns3="5c08a5db-bec7-439d-b426-981b38a1a497" targetNamespace="http://schemas.microsoft.com/office/2006/metadata/properties" ma:root="true" ma:fieldsID="d0852dfdc6ec979037eeb23747978449" ns1:_="" ns2:_="" ns3:_="">
    <xsd:import namespace="http://schemas.microsoft.com/sharepoint/v3"/>
    <xsd:import namespace="f587f0ed-450e-4285-80c9-b63d6cbd54c0"/>
    <xsd:import namespace="5c08a5db-bec7-439d-b426-981b38a1a49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87f0ed-450e-4285-80c9-b63d6cbd54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34a1c09-f570-4ad6-bee0-6c78e3df06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08a5db-bec7-439d-b426-981b38a1a49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c58b4069-b025-4882-937a-bc7fd867801c}" ma:internalName="TaxCatchAll" ma:showField="CatchAllData" ma:web="5c08a5db-bec7-439d-b426-981b38a1a4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Props1.xml><?xml version="1.0" encoding="utf-8"?>
<ds:datastoreItem xmlns:ds="http://schemas.openxmlformats.org/officeDocument/2006/customXml" ds:itemID="{76ECBA3F-B8BA-4C77-98F4-5E29F7E59B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87f0ed-450e-4285-80c9-b63d6cbd54c0"/>
    <ds:schemaRef ds:uri="5c08a5db-bec7-439d-b426-981b38a1a4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41F82F-7521-465B-9CAA-CB57AF374191}">
  <ds:schemaRefs>
    <ds:schemaRef ds:uri="http://schemas.microsoft.com/sharepoint/v3/contenttype/forms"/>
  </ds:schemaRefs>
</ds:datastoreItem>
</file>

<file path=customXml/itemProps3.xml><?xml version="1.0" encoding="utf-8"?>
<ds:datastoreItem xmlns:ds="http://schemas.openxmlformats.org/officeDocument/2006/customXml" ds:itemID="{DA28D797-ACDF-4AEF-9A22-F9239F9DC1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BancosTC</vt:lpstr>
      <vt:lpstr> MOTIVO DEVOLUCION QC1CXGS1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Villamil</dc:creator>
  <cp:lastModifiedBy>Diego Villamil</cp:lastModifiedBy>
  <dcterms:created xsi:type="dcterms:W3CDTF">2021-10-19T16:10:00Z</dcterms:created>
  <dcterms:modified xsi:type="dcterms:W3CDTF">2024-09-05T15:46:12Z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48c40f-66c1-4bb0-b420-68bef53a5a49_Enabled">
    <vt:lpwstr>true</vt:lpwstr>
  </property>
  <property fmtid="{D5CDD505-2E9C-101B-9397-08002B2CF9AE}" pid="3" name="MSIP_Label_2b48c40f-66c1-4bb0-b420-68bef53a5a49_SetDate">
    <vt:lpwstr>2024-09-03T18:41:47Z</vt:lpwstr>
  </property>
  <property fmtid="{D5CDD505-2E9C-101B-9397-08002B2CF9AE}" pid="4" name="MSIP_Label_2b48c40f-66c1-4bb0-b420-68bef53a5a49_Method">
    <vt:lpwstr>Standard</vt:lpwstr>
  </property>
  <property fmtid="{D5CDD505-2E9C-101B-9397-08002B2CF9AE}" pid="5" name="MSIP_Label_2b48c40f-66c1-4bb0-b420-68bef53a5a49_Name">
    <vt:lpwstr>General</vt:lpwstr>
  </property>
  <property fmtid="{D5CDD505-2E9C-101B-9397-08002B2CF9AE}" pid="6" name="MSIP_Label_2b48c40f-66c1-4bb0-b420-68bef53a5a49_SiteId">
    <vt:lpwstr>2332bff0-c61d-442a-80c7-0861cedb52c5</vt:lpwstr>
  </property>
  <property fmtid="{D5CDD505-2E9C-101B-9397-08002B2CF9AE}" pid="7" name="MSIP_Label_2b48c40f-66c1-4bb0-b420-68bef53a5a49_ActionId">
    <vt:lpwstr>25d65016-6d04-4674-ae1c-c174a645bfde</vt:lpwstr>
  </property>
  <property fmtid="{D5CDD505-2E9C-101B-9397-08002B2CF9AE}" pid="8" name="MSIP_Label_2b48c40f-66c1-4bb0-b420-68bef53a5a49_ContentBits">
    <vt:lpwstr>0</vt:lpwstr>
  </property>
</Properties>
</file>