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UoT\00 - Challenges\01 - excel-challenge\excel-challenge\"/>
    </mc:Choice>
  </mc:AlternateContent>
  <xr:revisionPtr revIDLastSave="0" documentId="13_ncr:1_{821C7535-90AF-412E-A746-5466AC9602C1}" xr6:coauthVersionLast="47" xr6:coauthVersionMax="47" xr10:uidLastSave="{00000000-0000-0000-0000-000000000000}"/>
  <bookViews>
    <workbookView xWindow="-16200" yWindow="9810" windowWidth="16425" windowHeight="12960" firstSheet="3" activeTab="3" xr2:uid="{00000000-000D-0000-FFFF-FFFF00000000}"/>
  </bookViews>
  <sheets>
    <sheet name="Per Date" sheetId="4" r:id="rId1"/>
    <sheet name="Crowdfunding" sheetId="1" r:id="rId2"/>
    <sheet name="Crowdfunding Goal Analysis" sheetId="5" r:id="rId3"/>
    <sheet name="Statistical Analysis" sheetId="6" r:id="rId4"/>
    <sheet name="Per Category" sheetId="2" r:id="rId5"/>
    <sheet name="Per Sub-Category" sheetId="3" r:id="rId6"/>
  </sheets>
  <definedNames>
    <definedName name="_xlnm._FilterDatabase" localSheetId="1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6" l="1"/>
  <c r="H7" i="6"/>
  <c r="H5" i="6"/>
  <c r="H4" i="6"/>
  <c r="H3" i="6"/>
  <c r="H2" i="6"/>
  <c r="B2" i="5"/>
  <c r="E2" i="5" s="1"/>
  <c r="H2" i="5" s="1"/>
  <c r="C2" i="5"/>
  <c r="D2" i="5"/>
  <c r="B3" i="5"/>
  <c r="C3" i="5"/>
  <c r="D3" i="5"/>
  <c r="B4" i="5"/>
  <c r="C4" i="5"/>
  <c r="D4" i="5"/>
  <c r="B5" i="5"/>
  <c r="E5" i="5" s="1"/>
  <c r="C5" i="5"/>
  <c r="D5" i="5"/>
  <c r="B6" i="5"/>
  <c r="C6" i="5"/>
  <c r="D6" i="5"/>
  <c r="B7" i="5"/>
  <c r="E7" i="5" s="1"/>
  <c r="C7" i="5"/>
  <c r="D7" i="5"/>
  <c r="B8" i="5"/>
  <c r="E8" i="5" s="1"/>
  <c r="G8" i="5" s="1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E12" i="5" l="1"/>
  <c r="F12" i="5" s="1"/>
  <c r="E10" i="5"/>
  <c r="G10" i="5" s="1"/>
  <c r="E9" i="5"/>
  <c r="H9" i="5" s="1"/>
  <c r="H8" i="5"/>
  <c r="E11" i="5"/>
  <c r="F11" i="5" s="1"/>
  <c r="G11" i="5"/>
  <c r="E6" i="5"/>
  <c r="F6" i="5" s="1"/>
  <c r="H10" i="5"/>
  <c r="E4" i="5"/>
  <c r="F4" i="5" s="1"/>
  <c r="E13" i="5"/>
  <c r="F13" i="5" s="1"/>
  <c r="H5" i="5"/>
  <c r="G5" i="5"/>
  <c r="F5" i="5"/>
  <c r="E3" i="5"/>
  <c r="H3" i="5" s="1"/>
  <c r="F8" i="5"/>
  <c r="H7" i="5"/>
  <c r="G7" i="5"/>
  <c r="F7" i="5"/>
  <c r="G2" i="5"/>
  <c r="F2" i="5"/>
  <c r="G9" i="5" l="1"/>
  <c r="G4" i="5"/>
  <c r="H11" i="5"/>
  <c r="G6" i="5"/>
  <c r="H6" i="5"/>
  <c r="F9" i="5"/>
  <c r="H4" i="5"/>
  <c r="G12" i="5"/>
  <c r="H12" i="5"/>
  <c r="H13" i="5"/>
  <c r="F10" i="5"/>
  <c r="G13" i="5"/>
  <c r="F3" i="5"/>
  <c r="G3" i="5"/>
</calcChain>
</file>

<file path=xl/sharedStrings.xml><?xml version="1.0" encoding="utf-8"?>
<sst xmlns="http://schemas.openxmlformats.org/spreadsheetml/2006/main" count="7061" uniqueCount="2114">
  <si>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</si>
  <si>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</si>
  <si>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</si>
  <si>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</si>
  <si>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</si>
  <si>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</si>
  <si>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</si>
  <si>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</si>
  <si>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</si>
  <si>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</si>
  <si>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</si>
  <si>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</si>
  <si>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</si>
  <si>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</si>
  <si>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</si>
  <si>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</si>
  <si>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</si>
  <si>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</si>
  <si>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</si>
  <si>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</si>
  <si>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</si>
  <si>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</si>
  <si>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</si>
  <si>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</si>
  <si>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</si>
  <si>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</si>
  <si>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</si>
  <si>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</si>
  <si>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</si>
  <si>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</si>
  <si>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</si>
  <si>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</si>
  <si>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</si>
  <si>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</si>
  <si>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</si>
  <si>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</si>
  <si>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</si>
  <si>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</si>
  <si>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</si>
  <si>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</si>
  <si>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</si>
  <si>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</si>
  <si>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</si>
  <si>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</si>
  <si>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</si>
  <si>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</si>
  <si>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</si>
  <si>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</si>
  <si>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</si>
  <si>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</si>
  <si>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</si>
  <si>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</si>
  <si>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</si>
  <si>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</si>
  <si>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</si>
  <si>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</si>
  <si>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</si>
  <si>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</si>
  <si>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</si>
  <si>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</si>
  <si>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</si>
  <si>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</si>
  <si>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</si>
  <si>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</si>
  <si>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</si>
  <si>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</si>
  <si>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</si>
  <si>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</si>
  <si>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</si>
  <si>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</si>
  <si>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</si>
  <si>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</si>
  <si>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</si>
  <si>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</si>
  <si>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</si>
  <si>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</si>
  <si>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</si>
  <si>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</si>
  <si>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</si>
  <si>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</si>
  <si>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</si>
  <si>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</si>
  <si>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</si>
  <si>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</si>
  <si>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</si>
  <si>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</si>
  <si>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</si>
  <si>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</si>
  <si>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</si>
  <si>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</si>
  <si>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</si>
  <si>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</si>
  <si>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</si>
  <si>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</si>
  <si>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</si>
  <si>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</si>
  <si>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</si>
  <si>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</si>
  <si>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</si>
  <si>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</si>
  <si>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</si>
  <si>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</si>
  <si>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</si>
  <si>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</si>
  <si>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</si>
  <si>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</si>
  <si>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</si>
  <si>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</si>
  <si>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</si>
  <si>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</si>
  <si>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</si>
  <si>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</si>
  <si>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</si>
  <si>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</si>
  <si>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</si>
  <si>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</si>
  <si>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</si>
  <si>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</si>
  <si>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</si>
  <si>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</si>
  <si>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</si>
  <si>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</si>
  <si>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</si>
  <si>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</si>
  <si>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</si>
  <si>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</si>
  <si>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</si>
  <si>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</si>
  <si>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</si>
  <si>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</si>
  <si>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</si>
  <si>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</si>
  <si>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</si>
  <si>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</si>
  <si>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</si>
  <si>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</si>
  <si>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</si>
  <si>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</si>
  <si>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</si>
  <si>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</si>
  <si>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</si>
  <si>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</si>
  <si>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</si>
  <si>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</si>
  <si>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</si>
  <si>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</si>
  <si>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</si>
  <si>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</si>
  <si>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</si>
  <si>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</si>
  <si>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</si>
  <si>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</si>
  <si>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</si>
  <si>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</si>
  <si>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</si>
  <si>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</si>
  <si>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</si>
  <si>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</si>
  <si>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</si>
  <si>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</si>
  <si>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</si>
  <si>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</si>
  <si>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</si>
  <si>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</si>
  <si>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</si>
  <si>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</si>
  <si>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</si>
  <si>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</si>
  <si>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</si>
  <si>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</si>
  <si>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</si>
  <si>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</si>
  <si>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</si>
  <si>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</si>
  <si>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</si>
  <si>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</si>
  <si>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</si>
  <si>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</si>
  <si>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</si>
  <si>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</si>
  <si>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</si>
  <si>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</si>
  <si>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</si>
  <si>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</si>
  <si>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</si>
  <si>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</si>
  <si>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</si>
  <si>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</si>
  <si>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</si>
  <si>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</si>
  <si>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</si>
  <si>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</si>
  <si>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</si>
  <si>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</si>
  <si>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</si>
  <si>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</si>
  <si>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</si>
  <si>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</si>
  <si>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</si>
  <si>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</si>
  <si>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</si>
  <si>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</si>
  <si>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</si>
  <si>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</si>
  <si>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</si>
  <si>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</si>
  <si>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</si>
  <si>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</si>
  <si>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</si>
  <si>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</si>
  <si>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</si>
  <si>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</si>
  <si>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</si>
  <si>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</si>
  <si>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</si>
  <si>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</si>
  <si>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</si>
  <si>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</si>
  <si>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</si>
  <si>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</si>
  <si>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</si>
  <si>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</si>
  <si>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</si>
  <si>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</si>
  <si>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</si>
  <si>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</si>
  <si>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</si>
  <si>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</si>
  <si>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</si>
  <si>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</si>
  <si>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</si>
  <si>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</si>
  <si>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</si>
  <si>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</si>
  <si>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</si>
  <si>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</si>
  <si>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</si>
  <si>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</si>
  <si>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</si>
  <si>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</si>
  <si>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</si>
  <si>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</si>
  <si>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</si>
  <si>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</si>
  <si>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</si>
  <si>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</si>
  <si>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</si>
  <si>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</si>
  <si>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</si>
  <si>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</si>
  <si>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</si>
  <si>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</si>
  <si>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</si>
  <si>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</si>
  <si>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</si>
  <si>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</si>
  <si>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</si>
  <si>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</si>
  <si>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</si>
  <si>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</si>
  <si>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</si>
  <si>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</si>
  <si>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</si>
  <si>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</si>
  <si>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</si>
  <si>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</si>
  <si>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</si>
  <si>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</si>
  <si>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</si>
  <si>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</si>
  <si>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</si>
  <si>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</si>
  <si>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</si>
  <si>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</si>
  <si>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</si>
  <si>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</si>
  <si>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</si>
  <si>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</si>
  <si>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</si>
  <si>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</si>
  <si>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</si>
  <si>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</si>
  <si>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</si>
  <si>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</si>
  <si>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</si>
  <si>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</si>
  <si>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</si>
  <si>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</si>
  <si>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</si>
  <si>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</si>
  <si>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</si>
  <si>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</si>
  <si>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</si>
  <si>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</si>
  <si>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</si>
  <si>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</si>
  <si>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</si>
  <si>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</si>
  <si>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</si>
  <si>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</si>
  <si>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</si>
  <si>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</si>
  <si>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</si>
  <si>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</si>
  <si>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</si>
  <si>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</si>
  <si>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</si>
  <si>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</si>
  <si>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</si>
  <si>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</si>
  <si>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</si>
  <si>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</si>
  <si>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</si>
  <si>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</si>
  <si>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</si>
  <si>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</si>
  <si>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</si>
  <si>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</si>
  <si>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</si>
  <si>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</si>
  <si>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</si>
  <si>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</si>
  <si>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</si>
  <si>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</si>
  <si>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</si>
  <si>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</si>
  <si>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</si>
  <si>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</si>
  <si>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</si>
  <si>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</si>
  <si>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</si>
  <si>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</si>
  <si>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</si>
  <si>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</si>
  <si>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</si>
  <si>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</si>
  <si>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</si>
  <si>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</si>
  <si>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</si>
  <si>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</si>
  <si>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</si>
  <si>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</si>
  <si>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</si>
  <si>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</si>
  <si>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</si>
  <si>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</si>
  <si>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</si>
  <si>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</si>
  <si>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</si>
  <si>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</si>
  <si>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</si>
  <si>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</si>
  <si>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</si>
  <si>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</si>
  <si>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</si>
  <si>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</si>
  <si>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</si>
  <si>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</si>
  <si>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</si>
  <si>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</si>
  <si>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</si>
  <si>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</si>
  <si>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</si>
  <si>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</si>
  <si>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</si>
  <si>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</si>
  <si>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</si>
  <si>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</si>
  <si>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</si>
  <si>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</si>
  <si>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</si>
  <si>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</si>
  <si>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</si>
  <si>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</si>
  <si>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</si>
  <si>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</si>
  <si>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</si>
  <si>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</si>
  <si>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</si>
  <si>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</si>
  <si>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</si>
  <si>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</si>
  <si>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</si>
  <si>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</si>
  <si>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</si>
  <si>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</si>
  <si>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</si>
  <si>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</si>
  <si>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</si>
  <si>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</si>
  <si>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</si>
  <si>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</si>
  <si>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</si>
  <si>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</si>
  <si>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</si>
  <si>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</si>
  <si>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</si>
  <si>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</si>
  <si>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</si>
  <si>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</si>
  <si>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</si>
  <si>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</si>
  <si>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</si>
  <si>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</si>
  <si>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</si>
  <si>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</si>
  <si>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</si>
  <si>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</si>
  <si>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</si>
  <si>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</si>
  <si>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</si>
  <si>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</si>
  <si>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</si>
  <si>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</si>
  <si>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</si>
  <si>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</si>
  <si>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</si>
  <si>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</si>
  <si>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</si>
  <si>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</si>
  <si>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</si>
  <si>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</si>
  <si>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</si>
  <si>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</si>
  <si>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</si>
  <si>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</si>
  <si>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</si>
  <si>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</si>
  <si>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</si>
  <si>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</si>
  <si>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</si>
  <si>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</si>
  <si>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</si>
  <si>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</si>
  <si>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</si>
  <si>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</si>
  <si>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</si>
  <si>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</si>
  <si>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</si>
  <si>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</si>
  <si>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</si>
  <si>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</si>
  <si>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</si>
  <si>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</si>
  <si>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</si>
  <si>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</si>
  <si>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</si>
  <si>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</si>
  <si>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</si>
  <si>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</si>
  <si>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</si>
  <si>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</si>
  <si>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</si>
  <si>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</si>
  <si>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</si>
  <si>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</si>
  <si>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</si>
  <si>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</si>
  <si>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</si>
  <si>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</si>
  <si>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</si>
  <si>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</si>
  <si>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</si>
  <si>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</si>
  <si>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</si>
  <si>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</si>
  <si>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</si>
  <si>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</si>
  <si>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</si>
  <si>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</si>
  <si>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</si>
  <si>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</si>
  <si>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</si>
  <si>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</si>
  <si>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</si>
  <si>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</si>
  <si>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</si>
  <si>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</si>
  <si>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</si>
  <si>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</si>
  <si>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</si>
  <si>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</si>
  <si>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</si>
  <si>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</si>
  <si>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</si>
  <si>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</si>
  <si>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</si>
  <si>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</si>
  <si>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</si>
  <si>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</si>
  <si>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</si>
  <si>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</si>
  <si>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</si>
  <si>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</si>
  <si>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</si>
  <si>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</si>
  <si>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</si>
  <si>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</si>
  <si>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</si>
  <si>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</si>
  <si>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</si>
  <si>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</si>
  <si>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</si>
  <si>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</si>
  <si>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</si>
  <si>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</si>
  <si>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</si>
  <si>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</si>
  <si>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</si>
  <si>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</si>
  <si>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</si>
  <si>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</si>
  <si>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</si>
  <si>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</si>
  <si>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</si>
  <si>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</si>
  <si>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</si>
  <si>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</si>
  <si>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</si>
  <si>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</si>
  <si>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</si>
  <si>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</si>
  <si>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</si>
  <si>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</si>
  <si>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</si>
  <si>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</si>
  <si>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</si>
  <si>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</si>
  <si>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</si>
  <si>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</si>
  <si>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</si>
  <si>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</si>
  <si>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</si>
  <si>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</si>
  <si>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</si>
  <si>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</si>
  <si>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</si>
  <si>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</si>
  <si>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</si>
  <si>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</si>
  <si>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</si>
  <si>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</si>
  <si>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</si>
  <si>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</si>
  <si>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</si>
  <si>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</si>
  <si>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</si>
  <si>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</si>
  <si>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</si>
  <si>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</si>
  <si>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</si>
  <si>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</si>
  <si>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</si>
  <si>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</si>
  <si>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</si>
  <si>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</si>
  <si>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</si>
  <si>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</si>
  <si>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</si>
  <si>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</si>
  <si>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</si>
  <si>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</si>
  <si>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</si>
  <si>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</si>
  <si>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</si>
  <si>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</si>
  <si>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</si>
  <si>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</si>
  <si>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</si>
  <si>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</si>
  <si>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</si>
  <si>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</si>
  <si>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</si>
  <si>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</si>
  <si>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</si>
  <si>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</si>
  <si>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</si>
  <si>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</si>
  <si>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</si>
  <si>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</si>
  <si>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</si>
  <si>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</si>
  <si>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</si>
  <si>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</si>
  <si>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</si>
  <si>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</si>
  <si>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</si>
  <si>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</si>
  <si>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</si>
  <si>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</si>
  <si>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</si>
  <si>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</si>
  <si>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</si>
  <si>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</si>
  <si>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</si>
  <si>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</si>
  <si>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</si>
  <si>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</si>
  <si>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</si>
  <si>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</si>
  <si>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</si>
  <si>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</si>
  <si>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</si>
  <si>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</si>
  <si>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</si>
  <si>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</si>
  <si>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</si>
  <si>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</si>
  <si>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</si>
  <si>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</si>
  <si>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</si>
  <si>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</si>
  <si>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</si>
  <si>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</si>
  <si>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</si>
  <si>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</si>
  <si>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</si>
  <si>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</si>
  <si>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</si>
  <si>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</si>
  <si>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</si>
  <si>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</si>
  <si>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</si>
  <si>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</si>
  <si>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</si>
  <si>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</si>
  <si>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</si>
  <si>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</si>
  <si>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</si>
  <si>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</si>
  <si>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</si>
  <si>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</si>
  <si>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</si>
  <si>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</si>
  <si>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</si>
  <si>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</si>
  <si>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</si>
  <si>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</si>
  <si>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</si>
  <si>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</si>
  <si>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</si>
  <si>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</si>
  <si>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</si>
  <si>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</si>
  <si>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</si>
  <si>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</si>
  <si>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</si>
  <si>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</si>
  <si>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</si>
  <si>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</si>
  <si>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</si>
  <si>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</si>
  <si>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</si>
  <si>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</si>
  <si>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</si>
  <si>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</si>
  <si>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</si>
  <si>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</si>
  <si>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</si>
  <si>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</si>
  <si>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</si>
  <si>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</si>
  <si>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</si>
  <si>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</si>
  <si>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</si>
  <si>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</si>
  <si>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</si>
  <si>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</si>
  <si>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</si>
  <si>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</si>
  <si>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</si>
  <si>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</si>
  <si>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</si>
  <si>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</si>
  <si>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</si>
  <si>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</si>
  <si>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</si>
  <si>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</si>
  <si>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</si>
  <si>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</si>
  <si>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</si>
  <si>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</si>
  <si>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</si>
  <si>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</si>
  <si>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</si>
  <si>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</si>
  <si>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</si>
  <si>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</si>
  <si>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</si>
  <si>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</si>
  <si>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</si>
  <si>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</si>
  <si>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</si>
  <si>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</si>
  <si>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</si>
  <si>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</si>
  <si>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</si>
  <si>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</si>
  <si>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</si>
  <si>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</si>
  <si>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</si>
  <si>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</si>
  <si>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</si>
  <si>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</si>
  <si>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</si>
  <si>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</si>
  <si>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</si>
  <si>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</si>
  <si>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</si>
  <si>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</si>
  <si>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</si>
  <si>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</si>
  <si>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</si>
  <si>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</si>
  <si>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</si>
  <si>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</si>
  <si>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</si>
  <si>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</si>
  <si>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</si>
  <si>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</si>
  <si>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</si>
  <si>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</si>
  <si>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</si>
  <si>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</si>
  <si>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</si>
  <si>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</si>
  <si>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</si>
  <si>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</si>
  <si>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</si>
  <si>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</si>
  <si>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</si>
  <si>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</si>
  <si>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</si>
  <si>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</si>
  <si>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</si>
  <si>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</si>
  <si>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</si>
  <si>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</si>
  <si>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</si>
  <si>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</si>
  <si>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</si>
  <si>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</si>
  <si>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</si>
  <si>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</si>
  <si>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</si>
  <si>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</si>
  <si>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</si>
  <si>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</si>
  <si>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</si>
  <si>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</si>
  <si>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</si>
  <si>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</si>
  <si>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</si>
  <si>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</si>
  <si>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</si>
  <si>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</si>
  <si>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</si>
  <si>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</si>
  <si>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</si>
  <si>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</si>
  <si>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</si>
  <si>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</si>
  <si>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</si>
  <si>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</si>
  <si>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</si>
  <si>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</si>
  <si>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</si>
  <si>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</si>
  <si>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</si>
  <si>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</si>
  <si>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</si>
  <si>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</si>
  <si>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</si>
  <si>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</si>
  <si>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</si>
  <si>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</si>
  <si>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</si>
  <si>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</si>
  <si>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</si>
  <si>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</si>
  <si>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</si>
  <si>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</si>
  <si>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</si>
  <si>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</si>
  <si>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</si>
  <si>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</si>
  <si>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</si>
  <si>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</si>
  <si>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</si>
  <si>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</si>
  <si>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</si>
  <si>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</si>
  <si>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</si>
  <si>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</si>
  <si>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</si>
  <si>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</si>
  <si>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</si>
  <si>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</si>
  <si>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</si>
  <si>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</si>
  <si>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</si>
  <si>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</si>
  <si>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</si>
  <si>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</si>
  <si>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</si>
  <si>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</si>
  <si>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</si>
  <si>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</si>
  <si>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</si>
  <si>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</si>
  <si>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</si>
  <si>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</si>
  <si>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</si>
  <si>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</si>
  <si>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</si>
  <si>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</si>
  <si>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</si>
  <si>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</si>
  <si>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</si>
  <si>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</si>
  <si>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</si>
  <si>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</si>
  <si>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</si>
  <si>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</si>
  <si>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</si>
  <si>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</si>
  <si>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</si>
  <si>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</si>
  <si>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</si>
  <si>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</si>
  <si>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</si>
  <si>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</si>
  <si>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</si>
  <si>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</si>
  <si>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</si>
  <si>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</si>
  <si>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</si>
  <si>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</si>
  <si>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</si>
  <si>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</si>
  <si>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</si>
  <si>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</si>
  <si>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</si>
  <si>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</si>
  <si>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</si>
  <si>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</si>
  <si>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</si>
  <si>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</si>
  <si>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</si>
  <si>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</si>
  <si>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</si>
  <si>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</si>
  <si>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</si>
  <si>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</si>
  <si>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</si>
  <si>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</si>
  <si>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</si>
  <si>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</si>
  <si>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</si>
  <si>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</si>
  <si>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</si>
  <si>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</si>
  <si>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</si>
  <si>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</si>
  <si>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</si>
  <si>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</si>
  <si>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</si>
  <si>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</si>
  <si>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</si>
  <si>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</si>
  <si>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</si>
  <si>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</si>
  <si>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</si>
  <si>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</si>
  <si>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</si>
  <si>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</si>
  <si>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</si>
  <si>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</si>
  <si>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</si>
  <si>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</si>
  <si>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</si>
  <si>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</si>
  <si>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</si>
  <si>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</si>
  <si>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</si>
  <si>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</si>
  <si>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</si>
  <si>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</si>
  <si>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</si>
  <si>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</si>
  <si>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</si>
  <si>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</si>
  <si>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</si>
  <si>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</si>
  <si>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</si>
  <si>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</si>
  <si>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</si>
  <si>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</si>
  <si>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</si>
  <si>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</si>
  <si>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</si>
  <si>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</si>
  <si>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</si>
  <si>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</si>
  <si>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</si>
  <si>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</si>
  <si>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</si>
  <si>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</si>
  <si>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</si>
  <si>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</si>
  <si>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</si>
  <si>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</si>
  <si>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</si>
  <si>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</si>
  <si>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</si>
  <si>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</si>
  <si>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</si>
  <si>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</si>
  <si>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</si>
  <si>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</si>
  <si>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</si>
  <si>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</si>
  <si>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</si>
  <si>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</si>
  <si>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</si>
  <si>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</si>
  <si>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</si>
  <si>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</si>
  <si>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</si>
  <si>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</si>
  <si>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</si>
  <si>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</si>
  <si>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</si>
  <si>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</si>
  <si>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</si>
  <si>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</si>
  <si>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</si>
  <si>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</si>
  <si>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</si>
  <si>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</si>
  <si>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</si>
  <si>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</si>
  <si>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</si>
  <si>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</si>
  <si>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</si>
  <si>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</si>
  <si>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</si>
  <si>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</si>
  <si>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</si>
  <si>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</si>
  <si>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</si>
  <si>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</si>
  <si>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</si>
  <si>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</si>
  <si>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</si>
  <si>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</si>
  <si>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</si>
  <si>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</si>
  <si>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</si>
  <si>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</si>
  <si>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</si>
  <si>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</si>
  <si>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</si>
  <si>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</si>
  <si>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</si>
  <si>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</si>
  <si>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</si>
  <si>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</si>
  <si>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</si>
  <si>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</si>
  <si>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</si>
  <si>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</si>
  <si>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</si>
  <si>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</si>
  <si>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</si>
  <si>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</si>
  <si>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</si>
  <si>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</si>
  <si>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</si>
  <si>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</si>
  <si>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</si>
  <si>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</si>
  <si>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</si>
  <si>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</si>
  <si>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</si>
  <si>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</si>
  <si>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</si>
  <si>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</si>
  <si>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</si>
  <si>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</si>
  <si>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</si>
  <si>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</si>
  <si>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</si>
  <si>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</si>
  <si>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</si>
  <si>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</si>
  <si>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</si>
  <si>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</si>
  <si>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</si>
  <si>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</si>
  <si>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</si>
  <si>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</si>
  <si>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</si>
  <si>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</si>
  <si>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</si>
  <si>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</si>
  <si>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</si>
  <si>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</si>
  <si>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</si>
  <si>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</si>
  <si>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</si>
  <si>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</si>
  <si>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</si>
  <si>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</si>
  <si>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</si>
  <si>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</si>
  <si>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</si>
  <si>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</si>
  <si>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</si>
  <si>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</si>
  <si>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</si>
  <si>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</si>
  <si>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</si>
  <si>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</si>
  <si>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</si>
  <si>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</si>
  <si>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</si>
  <si>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</si>
  <si>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</si>
  <si>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</si>
  <si>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</si>
  <si>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</si>
  <si>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</si>
  <si>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</si>
  <si>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</si>
  <si>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</si>
  <si>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</si>
  <si>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</si>
  <si>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</si>
  <si>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</si>
  <si>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</si>
  <si>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</si>
  <si>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</si>
  <si>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</si>
  <si>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</si>
  <si>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</si>
  <si>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</si>
  <si>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</si>
  <si>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</si>
  <si>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</si>
  <si>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</si>
  <si>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</si>
  <si>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</si>
  <si>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</si>
  <si>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</si>
  <si>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</si>
  <si>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</si>
  <si>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</si>
  <si>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</si>
  <si>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</si>
  <si>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</si>
  <si>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</si>
  <si>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</si>
  <si>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</si>
  <si>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</si>
  <si>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</si>
  <si>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</si>
  <si>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</si>
  <si>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</si>
  <si>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</si>
  <si>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</si>
  <si>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</si>
  <si>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</si>
  <si>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</si>
  <si>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</si>
  <si>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</si>
  <si>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</si>
  <si>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</si>
  <si>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</si>
  <si>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</si>
  <si>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</si>
  <si>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</si>
  <si>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</si>
  <si>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</si>
  <si>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</si>
  <si>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</si>
  <si>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</si>
  <si>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</si>
  <si>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</si>
  <si>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</si>
  <si>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</si>
  <si>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</si>
  <si>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</si>
  <si>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</si>
  <si>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</si>
  <si>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</si>
  <si>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</si>
  <si>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</si>
  <si>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</si>
  <si>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</si>
  <si>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</si>
  <si>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</si>
  <si>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</si>
  <si>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</si>
  <si>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</si>
  <si>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</si>
  <si>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</si>
  <si>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</si>
  <si>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</si>
  <si>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</si>
  <si>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</si>
  <si>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</si>
  <si>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</si>
  <si>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</si>
  <si>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</si>
  <si>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</si>
  <si>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</si>
  <si>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</si>
  <si>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</si>
  <si>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</si>
  <si>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</si>
  <si>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</si>
  <si>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</si>
  <si>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</si>
  <si>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</si>
  <si>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</si>
  <si>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</si>
  <si>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</si>
  <si>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</si>
  <si>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</si>
  <si>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</si>
  <si>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</si>
  <si>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</si>
  <si>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</si>
  <si>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</si>
  <si>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</si>
  <si>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</si>
  <si>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</si>
  <si>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</si>
  <si>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</si>
  <si>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</si>
  <si>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</si>
  <si>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</si>
  <si>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</si>
  <si>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</si>
  <si>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</si>
  <si>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</si>
  <si>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</si>
  <si>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</si>
  <si>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</si>
  <si>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</si>
  <si>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</si>
  <si>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</si>
  <si>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</si>
  <si>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</si>
  <si>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</si>
  <si>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</si>
  <si>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</si>
  <si>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</si>
  <si>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</si>
  <si>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</si>
  <si>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</si>
  <si>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</si>
  <si>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</si>
  <si>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</si>
  <si>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</si>
  <si>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</si>
  <si>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</si>
  <si>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</si>
  <si>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</si>
  <si>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</si>
  <si>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</si>
  <si>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</si>
  <si>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</si>
  <si>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</si>
  <si>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</si>
  <si>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</si>
  <si>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</si>
  <si>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</si>
  <si>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</si>
  <si>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</si>
  <si>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</si>
  <si>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</si>
  <si>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</si>
  <si>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</si>
  <si>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</si>
  <si>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</si>
  <si>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</si>
  <si>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</si>
  <si>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</si>
  <si>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</si>
  <si>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</si>
  <si>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</si>
  <si>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</si>
  <si>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</si>
  <si>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</si>
  <si>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</si>
  <si>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</si>
  <si>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</si>
  <si>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</si>
  <si>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</si>
  <si>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</si>
  <si>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</si>
  <si>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</si>
  <si>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</si>
  <si>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</si>
  <si>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</si>
  <si>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</si>
  <si>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</si>
  <si>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</si>
  <si>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</si>
  <si>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</si>
  <si>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</si>
  <si>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</si>
  <si>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</si>
  <si>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</si>
  <si>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</si>
  <si>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</si>
  <si>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</si>
  <si>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</si>
  <si>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</si>
  <si>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</si>
  <si>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</si>
  <si>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</si>
  <si>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</si>
  <si>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</si>
  <si>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</si>
  <si>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</si>
  <si>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</si>
  <si>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</si>
  <si>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</si>
  <si>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</si>
  <si>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</si>
  <si>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</si>
  <si>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</si>
  <si>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</si>
  <si>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</si>
  <si>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</si>
  <si>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</si>
  <si>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</si>
  <si>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</si>
  <si>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</si>
  <si>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</si>
  <si>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</si>
  <si>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</si>
  <si>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</si>
  <si>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</si>
  <si>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</si>
  <si>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</si>
  <si>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</si>
  <si>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</si>
  <si>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</si>
  <si>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</si>
  <si>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</si>
  <si>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</si>
  <si>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</si>
  <si>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</si>
  <si>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</si>
  <si>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</si>
  <si>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</si>
  <si>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</si>
  <si>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</si>
  <si>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</si>
  <si>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</si>
  <si>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</si>
  <si>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</si>
  <si>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</si>
  <si>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</si>
  <si>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</si>
  <si>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</si>
  <si>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</si>
  <si>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</si>
  <si>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</si>
  <si>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</si>
  <si>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</si>
  <si>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</si>
  <si>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</si>
  <si>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</si>
  <si>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</si>
  <si>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</si>
  <si>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</si>
  <si>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</si>
  <si>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</si>
  <si>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</si>
  <si>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</si>
  <si>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</si>
  <si>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</si>
  <si>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</si>
  <si>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</si>
  <si>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</si>
  <si>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</si>
  <si>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</si>
  <si>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</si>
  <si>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</si>
  <si>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</si>
  <si>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</si>
  <si>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</si>
  <si>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</si>
  <si>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</si>
  <si>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</si>
  <si>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</si>
  <si>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</si>
  <si>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</si>
  <si>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</si>
  <si>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</si>
  <si>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</si>
  <si>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</si>
  <si>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</si>
  <si>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</si>
  <si>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</si>
  <si>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</si>
  <si>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</si>
  <si>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</si>
  <si>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</si>
  <si>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</si>
  <si>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</si>
  <si>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</si>
  <si>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</si>
  <si>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</si>
  <si>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</si>
  <si>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</si>
  <si>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</si>
  <si>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</si>
  <si>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</si>
  <si>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</si>
  <si>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</si>
  <si>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</si>
  <si>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</si>
  <si>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</si>
  <si>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</si>
  <si>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</si>
  <si>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</si>
  <si>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</si>
  <si>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</si>
  <si>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</si>
  <si>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</si>
  <si>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</si>
  <si>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</si>
  <si>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</si>
  <si>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</si>
  <si>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</si>
  <si>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</si>
  <si>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</si>
  <si>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</si>
  <si>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</si>
  <si>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</si>
  <si>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</si>
  <si>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</si>
  <si>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</si>
  <si>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</si>
  <si>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</si>
  <si>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</si>
  <si>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</si>
  <si>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</si>
  <si>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</si>
  <si>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</si>
  <si>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</si>
  <si>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</si>
  <si>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</si>
  <si>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</si>
  <si>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</si>
  <si>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</si>
  <si>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</si>
  <si>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</si>
  <si>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</si>
  <si>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</si>
  <si>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</si>
  <si>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</si>
  <si>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</si>
  <si>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</si>
  <si>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</si>
  <si>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</si>
  <si>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</si>
  <si>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</si>
  <si>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</si>
  <si>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</si>
  <si>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</si>
  <si>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</si>
  <si>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</si>
  <si>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</si>
  <si>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</si>
  <si>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</si>
  <si>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</si>
  <si>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</si>
  <si>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</si>
  <si>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</si>
  <si>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</si>
  <si>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</si>
  <si>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</si>
  <si>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</si>
  <si>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</si>
  <si>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</si>
  <si>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</si>
  <si>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</si>
  <si>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</si>
  <si>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</si>
  <si>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</si>
  <si>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</si>
  <si>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</si>
  <si>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</si>
  <si>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</si>
  <si>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</si>
  <si>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</si>
  <si>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</si>
  <si>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</si>
  <si>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</si>
  <si>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</si>
  <si>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</si>
  <si>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</si>
  <si>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</si>
  <si>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</si>
  <si>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</si>
  <si>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</si>
  <si>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</si>
  <si>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</si>
  <si>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</si>
  <si>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</si>
  <si>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</si>
  <si>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</si>
  <si>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</si>
  <si>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</si>
  <si>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</si>
  <si>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</si>
  <si>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</si>
  <si>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</si>
  <si>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</si>
  <si>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</si>
  <si>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</si>
  <si>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</si>
  <si>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</si>
  <si>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</si>
  <si>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</si>
  <si>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</si>
  <si>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</si>
  <si>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</si>
  <si>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</si>
  <si>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</si>
  <si>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</si>
  <si>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</si>
  <si>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</si>
  <si>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</si>
  <si>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</si>
  <si>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</si>
  <si>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</si>
  <si>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</si>
  <si>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</si>
  <si>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</si>
  <si>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</si>
  <si>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</si>
  <si>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</si>
  <si>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</si>
  <si>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</si>
  <si>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</si>
  <si>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</si>
  <si>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</si>
  <si>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</si>
  <si>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</si>
  <si>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</si>
  <si>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</si>
  <si>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</si>
  <si>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</si>
  <si>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</si>
  <si>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</si>
  <si>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</si>
  <si>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</si>
  <si>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</si>
  <si>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</si>
  <si>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</si>
  <si>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</si>
  <si>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</si>
  <si>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</si>
  <si>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</si>
  <si>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</si>
  <si>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</si>
  <si>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</si>
  <si>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</si>
  <si>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</si>
  <si>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</si>
  <si>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</si>
  <si>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</si>
  <si>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</si>
  <si>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</si>
  <si>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</si>
  <si>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</si>
  <si>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</si>
  <si>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</si>
  <si>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</si>
  <si>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</si>
  <si>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</si>
  <si>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</si>
  <si>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</si>
  <si>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</si>
  <si>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</si>
  <si>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</si>
  <si>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</si>
  <si>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</si>
  <si>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</si>
  <si>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</si>
  <si>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</si>
  <si>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</si>
  <si>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</si>
  <si>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</si>
  <si>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</si>
  <si>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</si>
  <si>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</si>
  <si>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</si>
  <si>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</si>
  <si>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</si>
  <si>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</si>
  <si>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</si>
  <si>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</si>
  <si>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</si>
  <si>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</si>
  <si>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</si>
  <si>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</si>
  <si>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</si>
  <si>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</si>
  <si>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</si>
  <si>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</si>
  <si>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</si>
  <si>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</si>
  <si>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</si>
  <si>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</si>
  <si>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</si>
  <si>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</si>
  <si>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</si>
  <si>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</si>
  <si>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</si>
  <si>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</si>
  <si>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</si>
  <si>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</si>
  <si>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</si>
  <si>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</si>
  <si>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</si>
  <si>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</si>
  <si>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</si>
  <si>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</si>
  <si>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</si>
  <si>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</si>
  <si>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</si>
  <si>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</si>
  <si>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</si>
  <si>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</si>
  <si>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</si>
  <si>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</si>
  <si>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</si>
  <si>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</si>
  <si>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</si>
  <si>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</si>
  <si>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</si>
  <si>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</si>
  <si>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</si>
  <si>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</si>
  <si>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</si>
  <si>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</si>
  <si>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</si>
  <si>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</si>
  <si>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</si>
  <si>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</si>
  <si>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</si>
  <si>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</si>
  <si>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</si>
  <si>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</si>
  <si>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</si>
  <si>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</si>
  <si>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</si>
  <si>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</si>
  <si>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</si>
  <si>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</si>
  <si>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</si>
  <si>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</si>
  <si>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</si>
  <si>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</si>
  <si>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</si>
  <si>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</si>
  <si>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</si>
  <si>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</si>
  <si>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</si>
  <si>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</si>
  <si>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</si>
  <si>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</si>
  <si>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</si>
  <si>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</si>
  <si>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</si>
  <si>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</si>
  <si>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</si>
  <si>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</si>
  <si>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</si>
  <si>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</si>
  <si>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</si>
  <si>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</si>
  <si>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</si>
  <si>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</si>
  <si>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</si>
  <si>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</si>
  <si>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</si>
  <si>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</si>
  <si>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</si>
  <si>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</si>
  <si>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</si>
  <si>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</si>
  <si>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</si>
  <si>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</si>
  <si>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</si>
  <si>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</si>
  <si>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</si>
  <si>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</si>
  <si>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</si>
  <si>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</si>
  <si>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</si>
  <si>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</si>
  <si>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</si>
  <si>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</si>
  <si>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</si>
  <si>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</si>
  <si>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</si>
  <si>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</si>
  <si>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</si>
  <si>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</si>
  <si>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</si>
  <si>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</si>
  <si>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</si>
  <si>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</si>
  <si>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</si>
  <si>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</si>
  <si>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</si>
  <si>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</si>
  <si>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</si>
  <si>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</si>
  <si>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</si>
  <si>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</si>
  <si>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</si>
  <si>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</si>
  <si>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</si>
  <si>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</si>
  <si>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</si>
  <si>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</si>
  <si>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</si>
  <si>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</si>
  <si>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</si>
  <si>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</si>
  <si>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</si>
  <si>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</si>
  <si>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</si>
  <si>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</si>
  <si>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</si>
  <si>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</si>
  <si>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</si>
  <si>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</si>
  <si>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</si>
  <si>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</si>
  <si>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</si>
  <si>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</si>
  <si>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</si>
  <si>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</si>
  <si>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</si>
  <si>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</si>
  <si>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</si>
  <si>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</si>
  <si>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</si>
  <si>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</si>
  <si>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</si>
  <si>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</si>
  <si>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</si>
  <si>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</si>
  <si>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</si>
  <si>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</si>
  <si>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</si>
  <si>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</si>
  <si>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</si>
  <si>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</si>
  <si>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</si>
  <si>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</si>
  <si>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</si>
  <si>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</si>
  <si>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</si>
  <si>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</si>
  <si>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</si>
  <si>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</si>
  <si>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</si>
  <si>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</si>
  <si>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</si>
  <si>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</si>
  <si>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</si>
  <si>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</si>
  <si>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</si>
  <si>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</si>
  <si>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</si>
  <si>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</si>
  <si>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</si>
  <si>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</si>
  <si>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</si>
  <si>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</si>
  <si>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</si>
  <si>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</si>
  <si>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</si>
  <si>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</si>
  <si>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</si>
  <si>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</si>
  <si>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</si>
  <si>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</si>
  <si>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</si>
  <si>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</si>
  <si>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</si>
  <si>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</si>
  <si>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</si>
  <si>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</si>
  <si>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</si>
  <si>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</si>
  <si>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</si>
  <si>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</si>
  <si>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</si>
  <si>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</si>
  <si>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</si>
  <si>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</si>
  <si>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</si>
  <si>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</si>
  <si>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</si>
  <si>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</si>
  <si>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</si>
  <si>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</si>
  <si>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</si>
  <si>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</si>
  <si>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</si>
  <si>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</si>
  <si>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</si>
  <si>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</si>
  <si>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</si>
  <si>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</si>
  <si>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</si>
  <si>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</si>
  <si>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</si>
  <si>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</si>
  <si>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</si>
  <si>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</si>
  <si>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</si>
  <si>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</si>
  <si>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</si>
  <si>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</si>
  <si>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</si>
  <si>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</si>
  <si>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</si>
  <si>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</si>
  <si>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</si>
  <si>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</si>
  <si>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</si>
  <si>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</si>
  <si>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</si>
  <si>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</si>
  <si>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</si>
  <si>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</si>
  <si>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</si>
  <si>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</si>
  <si>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</si>
  <si>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</si>
  <si>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</si>
  <si>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</si>
  <si>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</si>
  <si>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</si>
  <si>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</si>
  <si>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</si>
  <si>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</si>
  <si>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</si>
  <si>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</si>
  <si>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</si>
  <si>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</si>
  <si>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</si>
  <si>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</si>
  <si>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</si>
  <si>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</si>
  <si>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</si>
  <si>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</si>
  <si>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</si>
  <si>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</si>
  <si>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</si>
  <si>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</si>
  <si>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</si>
  <si>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</si>
  <si>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</si>
  <si>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</si>
  <si>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</si>
  <si>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</si>
  <si>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</si>
  <si>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</si>
  <si>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</si>
  <si>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</si>
  <si>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</si>
  <si>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</si>
  <si>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</si>
  <si>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</si>
  <si>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</si>
  <si>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</si>
  <si>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</si>
  <si>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</si>
  <si>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</si>
  <si>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</si>
  <si>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</si>
  <si>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</si>
  <si>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</si>
  <si>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</si>
  <si>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</si>
  <si>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</si>
  <si>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</si>
  <si>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</si>
  <si>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</si>
  <si>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</si>
  <si>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</si>
  <si>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</si>
  <si>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</si>
  <si>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</si>
  <si>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</si>
  <si>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</si>
  <si>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</si>
  <si>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</si>
  <si>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</si>
  <si>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</si>
  <si>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</si>
  <si>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</si>
  <si>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</si>
  <si>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</si>
  <si>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</si>
  <si>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</si>
  <si>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</si>
  <si>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</si>
  <si>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</si>
  <si>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</si>
  <si>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</si>
  <si>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</si>
  <si>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</si>
  <si>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</si>
  <si>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</si>
  <si>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</si>
  <si>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</si>
  <si>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</si>
  <si>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</si>
  <si>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</si>
  <si>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</si>
  <si>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</si>
  <si>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</si>
  <si>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</si>
  <si>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</si>
  <si>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</si>
  <si>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</si>
  <si>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</si>
  <si>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</si>
  <si>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</si>
  <si>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</si>
  <si>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</si>
  <si>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</si>
  <si>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</si>
  <si>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</si>
  <si>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</si>
  <si>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</si>
  <si>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</si>
  <si>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</si>
  <si>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</si>
  <si>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</si>
  <si>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</si>
  <si>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</si>
  <si>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</si>
  <si>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</si>
  <si>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</si>
  <si>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</si>
  <si>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</si>
  <si>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</si>
  <si>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</si>
  <si>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</si>
  <si>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</si>
  <si>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</si>
  <si>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</si>
  <si>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</si>
  <si>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</si>
  <si>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</si>
  <si>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</si>
  <si>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</si>
  <si>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</si>
  <si>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</si>
  <si>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</si>
  <si>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</si>
  <si>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</si>
  <si>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</si>
  <si>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</si>
  <si>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</si>
  <si>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</si>
  <si>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</si>
  <si>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</si>
  <si>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</si>
  <si>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</si>
  <si>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</si>
  <si>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</si>
  <si>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</si>
  <si>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</si>
  <si>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</si>
  <si>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</si>
  <si>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</si>
  <si>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</si>
  <si>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</si>
  <si>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</si>
  <si>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</si>
  <si>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</si>
  <si>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</si>
  <si>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</si>
  <si>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</si>
  <si>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</si>
  <si>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</si>
  <si>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</si>
  <si>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</si>
  <si>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</si>
  <si>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</si>
  <si>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</si>
  <si>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</si>
  <si>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</si>
  <si>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</si>
  <si>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</si>
  <si>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</si>
  <si>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</si>
  <si>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</si>
  <si>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</si>
  <si>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</si>
  <si>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</si>
  <si>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</si>
  <si>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</si>
  <si>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</si>
  <si>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</si>
  <si>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</si>
  <si>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</si>
  <si>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</si>
  <si>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</si>
  <si>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</si>
  <si>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</si>
  <si>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</si>
  <si>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</si>
  <si>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</si>
  <si>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</si>
  <si>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</si>
  <si>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</si>
  <si>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</si>
  <si>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</si>
  <si>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</si>
  <si>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</si>
  <si>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</si>
  <si>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</si>
  <si>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</si>
  <si>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</si>
  <si>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</si>
  <si>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</si>
  <si>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</si>
  <si>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</si>
  <si>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</si>
  <si>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</si>
  <si>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</si>
  <si>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</si>
  <si>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</si>
  <si>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</si>
  <si>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</si>
  <si>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</si>
  <si>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</si>
  <si>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</si>
  <si>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</si>
  <si>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</si>
  <si>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</si>
  <si>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</si>
  <si>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</si>
  <si>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</si>
  <si>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</si>
  <si>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</si>
  <si>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</si>
  <si>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</si>
  <si>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</si>
  <si>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</si>
  <si>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</si>
  <si>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</si>
  <si>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</si>
  <si>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</si>
  <si>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</si>
  <si>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</si>
  <si>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</si>
  <si>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</si>
  <si>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</si>
  <si>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</si>
  <si>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</si>
  <si>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</si>
  <si>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</si>
  <si>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</si>
  <si>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</si>
  <si>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</si>
  <si>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</si>
  <si>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</si>
  <si>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</si>
  <si>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</si>
  <si>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</si>
  <si>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</si>
  <si>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</si>
  <si>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</si>
  <si>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</si>
  <si>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</si>
  <si>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</si>
  <si>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</si>
  <si>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</si>
  <si>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</si>
  <si>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</si>
  <si>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</si>
  <si>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</si>
  <si>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</si>
  <si>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</si>
  <si>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</si>
  <si>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</si>
  <si>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</si>
  <si>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</si>
  <si>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</si>
  <si>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</si>
  <si>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</si>
  <si>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</si>
  <si>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</si>
  <si>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</si>
  <si>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</si>
  <si>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</si>
  <si>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</si>
  <si>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</si>
  <si>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</si>
  <si>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</si>
  <si>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</si>
  <si>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</si>
  <si>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</si>
  <si>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</si>
  <si>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</si>
  <si>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</si>
  <si>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</si>
  <si>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</si>
  <si>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</si>
  <si>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</si>
  <si>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</si>
  <si>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</si>
  <si>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</si>
  <si>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</si>
  <si>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</si>
  <si>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</si>
  <si>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</si>
  <si>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</si>
  <si>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</si>
  <si>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</si>
  <si>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</si>
  <si>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</si>
  <si>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</si>
  <si>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</si>
  <si>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</si>
  <si>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</si>
  <si>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</si>
  <si>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</si>
  <si>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</si>
  <si>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</si>
  <si>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</si>
  <si>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</si>
  <si>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</si>
  <si>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</si>
  <si>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</si>
  <si>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</si>
  <si>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</si>
  <si>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</si>
  <si>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</si>
  <si>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</si>
  <si>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</si>
  <si>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</si>
  <si>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</si>
  <si>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</si>
  <si>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</si>
  <si>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</si>
  <si>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</si>
  <si>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</si>
  <si>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</si>
  <si>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</si>
  <si>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</si>
  <si>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</si>
  <si>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</si>
  <si>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Mar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</si>
  <si>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</si>
  <si>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</si>
  <si>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</si>
  <si>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</si>
  <si>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</si>
  <si>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</si>
  <si>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</si>
  <si>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</si>
  <si>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</si>
  <si>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</si>
  <si>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Ended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</si>
  <si>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</si>
  <si>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</si>
  <si>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</si>
  <si>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</si>
  <si>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</si>
  <si>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</si>
  <si>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</si>
  <si>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</si>
  <si>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</si>
  <si>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</si>
  <si>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</si>
  <si>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</si>
  <si>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</si>
  <si>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</si>
  <si>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</si>
  <si>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</si>
  <si>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</si>
  <si>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</si>
  <si>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</si>
  <si>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</si>
  <si>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</si>
  <si>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</t>
  </si>
  <si>
    <t>Mean Number of Successful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</si>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</sst>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9" fontId="0" fillId="0" borderId="0" xfId="42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Date!PivotTable3</c:name>
    <c:fmtId val="2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Date'!$B$6:$B$18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F-4306-8D47-C58A26C083B5}"/>
            </c:ext>
          </c:extLst>
        </c:ser>
        <c:ser>
          <c:idx val="1"/>
          <c:order val="1"/>
          <c:tx>
            <c:strRef>
              <c:f>'Per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'Per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Date'!$C$6:$C$18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F-4306-8D47-C58A26C083B5}"/>
            </c:ext>
          </c:extLst>
        </c:ser>
        <c:ser>
          <c:idx val="2"/>
          <c:order val="2"/>
          <c:tx>
            <c:strRef>
              <c:f>'Per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'Per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Date'!$D$6:$D$18</c:f>
              <c:numCache>
                <c:formatCode>General</c:formatCode>
                <c:ptCount val="12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F-4306-8D47-C58A26C083B5}"/>
            </c:ext>
          </c:extLst>
        </c:ser>
        <c:ser>
          <c:idx val="3"/>
          <c:order val="3"/>
          <c:tx>
            <c:strRef>
              <c:f>'Per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'Per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Date'!$E$6:$E$18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FF-4306-8D47-C58A26C08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963039"/>
        <c:axId val="1024973455"/>
      </c:lineChart>
      <c:catAx>
        <c:axId val="117196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73455"/>
        <c:crosses val="autoZero"/>
        <c:auto val="1"/>
        <c:lblAlgn val="ctr"/>
        <c:lblOffset val="100"/>
        <c:noMultiLvlLbl val="0"/>
      </c:catAx>
      <c:valAx>
        <c:axId val="102497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6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layout>
        <c:manualLayout>
          <c:xMode val="edge"/>
          <c:yMode val="edge"/>
          <c:x val="0.40957259709235505"/>
          <c:y val="4.5562404200112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A6-4F32-9099-0B75C8088ECA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A6-4F32-9099-0B75C8088ECA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A6-4F32-9099-0B75C8088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237823"/>
        <c:axId val="1288979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185</c:v>
                      </c:pt>
                      <c:pt idx="2">
                        <c:v>157</c:v>
                      </c:pt>
                      <c:pt idx="3">
                        <c:v>2</c:v>
                      </c:pt>
                      <c:pt idx="4">
                        <c:v>10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3A6-4F32-9099-0B75C8088EC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37</c:v>
                      </c:pt>
                      <c:pt idx="2">
                        <c:v>125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3A6-4F32-9099-0B75C8088EC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3A6-4F32-9099-0B75C8088EC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224</c:v>
                      </c:pt>
                      <c:pt idx="2">
                        <c:v>307</c:v>
                      </c:pt>
                      <c:pt idx="3">
                        <c:v>2</c:v>
                      </c:pt>
                      <c:pt idx="4">
                        <c:v>10</c:v>
                      </c:pt>
                      <c:pt idx="5">
                        <c:v>5</c:v>
                      </c:pt>
                      <c:pt idx="6">
                        <c:v>13</c:v>
                      </c:pt>
                      <c:pt idx="7">
                        <c:v>7</c:v>
                      </c:pt>
                      <c:pt idx="8">
                        <c:v>11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3A6-4F32-9099-0B75C8088ECA}"/>
                  </c:ext>
                </c:extLst>
              </c15:ser>
            </c15:filteredLineSeries>
          </c:ext>
        </c:extLst>
      </c:lineChart>
      <c:catAx>
        <c:axId val="135423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79279"/>
        <c:crosses val="autoZero"/>
        <c:auto val="1"/>
        <c:lblAlgn val="ctr"/>
        <c:lblOffset val="100"/>
        <c:noMultiLvlLbl val="0"/>
      </c:catAx>
      <c:valAx>
        <c:axId val="12889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23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Category!PivotTable1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9-45D0-AE7C-223EBE7CF8C9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9-45D0-AE7C-223EBE7CF8C9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9-45D0-AE7C-223EBE7CF8C9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A9-45D0-AE7C-223EBE7CF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5207615"/>
        <c:axId val="1119015327"/>
      </c:barChart>
      <c:catAx>
        <c:axId val="87520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15327"/>
        <c:crosses val="autoZero"/>
        <c:auto val="1"/>
        <c:lblAlgn val="ctr"/>
        <c:lblOffset val="100"/>
        <c:noMultiLvlLbl val="0"/>
      </c:catAx>
      <c:valAx>
        <c:axId val="111901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0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Sub-Category!PivotTable2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C-4D32-9EAE-E7867EC6A6AA}"/>
            </c:ext>
          </c:extLst>
        </c:ser>
        <c:ser>
          <c:idx val="1"/>
          <c:order val="1"/>
          <c:tx>
            <c:strRef>
              <c:f>'Per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C-4D32-9EAE-E7867EC6A6AA}"/>
            </c:ext>
          </c:extLst>
        </c:ser>
        <c:ser>
          <c:idx val="2"/>
          <c:order val="2"/>
          <c:tx>
            <c:strRef>
              <c:f>'Per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C-4D32-9EAE-E7867EC6A6AA}"/>
            </c:ext>
          </c:extLst>
        </c:ser>
        <c:ser>
          <c:idx val="3"/>
          <c:order val="3"/>
          <c:tx>
            <c:strRef>
              <c:f>'Per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C-4D32-9EAE-E7867EC6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1959263"/>
        <c:axId val="636814431"/>
      </c:barChart>
      <c:catAx>
        <c:axId val="87195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14431"/>
        <c:crosses val="autoZero"/>
        <c:auto val="1"/>
        <c:lblAlgn val="ctr"/>
        <c:lblOffset val="100"/>
        <c:noMultiLvlLbl val="0"/>
      </c:catAx>
      <c:valAx>
        <c:axId val="6368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5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85725</xdr:rowOff>
    </xdr:from>
    <xdr:to>
      <xdr:col>4</xdr:col>
      <xdr:colOff>650875</xdr:colOff>
      <xdr:row>32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8FEE0-CC0C-0BAD-68E5-5F8207BC8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322262</xdr:colOff>
      <xdr:row>13</xdr:row>
      <xdr:rowOff>68262</xdr:rowOff>
    </xdr:from>
    <xdr:to>
      <xdr:col>5</xdr:col>
      <xdr:colOff>609600</xdr:colOff>
      <xdr:row>21</xdr:row>
      <xdr:rowOff>285750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22A682-5636-2E9C-C975-F960F8F29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122237</xdr:colOff>
      <xdr:row>14</xdr:row>
      <xdr:rowOff>66675</xdr:rowOff>
    </xdr:from>
    <xdr:to>
      <xdr:col>5</xdr:col>
      <xdr:colOff>836612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C302B-E938-1B4E-5C18-55C050553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95250</xdr:rowOff>
    </xdr:from>
    <xdr:to>
      <xdr:col>7</xdr:col>
      <xdr:colOff>7938</xdr:colOff>
      <xdr:row>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57BA4-00ED-E717-CFD2-A4CEFE816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Beira" refreshedDate="45225.54296446759" createdVersion="8" refreshedVersion="8" minRefreshableVersion="3" recordCount="1000" xr:uid="{2F9F14DD-FF73-4DA0-9099-3FD1FA18E7F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Beira" refreshedDate="45225.560383101852" createdVersion="8" refreshedVersion="8" minRefreshableVersion="3" recordCount="1000" xr:uid="{F92A600F-78D6-4A44-ABAA-D77E6595372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2"/>
    </cacheField>
    <cacheField name="Months (Date Ended Conversion)" numFmtId="0" databaseField="0">
      <fieldGroup base="19">
        <rangePr groupBy="months" startDate="2010-01-09T06:00:00" endDate="2020-02-10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2-10"/>
        </groupItems>
      </fieldGroup>
    </cacheField>
    <cacheField name="Quarters (Date Ended Conversion)" numFmtId="0" databaseField="0">
      <fieldGroup base="19">
        <rangePr groupBy="quarters" startDate="2010-01-09T06:00:00" endDate="2020-02-10T06:00:00"/>
        <groupItems count="6">
          <s v="&lt;2010-01-09"/>
          <s v="Qtr1"/>
          <s v="Qtr2"/>
          <s v="Qtr3"/>
          <s v="Qtr4"/>
          <s v="&gt;2020-02-10"/>
        </groupItems>
      </fieldGroup>
    </cacheField>
    <cacheField name="Years (Date Ended Conversion)" numFmtId="0" databaseField="0">
      <fieldGroup base="19">
        <rangePr groupBy="years" startDate="2010-01-09T06:00:00" endDate="2020-02-10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2-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x v="4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x v="5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x v="6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x v="7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x v="8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x v="9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x v="1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x v="11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x v="12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x v="13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x v="1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x v="15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x v="16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x v="17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x v="18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x v="19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x v="2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x v="2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x v="22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x v="2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x v="24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x v="25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x v="26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x v="27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x v="28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x v="2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x v="3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x v="3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x v="3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x v="3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x v="3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x v="35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x v="36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x v="37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x v="38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x v="39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x v="4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x v="4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x v="42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x v="43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x v="44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x v="45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x v="4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x v="47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x v="48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x v="4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x v="5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x v="51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x v="52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x v="53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x v="54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x v="55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x v="56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x v="57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x v="58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x v="59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x v="6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x v="61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x v="6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x v="6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x v="64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x v="65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x v="66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x v="67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x v="6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x v="69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x v="7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x v="49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x v="71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x v="72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x v="73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x v="74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x v="75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x v="7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x v="77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x v="78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x v="79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x v="8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x v="4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x v="81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x v="82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x v="8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x v="84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x v="85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x v="86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x v="87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x v="88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x v="89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x v="4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x v="9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x v="91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x v="92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x v="3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x v="93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x v="94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x v="95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x v="96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x v="97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x v="9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x v="99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x v="1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x v="101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x v="102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x v="103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x v="10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x v="105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x v="106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x v="107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x v="108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x v="109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x v="11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x v="111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x v="112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x v="11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x v="1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x v="11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x v="116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x v="117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x v="95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x v="118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x v="119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x v="12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x v="12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x v="122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x v="123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x v="97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x v="12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x v="125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x v="126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x v="127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x v="12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x v="129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x v="13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x v="131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x v="132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x v="133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x v="134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x v="13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x v="136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x v="137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x v="138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x v="139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x v="14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x v="141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x v="142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x v="143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x v="144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x v="14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x v="146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x v="147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x v="148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x v="149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x v="15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x v="151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x v="152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x v="15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x v="154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x v="155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x v="156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x v="157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x v="158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x v="159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x v="16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x v="161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x v="162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x v="163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x v="164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x v="165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x v="166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x v="167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x v="168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x v="169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x v="17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x v="171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x v="172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x v="17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x v="174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x v="17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x v="176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x v="177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x v="178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x v="17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x v="18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x v="181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x v="182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x v="183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x v="184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x v="185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x v="186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x v="187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x v="188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x v="18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x v="19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x v="191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x v="192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x v="193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x v="194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x v="195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x v="196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x v="197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x v="19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x v="19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x v="2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x v="20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x v="202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x v="203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x v="204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x v="205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x v="206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x v="207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x v="208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x v="209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x v="21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x v="211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x v="212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x v="213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x v="214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x v="21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x v="216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x v="21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x v="218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x v="219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x v="122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x v="22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x v="22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x v="222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x v="22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x v="224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x v="225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x v="226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x v="227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x v="228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x v="229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x v="23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x v="231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x v="232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x v="233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x v="234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x v="23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x v="23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x v="237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x v="238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x v="239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x v="24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x v="24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x v="24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x v="243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x v="24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x v="245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x v="246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x v="247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x v="24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x v="249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x v="25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x v="251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x v="252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x v="25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x v="254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x v="255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x v="25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x v="257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x v="258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x v="259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x v="26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x v="261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x v="26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x v="263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x v="264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x v="265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x v="266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x v="267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x v="15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x v="268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x v="269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x v="27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x v="271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x v="272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x v="273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x v="274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x v="148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x v="275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x v="276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x v="72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x v="277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x v="278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x v="7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x v="279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x v="28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x v="281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x v="282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x v="28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x v="28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x v="285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x v="286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x v="28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x v="288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x v="289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x v="29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x v="18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x v="291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x v="292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x v="293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x v="294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x v="29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x v="296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x v="297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x v="298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x v="299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x v="3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x v="30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x v="162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x v="302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x v="30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x v="304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x v="305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x v="30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x v="307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x v="30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x v="309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x v="31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x v="311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x v="312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x v="313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x v="314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x v="315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x v="316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x v="31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x v="31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x v="319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x v="32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x v="321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x v="322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x v="323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x v="324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x v="325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x v="326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x v="32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x v="328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x v="329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x v="151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x v="33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x v="331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x v="332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x v="333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x v="334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x v="33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x v="336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x v="337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x v="338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x v="339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x v="34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x v="341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x v="34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x v="34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x v="344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x v="127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x v="345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x v="346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x v="347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x v="34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x v="34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x v="35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x v="351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x v="33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x v="352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x v="353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x v="354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x v="355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x v="356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x v="357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x v="358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x v="359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x v="36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x v="361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x v="362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x v="363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x v="364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x v="36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x v="366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x v="285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x v="367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x v="368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x v="369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x v="37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x v="371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x v="372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x v="37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x v="374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x v="375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x v="376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x v="377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x v="37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x v="37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x v="38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x v="103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x v="381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x v="38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x v="38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x v="38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x v="385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x v="386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x v="387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x v="388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x v="389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x v="39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x v="391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x v="277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x v="392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x v="393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x v="394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x v="395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x v="396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x v="397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x v="398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x v="399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x v="34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x v="4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x v="401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x v="402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x v="40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x v="404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x v="405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x v="406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x v="407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x v="40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x v="409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x v="41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x v="312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x v="4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x v="41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x v="413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x v="414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x v="354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x v="415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x v="41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x v="41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x v="418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x v="41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x v="42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x v="421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x v="422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x v="42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x v="42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x v="42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x v="426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x v="427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x v="428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x v="429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x v="43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x v="431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x v="43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x v="43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x v="434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x v="435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x v="43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x v="43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x v="438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x v="43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x v="44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x v="441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x v="442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x v="443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x v="444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x v="445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x v="368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x v="446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x v="44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x v="448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x v="178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x v="44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x v="45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x v="451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x v="452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x v="453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x v="454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x v="45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x v="45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x v="457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x v="458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x v="459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x v="46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x v="461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x v="462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x v="463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x v="464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x v="465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x v="466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x v="467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x v="468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x v="469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x v="47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x v="47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x v="472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x v="473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x v="474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x v="475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x v="38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x v="353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x v="476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x v="477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x v="478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x v="479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x v="48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x v="481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x v="482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x v="483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x v="484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x v="265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x v="485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x v="48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x v="41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x v="48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x v="488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x v="489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x v="442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x v="437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x v="49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x v="49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x v="163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x v="492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x v="49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x v="494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x v="495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x v="496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x v="497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x v="18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x v="498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x v="499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x v="5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x v="5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x v="50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x v="502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x v="52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x v="503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x v="504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x v="505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x v="506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x v="507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x v="508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x v="509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x v="51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x v="511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x v="512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x v="513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x v="514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x v="515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x v="516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x v="51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x v="518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x v="519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x v="52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x v="21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x v="521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x v="522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x v="523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x v="524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x v="34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x v="28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x v="525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x v="526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x v="527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x v="52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x v="529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x v="36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x v="254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x v="53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x v="53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x v="53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x v="53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x v="534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x v="535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x v="536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x v="537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x v="53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x v="539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x v="54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x v="54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x v="542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x v="543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x v="54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x v="545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x v="54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x v="547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x v="548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x v="298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x v="549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x v="55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x v="551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x v="552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x v="238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x v="553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x v="554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x v="49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x v="555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x v="55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x v="557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x v="55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x v="559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x v="56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x v="561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x v="56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x v="563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x v="529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x v="564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x v="565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x v="566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x v="56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x v="56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x v="569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x v="57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x v="571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x v="572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x v="57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x v="47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x v="574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x v="575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x v="576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x v="57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x v="578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x v="477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x v="579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x v="58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x v="581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x v="582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x v="581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x v="583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x v="584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x v="585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x v="586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x v="587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x v="588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x v="589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x v="59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x v="591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x v="592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x v="593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x v="51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x v="594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x v="595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x v="59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x v="59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x v="598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x v="599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x v="6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x v="601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x v="602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x v="603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x v="604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x v="292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x v="605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x v="606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x v="607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x v="608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x v="609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x v="61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x v="611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x v="612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x v="613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x v="614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x v="615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x v="616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x v="453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x v="617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x v="618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x v="619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x v="62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x v="621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x v="622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x v="623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x v="624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x v="625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x v="626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x v="627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x v="491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x v="628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x v="629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x v="63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x v="631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x v="63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x v="63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x v="634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x v="415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x v="635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x v="607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x v="636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x v="637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x v="63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x v="639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x v="64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x v="641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x v="642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x v="445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x v="116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x v="643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x v="644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x v="64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x v="64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x v="647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x v="467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x v="648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x v="649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x v="65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x v="651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x v="652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x v="653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x v="65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x v="655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x v="656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x v="65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x v="89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x v="658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x v="438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x v="659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x v="66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x v="661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x v="662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x v="236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x v="663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x v="202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x v="664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x v="665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x v="666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x v="602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x v="667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x v="668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x v="669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x v="67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x v="601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x v="671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x v="672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x v="673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x v="674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x v="675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x v="676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x v="677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x v="678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x v="679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x v="68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x v="681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x v="682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x v="683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x v="684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x v="685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x v="488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x v="68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x v="687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x v="68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x v="68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x v="69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x v="69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x v="42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x v="231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x v="69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x v="693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x v="69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x v="236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x v="695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x v="696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x v="697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x v="698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x v="699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x v="48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x v="512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x v="7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x v="701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x v="34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x v="702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x v="70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x v="704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x v="70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x v="706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x v="707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x v="70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x v="709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x v="71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x v="71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x v="712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x v="7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x v="713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x v="714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x v="715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x v="716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x v="717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x v="71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x v="719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x v="115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x v="72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x v="721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x v="72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x v="451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x v="642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x v="723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x v="724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x v="725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x v="726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x v="72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x v="56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x v="728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x v="339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x v="35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x v="72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x v="24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x v="73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x v="322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x v="73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x v="732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x v="157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x v="733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x v="734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x v="735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x v="736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x v="737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x v="738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x v="73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x v="74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x v="697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x v="741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x v="742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x v="743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x v="744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x v="269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x v="74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x v="74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x v="747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x v="503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x v="748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x v="33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x v="749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x v="75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x v="751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x v="451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x v="752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x v="753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x v="754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x v="755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x v="75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x v="757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x v="758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x v="75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x v="76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x v="761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x v="78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x v="762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x v="763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x v="764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x v="765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x v="539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x v="766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x v="422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x v="767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x v="768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x v="214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x v="76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x v="77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x v="771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x v="25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x v="772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x v="773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x v="774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x v="331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x v="775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x v="776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x v="777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x v="778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x v="779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x v="78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x v="78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x v="782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x v="78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x v="393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x v="784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x v="785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x v="229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x v="786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x v="787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x v="341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x v="78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x v="789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x v="79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x v="79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x v="792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x v="55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x v="488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x v="232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x v="793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x v="794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x v="138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x v="795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x v="79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x v="797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x v="79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x v="79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x v="8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x v="368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x v="801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x v="80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x v="80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x v="482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x v="496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x v="80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x v="805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x v="806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x v="807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x v="80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x v="10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x v="80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x v="81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x v="811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x v="812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x v="81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x v="814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x v="81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x v="4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x v="816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x v="82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x v="817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x v="818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x v="819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x v="32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x v="82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x v="821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x v="822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x v="823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x v="82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x v="49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x v="82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x v="826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x v="827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x v="828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x v="82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x v="83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x v="94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x v="831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x v="832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x v="83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x v="834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x v="835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x v="836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x v="611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x v="837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x v="334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x v="838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x v="839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x v="216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x v="84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x v="133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x v="354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x v="721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x v="84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x v="842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x v="84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x v="84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x v="845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x v="846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x v="847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x v="688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x v="848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x v="24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x v="849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x v="85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x v="85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x v="85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x v="853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x v="10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x v="854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x v="855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x v="856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x v="857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x v="858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x v="859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x v="86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x v="264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x v="65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x v="861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x v="862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x v="454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x v="863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x v="864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x v="865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x v="866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x v="867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x v="868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x v="296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x v="86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x v="274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x v="354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x v="87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x v="87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x v="98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x v="872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x v="873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x v="526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x v="874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x v="875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x v="87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8D870-5E7A-4B7F-81B8-A733282CE5B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sd="0" x="254"/>
        <item sd="0" x="675"/>
        <item sd="0" x="67"/>
        <item sd="0" x="749"/>
        <item sd="0" x="28"/>
        <item sd="0" x="877"/>
        <item sd="0" x="714"/>
        <item sd="0" x="201"/>
        <item sd="0" x="680"/>
        <item sd="0" x="488"/>
        <item sd="0" x="452"/>
        <item sd="0" x="551"/>
        <item sd="0" x="543"/>
        <item sd="0" x="772"/>
        <item sd="0" x="177"/>
        <item sd="0" x="152"/>
        <item sd="0" x="434"/>
        <item sd="0" x="221"/>
        <item sd="0" x="300"/>
        <item sd="0" x="89"/>
        <item sd="0" x="400"/>
        <item sd="0" x="392"/>
        <item sd="0" x="782"/>
        <item sd="0" x="489"/>
        <item sd="0" x="125"/>
        <item sd="0" x="799"/>
        <item sd="0" x="674"/>
        <item sd="0" x="790"/>
        <item sd="0" x="677"/>
        <item sd="0" x="40"/>
        <item sd="0" x="792"/>
        <item sd="0" x="464"/>
        <item sd="0" x="760"/>
        <item sd="0" x="553"/>
        <item sd="0" x="577"/>
        <item sd="0" x="740"/>
        <item sd="0" x="780"/>
        <item sd="0" x="92"/>
        <item sd="0" x="367"/>
        <item sd="0" x="140"/>
        <item sd="0" x="628"/>
        <item sd="0" x="682"/>
        <item sd="0" x="429"/>
        <item sd="0" x="46"/>
        <item sd="0" x="547"/>
        <item sd="0" x="530"/>
        <item sd="0" x="268"/>
        <item sd="0" x="587"/>
        <item sd="0" x="616"/>
        <item sd="0" x="684"/>
        <item sd="0" x="194"/>
        <item sd="0" x="651"/>
        <item sd="0" x="8"/>
        <item sd="0" x="306"/>
        <item sd="0" x="10"/>
        <item sd="0" x="461"/>
        <item sd="0" x="209"/>
        <item sd="0" x="500"/>
        <item sd="0" x="252"/>
        <item sd="0" x="793"/>
        <item sd="0" x="126"/>
        <item sd="0" x="494"/>
        <item sd="0" x="679"/>
        <item sd="0" x="180"/>
        <item sd="0" x="52"/>
        <item sd="0" x="11"/>
        <item sd="0" x="77"/>
        <item sd="0" x="576"/>
        <item sd="0" x="420"/>
        <item sd="0" x="578"/>
        <item sd="0" x="283"/>
        <item sd="0" x="135"/>
        <item sd="0" x="610"/>
        <item sd="0" x="351"/>
        <item sd="0" x="38"/>
        <item sd="0" x="598"/>
        <item sd="0" x="563"/>
        <item sd="0" x="102"/>
        <item sd="0" x="661"/>
        <item sd="0" x="370"/>
        <item sd="0" x="708"/>
        <item sd="0" x="70"/>
        <item sd="0" x="208"/>
        <item sd="0" x="174"/>
        <item sd="0" x="544"/>
        <item sd="0" x="490"/>
        <item sd="0" x="309"/>
        <item sd="0" x="261"/>
        <item sd="0" x="422"/>
        <item sd="0" x="860"/>
        <item sd="0" x="741"/>
        <item sd="0" x="321"/>
        <item sd="0" x="69"/>
        <item sd="0" x="163"/>
        <item sd="0" x="344"/>
        <item sd="0" x="517"/>
        <item sd="0" x="349"/>
        <item sd="0" x="372"/>
        <item sd="0" x="836"/>
        <item sd="0" x="531"/>
        <item sd="0" x="17"/>
        <item sd="0" x="783"/>
        <item sd="0" x="394"/>
        <item sd="0" x="557"/>
        <item sd="0" x="837"/>
        <item sd="0" x="65"/>
        <item sd="0" x="862"/>
        <item sd="0" x="379"/>
        <item sd="0" x="405"/>
        <item sd="0" x="747"/>
        <item sd="0" x="247"/>
        <item sd="0" x="851"/>
        <item sd="0" x="61"/>
        <item sd="0" x="36"/>
        <item sd="0" x="709"/>
        <item sd="0" x="853"/>
        <item sd="0" x="87"/>
        <item sd="0" x="96"/>
        <item sd="0" x="536"/>
        <item sd="0" x="643"/>
        <item sd="0" x="308"/>
        <item sd="0" x="199"/>
        <item sd="0" x="253"/>
        <item sd="0" x="245"/>
        <item sd="0" x="298"/>
        <item sd="0" x="809"/>
        <item sd="0" x="540"/>
        <item sd="0" x="742"/>
        <item sd="0" x="570"/>
        <item sd="0" x="834"/>
        <item sd="0" x="777"/>
        <item sd="0" x="857"/>
        <item sd="0" x="307"/>
        <item sd="0" x="687"/>
        <item sd="0" x="694"/>
        <item sd="0" x="25"/>
        <item sd="0" x="712"/>
        <item sd="0" x="227"/>
        <item sd="0" x="839"/>
        <item sd="0" x="766"/>
        <item sd="0" x="132"/>
        <item sd="0" x="764"/>
        <item sd="0" x="449"/>
        <item sd="0" x="816"/>
        <item sd="0" x="215"/>
        <item sd="0" x="42"/>
        <item sd="0" x="611"/>
        <item sd="0" x="803"/>
        <item sd="0" x="763"/>
        <item sd="0" x="867"/>
        <item sd="0" x="421"/>
        <item sd="0" x="773"/>
        <item sd="0" x="538"/>
        <item sd="0" x="131"/>
        <item sd="0" x="705"/>
        <item sd="0" x="21"/>
        <item sd="0" x="619"/>
        <item sd="0" x="653"/>
        <item sd="0" x="343"/>
        <item sd="0" x="520"/>
        <item sd="0" x="85"/>
        <item sd="0" x="299"/>
        <item sd="0" x="116"/>
        <item sd="0" x="431"/>
        <item sd="0" x="197"/>
        <item sd="0" x="323"/>
        <item sd="0" x="678"/>
        <item sd="0" x="281"/>
        <item sd="0" x="525"/>
        <item sd="0" x="99"/>
        <item sd="0" x="128"/>
        <item sd="0" x="361"/>
        <item sd="0" x="143"/>
        <item sd="0" x="213"/>
        <item sd="0" x="528"/>
        <item sd="0" x="524"/>
        <item sd="0" x="762"/>
        <item sd="0" x="211"/>
        <item sd="0" x="642"/>
        <item sd="0" x="634"/>
        <item sd="0" x="537"/>
        <item sd="0" x="798"/>
        <item sd="0" x="375"/>
        <item sd="0" x="325"/>
        <item sd="0" x="317"/>
        <item sd="0" x="625"/>
        <item sd="0" x="397"/>
        <item sd="0" x="482"/>
        <item sd="0" x="346"/>
        <item sd="0" x="369"/>
        <item sd="0" x="382"/>
        <item sd="0" x="393"/>
        <item sd="0" x="340"/>
        <item sd="0" x="585"/>
        <item sd="0" x="756"/>
        <item sd="0" x="768"/>
        <item sd="0" x="761"/>
        <item sd="0" x="819"/>
        <item sd="0" x="849"/>
        <item sd="0" x="541"/>
        <item sd="0" x="454"/>
        <item sd="0" x="301"/>
        <item sd="0" x="514"/>
        <item sd="0" x="726"/>
        <item sd="0" x="14"/>
        <item sd="0" x="272"/>
        <item sd="0" x="278"/>
        <item sd="0" x="282"/>
        <item sd="0" x="466"/>
        <item sd="0" x="745"/>
        <item sd="0" x="51"/>
        <item sd="0" x="608"/>
        <item sd="0" x="838"/>
        <item sd="0" x="107"/>
        <item sd="0" x="267"/>
        <item sd="0" x="645"/>
        <item sd="0" x="767"/>
        <item sd="0" x="542"/>
        <item sd="0" x="418"/>
        <item sd="0" x="274"/>
        <item sd="0" x="444"/>
        <item sd="0" x="477"/>
        <item sd="0" x="396"/>
        <item sd="0" x="693"/>
        <item sd="0" x="655"/>
        <item sd="0" x="721"/>
        <item sd="0" x="297"/>
        <item sd="0" x="368"/>
        <item sd="0" x="166"/>
        <item sd="0" x="216"/>
        <item sd="0" x="672"/>
        <item sd="0" x="487"/>
        <item sd="0" x="822"/>
        <item sd="0" x="60"/>
        <item sd="0" x="474"/>
        <item sd="0" x="84"/>
        <item sd="0" x="614"/>
        <item sd="0" x="729"/>
        <item sd="0" x="214"/>
        <item sd="0" x="732"/>
        <item sd="0" x="5"/>
        <item sd="0" x="41"/>
        <item sd="0" x="812"/>
        <item sd="0" x="110"/>
        <item sd="0" x="621"/>
        <item sd="0" x="136"/>
        <item sd="0" x="635"/>
        <item sd="0" x="259"/>
        <item sd="0" x="150"/>
        <item sd="0" x="93"/>
        <item sd="0" x="258"/>
        <item sd="0" x="685"/>
        <item sd="0" x="737"/>
        <item sd="0" x="847"/>
        <item sd="0" x="269"/>
        <item sd="0" x="692"/>
        <item sd="0" x="835"/>
        <item sd="0" x="251"/>
        <item sd="0" x="243"/>
        <item sd="0" x="561"/>
        <item sd="0" x="423"/>
        <item sd="0" x="146"/>
        <item sd="0" x="875"/>
        <item sd="0" x="385"/>
        <item sd="0" x="352"/>
        <item sd="0" x="663"/>
        <item sd="0" x="584"/>
        <item sd="0" x="255"/>
        <item sd="0" x="184"/>
        <item sd="0" x="39"/>
        <item sd="0" x="403"/>
        <item sd="0" x="770"/>
        <item sd="0" x="415"/>
        <item sd="0" x="249"/>
        <item sd="0" x="133"/>
        <item sd="0" x="475"/>
        <item sd="0" x="473"/>
        <item sd="0" x="595"/>
        <item sd="0" x="176"/>
        <item sd="0" x="318"/>
        <item sd="0" x="104"/>
        <item sd="0" x="828"/>
        <item sd="0" x="476"/>
        <item sd="0" x="425"/>
        <item sd="0" x="472"/>
        <item sd="0" x="569"/>
        <item sd="0" x="280"/>
        <item sd="0" x="440"/>
        <item sd="0" x="170"/>
        <item sd="0" x="225"/>
        <item sd="0" x="377"/>
        <item sd="0" x="513"/>
        <item sd="0" x="187"/>
        <item sd="0" x="164"/>
        <item sd="0" x="654"/>
        <item sd="0" x="362"/>
        <item sd="0" x="448"/>
        <item sd="0" x="716"/>
        <item sd="0" x="463"/>
        <item sd="0" x="652"/>
        <item sd="0" x="801"/>
        <item sd="0" x="327"/>
        <item sd="0" x="644"/>
        <item sd="0" x="497"/>
        <item sd="0" x="562"/>
        <item sd="0" x="374"/>
        <item sd="0" x="555"/>
        <item sd="0" x="50"/>
        <item sd="0" x="814"/>
        <item sd="0" x="239"/>
        <item sd="0" x="697"/>
        <item sd="0" x="380"/>
        <item sd="0" x="206"/>
        <item sd="0" x="612"/>
        <item sd="0" x="338"/>
        <item sd="0" x="507"/>
        <item sd="0" x="371"/>
        <item sd="0" x="9"/>
        <item sd="0" x="567"/>
        <item sd="0" x="502"/>
        <item sd="0" x="805"/>
        <item sd="0" x="858"/>
        <item sd="0" x="779"/>
        <item sd="0" x="285"/>
        <item sd="0" x="430"/>
        <item sd="0" x="244"/>
        <item sd="0" x="633"/>
        <item sd="0" x="495"/>
        <item sd="0" x="852"/>
        <item sd="0" x="2"/>
        <item sd="0" x="328"/>
        <item sd="0" x="492"/>
        <item sd="0" x="410"/>
        <item sd="0" x="129"/>
        <item sd="0" x="481"/>
        <item sd="0" x="626"/>
        <item sd="0" x="710"/>
        <item sd="0" x="823"/>
        <item sd="0" x="154"/>
        <item sd="0" x="437"/>
        <item sd="0" x="390"/>
        <item sd="0" x="781"/>
        <item sd="0" x="108"/>
        <item sd="0" x="287"/>
        <item sd="0" x="876"/>
        <item sd="0" x="16"/>
        <item sd="0" x="117"/>
        <item sd="0" x="406"/>
        <item sd="0" x="305"/>
        <item sd="0" x="600"/>
        <item sd="0" x="539"/>
        <item sd="0" x="739"/>
        <item sd="0" x="827"/>
        <item sd="0" x="796"/>
        <item sd="0" x="751"/>
        <item sd="0" x="168"/>
        <item sd="0" x="559"/>
        <item sd="0" x="549"/>
        <item sd="0" x="310"/>
        <item sd="0" x="47"/>
        <item sd="0" x="519"/>
        <item sd="0" x="238"/>
        <item sd="0" x="234"/>
        <item sd="0" x="698"/>
        <item sd="0" x="231"/>
        <item sd="0" x="436"/>
        <item sd="0" x="409"/>
        <item sd="0" x="220"/>
        <item sd="0" x="791"/>
        <item sd="0" x="493"/>
        <item sd="0" x="53"/>
        <item sd="0" x="183"/>
        <item sd="0" x="302"/>
        <item sd="0" x="713"/>
        <item sd="0" x="548"/>
        <item sd="0" x="859"/>
        <item sd="0" x="568"/>
        <item sd="0" x="134"/>
        <item sd="0" x="148"/>
        <item sd="0" x="467"/>
        <item sd="0" x="118"/>
        <item sd="0" x="24"/>
        <item sd="0" x="189"/>
        <item sd="0" x="826"/>
        <item sd="0" x="480"/>
        <item sd="0" x="359"/>
        <item sd="0" x="599"/>
        <item sd="0" x="529"/>
        <item sd="0" x="237"/>
        <item sd="0" x="752"/>
        <item sd="0" x="169"/>
        <item sd="0" x="43"/>
        <item sd="0" x="196"/>
        <item sd="0" x="20"/>
        <item sd="0" x="456"/>
        <item sd="0" x="719"/>
        <item sd="0" x="1"/>
        <item sd="0" x="111"/>
        <item sd="0" x="142"/>
        <item sd="0" x="613"/>
        <item sd="0" x="404"/>
        <item sd="0" x="776"/>
        <item sd="0" x="806"/>
        <item sd="0" x="219"/>
        <item sd="0" x="870"/>
        <item sd="0" x="840"/>
        <item sd="0" x="453"/>
        <item sd="0" x="217"/>
        <item sd="0" x="33"/>
        <item sd="0" x="681"/>
        <item sd="0" x="873"/>
        <item sd="0" x="350"/>
        <item sd="0" x="659"/>
        <item sd="0" x="688"/>
        <item sd="0" x="582"/>
        <item sd="0" x="703"/>
        <item sd="0" x="257"/>
        <item sd="0" x="660"/>
        <item sd="0" x="671"/>
        <item sd="0" x="98"/>
        <item sd="0" x="120"/>
        <item sd="0" x="185"/>
        <item sd="0" x="841"/>
        <item sd="0" x="412"/>
        <item sd="0" x="447"/>
        <item sd="0" x="815"/>
        <item sd="0" x="515"/>
        <item sd="0" x="546"/>
        <item sd="0" x="435"/>
        <item sd="0" x="241"/>
        <item sd="0" x="470"/>
        <item sd="0" x="242"/>
        <item sd="0" x="355"/>
        <item sd="0" x="56"/>
        <item sd="0" x="686"/>
        <item sd="0" x="789"/>
        <item sd="0" x="810"/>
        <item sd="0" x="76"/>
        <item sd="0" x="511"/>
        <item sd="0" x="127"/>
        <item sd="0" x="354"/>
        <item sd="0" x="332"/>
        <item sd="0" x="554"/>
        <item sd="0" x="669"/>
        <item sd="0" x="100"/>
        <item sd="0" x="825"/>
        <item sd="0" x="291"/>
        <item sd="0" x="748"/>
        <item sd="0" x="450"/>
        <item sd="0" x="527"/>
        <item sd="0" x="66"/>
        <item sd="0" x="88"/>
        <item sd="0" x="119"/>
        <item sd="0" x="842"/>
        <item sd="0" x="640"/>
        <item sd="0" x="137"/>
        <item sd="0" x="277"/>
        <item sd="0" x="86"/>
        <item sd="0" x="854"/>
        <item sd="0" x="222"/>
        <item sd="0" x="443"/>
        <item sd="0" x="334"/>
        <item sd="0" x="664"/>
        <item sd="0" x="62"/>
        <item sd="0" x="363"/>
        <item sd="0" x="743"/>
        <item sd="0" x="505"/>
        <item sd="0" x="139"/>
        <item sd="0" x="800"/>
        <item sd="0" x="774"/>
        <item sd="0" x="532"/>
        <item sd="0" x="311"/>
        <item sd="0" x="48"/>
        <item sd="0" x="72"/>
        <item sd="0" x="545"/>
        <item sd="0" x="195"/>
        <item sd="0" x="330"/>
        <item sd="0" x="574"/>
        <item sd="0" x="794"/>
        <item sd="0" x="830"/>
        <item sd="0" x="97"/>
        <item sd="0" x="402"/>
        <item sd="0" x="279"/>
        <item sd="0" x="7"/>
        <item sd="0" x="706"/>
        <item sd="0" x="607"/>
        <item sd="0" x="629"/>
        <item sd="0" x="335"/>
        <item sd="0" x="326"/>
        <item sd="0" x="233"/>
        <item sd="0" x="606"/>
        <item sd="0" x="341"/>
        <item sd="0" x="414"/>
        <item sd="0" x="191"/>
        <item sd="0" x="115"/>
        <item sd="0" x="58"/>
        <item sd="0" x="158"/>
        <item sd="0" x="533"/>
        <item sd="0" x="521"/>
        <item sd="0" x="27"/>
        <item sd="0" x="171"/>
        <item sd="0" x="696"/>
        <item sd="0" x="358"/>
        <item sd="0" x="676"/>
        <item sd="0" x="746"/>
        <item sd="0" x="865"/>
        <item sd="0" x="336"/>
        <item sd="0" x="639"/>
        <item sd="0" x="441"/>
        <item sd="0" x="121"/>
        <item sd="0" x="832"/>
        <item sd="0" x="0"/>
        <item sd="0" x="861"/>
        <item sd="0" x="262"/>
        <item sd="0" x="155"/>
        <item sd="0" x="846"/>
        <item sd="0" x="848"/>
        <item sd="0" x="872"/>
        <item sd="0" x="312"/>
        <item sd="0" x="256"/>
        <item sd="0" x="31"/>
        <item sd="0" x="293"/>
        <item sd="0" x="508"/>
        <item sd="0" x="731"/>
        <item sd="0" x="589"/>
        <item sd="0" x="506"/>
        <item sd="0" x="248"/>
        <item sd="0" x="722"/>
        <item sd="0" x="460"/>
        <item sd="0" x="491"/>
        <item sd="0" x="850"/>
        <item sd="0" x="753"/>
        <item sd="0" x="829"/>
        <item sd="0" x="522"/>
        <item sd="0" x="90"/>
        <item sd="0" x="288"/>
        <item sd="0" x="658"/>
        <item sd="0" x="289"/>
        <item sd="0" x="186"/>
        <item sd="0" x="552"/>
        <item sd="0" x="711"/>
        <item sd="0" x="558"/>
        <item sd="0" x="471"/>
        <item sd="0" x="218"/>
        <item sd="0" x="683"/>
        <item sd="0" x="295"/>
        <item sd="0" x="74"/>
        <item sd="0" x="668"/>
        <item sd="0" x="512"/>
        <item sd="0" x="602"/>
        <item sd="0" x="618"/>
        <item sd="0" x="566"/>
        <item sd="0" x="204"/>
        <item sd="0" x="151"/>
        <item sd="0" x="728"/>
        <item sd="0" x="702"/>
        <item sd="0" x="662"/>
        <item sd="0" x="733"/>
        <item sd="0" x="273"/>
        <item sd="0" x="13"/>
        <item sd="0" x="144"/>
        <item sd="0" x="387"/>
        <item sd="0" x="550"/>
        <item sd="0" x="878"/>
        <item sd="0" x="646"/>
        <item sd="0" x="579"/>
        <item sd="0" x="571"/>
        <item sd="0" x="622"/>
        <item sd="0" x="707"/>
        <item sd="0" x="226"/>
        <item sd="0" x="785"/>
        <item sd="0" x="83"/>
        <item sd="0" x="523"/>
        <item sd="0" x="601"/>
        <item sd="0" x="91"/>
        <item sd="0" x="294"/>
        <item sd="0" x="845"/>
        <item sd="0" x="124"/>
        <item sd="0" x="775"/>
        <item sd="0" x="650"/>
        <item sd="0" x="486"/>
        <item sd="0" x="172"/>
        <item sd="0" x="173"/>
        <item sd="0" x="275"/>
        <item sd="0" x="572"/>
        <item sd="0" x="433"/>
        <item sd="0" x="718"/>
        <item sd="0" x="45"/>
        <item sd="0" x="416"/>
        <item sd="0" x="670"/>
        <item sd="0" x="864"/>
        <item sd="0" x="586"/>
        <item sd="0" x="276"/>
        <item sd="0" x="516"/>
        <item sd="0" x="73"/>
        <item sd="0" x="411"/>
        <item sd="0" x="250"/>
        <item sd="0" x="715"/>
        <item sd="0" x="315"/>
        <item sd="0" x="518"/>
        <item sd="0" x="469"/>
        <item sd="0" x="240"/>
        <item sd="0" x="844"/>
        <item sd="0" x="348"/>
        <item sd="0" x="565"/>
        <item sd="0" x="198"/>
        <item sd="0" x="339"/>
        <item sd="0" x="667"/>
        <item sd="0" x="673"/>
        <item sd="0" x="365"/>
        <item sd="0" x="229"/>
        <item sd="0" x="333"/>
        <item sd="0" x="149"/>
        <item sd="0" x="590"/>
        <item sd="0" x="246"/>
        <item sd="0" x="787"/>
        <item sd="0" x="738"/>
        <item sd="0" x="592"/>
        <item sd="0" x="603"/>
        <item sd="0" x="205"/>
        <item sd="0" x="631"/>
        <item sd="0" x="666"/>
        <item sd="0" x="34"/>
        <item sd="0" x="583"/>
        <item sd="0" x="795"/>
        <item sd="0" x="701"/>
        <item sd="0" x="695"/>
        <item sd="0" x="388"/>
        <item sd="0" x="459"/>
        <item sd="0" x="869"/>
        <item sd="0" x="63"/>
        <item sd="0" x="824"/>
        <item sd="0" x="483"/>
        <item sd="0" x="235"/>
        <item sd="0" x="808"/>
        <item sd="0" x="304"/>
        <item sd="0" x="468"/>
        <item sd="0" x="648"/>
        <item sd="0" x="103"/>
        <item sd="0" x="389"/>
        <item sd="0" x="223"/>
        <item sd="0" x="59"/>
        <item sd="0" x="855"/>
        <item sd="0" x="193"/>
        <item sd="0" x="398"/>
        <item sd="0" x="615"/>
        <item sd="0" x="399"/>
        <item sd="0" x="417"/>
        <item sd="0" x="597"/>
        <item sd="0" x="296"/>
        <item sd="0" x="373"/>
        <item sd="0" x="428"/>
        <item sd="0" x="691"/>
        <item sd="0" x="665"/>
        <item sd="0" x="145"/>
        <item sd="0" x="68"/>
        <item sd="0" x="451"/>
        <item sd="0" x="162"/>
        <item sd="0" x="324"/>
        <item sd="0" x="167"/>
        <item sd="0" x="356"/>
        <item sd="0" x="228"/>
        <item sd="0" x="331"/>
        <item sd="0" x="564"/>
        <item sd="0" x="80"/>
        <item sd="0" x="290"/>
        <item sd="0" x="57"/>
        <item sd="0" x="419"/>
        <item sd="0" x="112"/>
        <item sd="0" x="6"/>
        <item sd="0" x="264"/>
        <item sd="0" x="175"/>
        <item sd="0" x="821"/>
        <item sd="0" x="178"/>
        <item sd="0" x="345"/>
        <item sd="0" x="161"/>
        <item sd="0" x="817"/>
        <item sd="0" x="364"/>
        <item sd="0" x="637"/>
        <item sd="0" x="160"/>
        <item sd="0" x="535"/>
        <item sd="0" x="265"/>
        <item sd="0" x="203"/>
        <item sd="0" x="383"/>
        <item sd="0" x="114"/>
        <item sd="0" x="271"/>
        <item sd="0" x="81"/>
        <item sd="0" x="638"/>
        <item sd="0" x="730"/>
        <item sd="0" x="734"/>
        <item sd="0" x="316"/>
        <item sd="0" x="232"/>
        <item sd="0" x="424"/>
        <item sd="0" x="717"/>
        <item sd="0" x="866"/>
        <item sd="0" x="605"/>
        <item sd="0" x="604"/>
        <item sd="0" x="725"/>
        <item sd="0" x="744"/>
        <item sd="0" x="759"/>
        <item sd="0" x="32"/>
        <item sd="0" x="130"/>
        <item sd="0" x="329"/>
        <item sd="0" x="496"/>
        <item sd="0" x="439"/>
        <item sd="0" x="802"/>
        <item sd="0" x="689"/>
        <item sd="0" x="863"/>
        <item sd="0" x="432"/>
        <item sd="0" x="438"/>
        <item sd="0" x="656"/>
        <item sd="0" x="484"/>
        <item sd="0" x="138"/>
        <item sd="0" x="236"/>
        <item sd="0" x="347"/>
        <item sd="0" x="458"/>
        <item sd="0" x="54"/>
        <item sd="0" x="617"/>
        <item sd="0" x="630"/>
        <item sd="0" x="641"/>
        <item sd="0" x="22"/>
        <item sd="0" x="657"/>
        <item sd="0" x="190"/>
        <item sd="0" x="596"/>
        <item sd="0" x="573"/>
        <item sd="0" x="78"/>
        <item sd="0" x="401"/>
        <item sd="0" x="769"/>
        <item sd="0" x="106"/>
        <item sd="0" x="504"/>
        <item sd="0" x="871"/>
        <item sd="0" x="378"/>
        <item sd="0" x="182"/>
        <item sd="0" x="101"/>
        <item sd="0" x="757"/>
        <item sd="0" x="360"/>
        <item sd="0" x="478"/>
        <item sd="0" x="384"/>
        <item sd="0" x="499"/>
        <item sd="0" x="833"/>
        <item sd="0" x="754"/>
        <item sd="0" x="79"/>
        <item sd="0" x="408"/>
        <item sd="0" x="446"/>
        <item sd="0" x="64"/>
        <item sd="0" x="649"/>
        <item sd="0" x="75"/>
        <item sd="0" x="807"/>
        <item sd="0" x="29"/>
        <item sd="0" x="758"/>
        <item sd="0" x="588"/>
        <item sd="0" x="192"/>
        <item sd="0" x="55"/>
        <item sd="0" x="26"/>
        <item sd="0" x="342"/>
        <item sd="0" x="498"/>
        <item sd="0" x="755"/>
        <item sd="0" x="202"/>
        <item sd="0" x="501"/>
        <item sd="0" x="292"/>
        <item sd="0" x="270"/>
        <item sd="0" x="18"/>
        <item sd="0" x="109"/>
        <item sd="0" x="627"/>
        <item sd="0" x="510"/>
        <item sd="0" x="123"/>
        <item sd="0" x="594"/>
        <item sd="0" x="750"/>
        <item sd="0" x="376"/>
        <item sd="0" x="778"/>
        <item sd="0" x="200"/>
        <item sd="0" x="427"/>
        <item sd="0" x="284"/>
        <item sd="0" x="395"/>
        <item sd="0" x="874"/>
        <item sd="0" x="526"/>
        <item sd="0" x="319"/>
        <item sd="0" x="391"/>
        <item sd="0" x="314"/>
        <item sd="0" x="159"/>
        <item sd="0" x="609"/>
        <item sd="0" x="147"/>
        <item sd="0" x="591"/>
        <item sd="0" x="593"/>
        <item sd="0" x="720"/>
        <item sd="0" x="647"/>
        <item sd="0" x="632"/>
        <item sd="0" x="357"/>
        <item sd="0" x="560"/>
        <item sd="0" x="82"/>
        <item sd="0" x="35"/>
        <item sd="0" x="4"/>
        <item sd="0" x="736"/>
        <item sd="0" x="699"/>
        <item sd="0" x="724"/>
        <item sd="0" x="286"/>
        <item sd="0" x="260"/>
        <item sd="0" x="818"/>
        <item sd="0" x="700"/>
        <item sd="0" x="210"/>
        <item sd="0" x="23"/>
        <item sd="0" x="771"/>
        <item sd="0" x="165"/>
        <item sd="0" x="19"/>
        <item sd="0" x="426"/>
        <item sd="0" x="445"/>
        <item sd="0" x="188"/>
        <item sd="0" x="44"/>
        <item sd="0" x="581"/>
        <item sd="0" x="156"/>
        <item sd="0" x="366"/>
        <item sd="0" x="266"/>
        <item sd="0" x="94"/>
        <item sd="0" x="113"/>
        <item sd="0" x="442"/>
        <item sd="0" x="353"/>
        <item sd="0" x="843"/>
        <item sd="0" x="556"/>
        <item sd="0" x="485"/>
        <item sd="0" x="413"/>
        <item sd="0" x="157"/>
        <item sd="0" x="212"/>
        <item sd="0" x="580"/>
        <item sd="0" x="181"/>
        <item sd="0" x="735"/>
        <item sd="0" x="813"/>
        <item sd="0" x="122"/>
        <item sd="0" x="30"/>
        <item sd="0" x="784"/>
        <item sd="0" x="457"/>
        <item sd="0" x="179"/>
        <item sd="0" x="141"/>
        <item sd="0" x="797"/>
        <item sd="0" x="230"/>
        <item sd="0" x="465"/>
        <item sd="0" x="503"/>
        <item sd="0" x="704"/>
        <item sd="0" x="337"/>
        <item sd="0" x="636"/>
        <item sd="0" x="263"/>
        <item sd="0" x="788"/>
        <item sd="0" x="831"/>
        <item sd="0" x="479"/>
        <item sd="0" x="690"/>
        <item sd="0" x="868"/>
        <item sd="0" x="3"/>
        <item sd="0" x="313"/>
        <item sd="0" x="105"/>
        <item sd="0" x="811"/>
        <item sd="0" x="620"/>
        <item sd="0" x="407"/>
        <item sd="0" x="153"/>
        <item sd="0" x="37"/>
        <item sd="0" x="386"/>
        <item sd="0" x="95"/>
        <item sd="0" x="727"/>
        <item sd="0" x="623"/>
        <item sd="0" x="49"/>
        <item sd="0" x="12"/>
        <item sd="0" x="381"/>
        <item sd="0" x="820"/>
        <item sd="0" x="322"/>
        <item sd="0" x="320"/>
        <item sd="0" x="462"/>
        <item sd="0" x="765"/>
        <item sd="0" x="303"/>
        <item sd="0" x="71"/>
        <item sd="0" x="224"/>
        <item sd="0" x="534"/>
        <item sd="0" x="15"/>
        <item sd="0" x="455"/>
        <item sd="0" x="624"/>
        <item sd="0" x="207"/>
        <item sd="0" x="804"/>
        <item sd="0" x="856"/>
        <item sd="0" x="509"/>
        <item sd="0" x="723"/>
        <item sd="0" x="786"/>
        <item sd="0" x="575"/>
        <item t="default" sd="0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1DED3-61BD-4350-A65E-50F2C953CC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F463B-12FB-4D0E-BB60-C364B03D544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AD41-430E-4991-983A-5FA6A9188333}">
  <dimension ref="A1:F18"/>
  <sheetViews>
    <sheetView workbookViewId="0">
      <selection activeCell="A6" sqref="A6"/>
    </sheetView>
  </sheetViews>
  <sheetFormatPr defaultRowHeight="15.5" x14ac:dyDescent="0.35"/>
  <cols>
    <col min="1" max="1" width="2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8" width="30.5" bestFit="1" customWidth="1"/>
    <col min="9" max="9" width="21.58203125" bestFit="1" customWidth="1"/>
    <col min="10" max="10" width="35.5" bestFit="1" customWidth="1"/>
    <col min="11" max="58" width="10.08203125" bestFit="1" customWidth="1"/>
    <col min="59" max="59" width="13.33203125" bestFit="1" customWidth="1"/>
    <col min="60" max="402" width="10.08203125" bestFit="1" customWidth="1"/>
    <col min="403" max="403" width="10.5" bestFit="1" customWidth="1"/>
    <col min="404" max="417" width="10.08203125" bestFit="1" customWidth="1"/>
    <col min="418" max="418" width="8.75" bestFit="1" customWidth="1"/>
    <col min="419" max="419" width="11" bestFit="1" customWidth="1"/>
    <col min="420" max="939" width="10.08203125" bestFit="1" customWidth="1"/>
    <col min="940" max="940" width="14.25" bestFit="1" customWidth="1"/>
    <col min="941" max="941" width="11" bestFit="1" customWidth="1"/>
  </cols>
  <sheetData>
    <row r="1" spans="1:6" x14ac:dyDescent="0.35">
      <c r="A1" s="5" t="s">
        <v>2031</v>
      </c>
      <c r="B1" t="s">
        <v>2044</v>
      </c>
    </row>
    <row r="2" spans="1:6" x14ac:dyDescent="0.35">
      <c r="A2" s="5" t="s">
        <v>2085</v>
      </c>
      <c r="B2" t="s">
        <v>2044</v>
      </c>
    </row>
    <row r="4" spans="1:6" x14ac:dyDescent="0.35">
      <c r="A4" s="5" t="s">
        <v>2045</v>
      </c>
      <c r="B4" s="5" t="s">
        <v>2046</v>
      </c>
    </row>
    <row r="5" spans="1:6" x14ac:dyDescent="0.35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6" t="s">
        <v>2073</v>
      </c>
      <c r="B6">
        <v>8</v>
      </c>
      <c r="C6">
        <v>34</v>
      </c>
      <c r="D6">
        <v>2</v>
      </c>
      <c r="E6">
        <v>44</v>
      </c>
      <c r="F6">
        <v>88</v>
      </c>
    </row>
    <row r="7" spans="1:6" x14ac:dyDescent="0.35">
      <c r="A7" s="6" t="s">
        <v>2075</v>
      </c>
      <c r="B7">
        <v>4</v>
      </c>
      <c r="C7">
        <v>23</v>
      </c>
      <c r="E7">
        <v>37</v>
      </c>
      <c r="F7">
        <v>64</v>
      </c>
    </row>
    <row r="8" spans="1:6" x14ac:dyDescent="0.35">
      <c r="A8" s="6" t="s">
        <v>2074</v>
      </c>
      <c r="B8">
        <v>6</v>
      </c>
      <c r="C8">
        <v>42</v>
      </c>
      <c r="D8">
        <v>1</v>
      </c>
      <c r="E8">
        <v>59</v>
      </c>
      <c r="F8">
        <v>108</v>
      </c>
    </row>
    <row r="9" spans="1:6" x14ac:dyDescent="0.35">
      <c r="A9" s="6" t="s">
        <v>2076</v>
      </c>
      <c r="B9">
        <v>3</v>
      </c>
      <c r="C9">
        <v>32</v>
      </c>
      <c r="D9">
        <v>1</v>
      </c>
      <c r="E9">
        <v>41</v>
      </c>
      <c r="F9">
        <v>77</v>
      </c>
    </row>
    <row r="10" spans="1:6" x14ac:dyDescent="0.35">
      <c r="A10" s="6" t="s">
        <v>2077</v>
      </c>
      <c r="B10">
        <v>2</v>
      </c>
      <c r="C10">
        <v>32</v>
      </c>
      <c r="D10">
        <v>2</v>
      </c>
      <c r="E10">
        <v>52</v>
      </c>
      <c r="F10">
        <v>88</v>
      </c>
    </row>
    <row r="11" spans="1:6" x14ac:dyDescent="0.35">
      <c r="A11" s="6" t="s">
        <v>2078</v>
      </c>
      <c r="B11">
        <v>1</v>
      </c>
      <c r="C11">
        <v>26</v>
      </c>
      <c r="E11">
        <v>44</v>
      </c>
      <c r="F11">
        <v>71</v>
      </c>
    </row>
    <row r="12" spans="1:6" x14ac:dyDescent="0.35">
      <c r="A12" s="6" t="s">
        <v>2079</v>
      </c>
      <c r="B12">
        <v>5</v>
      </c>
      <c r="C12">
        <v>34</v>
      </c>
      <c r="D12">
        <v>2</v>
      </c>
      <c r="E12">
        <v>58</v>
      </c>
      <c r="F12">
        <v>99</v>
      </c>
    </row>
    <row r="13" spans="1:6" x14ac:dyDescent="0.35">
      <c r="A13" s="6" t="s">
        <v>2080</v>
      </c>
      <c r="B13">
        <v>5</v>
      </c>
      <c r="C13">
        <v>28</v>
      </c>
      <c r="D13">
        <v>1</v>
      </c>
      <c r="E13">
        <v>49</v>
      </c>
      <c r="F13">
        <v>83</v>
      </c>
    </row>
    <row r="14" spans="1:6" x14ac:dyDescent="0.35">
      <c r="A14" s="6" t="s">
        <v>2081</v>
      </c>
      <c r="B14">
        <v>6</v>
      </c>
      <c r="C14">
        <v>35</v>
      </c>
      <c r="E14">
        <v>52</v>
      </c>
      <c r="F14">
        <v>93</v>
      </c>
    </row>
    <row r="15" spans="1:6" x14ac:dyDescent="0.35">
      <c r="A15" s="6" t="s">
        <v>2082</v>
      </c>
      <c r="B15">
        <v>9</v>
      </c>
      <c r="C15">
        <v>18</v>
      </c>
      <c r="E15">
        <v>39</v>
      </c>
      <c r="F15">
        <v>66</v>
      </c>
    </row>
    <row r="16" spans="1:6" x14ac:dyDescent="0.35">
      <c r="A16" s="6" t="s">
        <v>2083</v>
      </c>
      <c r="B16">
        <v>2</v>
      </c>
      <c r="C16">
        <v>30</v>
      </c>
      <c r="D16">
        <v>2</v>
      </c>
      <c r="E16">
        <v>33</v>
      </c>
      <c r="F16">
        <v>67</v>
      </c>
    </row>
    <row r="17" spans="1:6" x14ac:dyDescent="0.35">
      <c r="A17" s="6" t="s">
        <v>2084</v>
      </c>
      <c r="B17">
        <v>6</v>
      </c>
      <c r="C17">
        <v>30</v>
      </c>
      <c r="D17">
        <v>3</v>
      </c>
      <c r="E17">
        <v>57</v>
      </c>
      <c r="F17">
        <v>96</v>
      </c>
    </row>
    <row r="18" spans="1:6" x14ac:dyDescent="0.35">
      <c r="A18" s="6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C947" workbookViewId="0">
      <selection activeCell="F2" sqref="F2:G1000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4.83203125" customWidth="1"/>
    <col min="16" max="16" width="17.4140625" customWidth="1"/>
    <col min="17" max="17" width="12.4140625" customWidth="1"/>
    <col min="18" max="18" width="14.08203125" customWidth="1"/>
    <col min="19" max="19" width="21.83203125" style="8" customWidth="1"/>
    <col min="20" max="20" width="20.4140625" style="8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7" t="s">
        <v>2071</v>
      </c>
      <c r="T1" s="7" t="s">
        <v>2072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>
        <f>IF(G2&gt;0, (E2/G2), 0)</f>
        <v>0</v>
      </c>
      <c r="Q2" t="str">
        <f>_xlfn.TEXTBEFORE(N2, "/")</f>
        <v>food</v>
      </c>
      <c r="R2" t="str">
        <f>_xlfn.TEXTAFTER(N2, "/")</f>
        <v>food trucks</v>
      </c>
      <c r="S2" s="8">
        <f>(((J2/60)/60)/24)+DATE(1970,1,1)</f>
        <v>42336.25</v>
      </c>
      <c r="T2" s="8">
        <f>(((K2/60)/60)/24)+DATE(1970,1,1)</f>
        <v>42353.25</v>
      </c>
    </row>
    <row r="3" spans="1:20" hidden="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>
        <f t="shared" ref="P3:P66" si="1">IF(G3&gt;0, (E3/G3), 0)</f>
        <v>92.151898734177209</v>
      </c>
      <c r="Q3" t="str">
        <f t="shared" ref="Q3:Q66" si="2">_xlfn.TEXTBEFORE(N3, "/")</f>
        <v>music</v>
      </c>
      <c r="R3" t="str">
        <f t="shared" ref="R3:R66" si="3">_xlfn.TEXTAFTER(N3, "/")</f>
        <v>rock</v>
      </c>
      <c r="S3" s="8">
        <f t="shared" ref="S3:S66" si="4">(((J3/60)/60)/24)+DATE(1970,1,1)</f>
        <v>41870.208333333336</v>
      </c>
      <c r="T3" s="8">
        <f t="shared" ref="T3:T66" si="5">(((K3/60)/60)/24)+DATE(1970,1,1)</f>
        <v>41872.208333333336</v>
      </c>
    </row>
    <row r="4" spans="1:20" ht="31" hidden="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>
        <f t="shared" si="1"/>
        <v>100.01614035087719</v>
      </c>
      <c r="Q4" t="str">
        <f t="shared" si="2"/>
        <v>technology</v>
      </c>
      <c r="R4" t="str">
        <f t="shared" si="3"/>
        <v>web</v>
      </c>
      <c r="S4" s="8">
        <f t="shared" si="4"/>
        <v>41595.25</v>
      </c>
      <c r="T4" s="8">
        <f t="shared" si="5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>
        <f t="shared" si="1"/>
        <v>103.20833333333333</v>
      </c>
      <c r="Q5" t="str">
        <f t="shared" si="2"/>
        <v>music</v>
      </c>
      <c r="R5" t="str">
        <f t="shared" si="3"/>
        <v>rock</v>
      </c>
      <c r="S5" s="8">
        <f t="shared" si="4"/>
        <v>43688.208333333328</v>
      </c>
      <c r="T5" s="8">
        <f t="shared" si="5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>
        <f t="shared" si="1"/>
        <v>99.339622641509436</v>
      </c>
      <c r="Q6" t="str">
        <f t="shared" si="2"/>
        <v>theater</v>
      </c>
      <c r="R6" t="str">
        <f t="shared" si="3"/>
        <v>plays</v>
      </c>
      <c r="S6" s="8">
        <f t="shared" si="4"/>
        <v>43485.25</v>
      </c>
      <c r="T6" s="8">
        <f t="shared" si="5"/>
        <v>43489.25</v>
      </c>
    </row>
    <row r="7" spans="1:20" hidden="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>
        <f t="shared" si="1"/>
        <v>75.833333333333329</v>
      </c>
      <c r="Q7" t="str">
        <f t="shared" si="2"/>
        <v>theater</v>
      </c>
      <c r="R7" t="str">
        <f t="shared" si="3"/>
        <v>plays</v>
      </c>
      <c r="S7" s="8">
        <f t="shared" si="4"/>
        <v>41149.208333333336</v>
      </c>
      <c r="T7" s="8">
        <f t="shared" si="5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8">
        <f t="shared" si="4"/>
        <v>42991.208333333328</v>
      </c>
      <c r="T8" s="8">
        <f t="shared" si="5"/>
        <v>42992.208333333328</v>
      </c>
    </row>
    <row r="9" spans="1:20" hidden="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>
        <f t="shared" si="1"/>
        <v>64.93832599118943</v>
      </c>
      <c r="Q9" t="str">
        <f t="shared" si="2"/>
        <v>theater</v>
      </c>
      <c r="R9" t="str">
        <f t="shared" si="3"/>
        <v>plays</v>
      </c>
      <c r="S9" s="8">
        <f t="shared" si="4"/>
        <v>42229.208333333328</v>
      </c>
      <c r="T9" s="8">
        <f t="shared" si="5"/>
        <v>42231.208333333328</v>
      </c>
    </row>
    <row r="10" spans="1:20" hidden="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>
        <f t="shared" si="1"/>
        <v>30.997175141242938</v>
      </c>
      <c r="Q10" t="str">
        <f t="shared" si="2"/>
        <v>theater</v>
      </c>
      <c r="R10" t="str">
        <f t="shared" si="3"/>
        <v>plays</v>
      </c>
      <c r="S10" s="8">
        <f t="shared" si="4"/>
        <v>40399.208333333336</v>
      </c>
      <c r="T10" s="8">
        <f t="shared" si="5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8">
        <f t="shared" si="4"/>
        <v>41536.208333333336</v>
      </c>
      <c r="T11" s="8">
        <f t="shared" si="5"/>
        <v>41585.25</v>
      </c>
    </row>
    <row r="12" spans="1:20" hidden="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  <c r="S12" s="8">
        <f t="shared" si="4"/>
        <v>40404.208333333336</v>
      </c>
      <c r="T12" s="8">
        <f t="shared" si="5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>
        <f t="shared" si="1"/>
        <v>112.22222222222223</v>
      </c>
      <c r="Q13" t="str">
        <f t="shared" si="2"/>
        <v>theater</v>
      </c>
      <c r="R13" t="str">
        <f t="shared" si="3"/>
        <v>plays</v>
      </c>
      <c r="S13" s="8">
        <f t="shared" si="4"/>
        <v>40442.208333333336</v>
      </c>
      <c r="T13" s="8">
        <f t="shared" si="5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8">
        <f t="shared" si="4"/>
        <v>43760.208333333328</v>
      </c>
      <c r="T14" s="8">
        <f t="shared" si="5"/>
        <v>43768.208333333328</v>
      </c>
    </row>
    <row r="15" spans="1:20" ht="31" hidden="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8">
        <f t="shared" si="4"/>
        <v>42532.208333333328</v>
      </c>
      <c r="T15" s="8">
        <f t="shared" si="5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8">
        <f t="shared" si="4"/>
        <v>40974.25</v>
      </c>
      <c r="T16" s="8">
        <f t="shared" si="5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8">
        <f t="shared" si="4"/>
        <v>43809.25</v>
      </c>
      <c r="T17" s="8">
        <f t="shared" si="5"/>
        <v>43813.25</v>
      </c>
    </row>
    <row r="18" spans="1:20" hidden="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  <c r="S18" s="8">
        <f t="shared" si="4"/>
        <v>41661.25</v>
      </c>
      <c r="T18" s="8">
        <f t="shared" si="5"/>
        <v>41683.25</v>
      </c>
    </row>
    <row r="19" spans="1:20" hidden="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8">
        <f t="shared" si="4"/>
        <v>40555.25</v>
      </c>
      <c r="T19" s="8">
        <f t="shared" si="5"/>
        <v>40556.25</v>
      </c>
    </row>
    <row r="20" spans="1:20" hidden="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>
        <f t="shared" si="1"/>
        <v>45.103703703703701</v>
      </c>
      <c r="Q20" t="str">
        <f t="shared" si="2"/>
        <v>theater</v>
      </c>
      <c r="R20" t="str">
        <f t="shared" si="3"/>
        <v>plays</v>
      </c>
      <c r="S20" s="8">
        <f t="shared" si="4"/>
        <v>43351.208333333328</v>
      </c>
      <c r="T20" s="8">
        <f t="shared" si="5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>
        <f t="shared" si="1"/>
        <v>45.001483679525222</v>
      </c>
      <c r="Q21" t="str">
        <f t="shared" si="2"/>
        <v>theater</v>
      </c>
      <c r="R21" t="str">
        <f t="shared" si="3"/>
        <v>plays</v>
      </c>
      <c r="S21" s="8">
        <f t="shared" si="4"/>
        <v>43528.25</v>
      </c>
      <c r="T21" s="8">
        <f t="shared" si="5"/>
        <v>43549.208333333328</v>
      </c>
    </row>
    <row r="22" spans="1:20" hidden="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8">
        <f t="shared" si="4"/>
        <v>41848.208333333336</v>
      </c>
      <c r="T22" s="8">
        <f t="shared" si="5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>
        <f t="shared" si="1"/>
        <v>69.055555555555557</v>
      </c>
      <c r="Q23" t="str">
        <f t="shared" si="2"/>
        <v>theater</v>
      </c>
      <c r="R23" t="str">
        <f t="shared" si="3"/>
        <v>plays</v>
      </c>
      <c r="S23" s="8">
        <f t="shared" si="4"/>
        <v>40770.208333333336</v>
      </c>
      <c r="T23" s="8">
        <f t="shared" si="5"/>
        <v>40804.208333333336</v>
      </c>
    </row>
    <row r="24" spans="1:20" hidden="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>
        <f t="shared" si="1"/>
        <v>85.044943820224717</v>
      </c>
      <c r="Q24" t="str">
        <f t="shared" si="2"/>
        <v>theater</v>
      </c>
      <c r="R24" t="str">
        <f t="shared" si="3"/>
        <v>plays</v>
      </c>
      <c r="S24" s="8">
        <f t="shared" si="4"/>
        <v>43193.208333333328</v>
      </c>
      <c r="T24" s="8">
        <f t="shared" si="5"/>
        <v>43208.208333333328</v>
      </c>
    </row>
    <row r="25" spans="1:20" hidden="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8">
        <f t="shared" si="4"/>
        <v>43510.25</v>
      </c>
      <c r="T25" s="8">
        <f t="shared" si="5"/>
        <v>43563.208333333328</v>
      </c>
    </row>
    <row r="26" spans="1:20" hidden="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8">
        <f t="shared" si="4"/>
        <v>41811.208333333336</v>
      </c>
      <c r="T26" s="8">
        <f t="shared" si="5"/>
        <v>41813.208333333336</v>
      </c>
    </row>
    <row r="27" spans="1:20" hidden="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8">
        <f t="shared" si="4"/>
        <v>40681.208333333336</v>
      </c>
      <c r="T27" s="8">
        <f t="shared" si="5"/>
        <v>40701.208333333336</v>
      </c>
    </row>
    <row r="28" spans="1:20" hidden="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>
        <f t="shared" si="1"/>
        <v>35.009459459459457</v>
      </c>
      <c r="Q28" t="str">
        <f t="shared" si="2"/>
        <v>theater</v>
      </c>
      <c r="R28" t="str">
        <f t="shared" si="3"/>
        <v>plays</v>
      </c>
      <c r="S28" s="8">
        <f t="shared" si="4"/>
        <v>43312.208333333328</v>
      </c>
      <c r="T28" s="8">
        <f t="shared" si="5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>
        <f t="shared" si="1"/>
        <v>106.6</v>
      </c>
      <c r="Q29" t="str">
        <f t="shared" si="2"/>
        <v>music</v>
      </c>
      <c r="R29" t="str">
        <f t="shared" si="3"/>
        <v>rock</v>
      </c>
      <c r="S29" s="8">
        <f t="shared" si="4"/>
        <v>42280.208333333328</v>
      </c>
      <c r="T29" s="8">
        <f t="shared" si="5"/>
        <v>42288.208333333328</v>
      </c>
    </row>
    <row r="30" spans="1:20" hidden="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>
        <f t="shared" si="1"/>
        <v>61.997747747747745</v>
      </c>
      <c r="Q30" t="str">
        <f t="shared" si="2"/>
        <v>theater</v>
      </c>
      <c r="R30" t="str">
        <f t="shared" si="3"/>
        <v>plays</v>
      </c>
      <c r="S30" s="8">
        <f t="shared" si="4"/>
        <v>40218.25</v>
      </c>
      <c r="T30" s="8">
        <f t="shared" si="5"/>
        <v>40241.25</v>
      </c>
    </row>
    <row r="31" spans="1:20" hidden="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8">
        <f t="shared" si="4"/>
        <v>43301.208333333328</v>
      </c>
      <c r="T31" s="8">
        <f t="shared" si="5"/>
        <v>43341.208333333328</v>
      </c>
    </row>
    <row r="32" spans="1:20" hidden="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8">
        <f t="shared" si="4"/>
        <v>43609.208333333328</v>
      </c>
      <c r="T32" s="8">
        <f t="shared" si="5"/>
        <v>43614.208333333328</v>
      </c>
    </row>
    <row r="33" spans="1:20" hidden="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8">
        <f t="shared" si="4"/>
        <v>42374.25</v>
      </c>
      <c r="T33" s="8">
        <f t="shared" si="5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8">
        <f t="shared" si="4"/>
        <v>43110.25</v>
      </c>
      <c r="T34" s="8">
        <f t="shared" si="5"/>
        <v>43137.25</v>
      </c>
    </row>
    <row r="35" spans="1:20" hidden="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>
        <f t="shared" si="1"/>
        <v>35.000184535892231</v>
      </c>
      <c r="Q35" t="str">
        <f t="shared" si="2"/>
        <v>theater</v>
      </c>
      <c r="R35" t="str">
        <f t="shared" si="3"/>
        <v>plays</v>
      </c>
      <c r="S35" s="8">
        <f t="shared" si="4"/>
        <v>41917.208333333336</v>
      </c>
      <c r="T35" s="8">
        <f t="shared" si="5"/>
        <v>41954.25</v>
      </c>
    </row>
    <row r="36" spans="1:20" ht="31" hidden="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  <c r="S36" s="8">
        <f t="shared" si="4"/>
        <v>42817.208333333328</v>
      </c>
      <c r="T36" s="8">
        <f t="shared" si="5"/>
        <v>42822.208333333328</v>
      </c>
    </row>
    <row r="37" spans="1:20" hidden="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8">
        <f t="shared" si="4"/>
        <v>43484.25</v>
      </c>
      <c r="T37" s="8">
        <f t="shared" si="5"/>
        <v>43526.25</v>
      </c>
    </row>
    <row r="38" spans="1:20" hidden="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>
        <f t="shared" si="1"/>
        <v>68.8125</v>
      </c>
      <c r="Q38" t="str">
        <f t="shared" si="2"/>
        <v>theater</v>
      </c>
      <c r="R38" t="str">
        <f t="shared" si="3"/>
        <v>plays</v>
      </c>
      <c r="S38" s="8">
        <f t="shared" si="4"/>
        <v>40600.25</v>
      </c>
      <c r="T38" s="8">
        <f t="shared" si="5"/>
        <v>40625.208333333336</v>
      </c>
    </row>
    <row r="39" spans="1:20" ht="31" hidden="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8">
        <f t="shared" si="4"/>
        <v>43744.208333333328</v>
      </c>
      <c r="T39" s="8">
        <f t="shared" si="5"/>
        <v>43777.25</v>
      </c>
    </row>
    <row r="40" spans="1:20" hidden="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8">
        <f t="shared" si="4"/>
        <v>40469.208333333336</v>
      </c>
      <c r="T40" s="8">
        <f t="shared" si="5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>
        <f t="shared" si="1"/>
        <v>57.125</v>
      </c>
      <c r="Q41" t="str">
        <f t="shared" si="2"/>
        <v>theater</v>
      </c>
      <c r="R41" t="str">
        <f t="shared" si="3"/>
        <v>plays</v>
      </c>
      <c r="S41" s="8">
        <f t="shared" si="4"/>
        <v>41330.25</v>
      </c>
      <c r="T41" s="8">
        <f t="shared" si="5"/>
        <v>41344.208333333336</v>
      </c>
    </row>
    <row r="42" spans="1:20" hidden="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8">
        <f t="shared" si="4"/>
        <v>40334.208333333336</v>
      </c>
      <c r="T42" s="8">
        <f t="shared" si="5"/>
        <v>40353.208333333336</v>
      </c>
    </row>
    <row r="43" spans="1:20" hidden="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>
        <f t="shared" si="1"/>
        <v>107.42342342342343</v>
      </c>
      <c r="Q43" t="str">
        <f t="shared" si="2"/>
        <v>music</v>
      </c>
      <c r="R43" t="str">
        <f t="shared" si="3"/>
        <v>rock</v>
      </c>
      <c r="S43" s="8">
        <f t="shared" si="4"/>
        <v>41156.208333333336</v>
      </c>
      <c r="T43" s="8">
        <f t="shared" si="5"/>
        <v>41182.208333333336</v>
      </c>
    </row>
    <row r="44" spans="1:20" hidden="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8">
        <f t="shared" si="4"/>
        <v>40728.208333333336</v>
      </c>
      <c r="T44" s="8">
        <f t="shared" si="5"/>
        <v>40737.208333333336</v>
      </c>
    </row>
    <row r="45" spans="1:20" hidden="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8">
        <f t="shared" si="4"/>
        <v>41844.208333333336</v>
      </c>
      <c r="T45" s="8">
        <f t="shared" si="5"/>
        <v>41860.208333333336</v>
      </c>
    </row>
    <row r="46" spans="1:20" hidden="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8">
        <f t="shared" si="4"/>
        <v>43541.208333333328</v>
      </c>
      <c r="T46" s="8">
        <f t="shared" si="5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>
        <f t="shared" si="1"/>
        <v>94.375</v>
      </c>
      <c r="Q47" t="str">
        <f t="shared" si="2"/>
        <v>theater</v>
      </c>
      <c r="R47" t="str">
        <f t="shared" si="3"/>
        <v>plays</v>
      </c>
      <c r="S47" s="8">
        <f t="shared" si="4"/>
        <v>42676.208333333328</v>
      </c>
      <c r="T47" s="8">
        <f t="shared" si="5"/>
        <v>42691.25</v>
      </c>
    </row>
    <row r="48" spans="1:20" hidden="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>
        <f t="shared" si="1"/>
        <v>46.163043478260867</v>
      </c>
      <c r="Q48" t="str">
        <f t="shared" si="2"/>
        <v>music</v>
      </c>
      <c r="R48" t="str">
        <f t="shared" si="3"/>
        <v>rock</v>
      </c>
      <c r="S48" s="8">
        <f t="shared" si="4"/>
        <v>40367.208333333336</v>
      </c>
      <c r="T48" s="8">
        <f t="shared" si="5"/>
        <v>40390.208333333336</v>
      </c>
    </row>
    <row r="49" spans="1:20" hidden="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>
        <f t="shared" si="1"/>
        <v>47.845637583892618</v>
      </c>
      <c r="Q49" t="str">
        <f t="shared" si="2"/>
        <v>theater</v>
      </c>
      <c r="R49" t="str">
        <f t="shared" si="3"/>
        <v>plays</v>
      </c>
      <c r="S49" s="8">
        <f t="shared" si="4"/>
        <v>41727.208333333336</v>
      </c>
      <c r="T49" s="8">
        <f t="shared" si="5"/>
        <v>41757.208333333336</v>
      </c>
    </row>
    <row r="50" spans="1:20" hidden="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>
        <f t="shared" si="1"/>
        <v>53.007815713698065</v>
      </c>
      <c r="Q50" t="str">
        <f t="shared" si="2"/>
        <v>theater</v>
      </c>
      <c r="R50" t="str">
        <f t="shared" si="3"/>
        <v>plays</v>
      </c>
      <c r="S50" s="8">
        <f t="shared" si="4"/>
        <v>42180.208333333328</v>
      </c>
      <c r="T50" s="8">
        <f t="shared" si="5"/>
        <v>42192.208333333328</v>
      </c>
    </row>
    <row r="51" spans="1:20" hidden="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>
        <f t="shared" si="1"/>
        <v>45.059405940594061</v>
      </c>
      <c r="Q51" t="str">
        <f t="shared" si="2"/>
        <v>music</v>
      </c>
      <c r="R51" t="str">
        <f t="shared" si="3"/>
        <v>rock</v>
      </c>
      <c r="S51" s="8">
        <f t="shared" si="4"/>
        <v>43758.208333333328</v>
      </c>
      <c r="T51" s="8">
        <f t="shared" si="5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>
        <f t="shared" si="1"/>
        <v>2</v>
      </c>
      <c r="Q52" t="str">
        <f t="shared" si="2"/>
        <v>music</v>
      </c>
      <c r="R52" t="str">
        <f t="shared" si="3"/>
        <v>metal</v>
      </c>
      <c r="S52" s="8">
        <f t="shared" si="4"/>
        <v>41487.208333333336</v>
      </c>
      <c r="T52" s="8">
        <f t="shared" si="5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8">
        <f t="shared" si="4"/>
        <v>40995.208333333336</v>
      </c>
      <c r="T53" s="8">
        <f t="shared" si="5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>
        <f t="shared" si="1"/>
        <v>32.786666666666669</v>
      </c>
      <c r="Q54" t="str">
        <f t="shared" si="2"/>
        <v>theater</v>
      </c>
      <c r="R54" t="str">
        <f t="shared" si="3"/>
        <v>plays</v>
      </c>
      <c r="S54" s="8">
        <f t="shared" si="4"/>
        <v>40436.208333333336</v>
      </c>
      <c r="T54" s="8">
        <f t="shared" si="5"/>
        <v>40440.208333333336</v>
      </c>
    </row>
    <row r="55" spans="1:20" hidden="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8">
        <f t="shared" si="4"/>
        <v>41779.208333333336</v>
      </c>
      <c r="T55" s="8">
        <f t="shared" si="5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8">
        <f t="shared" si="4"/>
        <v>43170.25</v>
      </c>
      <c r="T56" s="8">
        <f t="shared" si="5"/>
        <v>43176.208333333328</v>
      </c>
    </row>
    <row r="57" spans="1:20" hidden="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>
        <f t="shared" si="1"/>
        <v>89.664122137404576</v>
      </c>
      <c r="Q57" t="str">
        <f t="shared" si="2"/>
        <v>music</v>
      </c>
      <c r="R57" t="str">
        <f t="shared" si="3"/>
        <v>jazz</v>
      </c>
      <c r="S57" s="8">
        <f t="shared" si="4"/>
        <v>43311.208333333328</v>
      </c>
      <c r="T57" s="8">
        <f t="shared" si="5"/>
        <v>43316.208333333328</v>
      </c>
    </row>
    <row r="58" spans="1:20" ht="31" hidden="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8">
        <f t="shared" si="4"/>
        <v>42014.25</v>
      </c>
      <c r="T58" s="8">
        <f t="shared" si="5"/>
        <v>42021.25</v>
      </c>
    </row>
    <row r="59" spans="1:20" hidden="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8">
        <f t="shared" si="4"/>
        <v>42979.208333333328</v>
      </c>
      <c r="T59" s="8">
        <f t="shared" si="5"/>
        <v>42991.208333333328</v>
      </c>
    </row>
    <row r="60" spans="1:20" hidden="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>
        <f t="shared" si="1"/>
        <v>29.061611374407583</v>
      </c>
      <c r="Q60" t="str">
        <f t="shared" si="2"/>
        <v>theater</v>
      </c>
      <c r="R60" t="str">
        <f t="shared" si="3"/>
        <v>plays</v>
      </c>
      <c r="S60" s="8">
        <f t="shared" si="4"/>
        <v>42268.208333333328</v>
      </c>
      <c r="T60" s="8">
        <f t="shared" si="5"/>
        <v>42281.208333333328</v>
      </c>
    </row>
    <row r="61" spans="1:20" hidden="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>
        <f t="shared" si="1"/>
        <v>30.0859375</v>
      </c>
      <c r="Q61" t="str">
        <f t="shared" si="2"/>
        <v>theater</v>
      </c>
      <c r="R61" t="str">
        <f t="shared" si="3"/>
        <v>plays</v>
      </c>
      <c r="S61" s="8">
        <f t="shared" si="4"/>
        <v>42898.208333333328</v>
      </c>
      <c r="T61" s="8">
        <f t="shared" si="5"/>
        <v>42913.208333333328</v>
      </c>
    </row>
    <row r="62" spans="1:20" hidden="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>
        <f t="shared" si="1"/>
        <v>84.998125000000002</v>
      </c>
      <c r="Q62" t="str">
        <f t="shared" si="2"/>
        <v>theater</v>
      </c>
      <c r="R62" t="str">
        <f t="shared" si="3"/>
        <v>plays</v>
      </c>
      <c r="S62" s="8">
        <f t="shared" si="4"/>
        <v>41107.208333333336</v>
      </c>
      <c r="T62" s="8">
        <f t="shared" si="5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>
        <f t="shared" si="1"/>
        <v>82.001775410563695</v>
      </c>
      <c r="Q63" t="str">
        <f t="shared" si="2"/>
        <v>theater</v>
      </c>
      <c r="R63" t="str">
        <f t="shared" si="3"/>
        <v>plays</v>
      </c>
      <c r="S63" s="8">
        <f t="shared" si="4"/>
        <v>40595.25</v>
      </c>
      <c r="T63" s="8">
        <f t="shared" si="5"/>
        <v>40635.208333333336</v>
      </c>
    </row>
    <row r="64" spans="1:20" hidden="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8">
        <f t="shared" si="4"/>
        <v>42160.208333333328</v>
      </c>
      <c r="T64" s="8">
        <f t="shared" si="5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>
        <f t="shared" si="1"/>
        <v>111.4</v>
      </c>
      <c r="Q65" t="str">
        <f t="shared" si="2"/>
        <v>theater</v>
      </c>
      <c r="R65" t="str">
        <f t="shared" si="3"/>
        <v>plays</v>
      </c>
      <c r="S65" s="8">
        <f t="shared" si="4"/>
        <v>42853.208333333328</v>
      </c>
      <c r="T65" s="8">
        <f t="shared" si="5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8">
        <f t="shared" si="4"/>
        <v>43283.208333333328</v>
      </c>
      <c r="T66" s="8">
        <f t="shared" si="5"/>
        <v>43298.208333333328</v>
      </c>
    </row>
    <row r="67" spans="1:20" hidden="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6">E67/D67</f>
        <v>2.3614754098360655</v>
      </c>
      <c r="P67">
        <f t="shared" ref="P67:P130" si="7">IF(G67&gt;0, (E67/G67), 0)</f>
        <v>61.038135593220339</v>
      </c>
      <c r="Q67" t="str">
        <f t="shared" ref="Q67:Q130" si="8">_xlfn.TEXTBEFORE(N67, "/")</f>
        <v>theater</v>
      </c>
      <c r="R67" t="str">
        <f t="shared" ref="R67:R130" si="9">_xlfn.TEXTAFTER(N67, "/")</f>
        <v>plays</v>
      </c>
      <c r="S67" s="8">
        <f t="shared" ref="S67:S130" si="10">(((J67/60)/60)/24)+DATE(1970,1,1)</f>
        <v>40570.25</v>
      </c>
      <c r="T67" s="8">
        <f t="shared" ref="T67:T130" si="11"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0.45068965517241377</v>
      </c>
      <c r="P68">
        <f t="shared" si="7"/>
        <v>108.91666666666667</v>
      </c>
      <c r="Q68" t="str">
        <f t="shared" si="8"/>
        <v>theater</v>
      </c>
      <c r="R68" t="str">
        <f t="shared" si="9"/>
        <v>plays</v>
      </c>
      <c r="S68" s="8">
        <f t="shared" si="10"/>
        <v>42102.208333333328</v>
      </c>
      <c r="T68" s="8">
        <f t="shared" si="11"/>
        <v>42107.208333333328</v>
      </c>
    </row>
    <row r="69" spans="1:20" ht="31" hidden="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1.6238567493112948</v>
      </c>
      <c r="P69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8">
        <f t="shared" si="10"/>
        <v>40203.25</v>
      </c>
      <c r="T69" s="8">
        <f t="shared" si="11"/>
        <v>40208.25</v>
      </c>
    </row>
    <row r="70" spans="1:20" hidden="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2.5452631578947367</v>
      </c>
      <c r="P70">
        <f t="shared" si="7"/>
        <v>58.975609756097562</v>
      </c>
      <c r="Q70" t="str">
        <f t="shared" si="8"/>
        <v>theater</v>
      </c>
      <c r="R70" t="str">
        <f t="shared" si="9"/>
        <v>plays</v>
      </c>
      <c r="S70" s="8">
        <f t="shared" si="10"/>
        <v>42943.208333333328</v>
      </c>
      <c r="T70" s="8">
        <f t="shared" si="11"/>
        <v>42990.208333333328</v>
      </c>
    </row>
    <row r="71" spans="1:20" hidden="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0.24063291139240506</v>
      </c>
      <c r="P71">
        <f t="shared" si="7"/>
        <v>111.82352941176471</v>
      </c>
      <c r="Q71" t="str">
        <f t="shared" si="8"/>
        <v>theater</v>
      </c>
      <c r="R71" t="str">
        <f t="shared" si="9"/>
        <v>plays</v>
      </c>
      <c r="S71" s="8">
        <f t="shared" si="10"/>
        <v>40531.25</v>
      </c>
      <c r="T71" s="8">
        <f t="shared" si="11"/>
        <v>40565.25</v>
      </c>
    </row>
    <row r="72" spans="1:20" hidden="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1.2374140625000001</v>
      </c>
      <c r="P72">
        <f t="shared" si="7"/>
        <v>63.995555555555555</v>
      </c>
      <c r="Q72" t="str">
        <f t="shared" si="8"/>
        <v>theater</v>
      </c>
      <c r="R72" t="str">
        <f t="shared" si="9"/>
        <v>plays</v>
      </c>
      <c r="S72" s="8">
        <f t="shared" si="10"/>
        <v>40484.208333333336</v>
      </c>
      <c r="T72" s="8">
        <f t="shared" si="11"/>
        <v>40533.25</v>
      </c>
    </row>
    <row r="73" spans="1:20" ht="31" hidden="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1.0806666666666667</v>
      </c>
      <c r="P73">
        <f t="shared" si="7"/>
        <v>85.315789473684205</v>
      </c>
      <c r="Q73" t="str">
        <f t="shared" si="8"/>
        <v>theater</v>
      </c>
      <c r="R73" t="str">
        <f t="shared" si="9"/>
        <v>plays</v>
      </c>
      <c r="S73" s="8">
        <f t="shared" si="10"/>
        <v>43799.25</v>
      </c>
      <c r="T73" s="8">
        <f t="shared" si="11"/>
        <v>43803.25</v>
      </c>
    </row>
    <row r="74" spans="1:20" hidden="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6.7033333333333331</v>
      </c>
      <c r="P74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8">
        <f t="shared" si="10"/>
        <v>42186.208333333328</v>
      </c>
      <c r="T74" s="8">
        <f t="shared" si="11"/>
        <v>42222.208333333328</v>
      </c>
    </row>
    <row r="75" spans="1:20" hidden="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6.609285714285714</v>
      </c>
      <c r="P75">
        <f t="shared" si="7"/>
        <v>105.14772727272727</v>
      </c>
      <c r="Q75" t="str">
        <f t="shared" si="8"/>
        <v>music</v>
      </c>
      <c r="R75" t="str">
        <f t="shared" si="9"/>
        <v>jazz</v>
      </c>
      <c r="S75" s="8">
        <f t="shared" si="10"/>
        <v>42701.25</v>
      </c>
      <c r="T75" s="8">
        <f t="shared" si="11"/>
        <v>42704.25</v>
      </c>
    </row>
    <row r="76" spans="1:20" hidden="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1.2246153846153847</v>
      </c>
      <c r="P76">
        <f t="shared" si="7"/>
        <v>56.188235294117646</v>
      </c>
      <c r="Q76" t="str">
        <f t="shared" si="8"/>
        <v>music</v>
      </c>
      <c r="R76" t="str">
        <f t="shared" si="9"/>
        <v>metal</v>
      </c>
      <c r="S76" s="8">
        <f t="shared" si="10"/>
        <v>42456.208333333328</v>
      </c>
      <c r="T76" s="8">
        <f t="shared" si="11"/>
        <v>42457.208333333328</v>
      </c>
    </row>
    <row r="77" spans="1:20" hidden="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1.5057731958762886</v>
      </c>
      <c r="P77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8">
        <f t="shared" si="10"/>
        <v>43296.208333333328</v>
      </c>
      <c r="T77" s="8">
        <f t="shared" si="11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0.78106590724165992</v>
      </c>
      <c r="P78">
        <f t="shared" si="7"/>
        <v>57.00296912114014</v>
      </c>
      <c r="Q78" t="str">
        <f t="shared" si="8"/>
        <v>theater</v>
      </c>
      <c r="R78" t="str">
        <f t="shared" si="9"/>
        <v>plays</v>
      </c>
      <c r="S78" s="8">
        <f t="shared" si="10"/>
        <v>42027.25</v>
      </c>
      <c r="T78" s="8">
        <f t="shared" si="11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0.46947368421052632</v>
      </c>
      <c r="P79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8">
        <f t="shared" si="10"/>
        <v>40448.208333333336</v>
      </c>
      <c r="T79" s="8">
        <f t="shared" si="11"/>
        <v>40462.208333333336</v>
      </c>
    </row>
    <row r="80" spans="1:20" hidden="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3.008</v>
      </c>
      <c r="P80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8">
        <f t="shared" si="10"/>
        <v>43206.208333333328</v>
      </c>
      <c r="T80" s="8">
        <f t="shared" si="11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0.6959861591695502</v>
      </c>
      <c r="P81">
        <f t="shared" si="7"/>
        <v>48.004773269689736</v>
      </c>
      <c r="Q81" t="str">
        <f t="shared" si="8"/>
        <v>theater</v>
      </c>
      <c r="R81" t="str">
        <f t="shared" si="9"/>
        <v>plays</v>
      </c>
      <c r="S81" s="8">
        <f t="shared" si="10"/>
        <v>43267.208333333328</v>
      </c>
      <c r="T81" s="8">
        <f t="shared" si="11"/>
        <v>43272.208333333328</v>
      </c>
    </row>
    <row r="82" spans="1:20" hidden="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6.374545454545455</v>
      </c>
      <c r="P82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8">
        <f t="shared" si="10"/>
        <v>42976.208333333328</v>
      </c>
      <c r="T82" s="8">
        <f t="shared" si="11"/>
        <v>43006.208333333328</v>
      </c>
    </row>
    <row r="83" spans="1:20" hidden="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2.253392857142857</v>
      </c>
      <c r="P83">
        <f t="shared" si="7"/>
        <v>92.109489051094897</v>
      </c>
      <c r="Q83" t="str">
        <f t="shared" si="8"/>
        <v>music</v>
      </c>
      <c r="R83" t="str">
        <f t="shared" si="9"/>
        <v>rock</v>
      </c>
      <c r="S83" s="8">
        <f t="shared" si="10"/>
        <v>43062.25</v>
      </c>
      <c r="T83" s="8">
        <f t="shared" si="11"/>
        <v>43087.25</v>
      </c>
    </row>
    <row r="84" spans="1:20" hidden="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14.973000000000001</v>
      </c>
      <c r="P84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8">
        <f t="shared" si="10"/>
        <v>43482.25</v>
      </c>
      <c r="T84" s="8">
        <f t="shared" si="11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0.37590225563909774</v>
      </c>
      <c r="P85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8">
        <f t="shared" si="10"/>
        <v>42579.208333333328</v>
      </c>
      <c r="T85" s="8">
        <f t="shared" si="11"/>
        <v>42601.208333333328</v>
      </c>
    </row>
    <row r="86" spans="1:20" hidden="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1.3236942675159236</v>
      </c>
      <c r="P8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8">
        <f t="shared" si="10"/>
        <v>41118.208333333336</v>
      </c>
      <c r="T86" s="8">
        <f t="shared" si="11"/>
        <v>41128.208333333336</v>
      </c>
    </row>
    <row r="87" spans="1:20" hidden="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1.3122448979591836</v>
      </c>
      <c r="P87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8">
        <f t="shared" si="10"/>
        <v>40797.208333333336</v>
      </c>
      <c r="T87" s="8">
        <f t="shared" si="11"/>
        <v>40805.208333333336</v>
      </c>
    </row>
    <row r="88" spans="1:20" hidden="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1.6763513513513513</v>
      </c>
      <c r="P8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8">
        <f t="shared" si="10"/>
        <v>42128.208333333328</v>
      </c>
      <c r="T88" s="8">
        <f t="shared" si="11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0.6198488664987406</v>
      </c>
      <c r="P89">
        <f t="shared" si="7"/>
        <v>83.022941970310384</v>
      </c>
      <c r="Q89" t="str">
        <f t="shared" si="8"/>
        <v>music</v>
      </c>
      <c r="R89" t="str">
        <f t="shared" si="9"/>
        <v>rock</v>
      </c>
      <c r="S89" s="8">
        <f t="shared" si="10"/>
        <v>40610.25</v>
      </c>
      <c r="T89" s="8">
        <f t="shared" si="11"/>
        <v>40621.208333333336</v>
      </c>
    </row>
    <row r="90" spans="1:20" hidden="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2.6074999999999999</v>
      </c>
      <c r="P90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8">
        <f t="shared" si="10"/>
        <v>42110.208333333328</v>
      </c>
      <c r="T90" s="8">
        <f t="shared" si="11"/>
        <v>42132.208333333328</v>
      </c>
    </row>
    <row r="91" spans="1:20" hidden="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2.5258823529411765</v>
      </c>
      <c r="P91">
        <f t="shared" si="7"/>
        <v>89.458333333333329</v>
      </c>
      <c r="Q91" t="str">
        <f t="shared" si="8"/>
        <v>theater</v>
      </c>
      <c r="R91" t="str">
        <f t="shared" si="9"/>
        <v>plays</v>
      </c>
      <c r="S91" s="8">
        <f t="shared" si="10"/>
        <v>40283.208333333336</v>
      </c>
      <c r="T91" s="8">
        <f t="shared" si="11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0.7861538461538462</v>
      </c>
      <c r="P92">
        <f t="shared" si="7"/>
        <v>57.849056603773583</v>
      </c>
      <c r="Q92" t="str">
        <f t="shared" si="8"/>
        <v>theater</v>
      </c>
      <c r="R92" t="str">
        <f t="shared" si="9"/>
        <v>plays</v>
      </c>
      <c r="S92" s="8">
        <f t="shared" si="10"/>
        <v>42425.25</v>
      </c>
      <c r="T92" s="8">
        <f t="shared" si="11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0.48404406999351912</v>
      </c>
      <c r="P93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8">
        <f t="shared" si="10"/>
        <v>42588.208333333328</v>
      </c>
      <c r="T93" s="8">
        <f t="shared" si="11"/>
        <v>42616.208333333328</v>
      </c>
    </row>
    <row r="94" spans="1:20" ht="31" hidden="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2.5887500000000001</v>
      </c>
      <c r="P94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8">
        <f t="shared" si="10"/>
        <v>40352.208333333336</v>
      </c>
      <c r="T94" s="8">
        <f t="shared" si="11"/>
        <v>40353.208333333336</v>
      </c>
    </row>
    <row r="95" spans="1:20" hidden="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0.60548713235294116</v>
      </c>
      <c r="P95">
        <f t="shared" si="7"/>
        <v>107.99508196721311</v>
      </c>
      <c r="Q95" t="str">
        <f t="shared" si="8"/>
        <v>theater</v>
      </c>
      <c r="R95" t="str">
        <f t="shared" si="9"/>
        <v>plays</v>
      </c>
      <c r="S95" s="8">
        <f t="shared" si="10"/>
        <v>41202.208333333336</v>
      </c>
      <c r="T95" s="8">
        <f t="shared" si="11"/>
        <v>41206.208333333336</v>
      </c>
    </row>
    <row r="96" spans="1:20" hidden="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3.036896551724138</v>
      </c>
      <c r="P9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8">
        <f t="shared" si="10"/>
        <v>43562.208333333328</v>
      </c>
      <c r="T96" s="8">
        <f t="shared" si="11"/>
        <v>43573.208333333328</v>
      </c>
    </row>
    <row r="97" spans="1:20" ht="31" hidden="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1.1299999999999999</v>
      </c>
      <c r="P97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8">
        <f t="shared" si="10"/>
        <v>43752.208333333328</v>
      </c>
      <c r="T97" s="8">
        <f t="shared" si="11"/>
        <v>43759.208333333328</v>
      </c>
    </row>
    <row r="98" spans="1:20" hidden="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2.1737876614060259</v>
      </c>
      <c r="P9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8">
        <f t="shared" si="10"/>
        <v>40612.25</v>
      </c>
      <c r="T98" s="8">
        <f t="shared" si="11"/>
        <v>40625.208333333336</v>
      </c>
    </row>
    <row r="99" spans="1:20" hidden="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9.2669230769230762</v>
      </c>
      <c r="P99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8">
        <f t="shared" si="10"/>
        <v>42180.208333333328</v>
      </c>
      <c r="T99" s="8">
        <f t="shared" si="11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0.33692229038854804</v>
      </c>
      <c r="P100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8">
        <f t="shared" si="10"/>
        <v>42212.208333333328</v>
      </c>
      <c r="T100" s="8">
        <f t="shared" si="11"/>
        <v>42216.208333333328</v>
      </c>
    </row>
    <row r="101" spans="1:20" ht="31" hidden="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1.9672368421052631</v>
      </c>
      <c r="P101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8">
        <f t="shared" si="10"/>
        <v>41968.25</v>
      </c>
      <c r="T101" s="8">
        <f t="shared" si="11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0.01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8">
        <f t="shared" si="10"/>
        <v>40835.208333333336</v>
      </c>
      <c r="T102" s="8">
        <f t="shared" si="11"/>
        <v>40853.208333333336</v>
      </c>
    </row>
    <row r="103" spans="1:20" hidden="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10.214444444444444</v>
      </c>
      <c r="P103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8">
        <f t="shared" si="10"/>
        <v>42056.25</v>
      </c>
      <c r="T103" s="8">
        <f t="shared" si="11"/>
        <v>42063.25</v>
      </c>
    </row>
    <row r="104" spans="1:20" hidden="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2.8167567567567566</v>
      </c>
      <c r="P104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8">
        <f t="shared" si="10"/>
        <v>43234.208333333328</v>
      </c>
      <c r="T104" s="8">
        <f t="shared" si="11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0.24610000000000001</v>
      </c>
      <c r="P105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8">
        <f t="shared" si="10"/>
        <v>40475.208333333336</v>
      </c>
      <c r="T105" s="8">
        <f t="shared" si="11"/>
        <v>40484.208333333336</v>
      </c>
    </row>
    <row r="106" spans="1:20" hidden="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1.4314010067114094</v>
      </c>
      <c r="P10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8">
        <f t="shared" si="10"/>
        <v>42878.208333333328</v>
      </c>
      <c r="T106" s="8">
        <f t="shared" si="11"/>
        <v>42879.208333333328</v>
      </c>
    </row>
    <row r="107" spans="1:20" hidden="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1.4454411764705883</v>
      </c>
      <c r="P107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8">
        <f t="shared" si="10"/>
        <v>41366.208333333336</v>
      </c>
      <c r="T107" s="8">
        <f t="shared" si="11"/>
        <v>41384.208333333336</v>
      </c>
    </row>
    <row r="108" spans="1:20" hidden="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3.5912820512820511</v>
      </c>
      <c r="P10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8">
        <f t="shared" si="10"/>
        <v>43716.208333333328</v>
      </c>
      <c r="T108" s="8">
        <f t="shared" si="11"/>
        <v>43721.208333333328</v>
      </c>
    </row>
    <row r="109" spans="1:20" ht="31" hidden="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1.8648571428571428</v>
      </c>
      <c r="P109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8">
        <f t="shared" si="10"/>
        <v>43213.208333333328</v>
      </c>
      <c r="T109" s="8">
        <f t="shared" si="11"/>
        <v>43230.208333333328</v>
      </c>
    </row>
    <row r="110" spans="1:20" ht="31" hidden="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5.9526666666666666</v>
      </c>
      <c r="P110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8">
        <f t="shared" si="10"/>
        <v>41005.208333333336</v>
      </c>
      <c r="T110" s="8">
        <f t="shared" si="11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0.5921153846153846</v>
      </c>
      <c r="P111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8">
        <f t="shared" si="10"/>
        <v>41651.25</v>
      </c>
      <c r="T111" s="8">
        <f t="shared" si="11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0.14962780898876404</v>
      </c>
      <c r="P112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8">
        <f t="shared" si="10"/>
        <v>43354.208333333328</v>
      </c>
      <c r="T112" s="8">
        <f t="shared" si="11"/>
        <v>43373.208333333328</v>
      </c>
    </row>
    <row r="113" spans="1:20" hidden="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1.1995602605863191</v>
      </c>
      <c r="P113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8">
        <f t="shared" si="10"/>
        <v>41174.208333333336</v>
      </c>
      <c r="T113" s="8">
        <f t="shared" si="11"/>
        <v>41180.208333333336</v>
      </c>
    </row>
    <row r="114" spans="1:20" hidden="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2.6882978723404256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8">
        <f t="shared" si="10"/>
        <v>41875.208333333336</v>
      </c>
      <c r="T114" s="8">
        <f t="shared" si="11"/>
        <v>41890.208333333336</v>
      </c>
    </row>
    <row r="115" spans="1:20" hidden="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3.7687878787878786</v>
      </c>
      <c r="P115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8">
        <f t="shared" si="10"/>
        <v>42990.208333333328</v>
      </c>
      <c r="T115" s="8">
        <f t="shared" si="11"/>
        <v>42997.208333333328</v>
      </c>
    </row>
    <row r="116" spans="1:20" hidden="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7.2715789473684209</v>
      </c>
      <c r="P11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8">
        <f t="shared" si="10"/>
        <v>43564.208333333328</v>
      </c>
      <c r="T116" s="8">
        <f t="shared" si="11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0.87211757648470301</v>
      </c>
      <c r="P117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8">
        <f t="shared" si="10"/>
        <v>43056.25</v>
      </c>
      <c r="T117" s="8">
        <f t="shared" si="11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0.88</v>
      </c>
      <c r="P11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8">
        <f t="shared" si="10"/>
        <v>42265.208333333328</v>
      </c>
      <c r="T118" s="8">
        <f t="shared" si="11"/>
        <v>42266.208333333328</v>
      </c>
    </row>
    <row r="119" spans="1:20" hidden="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1.7393877551020409</v>
      </c>
      <c r="P119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8">
        <f t="shared" si="10"/>
        <v>40808.208333333336</v>
      </c>
      <c r="T119" s="8">
        <f t="shared" si="11"/>
        <v>40814.208333333336</v>
      </c>
    </row>
    <row r="120" spans="1:20" hidden="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1.1761111111111111</v>
      </c>
      <c r="P120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8">
        <f t="shared" si="10"/>
        <v>41665.25</v>
      </c>
      <c r="T120" s="8">
        <f t="shared" si="11"/>
        <v>41671.25</v>
      </c>
    </row>
    <row r="121" spans="1:20" ht="31" hidden="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2.1496</v>
      </c>
      <c r="P121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8">
        <f t="shared" si="10"/>
        <v>41806.208333333336</v>
      </c>
      <c r="T121" s="8">
        <f t="shared" si="11"/>
        <v>41823.208333333336</v>
      </c>
    </row>
    <row r="122" spans="1:20" hidden="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1.4949667110519307</v>
      </c>
      <c r="P122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8">
        <f t="shared" si="10"/>
        <v>42111.208333333328</v>
      </c>
      <c r="T122" s="8">
        <f t="shared" si="11"/>
        <v>42115.208333333328</v>
      </c>
    </row>
    <row r="123" spans="1:20" hidden="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2.1933995584988963</v>
      </c>
      <c r="P123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8">
        <f t="shared" si="10"/>
        <v>41917.208333333336</v>
      </c>
      <c r="T123" s="8">
        <f t="shared" si="11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0.64367690058479532</v>
      </c>
      <c r="P124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8">
        <f t="shared" si="10"/>
        <v>41970.25</v>
      </c>
      <c r="T124" s="8">
        <f t="shared" si="11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0.18622397298818233</v>
      </c>
      <c r="P125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8">
        <f t="shared" si="10"/>
        <v>42332.25</v>
      </c>
      <c r="T125" s="8">
        <f t="shared" si="11"/>
        <v>42335.25</v>
      </c>
    </row>
    <row r="126" spans="1:20" hidden="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3.6776923076923076</v>
      </c>
      <c r="P12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8">
        <f t="shared" si="10"/>
        <v>43598.208333333328</v>
      </c>
      <c r="T126" s="8">
        <f t="shared" si="11"/>
        <v>43651.208333333328</v>
      </c>
    </row>
    <row r="127" spans="1:20" hidden="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1.5990566037735849</v>
      </c>
      <c r="P127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8">
        <f t="shared" si="10"/>
        <v>43362.208333333328</v>
      </c>
      <c r="T127" s="8">
        <f t="shared" si="11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0.38633185349611543</v>
      </c>
      <c r="P12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8">
        <f t="shared" si="10"/>
        <v>42596.208333333328</v>
      </c>
      <c r="T128" s="8">
        <f t="shared" si="11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0.51421511627906979</v>
      </c>
      <c r="P129">
        <f t="shared" si="7"/>
        <v>78.96875</v>
      </c>
      <c r="Q129" t="str">
        <f t="shared" si="8"/>
        <v>theater</v>
      </c>
      <c r="R129" t="str">
        <f t="shared" si="9"/>
        <v>plays</v>
      </c>
      <c r="S129" s="8">
        <f t="shared" si="10"/>
        <v>40310.208333333336</v>
      </c>
      <c r="T129" s="8">
        <f t="shared" si="11"/>
        <v>40313.208333333336</v>
      </c>
    </row>
    <row r="130" spans="1:20" hidden="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6"/>
        <v>0.60334277620396604</v>
      </c>
      <c r="P130">
        <f t="shared" si="7"/>
        <v>80.067669172932327</v>
      </c>
      <c r="Q130" t="str">
        <f t="shared" si="8"/>
        <v>music</v>
      </c>
      <c r="R130" t="str">
        <f t="shared" si="9"/>
        <v>rock</v>
      </c>
      <c r="S130" s="8">
        <f t="shared" si="10"/>
        <v>40417.208333333336</v>
      </c>
      <c r="T130" s="8">
        <f t="shared" si="11"/>
        <v>40430.208333333336</v>
      </c>
    </row>
    <row r="131" spans="1:20" hidden="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12">E131/D131</f>
        <v>3.2026936026936029E-2</v>
      </c>
      <c r="P131">
        <f t="shared" ref="P131:P194" si="13">IF(G131&gt;0, (E131/G131), 0)</f>
        <v>86.472727272727269</v>
      </c>
      <c r="Q131" t="str">
        <f t="shared" ref="Q131:Q194" si="14">_xlfn.TEXTBEFORE(N131, "/")</f>
        <v>food</v>
      </c>
      <c r="R131" t="str">
        <f t="shared" ref="R131:R194" si="15">_xlfn.TEXTAFTER(N131, "/")</f>
        <v>food trucks</v>
      </c>
      <c r="S131" s="8">
        <f t="shared" ref="S131:S194" si="16">(((J131/60)/60)/24)+DATE(1970,1,1)</f>
        <v>42038.25</v>
      </c>
      <c r="T131" s="8">
        <f t="shared" ref="T131:T194" si="17">(((K131/60)/60)/24)+DATE(1970,1,1)</f>
        <v>42063.25</v>
      </c>
    </row>
    <row r="132" spans="1:20" hidden="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1.5546875</v>
      </c>
      <c r="P132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8">
        <f t="shared" si="16"/>
        <v>40842.208333333336</v>
      </c>
      <c r="T132" s="8">
        <f t="shared" si="17"/>
        <v>40858.25</v>
      </c>
    </row>
    <row r="133" spans="1:20" ht="31" hidden="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1.0085974499089254</v>
      </c>
      <c r="P133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8">
        <f t="shared" si="16"/>
        <v>41607.25</v>
      </c>
      <c r="T133" s="8">
        <f t="shared" si="17"/>
        <v>41620.25</v>
      </c>
    </row>
    <row r="134" spans="1:20" hidden="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1.1618181818181819</v>
      </c>
      <c r="P134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8">
        <f t="shared" si="16"/>
        <v>43112.25</v>
      </c>
      <c r="T134" s="8">
        <f t="shared" si="17"/>
        <v>43128.25</v>
      </c>
    </row>
    <row r="135" spans="1:20" hidden="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3.1077777777777778</v>
      </c>
      <c r="P135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8">
        <f t="shared" si="16"/>
        <v>40767.208333333336</v>
      </c>
      <c r="T135" s="8">
        <f t="shared" si="17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0.89736683417085428</v>
      </c>
      <c r="P13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8">
        <f t="shared" si="16"/>
        <v>40713.208333333336</v>
      </c>
      <c r="T136" s="8">
        <f t="shared" si="17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0.71272727272727276</v>
      </c>
      <c r="P137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8">
        <f t="shared" si="16"/>
        <v>41340.25</v>
      </c>
      <c r="T137" s="8">
        <f t="shared" si="17"/>
        <v>41345.208333333336</v>
      </c>
    </row>
    <row r="138" spans="1:20" hidden="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3.2862318840579711E-2</v>
      </c>
      <c r="P138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8">
        <f t="shared" si="16"/>
        <v>41797.208333333336</v>
      </c>
      <c r="T138" s="8">
        <f t="shared" si="17"/>
        <v>41809.208333333336</v>
      </c>
    </row>
    <row r="139" spans="1:20" hidden="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2.617777777777778</v>
      </c>
      <c r="P139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8">
        <f t="shared" si="16"/>
        <v>40457.208333333336</v>
      </c>
      <c r="T139" s="8">
        <f t="shared" si="17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0.96</v>
      </c>
      <c r="P140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8">
        <f t="shared" si="16"/>
        <v>41180.208333333336</v>
      </c>
      <c r="T140" s="8">
        <f t="shared" si="17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0.20896851248642778</v>
      </c>
      <c r="P141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8">
        <f t="shared" si="16"/>
        <v>42115.208333333328</v>
      </c>
      <c r="T141" s="8">
        <f t="shared" si="17"/>
        <v>42131.208333333328</v>
      </c>
    </row>
    <row r="142" spans="1:20" ht="31" hidden="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2.2316363636363636</v>
      </c>
      <c r="P142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8">
        <f t="shared" si="16"/>
        <v>43156.25</v>
      </c>
      <c r="T142" s="8">
        <f t="shared" si="17"/>
        <v>43161.25</v>
      </c>
    </row>
    <row r="143" spans="1:20" hidden="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1.0159097978227061</v>
      </c>
      <c r="P143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8">
        <f t="shared" si="16"/>
        <v>42167.208333333328</v>
      </c>
      <c r="T143" s="8">
        <f t="shared" si="17"/>
        <v>42173.208333333328</v>
      </c>
    </row>
    <row r="144" spans="1:20" ht="31" hidden="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2.3003999999999998</v>
      </c>
      <c r="P144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8">
        <f t="shared" si="16"/>
        <v>41005.208333333336</v>
      </c>
      <c r="T144" s="8">
        <f t="shared" si="17"/>
        <v>41046.208333333336</v>
      </c>
    </row>
    <row r="145" spans="1:20" hidden="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1.355925925925926</v>
      </c>
      <c r="P145">
        <f t="shared" si="13"/>
        <v>104.6</v>
      </c>
      <c r="Q145" t="str">
        <f t="shared" si="14"/>
        <v>music</v>
      </c>
      <c r="R145" t="str">
        <f t="shared" si="15"/>
        <v>indie rock</v>
      </c>
      <c r="S145" s="8">
        <f t="shared" si="16"/>
        <v>40357.208333333336</v>
      </c>
      <c r="T145" s="8">
        <f t="shared" si="17"/>
        <v>40377.208333333336</v>
      </c>
    </row>
    <row r="146" spans="1:20" hidden="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1.2909999999999999</v>
      </c>
      <c r="P14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8">
        <f t="shared" si="16"/>
        <v>43633.208333333328</v>
      </c>
      <c r="T146" s="8">
        <f t="shared" si="17"/>
        <v>43641.208333333328</v>
      </c>
    </row>
    <row r="147" spans="1:20" hidden="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2.3651200000000001</v>
      </c>
      <c r="P147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8">
        <f t="shared" si="16"/>
        <v>41889.208333333336</v>
      </c>
      <c r="T147" s="8">
        <f t="shared" si="17"/>
        <v>41894.208333333336</v>
      </c>
    </row>
    <row r="148" spans="1:20" ht="31" hidden="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0.17249999999999999</v>
      </c>
      <c r="P148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8">
        <f t="shared" si="16"/>
        <v>40855.25</v>
      </c>
      <c r="T148" s="8">
        <f t="shared" si="17"/>
        <v>40875.25</v>
      </c>
    </row>
    <row r="149" spans="1:20" ht="31" hidden="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1.1249397590361445</v>
      </c>
      <c r="P149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8">
        <f t="shared" si="16"/>
        <v>42534.208333333328</v>
      </c>
      <c r="T149" s="8">
        <f t="shared" si="17"/>
        <v>42540.208333333328</v>
      </c>
    </row>
    <row r="150" spans="1:20" hidden="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1.2102150537634409</v>
      </c>
      <c r="P150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8">
        <f t="shared" si="16"/>
        <v>42941.208333333328</v>
      </c>
      <c r="T150" s="8">
        <f t="shared" si="17"/>
        <v>42950.208333333328</v>
      </c>
    </row>
    <row r="151" spans="1:20" hidden="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2.1987096774193549</v>
      </c>
      <c r="P151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8">
        <f t="shared" si="16"/>
        <v>41275.25</v>
      </c>
      <c r="T151" s="8">
        <f t="shared" si="17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0.01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8">
        <f t="shared" si="16"/>
        <v>43450.25</v>
      </c>
      <c r="T152" s="8">
        <f t="shared" si="17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0.64166909620991253</v>
      </c>
      <c r="P153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8">
        <f t="shared" si="16"/>
        <v>41799.208333333336</v>
      </c>
      <c r="T153" s="8">
        <f t="shared" si="17"/>
        <v>41850.208333333336</v>
      </c>
    </row>
    <row r="154" spans="1:20" hidden="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4.2306746987951804</v>
      </c>
      <c r="P154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8">
        <f t="shared" si="16"/>
        <v>42783.25</v>
      </c>
      <c r="T154" s="8">
        <f t="shared" si="17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0.92984160506863778</v>
      </c>
      <c r="P155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8">
        <f t="shared" si="16"/>
        <v>41201.208333333336</v>
      </c>
      <c r="T155" s="8">
        <f t="shared" si="17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0.58756567425569173</v>
      </c>
      <c r="P15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8">
        <f t="shared" si="16"/>
        <v>42502.208333333328</v>
      </c>
      <c r="T156" s="8">
        <f t="shared" si="17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0.65022222222222226</v>
      </c>
      <c r="P157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8">
        <f t="shared" si="16"/>
        <v>40262.208333333336</v>
      </c>
      <c r="T157" s="8">
        <f t="shared" si="17"/>
        <v>40277.208333333336</v>
      </c>
    </row>
    <row r="158" spans="1:20" hidden="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0.73939560439560437</v>
      </c>
      <c r="P158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8">
        <f t="shared" si="16"/>
        <v>43743.208333333328</v>
      </c>
      <c r="T158" s="8">
        <f t="shared" si="17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0.52666666666666662</v>
      </c>
      <c r="P159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8">
        <f t="shared" si="16"/>
        <v>41638.25</v>
      </c>
      <c r="T159" s="8">
        <f t="shared" si="17"/>
        <v>41650.25</v>
      </c>
    </row>
    <row r="160" spans="1:20" hidden="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2.2095238095238097</v>
      </c>
      <c r="P160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8">
        <f t="shared" si="16"/>
        <v>42346.25</v>
      </c>
      <c r="T160" s="8">
        <f t="shared" si="17"/>
        <v>42347.25</v>
      </c>
    </row>
    <row r="161" spans="1:20" hidden="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1.0001150627615063</v>
      </c>
      <c r="P161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8">
        <f t="shared" si="16"/>
        <v>43551.208333333328</v>
      </c>
      <c r="T161" s="8">
        <f t="shared" si="17"/>
        <v>43569.208333333328</v>
      </c>
    </row>
    <row r="162" spans="1:20" hidden="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1.6231249999999999</v>
      </c>
      <c r="P162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8">
        <f t="shared" si="16"/>
        <v>43582.208333333328</v>
      </c>
      <c r="T162" s="8">
        <f t="shared" si="17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0.78181818181818186</v>
      </c>
      <c r="P163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8">
        <f t="shared" si="16"/>
        <v>42270.208333333328</v>
      </c>
      <c r="T163" s="8">
        <f t="shared" si="17"/>
        <v>42276.208333333328</v>
      </c>
    </row>
    <row r="164" spans="1:20" ht="31" hidden="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1.4973770491803278</v>
      </c>
      <c r="P164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8">
        <f t="shared" si="16"/>
        <v>43442.25</v>
      </c>
      <c r="T164" s="8">
        <f t="shared" si="17"/>
        <v>43472.25</v>
      </c>
    </row>
    <row r="165" spans="1:20" hidden="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2.5325714285714285</v>
      </c>
      <c r="P165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8">
        <f t="shared" si="16"/>
        <v>43028.208333333328</v>
      </c>
      <c r="T165" s="8">
        <f t="shared" si="17"/>
        <v>43077.25</v>
      </c>
    </row>
    <row r="166" spans="1:20" hidden="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1.0016943521594683</v>
      </c>
      <c r="P16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8">
        <f t="shared" si="16"/>
        <v>43016.208333333328</v>
      </c>
      <c r="T166" s="8">
        <f t="shared" si="17"/>
        <v>43017.208333333328</v>
      </c>
    </row>
    <row r="167" spans="1:20" hidden="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1.2199004424778761</v>
      </c>
      <c r="P167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8">
        <f t="shared" si="16"/>
        <v>42948.208333333328</v>
      </c>
      <c r="T167" s="8">
        <f t="shared" si="17"/>
        <v>42980.208333333328</v>
      </c>
    </row>
    <row r="168" spans="1:20" hidden="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1.3713265306122449</v>
      </c>
      <c r="P168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8">
        <f t="shared" si="16"/>
        <v>40534.25</v>
      </c>
      <c r="T168" s="8">
        <f t="shared" si="17"/>
        <v>40538.25</v>
      </c>
    </row>
    <row r="169" spans="1:20" hidden="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4.155384615384615</v>
      </c>
      <c r="P169">
        <f t="shared" si="13"/>
        <v>74</v>
      </c>
      <c r="Q169" t="str">
        <f t="shared" si="14"/>
        <v>theater</v>
      </c>
      <c r="R169" t="str">
        <f t="shared" si="15"/>
        <v>plays</v>
      </c>
      <c r="S169" s="8">
        <f t="shared" si="16"/>
        <v>41435.208333333336</v>
      </c>
      <c r="T169" s="8">
        <f t="shared" si="17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0.3130913348946136</v>
      </c>
      <c r="P170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8">
        <f t="shared" si="16"/>
        <v>43518.25</v>
      </c>
      <c r="T170" s="8">
        <f t="shared" si="17"/>
        <v>43541.208333333328</v>
      </c>
    </row>
    <row r="171" spans="1:20" hidden="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4.240815450643777</v>
      </c>
      <c r="P171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8">
        <f t="shared" si="16"/>
        <v>41077.208333333336</v>
      </c>
      <c r="T171" s="8">
        <f t="shared" si="17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2.9388623072833599E-2</v>
      </c>
      <c r="P172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8">
        <f t="shared" si="16"/>
        <v>42950.208333333328</v>
      </c>
      <c r="T172" s="8">
        <f t="shared" si="17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0.1063265306122449</v>
      </c>
      <c r="P173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8">
        <f t="shared" si="16"/>
        <v>41718.208333333336</v>
      </c>
      <c r="T173" s="8">
        <f t="shared" si="17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0.82874999999999999</v>
      </c>
      <c r="P174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8">
        <f t="shared" si="16"/>
        <v>41839.208333333336</v>
      </c>
      <c r="T174" s="8">
        <f t="shared" si="17"/>
        <v>41854.208333333336</v>
      </c>
    </row>
    <row r="175" spans="1:20" hidden="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1.6301447776628748</v>
      </c>
      <c r="P175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8">
        <f t="shared" si="16"/>
        <v>41412.208333333336</v>
      </c>
      <c r="T175" s="8">
        <f t="shared" si="17"/>
        <v>41418.208333333336</v>
      </c>
    </row>
    <row r="176" spans="1:20" hidden="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8.9466666666666672</v>
      </c>
      <c r="P17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8">
        <f t="shared" si="16"/>
        <v>42282.208333333328</v>
      </c>
      <c r="T176" s="8">
        <f t="shared" si="17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0.26191501103752757</v>
      </c>
      <c r="P177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8">
        <f t="shared" si="16"/>
        <v>42613.208333333328</v>
      </c>
      <c r="T177" s="8">
        <f t="shared" si="17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0.74834782608695649</v>
      </c>
      <c r="P178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8">
        <f t="shared" si="16"/>
        <v>42616.208333333328</v>
      </c>
      <c r="T178" s="8">
        <f t="shared" si="17"/>
        <v>42625.208333333328</v>
      </c>
    </row>
    <row r="179" spans="1:20" hidden="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4.1647680412371137</v>
      </c>
      <c r="P179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8">
        <f t="shared" si="16"/>
        <v>40497.25</v>
      </c>
      <c r="T179" s="8">
        <f t="shared" si="17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0.96208333333333329</v>
      </c>
      <c r="P180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8">
        <f t="shared" si="16"/>
        <v>42999.208333333328</v>
      </c>
      <c r="T180" s="8">
        <f t="shared" si="17"/>
        <v>43008.208333333328</v>
      </c>
    </row>
    <row r="181" spans="1:20" ht="31" hidden="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3.5771910112359548</v>
      </c>
      <c r="P181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8">
        <f t="shared" si="16"/>
        <v>41350.208333333336</v>
      </c>
      <c r="T181" s="8">
        <f t="shared" si="17"/>
        <v>41351.208333333336</v>
      </c>
    </row>
    <row r="182" spans="1:20" hidden="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3.0845714285714285</v>
      </c>
      <c r="P182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8">
        <f t="shared" si="16"/>
        <v>40259.208333333336</v>
      </c>
      <c r="T182" s="8">
        <f t="shared" si="17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0.61802325581395345</v>
      </c>
      <c r="P183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8">
        <f t="shared" si="16"/>
        <v>43012.208333333328</v>
      </c>
      <c r="T183" s="8">
        <f t="shared" si="17"/>
        <v>43030.208333333328</v>
      </c>
    </row>
    <row r="184" spans="1:20" ht="31" hidden="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7.2232472324723247</v>
      </c>
      <c r="P184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8">
        <f t="shared" si="16"/>
        <v>43631.208333333328</v>
      </c>
      <c r="T184" s="8">
        <f t="shared" si="17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0.69117647058823528</v>
      </c>
      <c r="P185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8">
        <f t="shared" si="16"/>
        <v>40430.208333333336</v>
      </c>
      <c r="T185" s="8">
        <f t="shared" si="17"/>
        <v>40443.208333333336</v>
      </c>
    </row>
    <row r="186" spans="1:20" hidden="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2.9305555555555554</v>
      </c>
      <c r="P18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8">
        <f t="shared" si="16"/>
        <v>43588.208333333328</v>
      </c>
      <c r="T186" s="8">
        <f t="shared" si="17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0.71799999999999997</v>
      </c>
      <c r="P187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8">
        <f t="shared" si="16"/>
        <v>43233.208333333328</v>
      </c>
      <c r="T187" s="8">
        <f t="shared" si="17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0.31934684684684683</v>
      </c>
      <c r="P188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8">
        <f t="shared" si="16"/>
        <v>41782.208333333336</v>
      </c>
      <c r="T188" s="8">
        <f t="shared" si="17"/>
        <v>41797.208333333336</v>
      </c>
    </row>
    <row r="189" spans="1:20" hidden="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2.2987375415282392</v>
      </c>
      <c r="P189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8">
        <f t="shared" si="16"/>
        <v>41328.25</v>
      </c>
      <c r="T189" s="8">
        <f t="shared" si="17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0.3201219512195122</v>
      </c>
      <c r="P190">
        <f t="shared" si="13"/>
        <v>75</v>
      </c>
      <c r="Q190" t="str">
        <f t="shared" si="14"/>
        <v>theater</v>
      </c>
      <c r="R190" t="str">
        <f t="shared" si="15"/>
        <v>plays</v>
      </c>
      <c r="S190" s="8">
        <f t="shared" si="16"/>
        <v>41975.25</v>
      </c>
      <c r="T190" s="8">
        <f t="shared" si="17"/>
        <v>41976.25</v>
      </c>
    </row>
    <row r="191" spans="1:20" hidden="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0.23525352848928385</v>
      </c>
      <c r="P191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8">
        <f t="shared" si="16"/>
        <v>42433.25</v>
      </c>
      <c r="T191" s="8">
        <f t="shared" si="17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0.68594594594594593</v>
      </c>
      <c r="P192">
        <f t="shared" si="13"/>
        <v>105.75</v>
      </c>
      <c r="Q192" t="str">
        <f t="shared" si="14"/>
        <v>theater</v>
      </c>
      <c r="R192" t="str">
        <f t="shared" si="15"/>
        <v>plays</v>
      </c>
      <c r="S192" s="8">
        <f t="shared" si="16"/>
        <v>41429.208333333336</v>
      </c>
      <c r="T192" s="8">
        <f t="shared" si="17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0.37952380952380954</v>
      </c>
      <c r="P193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8">
        <f t="shared" si="16"/>
        <v>43536.208333333328</v>
      </c>
      <c r="T193" s="8">
        <f t="shared" si="17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2"/>
        <v>0.19992957746478873</v>
      </c>
      <c r="P194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8">
        <f t="shared" si="16"/>
        <v>41817.208333333336</v>
      </c>
      <c r="T194" s="8">
        <f t="shared" si="17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8">E195/D195</f>
        <v>0.45636363636363636</v>
      </c>
      <c r="P195">
        <f t="shared" ref="P195:P258" si="19">IF(G195&gt;0, (E195/G195), 0)</f>
        <v>46.338461538461537</v>
      </c>
      <c r="Q195" t="str">
        <f t="shared" ref="Q195:Q258" si="20">_xlfn.TEXTBEFORE(N195, "/")</f>
        <v>music</v>
      </c>
      <c r="R195" t="str">
        <f t="shared" ref="R195:R258" si="21">_xlfn.TEXTAFTER(N195, "/")</f>
        <v>indie rock</v>
      </c>
      <c r="S195" s="8">
        <f t="shared" ref="S195:S258" si="22">(((J195/60)/60)/24)+DATE(1970,1,1)</f>
        <v>43198.208333333328</v>
      </c>
      <c r="T195" s="8">
        <f t="shared" ref="T195:T258" si="23">(((K195/60)/60)/24)+DATE(1970,1,1)</f>
        <v>43202.208333333328</v>
      </c>
    </row>
    <row r="196" spans="1:20" hidden="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1.227605633802817</v>
      </c>
      <c r="P19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8">
        <f t="shared" si="22"/>
        <v>42261.208333333328</v>
      </c>
      <c r="T196" s="8">
        <f t="shared" si="23"/>
        <v>42277.208333333328</v>
      </c>
    </row>
    <row r="197" spans="1:20" hidden="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3.61753164556962</v>
      </c>
      <c r="P197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8">
        <f t="shared" si="22"/>
        <v>43310.208333333328</v>
      </c>
      <c r="T197" s="8">
        <f t="shared" si="23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0.63146341463414635</v>
      </c>
      <c r="P19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8">
        <f t="shared" si="22"/>
        <v>42616.208333333328</v>
      </c>
      <c r="T198" s="8">
        <f t="shared" si="23"/>
        <v>42635.208333333328</v>
      </c>
    </row>
    <row r="199" spans="1:20" hidden="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2.9820475319926874</v>
      </c>
      <c r="P199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8">
        <f t="shared" si="22"/>
        <v>42909.208333333328</v>
      </c>
      <c r="T199" s="8">
        <f t="shared" si="23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9.5585443037974685E-2</v>
      </c>
      <c r="P200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8">
        <f t="shared" si="22"/>
        <v>40396.208333333336</v>
      </c>
      <c r="T200" s="8">
        <f t="shared" si="23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0.5377777777777778</v>
      </c>
      <c r="P201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8">
        <f t="shared" si="22"/>
        <v>42192.208333333328</v>
      </c>
      <c r="T201" s="8">
        <f t="shared" si="23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0.02</v>
      </c>
      <c r="P202">
        <f t="shared" si="19"/>
        <v>2</v>
      </c>
      <c r="Q202" t="str">
        <f t="shared" si="20"/>
        <v>theater</v>
      </c>
      <c r="R202" t="str">
        <f t="shared" si="21"/>
        <v>plays</v>
      </c>
      <c r="S202" s="8">
        <f t="shared" si="22"/>
        <v>40262.208333333336</v>
      </c>
      <c r="T202" s="8">
        <f t="shared" si="23"/>
        <v>40273.208333333336</v>
      </c>
    </row>
    <row r="203" spans="1:20" hidden="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6.8119047619047617</v>
      </c>
      <c r="P203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8">
        <f t="shared" si="22"/>
        <v>41845.208333333336</v>
      </c>
      <c r="T203" s="8">
        <f t="shared" si="23"/>
        <v>41863.208333333336</v>
      </c>
    </row>
    <row r="204" spans="1:20" hidden="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0.78831325301204824</v>
      </c>
      <c r="P204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8">
        <f t="shared" si="22"/>
        <v>40818.208333333336</v>
      </c>
      <c r="T204" s="8">
        <f t="shared" si="23"/>
        <v>40822.208333333336</v>
      </c>
    </row>
    <row r="205" spans="1:20" ht="31" hidden="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1.3440792216817234</v>
      </c>
      <c r="P205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8">
        <f t="shared" si="22"/>
        <v>42752.25</v>
      </c>
      <c r="T205" s="8">
        <f t="shared" si="23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3.372E-2</v>
      </c>
      <c r="P20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8">
        <f t="shared" si="22"/>
        <v>40636.208333333336</v>
      </c>
      <c r="T206" s="8">
        <f t="shared" si="23"/>
        <v>40646.208333333336</v>
      </c>
    </row>
    <row r="207" spans="1:20" hidden="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4.3184615384615386</v>
      </c>
      <c r="P207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8">
        <f t="shared" si="22"/>
        <v>43390.208333333328</v>
      </c>
      <c r="T207" s="8">
        <f t="shared" si="23"/>
        <v>43402.208333333328</v>
      </c>
    </row>
    <row r="208" spans="1:20" hidden="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0.38844444444444443</v>
      </c>
      <c r="P208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8">
        <f t="shared" si="22"/>
        <v>40236.25</v>
      </c>
      <c r="T208" s="8">
        <f t="shared" si="23"/>
        <v>40245.25</v>
      </c>
    </row>
    <row r="209" spans="1:20" ht="31" hidden="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4.2569999999999997</v>
      </c>
      <c r="P209">
        <f t="shared" si="19"/>
        <v>99</v>
      </c>
      <c r="Q209" t="str">
        <f t="shared" si="20"/>
        <v>music</v>
      </c>
      <c r="R209" t="str">
        <f t="shared" si="21"/>
        <v>rock</v>
      </c>
      <c r="S209" s="8">
        <f t="shared" si="22"/>
        <v>43340.208333333328</v>
      </c>
      <c r="T209" s="8">
        <f t="shared" si="23"/>
        <v>43360.208333333328</v>
      </c>
    </row>
    <row r="210" spans="1:20" hidden="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1.0112239715591671</v>
      </c>
      <c r="P210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8">
        <f t="shared" si="22"/>
        <v>43048.25</v>
      </c>
      <c r="T210" s="8">
        <f t="shared" si="23"/>
        <v>43072.25</v>
      </c>
    </row>
    <row r="211" spans="1:20" hidden="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0.21188688946015424</v>
      </c>
      <c r="P211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8">
        <f t="shared" si="22"/>
        <v>42496.208333333328</v>
      </c>
      <c r="T211" s="8">
        <f t="shared" si="23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0.67425531914893622</v>
      </c>
      <c r="P212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8">
        <f t="shared" si="22"/>
        <v>42797.25</v>
      </c>
      <c r="T212" s="8">
        <f t="shared" si="23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0.9492337164750958</v>
      </c>
      <c r="P213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8">
        <f t="shared" si="22"/>
        <v>41513.208333333336</v>
      </c>
      <c r="T213" s="8">
        <f t="shared" si="23"/>
        <v>41537.208333333336</v>
      </c>
    </row>
    <row r="214" spans="1:20" ht="31" hidden="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1.5185185185185186</v>
      </c>
      <c r="P214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8">
        <f t="shared" si="22"/>
        <v>43814.25</v>
      </c>
      <c r="T214" s="8">
        <f t="shared" si="23"/>
        <v>43860.25</v>
      </c>
    </row>
    <row r="215" spans="1:20" ht="31" hidden="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1.9516382252559727</v>
      </c>
      <c r="P215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8">
        <f t="shared" si="22"/>
        <v>40488.208333333336</v>
      </c>
      <c r="T215" s="8">
        <f t="shared" si="23"/>
        <v>40496.25</v>
      </c>
    </row>
    <row r="216" spans="1:20" hidden="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10.231428571428571</v>
      </c>
      <c r="P21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8">
        <f t="shared" si="22"/>
        <v>40409.208333333336</v>
      </c>
      <c r="T216" s="8">
        <f t="shared" si="23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3.8418367346938778E-2</v>
      </c>
      <c r="P217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8">
        <f t="shared" si="22"/>
        <v>43509.25</v>
      </c>
      <c r="T217" s="8">
        <f t="shared" si="23"/>
        <v>43511.25</v>
      </c>
    </row>
    <row r="218" spans="1:20" hidden="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1.5507066557107643</v>
      </c>
      <c r="P218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8">
        <f t="shared" si="22"/>
        <v>40869.25</v>
      </c>
      <c r="T218" s="8">
        <f t="shared" si="23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0.44753477588871715</v>
      </c>
      <c r="P219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8">
        <f t="shared" si="22"/>
        <v>43583.208333333328</v>
      </c>
      <c r="T219" s="8">
        <f t="shared" si="23"/>
        <v>43592.208333333328</v>
      </c>
    </row>
    <row r="220" spans="1:20" hidden="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2.1594736842105262</v>
      </c>
      <c r="P220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8">
        <f t="shared" si="22"/>
        <v>40858.25</v>
      </c>
      <c r="T220" s="8">
        <f t="shared" si="23"/>
        <v>40892.25</v>
      </c>
    </row>
    <row r="221" spans="1:20" hidden="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3.3212709832134291</v>
      </c>
      <c r="P221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8">
        <f t="shared" si="22"/>
        <v>41137.208333333336</v>
      </c>
      <c r="T221" s="8">
        <f t="shared" si="23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8.4430379746835441E-2</v>
      </c>
      <c r="P222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8">
        <f t="shared" si="22"/>
        <v>40725.208333333336</v>
      </c>
      <c r="T222" s="8">
        <f t="shared" si="23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0.9862551440329218</v>
      </c>
      <c r="P223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8">
        <f t="shared" si="22"/>
        <v>41081.208333333336</v>
      </c>
      <c r="T223" s="8">
        <f t="shared" si="23"/>
        <v>41083.208333333336</v>
      </c>
    </row>
    <row r="224" spans="1:20" hidden="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1.3797916666666667</v>
      </c>
      <c r="P224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8">
        <f t="shared" si="22"/>
        <v>41914.208333333336</v>
      </c>
      <c r="T224" s="8">
        <f t="shared" si="23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0.93810996563573879</v>
      </c>
      <c r="P225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8">
        <f t="shared" si="22"/>
        <v>42445.208333333328</v>
      </c>
      <c r="T225" s="8">
        <f t="shared" si="23"/>
        <v>42459.208333333328</v>
      </c>
    </row>
    <row r="226" spans="1:20" hidden="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4.0363930885529156</v>
      </c>
      <c r="P22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8">
        <f t="shared" si="22"/>
        <v>41906.208333333336</v>
      </c>
      <c r="T226" s="8">
        <f t="shared" si="23"/>
        <v>41951.25</v>
      </c>
    </row>
    <row r="227" spans="1:20" hidden="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2.6017404129793511</v>
      </c>
      <c r="P227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8">
        <f t="shared" si="22"/>
        <v>41762.208333333336</v>
      </c>
      <c r="T227" s="8">
        <f t="shared" si="23"/>
        <v>41762.208333333336</v>
      </c>
    </row>
    <row r="228" spans="1:20" hidden="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3.6663333333333332</v>
      </c>
      <c r="P228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8">
        <f t="shared" si="22"/>
        <v>40276.208333333336</v>
      </c>
      <c r="T228" s="8">
        <f t="shared" si="23"/>
        <v>40313.208333333336</v>
      </c>
    </row>
    <row r="229" spans="1:20" hidden="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1.687208538587849</v>
      </c>
      <c r="P229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8">
        <f t="shared" si="22"/>
        <v>42139.208333333328</v>
      </c>
      <c r="T229" s="8">
        <f t="shared" si="23"/>
        <v>42145.208333333328</v>
      </c>
    </row>
    <row r="230" spans="1:20" hidden="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1.1990717911530093</v>
      </c>
      <c r="P230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8">
        <f t="shared" si="22"/>
        <v>42613.208333333328</v>
      </c>
      <c r="T230" s="8">
        <f t="shared" si="23"/>
        <v>42638.208333333328</v>
      </c>
    </row>
    <row r="231" spans="1:20" hidden="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1.936892523364486</v>
      </c>
      <c r="P231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8">
        <f t="shared" si="22"/>
        <v>42887.208333333328</v>
      </c>
      <c r="T231" s="8">
        <f t="shared" si="23"/>
        <v>42935.208333333328</v>
      </c>
    </row>
    <row r="232" spans="1:20" hidden="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4.2016666666666671</v>
      </c>
      <c r="P232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8">
        <f t="shared" si="22"/>
        <v>43805.25</v>
      </c>
      <c r="T232" s="8">
        <f t="shared" si="23"/>
        <v>43805.25</v>
      </c>
    </row>
    <row r="233" spans="1:20" hidden="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0.76708333333333334</v>
      </c>
      <c r="P233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8">
        <f t="shared" si="22"/>
        <v>41415.208333333336</v>
      </c>
      <c r="T233" s="8">
        <f t="shared" si="23"/>
        <v>41473.208333333336</v>
      </c>
    </row>
    <row r="234" spans="1:20" hidden="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1.7126470588235294</v>
      </c>
      <c r="P234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8">
        <f t="shared" si="22"/>
        <v>42576.208333333328</v>
      </c>
      <c r="T234" s="8">
        <f t="shared" si="23"/>
        <v>42577.208333333328</v>
      </c>
    </row>
    <row r="235" spans="1:20" hidden="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1.5789473684210527</v>
      </c>
      <c r="P235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8">
        <f t="shared" si="22"/>
        <v>40706.208333333336</v>
      </c>
      <c r="T235" s="8">
        <f t="shared" si="23"/>
        <v>40722.208333333336</v>
      </c>
    </row>
    <row r="236" spans="1:20" hidden="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1.0908</v>
      </c>
      <c r="P23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8">
        <f t="shared" si="22"/>
        <v>42969.208333333328</v>
      </c>
      <c r="T236" s="8">
        <f t="shared" si="23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0.41732558139534881</v>
      </c>
      <c r="P237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8">
        <f t="shared" si="22"/>
        <v>42779.25</v>
      </c>
      <c r="T237" s="8">
        <f t="shared" si="23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0.10944303797468355</v>
      </c>
      <c r="P238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8">
        <f t="shared" si="22"/>
        <v>43641.208333333328</v>
      </c>
      <c r="T238" s="8">
        <f t="shared" si="23"/>
        <v>43648.208333333328</v>
      </c>
    </row>
    <row r="239" spans="1:20" ht="31" hidden="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1.593763440860215</v>
      </c>
      <c r="P239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8">
        <f t="shared" si="22"/>
        <v>41754.208333333336</v>
      </c>
      <c r="T239" s="8">
        <f t="shared" si="23"/>
        <v>41756.208333333336</v>
      </c>
    </row>
    <row r="240" spans="1:20" hidden="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4.2241666666666671</v>
      </c>
      <c r="P240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8">
        <f t="shared" si="22"/>
        <v>43083.25</v>
      </c>
      <c r="T240" s="8">
        <f t="shared" si="23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0.97718749999999999</v>
      </c>
      <c r="P241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8">
        <f t="shared" si="22"/>
        <v>42245.208333333328</v>
      </c>
      <c r="T241" s="8">
        <f t="shared" si="23"/>
        <v>42249.208333333328</v>
      </c>
    </row>
    <row r="242" spans="1:20" hidden="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4.1878911564625847</v>
      </c>
      <c r="P242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8">
        <f t="shared" si="22"/>
        <v>40396.208333333336</v>
      </c>
      <c r="T242" s="8">
        <f t="shared" si="23"/>
        <v>40397.208333333336</v>
      </c>
    </row>
    <row r="243" spans="1:20" hidden="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1.0191632047477746</v>
      </c>
      <c r="P243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8">
        <f t="shared" si="22"/>
        <v>41742.208333333336</v>
      </c>
      <c r="T243" s="8">
        <f t="shared" si="23"/>
        <v>41752.208333333336</v>
      </c>
    </row>
    <row r="244" spans="1:20" hidden="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1.2772619047619047</v>
      </c>
      <c r="P244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8">
        <f t="shared" si="22"/>
        <v>42865.208333333328</v>
      </c>
      <c r="T244" s="8">
        <f t="shared" si="23"/>
        <v>42875.208333333328</v>
      </c>
    </row>
    <row r="245" spans="1:20" ht="31" hidden="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4.4521739130434783</v>
      </c>
      <c r="P245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8">
        <f t="shared" si="22"/>
        <v>43163.25</v>
      </c>
      <c r="T245" s="8">
        <f t="shared" si="23"/>
        <v>43166.25</v>
      </c>
    </row>
    <row r="246" spans="1:20" ht="31" hidden="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5.6971428571428575</v>
      </c>
      <c r="P24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8">
        <f t="shared" si="22"/>
        <v>41834.208333333336</v>
      </c>
      <c r="T246" s="8">
        <f t="shared" si="23"/>
        <v>41886.208333333336</v>
      </c>
    </row>
    <row r="247" spans="1:20" hidden="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5.0934482758620687</v>
      </c>
      <c r="P247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8">
        <f t="shared" si="22"/>
        <v>41736.208333333336</v>
      </c>
      <c r="T247" s="8">
        <f t="shared" si="23"/>
        <v>41737.208333333336</v>
      </c>
    </row>
    <row r="248" spans="1:20" hidden="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3.2553333333333332</v>
      </c>
      <c r="P248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8">
        <f t="shared" si="22"/>
        <v>41491.208333333336</v>
      </c>
      <c r="T248" s="8">
        <f t="shared" si="23"/>
        <v>41495.208333333336</v>
      </c>
    </row>
    <row r="249" spans="1:20" hidden="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9.3261616161616168</v>
      </c>
      <c r="P249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8">
        <f t="shared" si="22"/>
        <v>42726.25</v>
      </c>
      <c r="T249" s="8">
        <f t="shared" si="23"/>
        <v>42741.25</v>
      </c>
    </row>
    <row r="250" spans="1:20" hidden="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2.1133870967741935</v>
      </c>
      <c r="P250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8">
        <f t="shared" si="22"/>
        <v>42004.25</v>
      </c>
      <c r="T250" s="8">
        <f t="shared" si="23"/>
        <v>42009.25</v>
      </c>
    </row>
    <row r="251" spans="1:20" hidden="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2.7332520325203253</v>
      </c>
      <c r="P251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8">
        <f t="shared" si="22"/>
        <v>42006.25</v>
      </c>
      <c r="T251" s="8">
        <f t="shared" si="23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0.03</v>
      </c>
      <c r="P252">
        <f t="shared" si="19"/>
        <v>3</v>
      </c>
      <c r="Q252" t="str">
        <f t="shared" si="20"/>
        <v>music</v>
      </c>
      <c r="R252" t="str">
        <f t="shared" si="21"/>
        <v>rock</v>
      </c>
      <c r="S252" s="8">
        <f t="shared" si="22"/>
        <v>40203.25</v>
      </c>
      <c r="T252" s="8">
        <f t="shared" si="23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0.54084507042253516</v>
      </c>
      <c r="P253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8">
        <f t="shared" si="22"/>
        <v>41252.25</v>
      </c>
      <c r="T253" s="8">
        <f t="shared" si="23"/>
        <v>41254.25</v>
      </c>
    </row>
    <row r="254" spans="1:20" ht="31" hidden="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6.2629999999999999</v>
      </c>
      <c r="P254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8">
        <f t="shared" si="22"/>
        <v>41572.208333333336</v>
      </c>
      <c r="T254" s="8">
        <f t="shared" si="23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0.8902139917695473</v>
      </c>
      <c r="P255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8">
        <f t="shared" si="22"/>
        <v>40641.208333333336</v>
      </c>
      <c r="T255" s="8">
        <f t="shared" si="23"/>
        <v>40653.208333333336</v>
      </c>
    </row>
    <row r="256" spans="1:20" ht="31" hidden="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1.8489130434782608</v>
      </c>
      <c r="P25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8">
        <f t="shared" si="22"/>
        <v>42787.25</v>
      </c>
      <c r="T256" s="8">
        <f t="shared" si="23"/>
        <v>42789.25</v>
      </c>
    </row>
    <row r="257" spans="1:20" ht="31" hidden="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1.2016770186335404</v>
      </c>
      <c r="P257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8">
        <f t="shared" si="22"/>
        <v>40590.25</v>
      </c>
      <c r="T257" s="8">
        <f t="shared" si="23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8"/>
        <v>0.23390243902439026</v>
      </c>
      <c r="P258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8">
        <f t="shared" si="22"/>
        <v>42393.25</v>
      </c>
      <c r="T258" s="8">
        <f t="shared" si="23"/>
        <v>42430.25</v>
      </c>
    </row>
    <row r="259" spans="1:20" hidden="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24">E259/D259</f>
        <v>1.46</v>
      </c>
      <c r="P259">
        <f t="shared" ref="P259:P322" si="25">IF(G259&gt;0, (E259/G259), 0)</f>
        <v>90.456521739130437</v>
      </c>
      <c r="Q259" t="str">
        <f t="shared" ref="Q259:Q322" si="26">_xlfn.TEXTBEFORE(N259, "/")</f>
        <v>theater</v>
      </c>
      <c r="R259" t="str">
        <f t="shared" ref="R259:R322" si="27">_xlfn.TEXTAFTER(N259, "/")</f>
        <v>plays</v>
      </c>
      <c r="S259" s="8">
        <f t="shared" ref="S259:S322" si="28">(((J259/60)/60)/24)+DATE(1970,1,1)</f>
        <v>41338.25</v>
      </c>
      <c r="T259" s="8">
        <f t="shared" ref="T259:T322" si="29">(((K259/60)/60)/24)+DATE(1970,1,1)</f>
        <v>41352.208333333336</v>
      </c>
    </row>
    <row r="260" spans="1:20" hidden="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2.6848000000000001</v>
      </c>
      <c r="P260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8">
        <f t="shared" si="28"/>
        <v>42712.25</v>
      </c>
      <c r="T260" s="8">
        <f t="shared" si="29"/>
        <v>42732.25</v>
      </c>
    </row>
    <row r="261" spans="1:20" ht="31" hidden="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5.9749999999999996</v>
      </c>
      <c r="P261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8">
        <f t="shared" si="28"/>
        <v>41251.25</v>
      </c>
      <c r="T261" s="8">
        <f t="shared" si="29"/>
        <v>41270.25</v>
      </c>
    </row>
    <row r="262" spans="1:20" hidden="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1.5769841269841269</v>
      </c>
      <c r="P262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8">
        <f t="shared" si="28"/>
        <v>41180.208333333336</v>
      </c>
      <c r="T262" s="8">
        <f t="shared" si="29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0.31201660735468567</v>
      </c>
      <c r="P263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8">
        <f t="shared" si="28"/>
        <v>40415.208333333336</v>
      </c>
      <c r="T263" s="8">
        <f t="shared" si="29"/>
        <v>40419.208333333336</v>
      </c>
    </row>
    <row r="264" spans="1:20" hidden="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3.1341176470588237</v>
      </c>
      <c r="P264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8">
        <f t="shared" si="28"/>
        <v>40638.208333333336</v>
      </c>
      <c r="T264" s="8">
        <f t="shared" si="29"/>
        <v>40664.208333333336</v>
      </c>
    </row>
    <row r="265" spans="1:20" hidden="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3.7089655172413791</v>
      </c>
      <c r="P265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8">
        <f t="shared" si="28"/>
        <v>40187.25</v>
      </c>
      <c r="T265" s="8">
        <f t="shared" si="29"/>
        <v>40187.25</v>
      </c>
    </row>
    <row r="266" spans="1:20" hidden="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3.6266447368421053</v>
      </c>
      <c r="P26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8">
        <f t="shared" si="28"/>
        <v>41317.25</v>
      </c>
      <c r="T266" s="8">
        <f t="shared" si="29"/>
        <v>41333.25</v>
      </c>
    </row>
    <row r="267" spans="1:20" hidden="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1.2308163265306122</v>
      </c>
      <c r="P267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8">
        <f t="shared" si="28"/>
        <v>42372.25</v>
      </c>
      <c r="T267" s="8">
        <f t="shared" si="29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0.76766756032171579</v>
      </c>
      <c r="P268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8">
        <f t="shared" si="28"/>
        <v>41950.25</v>
      </c>
      <c r="T268" s="8">
        <f t="shared" si="29"/>
        <v>41983.25</v>
      </c>
    </row>
    <row r="269" spans="1:20" hidden="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2.3362012987012988</v>
      </c>
      <c r="P269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8">
        <f t="shared" si="28"/>
        <v>41206.208333333336</v>
      </c>
      <c r="T269" s="8">
        <f t="shared" si="29"/>
        <v>41222.25</v>
      </c>
    </row>
    <row r="270" spans="1:20" hidden="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1.8053333333333332</v>
      </c>
      <c r="P270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8">
        <f t="shared" si="28"/>
        <v>41186.208333333336</v>
      </c>
      <c r="T270" s="8">
        <f t="shared" si="29"/>
        <v>41232.25</v>
      </c>
    </row>
    <row r="271" spans="1:20" hidden="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2.5262857142857142</v>
      </c>
      <c r="P271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8">
        <f t="shared" si="28"/>
        <v>43496.25</v>
      </c>
      <c r="T271" s="8">
        <f t="shared" si="29"/>
        <v>43517.25</v>
      </c>
    </row>
    <row r="272" spans="1:20" hidden="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0.27176538240368026</v>
      </c>
      <c r="P272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8">
        <f t="shared" si="28"/>
        <v>40514.25</v>
      </c>
      <c r="T272" s="8">
        <f t="shared" si="29"/>
        <v>40516.25</v>
      </c>
    </row>
    <row r="273" spans="1:20" ht="31" hidden="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1.2706571242680547E-2</v>
      </c>
      <c r="P273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8">
        <f t="shared" si="28"/>
        <v>42345.25</v>
      </c>
      <c r="T273" s="8">
        <f t="shared" si="29"/>
        <v>42376.25</v>
      </c>
    </row>
    <row r="274" spans="1:20" hidden="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3.0400978473581213</v>
      </c>
      <c r="P274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8">
        <f t="shared" si="28"/>
        <v>43656.208333333328</v>
      </c>
      <c r="T274" s="8">
        <f t="shared" si="29"/>
        <v>43681.208333333328</v>
      </c>
    </row>
    <row r="275" spans="1:20" hidden="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1.3723076923076922</v>
      </c>
      <c r="P275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8">
        <f t="shared" si="28"/>
        <v>42995.208333333328</v>
      </c>
      <c r="T275" s="8">
        <f t="shared" si="29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0.32208333333333333</v>
      </c>
      <c r="P27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8">
        <f t="shared" si="28"/>
        <v>43045.25</v>
      </c>
      <c r="T276" s="8">
        <f t="shared" si="29"/>
        <v>43050.25</v>
      </c>
    </row>
    <row r="277" spans="1:20" ht="31" hidden="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2.4151282051282053</v>
      </c>
      <c r="P277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8">
        <f t="shared" si="28"/>
        <v>43561.208333333328</v>
      </c>
      <c r="T277" s="8">
        <f t="shared" si="29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0.96799999999999997</v>
      </c>
      <c r="P278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8">
        <f t="shared" si="28"/>
        <v>41018.208333333336</v>
      </c>
      <c r="T278" s="8">
        <f t="shared" si="29"/>
        <v>41023.208333333336</v>
      </c>
    </row>
    <row r="279" spans="1:20" ht="31" hidden="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10.664285714285715</v>
      </c>
      <c r="P279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8">
        <f t="shared" si="28"/>
        <v>40378.208333333336</v>
      </c>
      <c r="T279" s="8">
        <f t="shared" si="29"/>
        <v>40380.208333333336</v>
      </c>
    </row>
    <row r="280" spans="1:20" hidden="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3.2588888888888889</v>
      </c>
      <c r="P280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8">
        <f t="shared" si="28"/>
        <v>41239.25</v>
      </c>
      <c r="T280" s="8">
        <f t="shared" si="29"/>
        <v>41264.25</v>
      </c>
    </row>
    <row r="281" spans="1:20" hidden="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1.7070000000000001</v>
      </c>
      <c r="P281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8">
        <f t="shared" si="28"/>
        <v>43346.208333333328</v>
      </c>
      <c r="T281" s="8">
        <f t="shared" si="29"/>
        <v>43349.208333333328</v>
      </c>
    </row>
    <row r="282" spans="1:20" ht="31" hidden="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5.8144</v>
      </c>
      <c r="P282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8">
        <f t="shared" si="28"/>
        <v>43060.25</v>
      </c>
      <c r="T282" s="8">
        <f t="shared" si="29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0.91520972644376897</v>
      </c>
      <c r="P283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8">
        <f t="shared" si="28"/>
        <v>40979.25</v>
      </c>
      <c r="T283" s="8">
        <f t="shared" si="29"/>
        <v>41000.208333333336</v>
      </c>
    </row>
    <row r="284" spans="1:20" hidden="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1.0804761904761904</v>
      </c>
      <c r="P284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8">
        <f t="shared" si="28"/>
        <v>42701.25</v>
      </c>
      <c r="T284" s="8">
        <f t="shared" si="29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0.18728395061728395</v>
      </c>
      <c r="P285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8">
        <f t="shared" si="28"/>
        <v>42520.208333333328</v>
      </c>
      <c r="T285" s="8">
        <f t="shared" si="29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0.83193877551020412</v>
      </c>
      <c r="P28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8">
        <f t="shared" si="28"/>
        <v>41030.208333333336</v>
      </c>
      <c r="T286" s="8">
        <f t="shared" si="29"/>
        <v>41035.208333333336</v>
      </c>
    </row>
    <row r="287" spans="1:20" hidden="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7.0633333333333335</v>
      </c>
      <c r="P287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8">
        <f t="shared" si="28"/>
        <v>42623.208333333328</v>
      </c>
      <c r="T287" s="8">
        <f t="shared" si="29"/>
        <v>42661.208333333328</v>
      </c>
    </row>
    <row r="288" spans="1:20" hidden="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0.17446030330062445</v>
      </c>
      <c r="P288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8">
        <f t="shared" si="28"/>
        <v>42697.25</v>
      </c>
      <c r="T288" s="8">
        <f t="shared" si="29"/>
        <v>42704.25</v>
      </c>
    </row>
    <row r="289" spans="1:20" hidden="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2.0973015873015872</v>
      </c>
      <c r="P289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8">
        <f t="shared" si="28"/>
        <v>42122.208333333328</v>
      </c>
      <c r="T289" s="8">
        <f t="shared" si="29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0.97785714285714287</v>
      </c>
      <c r="P290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8">
        <f t="shared" si="28"/>
        <v>40982.208333333336</v>
      </c>
      <c r="T290" s="8">
        <f t="shared" si="29"/>
        <v>40983.208333333336</v>
      </c>
    </row>
    <row r="291" spans="1:20" hidden="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16.842500000000001</v>
      </c>
      <c r="P291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8">
        <f t="shared" si="28"/>
        <v>42219.208333333328</v>
      </c>
      <c r="T291" s="8">
        <f t="shared" si="29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0.54402135231316728</v>
      </c>
      <c r="P292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8">
        <f t="shared" si="28"/>
        <v>41404.208333333336</v>
      </c>
      <c r="T292" s="8">
        <f t="shared" si="29"/>
        <v>41436.208333333336</v>
      </c>
    </row>
    <row r="293" spans="1:20" hidden="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4.5661111111111108</v>
      </c>
      <c r="P293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8">
        <f t="shared" si="28"/>
        <v>40831.208333333336</v>
      </c>
      <c r="T293" s="8">
        <f t="shared" si="29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9.8219178082191785E-2</v>
      </c>
      <c r="P294">
        <f t="shared" si="25"/>
        <v>71.7</v>
      </c>
      <c r="Q294" t="str">
        <f t="shared" si="26"/>
        <v>food</v>
      </c>
      <c r="R294" t="str">
        <f t="shared" si="27"/>
        <v>food trucks</v>
      </c>
      <c r="S294" s="8">
        <f t="shared" si="28"/>
        <v>40984.208333333336</v>
      </c>
      <c r="T294" s="8">
        <f t="shared" si="29"/>
        <v>41002.208333333336</v>
      </c>
    </row>
    <row r="295" spans="1:20" hidden="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0.16384615384615384</v>
      </c>
      <c r="P295">
        <f t="shared" si="25"/>
        <v>33.28125</v>
      </c>
      <c r="Q295" t="str">
        <f t="shared" si="26"/>
        <v>theater</v>
      </c>
      <c r="R295" t="str">
        <f t="shared" si="27"/>
        <v>plays</v>
      </c>
      <c r="S295" s="8">
        <f t="shared" si="28"/>
        <v>40456.208333333336</v>
      </c>
      <c r="T295" s="8">
        <f t="shared" si="29"/>
        <v>40465.208333333336</v>
      </c>
    </row>
    <row r="296" spans="1:20" hidden="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13.396666666666667</v>
      </c>
      <c r="P29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8">
        <f t="shared" si="28"/>
        <v>43399.208333333328</v>
      </c>
      <c r="T296" s="8">
        <f t="shared" si="29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0.35650077760497667</v>
      </c>
      <c r="P297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8">
        <f t="shared" si="28"/>
        <v>41562.208333333336</v>
      </c>
      <c r="T297" s="8">
        <f t="shared" si="29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0.54950819672131146</v>
      </c>
      <c r="P298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8">
        <f t="shared" si="28"/>
        <v>43493.25</v>
      </c>
      <c r="T298" s="8">
        <f t="shared" si="29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0.94236111111111109</v>
      </c>
      <c r="P299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8">
        <f t="shared" si="28"/>
        <v>41653.25</v>
      </c>
      <c r="T299" s="8">
        <f t="shared" si="29"/>
        <v>41662.25</v>
      </c>
    </row>
    <row r="300" spans="1:20" hidden="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1.4391428571428571</v>
      </c>
      <c r="P300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8">
        <f t="shared" si="28"/>
        <v>42426.25</v>
      </c>
      <c r="T300" s="8">
        <f t="shared" si="29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0.51421052631578945</v>
      </c>
      <c r="P301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8">
        <f t="shared" si="28"/>
        <v>42432.25</v>
      </c>
      <c r="T301" s="8">
        <f t="shared" si="29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0.05</v>
      </c>
      <c r="P302">
        <f t="shared" si="25"/>
        <v>5</v>
      </c>
      <c r="Q302" t="str">
        <f t="shared" si="26"/>
        <v>publishing</v>
      </c>
      <c r="R302" t="str">
        <f t="shared" si="27"/>
        <v>nonfiction</v>
      </c>
      <c r="S302" s="8">
        <f t="shared" si="28"/>
        <v>42977.208333333328</v>
      </c>
      <c r="T302" s="8">
        <f t="shared" si="29"/>
        <v>42978.208333333328</v>
      </c>
    </row>
    <row r="303" spans="1:20" ht="31" hidden="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13.446666666666667</v>
      </c>
      <c r="P303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8">
        <f t="shared" si="28"/>
        <v>42061.25</v>
      </c>
      <c r="T303" s="8">
        <f t="shared" si="29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0.31844940867279897</v>
      </c>
      <c r="P304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8">
        <f t="shared" si="28"/>
        <v>43345.208333333328</v>
      </c>
      <c r="T304" s="8">
        <f t="shared" si="29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0.82617647058823529</v>
      </c>
      <c r="P305">
        <f t="shared" si="25"/>
        <v>87.78125</v>
      </c>
      <c r="Q305" t="str">
        <f t="shared" si="26"/>
        <v>music</v>
      </c>
      <c r="R305" t="str">
        <f t="shared" si="27"/>
        <v>indie rock</v>
      </c>
      <c r="S305" s="8">
        <f t="shared" si="28"/>
        <v>42376.25</v>
      </c>
      <c r="T305" s="8">
        <f t="shared" si="29"/>
        <v>42381.25</v>
      </c>
    </row>
    <row r="306" spans="1:20" hidden="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5.4614285714285717</v>
      </c>
      <c r="P30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8">
        <f t="shared" si="28"/>
        <v>42589.208333333328</v>
      </c>
      <c r="T306" s="8">
        <f t="shared" si="29"/>
        <v>42630.208333333328</v>
      </c>
    </row>
    <row r="307" spans="1:20" hidden="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2.8621428571428571</v>
      </c>
      <c r="P307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8">
        <f t="shared" si="28"/>
        <v>42448.208333333328</v>
      </c>
      <c r="T307" s="8">
        <f t="shared" si="29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7.9076923076923072E-2</v>
      </c>
      <c r="P308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8">
        <f t="shared" si="28"/>
        <v>42930.208333333328</v>
      </c>
      <c r="T308" s="8">
        <f t="shared" si="29"/>
        <v>42933.208333333328</v>
      </c>
    </row>
    <row r="309" spans="1:20" hidden="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1.3213677811550153</v>
      </c>
      <c r="P309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8">
        <f t="shared" si="28"/>
        <v>41066.208333333336</v>
      </c>
      <c r="T309" s="8">
        <f t="shared" si="29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0.74077834179357027</v>
      </c>
      <c r="P310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8">
        <f t="shared" si="28"/>
        <v>40651.208333333336</v>
      </c>
      <c r="T310" s="8">
        <f t="shared" si="29"/>
        <v>40652.208333333336</v>
      </c>
    </row>
    <row r="311" spans="1:20" hidden="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0.75292682926829269</v>
      </c>
      <c r="P311">
        <f t="shared" si="25"/>
        <v>41.16</v>
      </c>
      <c r="Q311" t="str">
        <f t="shared" si="26"/>
        <v>music</v>
      </c>
      <c r="R311" t="str">
        <f t="shared" si="27"/>
        <v>indie rock</v>
      </c>
      <c r="S311" s="8">
        <f t="shared" si="28"/>
        <v>40807.208333333336</v>
      </c>
      <c r="T311" s="8">
        <f t="shared" si="29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0.20333333333333334</v>
      </c>
      <c r="P312">
        <f t="shared" si="25"/>
        <v>99.125</v>
      </c>
      <c r="Q312" t="str">
        <f t="shared" si="26"/>
        <v>games</v>
      </c>
      <c r="R312" t="str">
        <f t="shared" si="27"/>
        <v>video games</v>
      </c>
      <c r="S312" s="8">
        <f t="shared" si="28"/>
        <v>40277.208333333336</v>
      </c>
      <c r="T312" s="8">
        <f t="shared" si="29"/>
        <v>40293.208333333336</v>
      </c>
    </row>
    <row r="313" spans="1:20" hidden="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2.0336507936507937</v>
      </c>
      <c r="P313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8">
        <f t="shared" si="28"/>
        <v>40590.25</v>
      </c>
      <c r="T313" s="8">
        <f t="shared" si="29"/>
        <v>40602.25</v>
      </c>
    </row>
    <row r="314" spans="1:20" hidden="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3.1022842639593908</v>
      </c>
      <c r="P314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8">
        <f t="shared" si="28"/>
        <v>41572.208333333336</v>
      </c>
      <c r="T314" s="8">
        <f t="shared" si="29"/>
        <v>41579.208333333336</v>
      </c>
    </row>
    <row r="315" spans="1:20" hidden="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3.9531818181818181</v>
      </c>
      <c r="P315">
        <f t="shared" si="25"/>
        <v>39</v>
      </c>
      <c r="Q315" t="str">
        <f t="shared" si="26"/>
        <v>music</v>
      </c>
      <c r="R315" t="str">
        <f t="shared" si="27"/>
        <v>rock</v>
      </c>
      <c r="S315" s="8">
        <f t="shared" si="28"/>
        <v>40966.25</v>
      </c>
      <c r="T315" s="8">
        <f t="shared" si="29"/>
        <v>40968.25</v>
      </c>
    </row>
    <row r="316" spans="1:20" hidden="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2.9471428571428571</v>
      </c>
      <c r="P31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8">
        <f t="shared" si="28"/>
        <v>43536.208333333328</v>
      </c>
      <c r="T316" s="8">
        <f t="shared" si="29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0.33894736842105261</v>
      </c>
      <c r="P317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8">
        <f t="shared" si="28"/>
        <v>41783.208333333336</v>
      </c>
      <c r="T317" s="8">
        <f t="shared" si="29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0.66677083333333331</v>
      </c>
      <c r="P318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8">
        <f t="shared" si="28"/>
        <v>43788.25</v>
      </c>
      <c r="T318" s="8">
        <f t="shared" si="29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0.19227272727272726</v>
      </c>
      <c r="P319">
        <f t="shared" si="25"/>
        <v>42.3</v>
      </c>
      <c r="Q319" t="str">
        <f t="shared" si="26"/>
        <v>theater</v>
      </c>
      <c r="R319" t="str">
        <f t="shared" si="27"/>
        <v>plays</v>
      </c>
      <c r="S319" s="8">
        <f t="shared" si="28"/>
        <v>42869.208333333328</v>
      </c>
      <c r="T319" s="8">
        <f t="shared" si="29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0.15842105263157893</v>
      </c>
      <c r="P320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8">
        <f t="shared" si="28"/>
        <v>41684.25</v>
      </c>
      <c r="T320" s="8">
        <f t="shared" si="29"/>
        <v>41686.25</v>
      </c>
    </row>
    <row r="321" spans="1:20" hidden="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0.38702380952380955</v>
      </c>
      <c r="P321">
        <f t="shared" si="25"/>
        <v>50.796875</v>
      </c>
      <c r="Q321" t="str">
        <f t="shared" si="26"/>
        <v>technology</v>
      </c>
      <c r="R321" t="str">
        <f t="shared" si="27"/>
        <v>web</v>
      </c>
      <c r="S321" s="8">
        <f t="shared" si="28"/>
        <v>40402.208333333336</v>
      </c>
      <c r="T321" s="8">
        <f t="shared" si="29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4"/>
        <v>9.5876777251184833E-2</v>
      </c>
      <c r="P322">
        <f t="shared" si="25"/>
        <v>101.15</v>
      </c>
      <c r="Q322" t="str">
        <f t="shared" si="26"/>
        <v>publishing</v>
      </c>
      <c r="R322" t="str">
        <f t="shared" si="27"/>
        <v>fiction</v>
      </c>
      <c r="S322" s="8">
        <f t="shared" si="28"/>
        <v>40673.208333333336</v>
      </c>
      <c r="T322" s="8">
        <f t="shared" si="29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30">E323/D323</f>
        <v>0.94144366197183094</v>
      </c>
      <c r="P323">
        <f t="shared" ref="P323:P386" si="31">IF(G323&gt;0, (E323/G323), 0)</f>
        <v>65.000810372771468</v>
      </c>
      <c r="Q323" t="str">
        <f t="shared" ref="Q323:Q386" si="32">_xlfn.TEXTBEFORE(N323, "/")</f>
        <v>film &amp; video</v>
      </c>
      <c r="R323" t="str">
        <f t="shared" ref="R323:R386" si="33">_xlfn.TEXTAFTER(N323, "/")</f>
        <v>shorts</v>
      </c>
      <c r="S323" s="8">
        <f t="shared" ref="S323:S386" si="34">(((J323/60)/60)/24)+DATE(1970,1,1)</f>
        <v>40634.208333333336</v>
      </c>
      <c r="T323" s="8">
        <f t="shared" ref="T323:T386" si="35">(((K323/60)/60)/24)+DATE(1970,1,1)</f>
        <v>40642.208333333336</v>
      </c>
    </row>
    <row r="324" spans="1:20" ht="31" hidden="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1.6656234096692113</v>
      </c>
      <c r="P324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8">
        <f t="shared" si="34"/>
        <v>40507.25</v>
      </c>
      <c r="T324" s="8">
        <f t="shared" si="35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0.24134831460674158</v>
      </c>
      <c r="P325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8">
        <f t="shared" si="34"/>
        <v>41725.208333333336</v>
      </c>
      <c r="T325" s="8">
        <f t="shared" si="35"/>
        <v>41727.208333333336</v>
      </c>
    </row>
    <row r="326" spans="1:20" hidden="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1.6405633802816901</v>
      </c>
      <c r="P32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8">
        <f t="shared" si="34"/>
        <v>42176.208333333328</v>
      </c>
      <c r="T326" s="8">
        <f t="shared" si="35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0.90723076923076929</v>
      </c>
      <c r="P327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8">
        <f t="shared" si="34"/>
        <v>43267.208333333328</v>
      </c>
      <c r="T327" s="8">
        <f t="shared" si="35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0.46194444444444444</v>
      </c>
      <c r="P328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8">
        <f t="shared" si="34"/>
        <v>42364.25</v>
      </c>
      <c r="T328" s="8">
        <f t="shared" si="35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0.38538461538461538</v>
      </c>
      <c r="P329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8">
        <f t="shared" si="34"/>
        <v>43705.208333333328</v>
      </c>
      <c r="T329" s="8">
        <f t="shared" si="35"/>
        <v>43709.208333333328</v>
      </c>
    </row>
    <row r="330" spans="1:20" ht="31" hidden="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1.3356231003039514</v>
      </c>
      <c r="P330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8">
        <f t="shared" si="34"/>
        <v>43434.25</v>
      </c>
      <c r="T330" s="8">
        <f t="shared" si="35"/>
        <v>43445.25</v>
      </c>
    </row>
    <row r="331" spans="1:20" hidden="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0.22896588486140726</v>
      </c>
      <c r="P331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8">
        <f t="shared" si="34"/>
        <v>42716.25</v>
      </c>
      <c r="T331" s="8">
        <f t="shared" si="35"/>
        <v>42727.25</v>
      </c>
    </row>
    <row r="332" spans="1:20" ht="31" hidden="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1.8495548961424333</v>
      </c>
      <c r="P332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8">
        <f t="shared" si="34"/>
        <v>43077.25</v>
      </c>
      <c r="T332" s="8">
        <f t="shared" si="35"/>
        <v>43078.25</v>
      </c>
    </row>
    <row r="333" spans="1:20" hidden="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4.4372727272727275</v>
      </c>
      <c r="P333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8">
        <f t="shared" si="34"/>
        <v>40896.25</v>
      </c>
      <c r="T333" s="8">
        <f t="shared" si="35"/>
        <v>40897.25</v>
      </c>
    </row>
    <row r="334" spans="1:20" ht="31" hidden="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1.999806763285024</v>
      </c>
      <c r="P334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8">
        <f t="shared" si="34"/>
        <v>41361.208333333336</v>
      </c>
      <c r="T334" s="8">
        <f t="shared" si="35"/>
        <v>41362.208333333336</v>
      </c>
    </row>
    <row r="335" spans="1:20" hidden="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1.2395833333333333</v>
      </c>
      <c r="P335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8">
        <f t="shared" si="34"/>
        <v>43424.25</v>
      </c>
      <c r="T335" s="8">
        <f t="shared" si="35"/>
        <v>43452.25</v>
      </c>
    </row>
    <row r="336" spans="1:20" hidden="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1.8661329305135952</v>
      </c>
      <c r="P33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8">
        <f t="shared" si="34"/>
        <v>43110.25</v>
      </c>
      <c r="T336" s="8">
        <f t="shared" si="35"/>
        <v>43117.25</v>
      </c>
    </row>
    <row r="337" spans="1:20" hidden="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1.1428538550057536</v>
      </c>
      <c r="P337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8">
        <f t="shared" si="34"/>
        <v>43784.25</v>
      </c>
      <c r="T337" s="8">
        <f t="shared" si="35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0.97032531824611035</v>
      </c>
      <c r="P338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8">
        <f t="shared" si="34"/>
        <v>40527.25</v>
      </c>
      <c r="T338" s="8">
        <f t="shared" si="35"/>
        <v>40528.25</v>
      </c>
    </row>
    <row r="339" spans="1:20" hidden="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1.2281904761904763</v>
      </c>
      <c r="P339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8">
        <f t="shared" si="34"/>
        <v>43780.25</v>
      </c>
      <c r="T339" s="8">
        <f t="shared" si="35"/>
        <v>43781.25</v>
      </c>
    </row>
    <row r="340" spans="1:20" hidden="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1.7914326647564469</v>
      </c>
      <c r="P340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8">
        <f t="shared" si="34"/>
        <v>40821.208333333336</v>
      </c>
      <c r="T340" s="8">
        <f t="shared" si="35"/>
        <v>40851.208333333336</v>
      </c>
    </row>
    <row r="341" spans="1:20" hidden="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0.79951577402787966</v>
      </c>
      <c r="P341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8">
        <f t="shared" si="34"/>
        <v>42949.208333333328</v>
      </c>
      <c r="T341" s="8">
        <f t="shared" si="35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0.94242587601078165</v>
      </c>
      <c r="P342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8">
        <f t="shared" si="34"/>
        <v>40889.25</v>
      </c>
      <c r="T342" s="8">
        <f t="shared" si="35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0.84669291338582675</v>
      </c>
      <c r="P343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8">
        <f t="shared" si="34"/>
        <v>42244.208333333328</v>
      </c>
      <c r="T343" s="8">
        <f t="shared" si="35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0.66521920668058454</v>
      </c>
      <c r="P344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8">
        <f t="shared" si="34"/>
        <v>41475.208333333336</v>
      </c>
      <c r="T344" s="8">
        <f t="shared" si="35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0.53922222222222227</v>
      </c>
      <c r="P345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8">
        <f t="shared" si="34"/>
        <v>41597.25</v>
      </c>
      <c r="T345" s="8">
        <f t="shared" si="35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0.41983299595141699</v>
      </c>
      <c r="P34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8">
        <f t="shared" si="34"/>
        <v>43122.25</v>
      </c>
      <c r="T346" s="8">
        <f t="shared" si="35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0.14694796954314721</v>
      </c>
      <c r="P347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8">
        <f t="shared" si="34"/>
        <v>42194.208333333328</v>
      </c>
      <c r="T347" s="8">
        <f t="shared" si="35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0.34475</v>
      </c>
      <c r="P348">
        <f t="shared" si="31"/>
        <v>110.32</v>
      </c>
      <c r="Q348" t="str">
        <f t="shared" si="32"/>
        <v>music</v>
      </c>
      <c r="R348" t="str">
        <f t="shared" si="33"/>
        <v>indie rock</v>
      </c>
      <c r="S348" s="8">
        <f t="shared" si="34"/>
        <v>42971.208333333328</v>
      </c>
      <c r="T348" s="8">
        <f t="shared" si="35"/>
        <v>43026.208333333328</v>
      </c>
    </row>
    <row r="349" spans="1:20" hidden="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14.007777777777777</v>
      </c>
      <c r="P349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8">
        <f t="shared" si="34"/>
        <v>42046.25</v>
      </c>
      <c r="T349" s="8">
        <f t="shared" si="35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0.71770351758793971</v>
      </c>
      <c r="P350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8">
        <f t="shared" si="34"/>
        <v>42782.25</v>
      </c>
      <c r="T350" s="8">
        <f t="shared" si="35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0.53074115044247783</v>
      </c>
      <c r="P351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8">
        <f t="shared" si="34"/>
        <v>42930.208333333328</v>
      </c>
      <c r="T351" s="8">
        <f t="shared" si="35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0.05</v>
      </c>
      <c r="P352">
        <f t="shared" si="31"/>
        <v>5</v>
      </c>
      <c r="Q352" t="str">
        <f t="shared" si="32"/>
        <v>music</v>
      </c>
      <c r="R352" t="str">
        <f t="shared" si="33"/>
        <v>jazz</v>
      </c>
      <c r="S352" s="8">
        <f t="shared" si="34"/>
        <v>42144.208333333328</v>
      </c>
      <c r="T352" s="8">
        <f t="shared" si="35"/>
        <v>42162.208333333328</v>
      </c>
    </row>
    <row r="353" spans="1:20" hidden="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1.2770715249662619</v>
      </c>
      <c r="P353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8">
        <f t="shared" si="34"/>
        <v>42240.208333333328</v>
      </c>
      <c r="T353" s="8">
        <f t="shared" si="35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0.34892857142857142</v>
      </c>
      <c r="P354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8">
        <f t="shared" si="34"/>
        <v>42315.25</v>
      </c>
      <c r="T354" s="8">
        <f t="shared" si="35"/>
        <v>42323.25</v>
      </c>
    </row>
    <row r="355" spans="1:20" hidden="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4.105982142857143</v>
      </c>
      <c r="P355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8">
        <f t="shared" si="34"/>
        <v>43651.208333333328</v>
      </c>
      <c r="T355" s="8">
        <f t="shared" si="35"/>
        <v>43652.208333333328</v>
      </c>
    </row>
    <row r="356" spans="1:20" hidden="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1.2373770491803278</v>
      </c>
      <c r="P35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8">
        <f t="shared" si="34"/>
        <v>41520.208333333336</v>
      </c>
      <c r="T356" s="8">
        <f t="shared" si="35"/>
        <v>41527.208333333336</v>
      </c>
    </row>
    <row r="357" spans="1:20" hidden="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0.58973684210526311</v>
      </c>
      <c r="P357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8">
        <f t="shared" si="34"/>
        <v>42757.25</v>
      </c>
      <c r="T357" s="8">
        <f t="shared" si="35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0.36892473118279567</v>
      </c>
      <c r="P358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8">
        <f t="shared" si="34"/>
        <v>40922.25</v>
      </c>
      <c r="T358" s="8">
        <f t="shared" si="35"/>
        <v>40931.25</v>
      </c>
    </row>
    <row r="359" spans="1:20" hidden="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1.8491304347826087</v>
      </c>
      <c r="P359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8">
        <f t="shared" si="34"/>
        <v>42250.208333333328</v>
      </c>
      <c r="T359" s="8">
        <f t="shared" si="35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0.11814432989690722</v>
      </c>
      <c r="P360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8">
        <f t="shared" si="34"/>
        <v>43322.208333333328</v>
      </c>
      <c r="T360" s="8">
        <f t="shared" si="35"/>
        <v>43325.208333333328</v>
      </c>
    </row>
    <row r="361" spans="1:20" hidden="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2.9870000000000001</v>
      </c>
      <c r="P361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8">
        <f t="shared" si="34"/>
        <v>40782.208333333336</v>
      </c>
      <c r="T361" s="8">
        <f t="shared" si="35"/>
        <v>40789.208333333336</v>
      </c>
    </row>
    <row r="362" spans="1:20" hidden="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2.2635175879396985</v>
      </c>
      <c r="P362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8">
        <f t="shared" si="34"/>
        <v>40544.25</v>
      </c>
      <c r="T362" s="8">
        <f t="shared" si="35"/>
        <v>40558.25</v>
      </c>
    </row>
    <row r="363" spans="1:20" hidden="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1.7356363636363636</v>
      </c>
      <c r="P363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8">
        <f t="shared" si="34"/>
        <v>43015.208333333328</v>
      </c>
      <c r="T363" s="8">
        <f t="shared" si="35"/>
        <v>43039.208333333328</v>
      </c>
    </row>
    <row r="364" spans="1:20" hidden="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3.7175675675675675</v>
      </c>
      <c r="P364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8">
        <f t="shared" si="34"/>
        <v>40570.25</v>
      </c>
      <c r="T364" s="8">
        <f t="shared" si="35"/>
        <v>40608.25</v>
      </c>
    </row>
    <row r="365" spans="1:20" hidden="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1.601923076923077</v>
      </c>
      <c r="P365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8">
        <f t="shared" si="34"/>
        <v>40904.25</v>
      </c>
      <c r="T365" s="8">
        <f t="shared" si="35"/>
        <v>40905.25</v>
      </c>
    </row>
    <row r="366" spans="1:20" hidden="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16.163333333333334</v>
      </c>
      <c r="P36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8">
        <f t="shared" si="34"/>
        <v>43164.25</v>
      </c>
      <c r="T366" s="8">
        <f t="shared" si="35"/>
        <v>43194.208333333328</v>
      </c>
    </row>
    <row r="367" spans="1:20" hidden="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7.3343749999999996</v>
      </c>
      <c r="P367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8">
        <f t="shared" si="34"/>
        <v>42733.25</v>
      </c>
      <c r="T367" s="8">
        <f t="shared" si="35"/>
        <v>42760.25</v>
      </c>
    </row>
    <row r="368" spans="1:20" hidden="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5.9211111111111112</v>
      </c>
      <c r="P368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8">
        <f t="shared" si="34"/>
        <v>40546.25</v>
      </c>
      <c r="T368" s="8">
        <f t="shared" si="35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0.18888888888888888</v>
      </c>
      <c r="P369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8">
        <f t="shared" si="34"/>
        <v>41930.208333333336</v>
      </c>
      <c r="T369" s="8">
        <f t="shared" si="35"/>
        <v>41954.25</v>
      </c>
    </row>
    <row r="370" spans="1:20" hidden="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2.7680769230769231</v>
      </c>
      <c r="P370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8">
        <f t="shared" si="34"/>
        <v>40464.208333333336</v>
      </c>
      <c r="T370" s="8">
        <f t="shared" si="35"/>
        <v>40487.208333333336</v>
      </c>
    </row>
    <row r="371" spans="1:20" hidden="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2.730185185185185</v>
      </c>
      <c r="P371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8">
        <f t="shared" si="34"/>
        <v>41308.25</v>
      </c>
      <c r="T371" s="8">
        <f t="shared" si="35"/>
        <v>41347.208333333336</v>
      </c>
    </row>
    <row r="372" spans="1:20" hidden="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1.593633125556545</v>
      </c>
      <c r="P372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8">
        <f t="shared" si="34"/>
        <v>43570.208333333328</v>
      </c>
      <c r="T372" s="8">
        <f t="shared" si="35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0.67869978858350954</v>
      </c>
      <c r="P373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8">
        <f t="shared" si="34"/>
        <v>42043.25</v>
      </c>
      <c r="T373" s="8">
        <f t="shared" si="35"/>
        <v>42094.208333333328</v>
      </c>
    </row>
    <row r="374" spans="1:20" ht="31" hidden="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15.915555555555555</v>
      </c>
      <c r="P374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8">
        <f t="shared" si="34"/>
        <v>42012.25</v>
      </c>
      <c r="T374" s="8">
        <f t="shared" si="35"/>
        <v>42032.25</v>
      </c>
    </row>
    <row r="375" spans="1:20" hidden="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7.3018222222222224</v>
      </c>
      <c r="P375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8">
        <f t="shared" si="34"/>
        <v>42964.208333333328</v>
      </c>
      <c r="T375" s="8">
        <f t="shared" si="35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0.13185782556750297</v>
      </c>
      <c r="P37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8">
        <f t="shared" si="34"/>
        <v>43476.25</v>
      </c>
      <c r="T376" s="8">
        <f t="shared" si="35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0.54777777777777781</v>
      </c>
      <c r="P377">
        <f t="shared" si="31"/>
        <v>59.16</v>
      </c>
      <c r="Q377" t="str">
        <f t="shared" si="32"/>
        <v>music</v>
      </c>
      <c r="R377" t="str">
        <f t="shared" si="33"/>
        <v>indie rock</v>
      </c>
      <c r="S377" s="8">
        <f t="shared" si="34"/>
        <v>42293.208333333328</v>
      </c>
      <c r="T377" s="8">
        <f t="shared" si="35"/>
        <v>42350.25</v>
      </c>
    </row>
    <row r="378" spans="1:20" hidden="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3.6102941176470589</v>
      </c>
      <c r="P378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8">
        <f t="shared" si="34"/>
        <v>41826.208333333336</v>
      </c>
      <c r="T378" s="8">
        <f t="shared" si="35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0.10257545271629778</v>
      </c>
      <c r="P379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8">
        <f t="shared" si="34"/>
        <v>43760.208333333328</v>
      </c>
      <c r="T379" s="8">
        <f t="shared" si="35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0.13962962962962963</v>
      </c>
      <c r="P380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8">
        <f t="shared" si="34"/>
        <v>43241.208333333328</v>
      </c>
      <c r="T380" s="8">
        <f t="shared" si="35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0.40444444444444444</v>
      </c>
      <c r="P381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8">
        <f t="shared" si="34"/>
        <v>40843.208333333336</v>
      </c>
      <c r="T381" s="8">
        <f t="shared" si="35"/>
        <v>40857.25</v>
      </c>
    </row>
    <row r="382" spans="1:20" ht="31" hidden="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1.6032</v>
      </c>
      <c r="P382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8">
        <f t="shared" si="34"/>
        <v>41448.208333333336</v>
      </c>
      <c r="T382" s="8">
        <f t="shared" si="35"/>
        <v>41453.208333333336</v>
      </c>
    </row>
    <row r="383" spans="1:20" hidden="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1.8394339622641509</v>
      </c>
      <c r="P383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8">
        <f t="shared" si="34"/>
        <v>42163.208333333328</v>
      </c>
      <c r="T383" s="8">
        <f t="shared" si="35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0.63769230769230767</v>
      </c>
      <c r="P384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8">
        <f t="shared" si="34"/>
        <v>43024.208333333328</v>
      </c>
      <c r="T384" s="8">
        <f t="shared" si="35"/>
        <v>43043.208333333328</v>
      </c>
    </row>
    <row r="385" spans="1:20" hidden="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2.2538095238095237</v>
      </c>
      <c r="P385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8">
        <f t="shared" si="34"/>
        <v>43509.25</v>
      </c>
      <c r="T385" s="8">
        <f t="shared" si="35"/>
        <v>43515.25</v>
      </c>
    </row>
    <row r="386" spans="1:20" hidden="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0"/>
        <v>1.7200961538461539</v>
      </c>
      <c r="P38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8">
        <f t="shared" si="34"/>
        <v>42776.25</v>
      </c>
      <c r="T386" s="8">
        <f t="shared" si="35"/>
        <v>42803.25</v>
      </c>
    </row>
    <row r="387" spans="1:20" ht="31" hidden="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36">E387/D387</f>
        <v>1.4616709511568124</v>
      </c>
      <c r="P387">
        <f t="shared" ref="P387:P450" si="37">IF(G387&gt;0, (E387/G387), 0)</f>
        <v>50.007915567282325</v>
      </c>
      <c r="Q387" t="str">
        <f t="shared" ref="Q387:Q450" si="38">_xlfn.TEXTBEFORE(N387, "/")</f>
        <v>publishing</v>
      </c>
      <c r="R387" t="str">
        <f t="shared" ref="R387:R450" si="39">_xlfn.TEXTAFTER(N387, "/")</f>
        <v>nonfiction</v>
      </c>
      <c r="S387" s="8">
        <f t="shared" ref="S387:S450" si="40">(((J387/60)/60)/24)+DATE(1970,1,1)</f>
        <v>43553.208333333328</v>
      </c>
      <c r="T387" s="8">
        <f t="shared" ref="T387:T450" si="41">(((K387/60)/60)/24)+DATE(1970,1,1)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0.76423616236162362</v>
      </c>
      <c r="P388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8">
        <f t="shared" si="40"/>
        <v>40355.208333333336</v>
      </c>
      <c r="T388" s="8">
        <f t="shared" si="41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0.39261467889908258</v>
      </c>
      <c r="P389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8">
        <f t="shared" si="40"/>
        <v>41072.208333333336</v>
      </c>
      <c r="T389" s="8">
        <f t="shared" si="41"/>
        <v>41077.208333333336</v>
      </c>
    </row>
    <row r="390" spans="1:20" hidden="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0.11270034843205574</v>
      </c>
      <c r="P390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8">
        <f t="shared" si="40"/>
        <v>40912.25</v>
      </c>
      <c r="T390" s="8">
        <f t="shared" si="41"/>
        <v>40914.25</v>
      </c>
    </row>
    <row r="391" spans="1:20" hidden="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1.2211084337349398</v>
      </c>
      <c r="P391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8">
        <f t="shared" si="40"/>
        <v>40479.208333333336</v>
      </c>
      <c r="T391" s="8">
        <f t="shared" si="41"/>
        <v>40506.25</v>
      </c>
    </row>
    <row r="392" spans="1:20" hidden="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1.8654166666666667</v>
      </c>
      <c r="P392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8">
        <f t="shared" si="40"/>
        <v>41530.208333333336</v>
      </c>
      <c r="T392" s="8">
        <f t="shared" si="41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7.27317880794702E-2</v>
      </c>
      <c r="P393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8">
        <f t="shared" si="40"/>
        <v>41653.25</v>
      </c>
      <c r="T393" s="8">
        <f t="shared" si="41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0.65642371234207963</v>
      </c>
      <c r="P394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8">
        <f t="shared" si="40"/>
        <v>40549.25</v>
      </c>
      <c r="T394" s="8">
        <f t="shared" si="41"/>
        <v>40551.25</v>
      </c>
    </row>
    <row r="395" spans="1:20" hidden="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2.2896178343949045</v>
      </c>
      <c r="P395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8">
        <f t="shared" si="40"/>
        <v>42933.208333333328</v>
      </c>
      <c r="T395" s="8">
        <f t="shared" si="41"/>
        <v>42934.208333333328</v>
      </c>
    </row>
    <row r="396" spans="1:20" hidden="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4.6937499999999996</v>
      </c>
      <c r="P39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8">
        <f t="shared" si="40"/>
        <v>41484.208333333336</v>
      </c>
      <c r="T396" s="8">
        <f t="shared" si="41"/>
        <v>41494.208333333336</v>
      </c>
    </row>
    <row r="397" spans="1:20" ht="31" hidden="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1.3011267605633803</v>
      </c>
      <c r="P397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8">
        <f t="shared" si="40"/>
        <v>40885.25</v>
      </c>
      <c r="T397" s="8">
        <f t="shared" si="41"/>
        <v>40886.25</v>
      </c>
    </row>
    <row r="398" spans="1:20" hidden="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1.6705422993492407</v>
      </c>
      <c r="P398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8">
        <f t="shared" si="40"/>
        <v>43378.208333333328</v>
      </c>
      <c r="T398" s="8">
        <f t="shared" si="41"/>
        <v>43386.208333333328</v>
      </c>
    </row>
    <row r="399" spans="1:20" hidden="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1.738641975308642</v>
      </c>
      <c r="P399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8">
        <f t="shared" si="40"/>
        <v>41417.208333333336</v>
      </c>
      <c r="T399" s="8">
        <f t="shared" si="41"/>
        <v>41423.208333333336</v>
      </c>
    </row>
    <row r="400" spans="1:20" ht="31" hidden="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7.1776470588235295</v>
      </c>
      <c r="P400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8">
        <f t="shared" si="40"/>
        <v>43228.208333333328</v>
      </c>
      <c r="T400" s="8">
        <f t="shared" si="41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0.63850976361767731</v>
      </c>
      <c r="P401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8">
        <f t="shared" si="40"/>
        <v>40576.25</v>
      </c>
      <c r="T401" s="8">
        <f t="shared" si="41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0.02</v>
      </c>
      <c r="P402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8">
        <f t="shared" si="40"/>
        <v>41502.208333333336</v>
      </c>
      <c r="T402" s="8">
        <f t="shared" si="41"/>
        <v>41524.208333333336</v>
      </c>
    </row>
    <row r="403" spans="1:20" hidden="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15.302222222222222</v>
      </c>
      <c r="P403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8">
        <f t="shared" si="40"/>
        <v>43765.208333333328</v>
      </c>
      <c r="T403" s="8">
        <f t="shared" si="41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0.40356164383561643</v>
      </c>
      <c r="P404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8">
        <f t="shared" si="40"/>
        <v>40914.25</v>
      </c>
      <c r="T404" s="8">
        <f t="shared" si="41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0.86220633299284988</v>
      </c>
      <c r="P405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8">
        <f t="shared" si="40"/>
        <v>40310.208333333336</v>
      </c>
      <c r="T405" s="8">
        <f t="shared" si="41"/>
        <v>40346.208333333336</v>
      </c>
    </row>
    <row r="406" spans="1:20" hidden="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3.1558486707566464</v>
      </c>
      <c r="P40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8">
        <f t="shared" si="40"/>
        <v>43053.25</v>
      </c>
      <c r="T406" s="8">
        <f t="shared" si="41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0.89618243243243245</v>
      </c>
      <c r="P407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8">
        <f t="shared" si="40"/>
        <v>43255.208333333328</v>
      </c>
      <c r="T407" s="8">
        <f t="shared" si="41"/>
        <v>43305.208333333328</v>
      </c>
    </row>
    <row r="408" spans="1:20" hidden="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1.8214503816793892</v>
      </c>
      <c r="P408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8">
        <f t="shared" si="40"/>
        <v>41304.25</v>
      </c>
      <c r="T408" s="8">
        <f t="shared" si="41"/>
        <v>41316.25</v>
      </c>
    </row>
    <row r="409" spans="1:20" hidden="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3.5588235294117645</v>
      </c>
      <c r="P409">
        <f t="shared" si="37"/>
        <v>25</v>
      </c>
      <c r="Q409" t="str">
        <f t="shared" si="38"/>
        <v>theater</v>
      </c>
      <c r="R409" t="str">
        <f t="shared" si="39"/>
        <v>plays</v>
      </c>
      <c r="S409" s="8">
        <f t="shared" si="40"/>
        <v>43751.208333333328</v>
      </c>
      <c r="T409" s="8">
        <f t="shared" si="41"/>
        <v>43758.208333333328</v>
      </c>
    </row>
    <row r="410" spans="1:20" hidden="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1.3183695652173912</v>
      </c>
      <c r="P410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8">
        <f t="shared" si="40"/>
        <v>42541.208333333328</v>
      </c>
      <c r="T410" s="8">
        <f t="shared" si="41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0.46315634218289087</v>
      </c>
      <c r="P411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8">
        <f t="shared" si="40"/>
        <v>42843.208333333328</v>
      </c>
      <c r="T411" s="8">
        <f t="shared" si="41"/>
        <v>42847.208333333328</v>
      </c>
    </row>
    <row r="412" spans="1:20" hidden="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0.36132726089785294</v>
      </c>
      <c r="P412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8">
        <f t="shared" si="40"/>
        <v>42122.208333333328</v>
      </c>
      <c r="T412" s="8">
        <f t="shared" si="41"/>
        <v>42122.208333333328</v>
      </c>
    </row>
    <row r="413" spans="1:20" hidden="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1.0462820512820512</v>
      </c>
      <c r="P413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8">
        <f t="shared" si="40"/>
        <v>42884.208333333328</v>
      </c>
      <c r="T413" s="8">
        <f t="shared" si="41"/>
        <v>42886.208333333328</v>
      </c>
    </row>
    <row r="414" spans="1:20" hidden="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6.6885714285714286</v>
      </c>
      <c r="P414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8">
        <f t="shared" si="40"/>
        <v>41642.25</v>
      </c>
      <c r="T414" s="8">
        <f t="shared" si="41"/>
        <v>41652.25</v>
      </c>
    </row>
    <row r="415" spans="1:20" hidden="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0.62072823218997364</v>
      </c>
      <c r="P415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8">
        <f t="shared" si="40"/>
        <v>43431.25</v>
      </c>
      <c r="T415" s="8">
        <f t="shared" si="41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0.84699787460148779</v>
      </c>
      <c r="P41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8">
        <f t="shared" si="40"/>
        <v>40288.208333333336</v>
      </c>
      <c r="T416" s="8">
        <f t="shared" si="41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0.11059030837004405</v>
      </c>
      <c r="P417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8">
        <f t="shared" si="40"/>
        <v>40921.25</v>
      </c>
      <c r="T417" s="8">
        <f t="shared" si="41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0.43838781575037145</v>
      </c>
      <c r="P418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8">
        <f t="shared" si="40"/>
        <v>40560.25</v>
      </c>
      <c r="T418" s="8">
        <f t="shared" si="41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0.55470588235294116</v>
      </c>
      <c r="P419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8">
        <f t="shared" si="40"/>
        <v>43407.208333333328</v>
      </c>
      <c r="T419" s="8">
        <f t="shared" si="41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0.57399511301160655</v>
      </c>
      <c r="P420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8">
        <f t="shared" si="40"/>
        <v>41035.208333333336</v>
      </c>
      <c r="T420" s="8">
        <f t="shared" si="41"/>
        <v>41036.208333333336</v>
      </c>
    </row>
    <row r="421" spans="1:20" hidden="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1.2343497363796134</v>
      </c>
      <c r="P421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8">
        <f t="shared" si="40"/>
        <v>40899.25</v>
      </c>
      <c r="T421" s="8">
        <f t="shared" si="41"/>
        <v>40905.25</v>
      </c>
    </row>
    <row r="422" spans="1:20" hidden="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1.2846</v>
      </c>
      <c r="P422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8">
        <f t="shared" si="40"/>
        <v>42911.208333333328</v>
      </c>
      <c r="T422" s="8">
        <f t="shared" si="41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0.63989361702127656</v>
      </c>
      <c r="P423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8">
        <f t="shared" si="40"/>
        <v>42915.208333333328</v>
      </c>
      <c r="T423" s="8">
        <f t="shared" si="41"/>
        <v>42945.208333333328</v>
      </c>
    </row>
    <row r="424" spans="1:20" ht="31" hidden="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1.2729885057471264</v>
      </c>
      <c r="P424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8">
        <f t="shared" si="40"/>
        <v>40285.208333333336</v>
      </c>
      <c r="T424" s="8">
        <f t="shared" si="41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0.10638024357239513</v>
      </c>
      <c r="P425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8">
        <f t="shared" si="40"/>
        <v>40808.208333333336</v>
      </c>
      <c r="T425" s="8">
        <f t="shared" si="41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0.40470588235294119</v>
      </c>
      <c r="P42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8">
        <f t="shared" si="40"/>
        <v>43208.208333333328</v>
      </c>
      <c r="T426" s="8">
        <f t="shared" si="41"/>
        <v>43214.208333333328</v>
      </c>
    </row>
    <row r="427" spans="1:20" hidden="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2.8766666666666665</v>
      </c>
      <c r="P427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8">
        <f t="shared" si="40"/>
        <v>42213.208333333328</v>
      </c>
      <c r="T427" s="8">
        <f t="shared" si="41"/>
        <v>42219.208333333328</v>
      </c>
    </row>
    <row r="428" spans="1:20" hidden="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5.7294444444444448</v>
      </c>
      <c r="P428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8">
        <f t="shared" si="40"/>
        <v>41332.25</v>
      </c>
      <c r="T428" s="8">
        <f t="shared" si="41"/>
        <v>41339.25</v>
      </c>
    </row>
    <row r="429" spans="1:20" hidden="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1.1290429799426933</v>
      </c>
      <c r="P429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8">
        <f t="shared" si="40"/>
        <v>41895.208333333336</v>
      </c>
      <c r="T429" s="8">
        <f t="shared" si="41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0.46387573964497042</v>
      </c>
      <c r="P430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8">
        <f t="shared" si="40"/>
        <v>40585.25</v>
      </c>
      <c r="T430" s="8">
        <f t="shared" si="41"/>
        <v>40592.25</v>
      </c>
    </row>
    <row r="431" spans="1:20" hidden="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0.90675916230366493</v>
      </c>
      <c r="P431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8">
        <f t="shared" si="40"/>
        <v>41680.25</v>
      </c>
      <c r="T431" s="8">
        <f t="shared" si="41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0.67740740740740746</v>
      </c>
      <c r="P432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8">
        <f t="shared" si="40"/>
        <v>43737.208333333328</v>
      </c>
      <c r="T432" s="8">
        <f t="shared" si="41"/>
        <v>43771.208333333328</v>
      </c>
    </row>
    <row r="433" spans="1:20" hidden="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1.9249019607843136</v>
      </c>
      <c r="P433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8">
        <f t="shared" si="40"/>
        <v>43273.208333333328</v>
      </c>
      <c r="T433" s="8">
        <f t="shared" si="41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0.82714285714285718</v>
      </c>
      <c r="P434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8">
        <f t="shared" si="40"/>
        <v>41761.208333333336</v>
      </c>
      <c r="T434" s="8">
        <f t="shared" si="41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0.54163920922570019</v>
      </c>
      <c r="P435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8">
        <f t="shared" si="40"/>
        <v>41603.25</v>
      </c>
      <c r="T435" s="8">
        <f t="shared" si="41"/>
        <v>41619.25</v>
      </c>
    </row>
    <row r="436" spans="1:20" hidden="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0.16722222222222222</v>
      </c>
      <c r="P436">
        <f t="shared" si="37"/>
        <v>90.3</v>
      </c>
      <c r="Q436" t="str">
        <f t="shared" si="38"/>
        <v>theater</v>
      </c>
      <c r="R436" t="str">
        <f t="shared" si="39"/>
        <v>plays</v>
      </c>
      <c r="S436" s="8">
        <f t="shared" si="40"/>
        <v>42705.25</v>
      </c>
      <c r="T436" s="8">
        <f t="shared" si="41"/>
        <v>42719.25</v>
      </c>
    </row>
    <row r="437" spans="1:20" hidden="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1.168766404199475</v>
      </c>
      <c r="P437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8">
        <f t="shared" si="40"/>
        <v>41988.25</v>
      </c>
      <c r="T437" s="8">
        <f t="shared" si="41"/>
        <v>42000.25</v>
      </c>
    </row>
    <row r="438" spans="1:20" hidden="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10.521538461538462</v>
      </c>
      <c r="P438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8">
        <f t="shared" si="40"/>
        <v>43575.208333333328</v>
      </c>
      <c r="T438" s="8">
        <f t="shared" si="41"/>
        <v>43576.208333333328</v>
      </c>
    </row>
    <row r="439" spans="1:20" hidden="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1.2307407407407407</v>
      </c>
      <c r="P439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8">
        <f t="shared" si="40"/>
        <v>42260.208333333328</v>
      </c>
      <c r="T439" s="8">
        <f t="shared" si="41"/>
        <v>42263.208333333328</v>
      </c>
    </row>
    <row r="440" spans="1:20" ht="31" hidden="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1.7863855421686747</v>
      </c>
      <c r="P440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8">
        <f t="shared" si="40"/>
        <v>41337.25</v>
      </c>
      <c r="T440" s="8">
        <f t="shared" si="41"/>
        <v>41367.208333333336</v>
      </c>
    </row>
    <row r="441" spans="1:20" hidden="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3.5528169014084505</v>
      </c>
      <c r="P441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8">
        <f t="shared" si="40"/>
        <v>42680.208333333328</v>
      </c>
      <c r="T441" s="8">
        <f t="shared" si="41"/>
        <v>42687.25</v>
      </c>
    </row>
    <row r="442" spans="1:20" hidden="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1.6190634146341463</v>
      </c>
      <c r="P442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8">
        <f t="shared" si="40"/>
        <v>42916.208333333328</v>
      </c>
      <c r="T442" s="8">
        <f t="shared" si="41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0.24914285714285714</v>
      </c>
      <c r="P443">
        <f t="shared" si="37"/>
        <v>54.5</v>
      </c>
      <c r="Q443" t="str">
        <f t="shared" si="38"/>
        <v>technology</v>
      </c>
      <c r="R443" t="str">
        <f t="shared" si="39"/>
        <v>wearables</v>
      </c>
      <c r="S443" s="8">
        <f t="shared" si="40"/>
        <v>41025.208333333336</v>
      </c>
      <c r="T443" s="8">
        <f t="shared" si="41"/>
        <v>41053.208333333336</v>
      </c>
    </row>
    <row r="444" spans="1:20" hidden="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1.9872222222222222</v>
      </c>
      <c r="P444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8">
        <f t="shared" si="40"/>
        <v>42980.208333333328</v>
      </c>
      <c r="T444" s="8">
        <f t="shared" si="41"/>
        <v>42996.208333333328</v>
      </c>
    </row>
    <row r="445" spans="1:20" hidden="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0.34752688172043011</v>
      </c>
      <c r="P445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8">
        <f t="shared" si="40"/>
        <v>40451.208333333336</v>
      </c>
      <c r="T445" s="8">
        <f t="shared" si="41"/>
        <v>40470.208333333336</v>
      </c>
    </row>
    <row r="446" spans="1:20" hidden="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1.7641935483870967</v>
      </c>
      <c r="P44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8">
        <f t="shared" si="40"/>
        <v>40748.208333333336</v>
      </c>
      <c r="T446" s="8">
        <f t="shared" si="41"/>
        <v>40750.208333333336</v>
      </c>
    </row>
    <row r="447" spans="1:20" ht="31" hidden="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5.1138095238095236</v>
      </c>
      <c r="P447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8">
        <f t="shared" si="40"/>
        <v>40515.25</v>
      </c>
      <c r="T447" s="8">
        <f t="shared" si="41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0.82044117647058823</v>
      </c>
      <c r="P448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8">
        <f t="shared" si="40"/>
        <v>41261.25</v>
      </c>
      <c r="T448" s="8">
        <f t="shared" si="41"/>
        <v>41263.25</v>
      </c>
    </row>
    <row r="449" spans="1:20" ht="31" hidden="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0.24326030927835052</v>
      </c>
      <c r="P449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8">
        <f t="shared" si="40"/>
        <v>43088.25</v>
      </c>
      <c r="T449" s="8">
        <f t="shared" si="41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6"/>
        <v>0.50482758620689661</v>
      </c>
      <c r="P450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8">
        <f t="shared" si="40"/>
        <v>41378.208333333336</v>
      </c>
      <c r="T450" s="8">
        <f t="shared" si="41"/>
        <v>41380.208333333336</v>
      </c>
    </row>
    <row r="451" spans="1:20" hidden="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42">E451/D451</f>
        <v>9.67</v>
      </c>
      <c r="P451">
        <f t="shared" ref="P451:P514" si="43">IF(G451&gt;0, (E451/G451), 0)</f>
        <v>101.19767441860465</v>
      </c>
      <c r="Q451" t="str">
        <f t="shared" ref="Q451:Q514" si="44">_xlfn.TEXTBEFORE(N451, "/")</f>
        <v>games</v>
      </c>
      <c r="R451" t="str">
        <f t="shared" ref="R451:R514" si="45">_xlfn.TEXTAFTER(N451, "/")</f>
        <v>video games</v>
      </c>
      <c r="S451" s="8">
        <f t="shared" ref="S451:S514" si="46">(((J451/60)/60)/24)+DATE(1970,1,1)</f>
        <v>43530.25</v>
      </c>
      <c r="T451" s="8">
        <f t="shared" ref="T451:T514" si="47">(((K451/60)/60)/24)+DATE(1970,1,1)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0.04</v>
      </c>
      <c r="P452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8">
        <f t="shared" si="46"/>
        <v>43394.208333333328</v>
      </c>
      <c r="T452" s="8">
        <f t="shared" si="47"/>
        <v>43417.25</v>
      </c>
    </row>
    <row r="453" spans="1:20" hidden="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1.2284501347708894</v>
      </c>
      <c r="P453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8">
        <f t="shared" si="46"/>
        <v>42935.208333333328</v>
      </c>
      <c r="T453" s="8">
        <f t="shared" si="47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0.63437500000000002</v>
      </c>
      <c r="P454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8">
        <f t="shared" si="46"/>
        <v>40365.208333333336</v>
      </c>
      <c r="T454" s="8">
        <f t="shared" si="47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0.56331688596491225</v>
      </c>
      <c r="P455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8">
        <f t="shared" si="46"/>
        <v>42705.25</v>
      </c>
      <c r="T455" s="8">
        <f t="shared" si="47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0.44074999999999998</v>
      </c>
      <c r="P45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8">
        <f t="shared" si="46"/>
        <v>41568.208333333336</v>
      </c>
      <c r="T456" s="8">
        <f t="shared" si="47"/>
        <v>41604.25</v>
      </c>
    </row>
    <row r="457" spans="1:20" hidden="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1.1837253218884121</v>
      </c>
      <c r="P457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8">
        <f t="shared" si="46"/>
        <v>40809.208333333336</v>
      </c>
      <c r="T457" s="8">
        <f t="shared" si="47"/>
        <v>40832.208333333336</v>
      </c>
    </row>
    <row r="458" spans="1:20" ht="31" hidden="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1.041243169398907</v>
      </c>
      <c r="P458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8">
        <f t="shared" si="46"/>
        <v>43141.25</v>
      </c>
      <c r="T458" s="8">
        <f t="shared" si="47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0.26640000000000003</v>
      </c>
      <c r="P459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8">
        <f t="shared" si="46"/>
        <v>42657.208333333328</v>
      </c>
      <c r="T459" s="8">
        <f t="shared" si="47"/>
        <v>42659.208333333328</v>
      </c>
    </row>
    <row r="460" spans="1:20" hidden="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3.5120118343195266</v>
      </c>
      <c r="P460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8">
        <f t="shared" si="46"/>
        <v>40265.208333333336</v>
      </c>
      <c r="T460" s="8">
        <f t="shared" si="47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0.90063492063492068</v>
      </c>
      <c r="P461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8">
        <f t="shared" si="46"/>
        <v>42001.25</v>
      </c>
      <c r="T461" s="8">
        <f t="shared" si="47"/>
        <v>42026.25</v>
      </c>
    </row>
    <row r="462" spans="1:20" hidden="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1.7162500000000001</v>
      </c>
      <c r="P462">
        <f t="shared" si="43"/>
        <v>82.38</v>
      </c>
      <c r="Q462" t="str">
        <f t="shared" si="44"/>
        <v>theater</v>
      </c>
      <c r="R462" t="str">
        <f t="shared" si="45"/>
        <v>plays</v>
      </c>
      <c r="S462" s="8">
        <f t="shared" si="46"/>
        <v>40399.208333333336</v>
      </c>
      <c r="T462" s="8">
        <f t="shared" si="47"/>
        <v>40402.208333333336</v>
      </c>
    </row>
    <row r="463" spans="1:20" hidden="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1.4104655870445344</v>
      </c>
      <c r="P463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8">
        <f t="shared" si="46"/>
        <v>41757.208333333336</v>
      </c>
      <c r="T463" s="8">
        <f t="shared" si="47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0.30579449152542371</v>
      </c>
      <c r="P464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8">
        <f t="shared" si="46"/>
        <v>41304.25</v>
      </c>
      <c r="T464" s="8">
        <f t="shared" si="47"/>
        <v>41342.25</v>
      </c>
    </row>
    <row r="465" spans="1:20" ht="31" hidden="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1.0816455696202532</v>
      </c>
      <c r="P465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8">
        <f t="shared" si="46"/>
        <v>41639.25</v>
      </c>
      <c r="T465" s="8">
        <f t="shared" si="47"/>
        <v>41643.25</v>
      </c>
    </row>
    <row r="466" spans="1:20" hidden="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1.3345505617977529</v>
      </c>
      <c r="P46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8">
        <f t="shared" si="46"/>
        <v>43142.25</v>
      </c>
      <c r="T466" s="8">
        <f t="shared" si="47"/>
        <v>43156.25</v>
      </c>
    </row>
    <row r="467" spans="1:20" hidden="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1.8785106382978722</v>
      </c>
      <c r="P467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8">
        <f t="shared" si="46"/>
        <v>43127.25</v>
      </c>
      <c r="T467" s="8">
        <f t="shared" si="47"/>
        <v>43136.25</v>
      </c>
    </row>
    <row r="468" spans="1:20" hidden="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3.32</v>
      </c>
      <c r="P468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8">
        <f t="shared" si="46"/>
        <v>41409.208333333336</v>
      </c>
      <c r="T468" s="8">
        <f t="shared" si="47"/>
        <v>41432.208333333336</v>
      </c>
    </row>
    <row r="469" spans="1:20" ht="31" hidden="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5.7521428571428572</v>
      </c>
      <c r="P469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8">
        <f t="shared" si="46"/>
        <v>42331.25</v>
      </c>
      <c r="T469" s="8">
        <f t="shared" si="47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0.40500000000000003</v>
      </c>
      <c r="P470">
        <f t="shared" si="43"/>
        <v>101.25</v>
      </c>
      <c r="Q470" t="str">
        <f t="shared" si="44"/>
        <v>theater</v>
      </c>
      <c r="R470" t="str">
        <f t="shared" si="45"/>
        <v>plays</v>
      </c>
      <c r="S470" s="8">
        <f t="shared" si="46"/>
        <v>43569.208333333328</v>
      </c>
      <c r="T470" s="8">
        <f t="shared" si="47"/>
        <v>43585.208333333328</v>
      </c>
    </row>
    <row r="471" spans="1:20" hidden="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1.8442857142857143</v>
      </c>
      <c r="P471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8">
        <f t="shared" si="46"/>
        <v>42142.208333333328</v>
      </c>
      <c r="T471" s="8">
        <f t="shared" si="47"/>
        <v>42144.208333333328</v>
      </c>
    </row>
    <row r="472" spans="1:20" hidden="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2.8580555555555556</v>
      </c>
      <c r="P472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8">
        <f t="shared" si="46"/>
        <v>42716.25</v>
      </c>
      <c r="T472" s="8">
        <f t="shared" si="47"/>
        <v>42723.25</v>
      </c>
    </row>
    <row r="473" spans="1:20" hidden="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3.19</v>
      </c>
      <c r="P473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8">
        <f t="shared" si="46"/>
        <v>41031.208333333336</v>
      </c>
      <c r="T473" s="8">
        <f t="shared" si="47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0.39234070221066319</v>
      </c>
      <c r="P474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8">
        <f t="shared" si="46"/>
        <v>43535.208333333328</v>
      </c>
      <c r="T474" s="8">
        <f t="shared" si="47"/>
        <v>43589.208333333328</v>
      </c>
    </row>
    <row r="475" spans="1:20" hidden="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1.7814000000000001</v>
      </c>
      <c r="P475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8">
        <f t="shared" si="46"/>
        <v>43277.208333333328</v>
      </c>
      <c r="T475" s="8">
        <f t="shared" si="47"/>
        <v>43278.208333333328</v>
      </c>
    </row>
    <row r="476" spans="1:20" hidden="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3.6515</v>
      </c>
      <c r="P47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8">
        <f t="shared" si="46"/>
        <v>41989.25</v>
      </c>
      <c r="T476" s="8">
        <f t="shared" si="47"/>
        <v>41990.25</v>
      </c>
    </row>
    <row r="477" spans="1:20" ht="31" hidden="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1.1394594594594594</v>
      </c>
      <c r="P477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8">
        <f t="shared" si="46"/>
        <v>41450.208333333336</v>
      </c>
      <c r="T477" s="8">
        <f t="shared" si="47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0.29828720626631855</v>
      </c>
      <c r="P478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8">
        <f t="shared" si="46"/>
        <v>43322.208333333328</v>
      </c>
      <c r="T478" s="8">
        <f t="shared" si="47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0.54270588235294115</v>
      </c>
      <c r="P479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8">
        <f t="shared" si="46"/>
        <v>40720.208333333336</v>
      </c>
      <c r="T479" s="8">
        <f t="shared" si="47"/>
        <v>40747.208333333336</v>
      </c>
    </row>
    <row r="480" spans="1:20" hidden="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2.3634156976744185</v>
      </c>
      <c r="P480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8">
        <f t="shared" si="46"/>
        <v>42072.208333333328</v>
      </c>
      <c r="T480" s="8">
        <f t="shared" si="47"/>
        <v>42084.208333333328</v>
      </c>
    </row>
    <row r="481" spans="1:20" hidden="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5.1291666666666664</v>
      </c>
      <c r="P481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8">
        <f t="shared" si="46"/>
        <v>42945.208333333328</v>
      </c>
      <c r="T481" s="8">
        <f t="shared" si="47"/>
        <v>42947.208333333328</v>
      </c>
    </row>
    <row r="482" spans="1:20" hidden="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1.0065116279069768</v>
      </c>
      <c r="P482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8">
        <f t="shared" si="46"/>
        <v>40248.25</v>
      </c>
      <c r="T482" s="8">
        <f t="shared" si="47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0.81348423194303154</v>
      </c>
      <c r="P483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8">
        <f t="shared" si="46"/>
        <v>41913.208333333336</v>
      </c>
      <c r="T483" s="8">
        <f t="shared" si="47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0.16404761904761905</v>
      </c>
      <c r="P484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8">
        <f t="shared" si="46"/>
        <v>40963.25</v>
      </c>
      <c r="T484" s="8">
        <f t="shared" si="47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0.52774617067833696</v>
      </c>
      <c r="P485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8">
        <f t="shared" si="46"/>
        <v>43811.25</v>
      </c>
      <c r="T485" s="8">
        <f t="shared" si="47"/>
        <v>43818.25</v>
      </c>
    </row>
    <row r="486" spans="1:20" hidden="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2.6020608108108108</v>
      </c>
      <c r="P48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8">
        <f t="shared" si="46"/>
        <v>41855.208333333336</v>
      </c>
      <c r="T486" s="8">
        <f t="shared" si="47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0.30732891832229581</v>
      </c>
      <c r="P487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8">
        <f t="shared" si="46"/>
        <v>43626.208333333328</v>
      </c>
      <c r="T487" s="8">
        <f t="shared" si="47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0.13500000000000001</v>
      </c>
      <c r="P488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8">
        <f t="shared" si="46"/>
        <v>43168.25</v>
      </c>
      <c r="T488" s="8">
        <f t="shared" si="47"/>
        <v>43183.208333333328</v>
      </c>
    </row>
    <row r="489" spans="1:20" hidden="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1.7862556663644606</v>
      </c>
      <c r="P489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8">
        <f t="shared" si="46"/>
        <v>42845.208333333328</v>
      </c>
      <c r="T489" s="8">
        <f t="shared" si="47"/>
        <v>42878.208333333328</v>
      </c>
    </row>
    <row r="490" spans="1:20" hidden="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2.2005660377358489</v>
      </c>
      <c r="P490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8">
        <f t="shared" si="46"/>
        <v>42403.25</v>
      </c>
      <c r="T490" s="8">
        <f t="shared" si="47"/>
        <v>42420.25</v>
      </c>
    </row>
    <row r="491" spans="1:20" hidden="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1.015108695652174</v>
      </c>
      <c r="P491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8">
        <f t="shared" si="46"/>
        <v>40406.208333333336</v>
      </c>
      <c r="T491" s="8">
        <f t="shared" si="47"/>
        <v>40411.208333333336</v>
      </c>
    </row>
    <row r="492" spans="1:20" hidden="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1.915</v>
      </c>
      <c r="P492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8">
        <f t="shared" si="46"/>
        <v>43786.25</v>
      </c>
      <c r="T492" s="8">
        <f t="shared" si="47"/>
        <v>43793.25</v>
      </c>
    </row>
    <row r="493" spans="1:20" ht="31" hidden="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3.0534683098591549</v>
      </c>
      <c r="P493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8">
        <f t="shared" si="46"/>
        <v>41456.208333333336</v>
      </c>
      <c r="T493" s="8">
        <f t="shared" si="47"/>
        <v>41482.208333333336</v>
      </c>
    </row>
    <row r="494" spans="1:20" hidden="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0.23995287958115183</v>
      </c>
      <c r="P494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8">
        <f t="shared" si="46"/>
        <v>40336.208333333336</v>
      </c>
      <c r="T494" s="8">
        <f t="shared" si="47"/>
        <v>40371.208333333336</v>
      </c>
    </row>
    <row r="495" spans="1:20" hidden="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7.2377777777777776</v>
      </c>
      <c r="P495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8">
        <f t="shared" si="46"/>
        <v>43645.208333333328</v>
      </c>
      <c r="T495" s="8">
        <f t="shared" si="47"/>
        <v>43658.208333333328</v>
      </c>
    </row>
    <row r="496" spans="1:20" ht="31" hidden="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5.4736000000000002</v>
      </c>
      <c r="P49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8">
        <f t="shared" si="46"/>
        <v>40990.208333333336</v>
      </c>
      <c r="T496" s="8">
        <f t="shared" si="47"/>
        <v>40991.208333333336</v>
      </c>
    </row>
    <row r="497" spans="1:20" hidden="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4.1449999999999996</v>
      </c>
      <c r="P497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8">
        <f t="shared" si="46"/>
        <v>41800.208333333336</v>
      </c>
      <c r="T497" s="8">
        <f t="shared" si="47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9.0696409140369975E-3</v>
      </c>
      <c r="P498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8">
        <f t="shared" si="46"/>
        <v>42876.208333333328</v>
      </c>
      <c r="T498" s="8">
        <f t="shared" si="47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0.34173469387755101</v>
      </c>
      <c r="P499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8">
        <f t="shared" si="46"/>
        <v>42724.25</v>
      </c>
      <c r="T499" s="8">
        <f t="shared" si="47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0.239488107549121</v>
      </c>
      <c r="P500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8">
        <f t="shared" si="46"/>
        <v>42005.25</v>
      </c>
      <c r="T500" s="8">
        <f t="shared" si="47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0.48072649572649573</v>
      </c>
      <c r="P501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8">
        <f t="shared" si="46"/>
        <v>42444.208333333328</v>
      </c>
      <c r="T501" s="8">
        <f t="shared" si="47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>
        <f t="shared" si="43"/>
        <v>0</v>
      </c>
      <c r="Q502" t="str">
        <f t="shared" si="44"/>
        <v>theater</v>
      </c>
      <c r="R502" t="str">
        <f t="shared" si="45"/>
        <v>plays</v>
      </c>
      <c r="S502" s="8">
        <f t="shared" si="46"/>
        <v>41395.208333333336</v>
      </c>
      <c r="T502" s="8">
        <f t="shared" si="47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0.70145182291666663</v>
      </c>
      <c r="P503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8">
        <f t="shared" si="46"/>
        <v>41345.208333333336</v>
      </c>
      <c r="T503" s="8">
        <f t="shared" si="47"/>
        <v>41347.208333333336</v>
      </c>
    </row>
    <row r="504" spans="1:20" hidden="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5.2992307692307694</v>
      </c>
      <c r="P504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8">
        <f t="shared" si="46"/>
        <v>41117.208333333336</v>
      </c>
      <c r="T504" s="8">
        <f t="shared" si="47"/>
        <v>41146.208333333336</v>
      </c>
    </row>
    <row r="505" spans="1:20" ht="31" hidden="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1.8032549019607844</v>
      </c>
      <c r="P505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8">
        <f t="shared" si="46"/>
        <v>42186.208333333328</v>
      </c>
      <c r="T505" s="8">
        <f t="shared" si="47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0.92320000000000002</v>
      </c>
      <c r="P50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8">
        <f t="shared" si="46"/>
        <v>42142.208333333328</v>
      </c>
      <c r="T506" s="8">
        <f t="shared" si="47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0.13901001112347053</v>
      </c>
      <c r="P507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8">
        <f t="shared" si="46"/>
        <v>41341.25</v>
      </c>
      <c r="T507" s="8">
        <f t="shared" si="47"/>
        <v>41383.208333333336</v>
      </c>
    </row>
    <row r="508" spans="1:20" hidden="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9.2707777777777771</v>
      </c>
      <c r="P508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8">
        <f t="shared" si="46"/>
        <v>43062.25</v>
      </c>
      <c r="T508" s="8">
        <f t="shared" si="47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0.39857142857142858</v>
      </c>
      <c r="P509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8">
        <f t="shared" si="46"/>
        <v>41373.208333333336</v>
      </c>
      <c r="T509" s="8">
        <f t="shared" si="47"/>
        <v>41422.208333333336</v>
      </c>
    </row>
    <row r="510" spans="1:20" hidden="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1.1222929936305732</v>
      </c>
      <c r="P510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8">
        <f t="shared" si="46"/>
        <v>43310.208333333328</v>
      </c>
      <c r="T510" s="8">
        <f t="shared" si="47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0.70925816023738875</v>
      </c>
      <c r="P511">
        <f t="shared" si="43"/>
        <v>95</v>
      </c>
      <c r="Q511" t="str">
        <f t="shared" si="44"/>
        <v>theater</v>
      </c>
      <c r="R511" t="str">
        <f t="shared" si="45"/>
        <v>plays</v>
      </c>
      <c r="S511" s="8">
        <f t="shared" si="46"/>
        <v>41034.208333333336</v>
      </c>
      <c r="T511" s="8">
        <f t="shared" si="47"/>
        <v>41044.208333333336</v>
      </c>
    </row>
    <row r="512" spans="1:20" hidden="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1.1908974358974358</v>
      </c>
      <c r="P512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8">
        <f t="shared" si="46"/>
        <v>43251.208333333328</v>
      </c>
      <c r="T512" s="8">
        <f t="shared" si="47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0.24017591339648173</v>
      </c>
      <c r="P513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8">
        <f t="shared" si="46"/>
        <v>43671.208333333328</v>
      </c>
      <c r="T513" s="8">
        <f t="shared" si="47"/>
        <v>43681.208333333328</v>
      </c>
    </row>
    <row r="514" spans="1:20" hidden="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2"/>
        <v>1.3931868131868133</v>
      </c>
      <c r="P514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8">
        <f t="shared" si="46"/>
        <v>41825.208333333336</v>
      </c>
      <c r="T514" s="8">
        <f t="shared" si="47"/>
        <v>41826.208333333336</v>
      </c>
    </row>
    <row r="515" spans="1:20" hidden="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48">E515/D515</f>
        <v>0.39277108433734942</v>
      </c>
      <c r="P515">
        <f t="shared" ref="P515:P578" si="49">IF(G515&gt;0, (E515/G515), 0)</f>
        <v>93.142857142857139</v>
      </c>
      <c r="Q515" t="str">
        <f t="shared" ref="Q515:Q578" si="50">_xlfn.TEXTBEFORE(N515, "/")</f>
        <v>film &amp; video</v>
      </c>
      <c r="R515" t="str">
        <f t="shared" ref="R515:R578" si="51">_xlfn.TEXTAFTER(N515, "/")</f>
        <v>television</v>
      </c>
      <c r="S515" s="8">
        <f t="shared" ref="S515:S578" si="52">(((J515/60)/60)/24)+DATE(1970,1,1)</f>
        <v>40430.208333333336</v>
      </c>
      <c r="T515" s="8">
        <f t="shared" ref="T515:T578" si="53">(((K515/60)/60)/24)+DATE(1970,1,1)</f>
        <v>40432.208333333336</v>
      </c>
    </row>
    <row r="516" spans="1:20" hidden="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0.22439077144917088</v>
      </c>
      <c r="P51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8">
        <f t="shared" si="52"/>
        <v>41614.25</v>
      </c>
      <c r="T516" s="8">
        <f t="shared" si="53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0.55779069767441858</v>
      </c>
      <c r="P517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8">
        <f t="shared" si="52"/>
        <v>40900.25</v>
      </c>
      <c r="T517" s="8">
        <f t="shared" si="53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0.42523125996810207</v>
      </c>
      <c r="P518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8">
        <f t="shared" si="52"/>
        <v>40396.208333333336</v>
      </c>
      <c r="T518" s="8">
        <f t="shared" si="53"/>
        <v>40434.208333333336</v>
      </c>
    </row>
    <row r="519" spans="1:20" hidden="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1.1200000000000001</v>
      </c>
      <c r="P519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8">
        <f t="shared" si="52"/>
        <v>42860.208333333328</v>
      </c>
      <c r="T519" s="8">
        <f t="shared" si="53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7.0681818181818179E-2</v>
      </c>
      <c r="P520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8">
        <f t="shared" si="52"/>
        <v>43154.25</v>
      </c>
      <c r="T520" s="8">
        <f t="shared" si="53"/>
        <v>43156.25</v>
      </c>
    </row>
    <row r="521" spans="1:20" hidden="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1.0174563871693867</v>
      </c>
      <c r="P521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8">
        <f t="shared" si="52"/>
        <v>42012.25</v>
      </c>
      <c r="T521" s="8">
        <f t="shared" si="53"/>
        <v>42026.25</v>
      </c>
    </row>
    <row r="522" spans="1:20" hidden="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4.2575000000000003</v>
      </c>
      <c r="P522">
        <f t="shared" si="49"/>
        <v>106.4375</v>
      </c>
      <c r="Q522" t="str">
        <f t="shared" si="50"/>
        <v>theater</v>
      </c>
      <c r="R522" t="str">
        <f t="shared" si="51"/>
        <v>plays</v>
      </c>
      <c r="S522" s="8">
        <f t="shared" si="52"/>
        <v>43574.208333333328</v>
      </c>
      <c r="T522" s="8">
        <f t="shared" si="53"/>
        <v>43577.208333333328</v>
      </c>
    </row>
    <row r="523" spans="1:20" hidden="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1.4553947368421052</v>
      </c>
      <c r="P523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8">
        <f t="shared" si="52"/>
        <v>42605.208333333328</v>
      </c>
      <c r="T523" s="8">
        <f t="shared" si="53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0.32453465346534655</v>
      </c>
      <c r="P524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8">
        <f t="shared" si="52"/>
        <v>41093.208333333336</v>
      </c>
      <c r="T524" s="8">
        <f t="shared" si="53"/>
        <v>41105.208333333336</v>
      </c>
    </row>
    <row r="525" spans="1:20" hidden="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7.003333333333333</v>
      </c>
      <c r="P525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8">
        <f t="shared" si="52"/>
        <v>40241.25</v>
      </c>
      <c r="T525" s="8">
        <f t="shared" si="53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0.83904860392967939</v>
      </c>
      <c r="P52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8">
        <f t="shared" si="52"/>
        <v>40294.208333333336</v>
      </c>
      <c r="T526" s="8">
        <f t="shared" si="53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0.84190476190476193</v>
      </c>
      <c r="P527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8">
        <f t="shared" si="52"/>
        <v>40505.25</v>
      </c>
      <c r="T527" s="8">
        <f t="shared" si="53"/>
        <v>40509.25</v>
      </c>
    </row>
    <row r="528" spans="1:20" ht="31" hidden="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1.5595180722891566</v>
      </c>
      <c r="P528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8">
        <f t="shared" si="52"/>
        <v>42364.25</v>
      </c>
      <c r="T528" s="8">
        <f t="shared" si="53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0.99619450317124736</v>
      </c>
      <c r="P529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8">
        <f t="shared" si="52"/>
        <v>42405.25</v>
      </c>
      <c r="T529" s="8">
        <f t="shared" si="53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0.80300000000000005</v>
      </c>
      <c r="P530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8">
        <f t="shared" si="52"/>
        <v>41601.25</v>
      </c>
      <c r="T530" s="8">
        <f t="shared" si="53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0.11254901960784314</v>
      </c>
      <c r="P531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8">
        <f t="shared" si="52"/>
        <v>41769.208333333336</v>
      </c>
      <c r="T531" s="8">
        <f t="shared" si="53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0.91740952380952379</v>
      </c>
      <c r="P532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8">
        <f t="shared" si="52"/>
        <v>40421.208333333336</v>
      </c>
      <c r="T532" s="8">
        <f t="shared" si="53"/>
        <v>40435.208333333336</v>
      </c>
    </row>
    <row r="533" spans="1:20" ht="31" hidden="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0.95521156936261387</v>
      </c>
      <c r="P533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8">
        <f t="shared" si="52"/>
        <v>41589.25</v>
      </c>
      <c r="T533" s="8">
        <f t="shared" si="53"/>
        <v>41645.25</v>
      </c>
    </row>
    <row r="534" spans="1:20" hidden="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5.0287499999999996</v>
      </c>
      <c r="P534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8">
        <f t="shared" si="52"/>
        <v>43125.25</v>
      </c>
      <c r="T534" s="8">
        <f t="shared" si="53"/>
        <v>43126.25</v>
      </c>
    </row>
    <row r="535" spans="1:20" hidden="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1.5924394463667819</v>
      </c>
      <c r="P535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8">
        <f t="shared" si="52"/>
        <v>41479.208333333336</v>
      </c>
      <c r="T535" s="8">
        <f t="shared" si="53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0.15022446689113356</v>
      </c>
      <c r="P53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8">
        <f t="shared" si="52"/>
        <v>43329.208333333328</v>
      </c>
      <c r="T536" s="8">
        <f t="shared" si="53"/>
        <v>43330.208333333328</v>
      </c>
    </row>
    <row r="537" spans="1:20" hidden="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4.820384615384615</v>
      </c>
      <c r="P537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8">
        <f t="shared" si="52"/>
        <v>43259.208333333328</v>
      </c>
      <c r="T537" s="8">
        <f t="shared" si="53"/>
        <v>43261.208333333328</v>
      </c>
    </row>
    <row r="538" spans="1:20" hidden="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1.4996938775510205</v>
      </c>
      <c r="P538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8">
        <f t="shared" si="52"/>
        <v>40414.208333333336</v>
      </c>
      <c r="T538" s="8">
        <f t="shared" si="53"/>
        <v>40440.208333333336</v>
      </c>
    </row>
    <row r="539" spans="1:20" hidden="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1.1722156398104266</v>
      </c>
      <c r="P539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8">
        <f t="shared" si="52"/>
        <v>43342.208333333328</v>
      </c>
      <c r="T539" s="8">
        <f t="shared" si="53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0.37695968274950431</v>
      </c>
      <c r="P540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8">
        <f t="shared" si="52"/>
        <v>41539.208333333336</v>
      </c>
      <c r="T540" s="8">
        <f t="shared" si="53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0.72653061224489801</v>
      </c>
      <c r="P541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8">
        <f t="shared" si="52"/>
        <v>43647.208333333328</v>
      </c>
      <c r="T541" s="8">
        <f t="shared" si="53"/>
        <v>43653.208333333328</v>
      </c>
    </row>
    <row r="542" spans="1:20" hidden="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2.6598113207547169</v>
      </c>
      <c r="P542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8">
        <f t="shared" si="52"/>
        <v>43225.208333333328</v>
      </c>
      <c r="T542" s="8">
        <f t="shared" si="53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0.24205617977528091</v>
      </c>
      <c r="P543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8">
        <f t="shared" si="52"/>
        <v>42165.208333333328</v>
      </c>
      <c r="T543" s="8">
        <f t="shared" si="53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2.5064935064935064E-2</v>
      </c>
      <c r="P544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8">
        <f t="shared" si="52"/>
        <v>42391.25</v>
      </c>
      <c r="T544" s="8">
        <f t="shared" si="53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0.1632979976442874</v>
      </c>
      <c r="P545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8">
        <f t="shared" si="52"/>
        <v>41528.208333333336</v>
      </c>
      <c r="T545" s="8">
        <f t="shared" si="53"/>
        <v>41543.208333333336</v>
      </c>
    </row>
    <row r="546" spans="1:20" ht="31" hidden="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2.7650000000000001</v>
      </c>
      <c r="P54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8">
        <f t="shared" si="52"/>
        <v>42377.25</v>
      </c>
      <c r="T546" s="8">
        <f t="shared" si="53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0.88803571428571426</v>
      </c>
      <c r="P547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8">
        <f t="shared" si="52"/>
        <v>43824.25</v>
      </c>
      <c r="T547" s="8">
        <f t="shared" si="53"/>
        <v>43844.25</v>
      </c>
    </row>
    <row r="548" spans="1:20" hidden="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1.6357142857142857</v>
      </c>
      <c r="P548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8">
        <f t="shared" si="52"/>
        <v>43360.208333333328</v>
      </c>
      <c r="T548" s="8">
        <f t="shared" si="53"/>
        <v>43363.208333333328</v>
      </c>
    </row>
    <row r="549" spans="1:20" hidden="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9.69</v>
      </c>
      <c r="P549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8">
        <f t="shared" si="52"/>
        <v>42029.25</v>
      </c>
      <c r="T549" s="8">
        <f t="shared" si="53"/>
        <v>42041.25</v>
      </c>
    </row>
    <row r="550" spans="1:20" hidden="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2.7091376701966716</v>
      </c>
      <c r="P550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8">
        <f t="shared" si="52"/>
        <v>42461.208333333328</v>
      </c>
      <c r="T550" s="8">
        <f t="shared" si="53"/>
        <v>42474.208333333328</v>
      </c>
    </row>
    <row r="551" spans="1:20" ht="31" hidden="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2.8421355932203389</v>
      </c>
      <c r="P551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8">
        <f t="shared" si="52"/>
        <v>41422.208333333336</v>
      </c>
      <c r="T551" s="8">
        <f t="shared" si="53"/>
        <v>41431.208333333336</v>
      </c>
    </row>
    <row r="552" spans="1:20" ht="31" hidden="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0.04</v>
      </c>
      <c r="P552">
        <f t="shared" si="49"/>
        <v>4</v>
      </c>
      <c r="Q552" t="str">
        <f t="shared" si="50"/>
        <v>music</v>
      </c>
      <c r="R552" t="str">
        <f t="shared" si="51"/>
        <v>indie rock</v>
      </c>
      <c r="S552" s="8">
        <f t="shared" si="52"/>
        <v>40968.25</v>
      </c>
      <c r="T552" s="8">
        <f t="shared" si="53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0.58632981676846196</v>
      </c>
      <c r="P553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8">
        <f t="shared" si="52"/>
        <v>41993.25</v>
      </c>
      <c r="T553" s="8">
        <f t="shared" si="53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0.98511111111111116</v>
      </c>
      <c r="P554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8">
        <f t="shared" si="52"/>
        <v>42700.25</v>
      </c>
      <c r="T554" s="8">
        <f t="shared" si="53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0.43975381008206332</v>
      </c>
      <c r="P555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8">
        <f t="shared" si="52"/>
        <v>40545.25</v>
      </c>
      <c r="T555" s="8">
        <f t="shared" si="53"/>
        <v>40546.25</v>
      </c>
    </row>
    <row r="556" spans="1:20" ht="31" hidden="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1.5166315789473683</v>
      </c>
      <c r="P55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8">
        <f t="shared" si="52"/>
        <v>42723.25</v>
      </c>
      <c r="T556" s="8">
        <f t="shared" si="53"/>
        <v>42729.25</v>
      </c>
    </row>
    <row r="557" spans="1:20" hidden="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2.2363492063492063</v>
      </c>
      <c r="P557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8">
        <f t="shared" si="52"/>
        <v>41731.208333333336</v>
      </c>
      <c r="T557" s="8">
        <f t="shared" si="53"/>
        <v>41762.208333333336</v>
      </c>
    </row>
    <row r="558" spans="1:20" hidden="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2.3975</v>
      </c>
      <c r="P558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8">
        <f t="shared" si="52"/>
        <v>40792.208333333336</v>
      </c>
      <c r="T558" s="8">
        <f t="shared" si="53"/>
        <v>40799.208333333336</v>
      </c>
    </row>
    <row r="559" spans="1:20" hidden="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1.9933333333333334</v>
      </c>
      <c r="P559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8">
        <f t="shared" si="52"/>
        <v>42279.208333333328</v>
      </c>
      <c r="T559" s="8">
        <f t="shared" si="53"/>
        <v>42282.208333333328</v>
      </c>
    </row>
    <row r="560" spans="1:20" hidden="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1.373448275862069</v>
      </c>
      <c r="P560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8">
        <f t="shared" si="52"/>
        <v>42424.25</v>
      </c>
      <c r="T560" s="8">
        <f t="shared" si="53"/>
        <v>42467.208333333328</v>
      </c>
    </row>
    <row r="561" spans="1:20" hidden="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1.009696106362773</v>
      </c>
      <c r="P561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8">
        <f t="shared" si="52"/>
        <v>42584.208333333328</v>
      </c>
      <c r="T561" s="8">
        <f t="shared" si="53"/>
        <v>42591.208333333328</v>
      </c>
    </row>
    <row r="562" spans="1:20" hidden="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7.9416000000000002</v>
      </c>
      <c r="P562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8">
        <f t="shared" si="52"/>
        <v>40865.25</v>
      </c>
      <c r="T562" s="8">
        <f t="shared" si="53"/>
        <v>40905.25</v>
      </c>
    </row>
    <row r="563" spans="1:20" hidden="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3.6970000000000001</v>
      </c>
      <c r="P563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8">
        <f t="shared" si="52"/>
        <v>40833.208333333336</v>
      </c>
      <c r="T563" s="8">
        <f t="shared" si="53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0.12818181818181817</v>
      </c>
      <c r="P564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8">
        <f t="shared" si="52"/>
        <v>43536.208333333328</v>
      </c>
      <c r="T564" s="8">
        <f t="shared" si="53"/>
        <v>43538.208333333328</v>
      </c>
    </row>
    <row r="565" spans="1:20" hidden="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1.3802702702702703</v>
      </c>
      <c r="P565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8">
        <f t="shared" si="52"/>
        <v>43417.25</v>
      </c>
      <c r="T565" s="8">
        <f t="shared" si="53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0.83813278008298753</v>
      </c>
      <c r="P56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8">
        <f t="shared" si="52"/>
        <v>42078.208333333328</v>
      </c>
      <c r="T566" s="8">
        <f t="shared" si="53"/>
        <v>42086.208333333328</v>
      </c>
    </row>
    <row r="567" spans="1:20" hidden="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2.0460063224446787</v>
      </c>
      <c r="P567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8">
        <f t="shared" si="52"/>
        <v>40862.25</v>
      </c>
      <c r="T567" s="8">
        <f t="shared" si="53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0.44344086021505374</v>
      </c>
      <c r="P568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8">
        <f t="shared" si="52"/>
        <v>42424.25</v>
      </c>
      <c r="T568" s="8">
        <f t="shared" si="53"/>
        <v>42447.208333333328</v>
      </c>
    </row>
    <row r="569" spans="1:20" ht="31" hidden="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2.1860294117647059</v>
      </c>
      <c r="P569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8">
        <f t="shared" si="52"/>
        <v>41830.208333333336</v>
      </c>
      <c r="T569" s="8">
        <f t="shared" si="53"/>
        <v>41832.208333333336</v>
      </c>
    </row>
    <row r="570" spans="1:20" hidden="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1.8603314917127072</v>
      </c>
      <c r="P570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8">
        <f t="shared" si="52"/>
        <v>40374.208333333336</v>
      </c>
      <c r="T570" s="8">
        <f t="shared" si="53"/>
        <v>40419.208333333336</v>
      </c>
    </row>
    <row r="571" spans="1:20" hidden="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2.3733830845771142</v>
      </c>
      <c r="P571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8">
        <f t="shared" si="52"/>
        <v>40554.25</v>
      </c>
      <c r="T571" s="8">
        <f t="shared" si="53"/>
        <v>40566.25</v>
      </c>
    </row>
    <row r="572" spans="1:20" hidden="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3.0565384615384614</v>
      </c>
      <c r="P572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8">
        <f t="shared" si="52"/>
        <v>41993.25</v>
      </c>
      <c r="T572" s="8">
        <f t="shared" si="53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0.94142857142857139</v>
      </c>
      <c r="P573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8">
        <f t="shared" si="52"/>
        <v>42174.208333333328</v>
      </c>
      <c r="T573" s="8">
        <f t="shared" si="53"/>
        <v>42221.208333333328</v>
      </c>
    </row>
    <row r="574" spans="1:20" hidden="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0.54400000000000004</v>
      </c>
      <c r="P574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8">
        <f t="shared" si="52"/>
        <v>42275.208333333328</v>
      </c>
      <c r="T574" s="8">
        <f t="shared" si="53"/>
        <v>42291.208333333328</v>
      </c>
    </row>
    <row r="575" spans="1:20" hidden="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1.1188059701492536</v>
      </c>
      <c r="P575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8">
        <f t="shared" si="52"/>
        <v>41761.208333333336</v>
      </c>
      <c r="T575" s="8">
        <f t="shared" si="53"/>
        <v>41763.208333333336</v>
      </c>
    </row>
    <row r="576" spans="1:20" hidden="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3.6914814814814814</v>
      </c>
      <c r="P57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8">
        <f t="shared" si="52"/>
        <v>43806.25</v>
      </c>
      <c r="T576" s="8">
        <f t="shared" si="53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0.62930372148859548</v>
      </c>
      <c r="P577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8">
        <f t="shared" si="52"/>
        <v>41779.208333333336</v>
      </c>
      <c r="T577" s="8">
        <f t="shared" si="53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48"/>
        <v>0.6492783505154639</v>
      </c>
      <c r="P578">
        <f t="shared" si="49"/>
        <v>98.40625</v>
      </c>
      <c r="Q578" t="str">
        <f t="shared" si="50"/>
        <v>theater</v>
      </c>
      <c r="R578" t="str">
        <f t="shared" si="51"/>
        <v>plays</v>
      </c>
      <c r="S578" s="8">
        <f t="shared" si="52"/>
        <v>43040.208333333328</v>
      </c>
      <c r="T578" s="8">
        <f t="shared" si="53"/>
        <v>43057.25</v>
      </c>
    </row>
    <row r="579" spans="1:20" hidden="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54">E579/D579</f>
        <v>0.18853658536585366</v>
      </c>
      <c r="P579">
        <f t="shared" ref="P579:P642" si="55">IF(G579&gt;0, (E579/G579), 0)</f>
        <v>41.783783783783782</v>
      </c>
      <c r="Q579" t="str">
        <f t="shared" ref="Q579:Q642" si="56">_xlfn.TEXTBEFORE(N579, "/")</f>
        <v>music</v>
      </c>
      <c r="R579" t="str">
        <f t="shared" ref="R579:R642" si="57">_xlfn.TEXTAFTER(N579, "/")</f>
        <v>jazz</v>
      </c>
      <c r="S579" s="8">
        <f t="shared" ref="S579:S642" si="58">(((J579/60)/60)/24)+DATE(1970,1,1)</f>
        <v>40613.25</v>
      </c>
      <c r="T579" s="8">
        <f t="shared" ref="T579:T642" si="59">(((K579/60)/60)/24)+DATE(1970,1,1)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0.1675440414507772</v>
      </c>
      <c r="P580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8">
        <f t="shared" si="58"/>
        <v>40878.25</v>
      </c>
      <c r="T580" s="8">
        <f t="shared" si="59"/>
        <v>40881.25</v>
      </c>
    </row>
    <row r="581" spans="1:20" hidden="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1.0111290322580646</v>
      </c>
      <c r="P581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8">
        <f t="shared" si="58"/>
        <v>40762.208333333336</v>
      </c>
      <c r="T581" s="8">
        <f t="shared" si="59"/>
        <v>40774.208333333336</v>
      </c>
    </row>
    <row r="582" spans="1:20" hidden="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3.4150228310502282</v>
      </c>
      <c r="P582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8">
        <f t="shared" si="58"/>
        <v>41696.25</v>
      </c>
      <c r="T582" s="8">
        <f t="shared" si="59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0.64016666666666666</v>
      </c>
      <c r="P583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8">
        <f t="shared" si="58"/>
        <v>40662.208333333336</v>
      </c>
      <c r="T583" s="8">
        <f t="shared" si="59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0.5208045977011494</v>
      </c>
      <c r="P584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8">
        <f t="shared" si="58"/>
        <v>42165.208333333328</v>
      </c>
      <c r="T584" s="8">
        <f t="shared" si="59"/>
        <v>42170.208333333328</v>
      </c>
    </row>
    <row r="585" spans="1:20" ht="31" hidden="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3.2240211640211642</v>
      </c>
      <c r="P585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8">
        <f t="shared" si="58"/>
        <v>40959.25</v>
      </c>
      <c r="T585" s="8">
        <f t="shared" si="59"/>
        <v>40976.25</v>
      </c>
    </row>
    <row r="586" spans="1:20" hidden="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1.1950810185185186</v>
      </c>
      <c r="P58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8">
        <f t="shared" si="58"/>
        <v>41024.208333333336</v>
      </c>
      <c r="T586" s="8">
        <f t="shared" si="59"/>
        <v>41038.208333333336</v>
      </c>
    </row>
    <row r="587" spans="1:20" hidden="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1.4679775280898877</v>
      </c>
      <c r="P587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8">
        <f t="shared" si="58"/>
        <v>40255.208333333336</v>
      </c>
      <c r="T587" s="8">
        <f t="shared" si="59"/>
        <v>40265.208333333336</v>
      </c>
    </row>
    <row r="588" spans="1:20" hidden="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9.5057142857142853</v>
      </c>
      <c r="P588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8">
        <f t="shared" si="58"/>
        <v>40499.25</v>
      </c>
      <c r="T588" s="8">
        <f t="shared" si="59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0.72893617021276591</v>
      </c>
      <c r="P589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8">
        <f t="shared" si="58"/>
        <v>43484.25</v>
      </c>
      <c r="T589" s="8">
        <f t="shared" si="59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0.7900824873096447</v>
      </c>
      <c r="P590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8">
        <f t="shared" si="58"/>
        <v>40262.208333333336</v>
      </c>
      <c r="T590" s="8">
        <f t="shared" si="59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0.64721518987341775</v>
      </c>
      <c r="P591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8">
        <f t="shared" si="58"/>
        <v>42190.208333333328</v>
      </c>
      <c r="T591" s="8">
        <f t="shared" si="59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0.82028169014084507</v>
      </c>
      <c r="P592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8">
        <f t="shared" si="58"/>
        <v>41994.25</v>
      </c>
      <c r="T592" s="8">
        <f t="shared" si="59"/>
        <v>42005.25</v>
      </c>
    </row>
    <row r="593" spans="1:20" hidden="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10.376666666666667</v>
      </c>
      <c r="P593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8">
        <f t="shared" si="58"/>
        <v>40373.208333333336</v>
      </c>
      <c r="T593" s="8">
        <f t="shared" si="59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0.12910076530612244</v>
      </c>
      <c r="P594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8">
        <f t="shared" si="58"/>
        <v>41789.208333333336</v>
      </c>
      <c r="T594" s="8">
        <f t="shared" si="59"/>
        <v>41798.208333333336</v>
      </c>
    </row>
    <row r="595" spans="1:20" hidden="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1.5484210526315789</v>
      </c>
      <c r="P595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8">
        <f t="shared" si="58"/>
        <v>41724.208333333336</v>
      </c>
      <c r="T595" s="8">
        <f t="shared" si="59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7.0991735537190084E-2</v>
      </c>
      <c r="P59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8">
        <f t="shared" si="58"/>
        <v>42548.208333333328</v>
      </c>
      <c r="T596" s="8">
        <f t="shared" si="59"/>
        <v>42551.208333333328</v>
      </c>
    </row>
    <row r="597" spans="1:20" ht="31" hidden="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2.0852773826458035</v>
      </c>
      <c r="P597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8">
        <f t="shared" si="58"/>
        <v>40253.208333333336</v>
      </c>
      <c r="T597" s="8">
        <f t="shared" si="59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0.99683544303797467</v>
      </c>
      <c r="P598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8">
        <f t="shared" si="58"/>
        <v>42434.25</v>
      </c>
      <c r="T598" s="8">
        <f t="shared" si="59"/>
        <v>42441.25</v>
      </c>
    </row>
    <row r="599" spans="1:20" hidden="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2.0159756097560977</v>
      </c>
      <c r="P599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8">
        <f t="shared" si="58"/>
        <v>43786.25</v>
      </c>
      <c r="T599" s="8">
        <f t="shared" si="59"/>
        <v>43804.25</v>
      </c>
    </row>
    <row r="600" spans="1:20" hidden="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1.6209032258064515</v>
      </c>
      <c r="P600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8">
        <f t="shared" si="58"/>
        <v>40344.208333333336</v>
      </c>
      <c r="T600" s="8">
        <f t="shared" si="59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3.6436208125445471E-2</v>
      </c>
      <c r="P601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8">
        <f t="shared" si="58"/>
        <v>42047.25</v>
      </c>
      <c r="T601" s="8">
        <f t="shared" si="59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0.05</v>
      </c>
      <c r="P602">
        <f t="shared" si="55"/>
        <v>5</v>
      </c>
      <c r="Q602" t="str">
        <f t="shared" si="56"/>
        <v>food</v>
      </c>
      <c r="R602" t="str">
        <f t="shared" si="57"/>
        <v>food trucks</v>
      </c>
      <c r="S602" s="8">
        <f t="shared" si="58"/>
        <v>41485.208333333336</v>
      </c>
      <c r="T602" s="8">
        <f t="shared" si="59"/>
        <v>41497.208333333336</v>
      </c>
    </row>
    <row r="603" spans="1:20" hidden="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2.0663492063492064</v>
      </c>
      <c r="P603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8">
        <f t="shared" si="58"/>
        <v>41789.208333333336</v>
      </c>
      <c r="T603" s="8">
        <f t="shared" si="59"/>
        <v>41806.208333333336</v>
      </c>
    </row>
    <row r="604" spans="1:20" ht="31" hidden="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1.2823628691983122</v>
      </c>
      <c r="P604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8">
        <f t="shared" si="58"/>
        <v>42160.208333333328</v>
      </c>
      <c r="T604" s="8">
        <f t="shared" si="59"/>
        <v>42171.208333333328</v>
      </c>
    </row>
    <row r="605" spans="1:20" hidden="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1.1966037735849056</v>
      </c>
      <c r="P605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8">
        <f t="shared" si="58"/>
        <v>43573.208333333328</v>
      </c>
      <c r="T605" s="8">
        <f t="shared" si="59"/>
        <v>43600.208333333328</v>
      </c>
    </row>
    <row r="606" spans="1:20" hidden="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1.7073055242390078</v>
      </c>
      <c r="P60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8">
        <f t="shared" si="58"/>
        <v>40565.25</v>
      </c>
      <c r="T606" s="8">
        <f t="shared" si="59"/>
        <v>40586.25</v>
      </c>
    </row>
    <row r="607" spans="1:20" hidden="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1.8721212121212121</v>
      </c>
      <c r="P607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8">
        <f t="shared" si="58"/>
        <v>42280.208333333328</v>
      </c>
      <c r="T607" s="8">
        <f t="shared" si="59"/>
        <v>42321.25</v>
      </c>
    </row>
    <row r="608" spans="1:20" hidden="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1.8838235294117647</v>
      </c>
      <c r="P608">
        <f t="shared" si="55"/>
        <v>40.03125</v>
      </c>
      <c r="Q608" t="str">
        <f t="shared" si="56"/>
        <v>music</v>
      </c>
      <c r="R608" t="str">
        <f t="shared" si="57"/>
        <v>rock</v>
      </c>
      <c r="S608" s="8">
        <f t="shared" si="58"/>
        <v>42436.25</v>
      </c>
      <c r="T608" s="8">
        <f t="shared" si="59"/>
        <v>42447.208333333328</v>
      </c>
    </row>
    <row r="609" spans="1:20" hidden="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1.3129869186046512</v>
      </c>
      <c r="P609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8">
        <f t="shared" si="58"/>
        <v>41721.208333333336</v>
      </c>
      <c r="T609" s="8">
        <f t="shared" si="59"/>
        <v>41723.208333333336</v>
      </c>
    </row>
    <row r="610" spans="1:20" hidden="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2.8397435897435899</v>
      </c>
      <c r="P610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8">
        <f t="shared" si="58"/>
        <v>43530.25</v>
      </c>
      <c r="T610" s="8">
        <f t="shared" si="59"/>
        <v>43534.25</v>
      </c>
    </row>
    <row r="611" spans="1:20" hidden="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1.2041999999999999</v>
      </c>
      <c r="P611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8">
        <f t="shared" si="58"/>
        <v>43481.25</v>
      </c>
      <c r="T611" s="8">
        <f t="shared" si="59"/>
        <v>43498.25</v>
      </c>
    </row>
    <row r="612" spans="1:20" ht="31" hidden="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4.1905607476635511</v>
      </c>
      <c r="P612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8">
        <f t="shared" si="58"/>
        <v>41259.25</v>
      </c>
      <c r="T612" s="8">
        <f t="shared" si="59"/>
        <v>41273.25</v>
      </c>
    </row>
    <row r="613" spans="1:20" hidden="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0.13853658536585367</v>
      </c>
      <c r="P613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8">
        <f t="shared" si="58"/>
        <v>41480.208333333336</v>
      </c>
      <c r="T613" s="8">
        <f t="shared" si="59"/>
        <v>41492.208333333336</v>
      </c>
    </row>
    <row r="614" spans="1:20" hidden="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1.3943548387096774</v>
      </c>
      <c r="P614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8">
        <f t="shared" si="58"/>
        <v>40474.208333333336</v>
      </c>
      <c r="T614" s="8">
        <f t="shared" si="59"/>
        <v>40497.25</v>
      </c>
    </row>
    <row r="615" spans="1:20" hidden="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1.74</v>
      </c>
      <c r="P615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8">
        <f t="shared" si="58"/>
        <v>42973.208333333328</v>
      </c>
      <c r="T615" s="8">
        <f t="shared" si="59"/>
        <v>42982.208333333328</v>
      </c>
    </row>
    <row r="616" spans="1:20" ht="31" hidden="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1.5549056603773586</v>
      </c>
      <c r="P61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8">
        <f t="shared" si="58"/>
        <v>42746.25</v>
      </c>
      <c r="T616" s="8">
        <f t="shared" si="59"/>
        <v>42764.25</v>
      </c>
    </row>
    <row r="617" spans="1:20" hidden="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1.7044705882352942</v>
      </c>
      <c r="P617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8">
        <f t="shared" si="58"/>
        <v>42489.208333333328</v>
      </c>
      <c r="T617" s="8">
        <f t="shared" si="59"/>
        <v>42499.208333333328</v>
      </c>
    </row>
    <row r="618" spans="1:20" hidden="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1.8951562500000001</v>
      </c>
      <c r="P618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8">
        <f t="shared" si="58"/>
        <v>41537.208333333336</v>
      </c>
      <c r="T618" s="8">
        <f t="shared" si="59"/>
        <v>41538.208333333336</v>
      </c>
    </row>
    <row r="619" spans="1:20" hidden="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2.4971428571428573</v>
      </c>
      <c r="P619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8">
        <f t="shared" si="58"/>
        <v>41794.208333333336</v>
      </c>
      <c r="T619" s="8">
        <f t="shared" si="59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0.48860523665659616</v>
      </c>
      <c r="P620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8">
        <f t="shared" si="58"/>
        <v>41396.208333333336</v>
      </c>
      <c r="T620" s="8">
        <f t="shared" si="59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0.28461970393057684</v>
      </c>
      <c r="P621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8">
        <f t="shared" si="58"/>
        <v>40669.208333333336</v>
      </c>
      <c r="T621" s="8">
        <f t="shared" si="59"/>
        <v>40670.208333333336</v>
      </c>
    </row>
    <row r="622" spans="1:20" hidden="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2.6802325581395348</v>
      </c>
      <c r="P622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8">
        <f t="shared" si="58"/>
        <v>42559.208333333328</v>
      </c>
      <c r="T622" s="8">
        <f t="shared" si="59"/>
        <v>42563.208333333328</v>
      </c>
    </row>
    <row r="623" spans="1:20" hidden="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6.1980078125000002</v>
      </c>
      <c r="P623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8">
        <f t="shared" si="58"/>
        <v>42626.208333333328</v>
      </c>
      <c r="T623" s="8">
        <f t="shared" si="59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3.1301587301587303E-2</v>
      </c>
      <c r="P624">
        <f t="shared" si="55"/>
        <v>92.4375</v>
      </c>
      <c r="Q624" t="str">
        <f t="shared" si="56"/>
        <v>music</v>
      </c>
      <c r="R624" t="str">
        <f t="shared" si="57"/>
        <v>indie rock</v>
      </c>
      <c r="S624" s="8">
        <f t="shared" si="58"/>
        <v>43205.208333333328</v>
      </c>
      <c r="T624" s="8">
        <f t="shared" si="59"/>
        <v>43231.208333333328</v>
      </c>
    </row>
    <row r="625" spans="1:20" hidden="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1.5992152704135738</v>
      </c>
      <c r="P625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8">
        <f t="shared" si="58"/>
        <v>42201.208333333328</v>
      </c>
      <c r="T625" s="8">
        <f t="shared" si="59"/>
        <v>42206.208333333328</v>
      </c>
    </row>
    <row r="626" spans="1:20" hidden="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2.793921568627451</v>
      </c>
      <c r="P62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8">
        <f t="shared" si="58"/>
        <v>42029.25</v>
      </c>
      <c r="T626" s="8">
        <f t="shared" si="59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0.77373333333333338</v>
      </c>
      <c r="P627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8">
        <f t="shared" si="58"/>
        <v>43857.25</v>
      </c>
      <c r="T627" s="8">
        <f t="shared" si="59"/>
        <v>43871.25</v>
      </c>
    </row>
    <row r="628" spans="1:20" ht="31" hidden="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2.0632812500000002</v>
      </c>
      <c r="P628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8">
        <f t="shared" si="58"/>
        <v>40449.208333333336</v>
      </c>
      <c r="T628" s="8">
        <f t="shared" si="59"/>
        <v>40458.208333333336</v>
      </c>
    </row>
    <row r="629" spans="1:20" hidden="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6.9424999999999999</v>
      </c>
      <c r="P629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8">
        <f t="shared" si="58"/>
        <v>40345.208333333336</v>
      </c>
      <c r="T629" s="8">
        <f t="shared" si="59"/>
        <v>40369.208333333336</v>
      </c>
    </row>
    <row r="630" spans="1:20" hidden="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1.5178947368421052</v>
      </c>
      <c r="P630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8">
        <f t="shared" si="58"/>
        <v>40455.208333333336</v>
      </c>
      <c r="T630" s="8">
        <f t="shared" si="59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0.64582072176949945</v>
      </c>
      <c r="P631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8">
        <f t="shared" si="58"/>
        <v>42557.208333333328</v>
      </c>
      <c r="T631" s="8">
        <f t="shared" si="59"/>
        <v>42559.208333333328</v>
      </c>
    </row>
    <row r="632" spans="1:20" hidden="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0.62873684210526315</v>
      </c>
      <c r="P632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8">
        <f t="shared" si="58"/>
        <v>43586.208333333328</v>
      </c>
      <c r="T632" s="8">
        <f t="shared" si="59"/>
        <v>43597.208333333328</v>
      </c>
    </row>
    <row r="633" spans="1:20" hidden="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3.1039864864864866</v>
      </c>
      <c r="P633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8">
        <f t="shared" si="58"/>
        <v>43550.208333333328</v>
      </c>
      <c r="T633" s="8">
        <f t="shared" si="59"/>
        <v>43554.208333333328</v>
      </c>
    </row>
    <row r="634" spans="1:20" hidden="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0.42859916782246882</v>
      </c>
      <c r="P634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8">
        <f t="shared" si="58"/>
        <v>41945.208333333336</v>
      </c>
      <c r="T634" s="8">
        <f t="shared" si="59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0.83119402985074631</v>
      </c>
      <c r="P635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8">
        <f t="shared" si="58"/>
        <v>42315.25</v>
      </c>
      <c r="T635" s="8">
        <f t="shared" si="59"/>
        <v>42319.25</v>
      </c>
    </row>
    <row r="636" spans="1:20" hidden="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0.78531302876480547</v>
      </c>
      <c r="P63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8">
        <f t="shared" si="58"/>
        <v>42819.208333333328</v>
      </c>
      <c r="T636" s="8">
        <f t="shared" si="59"/>
        <v>42833.208333333328</v>
      </c>
    </row>
    <row r="637" spans="1:20" hidden="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1.1409352517985611</v>
      </c>
      <c r="P637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8">
        <f t="shared" si="58"/>
        <v>41314.25</v>
      </c>
      <c r="T637" s="8">
        <f t="shared" si="59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0.64537683358624176</v>
      </c>
      <c r="P638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8">
        <f t="shared" si="58"/>
        <v>40926.25</v>
      </c>
      <c r="T638" s="8">
        <f t="shared" si="59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0.79411764705882348</v>
      </c>
      <c r="P639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8">
        <f t="shared" si="58"/>
        <v>42688.25</v>
      </c>
      <c r="T639" s="8">
        <f t="shared" si="59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0.11419117647058824</v>
      </c>
      <c r="P640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8">
        <f t="shared" si="58"/>
        <v>40386.208333333336</v>
      </c>
      <c r="T640" s="8">
        <f t="shared" si="59"/>
        <v>40398.208333333336</v>
      </c>
    </row>
    <row r="641" spans="1:20" hidden="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0.56186046511627907</v>
      </c>
      <c r="P641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8">
        <f t="shared" si="58"/>
        <v>43309.208333333328</v>
      </c>
      <c r="T641" s="8">
        <f t="shared" si="59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4"/>
        <v>0.16501669449081802</v>
      </c>
      <c r="P642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8">
        <f t="shared" si="58"/>
        <v>42387.25</v>
      </c>
      <c r="T642" s="8">
        <f t="shared" si="59"/>
        <v>42390.25</v>
      </c>
    </row>
    <row r="643" spans="1:20" ht="31" hidden="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60">E643/D643</f>
        <v>1.1996808510638297</v>
      </c>
      <c r="P643">
        <f t="shared" ref="P643:P706" si="61">IF(G643&gt;0, (E643/G643), 0)</f>
        <v>58.128865979381445</v>
      </c>
      <c r="Q643" t="str">
        <f t="shared" ref="Q643:Q706" si="62">_xlfn.TEXTBEFORE(N643, "/")</f>
        <v>theater</v>
      </c>
      <c r="R643" t="str">
        <f t="shared" ref="R643:R706" si="63">_xlfn.TEXTAFTER(N643, "/")</f>
        <v>plays</v>
      </c>
      <c r="S643" s="8">
        <f t="shared" ref="S643:S706" si="64">(((J643/60)/60)/24)+DATE(1970,1,1)</f>
        <v>42786.25</v>
      </c>
      <c r="T643" s="8">
        <f t="shared" ref="T643:T706" si="65">(((K643/60)/60)/24)+DATE(1970,1,1)</f>
        <v>42814.208333333328</v>
      </c>
    </row>
    <row r="644" spans="1:20" hidden="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1.4545652173913044</v>
      </c>
      <c r="P644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8">
        <f t="shared" si="64"/>
        <v>43451.25</v>
      </c>
      <c r="T644" s="8">
        <f t="shared" si="65"/>
        <v>43460.25</v>
      </c>
    </row>
    <row r="645" spans="1:20" hidden="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2.2138255033557046</v>
      </c>
      <c r="P645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8">
        <f t="shared" si="64"/>
        <v>42795.25</v>
      </c>
      <c r="T645" s="8">
        <f t="shared" si="65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0.48396694214876035</v>
      </c>
      <c r="P646">
        <f t="shared" si="61"/>
        <v>28</v>
      </c>
      <c r="Q646" t="str">
        <f t="shared" si="62"/>
        <v>theater</v>
      </c>
      <c r="R646" t="str">
        <f t="shared" si="63"/>
        <v>plays</v>
      </c>
      <c r="S646" s="8">
        <f t="shared" si="64"/>
        <v>43452.25</v>
      </c>
      <c r="T646" s="8">
        <f t="shared" si="65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0.92911504424778757</v>
      </c>
      <c r="P647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8">
        <f t="shared" si="64"/>
        <v>43369.208333333328</v>
      </c>
      <c r="T647" s="8">
        <f t="shared" si="65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0.88599797365754818</v>
      </c>
      <c r="P648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8">
        <f t="shared" si="64"/>
        <v>41346.208333333336</v>
      </c>
      <c r="T648" s="8">
        <f t="shared" si="65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0.41399999999999998</v>
      </c>
      <c r="P649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8">
        <f t="shared" si="64"/>
        <v>43199.208333333328</v>
      </c>
      <c r="T649" s="8">
        <f t="shared" si="65"/>
        <v>43223.208333333328</v>
      </c>
    </row>
    <row r="650" spans="1:20" hidden="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0.63056795131845844</v>
      </c>
      <c r="P650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8">
        <f t="shared" si="64"/>
        <v>42922.208333333328</v>
      </c>
      <c r="T650" s="8">
        <f t="shared" si="65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0.48482333607230893</v>
      </c>
      <c r="P651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8">
        <f t="shared" si="64"/>
        <v>40471.208333333336</v>
      </c>
      <c r="T651" s="8">
        <f t="shared" si="65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0.02</v>
      </c>
      <c r="P652">
        <f t="shared" si="61"/>
        <v>2</v>
      </c>
      <c r="Q652" t="str">
        <f t="shared" si="62"/>
        <v>music</v>
      </c>
      <c r="R652" t="str">
        <f t="shared" si="63"/>
        <v>jazz</v>
      </c>
      <c r="S652" s="8">
        <f t="shared" si="64"/>
        <v>41828.208333333336</v>
      </c>
      <c r="T652" s="8">
        <f t="shared" si="65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0.88479410269445857</v>
      </c>
      <c r="P653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8">
        <f t="shared" si="64"/>
        <v>41692.25</v>
      </c>
      <c r="T653" s="8">
        <f t="shared" si="65"/>
        <v>41707.25</v>
      </c>
    </row>
    <row r="654" spans="1:20" hidden="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1.2684</v>
      </c>
      <c r="P654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8">
        <f t="shared" si="64"/>
        <v>42587.208333333328</v>
      </c>
      <c r="T654" s="8">
        <f t="shared" si="65"/>
        <v>42630.208333333328</v>
      </c>
    </row>
    <row r="655" spans="1:20" hidden="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23.388333333333332</v>
      </c>
      <c r="P655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8">
        <f t="shared" si="64"/>
        <v>42468.208333333328</v>
      </c>
      <c r="T655" s="8">
        <f t="shared" si="65"/>
        <v>42470.208333333328</v>
      </c>
    </row>
    <row r="656" spans="1:20" hidden="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5.0838857142857146</v>
      </c>
      <c r="P65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8">
        <f t="shared" si="64"/>
        <v>42240.208333333328</v>
      </c>
      <c r="T656" s="8">
        <f t="shared" si="65"/>
        <v>42245.208333333328</v>
      </c>
    </row>
    <row r="657" spans="1:20" hidden="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1.9147826086956521</v>
      </c>
      <c r="P657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8">
        <f t="shared" si="64"/>
        <v>42796.25</v>
      </c>
      <c r="T657" s="8">
        <f t="shared" si="65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0.42127533783783783</v>
      </c>
      <c r="P658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8">
        <f t="shared" si="64"/>
        <v>43097.25</v>
      </c>
      <c r="T658" s="8">
        <f t="shared" si="65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8.2400000000000001E-2</v>
      </c>
      <c r="P659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8">
        <f t="shared" si="64"/>
        <v>43096.25</v>
      </c>
      <c r="T659" s="8">
        <f t="shared" si="65"/>
        <v>43112.25</v>
      </c>
    </row>
    <row r="660" spans="1:20" hidden="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0.60064638783269964</v>
      </c>
      <c r="P660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8">
        <f t="shared" si="64"/>
        <v>42246.208333333328</v>
      </c>
      <c r="T660" s="8">
        <f t="shared" si="65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0.47232808616404309</v>
      </c>
      <c r="P661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8">
        <f t="shared" si="64"/>
        <v>40570.25</v>
      </c>
      <c r="T661" s="8">
        <f t="shared" si="65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0.81736263736263737</v>
      </c>
      <c r="P662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8">
        <f t="shared" si="64"/>
        <v>42237.208333333328</v>
      </c>
      <c r="T662" s="8">
        <f t="shared" si="65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0.54187265917603</v>
      </c>
      <c r="P663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8">
        <f t="shared" si="64"/>
        <v>40996.208333333336</v>
      </c>
      <c r="T663" s="8">
        <f t="shared" si="65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0.97868131868131869</v>
      </c>
      <c r="P664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8">
        <f t="shared" si="64"/>
        <v>43443.25</v>
      </c>
      <c r="T664" s="8">
        <f t="shared" si="65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0.77239999999999998</v>
      </c>
      <c r="P665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8">
        <f t="shared" si="64"/>
        <v>40458.208333333336</v>
      </c>
      <c r="T665" s="8">
        <f t="shared" si="65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0.33464735516372796</v>
      </c>
      <c r="P66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8">
        <f t="shared" si="64"/>
        <v>40959.25</v>
      </c>
      <c r="T666" s="8">
        <f t="shared" si="65"/>
        <v>40969.25</v>
      </c>
    </row>
    <row r="667" spans="1:20" hidden="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2.3958823529411766</v>
      </c>
      <c r="P667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8">
        <f t="shared" si="64"/>
        <v>40733.208333333336</v>
      </c>
      <c r="T667" s="8">
        <f t="shared" si="65"/>
        <v>40747.208333333336</v>
      </c>
    </row>
    <row r="668" spans="1:20" hidden="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0.64032258064516134</v>
      </c>
      <c r="P66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8">
        <f t="shared" si="64"/>
        <v>41516.208333333336</v>
      </c>
      <c r="T668" s="8">
        <f t="shared" si="65"/>
        <v>41522.208333333336</v>
      </c>
    </row>
    <row r="669" spans="1:20" ht="31" hidden="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1.7615942028985507</v>
      </c>
      <c r="P669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8">
        <f t="shared" si="64"/>
        <v>41892.208333333336</v>
      </c>
      <c r="T669" s="8">
        <f t="shared" si="65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0.20338181818181819</v>
      </c>
      <c r="P670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8">
        <f t="shared" si="64"/>
        <v>41122.208333333336</v>
      </c>
      <c r="T670" s="8">
        <f t="shared" si="65"/>
        <v>41134.208333333336</v>
      </c>
    </row>
    <row r="671" spans="1:20" hidden="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3.5864754098360656</v>
      </c>
      <c r="P671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8">
        <f t="shared" si="64"/>
        <v>42912.208333333328</v>
      </c>
      <c r="T671" s="8">
        <f t="shared" si="65"/>
        <v>42921.208333333328</v>
      </c>
    </row>
    <row r="672" spans="1:20" ht="31" hidden="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4.6885802469135802</v>
      </c>
      <c r="P672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8">
        <f t="shared" si="64"/>
        <v>42425.25</v>
      </c>
      <c r="T672" s="8">
        <f t="shared" si="65"/>
        <v>42437.25</v>
      </c>
    </row>
    <row r="673" spans="1:20" ht="31" hidden="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1.220563524590164</v>
      </c>
      <c r="P673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8">
        <f t="shared" si="64"/>
        <v>40390.208333333336</v>
      </c>
      <c r="T673" s="8">
        <f t="shared" si="65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0.55931783729156137</v>
      </c>
      <c r="P674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8">
        <f t="shared" si="64"/>
        <v>43180.208333333328</v>
      </c>
      <c r="T674" s="8">
        <f t="shared" si="65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0.43660714285714286</v>
      </c>
      <c r="P675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8">
        <f t="shared" si="64"/>
        <v>42475.208333333328</v>
      </c>
      <c r="T675" s="8">
        <f t="shared" si="65"/>
        <v>42496.208333333328</v>
      </c>
    </row>
    <row r="676" spans="1:20" hidden="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0.33538371411833628</v>
      </c>
      <c r="P67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8">
        <f t="shared" si="64"/>
        <v>40774.208333333336</v>
      </c>
      <c r="T676" s="8">
        <f t="shared" si="65"/>
        <v>40821.208333333336</v>
      </c>
    </row>
    <row r="677" spans="1:20" hidden="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1.2297938144329896</v>
      </c>
      <c r="P677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8">
        <f t="shared" si="64"/>
        <v>43719.208333333328</v>
      </c>
      <c r="T677" s="8">
        <f t="shared" si="65"/>
        <v>43726.208333333328</v>
      </c>
    </row>
    <row r="678" spans="1:20" hidden="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1.8974959871589085</v>
      </c>
      <c r="P678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8">
        <f t="shared" si="64"/>
        <v>41178.208333333336</v>
      </c>
      <c r="T678" s="8">
        <f t="shared" si="65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0.83622641509433959</v>
      </c>
      <c r="P679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8">
        <f t="shared" si="64"/>
        <v>42561.208333333328</v>
      </c>
      <c r="T679" s="8">
        <f t="shared" si="65"/>
        <v>42611.208333333328</v>
      </c>
    </row>
    <row r="680" spans="1:20" hidden="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0.17968844221105529</v>
      </c>
      <c r="P680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8">
        <f t="shared" si="64"/>
        <v>43484.25</v>
      </c>
      <c r="T680" s="8">
        <f t="shared" si="65"/>
        <v>43486.25</v>
      </c>
    </row>
    <row r="681" spans="1:20" hidden="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10.365</v>
      </c>
      <c r="P681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8">
        <f t="shared" si="64"/>
        <v>43756.208333333328</v>
      </c>
      <c r="T681" s="8">
        <f t="shared" si="65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0.97405219780219776</v>
      </c>
      <c r="P682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8">
        <f t="shared" si="64"/>
        <v>43813.25</v>
      </c>
      <c r="T682" s="8">
        <f t="shared" si="65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0.86386203150461705</v>
      </c>
      <c r="P683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8">
        <f t="shared" si="64"/>
        <v>40898.25</v>
      </c>
      <c r="T683" s="8">
        <f t="shared" si="65"/>
        <v>40904.25</v>
      </c>
    </row>
    <row r="684" spans="1:20" hidden="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1.5016666666666667</v>
      </c>
      <c r="P684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8">
        <f t="shared" si="64"/>
        <v>41619.25</v>
      </c>
      <c r="T684" s="8">
        <f t="shared" si="65"/>
        <v>41628.25</v>
      </c>
    </row>
    <row r="685" spans="1:20" hidden="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3.5843478260869563</v>
      </c>
      <c r="P685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8">
        <f t="shared" si="64"/>
        <v>43359.208333333328</v>
      </c>
      <c r="T685" s="8">
        <f t="shared" si="65"/>
        <v>43361.208333333328</v>
      </c>
    </row>
    <row r="686" spans="1:20" hidden="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5.4285714285714288</v>
      </c>
      <c r="P68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8">
        <f t="shared" si="64"/>
        <v>40358.208333333336</v>
      </c>
      <c r="T686" s="8">
        <f t="shared" si="65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0.67500714285714281</v>
      </c>
      <c r="P687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8">
        <f t="shared" si="64"/>
        <v>42239.208333333328</v>
      </c>
      <c r="T687" s="8">
        <f t="shared" si="65"/>
        <v>42263.208333333328</v>
      </c>
    </row>
    <row r="688" spans="1:20" hidden="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1.9174666666666667</v>
      </c>
      <c r="P688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8">
        <f t="shared" si="64"/>
        <v>43186.208333333328</v>
      </c>
      <c r="T688" s="8">
        <f t="shared" si="65"/>
        <v>43197.208333333328</v>
      </c>
    </row>
    <row r="689" spans="1:20" hidden="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9.32</v>
      </c>
      <c r="P689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8">
        <f t="shared" si="64"/>
        <v>42806.25</v>
      </c>
      <c r="T689" s="8">
        <f t="shared" si="65"/>
        <v>42809.208333333328</v>
      </c>
    </row>
    <row r="690" spans="1:20" hidden="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4.2927586206896553</v>
      </c>
      <c r="P690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8">
        <f t="shared" si="64"/>
        <v>43475.25</v>
      </c>
      <c r="T690" s="8">
        <f t="shared" si="65"/>
        <v>43491.25</v>
      </c>
    </row>
    <row r="691" spans="1:20" hidden="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1.0065753424657535</v>
      </c>
      <c r="P691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8">
        <f t="shared" si="64"/>
        <v>41576.208333333336</v>
      </c>
      <c r="T691" s="8">
        <f t="shared" si="65"/>
        <v>41588.25</v>
      </c>
    </row>
    <row r="692" spans="1:20" hidden="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2.266111111111111</v>
      </c>
      <c r="P692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8">
        <f t="shared" si="64"/>
        <v>40874.25</v>
      </c>
      <c r="T692" s="8">
        <f t="shared" si="65"/>
        <v>40880.25</v>
      </c>
    </row>
    <row r="693" spans="1:20" hidden="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1.4238</v>
      </c>
      <c r="P693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8">
        <f t="shared" si="64"/>
        <v>41185.208333333336</v>
      </c>
      <c r="T693" s="8">
        <f t="shared" si="65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0.90633333333333332</v>
      </c>
      <c r="P694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8">
        <f t="shared" si="64"/>
        <v>43655.208333333328</v>
      </c>
      <c r="T694" s="8">
        <f t="shared" si="65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0.63966740576496672</v>
      </c>
      <c r="P695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8">
        <f t="shared" si="64"/>
        <v>43025.208333333328</v>
      </c>
      <c r="T695" s="8">
        <f t="shared" si="65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0.84131868131868137</v>
      </c>
      <c r="P69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8">
        <f t="shared" si="64"/>
        <v>43066.25</v>
      </c>
      <c r="T696" s="8">
        <f t="shared" si="65"/>
        <v>43103.25</v>
      </c>
    </row>
    <row r="697" spans="1:20" hidden="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1.3393478260869565</v>
      </c>
      <c r="P697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8">
        <f t="shared" si="64"/>
        <v>42322.25</v>
      </c>
      <c r="T697" s="8">
        <f t="shared" si="65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0.59042047531992692</v>
      </c>
      <c r="P698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8">
        <f t="shared" si="64"/>
        <v>42114.208333333328</v>
      </c>
      <c r="T698" s="8">
        <f t="shared" si="65"/>
        <v>42115.208333333328</v>
      </c>
    </row>
    <row r="699" spans="1:20" ht="31" hidden="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1.5280062063615205</v>
      </c>
      <c r="P699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8">
        <f t="shared" si="64"/>
        <v>43190.208333333328</v>
      </c>
      <c r="T699" s="8">
        <f t="shared" si="65"/>
        <v>43192.208333333328</v>
      </c>
    </row>
    <row r="700" spans="1:20" hidden="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4.466912114014252</v>
      </c>
      <c r="P700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8">
        <f t="shared" si="64"/>
        <v>40871.25</v>
      </c>
      <c r="T700" s="8">
        <f t="shared" si="65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0.8439189189189189</v>
      </c>
      <c r="P701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8">
        <f t="shared" si="64"/>
        <v>43641.208333333328</v>
      </c>
      <c r="T701" s="8">
        <f t="shared" si="65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0.03</v>
      </c>
      <c r="P702">
        <f t="shared" si="61"/>
        <v>3</v>
      </c>
      <c r="Q702" t="str">
        <f t="shared" si="62"/>
        <v>technology</v>
      </c>
      <c r="R702" t="str">
        <f t="shared" si="63"/>
        <v>wearables</v>
      </c>
      <c r="S702" s="8">
        <f t="shared" si="64"/>
        <v>40203.25</v>
      </c>
      <c r="T702" s="8">
        <f t="shared" si="65"/>
        <v>40218.25</v>
      </c>
    </row>
    <row r="703" spans="1:20" ht="31" hidden="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1.7502692307692307</v>
      </c>
      <c r="P703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8">
        <f t="shared" si="64"/>
        <v>40629.208333333336</v>
      </c>
      <c r="T703" s="8">
        <f t="shared" si="65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0.54137931034482756</v>
      </c>
      <c r="P704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8">
        <f t="shared" si="64"/>
        <v>41477.208333333336</v>
      </c>
      <c r="T704" s="8">
        <f t="shared" si="65"/>
        <v>41482.208333333336</v>
      </c>
    </row>
    <row r="705" spans="1:20" hidden="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3.1187381703470032</v>
      </c>
      <c r="P705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8">
        <f t="shared" si="64"/>
        <v>41020.208333333336</v>
      </c>
      <c r="T705" s="8">
        <f t="shared" si="65"/>
        <v>41037.208333333336</v>
      </c>
    </row>
    <row r="706" spans="1:20" ht="31" hidden="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0"/>
        <v>1.2278160919540231</v>
      </c>
      <c r="P70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8">
        <f t="shared" si="64"/>
        <v>42555.208333333328</v>
      </c>
      <c r="T706" s="8">
        <f t="shared" si="65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66">E707/D707</f>
        <v>0.99026517383618151</v>
      </c>
      <c r="P707">
        <f t="shared" ref="P707:P770" si="67">IF(G707&gt;0, (E707/G707), 0)</f>
        <v>82.986666666666665</v>
      </c>
      <c r="Q707" t="str">
        <f t="shared" ref="Q707:Q770" si="68">_xlfn.TEXTBEFORE(N707, "/")</f>
        <v>publishing</v>
      </c>
      <c r="R707" t="str">
        <f t="shared" ref="R707:R770" si="69">_xlfn.TEXTAFTER(N707, "/")</f>
        <v>nonfiction</v>
      </c>
      <c r="S707" s="8">
        <f t="shared" ref="S707:S770" si="70">(((J707/60)/60)/24)+DATE(1970,1,1)</f>
        <v>41619.25</v>
      </c>
      <c r="T707" s="8">
        <f t="shared" ref="T707:T770" si="71">(((K707/60)/60)/24)+DATE(1970,1,1)</f>
        <v>41623.25</v>
      </c>
    </row>
    <row r="708" spans="1:20" ht="31" hidden="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1.278468634686347</v>
      </c>
      <c r="P708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8">
        <f t="shared" si="70"/>
        <v>43471.25</v>
      </c>
      <c r="T708" s="8">
        <f t="shared" si="71"/>
        <v>43479.25</v>
      </c>
    </row>
    <row r="709" spans="1:20" ht="31" hidden="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1.5861643835616439</v>
      </c>
      <c r="P709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8">
        <f t="shared" si="70"/>
        <v>43442.25</v>
      </c>
      <c r="T709" s="8">
        <f t="shared" si="71"/>
        <v>43478.25</v>
      </c>
    </row>
    <row r="710" spans="1:20" hidden="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7.0705882352941174</v>
      </c>
      <c r="P710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8">
        <f t="shared" si="70"/>
        <v>42877.208333333328</v>
      </c>
      <c r="T710" s="8">
        <f t="shared" si="71"/>
        <v>42887.208333333328</v>
      </c>
    </row>
    <row r="711" spans="1:20" hidden="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1.4238775510204082</v>
      </c>
      <c r="P711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8">
        <f t="shared" si="70"/>
        <v>41018.208333333336</v>
      </c>
      <c r="T711" s="8">
        <f t="shared" si="71"/>
        <v>41025.208333333336</v>
      </c>
    </row>
    <row r="712" spans="1:20" ht="31" hidden="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1.4786046511627906</v>
      </c>
      <c r="P712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8">
        <f t="shared" si="70"/>
        <v>43295.208333333328</v>
      </c>
      <c r="T712" s="8">
        <f t="shared" si="71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0.20322580645161289</v>
      </c>
      <c r="P713">
        <f t="shared" si="67"/>
        <v>90</v>
      </c>
      <c r="Q713" t="str">
        <f t="shared" si="68"/>
        <v>theater</v>
      </c>
      <c r="R713" t="str">
        <f t="shared" si="69"/>
        <v>plays</v>
      </c>
      <c r="S713" s="8">
        <f t="shared" si="70"/>
        <v>42393.25</v>
      </c>
      <c r="T713" s="8">
        <f t="shared" si="71"/>
        <v>42395.25</v>
      </c>
    </row>
    <row r="714" spans="1:20" ht="31" hidden="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18.40625</v>
      </c>
      <c r="P714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8">
        <f t="shared" si="70"/>
        <v>42559.208333333328</v>
      </c>
      <c r="T714" s="8">
        <f t="shared" si="71"/>
        <v>42600.208333333328</v>
      </c>
    </row>
    <row r="715" spans="1:20" hidden="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1.6194202898550725</v>
      </c>
      <c r="P715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8">
        <f t="shared" si="70"/>
        <v>42604.208333333328</v>
      </c>
      <c r="T715" s="8">
        <f t="shared" si="71"/>
        <v>42616.208333333328</v>
      </c>
    </row>
    <row r="716" spans="1:20" hidden="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4.7282077922077921</v>
      </c>
      <c r="P71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8">
        <f t="shared" si="70"/>
        <v>41870.208333333336</v>
      </c>
      <c r="T716" s="8">
        <f t="shared" si="71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0.24466101694915254</v>
      </c>
      <c r="P717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8">
        <f t="shared" si="70"/>
        <v>40397.208333333336</v>
      </c>
      <c r="T717" s="8">
        <f t="shared" si="71"/>
        <v>40402.208333333336</v>
      </c>
    </row>
    <row r="718" spans="1:20" hidden="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5.1764999999999999</v>
      </c>
      <c r="P718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8">
        <f t="shared" si="70"/>
        <v>41465.208333333336</v>
      </c>
      <c r="T718" s="8">
        <f t="shared" si="71"/>
        <v>41493.208333333336</v>
      </c>
    </row>
    <row r="719" spans="1:20" ht="31" hidden="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2.4764285714285714</v>
      </c>
      <c r="P719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8">
        <f t="shared" si="70"/>
        <v>40777.208333333336</v>
      </c>
      <c r="T719" s="8">
        <f t="shared" si="71"/>
        <v>40798.208333333336</v>
      </c>
    </row>
    <row r="720" spans="1:20" hidden="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1.0020481927710843</v>
      </c>
      <c r="P720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8">
        <f t="shared" si="70"/>
        <v>41442.208333333336</v>
      </c>
      <c r="T720" s="8">
        <f t="shared" si="71"/>
        <v>41468.208333333336</v>
      </c>
    </row>
    <row r="721" spans="1:20" hidden="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1.53</v>
      </c>
      <c r="P721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8">
        <f t="shared" si="70"/>
        <v>41058.208333333336</v>
      </c>
      <c r="T721" s="8">
        <f t="shared" si="71"/>
        <v>41069.208333333336</v>
      </c>
    </row>
    <row r="722" spans="1:20" ht="31" hidden="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0.37091954022988505</v>
      </c>
      <c r="P722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8">
        <f t="shared" si="70"/>
        <v>43152.25</v>
      </c>
      <c r="T722" s="8">
        <f t="shared" si="71"/>
        <v>43166.25</v>
      </c>
    </row>
    <row r="723" spans="1:20" hidden="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4.3923948220064728E-2</v>
      </c>
      <c r="P723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8">
        <f t="shared" si="70"/>
        <v>43194.208333333328</v>
      </c>
      <c r="T723" s="8">
        <f t="shared" si="71"/>
        <v>43200.208333333328</v>
      </c>
    </row>
    <row r="724" spans="1:20" hidden="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1.5650721649484536</v>
      </c>
      <c r="P724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8">
        <f t="shared" si="70"/>
        <v>43045.25</v>
      </c>
      <c r="T724" s="8">
        <f t="shared" si="71"/>
        <v>43072.25</v>
      </c>
    </row>
    <row r="725" spans="1:20" hidden="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2.704081632653061</v>
      </c>
      <c r="P725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8">
        <f t="shared" si="70"/>
        <v>42431.25</v>
      </c>
      <c r="T725" s="8">
        <f t="shared" si="71"/>
        <v>42452.208333333328</v>
      </c>
    </row>
    <row r="726" spans="1:20" ht="31" hidden="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1.3405952380952382</v>
      </c>
      <c r="P72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8">
        <f t="shared" si="70"/>
        <v>41934.208333333336</v>
      </c>
      <c r="T726" s="8">
        <f t="shared" si="71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0.50398033126293995</v>
      </c>
      <c r="P727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8">
        <f t="shared" si="70"/>
        <v>41958.25</v>
      </c>
      <c r="T727" s="8">
        <f t="shared" si="71"/>
        <v>41960.25</v>
      </c>
    </row>
    <row r="728" spans="1:20" hidden="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0.88815837937384901</v>
      </c>
      <c r="P728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8">
        <f t="shared" si="70"/>
        <v>40476.208333333336</v>
      </c>
      <c r="T728" s="8">
        <f t="shared" si="71"/>
        <v>40482.208333333336</v>
      </c>
    </row>
    <row r="729" spans="1:20" hidden="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1.65</v>
      </c>
      <c r="P729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8">
        <f t="shared" si="70"/>
        <v>43485.25</v>
      </c>
      <c r="T729" s="8">
        <f t="shared" si="71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0.17499999999999999</v>
      </c>
      <c r="P730">
        <f t="shared" si="67"/>
        <v>73.5</v>
      </c>
      <c r="Q730" t="str">
        <f t="shared" si="68"/>
        <v>theater</v>
      </c>
      <c r="R730" t="str">
        <f t="shared" si="69"/>
        <v>plays</v>
      </c>
      <c r="S730" s="8">
        <f t="shared" si="70"/>
        <v>42515.208333333328</v>
      </c>
      <c r="T730" s="8">
        <f t="shared" si="71"/>
        <v>42526.208333333328</v>
      </c>
    </row>
    <row r="731" spans="1:20" ht="31" hidden="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1.8566071428571429</v>
      </c>
      <c r="P731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8">
        <f t="shared" si="70"/>
        <v>41309.25</v>
      </c>
      <c r="T731" s="8">
        <f t="shared" si="71"/>
        <v>41311.25</v>
      </c>
    </row>
    <row r="732" spans="1:20" hidden="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4.1266319444444441</v>
      </c>
      <c r="P732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8">
        <f t="shared" si="70"/>
        <v>42147.208333333328</v>
      </c>
      <c r="T732" s="8">
        <f t="shared" si="71"/>
        <v>42153.208333333328</v>
      </c>
    </row>
    <row r="733" spans="1:20" hidden="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0.90249999999999997</v>
      </c>
      <c r="P733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8">
        <f t="shared" si="70"/>
        <v>42939.208333333328</v>
      </c>
      <c r="T733" s="8">
        <f t="shared" si="71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0.91984615384615387</v>
      </c>
      <c r="P734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8">
        <f t="shared" si="70"/>
        <v>42816.208333333328</v>
      </c>
      <c r="T734" s="8">
        <f t="shared" si="71"/>
        <v>42839.208333333328</v>
      </c>
    </row>
    <row r="735" spans="1:20" hidden="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5.2700632911392402</v>
      </c>
      <c r="P735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8">
        <f t="shared" si="70"/>
        <v>41844.208333333336</v>
      </c>
      <c r="T735" s="8">
        <f t="shared" si="71"/>
        <v>41857.208333333336</v>
      </c>
    </row>
    <row r="736" spans="1:20" hidden="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3.1914285714285713</v>
      </c>
      <c r="P73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8">
        <f t="shared" si="70"/>
        <v>42763.25</v>
      </c>
      <c r="T736" s="8">
        <f t="shared" si="71"/>
        <v>42775.25</v>
      </c>
    </row>
    <row r="737" spans="1:20" ht="31" hidden="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3.5418867924528303</v>
      </c>
      <c r="P737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8">
        <f t="shared" si="70"/>
        <v>42459.208333333328</v>
      </c>
      <c r="T737" s="8">
        <f t="shared" si="71"/>
        <v>42466.208333333328</v>
      </c>
    </row>
    <row r="738" spans="1:20" hidden="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0.32896103896103895</v>
      </c>
      <c r="P738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8">
        <f t="shared" si="70"/>
        <v>42055.25</v>
      </c>
      <c r="T738" s="8">
        <f t="shared" si="71"/>
        <v>42059.25</v>
      </c>
    </row>
    <row r="739" spans="1:20" ht="31" hidden="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1.358918918918919</v>
      </c>
      <c r="P739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8">
        <f t="shared" si="70"/>
        <v>42685.25</v>
      </c>
      <c r="T739" s="8">
        <f t="shared" si="71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2.0843373493975904E-2</v>
      </c>
      <c r="P740">
        <f t="shared" si="67"/>
        <v>103.8</v>
      </c>
      <c r="Q740" t="str">
        <f t="shared" si="68"/>
        <v>theater</v>
      </c>
      <c r="R740" t="str">
        <f t="shared" si="69"/>
        <v>plays</v>
      </c>
      <c r="S740" s="8">
        <f t="shared" si="70"/>
        <v>41959.25</v>
      </c>
      <c r="T740" s="8">
        <f t="shared" si="71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0.61</v>
      </c>
      <c r="P741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8">
        <f t="shared" si="70"/>
        <v>41089.208333333336</v>
      </c>
      <c r="T741" s="8">
        <f t="shared" si="71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0.30037735849056602</v>
      </c>
      <c r="P742">
        <f t="shared" si="67"/>
        <v>99.5</v>
      </c>
      <c r="Q742" t="str">
        <f t="shared" si="68"/>
        <v>theater</v>
      </c>
      <c r="R742" t="str">
        <f t="shared" si="69"/>
        <v>plays</v>
      </c>
      <c r="S742" s="8">
        <f t="shared" si="70"/>
        <v>42769.25</v>
      </c>
      <c r="T742" s="8">
        <f t="shared" si="71"/>
        <v>42772.25</v>
      </c>
    </row>
    <row r="743" spans="1:20" hidden="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11.791666666666666</v>
      </c>
      <c r="P743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8">
        <f t="shared" si="70"/>
        <v>40321.208333333336</v>
      </c>
      <c r="T743" s="8">
        <f t="shared" si="71"/>
        <v>40322.208333333336</v>
      </c>
    </row>
    <row r="744" spans="1:20" hidden="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11.260833333333334</v>
      </c>
      <c r="P744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8">
        <f t="shared" si="70"/>
        <v>40197.25</v>
      </c>
      <c r="T744" s="8">
        <f t="shared" si="71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0.12923076923076923</v>
      </c>
      <c r="P745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8">
        <f t="shared" si="70"/>
        <v>42298.208333333328</v>
      </c>
      <c r="T745" s="8">
        <f t="shared" si="71"/>
        <v>42304.208333333328</v>
      </c>
    </row>
    <row r="746" spans="1:20" hidden="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7.12</v>
      </c>
      <c r="P74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8">
        <f t="shared" si="70"/>
        <v>43322.208333333328</v>
      </c>
      <c r="T746" s="8">
        <f t="shared" si="71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0.30304347826086958</v>
      </c>
      <c r="P747">
        <f t="shared" si="67"/>
        <v>61.5</v>
      </c>
      <c r="Q747" t="str">
        <f t="shared" si="68"/>
        <v>technology</v>
      </c>
      <c r="R747" t="str">
        <f t="shared" si="69"/>
        <v>wearables</v>
      </c>
      <c r="S747" s="8">
        <f t="shared" si="70"/>
        <v>40328.208333333336</v>
      </c>
      <c r="T747" s="8">
        <f t="shared" si="71"/>
        <v>40355.208333333336</v>
      </c>
    </row>
    <row r="748" spans="1:20" hidden="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2.1250896057347672</v>
      </c>
      <c r="P748">
        <f t="shared" si="67"/>
        <v>35</v>
      </c>
      <c r="Q748" t="str">
        <f t="shared" si="68"/>
        <v>technology</v>
      </c>
      <c r="R748" t="str">
        <f t="shared" si="69"/>
        <v>web</v>
      </c>
      <c r="S748" s="8">
        <f t="shared" si="70"/>
        <v>40825.208333333336</v>
      </c>
      <c r="T748" s="8">
        <f t="shared" si="71"/>
        <v>40830.208333333336</v>
      </c>
    </row>
    <row r="749" spans="1:20" hidden="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2.2885714285714287</v>
      </c>
      <c r="P749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8">
        <f t="shared" si="70"/>
        <v>40423.208333333336</v>
      </c>
      <c r="T749" s="8">
        <f t="shared" si="71"/>
        <v>40434.208333333336</v>
      </c>
    </row>
    <row r="750" spans="1:20" hidden="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0.34959979476654696</v>
      </c>
      <c r="P750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8">
        <f t="shared" si="70"/>
        <v>40238.25</v>
      </c>
      <c r="T750" s="8">
        <f t="shared" si="71"/>
        <v>40263.208333333336</v>
      </c>
    </row>
    <row r="751" spans="1:20" hidden="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1.5729069767441861</v>
      </c>
      <c r="P751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8">
        <f t="shared" si="70"/>
        <v>41920.208333333336</v>
      </c>
      <c r="T751" s="8">
        <f t="shared" si="71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0.01</v>
      </c>
      <c r="P752">
        <f t="shared" si="67"/>
        <v>1</v>
      </c>
      <c r="Q752" t="str">
        <f t="shared" si="68"/>
        <v>music</v>
      </c>
      <c r="R752" t="str">
        <f t="shared" si="69"/>
        <v>electric music</v>
      </c>
      <c r="S752" s="8">
        <f t="shared" si="70"/>
        <v>40360.208333333336</v>
      </c>
      <c r="T752" s="8">
        <f t="shared" si="71"/>
        <v>40385.208333333336</v>
      </c>
    </row>
    <row r="753" spans="1:20" hidden="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2.3230555555555554</v>
      </c>
      <c r="P753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8">
        <f t="shared" si="70"/>
        <v>42446.208333333328</v>
      </c>
      <c r="T753" s="8">
        <f t="shared" si="71"/>
        <v>42461.208333333328</v>
      </c>
    </row>
    <row r="754" spans="1:20" hidden="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0.92448275862068963</v>
      </c>
      <c r="P754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8">
        <f t="shared" si="70"/>
        <v>40395.208333333336</v>
      </c>
      <c r="T754" s="8">
        <f t="shared" si="71"/>
        <v>40413.208333333336</v>
      </c>
    </row>
    <row r="755" spans="1:20" hidden="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2.5670212765957445</v>
      </c>
      <c r="P755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8">
        <f t="shared" si="70"/>
        <v>40321.208333333336</v>
      </c>
      <c r="T755" s="8">
        <f t="shared" si="71"/>
        <v>40336.208333333336</v>
      </c>
    </row>
    <row r="756" spans="1:20" hidden="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1.6847017045454546</v>
      </c>
      <c r="P75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8">
        <f t="shared" si="70"/>
        <v>41210.208333333336</v>
      </c>
      <c r="T756" s="8">
        <f t="shared" si="71"/>
        <v>41263.25</v>
      </c>
    </row>
    <row r="757" spans="1:20" hidden="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1.6657777777777778</v>
      </c>
      <c r="P757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8">
        <f t="shared" si="70"/>
        <v>43096.25</v>
      </c>
      <c r="T757" s="8">
        <f t="shared" si="71"/>
        <v>43108.25</v>
      </c>
    </row>
    <row r="758" spans="1:20" hidden="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7.7207692307692311</v>
      </c>
      <c r="P758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8">
        <f t="shared" si="70"/>
        <v>42024.25</v>
      </c>
      <c r="T758" s="8">
        <f t="shared" si="71"/>
        <v>42030.25</v>
      </c>
    </row>
    <row r="759" spans="1:20" hidden="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4.0685714285714285</v>
      </c>
      <c r="P759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8">
        <f t="shared" si="70"/>
        <v>40675.208333333336</v>
      </c>
      <c r="T759" s="8">
        <f t="shared" si="71"/>
        <v>40679.208333333336</v>
      </c>
    </row>
    <row r="760" spans="1:20" hidden="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5.6420608108108112</v>
      </c>
      <c r="P760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8">
        <f t="shared" si="70"/>
        <v>41936.208333333336</v>
      </c>
      <c r="T760" s="8">
        <f t="shared" si="71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0.6842686567164179</v>
      </c>
      <c r="P761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8">
        <f t="shared" si="70"/>
        <v>43136.25</v>
      </c>
      <c r="T761" s="8">
        <f t="shared" si="71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0.34351966873706002</v>
      </c>
      <c r="P762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8">
        <f t="shared" si="70"/>
        <v>43678.208333333328</v>
      </c>
      <c r="T762" s="8">
        <f t="shared" si="71"/>
        <v>43707.208333333328</v>
      </c>
    </row>
    <row r="763" spans="1:20" hidden="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6.5545454545454547</v>
      </c>
      <c r="P763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8">
        <f t="shared" si="70"/>
        <v>42938.208333333328</v>
      </c>
      <c r="T763" s="8">
        <f t="shared" si="71"/>
        <v>42943.208333333328</v>
      </c>
    </row>
    <row r="764" spans="1:20" hidden="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1.7725714285714285</v>
      </c>
      <c r="P764">
        <f t="shared" si="67"/>
        <v>62.04</v>
      </c>
      <c r="Q764" t="str">
        <f t="shared" si="68"/>
        <v>music</v>
      </c>
      <c r="R764" t="str">
        <f t="shared" si="69"/>
        <v>jazz</v>
      </c>
      <c r="S764" s="8">
        <f t="shared" si="70"/>
        <v>41241.25</v>
      </c>
      <c r="T764" s="8">
        <f t="shared" si="71"/>
        <v>41252.25</v>
      </c>
    </row>
    <row r="765" spans="1:20" hidden="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1.1317857142857144</v>
      </c>
      <c r="P765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8">
        <f t="shared" si="70"/>
        <v>41037.208333333336</v>
      </c>
      <c r="T765" s="8">
        <f t="shared" si="71"/>
        <v>41072.208333333336</v>
      </c>
    </row>
    <row r="766" spans="1:20" ht="31" hidden="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7.2818181818181822</v>
      </c>
      <c r="P76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8">
        <f t="shared" si="70"/>
        <v>40676.208333333336</v>
      </c>
      <c r="T766" s="8">
        <f t="shared" si="71"/>
        <v>40684.208333333336</v>
      </c>
    </row>
    <row r="767" spans="1:20" hidden="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2.0833333333333335</v>
      </c>
      <c r="P767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8">
        <f t="shared" si="70"/>
        <v>42840.208333333328</v>
      </c>
      <c r="T767" s="8">
        <f t="shared" si="71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0.31171232876712329</v>
      </c>
      <c r="P768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8">
        <f t="shared" si="70"/>
        <v>43362.208333333328</v>
      </c>
      <c r="T768" s="8">
        <f t="shared" si="71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0.56967078189300413</v>
      </c>
      <c r="P769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8">
        <f t="shared" si="70"/>
        <v>42283.208333333328</v>
      </c>
      <c r="T769" s="8">
        <f t="shared" si="71"/>
        <v>42328.25</v>
      </c>
    </row>
    <row r="770" spans="1:20" hidden="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6"/>
        <v>2.31</v>
      </c>
      <c r="P770">
        <f t="shared" si="67"/>
        <v>73.92</v>
      </c>
      <c r="Q770" t="str">
        <f t="shared" si="68"/>
        <v>theater</v>
      </c>
      <c r="R770" t="str">
        <f t="shared" si="69"/>
        <v>plays</v>
      </c>
      <c r="S770" s="8">
        <f t="shared" si="70"/>
        <v>41619.25</v>
      </c>
      <c r="T770" s="8">
        <f t="shared" si="71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72">E771/D771</f>
        <v>0.86867834394904464</v>
      </c>
      <c r="P771">
        <f t="shared" ref="P771:P834" si="73">IF(G771&gt;0, (E771/G771), 0)</f>
        <v>31.995894428152493</v>
      </c>
      <c r="Q771" t="str">
        <f t="shared" ref="Q771:Q834" si="74">_xlfn.TEXTBEFORE(N771, "/")</f>
        <v>games</v>
      </c>
      <c r="R771" t="str">
        <f t="shared" ref="R771:R834" si="75">_xlfn.TEXTAFTER(N771, "/")</f>
        <v>video games</v>
      </c>
      <c r="S771" s="8">
        <f t="shared" ref="S771:S834" si="76">(((J771/60)/60)/24)+DATE(1970,1,1)</f>
        <v>41501.208333333336</v>
      </c>
      <c r="T771" s="8">
        <f t="shared" ref="T771:T834" si="77">(((K771/60)/60)/24)+DATE(1970,1,1)</f>
        <v>41527.208333333336</v>
      </c>
    </row>
    <row r="772" spans="1:20" hidden="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2"/>
        <v>2.7074418604651163</v>
      </c>
      <c r="P772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8">
        <f t="shared" si="76"/>
        <v>41743.208333333336</v>
      </c>
      <c r="T772" s="8">
        <f t="shared" si="77"/>
        <v>41750.208333333336</v>
      </c>
    </row>
    <row r="773" spans="1:20" hidden="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2"/>
        <v>0.49446428571428569</v>
      </c>
      <c r="P773">
        <f t="shared" si="73"/>
        <v>106.5</v>
      </c>
      <c r="Q773" t="str">
        <f t="shared" si="74"/>
        <v>theater</v>
      </c>
      <c r="R773" t="str">
        <f t="shared" si="75"/>
        <v>plays</v>
      </c>
      <c r="S773" s="8">
        <f t="shared" si="76"/>
        <v>43491.25</v>
      </c>
      <c r="T773" s="8">
        <f t="shared" si="77"/>
        <v>43518.25</v>
      </c>
    </row>
    <row r="774" spans="1:20" hidden="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2"/>
        <v>1.1335962566844919</v>
      </c>
      <c r="P774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8">
        <f t="shared" si="76"/>
        <v>43505.25</v>
      </c>
      <c r="T774" s="8">
        <f t="shared" si="77"/>
        <v>43509.25</v>
      </c>
    </row>
    <row r="775" spans="1:20" hidden="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2"/>
        <v>1.9055555555555554</v>
      </c>
      <c r="P775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8">
        <f t="shared" si="76"/>
        <v>42838.208333333328</v>
      </c>
      <c r="T775" s="8">
        <f t="shared" si="77"/>
        <v>42848.208333333328</v>
      </c>
    </row>
    <row r="776" spans="1:20" hidden="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2"/>
        <v>1.355</v>
      </c>
      <c r="P77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8">
        <f t="shared" si="76"/>
        <v>42513.208333333328</v>
      </c>
      <c r="T776" s="8">
        <f t="shared" si="77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2"/>
        <v>0.10297872340425532</v>
      </c>
      <c r="P777">
        <f t="shared" si="73"/>
        <v>96.8</v>
      </c>
      <c r="Q777" t="str">
        <f t="shared" si="74"/>
        <v>music</v>
      </c>
      <c r="R777" t="str">
        <f t="shared" si="75"/>
        <v>rock</v>
      </c>
      <c r="S777" s="8">
        <f t="shared" si="76"/>
        <v>41949.25</v>
      </c>
      <c r="T777" s="8">
        <f t="shared" si="77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2"/>
        <v>0.65544223826714798</v>
      </c>
      <c r="P778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8">
        <f t="shared" si="76"/>
        <v>43650.208333333328</v>
      </c>
      <c r="T778" s="8">
        <f t="shared" si="77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2"/>
        <v>0.49026652452025588</v>
      </c>
      <c r="P779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8">
        <f t="shared" si="76"/>
        <v>40809.208333333336</v>
      </c>
      <c r="T779" s="8">
        <f t="shared" si="77"/>
        <v>40838.208333333336</v>
      </c>
    </row>
    <row r="780" spans="1:20" hidden="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2"/>
        <v>7.8792307692307695</v>
      </c>
      <c r="P780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8">
        <f t="shared" si="76"/>
        <v>40768.208333333336</v>
      </c>
      <c r="T780" s="8">
        <f t="shared" si="77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2"/>
        <v>0.80306347746090156</v>
      </c>
      <c r="P781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8">
        <f t="shared" si="76"/>
        <v>42230.208333333328</v>
      </c>
      <c r="T781" s="8">
        <f t="shared" si="77"/>
        <v>42239.208333333328</v>
      </c>
    </row>
    <row r="782" spans="1:20" hidden="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2"/>
        <v>1.0629411764705883</v>
      </c>
      <c r="P782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8">
        <f t="shared" si="76"/>
        <v>42573.208333333328</v>
      </c>
      <c r="T782" s="8">
        <f t="shared" si="77"/>
        <v>42592.208333333328</v>
      </c>
    </row>
    <row r="783" spans="1:20" hidden="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2"/>
        <v>0.50735632183908042</v>
      </c>
      <c r="P783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8">
        <f t="shared" si="76"/>
        <v>40482.208333333336</v>
      </c>
      <c r="T783" s="8">
        <f t="shared" si="77"/>
        <v>40533.25</v>
      </c>
    </row>
    <row r="784" spans="1:20" hidden="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2"/>
        <v>2.153137254901961</v>
      </c>
      <c r="P784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8">
        <f t="shared" si="76"/>
        <v>40603.25</v>
      </c>
      <c r="T784" s="8">
        <f t="shared" si="77"/>
        <v>40631.208333333336</v>
      </c>
    </row>
    <row r="785" spans="1:20" hidden="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2"/>
        <v>1.4122972972972974</v>
      </c>
      <c r="P785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8">
        <f t="shared" si="76"/>
        <v>41625.25</v>
      </c>
      <c r="T785" s="8">
        <f t="shared" si="77"/>
        <v>41632.25</v>
      </c>
    </row>
    <row r="786" spans="1:20" hidden="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2"/>
        <v>1.1533745781777278</v>
      </c>
      <c r="P78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8">
        <f t="shared" si="76"/>
        <v>42435.25</v>
      </c>
      <c r="T786" s="8">
        <f t="shared" si="77"/>
        <v>42446.208333333328</v>
      </c>
    </row>
    <row r="787" spans="1:20" ht="31" hidden="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2"/>
        <v>1.9311940298507462</v>
      </c>
      <c r="P787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8">
        <f t="shared" si="76"/>
        <v>43582.208333333328</v>
      </c>
      <c r="T787" s="8">
        <f t="shared" si="77"/>
        <v>43616.208333333328</v>
      </c>
    </row>
    <row r="788" spans="1:20" hidden="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2"/>
        <v>7.2973333333333334</v>
      </c>
      <c r="P788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8">
        <f t="shared" si="76"/>
        <v>43186.208333333328</v>
      </c>
      <c r="T788" s="8">
        <f t="shared" si="77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2"/>
        <v>0.99663398692810456</v>
      </c>
      <c r="P789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8">
        <f t="shared" si="76"/>
        <v>40684.208333333336</v>
      </c>
      <c r="T789" s="8">
        <f t="shared" si="77"/>
        <v>40693.208333333336</v>
      </c>
    </row>
    <row r="790" spans="1:20" hidden="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2"/>
        <v>0.88166666666666671</v>
      </c>
      <c r="P790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8">
        <f t="shared" si="76"/>
        <v>41202.208333333336</v>
      </c>
      <c r="T790" s="8">
        <f t="shared" si="77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2"/>
        <v>0.37233333333333335</v>
      </c>
      <c r="P791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8">
        <f t="shared" si="76"/>
        <v>41786.208333333336</v>
      </c>
      <c r="T791" s="8">
        <f t="shared" si="77"/>
        <v>41823.208333333336</v>
      </c>
    </row>
    <row r="792" spans="1:20" hidden="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2"/>
        <v>0.30540075309306081</v>
      </c>
      <c r="P792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8">
        <f t="shared" si="76"/>
        <v>40223.25</v>
      </c>
      <c r="T792" s="8">
        <f t="shared" si="77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2"/>
        <v>0.25714285714285712</v>
      </c>
      <c r="P793">
        <f t="shared" si="73"/>
        <v>90</v>
      </c>
      <c r="Q793" t="str">
        <f t="shared" si="74"/>
        <v>food</v>
      </c>
      <c r="R793" t="str">
        <f t="shared" si="75"/>
        <v>food trucks</v>
      </c>
      <c r="S793" s="8">
        <f t="shared" si="76"/>
        <v>42715.25</v>
      </c>
      <c r="T793" s="8">
        <f t="shared" si="77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2"/>
        <v>0.34</v>
      </c>
      <c r="P794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8">
        <f t="shared" si="76"/>
        <v>41451.208333333336</v>
      </c>
      <c r="T794" s="8">
        <f t="shared" si="77"/>
        <v>41479.208333333336</v>
      </c>
    </row>
    <row r="795" spans="1:20" hidden="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2"/>
        <v>11.859090909090909</v>
      </c>
      <c r="P795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8">
        <f t="shared" si="76"/>
        <v>41450.208333333336</v>
      </c>
      <c r="T795" s="8">
        <f t="shared" si="77"/>
        <v>41454.208333333336</v>
      </c>
    </row>
    <row r="796" spans="1:20" hidden="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2"/>
        <v>1.2539393939393939</v>
      </c>
      <c r="P79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8">
        <f t="shared" si="76"/>
        <v>43091.25</v>
      </c>
      <c r="T796" s="8">
        <f t="shared" si="77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2"/>
        <v>0.14394366197183098</v>
      </c>
      <c r="P797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8">
        <f t="shared" si="76"/>
        <v>42675.208333333328</v>
      </c>
      <c r="T797" s="8">
        <f t="shared" si="77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2"/>
        <v>0.54807692307692313</v>
      </c>
      <c r="P798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8">
        <f t="shared" si="76"/>
        <v>41859.208333333336</v>
      </c>
      <c r="T798" s="8">
        <f t="shared" si="77"/>
        <v>41866.208333333336</v>
      </c>
    </row>
    <row r="799" spans="1:20" hidden="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2"/>
        <v>1.0963157894736841</v>
      </c>
      <c r="P799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8">
        <f t="shared" si="76"/>
        <v>43464.25</v>
      </c>
      <c r="T799" s="8">
        <f t="shared" si="77"/>
        <v>43487.25</v>
      </c>
    </row>
    <row r="800" spans="1:20" hidden="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2"/>
        <v>1.8847058823529412</v>
      </c>
      <c r="P800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8">
        <f t="shared" si="76"/>
        <v>41060.208333333336</v>
      </c>
      <c r="T800" s="8">
        <f t="shared" si="77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2"/>
        <v>0.87008284023668636</v>
      </c>
      <c r="P801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8">
        <f t="shared" si="76"/>
        <v>42399.25</v>
      </c>
      <c r="T801" s="8">
        <f t="shared" si="77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2"/>
        <v>0.01</v>
      </c>
      <c r="P802">
        <f t="shared" si="73"/>
        <v>1</v>
      </c>
      <c r="Q802" t="str">
        <f t="shared" si="74"/>
        <v>music</v>
      </c>
      <c r="R802" t="str">
        <f t="shared" si="75"/>
        <v>rock</v>
      </c>
      <c r="S802" s="8">
        <f t="shared" si="76"/>
        <v>42167.208333333328</v>
      </c>
      <c r="T802" s="8">
        <f t="shared" si="77"/>
        <v>42171.208333333328</v>
      </c>
    </row>
    <row r="803" spans="1:20" hidden="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2"/>
        <v>2.0291304347826089</v>
      </c>
      <c r="P803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8">
        <f t="shared" si="76"/>
        <v>43830.25</v>
      </c>
      <c r="T803" s="8">
        <f t="shared" si="77"/>
        <v>43852.25</v>
      </c>
    </row>
    <row r="804" spans="1:20" ht="31" hidden="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2"/>
        <v>1.9703225806451612</v>
      </c>
      <c r="P804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8">
        <f t="shared" si="76"/>
        <v>43650.208333333328</v>
      </c>
      <c r="T804" s="8">
        <f t="shared" si="77"/>
        <v>43652.208333333328</v>
      </c>
    </row>
    <row r="805" spans="1:20" ht="31" hidden="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2"/>
        <v>1.07</v>
      </c>
      <c r="P805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8">
        <f t="shared" si="76"/>
        <v>43492.25</v>
      </c>
      <c r="T805" s="8">
        <f t="shared" si="77"/>
        <v>43526.25</v>
      </c>
    </row>
    <row r="806" spans="1:20" hidden="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2"/>
        <v>2.6873076923076922</v>
      </c>
      <c r="P80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8">
        <f t="shared" si="76"/>
        <v>43102.25</v>
      </c>
      <c r="T806" s="8">
        <f t="shared" si="77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2"/>
        <v>0.50845360824742269</v>
      </c>
      <c r="P807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8">
        <f t="shared" si="76"/>
        <v>41958.25</v>
      </c>
      <c r="T807" s="8">
        <f t="shared" si="77"/>
        <v>42009.25</v>
      </c>
    </row>
    <row r="808" spans="1:20" hidden="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2"/>
        <v>11.802857142857142</v>
      </c>
      <c r="P808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8">
        <f t="shared" si="76"/>
        <v>40973.25</v>
      </c>
      <c r="T808" s="8">
        <f t="shared" si="77"/>
        <v>40997.208333333336</v>
      </c>
    </row>
    <row r="809" spans="1:20" hidden="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2"/>
        <v>2.64</v>
      </c>
      <c r="P809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8">
        <f t="shared" si="76"/>
        <v>43753.208333333328</v>
      </c>
      <c r="T809" s="8">
        <f t="shared" si="77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2"/>
        <v>0.30442307692307691</v>
      </c>
      <c r="P810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8">
        <f t="shared" si="76"/>
        <v>42507.208333333328</v>
      </c>
      <c r="T810" s="8">
        <f t="shared" si="77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2"/>
        <v>0.62880681818181816</v>
      </c>
      <c r="P811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8">
        <f t="shared" si="76"/>
        <v>41135.208333333336</v>
      </c>
      <c r="T811" s="8">
        <f t="shared" si="77"/>
        <v>41136.208333333336</v>
      </c>
    </row>
    <row r="812" spans="1:20" hidden="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2"/>
        <v>1.9312499999999999</v>
      </c>
      <c r="P812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8">
        <f t="shared" si="76"/>
        <v>43067.25</v>
      </c>
      <c r="T812" s="8">
        <f t="shared" si="77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2"/>
        <v>0.77102702702702708</v>
      </c>
      <c r="P813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8">
        <f t="shared" si="76"/>
        <v>42378.25</v>
      </c>
      <c r="T813" s="8">
        <f t="shared" si="77"/>
        <v>42380.25</v>
      </c>
    </row>
    <row r="814" spans="1:20" hidden="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2"/>
        <v>2.2552763819095478</v>
      </c>
      <c r="P814">
        <f t="shared" si="73"/>
        <v>48</v>
      </c>
      <c r="Q814" t="str">
        <f t="shared" si="74"/>
        <v>publishing</v>
      </c>
      <c r="R814" t="str">
        <f t="shared" si="75"/>
        <v>nonfiction</v>
      </c>
      <c r="S814" s="8">
        <f t="shared" si="76"/>
        <v>43206.208333333328</v>
      </c>
      <c r="T814" s="8">
        <f t="shared" si="77"/>
        <v>43211.208333333328</v>
      </c>
    </row>
    <row r="815" spans="1:20" hidden="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2"/>
        <v>2.3940625</v>
      </c>
      <c r="P815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8">
        <f t="shared" si="76"/>
        <v>41148.208333333336</v>
      </c>
      <c r="T815" s="8">
        <f t="shared" si="77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2"/>
        <v>0.921875</v>
      </c>
      <c r="P81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8">
        <f t="shared" si="76"/>
        <v>42517.208333333328</v>
      </c>
      <c r="T816" s="8">
        <f t="shared" si="77"/>
        <v>42519.208333333328</v>
      </c>
    </row>
    <row r="817" spans="1:20" ht="31" hidden="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2"/>
        <v>1.3023333333333333</v>
      </c>
      <c r="P817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8">
        <f t="shared" si="76"/>
        <v>43068.25</v>
      </c>
      <c r="T817" s="8">
        <f t="shared" si="77"/>
        <v>43094.25</v>
      </c>
    </row>
    <row r="818" spans="1:20" hidden="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2"/>
        <v>6.1521739130434785</v>
      </c>
      <c r="P818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8">
        <f t="shared" si="76"/>
        <v>41680.25</v>
      </c>
      <c r="T818" s="8">
        <f t="shared" si="77"/>
        <v>41682.25</v>
      </c>
    </row>
    <row r="819" spans="1:20" hidden="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2"/>
        <v>3.687953216374269</v>
      </c>
      <c r="P819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8">
        <f t="shared" si="76"/>
        <v>43589.208333333328</v>
      </c>
      <c r="T819" s="8">
        <f t="shared" si="77"/>
        <v>43617.208333333328</v>
      </c>
    </row>
    <row r="820" spans="1:20" hidden="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2"/>
        <v>10.948571428571428</v>
      </c>
      <c r="P820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8">
        <f t="shared" si="76"/>
        <v>43486.25</v>
      </c>
      <c r="T820" s="8">
        <f t="shared" si="77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2"/>
        <v>0.50662921348314605</v>
      </c>
      <c r="P821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8">
        <f t="shared" si="76"/>
        <v>41237.25</v>
      </c>
      <c r="T821" s="8">
        <f t="shared" si="77"/>
        <v>41252.25</v>
      </c>
    </row>
    <row r="822" spans="1:20" hidden="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2"/>
        <v>8.0060000000000002</v>
      </c>
      <c r="P822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8">
        <f t="shared" si="76"/>
        <v>43310.208333333328</v>
      </c>
      <c r="T822" s="8">
        <f t="shared" si="77"/>
        <v>43323.208333333328</v>
      </c>
    </row>
    <row r="823" spans="1:20" hidden="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2"/>
        <v>2.9128571428571428</v>
      </c>
      <c r="P823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8">
        <f t="shared" si="76"/>
        <v>42794.25</v>
      </c>
      <c r="T823" s="8">
        <f t="shared" si="77"/>
        <v>42807.208333333328</v>
      </c>
    </row>
    <row r="824" spans="1:20" hidden="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2"/>
        <v>3.4996666666666667</v>
      </c>
      <c r="P824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8">
        <f t="shared" si="76"/>
        <v>41698.25</v>
      </c>
      <c r="T824" s="8">
        <f t="shared" si="77"/>
        <v>41715.208333333336</v>
      </c>
    </row>
    <row r="825" spans="1:20" hidden="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2"/>
        <v>3.5707317073170732</v>
      </c>
      <c r="P825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8">
        <f t="shared" si="76"/>
        <v>41892.208333333336</v>
      </c>
      <c r="T825" s="8">
        <f t="shared" si="77"/>
        <v>41917.208333333336</v>
      </c>
    </row>
    <row r="826" spans="1:20" hidden="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2"/>
        <v>1.2648941176470587</v>
      </c>
      <c r="P82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8">
        <f t="shared" si="76"/>
        <v>40348.208333333336</v>
      </c>
      <c r="T826" s="8">
        <f t="shared" si="77"/>
        <v>40380.208333333336</v>
      </c>
    </row>
    <row r="827" spans="1:20" hidden="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2"/>
        <v>3.875</v>
      </c>
      <c r="P827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8">
        <f t="shared" si="76"/>
        <v>42941.208333333328</v>
      </c>
      <c r="T827" s="8">
        <f t="shared" si="77"/>
        <v>42953.208333333328</v>
      </c>
    </row>
    <row r="828" spans="1:20" ht="31" hidden="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2"/>
        <v>4.5703571428571426</v>
      </c>
      <c r="P828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8">
        <f t="shared" si="76"/>
        <v>40525.25</v>
      </c>
      <c r="T828" s="8">
        <f t="shared" si="77"/>
        <v>40553.25</v>
      </c>
    </row>
    <row r="829" spans="1:20" ht="31" hidden="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2"/>
        <v>2.6669565217391304</v>
      </c>
      <c r="P829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8">
        <f t="shared" si="76"/>
        <v>40666.208333333336</v>
      </c>
      <c r="T829" s="8">
        <f t="shared" si="77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2"/>
        <v>0.69</v>
      </c>
      <c r="P830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8">
        <f t="shared" si="76"/>
        <v>43340.208333333328</v>
      </c>
      <c r="T830" s="8">
        <f t="shared" si="77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2"/>
        <v>0.51343749999999999</v>
      </c>
      <c r="P831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8">
        <f t="shared" si="76"/>
        <v>42164.208333333328</v>
      </c>
      <c r="T831" s="8">
        <f t="shared" si="77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2"/>
        <v>1.1710526315789473E-2</v>
      </c>
      <c r="P832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8">
        <f t="shared" si="76"/>
        <v>43103.25</v>
      </c>
      <c r="T832" s="8">
        <f t="shared" si="77"/>
        <v>43162.25</v>
      </c>
    </row>
    <row r="833" spans="1:20" ht="31" hidden="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2"/>
        <v>1.089773429454171</v>
      </c>
      <c r="P833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8">
        <f t="shared" si="76"/>
        <v>40994.208333333336</v>
      </c>
      <c r="T833" s="8">
        <f t="shared" si="77"/>
        <v>41028.208333333336</v>
      </c>
    </row>
    <row r="834" spans="1:20" hidden="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2"/>
        <v>3.1517592592592591</v>
      </c>
      <c r="P834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8">
        <f t="shared" si="76"/>
        <v>42299.208333333328</v>
      </c>
      <c r="T834" s="8">
        <f t="shared" si="77"/>
        <v>42333.25</v>
      </c>
    </row>
    <row r="835" spans="1:20" hidden="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78">E835/D835</f>
        <v>1.5769117647058823</v>
      </c>
      <c r="P835">
        <f t="shared" ref="P835:P898" si="79">IF(G835&gt;0, (E835/G835), 0)</f>
        <v>64.987878787878785</v>
      </c>
      <c r="Q835" t="str">
        <f t="shared" ref="Q835:Q898" si="80">_xlfn.TEXTBEFORE(N835, "/")</f>
        <v>publishing</v>
      </c>
      <c r="R835" t="str">
        <f t="shared" ref="R835:R898" si="81">_xlfn.TEXTAFTER(N835, "/")</f>
        <v>translations</v>
      </c>
      <c r="S835" s="8">
        <f t="shared" ref="S835:S898" si="82">(((J835/60)/60)/24)+DATE(1970,1,1)</f>
        <v>40588.25</v>
      </c>
      <c r="T835" s="8">
        <f t="shared" ref="T835:T898" si="83">(((K835/60)/60)/24)+DATE(1970,1,1)</f>
        <v>40599.25</v>
      </c>
    </row>
    <row r="836" spans="1:20" hidden="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8"/>
        <v>1.5380821917808218</v>
      </c>
      <c r="P83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8">
        <f t="shared" si="82"/>
        <v>41448.208333333336</v>
      </c>
      <c r="T836" s="8">
        <f t="shared" si="83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8"/>
        <v>0.89738979118329465</v>
      </c>
      <c r="P837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8">
        <f t="shared" si="82"/>
        <v>42063.25</v>
      </c>
      <c r="T837" s="8">
        <f t="shared" si="83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8"/>
        <v>0.75135802469135804</v>
      </c>
      <c r="P838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8">
        <f t="shared" si="82"/>
        <v>40214.25</v>
      </c>
      <c r="T838" s="8">
        <f t="shared" si="83"/>
        <v>40225.25</v>
      </c>
    </row>
    <row r="839" spans="1:20" hidden="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8"/>
        <v>8.5288135593220336</v>
      </c>
      <c r="P839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8">
        <f t="shared" si="82"/>
        <v>40629.208333333336</v>
      </c>
      <c r="T839" s="8">
        <f t="shared" si="83"/>
        <v>40683.208333333336</v>
      </c>
    </row>
    <row r="840" spans="1:20" hidden="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8"/>
        <v>1.3890625000000001</v>
      </c>
      <c r="P840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8">
        <f t="shared" si="82"/>
        <v>43370.208333333328</v>
      </c>
      <c r="T840" s="8">
        <f t="shared" si="83"/>
        <v>43379.208333333328</v>
      </c>
    </row>
    <row r="841" spans="1:20" hidden="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8"/>
        <v>1.9018181818181819</v>
      </c>
      <c r="P841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8">
        <f t="shared" si="82"/>
        <v>41715.208333333336</v>
      </c>
      <c r="T841" s="8">
        <f t="shared" si="83"/>
        <v>41760.208333333336</v>
      </c>
    </row>
    <row r="842" spans="1:20" hidden="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8"/>
        <v>1.0024333619948409</v>
      </c>
      <c r="P842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8">
        <f t="shared" si="82"/>
        <v>41836.208333333336</v>
      </c>
      <c r="T842" s="8">
        <f t="shared" si="83"/>
        <v>41838.208333333336</v>
      </c>
    </row>
    <row r="843" spans="1:20" hidden="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8"/>
        <v>1.4275824175824177</v>
      </c>
      <c r="P843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8">
        <f t="shared" si="82"/>
        <v>42419.25</v>
      </c>
      <c r="T843" s="8">
        <f t="shared" si="83"/>
        <v>42435.25</v>
      </c>
    </row>
    <row r="844" spans="1:20" ht="31" hidden="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8"/>
        <v>5.6313333333333331</v>
      </c>
      <c r="P844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8">
        <f t="shared" si="82"/>
        <v>43266.208333333328</v>
      </c>
      <c r="T844" s="8">
        <f t="shared" si="83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8"/>
        <v>0.30715909090909088</v>
      </c>
      <c r="P845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8">
        <f t="shared" si="82"/>
        <v>43338.208333333328</v>
      </c>
      <c r="T845" s="8">
        <f t="shared" si="83"/>
        <v>43344.208333333328</v>
      </c>
    </row>
    <row r="846" spans="1:20" hidden="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8"/>
        <v>0.99397727272727276</v>
      </c>
      <c r="P84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8">
        <f t="shared" si="82"/>
        <v>40930.25</v>
      </c>
      <c r="T846" s="8">
        <f t="shared" si="83"/>
        <v>40933.25</v>
      </c>
    </row>
    <row r="847" spans="1:20" hidden="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8"/>
        <v>1.9754935622317598</v>
      </c>
      <c r="P847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8">
        <f t="shared" si="82"/>
        <v>43235.208333333328</v>
      </c>
      <c r="T847" s="8">
        <f t="shared" si="83"/>
        <v>43272.208333333328</v>
      </c>
    </row>
    <row r="848" spans="1:20" hidden="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8"/>
        <v>5.085</v>
      </c>
      <c r="P848">
        <f t="shared" si="79"/>
        <v>105.9375</v>
      </c>
      <c r="Q848" t="str">
        <f t="shared" si="80"/>
        <v>technology</v>
      </c>
      <c r="R848" t="str">
        <f t="shared" si="81"/>
        <v>web</v>
      </c>
      <c r="S848" s="8">
        <f t="shared" si="82"/>
        <v>43302.208333333328</v>
      </c>
      <c r="T848" s="8">
        <f t="shared" si="83"/>
        <v>43338.208333333328</v>
      </c>
    </row>
    <row r="849" spans="1:20" hidden="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8"/>
        <v>2.3774468085106384</v>
      </c>
      <c r="P849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8">
        <f t="shared" si="82"/>
        <v>43107.25</v>
      </c>
      <c r="T849" s="8">
        <f t="shared" si="83"/>
        <v>43110.25</v>
      </c>
    </row>
    <row r="850" spans="1:20" hidden="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8"/>
        <v>3.3846875000000001</v>
      </c>
      <c r="P850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8">
        <f t="shared" si="82"/>
        <v>40341.208333333336</v>
      </c>
      <c r="T850" s="8">
        <f t="shared" si="83"/>
        <v>40350.208333333336</v>
      </c>
    </row>
    <row r="851" spans="1:20" hidden="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8"/>
        <v>1.3308955223880596</v>
      </c>
      <c r="P851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8">
        <f t="shared" si="82"/>
        <v>40948.25</v>
      </c>
      <c r="T851" s="8">
        <f t="shared" si="83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8"/>
        <v>0.01</v>
      </c>
      <c r="P852">
        <f t="shared" si="79"/>
        <v>1</v>
      </c>
      <c r="Q852" t="str">
        <f t="shared" si="80"/>
        <v>music</v>
      </c>
      <c r="R852" t="str">
        <f t="shared" si="81"/>
        <v>rock</v>
      </c>
      <c r="S852" s="8">
        <f t="shared" si="82"/>
        <v>40866.25</v>
      </c>
      <c r="T852" s="8">
        <f t="shared" si="83"/>
        <v>40881.25</v>
      </c>
    </row>
    <row r="853" spans="1:20" ht="31" hidden="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8"/>
        <v>2.0779999999999998</v>
      </c>
      <c r="P853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8">
        <f t="shared" si="82"/>
        <v>41031.208333333336</v>
      </c>
      <c r="T853" s="8">
        <f t="shared" si="83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8"/>
        <v>0.51122448979591839</v>
      </c>
      <c r="P854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8">
        <f t="shared" si="82"/>
        <v>40740.208333333336</v>
      </c>
      <c r="T854" s="8">
        <f t="shared" si="83"/>
        <v>40750.208333333336</v>
      </c>
    </row>
    <row r="855" spans="1:20" hidden="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8"/>
        <v>6.5205847953216374</v>
      </c>
      <c r="P855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8">
        <f t="shared" si="82"/>
        <v>40714.208333333336</v>
      </c>
      <c r="T855" s="8">
        <f t="shared" si="83"/>
        <v>40719.208333333336</v>
      </c>
    </row>
    <row r="856" spans="1:20" ht="31" hidden="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8"/>
        <v>1.1363099415204678</v>
      </c>
      <c r="P85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8">
        <f t="shared" si="82"/>
        <v>43787.25</v>
      </c>
      <c r="T856" s="8">
        <f t="shared" si="83"/>
        <v>43814.25</v>
      </c>
    </row>
    <row r="857" spans="1:20" hidden="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8"/>
        <v>1.0237606837606839</v>
      </c>
      <c r="P857">
        <f t="shared" si="79"/>
        <v>53</v>
      </c>
      <c r="Q857" t="str">
        <f t="shared" si="80"/>
        <v>theater</v>
      </c>
      <c r="R857" t="str">
        <f t="shared" si="81"/>
        <v>plays</v>
      </c>
      <c r="S857" s="8">
        <f t="shared" si="82"/>
        <v>40712.208333333336</v>
      </c>
      <c r="T857" s="8">
        <f t="shared" si="83"/>
        <v>40743.208333333336</v>
      </c>
    </row>
    <row r="858" spans="1:20" hidden="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8"/>
        <v>3.5658333333333334</v>
      </c>
      <c r="P858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8">
        <f t="shared" si="82"/>
        <v>41023.208333333336</v>
      </c>
      <c r="T858" s="8">
        <f t="shared" si="83"/>
        <v>41040.208333333336</v>
      </c>
    </row>
    <row r="859" spans="1:20" ht="31" hidden="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8"/>
        <v>1.3986792452830188</v>
      </c>
      <c r="P859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8">
        <f t="shared" si="82"/>
        <v>40944.25</v>
      </c>
      <c r="T859" s="8">
        <f t="shared" si="83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8"/>
        <v>0.69450000000000001</v>
      </c>
      <c r="P860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8">
        <f t="shared" si="82"/>
        <v>43211.208333333328</v>
      </c>
      <c r="T860" s="8">
        <f t="shared" si="83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8"/>
        <v>0.35534246575342465</v>
      </c>
      <c r="P861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8">
        <f t="shared" si="82"/>
        <v>41334.25</v>
      </c>
      <c r="T861" s="8">
        <f t="shared" si="83"/>
        <v>41352.208333333336</v>
      </c>
    </row>
    <row r="862" spans="1:20" ht="31" hidden="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8"/>
        <v>2.5165000000000002</v>
      </c>
      <c r="P862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8">
        <f t="shared" si="82"/>
        <v>43515.25</v>
      </c>
      <c r="T862" s="8">
        <f t="shared" si="83"/>
        <v>43525.25</v>
      </c>
    </row>
    <row r="863" spans="1:20" hidden="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8"/>
        <v>1.0587500000000001</v>
      </c>
      <c r="P863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8">
        <f t="shared" si="82"/>
        <v>40258.208333333336</v>
      </c>
      <c r="T863" s="8">
        <f t="shared" si="83"/>
        <v>40266.208333333336</v>
      </c>
    </row>
    <row r="864" spans="1:20" hidden="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8"/>
        <v>1.8742857142857143</v>
      </c>
      <c r="P864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8">
        <f t="shared" si="82"/>
        <v>40756.208333333336</v>
      </c>
      <c r="T864" s="8">
        <f t="shared" si="83"/>
        <v>40760.208333333336</v>
      </c>
    </row>
    <row r="865" spans="1:20" hidden="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8"/>
        <v>3.8678571428571429</v>
      </c>
      <c r="P865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8">
        <f t="shared" si="82"/>
        <v>42172.208333333328</v>
      </c>
      <c r="T865" s="8">
        <f t="shared" si="83"/>
        <v>42195.208333333328</v>
      </c>
    </row>
    <row r="866" spans="1:20" hidden="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8"/>
        <v>3.4707142857142856</v>
      </c>
      <c r="P86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8">
        <f t="shared" si="82"/>
        <v>42601.208333333328</v>
      </c>
      <c r="T866" s="8">
        <f t="shared" si="83"/>
        <v>42606.208333333328</v>
      </c>
    </row>
    <row r="867" spans="1:20" hidden="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8"/>
        <v>1.8582098765432098</v>
      </c>
      <c r="P867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8">
        <f t="shared" si="82"/>
        <v>41897.208333333336</v>
      </c>
      <c r="T867" s="8">
        <f t="shared" si="83"/>
        <v>41906.208333333336</v>
      </c>
    </row>
    <row r="868" spans="1:20" hidden="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8"/>
        <v>0.43241247264770238</v>
      </c>
      <c r="P868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8">
        <f t="shared" si="82"/>
        <v>40671.208333333336</v>
      </c>
      <c r="T868" s="8">
        <f t="shared" si="83"/>
        <v>40672.208333333336</v>
      </c>
    </row>
    <row r="869" spans="1:20" ht="31" hidden="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8"/>
        <v>1.6243749999999999</v>
      </c>
      <c r="P869">
        <f t="shared" si="79"/>
        <v>25.99</v>
      </c>
      <c r="Q869" t="str">
        <f t="shared" si="80"/>
        <v>food</v>
      </c>
      <c r="R869" t="str">
        <f t="shared" si="81"/>
        <v>food trucks</v>
      </c>
      <c r="S869" s="8">
        <f t="shared" si="82"/>
        <v>43382.208333333328</v>
      </c>
      <c r="T869" s="8">
        <f t="shared" si="83"/>
        <v>43388.208333333328</v>
      </c>
    </row>
    <row r="870" spans="1:20" hidden="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8"/>
        <v>1.8484285714285715</v>
      </c>
      <c r="P870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8">
        <f t="shared" si="82"/>
        <v>41559.208333333336</v>
      </c>
      <c r="T870" s="8">
        <f t="shared" si="83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8"/>
        <v>0.23703520691785052</v>
      </c>
      <c r="P871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8">
        <f t="shared" si="82"/>
        <v>40350.208333333336</v>
      </c>
      <c r="T871" s="8">
        <f t="shared" si="83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8"/>
        <v>0.89870129870129867</v>
      </c>
      <c r="P872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8">
        <f t="shared" si="82"/>
        <v>42240.208333333328</v>
      </c>
      <c r="T872" s="8">
        <f t="shared" si="83"/>
        <v>42265.208333333328</v>
      </c>
    </row>
    <row r="873" spans="1:20" ht="31" hidden="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8"/>
        <v>2.7260419580419581</v>
      </c>
      <c r="P873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8">
        <f t="shared" si="82"/>
        <v>43040.208333333328</v>
      </c>
      <c r="T873" s="8">
        <f t="shared" si="83"/>
        <v>43058.25</v>
      </c>
    </row>
    <row r="874" spans="1:20" hidden="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8"/>
        <v>1.7004255319148935</v>
      </c>
      <c r="P874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8">
        <f t="shared" si="82"/>
        <v>43346.208333333328</v>
      </c>
      <c r="T874" s="8">
        <f t="shared" si="83"/>
        <v>43351.208333333328</v>
      </c>
    </row>
    <row r="875" spans="1:20" hidden="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8"/>
        <v>1.8828503562945369</v>
      </c>
      <c r="P875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8">
        <f t="shared" si="82"/>
        <v>41647.25</v>
      </c>
      <c r="T875" s="8">
        <f t="shared" si="83"/>
        <v>41652.25</v>
      </c>
    </row>
    <row r="876" spans="1:20" hidden="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8"/>
        <v>3.4693532338308457</v>
      </c>
      <c r="P87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8">
        <f t="shared" si="82"/>
        <v>40291.208333333336</v>
      </c>
      <c r="T876" s="8">
        <f t="shared" si="83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8"/>
        <v>0.6917721518987342</v>
      </c>
      <c r="P877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8">
        <f t="shared" si="82"/>
        <v>40556.25</v>
      </c>
      <c r="T877" s="8">
        <f t="shared" si="83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8"/>
        <v>0.25433734939759034</v>
      </c>
      <c r="P878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8">
        <f t="shared" si="82"/>
        <v>43624.208333333328</v>
      </c>
      <c r="T878" s="8">
        <f t="shared" si="83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8"/>
        <v>0.77400977995110021</v>
      </c>
      <c r="P879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8">
        <f t="shared" si="82"/>
        <v>42577.208333333328</v>
      </c>
      <c r="T879" s="8">
        <f t="shared" si="83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8"/>
        <v>0.37481481481481482</v>
      </c>
      <c r="P880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8">
        <f t="shared" si="82"/>
        <v>43845.25</v>
      </c>
      <c r="T880" s="8">
        <f t="shared" si="83"/>
        <v>43869.25</v>
      </c>
    </row>
    <row r="881" spans="1:20" hidden="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8"/>
        <v>5.4379999999999997</v>
      </c>
      <c r="P881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8">
        <f t="shared" si="82"/>
        <v>42788.25</v>
      </c>
      <c r="T881" s="8">
        <f t="shared" si="83"/>
        <v>42797.25</v>
      </c>
    </row>
    <row r="882" spans="1:20" hidden="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8"/>
        <v>2.2852189349112426</v>
      </c>
      <c r="P882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8">
        <f t="shared" si="82"/>
        <v>43667.208333333328</v>
      </c>
      <c r="T882" s="8">
        <f t="shared" si="83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8"/>
        <v>0.38948339483394834</v>
      </c>
      <c r="P883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8">
        <f t="shared" si="82"/>
        <v>42194.208333333328</v>
      </c>
      <c r="T883" s="8">
        <f t="shared" si="83"/>
        <v>42223.208333333328</v>
      </c>
    </row>
    <row r="884" spans="1:20" hidden="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8"/>
        <v>3.7</v>
      </c>
      <c r="P884">
        <f t="shared" si="79"/>
        <v>37</v>
      </c>
      <c r="Q884" t="str">
        <f t="shared" si="80"/>
        <v>theater</v>
      </c>
      <c r="R884" t="str">
        <f t="shared" si="81"/>
        <v>plays</v>
      </c>
      <c r="S884" s="8">
        <f t="shared" si="82"/>
        <v>42025.25</v>
      </c>
      <c r="T884" s="8">
        <f t="shared" si="83"/>
        <v>42029.25</v>
      </c>
    </row>
    <row r="885" spans="1:20" ht="31" hidden="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8"/>
        <v>2.3791176470588233</v>
      </c>
      <c r="P885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8">
        <f t="shared" si="82"/>
        <v>40323.208333333336</v>
      </c>
      <c r="T885" s="8">
        <f t="shared" si="83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8"/>
        <v>0.64036299765807958</v>
      </c>
      <c r="P88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8">
        <f t="shared" si="82"/>
        <v>41763.208333333336</v>
      </c>
      <c r="T886" s="8">
        <f t="shared" si="83"/>
        <v>41765.208333333336</v>
      </c>
    </row>
    <row r="887" spans="1:20" hidden="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8"/>
        <v>1.1827777777777777</v>
      </c>
      <c r="P887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8">
        <f t="shared" si="82"/>
        <v>40335.208333333336</v>
      </c>
      <c r="T887" s="8">
        <f t="shared" si="83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8"/>
        <v>0.84824037184594958</v>
      </c>
      <c r="P888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8">
        <f t="shared" si="82"/>
        <v>40416.208333333336</v>
      </c>
      <c r="T888" s="8">
        <f t="shared" si="83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8"/>
        <v>0.29346153846153844</v>
      </c>
      <c r="P889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8">
        <f t="shared" si="82"/>
        <v>42202.208333333328</v>
      </c>
      <c r="T889" s="8">
        <f t="shared" si="83"/>
        <v>42249.208333333328</v>
      </c>
    </row>
    <row r="890" spans="1:20" ht="31" hidden="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8"/>
        <v>2.0989655172413793</v>
      </c>
      <c r="P890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8">
        <f t="shared" si="82"/>
        <v>42836.208333333328</v>
      </c>
      <c r="T890" s="8">
        <f t="shared" si="83"/>
        <v>42855.208333333328</v>
      </c>
    </row>
    <row r="891" spans="1:20" hidden="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8"/>
        <v>1.697857142857143</v>
      </c>
      <c r="P891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8">
        <f t="shared" si="82"/>
        <v>41710.208333333336</v>
      </c>
      <c r="T891" s="8">
        <f t="shared" si="83"/>
        <v>41717.208333333336</v>
      </c>
    </row>
    <row r="892" spans="1:20" hidden="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8"/>
        <v>1.1595907738095239</v>
      </c>
      <c r="P892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8">
        <f t="shared" si="82"/>
        <v>43640.208333333328</v>
      </c>
      <c r="T892" s="8">
        <f t="shared" si="83"/>
        <v>43641.208333333328</v>
      </c>
    </row>
    <row r="893" spans="1:20" ht="31" hidden="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8"/>
        <v>2.5859999999999999</v>
      </c>
      <c r="P893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8">
        <f t="shared" si="82"/>
        <v>40880.25</v>
      </c>
      <c r="T893" s="8">
        <f t="shared" si="83"/>
        <v>40924.25</v>
      </c>
    </row>
    <row r="894" spans="1:20" hidden="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8"/>
        <v>2.3058333333333332</v>
      </c>
      <c r="P894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8">
        <f t="shared" si="82"/>
        <v>40319.208333333336</v>
      </c>
      <c r="T894" s="8">
        <f t="shared" si="83"/>
        <v>40360.208333333336</v>
      </c>
    </row>
    <row r="895" spans="1:20" hidden="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8"/>
        <v>1.2821428571428573</v>
      </c>
      <c r="P895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8">
        <f t="shared" si="82"/>
        <v>42170.208333333328</v>
      </c>
      <c r="T895" s="8">
        <f t="shared" si="83"/>
        <v>42174.208333333328</v>
      </c>
    </row>
    <row r="896" spans="1:20" hidden="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8"/>
        <v>1.8870588235294117</v>
      </c>
      <c r="P89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8">
        <f t="shared" si="82"/>
        <v>41466.208333333336</v>
      </c>
      <c r="T896" s="8">
        <f t="shared" si="83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8"/>
        <v>6.9511889862327911E-2</v>
      </c>
      <c r="P897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8">
        <f t="shared" si="82"/>
        <v>43134.25</v>
      </c>
      <c r="T897" s="8">
        <f t="shared" si="83"/>
        <v>43143.25</v>
      </c>
    </row>
    <row r="898" spans="1:20" ht="31" hidden="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78"/>
        <v>7.7443434343434348</v>
      </c>
      <c r="P898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8">
        <f t="shared" si="82"/>
        <v>40738.208333333336</v>
      </c>
      <c r="T898" s="8">
        <f t="shared" si="83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84">E899/D899</f>
        <v>0.27693181818181817</v>
      </c>
      <c r="P899">
        <f t="shared" ref="P899:P962" si="85">IF(G899&gt;0, (E899/G899), 0)</f>
        <v>90.259259259259252</v>
      </c>
      <c r="Q899" t="str">
        <f t="shared" ref="Q899:Q962" si="86">_xlfn.TEXTBEFORE(N899, "/")</f>
        <v>theater</v>
      </c>
      <c r="R899" t="str">
        <f t="shared" ref="R899:R962" si="87">_xlfn.TEXTAFTER(N899, "/")</f>
        <v>plays</v>
      </c>
      <c r="S899" s="8">
        <f t="shared" ref="S899:S962" si="88">(((J899/60)/60)/24)+DATE(1970,1,1)</f>
        <v>43583.208333333328</v>
      </c>
      <c r="T899" s="8">
        <f t="shared" ref="T899:T962" si="89">(((K899/60)/60)/24)+DATE(1970,1,1)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4"/>
        <v>0.52479620323841425</v>
      </c>
      <c r="P900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8">
        <f t="shared" si="88"/>
        <v>43815.25</v>
      </c>
      <c r="T900" s="8">
        <f t="shared" si="89"/>
        <v>43821.25</v>
      </c>
    </row>
    <row r="901" spans="1:20" hidden="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4"/>
        <v>4.0709677419354842</v>
      </c>
      <c r="P901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8">
        <f t="shared" si="88"/>
        <v>41554.208333333336</v>
      </c>
      <c r="T901" s="8">
        <f t="shared" si="89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4"/>
        <v>0.02</v>
      </c>
      <c r="P902">
        <f t="shared" si="85"/>
        <v>2</v>
      </c>
      <c r="Q902" t="str">
        <f t="shared" si="86"/>
        <v>technology</v>
      </c>
      <c r="R902" t="str">
        <f t="shared" si="87"/>
        <v>web</v>
      </c>
      <c r="S902" s="8">
        <f t="shared" si="88"/>
        <v>41901.208333333336</v>
      </c>
      <c r="T902" s="8">
        <f t="shared" si="89"/>
        <v>41902.208333333336</v>
      </c>
    </row>
    <row r="903" spans="1:20" hidden="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4"/>
        <v>1.5617857142857143</v>
      </c>
      <c r="P903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8">
        <f t="shared" si="88"/>
        <v>43298.208333333328</v>
      </c>
      <c r="T903" s="8">
        <f t="shared" si="89"/>
        <v>43331.208333333328</v>
      </c>
    </row>
    <row r="904" spans="1:20" hidden="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4"/>
        <v>2.5242857142857145</v>
      </c>
      <c r="P904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8">
        <f t="shared" si="88"/>
        <v>42399.25</v>
      </c>
      <c r="T904" s="8">
        <f t="shared" si="89"/>
        <v>42441.25</v>
      </c>
    </row>
    <row r="905" spans="1:20" ht="31" hidden="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4"/>
        <v>1.729268292682927E-2</v>
      </c>
      <c r="P905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8">
        <f t="shared" si="88"/>
        <v>41034.208333333336</v>
      </c>
      <c r="T905" s="8">
        <f t="shared" si="89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4"/>
        <v>0.12230769230769231</v>
      </c>
      <c r="P90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8">
        <f t="shared" si="88"/>
        <v>41186.208333333336</v>
      </c>
      <c r="T906" s="8">
        <f t="shared" si="89"/>
        <v>41190.208333333336</v>
      </c>
    </row>
    <row r="907" spans="1:20" hidden="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4"/>
        <v>1.6398734177215191</v>
      </c>
      <c r="P907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8">
        <f t="shared" si="88"/>
        <v>41536.208333333336</v>
      </c>
      <c r="T907" s="8">
        <f t="shared" si="89"/>
        <v>41539.208333333336</v>
      </c>
    </row>
    <row r="908" spans="1:20" ht="31" hidden="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4"/>
        <v>1.6298181818181818</v>
      </c>
      <c r="P908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8">
        <f t="shared" si="88"/>
        <v>42868.208333333328</v>
      </c>
      <c r="T908" s="8">
        <f t="shared" si="89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4"/>
        <v>0.20252747252747252</v>
      </c>
      <c r="P909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8">
        <f t="shared" si="88"/>
        <v>40660.208333333336</v>
      </c>
      <c r="T909" s="8">
        <f t="shared" si="89"/>
        <v>40667.208333333336</v>
      </c>
    </row>
    <row r="910" spans="1:20" hidden="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4"/>
        <v>3.1924083769633507</v>
      </c>
      <c r="P910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8">
        <f t="shared" si="88"/>
        <v>41031.208333333336</v>
      </c>
      <c r="T910" s="8">
        <f t="shared" si="89"/>
        <v>41042.208333333336</v>
      </c>
    </row>
    <row r="911" spans="1:20" hidden="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4"/>
        <v>4.7894444444444444</v>
      </c>
      <c r="P911">
        <f t="shared" si="85"/>
        <v>107.7625</v>
      </c>
      <c r="Q911" t="str">
        <f t="shared" si="86"/>
        <v>theater</v>
      </c>
      <c r="R911" t="str">
        <f t="shared" si="87"/>
        <v>plays</v>
      </c>
      <c r="S911" s="8">
        <f t="shared" si="88"/>
        <v>43255.208333333328</v>
      </c>
      <c r="T911" s="8">
        <f t="shared" si="89"/>
        <v>43282.208333333328</v>
      </c>
    </row>
    <row r="912" spans="1:20" hidden="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4"/>
        <v>0.19556634304207121</v>
      </c>
      <c r="P912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8">
        <f t="shared" si="88"/>
        <v>42026.25</v>
      </c>
      <c r="T912" s="8">
        <f t="shared" si="89"/>
        <v>42027.25</v>
      </c>
    </row>
    <row r="913" spans="1:20" hidden="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4"/>
        <v>1.9894827586206896</v>
      </c>
      <c r="P913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8">
        <f t="shared" si="88"/>
        <v>43717.208333333328</v>
      </c>
      <c r="T913" s="8">
        <f t="shared" si="89"/>
        <v>43719.208333333328</v>
      </c>
    </row>
    <row r="914" spans="1:20" hidden="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4"/>
        <v>7.95</v>
      </c>
      <c r="P914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8">
        <f t="shared" si="88"/>
        <v>41157.208333333336</v>
      </c>
      <c r="T914" s="8">
        <f t="shared" si="89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4"/>
        <v>0.50621082621082625</v>
      </c>
      <c r="P915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8">
        <f t="shared" si="88"/>
        <v>43597.208333333328</v>
      </c>
      <c r="T915" s="8">
        <f t="shared" si="89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4"/>
        <v>0.57437499999999997</v>
      </c>
      <c r="P91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8">
        <f t="shared" si="88"/>
        <v>41490.208333333336</v>
      </c>
      <c r="T916" s="8">
        <f t="shared" si="89"/>
        <v>41502.208333333336</v>
      </c>
    </row>
    <row r="917" spans="1:20" hidden="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4"/>
        <v>1.5562827640984909</v>
      </c>
      <c r="P917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8">
        <f t="shared" si="88"/>
        <v>42976.208333333328</v>
      </c>
      <c r="T917" s="8">
        <f t="shared" si="89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4"/>
        <v>0.36297297297297298</v>
      </c>
      <c r="P918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8">
        <f t="shared" si="88"/>
        <v>41991.25</v>
      </c>
      <c r="T918" s="8">
        <f t="shared" si="89"/>
        <v>42000.25</v>
      </c>
    </row>
    <row r="919" spans="1:20" hidden="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4"/>
        <v>0.58250000000000002</v>
      </c>
      <c r="P919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8">
        <f t="shared" si="88"/>
        <v>40722.208333333336</v>
      </c>
      <c r="T919" s="8">
        <f t="shared" si="89"/>
        <v>40746.208333333336</v>
      </c>
    </row>
    <row r="920" spans="1:20" hidden="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4"/>
        <v>2.3739473684210526</v>
      </c>
      <c r="P920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8">
        <f t="shared" si="88"/>
        <v>41117.208333333336</v>
      </c>
      <c r="T920" s="8">
        <f t="shared" si="89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4"/>
        <v>0.58750000000000002</v>
      </c>
      <c r="P921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8">
        <f t="shared" si="88"/>
        <v>43022.208333333328</v>
      </c>
      <c r="T921" s="8">
        <f t="shared" si="89"/>
        <v>43054.25</v>
      </c>
    </row>
    <row r="922" spans="1:20" hidden="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4"/>
        <v>1.8256603773584905</v>
      </c>
      <c r="P922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8">
        <f t="shared" si="88"/>
        <v>43503.25</v>
      </c>
      <c r="T922" s="8">
        <f t="shared" si="89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4"/>
        <v>7.5436408977556111E-3</v>
      </c>
      <c r="P923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8">
        <f t="shared" si="88"/>
        <v>40951.25</v>
      </c>
      <c r="T923" s="8">
        <f t="shared" si="89"/>
        <v>40965.25</v>
      </c>
    </row>
    <row r="924" spans="1:20" hidden="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4"/>
        <v>1.7595330739299611</v>
      </c>
      <c r="P924">
        <f t="shared" si="85"/>
        <v>40</v>
      </c>
      <c r="Q924" t="str">
        <f t="shared" si="86"/>
        <v>music</v>
      </c>
      <c r="R924" t="str">
        <f t="shared" si="87"/>
        <v>world music</v>
      </c>
      <c r="S924" s="8">
        <f t="shared" si="88"/>
        <v>43443.25</v>
      </c>
      <c r="T924" s="8">
        <f t="shared" si="89"/>
        <v>43452.25</v>
      </c>
    </row>
    <row r="925" spans="1:20" hidden="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4"/>
        <v>2.3788235294117648</v>
      </c>
      <c r="P925">
        <f t="shared" si="85"/>
        <v>101.1</v>
      </c>
      <c r="Q925" t="str">
        <f t="shared" si="86"/>
        <v>theater</v>
      </c>
      <c r="R925" t="str">
        <f t="shared" si="87"/>
        <v>plays</v>
      </c>
      <c r="S925" s="8">
        <f t="shared" si="88"/>
        <v>40373.208333333336</v>
      </c>
      <c r="T925" s="8">
        <f t="shared" si="89"/>
        <v>40374.208333333336</v>
      </c>
    </row>
    <row r="926" spans="1:20" hidden="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4"/>
        <v>4.8805076142131982</v>
      </c>
      <c r="P92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8">
        <f t="shared" si="88"/>
        <v>43769.208333333328</v>
      </c>
      <c r="T926" s="8">
        <f t="shared" si="89"/>
        <v>43780.25</v>
      </c>
    </row>
    <row r="927" spans="1:20" ht="31" hidden="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4"/>
        <v>2.2406666666666668</v>
      </c>
      <c r="P927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8">
        <f t="shared" si="88"/>
        <v>43000.208333333328</v>
      </c>
      <c r="T927" s="8">
        <f t="shared" si="89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4"/>
        <v>0.18126436781609195</v>
      </c>
      <c r="P928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8">
        <f t="shared" si="88"/>
        <v>42502.208333333328</v>
      </c>
      <c r="T928" s="8">
        <f t="shared" si="89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4"/>
        <v>0.45847222222222223</v>
      </c>
      <c r="P929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8">
        <f t="shared" si="88"/>
        <v>41102.208333333336</v>
      </c>
      <c r="T929" s="8">
        <f t="shared" si="89"/>
        <v>41131.208333333336</v>
      </c>
    </row>
    <row r="930" spans="1:20" hidden="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4"/>
        <v>1.1731541218637993</v>
      </c>
      <c r="P930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8">
        <f t="shared" si="88"/>
        <v>41637.25</v>
      </c>
      <c r="T930" s="8">
        <f t="shared" si="89"/>
        <v>41646.25</v>
      </c>
    </row>
    <row r="931" spans="1:20" hidden="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4"/>
        <v>2.173090909090909</v>
      </c>
      <c r="P931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8">
        <f t="shared" si="88"/>
        <v>42858.208333333328</v>
      </c>
      <c r="T931" s="8">
        <f t="shared" si="89"/>
        <v>42872.208333333328</v>
      </c>
    </row>
    <row r="932" spans="1:20" hidden="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4"/>
        <v>1.1228571428571428</v>
      </c>
      <c r="P932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8">
        <f t="shared" si="88"/>
        <v>42060.25</v>
      </c>
      <c r="T932" s="8">
        <f t="shared" si="89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4"/>
        <v>0.72518987341772156</v>
      </c>
      <c r="P933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8">
        <f t="shared" si="88"/>
        <v>41818.208333333336</v>
      </c>
      <c r="T933" s="8">
        <f t="shared" si="89"/>
        <v>41820.208333333336</v>
      </c>
    </row>
    <row r="934" spans="1:20" hidden="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4"/>
        <v>2.1230434782608696</v>
      </c>
      <c r="P934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8">
        <f t="shared" si="88"/>
        <v>41709.208333333336</v>
      </c>
      <c r="T934" s="8">
        <f t="shared" si="89"/>
        <v>41712.208333333336</v>
      </c>
    </row>
    <row r="935" spans="1:20" hidden="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4"/>
        <v>2.3974657534246577</v>
      </c>
      <c r="P935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8">
        <f t="shared" si="88"/>
        <v>41372.208333333336</v>
      </c>
      <c r="T935" s="8">
        <f t="shared" si="89"/>
        <v>41385.208333333336</v>
      </c>
    </row>
    <row r="936" spans="1:20" hidden="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4"/>
        <v>1.8193548387096774</v>
      </c>
      <c r="P93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8">
        <f t="shared" si="88"/>
        <v>42422.25</v>
      </c>
      <c r="T936" s="8">
        <f t="shared" si="89"/>
        <v>42428.25</v>
      </c>
    </row>
    <row r="937" spans="1:20" ht="31" hidden="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4"/>
        <v>1.6413114754098361</v>
      </c>
      <c r="P937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8">
        <f t="shared" si="88"/>
        <v>42209.208333333328</v>
      </c>
      <c r="T937" s="8">
        <f t="shared" si="89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4"/>
        <v>1.6375968992248063E-2</v>
      </c>
      <c r="P938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8">
        <f t="shared" si="88"/>
        <v>43668.208333333328</v>
      </c>
      <c r="T938" s="8">
        <f t="shared" si="89"/>
        <v>43671.208333333328</v>
      </c>
    </row>
    <row r="939" spans="1:20" hidden="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4"/>
        <v>0.49643859649122807</v>
      </c>
      <c r="P939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8">
        <f t="shared" si="88"/>
        <v>42334.25</v>
      </c>
      <c r="T939" s="8">
        <f t="shared" si="89"/>
        <v>42343.25</v>
      </c>
    </row>
    <row r="940" spans="1:20" hidden="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4"/>
        <v>1.0970652173913042</v>
      </c>
      <c r="P940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8">
        <f t="shared" si="88"/>
        <v>43263.208333333328</v>
      </c>
      <c r="T940" s="8">
        <f t="shared" si="89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4"/>
        <v>0.49217948717948717</v>
      </c>
      <c r="P941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8">
        <f t="shared" si="88"/>
        <v>40670.208333333336</v>
      </c>
      <c r="T941" s="8">
        <f t="shared" si="89"/>
        <v>40687.208333333336</v>
      </c>
    </row>
    <row r="942" spans="1:20" hidden="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4"/>
        <v>0.62232323232323228</v>
      </c>
      <c r="P942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8">
        <f t="shared" si="88"/>
        <v>41244.25</v>
      </c>
      <c r="T942" s="8">
        <f t="shared" si="89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4"/>
        <v>0.1305813953488372</v>
      </c>
      <c r="P943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8">
        <f t="shared" si="88"/>
        <v>40552.25</v>
      </c>
      <c r="T943" s="8">
        <f t="shared" si="89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4"/>
        <v>0.64635416666666667</v>
      </c>
      <c r="P944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8">
        <f t="shared" si="88"/>
        <v>40568.25</v>
      </c>
      <c r="T944" s="8">
        <f t="shared" si="89"/>
        <v>40571.25</v>
      </c>
    </row>
    <row r="945" spans="1:20" hidden="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4"/>
        <v>1.5958666666666668</v>
      </c>
      <c r="P945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8">
        <f t="shared" si="88"/>
        <v>41906.208333333336</v>
      </c>
      <c r="T945" s="8">
        <f t="shared" si="89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4"/>
        <v>0.81420000000000003</v>
      </c>
      <c r="P94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8">
        <f t="shared" si="88"/>
        <v>42776.25</v>
      </c>
      <c r="T946" s="8">
        <f t="shared" si="89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4"/>
        <v>0.32444767441860467</v>
      </c>
      <c r="P947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8">
        <f t="shared" si="88"/>
        <v>41004.208333333336</v>
      </c>
      <c r="T947" s="8">
        <f t="shared" si="89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4"/>
        <v>9.9141184124918666E-2</v>
      </c>
      <c r="P948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8">
        <f t="shared" si="88"/>
        <v>40710.208333333336</v>
      </c>
      <c r="T948" s="8">
        <f t="shared" si="89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4"/>
        <v>0.26694444444444443</v>
      </c>
      <c r="P949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8">
        <f t="shared" si="88"/>
        <v>41908.208333333336</v>
      </c>
      <c r="T949" s="8">
        <f t="shared" si="89"/>
        <v>41915.208333333336</v>
      </c>
    </row>
    <row r="950" spans="1:20" hidden="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4"/>
        <v>0.62957446808510642</v>
      </c>
      <c r="P950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8">
        <f t="shared" si="88"/>
        <v>41985.25</v>
      </c>
      <c r="T950" s="8">
        <f t="shared" si="89"/>
        <v>41995.25</v>
      </c>
    </row>
    <row r="951" spans="1:20" ht="31" hidden="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4"/>
        <v>1.6135593220338984</v>
      </c>
      <c r="P951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8">
        <f t="shared" si="88"/>
        <v>42112.208333333328</v>
      </c>
      <c r="T951" s="8">
        <f t="shared" si="89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4"/>
        <v>0.05</v>
      </c>
      <c r="P952">
        <f t="shared" si="85"/>
        <v>5</v>
      </c>
      <c r="Q952" t="str">
        <f t="shared" si="86"/>
        <v>theater</v>
      </c>
      <c r="R952" t="str">
        <f t="shared" si="87"/>
        <v>plays</v>
      </c>
      <c r="S952" s="8">
        <f t="shared" si="88"/>
        <v>43571.208333333328</v>
      </c>
      <c r="T952" s="8">
        <f t="shared" si="89"/>
        <v>43576.208333333328</v>
      </c>
    </row>
    <row r="953" spans="1:20" hidden="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4"/>
        <v>10.969379310344827</v>
      </c>
      <c r="P953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8">
        <f t="shared" si="88"/>
        <v>42730.25</v>
      </c>
      <c r="T953" s="8">
        <f t="shared" si="89"/>
        <v>42731.25</v>
      </c>
    </row>
    <row r="954" spans="1:20" hidden="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4"/>
        <v>0.70094158075601376</v>
      </c>
      <c r="P954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8">
        <f t="shared" si="88"/>
        <v>42591.208333333328</v>
      </c>
      <c r="T954" s="8">
        <f t="shared" si="89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4"/>
        <v>0.6</v>
      </c>
      <c r="P955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8">
        <f t="shared" si="88"/>
        <v>42358.25</v>
      </c>
      <c r="T955" s="8">
        <f t="shared" si="89"/>
        <v>42394.25</v>
      </c>
    </row>
    <row r="956" spans="1:20" hidden="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4"/>
        <v>3.6709859154929578</v>
      </c>
      <c r="P95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8">
        <f t="shared" si="88"/>
        <v>41174.208333333336</v>
      </c>
      <c r="T956" s="8">
        <f t="shared" si="89"/>
        <v>41198.208333333336</v>
      </c>
    </row>
    <row r="957" spans="1:20" ht="31" hidden="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4"/>
        <v>11.09</v>
      </c>
      <c r="P957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8">
        <f t="shared" si="88"/>
        <v>41238.25</v>
      </c>
      <c r="T957" s="8">
        <f t="shared" si="89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4"/>
        <v>0.19028784648187633</v>
      </c>
      <c r="P958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8">
        <f t="shared" si="88"/>
        <v>42360.25</v>
      </c>
      <c r="T958" s="8">
        <f t="shared" si="89"/>
        <v>42364.25</v>
      </c>
    </row>
    <row r="959" spans="1:20" hidden="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4"/>
        <v>1.2687755102040816</v>
      </c>
      <c r="P959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8">
        <f t="shared" si="88"/>
        <v>40955.25</v>
      </c>
      <c r="T959" s="8">
        <f t="shared" si="89"/>
        <v>40958.25</v>
      </c>
    </row>
    <row r="960" spans="1:20" ht="31" hidden="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4"/>
        <v>7.3463636363636367</v>
      </c>
      <c r="P960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8">
        <f t="shared" si="88"/>
        <v>40350.208333333336</v>
      </c>
      <c r="T960" s="8">
        <f t="shared" si="89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4"/>
        <v>4.5731034482758622E-2</v>
      </c>
      <c r="P961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8">
        <f t="shared" si="88"/>
        <v>40357.208333333336</v>
      </c>
      <c r="T961" s="8">
        <f t="shared" si="89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4"/>
        <v>0.85054545454545449</v>
      </c>
      <c r="P962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8">
        <f t="shared" si="88"/>
        <v>42408.25</v>
      </c>
      <c r="T962" s="8">
        <f t="shared" si="89"/>
        <v>42445.208333333328</v>
      </c>
    </row>
    <row r="963" spans="1:20" ht="31" hidden="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90">E963/D963</f>
        <v>1.1929824561403508</v>
      </c>
      <c r="P963">
        <f t="shared" ref="P963:P1001" si="91">IF(G963&gt;0, (E963/G963), 0)</f>
        <v>43.87096774193548</v>
      </c>
      <c r="Q963" t="str">
        <f t="shared" ref="Q963:Q1001" si="92">_xlfn.TEXTBEFORE(N963, "/")</f>
        <v>publishing</v>
      </c>
      <c r="R963" t="str">
        <f t="shared" ref="R963:R1001" si="93">_xlfn.TEXTAFTER(N963, "/")</f>
        <v>translations</v>
      </c>
      <c r="S963" s="8">
        <f t="shared" ref="S963:S1001" si="94">(((J963/60)/60)/24)+DATE(1970,1,1)</f>
        <v>40591.25</v>
      </c>
      <c r="T963" s="8">
        <f t="shared" ref="T963:T1001" si="95">(((K963/60)/60)/24)+DATE(1970,1,1)</f>
        <v>40595.25</v>
      </c>
    </row>
    <row r="964" spans="1:20" hidden="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0"/>
        <v>2.9602777777777778</v>
      </c>
      <c r="P964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8">
        <f t="shared" si="94"/>
        <v>41592.25</v>
      </c>
      <c r="T964" s="8">
        <f t="shared" si="95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0"/>
        <v>0.84694915254237291</v>
      </c>
      <c r="P965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8">
        <f t="shared" si="94"/>
        <v>40607.25</v>
      </c>
      <c r="T965" s="8">
        <f t="shared" si="95"/>
        <v>40613.25</v>
      </c>
    </row>
    <row r="966" spans="1:20" hidden="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0"/>
        <v>3.5578378378378379</v>
      </c>
      <c r="P96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8">
        <f t="shared" si="94"/>
        <v>42135.208333333328</v>
      </c>
      <c r="T966" s="8">
        <f t="shared" si="95"/>
        <v>42140.208333333328</v>
      </c>
    </row>
    <row r="967" spans="1:20" hidden="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0"/>
        <v>3.8640909090909092</v>
      </c>
      <c r="P967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8">
        <f t="shared" si="94"/>
        <v>40203.25</v>
      </c>
      <c r="T967" s="8">
        <f t="shared" si="95"/>
        <v>40243.25</v>
      </c>
    </row>
    <row r="968" spans="1:20" hidden="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0"/>
        <v>7.9223529411764702</v>
      </c>
      <c r="P968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8">
        <f t="shared" si="94"/>
        <v>42901.208333333328</v>
      </c>
      <c r="T968" s="8">
        <f t="shared" si="95"/>
        <v>42903.208333333328</v>
      </c>
    </row>
    <row r="969" spans="1:20" hidden="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0"/>
        <v>1.3703393665158372</v>
      </c>
      <c r="P969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8">
        <f t="shared" si="94"/>
        <v>41005.208333333336</v>
      </c>
      <c r="T969" s="8">
        <f t="shared" si="95"/>
        <v>41042.208333333336</v>
      </c>
    </row>
    <row r="970" spans="1:20" ht="31" hidden="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0"/>
        <v>3.3820833333333336</v>
      </c>
      <c r="P970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8">
        <f t="shared" si="94"/>
        <v>40544.25</v>
      </c>
      <c r="T970" s="8">
        <f t="shared" si="95"/>
        <v>40559.25</v>
      </c>
    </row>
    <row r="971" spans="1:20" hidden="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0"/>
        <v>1.0822784810126582</v>
      </c>
      <c r="P971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8">
        <f t="shared" si="94"/>
        <v>43821.25</v>
      </c>
      <c r="T971" s="8">
        <f t="shared" si="95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0"/>
        <v>0.60757639620653314</v>
      </c>
      <c r="P972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8">
        <f t="shared" si="94"/>
        <v>40672.208333333336</v>
      </c>
      <c r="T972" s="8">
        <f t="shared" si="95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0"/>
        <v>0.27725490196078434</v>
      </c>
      <c r="P973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8">
        <f t="shared" si="94"/>
        <v>41555.208333333336</v>
      </c>
      <c r="T973" s="8">
        <f t="shared" si="95"/>
        <v>41561.208333333336</v>
      </c>
    </row>
    <row r="974" spans="1:20" ht="31" hidden="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0"/>
        <v>2.283934426229508</v>
      </c>
      <c r="P974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8">
        <f t="shared" si="94"/>
        <v>41792.208333333336</v>
      </c>
      <c r="T974" s="8">
        <f t="shared" si="95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0"/>
        <v>0.21615194054500414</v>
      </c>
      <c r="P975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8">
        <f t="shared" si="94"/>
        <v>40522.25</v>
      </c>
      <c r="T975" s="8">
        <f t="shared" si="95"/>
        <v>40524.25</v>
      </c>
    </row>
    <row r="976" spans="1:20" hidden="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0"/>
        <v>3.73875</v>
      </c>
      <c r="P976">
        <f t="shared" si="91"/>
        <v>93.46875</v>
      </c>
      <c r="Q976" t="str">
        <f t="shared" si="92"/>
        <v>music</v>
      </c>
      <c r="R976" t="str">
        <f t="shared" si="93"/>
        <v>indie rock</v>
      </c>
      <c r="S976" s="8">
        <f t="shared" si="94"/>
        <v>41412.208333333336</v>
      </c>
      <c r="T976" s="8">
        <f t="shared" si="95"/>
        <v>41413.208333333336</v>
      </c>
    </row>
    <row r="977" spans="1:20" hidden="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0"/>
        <v>1.5492592592592593</v>
      </c>
      <c r="P977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8">
        <f t="shared" si="94"/>
        <v>42337.25</v>
      </c>
      <c r="T977" s="8">
        <f t="shared" si="95"/>
        <v>42376.25</v>
      </c>
    </row>
    <row r="978" spans="1:20" ht="31" hidden="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0"/>
        <v>3.2214999999999998</v>
      </c>
      <c r="P978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8">
        <f t="shared" si="94"/>
        <v>40571.25</v>
      </c>
      <c r="T978" s="8">
        <f t="shared" si="95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0"/>
        <v>0.73957142857142855</v>
      </c>
      <c r="P979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8">
        <f t="shared" si="94"/>
        <v>43138.25</v>
      </c>
      <c r="T979" s="8">
        <f t="shared" si="95"/>
        <v>43170.25</v>
      </c>
    </row>
    <row r="980" spans="1:20" hidden="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0"/>
        <v>8.641</v>
      </c>
      <c r="P980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8">
        <f t="shared" si="94"/>
        <v>42686.25</v>
      </c>
      <c r="T980" s="8">
        <f t="shared" si="95"/>
        <v>42708.25</v>
      </c>
    </row>
    <row r="981" spans="1:20" hidden="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0"/>
        <v>1.432624584717608</v>
      </c>
      <c r="P981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8">
        <f t="shared" si="94"/>
        <v>42078.208333333328</v>
      </c>
      <c r="T981" s="8">
        <f t="shared" si="95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0"/>
        <v>0.40281762295081969</v>
      </c>
      <c r="P982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8">
        <f t="shared" si="94"/>
        <v>42307.208333333328</v>
      </c>
      <c r="T982" s="8">
        <f t="shared" si="95"/>
        <v>42312.25</v>
      </c>
    </row>
    <row r="983" spans="1:20" hidden="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0"/>
        <v>1.7822388059701493</v>
      </c>
      <c r="P983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8">
        <f t="shared" si="94"/>
        <v>43094.25</v>
      </c>
      <c r="T983" s="8">
        <f t="shared" si="95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0"/>
        <v>0.84930555555555554</v>
      </c>
      <c r="P984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8">
        <f t="shared" si="94"/>
        <v>40743.208333333336</v>
      </c>
      <c r="T984" s="8">
        <f t="shared" si="95"/>
        <v>40745.208333333336</v>
      </c>
    </row>
    <row r="985" spans="1:20" hidden="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0"/>
        <v>1.4593648334624323</v>
      </c>
      <c r="P985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8">
        <f t="shared" si="94"/>
        <v>43681.208333333328</v>
      </c>
      <c r="T985" s="8">
        <f t="shared" si="95"/>
        <v>43696.208333333328</v>
      </c>
    </row>
    <row r="986" spans="1:20" ht="31" hidden="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0"/>
        <v>1.5246153846153847</v>
      </c>
      <c r="P98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8">
        <f t="shared" si="94"/>
        <v>43716.208333333328</v>
      </c>
      <c r="T986" s="8">
        <f t="shared" si="95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0"/>
        <v>0.67129542790152408</v>
      </c>
      <c r="P987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8">
        <f t="shared" si="94"/>
        <v>41614.25</v>
      </c>
      <c r="T987" s="8">
        <f t="shared" si="95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0"/>
        <v>0.40307692307692305</v>
      </c>
      <c r="P988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8">
        <f t="shared" si="94"/>
        <v>40638.208333333336</v>
      </c>
      <c r="T988" s="8">
        <f t="shared" si="95"/>
        <v>40652.208333333336</v>
      </c>
    </row>
    <row r="989" spans="1:20" hidden="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0"/>
        <v>2.1679032258064517</v>
      </c>
      <c r="P989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8">
        <f t="shared" si="94"/>
        <v>42852.208333333328</v>
      </c>
      <c r="T989" s="8">
        <f t="shared" si="95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0"/>
        <v>0.52117021276595743</v>
      </c>
      <c r="P990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8">
        <f t="shared" si="94"/>
        <v>42686.25</v>
      </c>
      <c r="T990" s="8">
        <f t="shared" si="95"/>
        <v>42707.25</v>
      </c>
    </row>
    <row r="991" spans="1:20" hidden="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0"/>
        <v>4.9958333333333336</v>
      </c>
      <c r="P991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8">
        <f t="shared" si="94"/>
        <v>43571.208333333328</v>
      </c>
      <c r="T991" s="8">
        <f t="shared" si="95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0"/>
        <v>0.87679487179487181</v>
      </c>
      <c r="P992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8">
        <f t="shared" si="94"/>
        <v>42432.25</v>
      </c>
      <c r="T992" s="8">
        <f t="shared" si="95"/>
        <v>42454.208333333328</v>
      </c>
    </row>
    <row r="993" spans="1:20" hidden="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0"/>
        <v>1.131734693877551</v>
      </c>
      <c r="P993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8">
        <f t="shared" si="94"/>
        <v>41907.208333333336</v>
      </c>
      <c r="T993" s="8">
        <f t="shared" si="95"/>
        <v>41911.208333333336</v>
      </c>
    </row>
    <row r="994" spans="1:20" hidden="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0"/>
        <v>4.2654838709677421</v>
      </c>
      <c r="P994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8">
        <f t="shared" si="94"/>
        <v>43227.208333333328</v>
      </c>
      <c r="T994" s="8">
        <f t="shared" si="95"/>
        <v>43241.208333333328</v>
      </c>
    </row>
    <row r="995" spans="1:20" hidden="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0"/>
        <v>0.77632653061224488</v>
      </c>
      <c r="P995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8">
        <f t="shared" si="94"/>
        <v>42362.25</v>
      </c>
      <c r="T995" s="8">
        <f t="shared" si="95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0"/>
        <v>0.52496810772501767</v>
      </c>
      <c r="P99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8">
        <f t="shared" si="94"/>
        <v>41929.208333333336</v>
      </c>
      <c r="T996" s="8">
        <f t="shared" si="95"/>
        <v>41935.208333333336</v>
      </c>
    </row>
    <row r="997" spans="1:20" hidden="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0"/>
        <v>1.5746762589928058</v>
      </c>
      <c r="P997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8">
        <f t="shared" si="94"/>
        <v>43408.208333333328</v>
      </c>
      <c r="T997" s="8">
        <f t="shared" si="95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0"/>
        <v>0.72939393939393937</v>
      </c>
      <c r="P998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8">
        <f t="shared" si="94"/>
        <v>41276.25</v>
      </c>
      <c r="T998" s="8">
        <f t="shared" si="95"/>
        <v>41306.25</v>
      </c>
    </row>
    <row r="999" spans="1:20" hidden="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0"/>
        <v>0.60565789473684206</v>
      </c>
      <c r="P999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8">
        <f t="shared" si="94"/>
        <v>41659.25</v>
      </c>
      <c r="T999" s="8">
        <f t="shared" si="95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0"/>
        <v>0.5679129129129129</v>
      </c>
      <c r="P1000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8">
        <f t="shared" si="94"/>
        <v>40220.25</v>
      </c>
      <c r="T1000" s="8">
        <f t="shared" si="95"/>
        <v>40234.25</v>
      </c>
    </row>
    <row r="1001" spans="1:20" hidden="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0"/>
        <v>0.56542754275427543</v>
      </c>
      <c r="P1001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8">
        <f t="shared" si="94"/>
        <v>42550.208333333328</v>
      </c>
      <c r="T1001" s="8">
        <f t="shared" si="95"/>
        <v>42557.208333333328</v>
      </c>
    </row>
  </sheetData>
  <autoFilter ref="A1:T1001" xr:uid="{00000000-0001-0000-0000-000000000000}">
    <filterColumn colId="5">
      <filters>
        <filter val="failed"/>
      </filters>
    </filterColumn>
  </autoFilter>
  <conditionalFormatting sqref="F1:F1048576">
    <cfRule type="containsText" dxfId="11" priority="2" operator="containsText" text="live">
      <formula>NOT(ISERROR(SEARCH("live",F1)))</formula>
    </cfRule>
    <cfRule type="containsText" dxfId="10" priority="3" operator="containsText" text="canceled">
      <formula>NOT(ISERROR(SEARCH("canceled",F1)))</formula>
    </cfRule>
    <cfRule type="containsText" dxfId="9" priority="4" operator="containsText" text="successful">
      <formula>NOT(ISERROR(SEARCH("successful",F1)))</formula>
    </cfRule>
    <cfRule type="cellIs" dxfId="8" priority="5" operator="equal">
      <formula>"failed"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F44B-6706-4903-8F1C-230C4FA21036}">
  <dimension ref="A1:H13"/>
  <sheetViews>
    <sheetView workbookViewId="0">
      <selection activeCell="G20" sqref="G20"/>
    </sheetView>
  </sheetViews>
  <sheetFormatPr defaultColWidth="11.58203125" defaultRowHeight="30.5" customHeight="1" x14ac:dyDescent="0.35"/>
  <cols>
    <col min="1" max="16384" width="11.58203125" style="9"/>
  </cols>
  <sheetData>
    <row r="1" spans="1:8" ht="30.5" customHeight="1" x14ac:dyDescent="0.35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ht="30.5" customHeight="1" x14ac:dyDescent="0.35">
      <c r="A2" s="9" t="s">
        <v>2094</v>
      </c>
      <c r="B2" s="9">
        <f>COUNTIFS(Crowdfunding!$D$2:$D$1001, "&lt;1000", Crowdfunding!F2:F1001, "successful")</f>
        <v>30</v>
      </c>
      <c r="C2" s="9">
        <f>COUNTIFS(Crowdfunding!$D$2:$D$1001, "&lt;1000", Crowdfunding!F2:F1001, "failed")</f>
        <v>20</v>
      </c>
      <c r="D2" s="9">
        <f>COUNTIFS(Crowdfunding!$D$2:$D$1001, "&lt;1000", Crowdfunding!F2:F1001, "canceled")</f>
        <v>1</v>
      </c>
      <c r="E2" s="9">
        <f>B2+C2+D2</f>
        <v>51</v>
      </c>
      <c r="F2" s="10">
        <f>B2/E2</f>
        <v>0.58823529411764708</v>
      </c>
      <c r="G2" s="10">
        <f>(C2/E2)</f>
        <v>0.39215686274509803</v>
      </c>
      <c r="H2" s="10">
        <f>D2/E2</f>
        <v>1.9607843137254902E-2</v>
      </c>
    </row>
    <row r="3" spans="1:8" ht="30.5" customHeight="1" x14ac:dyDescent="0.35">
      <c r="A3" s="9" t="s">
        <v>2095</v>
      </c>
      <c r="B3" s="9">
        <f>COUNTIFS(Crowdfunding!$D$2:$D$1001, "&gt;1000", Crowdfunding!$D$2:$D$1001, "&lt;4999", Crowdfunding!$F$2:$F$1001, "successful")</f>
        <v>185</v>
      </c>
      <c r="C3" s="9">
        <f>COUNTIFS(Crowdfunding!$D$2:$D$1001, "&gt;1000", Crowdfunding!$D$2:$D$1001, "&lt;4999", Crowdfunding!$F$2:$F$1001, "failed")</f>
        <v>37</v>
      </c>
      <c r="D3" s="9">
        <f>COUNTIFS(Crowdfunding!$D$2:$D$1001, "&gt;1000", Crowdfunding!$D$2:$D$1001, "&lt;4999", Crowdfunding!$F$2:$F$1001, "canceled")</f>
        <v>2</v>
      </c>
      <c r="E3" s="9">
        <f t="shared" ref="E3:E13" si="0">B3+C3+D3</f>
        <v>224</v>
      </c>
      <c r="F3" s="10">
        <f t="shared" ref="F3:F13" si="1">B3/E3</f>
        <v>0.8258928571428571</v>
      </c>
      <c r="G3" s="10">
        <f t="shared" ref="G3:G13" si="2">(C3/E3)</f>
        <v>0.16517857142857142</v>
      </c>
      <c r="H3" s="10">
        <f t="shared" ref="H3:H13" si="3">D3/E3</f>
        <v>8.9285714285714281E-3</v>
      </c>
    </row>
    <row r="4" spans="1:8" ht="30.5" customHeight="1" x14ac:dyDescent="0.35">
      <c r="A4" s="9" t="s">
        <v>2096</v>
      </c>
      <c r="B4" s="9">
        <f>COUNTIFS(Crowdfunding!$D$2:$D$1001, "&gt;5000", Crowdfunding!$D$2:$D$1001, "&lt;9999", Crowdfunding!$F$2:$F$1001, "successful")</f>
        <v>157</v>
      </c>
      <c r="C4" s="9">
        <f>COUNTIFS(Crowdfunding!$D$2:$D$1001, "&gt;5000", Crowdfunding!$D$2:$D$1001, "&lt;9999", Crowdfunding!$F$2:$F$1001, "failed")</f>
        <v>125</v>
      </c>
      <c r="D4" s="9">
        <f>COUNTIFS(Crowdfunding!$D$2:$D$1001, "&gt;5000", Crowdfunding!$D$2:$D$1001, "&lt;9999", Crowdfunding!$F$2:$F$1001, "canceled")</f>
        <v>25</v>
      </c>
      <c r="E4" s="9">
        <f t="shared" si="0"/>
        <v>307</v>
      </c>
      <c r="F4" s="10">
        <f t="shared" si="1"/>
        <v>0.51140065146579805</v>
      </c>
      <c r="G4" s="10">
        <f t="shared" si="2"/>
        <v>0.40716612377850164</v>
      </c>
      <c r="H4" s="10">
        <f t="shared" si="3"/>
        <v>8.143322475570032E-2</v>
      </c>
    </row>
    <row r="5" spans="1:8" ht="30.5" customHeight="1" x14ac:dyDescent="0.35">
      <c r="A5" s="9" t="s">
        <v>2097</v>
      </c>
      <c r="B5" s="9">
        <f>COUNTIFS(Crowdfunding!$D$2:$D$1001, "&gt;10000", Crowdfunding!$D$2:$D$1001, "&lt;14999", Crowdfunding!$F$2:$F$1001, "successful")</f>
        <v>2</v>
      </c>
      <c r="C5" s="9">
        <f>COUNTIFS(Crowdfunding!$D$2:$D$1001, "&gt;10000", Crowdfunding!$D$2:$D$1001, "&lt;14999", Crowdfunding!$F$2:$F$1001, "failed")</f>
        <v>0</v>
      </c>
      <c r="D5" s="9">
        <f>COUNTIFS(Crowdfunding!$D$2:$D$1001, "&gt;10000", Crowdfunding!$D$2:$D$1001, "&lt;14999", Crowdfunding!$F$2:$F$1001, "canceled")</f>
        <v>0</v>
      </c>
      <c r="E5" s="9">
        <f t="shared" si="0"/>
        <v>2</v>
      </c>
      <c r="F5" s="10">
        <f t="shared" si="1"/>
        <v>1</v>
      </c>
      <c r="G5" s="10">
        <f t="shared" si="2"/>
        <v>0</v>
      </c>
      <c r="H5" s="10">
        <f t="shared" si="3"/>
        <v>0</v>
      </c>
    </row>
    <row r="6" spans="1:8" ht="30.5" customHeight="1" x14ac:dyDescent="0.35">
      <c r="A6" s="9" t="s">
        <v>2098</v>
      </c>
      <c r="B6" s="9">
        <f>COUNTIFS(Crowdfunding!$D$2:$D$1001, "&gt;15000", Crowdfunding!$D$2:$D$1001, "&lt;19999", Crowdfunding!$F$2:$F$1001, "successful")</f>
        <v>10</v>
      </c>
      <c r="C6" s="9">
        <f>COUNTIFS(Crowdfunding!$D$2:$D$1001, "&gt;15000", Crowdfunding!$D$2:$D$1001, "&lt;19999", Crowdfunding!$F$2:$F$1001, "failed")</f>
        <v>0</v>
      </c>
      <c r="D6" s="9">
        <f>COUNTIFS(Crowdfunding!$D$2:$D$1001, "&gt;15000", Crowdfunding!$D$2:$D$1001, "&lt;19999", Crowdfunding!$F$2:$F$1001, "canceled")</f>
        <v>0</v>
      </c>
      <c r="E6" s="9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ht="30.5" customHeight="1" x14ac:dyDescent="0.35">
      <c r="A7" s="9" t="s">
        <v>2099</v>
      </c>
      <c r="B7" s="9">
        <f>COUNTIFS(Crowdfunding!$D$2:$D$1001, "&gt;20000", Crowdfunding!$D$2:$D$1001, "&lt;24999", Crowdfunding!$F$2:$F$1001, "successful")</f>
        <v>5</v>
      </c>
      <c r="C7" s="9">
        <f>COUNTIFS(Crowdfunding!$D$2:$D$1001, "&gt;20000", Crowdfunding!$D$2:$D$1001, "&lt;24999", Crowdfunding!$F$2:$F$1001, "failed")</f>
        <v>0</v>
      </c>
      <c r="D7" s="9">
        <f>COUNTIFS(Crowdfunding!$D$2:$D$1001, "&gt;20000", Crowdfunding!$D$2:$D$1001, "&lt;24999", Crowdfunding!$F$2:$F$1001, "canceled")</f>
        <v>0</v>
      </c>
      <c r="E7" s="9">
        <f t="shared" si="0"/>
        <v>5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ht="30.5" customHeight="1" x14ac:dyDescent="0.35">
      <c r="A8" s="9" t="s">
        <v>2100</v>
      </c>
      <c r="B8" s="9">
        <f>COUNTIFS(Crowdfunding!$D$2:$D$1001, "&gt;25000", Crowdfunding!$D$2:$D$1001, "&lt;29999", Crowdfunding!$F$2:$F$1001, "successful")</f>
        <v>10</v>
      </c>
      <c r="C8" s="9">
        <f>COUNTIFS(Crowdfunding!$D$2:$D$1001, "&gt;25000", Crowdfunding!$D$2:$D$1001, "&lt;29999", Crowdfunding!$F$2:$F$1001, "failed")</f>
        <v>3</v>
      </c>
      <c r="D8" s="9">
        <f>COUNTIFS(Crowdfunding!$D$2:$D$1001, "&gt;25000", Crowdfunding!$D$2:$D$1001, "&lt;29999", Crowdfunding!$F$2:$F$1001, "canceled")</f>
        <v>0</v>
      </c>
      <c r="E8" s="9">
        <f t="shared" si="0"/>
        <v>13</v>
      </c>
      <c r="F8" s="10">
        <f t="shared" si="1"/>
        <v>0.76923076923076927</v>
      </c>
      <c r="G8" s="10">
        <f t="shared" si="2"/>
        <v>0.23076923076923078</v>
      </c>
      <c r="H8" s="10">
        <f t="shared" si="3"/>
        <v>0</v>
      </c>
    </row>
    <row r="9" spans="1:8" ht="30.5" customHeight="1" x14ac:dyDescent="0.35">
      <c r="A9" s="9" t="s">
        <v>2101</v>
      </c>
      <c r="B9" s="9">
        <f>COUNTIFS(Crowdfunding!$D$2:$D$1001, "&gt;30000", Crowdfunding!$D$2:$D$1001, "&lt;34999", Crowdfunding!$F$2:$F$1001, "successful")</f>
        <v>7</v>
      </c>
      <c r="C9" s="9">
        <f>COUNTIFS(Crowdfunding!$D$2:$D$1001, "&gt;30000", Crowdfunding!$D$2:$D$1001, "&lt;34999", Crowdfunding!$F$2:$F$1001, "failed")</f>
        <v>0</v>
      </c>
      <c r="D9" s="9">
        <f>COUNTIFS(Crowdfunding!$D$2:$D$1001, "&gt;30000", Crowdfunding!$D$2:$D$1001, "&lt;34999", Crowdfunding!$F$2:$F$1001, "canceled")</f>
        <v>0</v>
      </c>
      <c r="E9" s="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ht="30.5" customHeight="1" x14ac:dyDescent="0.35">
      <c r="A10" s="9" t="s">
        <v>2102</v>
      </c>
      <c r="B10" s="9">
        <f>COUNTIFS(Crowdfunding!$D$2:$D$1001, "&gt;35000", Crowdfunding!$D$2:$D$1001, "&lt;39999", Crowdfunding!$F$2:$F$1001, "successful")</f>
        <v>7</v>
      </c>
      <c r="C10" s="9">
        <f>COUNTIFS(Crowdfunding!$D$2:$D$1001, "&gt;35000", Crowdfunding!$D$2:$D$1001, "&lt;39999", Crowdfunding!$F$2:$F$1001, "failed")</f>
        <v>3</v>
      </c>
      <c r="D10" s="9">
        <f>COUNTIFS(Crowdfunding!$D$2:$D$1001, "&gt;35000", Crowdfunding!$D$2:$D$1001, "&lt;39999", Crowdfunding!$F$2:$F$1001, "canceled")</f>
        <v>1</v>
      </c>
      <c r="E10" s="9">
        <f t="shared" si="0"/>
        <v>11</v>
      </c>
      <c r="F10" s="10">
        <f t="shared" si="1"/>
        <v>0.63636363636363635</v>
      </c>
      <c r="G10" s="10">
        <f t="shared" si="2"/>
        <v>0.27272727272727271</v>
      </c>
      <c r="H10" s="10">
        <f t="shared" si="3"/>
        <v>9.0909090909090912E-2</v>
      </c>
    </row>
    <row r="11" spans="1:8" ht="30.5" customHeight="1" x14ac:dyDescent="0.35">
      <c r="A11" s="9" t="s">
        <v>2103</v>
      </c>
      <c r="B11" s="9">
        <f>COUNTIFS(Crowdfunding!$D$2:$D$1001, "&gt;40000", Crowdfunding!$D$2:$D$1001, "&lt;44999", Crowdfunding!$F$2:$F$1001, "successful")</f>
        <v>11</v>
      </c>
      <c r="C11" s="9">
        <f>COUNTIFS(Crowdfunding!$D$2:$D$1001, "&gt;40000", Crowdfunding!$D$2:$D$1001, "&lt;44999", Crowdfunding!$F$2:$F$1001, "failed")</f>
        <v>3</v>
      </c>
      <c r="D11" s="9">
        <f>COUNTIFS(Crowdfunding!$D$2:$D$1001, "&gt;40000", Crowdfunding!$D$2:$D$1001, "&lt;44999", Crowdfunding!$F$2:$F$1001, "canceled")</f>
        <v>0</v>
      </c>
      <c r="E11" s="9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ht="30.5" customHeight="1" x14ac:dyDescent="0.35">
      <c r="A12" s="9" t="s">
        <v>2104</v>
      </c>
      <c r="B12" s="9">
        <f>COUNTIFS(Crowdfunding!$D$2:$D$1001, "&gt;45000", Crowdfunding!$D$2:$D$1001, "&lt;49999", Crowdfunding!$F$2:$F$1001, "successful")</f>
        <v>8</v>
      </c>
      <c r="C12" s="9">
        <f>COUNTIFS(Crowdfunding!$D$2:$D$1001, "&gt;45000", Crowdfunding!$D$2:$D$1001, "&lt;49999", Crowdfunding!$F$2:$F$1001, "failed")</f>
        <v>3</v>
      </c>
      <c r="D12" s="9">
        <f>COUNTIFS(Crowdfunding!$D$2:$D$1001, "&gt;45000", Crowdfunding!$D$2:$D$1001, "&lt;49999", Crowdfunding!$F$2:$F$1001, "canceled")</f>
        <v>0</v>
      </c>
      <c r="E12" s="9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ht="48.5" customHeight="1" x14ac:dyDescent="0.35">
      <c r="A13" s="9" t="s">
        <v>2105</v>
      </c>
      <c r="B13" s="9">
        <f>COUNTIFS(Crowdfunding!$D$2:$D$1001, "&gt;50000", Crowdfunding!$F$2:$F$1001, "successful")</f>
        <v>114</v>
      </c>
      <c r="C13" s="9">
        <f>COUNTIFS(Crowdfunding!$D$2:$D$1001, "&gt;50000", Crowdfunding!$F$2:$F$1001, "failed")</f>
        <v>163</v>
      </c>
      <c r="D13" s="9">
        <f>COUNTIFS(Crowdfunding!$D$2:$D$1001, "&gt;50000", Crowdfunding!$F$2:$F$1001, "canceled")</f>
        <v>28</v>
      </c>
      <c r="E13" s="9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86237-4D1E-4601-8B68-77B0F363A597}">
  <dimension ref="A1:H566"/>
  <sheetViews>
    <sheetView tabSelected="1" topLeftCell="C1" workbookViewId="0">
      <selection activeCell="G10" sqref="G10"/>
    </sheetView>
  </sheetViews>
  <sheetFormatPr defaultRowHeight="15.5" x14ac:dyDescent="0.35"/>
  <cols>
    <col min="7" max="7" width="37.33203125" customWidth="1"/>
    <col min="8" max="8" width="9.75" bestFit="1" customWidth="1"/>
  </cols>
  <sheetData>
    <row r="1" spans="1:8" x14ac:dyDescent="0.35">
      <c r="A1" t="s">
        <v>2106</v>
      </c>
      <c r="B1" t="s">
        <v>2107</v>
      </c>
      <c r="D1" t="s">
        <v>2106</v>
      </c>
      <c r="E1" t="s">
        <v>2107</v>
      </c>
    </row>
    <row r="2" spans="1:8" x14ac:dyDescent="0.35">
      <c r="A2" t="s">
        <v>20</v>
      </c>
      <c r="B2">
        <v>158</v>
      </c>
      <c r="D2" t="s">
        <v>14</v>
      </c>
      <c r="E2">
        <v>0</v>
      </c>
      <c r="G2" t="s">
        <v>2108</v>
      </c>
      <c r="H2">
        <f>AVERAGE(B2:B566)</f>
        <v>851.14690265486729</v>
      </c>
    </row>
    <row r="3" spans="1:8" x14ac:dyDescent="0.35">
      <c r="A3" t="s">
        <v>20</v>
      </c>
      <c r="B3">
        <v>1425</v>
      </c>
      <c r="D3" t="s">
        <v>14</v>
      </c>
      <c r="E3">
        <v>24</v>
      </c>
      <c r="G3" t="s">
        <v>2109</v>
      </c>
      <c r="H3">
        <f>MEDIAN(B2:B566,E2:E365)</f>
        <v>186</v>
      </c>
    </row>
    <row r="4" spans="1:8" x14ac:dyDescent="0.35">
      <c r="A4" t="s">
        <v>20</v>
      </c>
      <c r="B4">
        <v>174</v>
      </c>
      <c r="D4" t="s">
        <v>14</v>
      </c>
      <c r="E4">
        <v>53</v>
      </c>
      <c r="G4" t="s">
        <v>2110</v>
      </c>
      <c r="H4">
        <f>MIN(B2:B566,E2:E365)</f>
        <v>0</v>
      </c>
    </row>
    <row r="5" spans="1:8" x14ac:dyDescent="0.35">
      <c r="A5" t="s">
        <v>20</v>
      </c>
      <c r="B5">
        <v>227</v>
      </c>
      <c r="D5" t="s">
        <v>14</v>
      </c>
      <c r="E5">
        <v>18</v>
      </c>
      <c r="G5" t="s">
        <v>2111</v>
      </c>
      <c r="H5">
        <f>MAX(E2:E365,B2:B566)</f>
        <v>7295</v>
      </c>
    </row>
    <row r="6" spans="1:8" x14ac:dyDescent="0.35">
      <c r="A6" t="s">
        <v>20</v>
      </c>
      <c r="B6">
        <v>220</v>
      </c>
      <c r="D6" t="s">
        <v>14</v>
      </c>
      <c r="E6">
        <v>44</v>
      </c>
      <c r="G6" t="s">
        <v>2112</v>
      </c>
      <c r="H6">
        <f>_xlfn.VAR.P(A2:E566)</f>
        <v>1353033.3976856256</v>
      </c>
    </row>
    <row r="7" spans="1:8" x14ac:dyDescent="0.35">
      <c r="A7" t="s">
        <v>20</v>
      </c>
      <c r="B7">
        <v>98</v>
      </c>
      <c r="D7" t="s">
        <v>14</v>
      </c>
      <c r="E7">
        <v>27</v>
      </c>
      <c r="G7" t="s">
        <v>2113</v>
      </c>
      <c r="H7">
        <f>_xlfn.STDEV.P(E2:E365,B2:B566)</f>
        <v>1163.1996379322104</v>
      </c>
    </row>
    <row r="8" spans="1:8" x14ac:dyDescent="0.35">
      <c r="A8" t="s">
        <v>20</v>
      </c>
      <c r="B8">
        <v>100</v>
      </c>
      <c r="D8" t="s">
        <v>14</v>
      </c>
      <c r="E8">
        <v>55</v>
      </c>
    </row>
    <row r="9" spans="1:8" x14ac:dyDescent="0.35">
      <c r="A9" t="s">
        <v>20</v>
      </c>
      <c r="B9">
        <v>1249</v>
      </c>
      <c r="D9" t="s">
        <v>14</v>
      </c>
      <c r="E9">
        <v>200</v>
      </c>
    </row>
    <row r="10" spans="1:8" x14ac:dyDescent="0.35">
      <c r="A10" t="s">
        <v>20</v>
      </c>
      <c r="B10">
        <v>1396</v>
      </c>
      <c r="D10" t="s">
        <v>14</v>
      </c>
      <c r="E10">
        <v>452</v>
      </c>
    </row>
    <row r="11" spans="1:8" x14ac:dyDescent="0.35">
      <c r="A11" t="s">
        <v>20</v>
      </c>
      <c r="B11">
        <v>890</v>
      </c>
      <c r="D11" t="s">
        <v>14</v>
      </c>
      <c r="E11">
        <v>674</v>
      </c>
    </row>
    <row r="12" spans="1:8" x14ac:dyDescent="0.35">
      <c r="A12" t="s">
        <v>20</v>
      </c>
      <c r="B12">
        <v>142</v>
      </c>
      <c r="D12" t="s">
        <v>14</v>
      </c>
      <c r="E12">
        <v>558</v>
      </c>
    </row>
    <row r="13" spans="1:8" x14ac:dyDescent="0.35">
      <c r="A13" t="s">
        <v>20</v>
      </c>
      <c r="B13">
        <v>2673</v>
      </c>
      <c r="D13" t="s">
        <v>14</v>
      </c>
      <c r="E13">
        <v>15</v>
      </c>
    </row>
    <row r="14" spans="1:8" x14ac:dyDescent="0.35">
      <c r="A14" t="s">
        <v>20</v>
      </c>
      <c r="B14">
        <v>163</v>
      </c>
      <c r="D14" t="s">
        <v>14</v>
      </c>
      <c r="E14">
        <v>2307</v>
      </c>
    </row>
    <row r="15" spans="1:8" x14ac:dyDescent="0.35">
      <c r="A15" t="s">
        <v>20</v>
      </c>
      <c r="B15">
        <v>2220</v>
      </c>
      <c r="D15" t="s">
        <v>14</v>
      </c>
      <c r="E15">
        <v>88</v>
      </c>
    </row>
    <row r="16" spans="1:8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ellIs" dxfId="4" priority="8" operator="equal">
      <formula>"failed"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1C63-3248-4524-947E-FB1AAC377BAF}">
  <dimension ref="A1:F14"/>
  <sheetViews>
    <sheetView workbookViewId="0">
      <selection activeCell="A3" activeCellId="1" sqref="A1:B1 A3:F14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5" t="s">
        <v>6</v>
      </c>
      <c r="B1" t="s">
        <v>2044</v>
      </c>
    </row>
    <row r="3" spans="1:6" x14ac:dyDescent="0.35">
      <c r="A3" s="5" t="s">
        <v>2045</v>
      </c>
      <c r="B3" s="5" t="s">
        <v>2046</v>
      </c>
    </row>
    <row r="4" spans="1:6" x14ac:dyDescent="0.35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5">
      <c r="A5" s="6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6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6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6" t="s">
        <v>2037</v>
      </c>
      <c r="E8">
        <v>4</v>
      </c>
      <c r="F8">
        <v>4</v>
      </c>
    </row>
    <row r="9" spans="1:6" x14ac:dyDescent="0.35">
      <c r="A9" s="6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6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6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6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6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6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0CF0-8C07-42F1-9441-1B15C3DA406B}">
  <dimension ref="A1:F30"/>
  <sheetViews>
    <sheetView topLeftCell="A19" workbookViewId="0">
      <selection activeCell="A4" sqref="A4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5" t="s">
        <v>6</v>
      </c>
      <c r="B1" t="s">
        <v>2044</v>
      </c>
    </row>
    <row r="2" spans="1:6" x14ac:dyDescent="0.35">
      <c r="A2" s="5" t="s">
        <v>2031</v>
      </c>
      <c r="B2" t="s">
        <v>2044</v>
      </c>
    </row>
    <row r="4" spans="1:6" x14ac:dyDescent="0.35">
      <c r="A4" s="5" t="s">
        <v>2045</v>
      </c>
      <c r="B4" s="5" t="s">
        <v>2046</v>
      </c>
    </row>
    <row r="5" spans="1:6" x14ac:dyDescent="0.35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6" t="s">
        <v>2048</v>
      </c>
      <c r="E7">
        <v>4</v>
      </c>
      <c r="F7">
        <v>4</v>
      </c>
    </row>
    <row r="8" spans="1:6" x14ac:dyDescent="0.35">
      <c r="A8" s="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6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6" t="s">
        <v>2051</v>
      </c>
      <c r="C10">
        <v>8</v>
      </c>
      <c r="E10">
        <v>10</v>
      </c>
      <c r="F10">
        <v>18</v>
      </c>
    </row>
    <row r="11" spans="1:6" x14ac:dyDescent="0.35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6" t="s">
        <v>2056</v>
      </c>
      <c r="C15">
        <v>3</v>
      </c>
      <c r="E15">
        <v>4</v>
      </c>
      <c r="F15">
        <v>7</v>
      </c>
    </row>
    <row r="16" spans="1:6" x14ac:dyDescent="0.35">
      <c r="A16" s="6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6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6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6" t="s">
        <v>2061</v>
      </c>
      <c r="C20">
        <v>4</v>
      </c>
      <c r="E20">
        <v>4</v>
      </c>
      <c r="F20">
        <v>8</v>
      </c>
    </row>
    <row r="21" spans="1:6" x14ac:dyDescent="0.35">
      <c r="A21" s="6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6" t="s">
        <v>2063</v>
      </c>
      <c r="C22">
        <v>9</v>
      </c>
      <c r="E22">
        <v>5</v>
      </c>
      <c r="F22">
        <v>14</v>
      </c>
    </row>
    <row r="23" spans="1:6" x14ac:dyDescent="0.35">
      <c r="A23" s="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6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6" t="s">
        <v>2066</v>
      </c>
      <c r="C25">
        <v>7</v>
      </c>
      <c r="E25">
        <v>14</v>
      </c>
      <c r="F25">
        <v>21</v>
      </c>
    </row>
    <row r="26" spans="1:6" x14ac:dyDescent="0.35">
      <c r="A26" s="6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6" t="s">
        <v>2070</v>
      </c>
      <c r="E29">
        <v>3</v>
      </c>
      <c r="F29">
        <v>3</v>
      </c>
    </row>
    <row r="30" spans="1:6" x14ac:dyDescent="0.35">
      <c r="A30" s="6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 Date</vt:lpstr>
      <vt:lpstr>Crowdfunding</vt:lpstr>
      <vt:lpstr>Crowdfunding Goal Analysis</vt:lpstr>
      <vt:lpstr>Statistical Analysis</vt:lpstr>
      <vt:lpstr>Per Category</vt:lpstr>
      <vt:lpstr>Per 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Diego Beira</cp:lastModifiedBy>
  <dcterms:created xsi:type="dcterms:W3CDTF">2021-09-29T18:52:28Z</dcterms:created>
  <dcterms:modified xsi:type="dcterms:W3CDTF">2023-11-02T20:14:22Z</dcterms:modified>
</cp:coreProperties>
</file>