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crj\OneDrive\Área de Trabalho\Faculdade\TCC_code\sportsAnalytics\analises_dos_dados_preliminares\"/>
    </mc:Choice>
  </mc:AlternateContent>
  <xr:revisionPtr revIDLastSave="0" documentId="13_ncr:1_{7DB08315-4ACB-407C-9DAD-6FBA43EA5A9F}" xr6:coauthVersionLast="47" xr6:coauthVersionMax="47" xr10:uidLastSave="{00000000-0000-0000-0000-000000000000}"/>
  <bookViews>
    <workbookView xWindow="-120" yWindow="-120" windowWidth="20730" windowHeight="11160" activeTab="1" xr2:uid="{FCE826C4-9F25-4A22-BADC-C872D1D1AAC8}"/>
  </bookViews>
  <sheets>
    <sheet name="rodada 01" sheetId="40" r:id="rId1"/>
    <sheet name="rodada 02" sheetId="68" r:id="rId2"/>
    <sheet name="rodada 03" sheetId="69" r:id="rId3"/>
    <sheet name="rodada 04" sheetId="70" r:id="rId4"/>
    <sheet name="rodada 05" sheetId="71" r:id="rId5"/>
    <sheet name="rodada 06" sheetId="72" r:id="rId6"/>
    <sheet name="rodada 07" sheetId="73" r:id="rId7"/>
    <sheet name="rodada 08" sheetId="74" r:id="rId8"/>
    <sheet name="rodada 09" sheetId="75" r:id="rId9"/>
    <sheet name="rodada 10" sheetId="76" r:id="rId10"/>
    <sheet name="rodada 11" sheetId="77" r:id="rId11"/>
    <sheet name="rodada 12" sheetId="78" r:id="rId12"/>
    <sheet name="rodada 13" sheetId="79" r:id="rId13"/>
    <sheet name="rodada 14" sheetId="80" r:id="rId14"/>
    <sheet name="rodada 15" sheetId="81" r:id="rId15"/>
    <sheet name="rodada 16" sheetId="82" r:id="rId16"/>
    <sheet name="rodada 17" sheetId="83" r:id="rId17"/>
    <sheet name="rodada 18" sheetId="84" r:id="rId18"/>
    <sheet name="rodada 19" sheetId="85" r:id="rId19"/>
    <sheet name="rodada 20" sheetId="86" r:id="rId20"/>
    <sheet name="rodada 21" sheetId="87" r:id="rId21"/>
    <sheet name="rodada 22" sheetId="88" r:id="rId22"/>
    <sheet name="rodada 23" sheetId="89" r:id="rId23"/>
    <sheet name="rodada 24" sheetId="90" r:id="rId24"/>
    <sheet name="rodada 25" sheetId="91" r:id="rId25"/>
    <sheet name="rodada 26" sheetId="92" r:id="rId26"/>
    <sheet name="rodada 27" sheetId="93" r:id="rId27"/>
    <sheet name="rodada 28" sheetId="94" r:id="rId28"/>
    <sheet name="rodada 29" sheetId="95" r:id="rId29"/>
    <sheet name="rodada 30" sheetId="96" r:id="rId30"/>
    <sheet name="rodada 31" sheetId="97" r:id="rId31"/>
    <sheet name="rodada 32" sheetId="98" r:id="rId32"/>
    <sheet name="rodada 33" sheetId="99" r:id="rId33"/>
    <sheet name="rodada 34" sheetId="100" r:id="rId34"/>
    <sheet name="rodada 35" sheetId="101" r:id="rId35"/>
    <sheet name="rodada 36" sheetId="102" r:id="rId36"/>
    <sheet name="rodada 37" sheetId="103" r:id="rId37"/>
    <sheet name="rodada 38" sheetId="104" r:id="rId38"/>
    <sheet name="Planilha1" sheetId="105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00" l="1"/>
  <c r="G19" i="100"/>
  <c r="E17" i="104"/>
  <c r="C17" i="104" s="1"/>
  <c r="AM7" i="105" s="1"/>
  <c r="E17" i="103"/>
  <c r="E17" i="102"/>
  <c r="C17" i="102" s="1"/>
  <c r="AK7" i="105" s="1"/>
  <c r="E17" i="101"/>
  <c r="E17" i="100"/>
  <c r="C17" i="100" s="1"/>
  <c r="AI7" i="105" s="1"/>
  <c r="E17" i="99"/>
  <c r="C17" i="99" s="1"/>
  <c r="AH7" i="105" s="1"/>
  <c r="E17" i="98"/>
  <c r="E17" i="97"/>
  <c r="C17" i="97" s="1"/>
  <c r="AF7" i="105" s="1"/>
  <c r="E17" i="96"/>
  <c r="C17" i="96" s="1"/>
  <c r="AE7" i="105" s="1"/>
  <c r="E17" i="95"/>
  <c r="E17" i="94"/>
  <c r="E17" i="93"/>
  <c r="E17" i="92"/>
  <c r="E17" i="91"/>
  <c r="C17" i="91" s="1"/>
  <c r="Z7" i="105" s="1"/>
  <c r="E17" i="90"/>
  <c r="C17" i="90" s="1"/>
  <c r="Y7" i="105" s="1"/>
  <c r="E17" i="89"/>
  <c r="C17" i="89" s="1"/>
  <c r="X7" i="105" s="1"/>
  <c r="E17" i="88"/>
  <c r="C17" i="88" s="1"/>
  <c r="W7" i="105" s="1"/>
  <c r="E17" i="87"/>
  <c r="C17" i="87" s="1"/>
  <c r="V7" i="105" s="1"/>
  <c r="E17" i="86"/>
  <c r="E17" i="85"/>
  <c r="C17" i="85" s="1"/>
  <c r="T7" i="105" s="1"/>
  <c r="E17" i="84"/>
  <c r="E17" i="83"/>
  <c r="C17" i="83" s="1"/>
  <c r="R7" i="105" s="1"/>
  <c r="E17" i="82"/>
  <c r="C17" i="82" s="1"/>
  <c r="Q7" i="105" s="1"/>
  <c r="E17" i="81"/>
  <c r="C17" i="81" s="1"/>
  <c r="P7" i="105" s="1"/>
  <c r="E17" i="80"/>
  <c r="C17" i="80" s="1"/>
  <c r="O7" i="105" s="1"/>
  <c r="E17" i="79"/>
  <c r="C17" i="79" s="1"/>
  <c r="N7" i="105" s="1"/>
  <c r="E17" i="78"/>
  <c r="C17" i="78" s="1"/>
  <c r="M7" i="105" s="1"/>
  <c r="E17" i="77"/>
  <c r="C17" i="77" s="1"/>
  <c r="L7" i="105" s="1"/>
  <c r="E17" i="76"/>
  <c r="E17" i="75"/>
  <c r="C17" i="75" s="1"/>
  <c r="J7" i="105" s="1"/>
  <c r="E17" i="74"/>
  <c r="C17" i="74" s="1"/>
  <c r="I7" i="105" s="1"/>
  <c r="E17" i="73"/>
  <c r="E17" i="72"/>
  <c r="C17" i="72" s="1"/>
  <c r="G7" i="105" s="1"/>
  <c r="E17" i="71"/>
  <c r="C17" i="71" s="1"/>
  <c r="F7" i="105" s="1"/>
  <c r="E17" i="70"/>
  <c r="C17" i="70" s="1"/>
  <c r="E7" i="105" s="1"/>
  <c r="C17" i="103"/>
  <c r="AL7" i="105" s="1"/>
  <c r="C17" i="101"/>
  <c r="AJ7" i="105" s="1"/>
  <c r="C17" i="98"/>
  <c r="AG7" i="105" s="1"/>
  <c r="C17" i="95"/>
  <c r="AD7" i="105" s="1"/>
  <c r="C17" i="94"/>
  <c r="AC7" i="105" s="1"/>
  <c r="C17" i="93"/>
  <c r="AB7" i="105" s="1"/>
  <c r="C17" i="92"/>
  <c r="AA7" i="105" s="1"/>
  <c r="C17" i="86"/>
  <c r="U7" i="105" s="1"/>
  <c r="C17" i="84"/>
  <c r="S7" i="105" s="1"/>
  <c r="C17" i="76"/>
  <c r="K7" i="105" s="1"/>
  <c r="C17" i="73"/>
  <c r="H7" i="105" s="1"/>
  <c r="C17" i="69"/>
  <c r="D7" i="105" s="1"/>
  <c r="E17" i="69"/>
  <c r="C17" i="68"/>
  <c r="C7" i="105" s="1"/>
  <c r="E17" i="68"/>
  <c r="D17" i="68"/>
  <c r="C17" i="40"/>
  <c r="B7" i="105" s="1"/>
  <c r="E17" i="40"/>
  <c r="D2" i="101"/>
  <c r="I37" i="101" l="1"/>
  <c r="C37" i="101"/>
  <c r="D2" i="104"/>
  <c r="D8" i="103"/>
  <c r="C15" i="102"/>
  <c r="D9" i="102"/>
  <c r="D4" i="100"/>
  <c r="D12" i="99"/>
  <c r="C15" i="99" s="1"/>
  <c r="AH5" i="105" s="1"/>
  <c r="D4" i="98"/>
  <c r="C15" i="97"/>
  <c r="D6" i="97"/>
  <c r="D4" i="96"/>
  <c r="D6" i="95"/>
  <c r="C15" i="95" s="1"/>
  <c r="AD5" i="105" s="1"/>
  <c r="D9" i="94"/>
  <c r="C15" i="94"/>
  <c r="AC5" i="105" s="1"/>
  <c r="D10" i="93"/>
  <c r="D8" i="92"/>
  <c r="D4" i="91"/>
  <c r="C15" i="91" s="1"/>
  <c r="Z5" i="105" s="1"/>
  <c r="D9" i="90"/>
  <c r="D17" i="90" s="1"/>
  <c r="D3" i="89"/>
  <c r="C15" i="89" s="1"/>
  <c r="X5" i="105" s="1"/>
  <c r="D2" i="88"/>
  <c r="C15" i="88" s="1"/>
  <c r="W5" i="105" s="1"/>
  <c r="D10" i="87"/>
  <c r="C15" i="87" s="1"/>
  <c r="V5" i="105" s="1"/>
  <c r="D9" i="86"/>
  <c r="D17" i="86"/>
  <c r="D7" i="85"/>
  <c r="D4" i="84"/>
  <c r="C15" i="84" s="1"/>
  <c r="S5" i="105" s="1"/>
  <c r="D10" i="83"/>
  <c r="C15" i="83" s="1"/>
  <c r="R5" i="105" s="1"/>
  <c r="D8" i="82"/>
  <c r="C15" i="82"/>
  <c r="Q5" i="105" s="1"/>
  <c r="D5" i="81"/>
  <c r="C15" i="81" s="1"/>
  <c r="P5" i="105" s="1"/>
  <c r="D7" i="80"/>
  <c r="D17" i="80"/>
  <c r="C15" i="80"/>
  <c r="O5" i="105" s="1"/>
  <c r="D13" i="79"/>
  <c r="C15" i="79" s="1"/>
  <c r="N5" i="105" s="1"/>
  <c r="D4" i="78"/>
  <c r="D6" i="77"/>
  <c r="C15" i="77" s="1"/>
  <c r="L5" i="105" s="1"/>
  <c r="D9" i="76"/>
  <c r="C15" i="76" s="1"/>
  <c r="K5" i="105" s="1"/>
  <c r="D17" i="75"/>
  <c r="D6" i="75"/>
  <c r="D16" i="74"/>
  <c r="C15" i="74"/>
  <c r="D4" i="74"/>
  <c r="I5" i="105" s="1"/>
  <c r="D6" i="73"/>
  <c r="C15" i="73" s="1"/>
  <c r="H5" i="105" s="1"/>
  <c r="D7" i="72"/>
  <c r="C15" i="72" s="1"/>
  <c r="G5" i="105" s="1"/>
  <c r="D3" i="71"/>
  <c r="C15" i="71" s="1"/>
  <c r="F5" i="105" s="1"/>
  <c r="D17" i="71"/>
  <c r="D2" i="70"/>
  <c r="D17" i="70"/>
  <c r="C15" i="70"/>
  <c r="E5" i="105" s="1"/>
  <c r="D2" i="69"/>
  <c r="C15" i="69" s="1"/>
  <c r="D5" i="105" s="1"/>
  <c r="D17" i="69"/>
  <c r="D4" i="68"/>
  <c r="D2" i="40"/>
  <c r="D17" i="40"/>
  <c r="C15" i="40"/>
  <c r="C15" i="104"/>
  <c r="AM5" i="105" s="1"/>
  <c r="D17" i="104"/>
  <c r="D17" i="103"/>
  <c r="C15" i="101"/>
  <c r="AJ5" i="105" s="1"/>
  <c r="D17" i="101"/>
  <c r="D17" i="100"/>
  <c r="D17" i="99"/>
  <c r="D17" i="98"/>
  <c r="D17" i="97"/>
  <c r="C15" i="96"/>
  <c r="AE5" i="105" s="1"/>
  <c r="D17" i="96"/>
  <c r="D17" i="95"/>
  <c r="D17" i="94"/>
  <c r="D17" i="93"/>
  <c r="D17" i="92"/>
  <c r="D17" i="91"/>
  <c r="D17" i="89"/>
  <c r="D17" i="88"/>
  <c r="D17" i="87"/>
  <c r="D17" i="85"/>
  <c r="D17" i="84"/>
  <c r="D17" i="82"/>
  <c r="D17" i="81"/>
  <c r="D17" i="79"/>
  <c r="D17" i="78"/>
  <c r="D17" i="77"/>
  <c r="D17" i="76"/>
  <c r="D17" i="73"/>
  <c r="D17" i="72"/>
  <c r="C15" i="68"/>
  <c r="C5" i="105" s="1"/>
  <c r="C15" i="103"/>
  <c r="AL5" i="105" s="1"/>
  <c r="C15" i="100"/>
  <c r="AI5" i="105" s="1"/>
  <c r="C15" i="98"/>
  <c r="AG5" i="105" s="1"/>
  <c r="C15" i="93"/>
  <c r="AB5" i="105" s="1"/>
  <c r="C15" i="92"/>
  <c r="AA5" i="105" s="1"/>
  <c r="C15" i="75"/>
  <c r="J5" i="105" s="1"/>
  <c r="C15" i="86"/>
  <c r="U5" i="105" s="1"/>
  <c r="C15" i="78"/>
  <c r="M5" i="105" s="1"/>
  <c r="AK5" i="105" l="1"/>
  <c r="D17" i="102"/>
  <c r="AF5" i="105"/>
  <c r="C15" i="90"/>
  <c r="Y5" i="105" s="1"/>
  <c r="D17" i="83"/>
  <c r="C15" i="85"/>
  <c r="T5" i="105" s="1"/>
  <c r="B5" i="105"/>
</calcChain>
</file>

<file path=xl/sharedStrings.xml><?xml version="1.0" encoding="utf-8"?>
<sst xmlns="http://schemas.openxmlformats.org/spreadsheetml/2006/main" count="1606" uniqueCount="220">
  <si>
    <t>nome</t>
  </si>
  <si>
    <t>id</t>
  </si>
  <si>
    <t>media</t>
  </si>
  <si>
    <t>posicao</t>
  </si>
  <si>
    <t>rodada</t>
  </si>
  <si>
    <t>ano</t>
  </si>
  <si>
    <t>Fagner Conserva Lemos</t>
  </si>
  <si>
    <t>Giorgian Daniel de Arrascaeta Benedetti</t>
  </si>
  <si>
    <t>Jorge Sampaoli</t>
  </si>
  <si>
    <t>Gabriel Barbosa Almeida</t>
  </si>
  <si>
    <t>zag</t>
  </si>
  <si>
    <t>tec</t>
  </si>
  <si>
    <t>mei</t>
  </si>
  <si>
    <t>lat</t>
  </si>
  <si>
    <t>gol</t>
  </si>
  <si>
    <t>Giovanni Silva Tiepo</t>
  </si>
  <si>
    <t>ata</t>
  </si>
  <si>
    <t>Ricardo Bueno da Silva</t>
  </si>
  <si>
    <t>Rafael Vaz dos Santos</t>
  </si>
  <si>
    <t>Jefferson Junio Antonio da Silva</t>
  </si>
  <si>
    <t>Igor Silveira Gomes</t>
  </si>
  <si>
    <t>Leonardo Pereira</t>
  </si>
  <si>
    <t>Carlos Augusto Zopalato Neves</t>
  </si>
  <si>
    <t>Nathan Allan de Souza</t>
  </si>
  <si>
    <t>Rodrigo Marques de Santana</t>
  </si>
  <si>
    <t>Jordi Almeida</t>
  </si>
  <si>
    <t>Leonardo Cittadini</t>
  </si>
  <si>
    <t>Rodrygo Silva de Goes</t>
  </si>
  <si>
    <t>Jorge Marco de Oliveira Moraes</t>
  </si>
  <si>
    <t>Thiago Galhardo do Nascimento Rocha</t>
  </si>
  <si>
    <t>Danilo Fernando Avelar</t>
  </si>
  <si>
    <t>Gustavo Nonato Santana</t>
  </si>
  <si>
    <t>Douglas Alan Schuck Friedrich</t>
  </si>
  <si>
    <t>Marcos Luis Rocha Aquino</t>
  </si>
  <si>
    <t>Diogo Barbosa Mendanha</t>
  </si>
  <si>
    <t>Gustavo Campanharo</t>
  </si>
  <si>
    <t>Walter Leandro Capeloza Artune</t>
  </si>
  <si>
    <t>Jonatan David Gomez Ospina</t>
  </si>
  <si>
    <t>Jorge Fernando Pinheiro de Jesus</t>
  </si>
  <si>
    <t>Diego Alves Carreira</t>
  </si>
  <si>
    <t>Iago Justen Maidana Martins</t>
  </si>
  <si>
    <t>Score Time pelo Banco</t>
  </si>
  <si>
    <t>Abner Felipe Souza de Almeida</t>
  </si>
  <si>
    <t>Madson Ferreira dos Santos</t>
  </si>
  <si>
    <t>Leandro Castan da Silva</t>
  </si>
  <si>
    <t>Lucas Henrique Frigeri</t>
  </si>
  <si>
    <t>Cleiton Schwengber</t>
  </si>
  <si>
    <t>Bruno Ferreira Melo</t>
  </si>
  <si>
    <t>preco</t>
  </si>
  <si>
    <t>pontos</t>
  </si>
  <si>
    <t>Daniel Alves da Silva</t>
  </si>
  <si>
    <t>Muriel Gustavo Becker</t>
  </si>
  <si>
    <t>Leonardo de Souza Sena</t>
  </si>
  <si>
    <t>Gustavo Henrique Furtado Scarpa</t>
  </si>
  <si>
    <t>Reinier Jesus Carvalho</t>
  </si>
  <si>
    <t>William de Oliveira Pottker</t>
  </si>
  <si>
    <t>Bruno Roberto Pereira da Silva</t>
  </si>
  <si>
    <t>Alisson Euler de Freitas Castro</t>
  </si>
  <si>
    <t>Marco Aurélio de Oliveira Breves</t>
  </si>
  <si>
    <t>Ricardo Colbachini</t>
  </si>
  <si>
    <t>Gerson Santos da Silva</t>
  </si>
  <si>
    <t>Éderson José dos Santos Lourenço da Silva</t>
  </si>
  <si>
    <t>Carlos de Menezes Júnior</t>
  </si>
  <si>
    <t>Thalles Gabriel Morais dos Reis</t>
  </si>
  <si>
    <t>Mauro Boselli</t>
  </si>
  <si>
    <t>Vagner Carmo Mancini</t>
  </si>
  <si>
    <t>Paulo Marcos de Jesus Ribeiro</t>
  </si>
  <si>
    <t>Marcos Felipe de Freitas Monteiro</t>
  </si>
  <si>
    <t>Dyego Rocha Coelho</t>
  </si>
  <si>
    <t>José Marcos Costa Martins</t>
  </si>
  <si>
    <t>Gabriel Veron Fonseca de Souza</t>
  </si>
  <si>
    <t>Patrick Machado Ferreira</t>
  </si>
  <si>
    <t>X</t>
  </si>
  <si>
    <t>capitão</t>
  </si>
  <si>
    <t>total</t>
  </si>
  <si>
    <t>Alerrandro Barra Mansa Realino de Souza</t>
  </si>
  <si>
    <t>Andre Luis da Costa Alfredo</t>
  </si>
  <si>
    <t>Janderson Santos de Souza</t>
  </si>
  <si>
    <t>Everaldo Stum</t>
  </si>
  <si>
    <t>Aldemir dos Santos Ferreira</t>
  </si>
  <si>
    <t>Kevin Peterson dos Santos Silva</t>
  </si>
  <si>
    <t>Geovane Batista de Faria</t>
  </si>
  <si>
    <t>Auremir Evangelista dos Santos</t>
  </si>
  <si>
    <t>Jean Lucas de Souza Oliveira</t>
  </si>
  <si>
    <t>Roberto Pinheiro da Rosa</t>
  </si>
  <si>
    <t>Ney Franco da Silveira Junior</t>
  </si>
  <si>
    <t>Time Solucao de Maior Score</t>
  </si>
  <si>
    <t>Cartoletas Iniciais</t>
  </si>
  <si>
    <t>Cartoletas para prox Rodada</t>
  </si>
  <si>
    <t>Romulo Borges Monteiro</t>
  </si>
  <si>
    <t>Fellipe Ramos Ignez Bastos</t>
  </si>
  <si>
    <t>Jose Paolo Guerrero Gonzales</t>
  </si>
  <si>
    <t>Fabio Deivson Lopes Maciel</t>
  </si>
  <si>
    <t>Luis Antonio da Rocha Junior</t>
  </si>
  <si>
    <t>Cicero Santos</t>
  </si>
  <si>
    <t>Leonardo Renan Simoes de Lacerda</t>
  </si>
  <si>
    <t>Matheus Goncalves Savio</t>
  </si>
  <si>
    <t xml:space="preserve">Maicon Marques Bitencourt   </t>
  </si>
  <si>
    <t>Fernando Peixoto Costanza</t>
  </si>
  <si>
    <t>Hugo Moura Arruda da Silva</t>
  </si>
  <si>
    <t>Ernando Rodrigues Lopes</t>
  </si>
  <si>
    <t xml:space="preserve">Everaldo Stum   </t>
  </si>
  <si>
    <t>Egidio de Araujo Pereira Junior</t>
  </si>
  <si>
    <t>Marllon Goncalves Jeronimo Borges</t>
  </si>
  <si>
    <t>Orlando Enrique Berrio Melendez</t>
  </si>
  <si>
    <t>Ronaldo da Silva Souza</t>
  </si>
  <si>
    <t>Marcelo Ribeiro Cabo</t>
  </si>
  <si>
    <t>Ricardo Thalheimer</t>
  </si>
  <si>
    <t>Victor Vinicius Coelho dos Santos</t>
  </si>
  <si>
    <t>Gabriel Costa Franca</t>
  </si>
  <si>
    <t>Marcos Paulo Costa do Nascimento</t>
  </si>
  <si>
    <t>Matheus Rossetto</t>
  </si>
  <si>
    <t>Vanderlei Luxemburgo da Silva</t>
  </si>
  <si>
    <t>Walce da Silva Costa Filho</t>
  </si>
  <si>
    <t>Joao Pedro Junqueira de Jesus</t>
  </si>
  <si>
    <t>Willian Souza Arao da Silva</t>
  </si>
  <si>
    <t>Juan Ramon Cazares Sevillano</t>
  </si>
  <si>
    <t>Geirton Marques Aires</t>
  </si>
  <si>
    <t xml:space="preserve">Marcos Paulo Costa do Nascimento  </t>
  </si>
  <si>
    <t>Marcos Antonio Candido Ferreira Junior</t>
  </si>
  <si>
    <t>Diego Fabian Torres</t>
  </si>
  <si>
    <t>Gustavo Raul Gomez Portillo</t>
  </si>
  <si>
    <t>Antonio Josenildo Rodrigues de Oliveira</t>
  </si>
  <si>
    <t>Rildo de Andrade Felicissimo</t>
  </si>
  <si>
    <t>Luiz Marcelo de Castro Salles</t>
  </si>
  <si>
    <t>Emerson Raymundo Santos</t>
  </si>
  <si>
    <t xml:space="preserve">Joao Pedro Junqueira de Jesus  </t>
  </si>
  <si>
    <t>Everson Felipe Marques Pires</t>
  </si>
  <si>
    <t>Uendel Pereira Goncalves</t>
  </si>
  <si>
    <t>Raphael Cavalcante Veiga</t>
  </si>
  <si>
    <t xml:space="preserve">Alerrandro Barra Mansa Realino de Souza  </t>
  </si>
  <si>
    <t>Eduardo Luis Abonizio de Souza</t>
  </si>
  <si>
    <t>Luiz Felipe do Nascimento dos Santos</t>
  </si>
  <si>
    <t xml:space="preserve">Alerrandro Barra Mansa Realino de Souza </t>
  </si>
  <si>
    <t>Joao Lucas de Almeida Carvalho</t>
  </si>
  <si>
    <t>Julio Cesar Godinho Catole</t>
  </si>
  <si>
    <t>Weverton Guilherme da Silva Souza</t>
  </si>
  <si>
    <t>Miguel Angel Trauco Saavedra</t>
  </si>
  <si>
    <t>Romulo Otero Vasquez</t>
  </si>
  <si>
    <t>Braian Ezequiel Romero</t>
  </si>
  <si>
    <t>Ederson Jose dos Santos Lourenco da Silva</t>
  </si>
  <si>
    <t>William Jose de Souza</t>
  </si>
  <si>
    <t>Carlos de Menezes Junior</t>
  </si>
  <si>
    <t>Alerrandro Barra Mansa Realino de Souza  101</t>
  </si>
  <si>
    <t>Abner Vinicius da Silva Santos</t>
  </si>
  <si>
    <t>Joao Vitor Lima Gomes</t>
  </si>
  <si>
    <t>Anderson Jose dos Santos Lourenco da Silva</t>
  </si>
  <si>
    <t>Richard Dario Franco Escobar</t>
  </si>
  <si>
    <t>Emerson Cris Hartkopp</t>
  </si>
  <si>
    <t>Mauricio Donizete Ramos Junior</t>
  </si>
  <si>
    <t>Jose Carlos Ferreira Junior</t>
  </si>
  <si>
    <t>,,,</t>
  </si>
  <si>
    <t>Leonardo Moreira Morais</t>
  </si>
  <si>
    <t>Giovanni Palmieri dos Santos</t>
  </si>
  <si>
    <t>Francisco Rithely da Silva Sousa</t>
  </si>
  <si>
    <t>Joao Paulo Ferreira Lourenco</t>
  </si>
  <si>
    <t>Marcelo da Conceicao Benevenuto Malaquias</t>
  </si>
  <si>
    <t>Vitor Hugo Naum dos Santos</t>
  </si>
  <si>
    <t>Cristovam Roberto Ribeiro da Silva</t>
  </si>
  <si>
    <t>Vinicius Moreira de Lima</t>
  </si>
  <si>
    <t>Victor Hugo Soares dos Santos</t>
  </si>
  <si>
    <t>Lucas da Silva Ribeiro Campos</t>
  </si>
  <si>
    <t>Hyoran Kaue Dalmoro</t>
  </si>
  <si>
    <t>Alberto Valentim do Carmo Neto</t>
  </si>
  <si>
    <t>Wanderson Felippe Cardoso dos Santos</t>
  </si>
  <si>
    <t>Fabio Pizarro Sanches</t>
  </si>
  <si>
    <t>Rafael Galhardo de Souza</t>
  </si>
  <si>
    <t>Diego Cavalieri</t>
  </si>
  <si>
    <t>Mauricio Magalhaes Prado</t>
  </si>
  <si>
    <t>Pablo Mari Villar</t>
  </si>
  <si>
    <t>Alisson Pelegrini Safira</t>
  </si>
  <si>
    <t>Leonardo da Silva Vieira</t>
  </si>
  <si>
    <t>Oswaldo de Oliveira</t>
  </si>
  <si>
    <t xml:space="preserve">Vitor Hugo Naum dos Santos </t>
  </si>
  <si>
    <t>Lucas Ribamar Lopes dos Santos Bibiano</t>
  </si>
  <si>
    <t>Marcelo Rangel da Rosa</t>
  </si>
  <si>
    <t>Heitor Rodrigues da Fonseca</t>
  </si>
  <si>
    <t>Vinicius Farias Locatelli</t>
  </si>
  <si>
    <t xml:space="preserve">Joao Pedro Junqueira de Jesus </t>
  </si>
  <si>
    <t>Jose Aldo Soares de Oliveira Filho</t>
  </si>
  <si>
    <t>Kaio Nunes Ferreira</t>
  </si>
  <si>
    <t>Lucas Oliveira de Franca</t>
  </si>
  <si>
    <t>Paulo Victor Mileo Vidotti</t>
  </si>
  <si>
    <t xml:space="preserve">Jonathan Luiz Moreira Rosa Junior  </t>
  </si>
  <si>
    <t>Argelico Fucks</t>
  </si>
  <si>
    <t>Fabricio Bruno Soares de Faria</t>
  </si>
  <si>
    <t>Talles Magno Bacelar Martins</t>
  </si>
  <si>
    <t>Bruno de Lara Fuchs</t>
  </si>
  <si>
    <t xml:space="preserve">Aldemir dos Santos Ferreira </t>
  </si>
  <si>
    <t>Roberto Heuchayer Santos de Araujo</t>
  </si>
  <si>
    <t>Marco Aurelio de Oliveira Breves</t>
  </si>
  <si>
    <t>Tailson Pinto Goncalves</t>
  </si>
  <si>
    <t xml:space="preserve">Tailson Pinto Goncalves  </t>
  </si>
  <si>
    <t>Jonathan Luiz Moreira Rosa Junior</t>
  </si>
  <si>
    <t>Edilson Borba de Aquino</t>
  </si>
  <si>
    <t>Igor Leandro Goularte do Nascimento</t>
  </si>
  <si>
    <t>Eduardo Schroeder Brock</t>
  </si>
  <si>
    <t>Vitor</t>
  </si>
  <si>
    <t>Vitor Gabriel Claudino Rego Ferreira</t>
  </si>
  <si>
    <t>Bruno Gomes da Silva Clevelario</t>
  </si>
  <si>
    <t>Marco Antonio Rosa Furtado Junior</t>
  </si>
  <si>
    <t>Luanderson Johnala Marques da Silva</t>
  </si>
  <si>
    <t>Joao Pedro Maturano dos Santos</t>
  </si>
  <si>
    <t>Joao Carlos Heidemann</t>
  </si>
  <si>
    <t>Danilo Fernandes Batista</t>
  </si>
  <si>
    <t xml:space="preserve">Tailson Pinto Goncalves </t>
  </si>
  <si>
    <t>Vinicius Vasconcelos Araujo</t>
  </si>
  <si>
    <t>Igor Cassio Vieira dos Santos</t>
  </si>
  <si>
    <t>Jose Marcos Costa Martins</t>
  </si>
  <si>
    <t>Rodrigo Modesto da Silva Moledo</t>
  </si>
  <si>
    <t>Thiago Heleno Henrique Ferreira</t>
  </si>
  <si>
    <t>Andrey Lopes</t>
  </si>
  <si>
    <t>Lucas Vinicius Dias Costa</t>
  </si>
  <si>
    <t>Lucas Piton Crivellaro</t>
  </si>
  <si>
    <t>Tharlis Sartori</t>
  </si>
  <si>
    <t>Gabriel Fortes Chaves</t>
  </si>
  <si>
    <t>Rodada 35</t>
  </si>
  <si>
    <t>Rodada 36</t>
  </si>
  <si>
    <t>SCORE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</si>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</sst>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E21B-ABB0-49B8-8EC3-6C08DA64520D}">
  <dimension ref="A1:AD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25">
      <c r="A2" s="9" t="s">
        <v>17</v>
      </c>
      <c r="B2" s="9">
        <v>69141</v>
      </c>
      <c r="C2" s="9">
        <v>18.52</v>
      </c>
      <c r="D2" s="9">
        <f>22.7*2</f>
        <v>45.4</v>
      </c>
      <c r="E2" s="8">
        <v>22.7</v>
      </c>
      <c r="F2" s="7" t="s">
        <v>16</v>
      </c>
      <c r="G2" s="8" t="s">
        <v>72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25">
      <c r="A3" s="2" t="s">
        <v>78</v>
      </c>
      <c r="B3" s="2">
        <v>78117</v>
      </c>
      <c r="C3" s="2">
        <v>13.39</v>
      </c>
      <c r="D3" s="2">
        <v>14.3</v>
      </c>
      <c r="E3" s="5">
        <v>14.3</v>
      </c>
      <c r="F3" s="1" t="s">
        <v>16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25">
      <c r="A4" s="2" t="s">
        <v>15</v>
      </c>
      <c r="B4" s="2">
        <v>98412</v>
      </c>
      <c r="C4" s="2">
        <v>13.18</v>
      </c>
      <c r="D4" s="2">
        <v>17</v>
      </c>
      <c r="E4" s="5">
        <v>17</v>
      </c>
      <c r="F4" s="1" t="s">
        <v>14</v>
      </c>
      <c r="AA4" s="1"/>
      <c r="AB4" s="1"/>
      <c r="AC4" s="1"/>
      <c r="AD4" s="1"/>
    </row>
    <row r="5" spans="1:30" ht="15" customHeight="1" x14ac:dyDescent="0.25">
      <c r="A5" s="2" t="s">
        <v>80</v>
      </c>
      <c r="B5" s="2">
        <v>91888</v>
      </c>
      <c r="C5" s="2">
        <v>6.52</v>
      </c>
      <c r="D5" s="2">
        <v>8.4</v>
      </c>
      <c r="E5" s="5">
        <v>8.4</v>
      </c>
      <c r="F5" s="1" t="s">
        <v>13</v>
      </c>
      <c r="AA5" s="1"/>
      <c r="AB5" s="1"/>
      <c r="AC5" s="1"/>
      <c r="AD5" s="1"/>
    </row>
    <row r="6" spans="1:30" ht="15" customHeight="1" x14ac:dyDescent="0.25">
      <c r="A6" s="2" t="s">
        <v>19</v>
      </c>
      <c r="B6" s="2">
        <v>95220</v>
      </c>
      <c r="C6" s="2">
        <v>6.8</v>
      </c>
      <c r="D6" s="2">
        <v>7.8</v>
      </c>
      <c r="E6" s="5">
        <v>7.8</v>
      </c>
      <c r="F6" s="1" t="s">
        <v>13</v>
      </c>
      <c r="AA6" s="1"/>
      <c r="AB6" s="1"/>
      <c r="AC6" s="1"/>
      <c r="AD6" s="1"/>
    </row>
    <row r="7" spans="1:30" ht="15" customHeight="1" x14ac:dyDescent="0.25">
      <c r="A7" s="2" t="s">
        <v>20</v>
      </c>
      <c r="B7" s="2">
        <v>100084</v>
      </c>
      <c r="C7" s="2">
        <v>1.46</v>
      </c>
      <c r="D7" s="2">
        <v>1.1000000000000001</v>
      </c>
      <c r="E7" s="5">
        <v>1.1000000000000001</v>
      </c>
      <c r="F7" s="1" t="s">
        <v>12</v>
      </c>
      <c r="AA7" s="1"/>
      <c r="AB7" s="1"/>
      <c r="AC7" s="1"/>
      <c r="AD7" s="1"/>
    </row>
    <row r="8" spans="1:30" ht="15" customHeight="1" x14ac:dyDescent="0.25">
      <c r="A8" s="2" t="s">
        <v>81</v>
      </c>
      <c r="B8" s="2">
        <v>71667</v>
      </c>
      <c r="C8" s="2">
        <v>3.54</v>
      </c>
      <c r="D8" s="2">
        <v>3.1</v>
      </c>
      <c r="E8" s="5">
        <v>3.1</v>
      </c>
      <c r="F8" s="1" t="s">
        <v>12</v>
      </c>
      <c r="AA8" s="1"/>
      <c r="AB8" s="1"/>
      <c r="AC8" s="1"/>
      <c r="AD8" s="1"/>
    </row>
    <row r="9" spans="1:30" ht="15" customHeight="1" x14ac:dyDescent="0.25">
      <c r="A9" s="2" t="s">
        <v>82</v>
      </c>
      <c r="B9" s="2">
        <v>77570</v>
      </c>
      <c r="C9" s="2">
        <v>4.51</v>
      </c>
      <c r="D9" s="2">
        <v>4.5</v>
      </c>
      <c r="E9" s="5">
        <v>4.5</v>
      </c>
      <c r="F9" s="1" t="s">
        <v>12</v>
      </c>
      <c r="AA9" s="1"/>
      <c r="AB9" s="1"/>
      <c r="AC9" s="1"/>
      <c r="AD9" s="1"/>
    </row>
    <row r="10" spans="1:30" ht="15" customHeight="1" x14ac:dyDescent="0.25">
      <c r="A10" s="2" t="s">
        <v>83</v>
      </c>
      <c r="B10" s="2">
        <v>98517</v>
      </c>
      <c r="C10" s="2">
        <v>8.9499999999999993</v>
      </c>
      <c r="D10" s="2">
        <v>8.9</v>
      </c>
      <c r="E10" s="5">
        <v>8.9</v>
      </c>
      <c r="F10" s="1" t="s">
        <v>12</v>
      </c>
      <c r="AA10" s="1"/>
      <c r="AB10" s="1"/>
      <c r="AC10" s="1"/>
      <c r="AD10" s="1"/>
    </row>
    <row r="11" spans="1:30" ht="15" customHeight="1" x14ac:dyDescent="0.25">
      <c r="A11" s="2" t="s">
        <v>85</v>
      </c>
      <c r="B11" s="2">
        <v>37246</v>
      </c>
      <c r="C11" s="2">
        <v>6.51</v>
      </c>
      <c r="D11" s="2">
        <v>6.38</v>
      </c>
      <c r="E11" s="5">
        <v>6.38</v>
      </c>
      <c r="F11" s="1" t="s">
        <v>11</v>
      </c>
      <c r="AA11" s="1"/>
      <c r="AB11" s="1"/>
      <c r="AC11" s="1"/>
      <c r="AD11" s="1"/>
    </row>
    <row r="12" spans="1:30" ht="15" customHeight="1" x14ac:dyDescent="0.25">
      <c r="A12" s="2" t="s">
        <v>84</v>
      </c>
      <c r="B12" s="2">
        <v>104086</v>
      </c>
      <c r="C12" s="2">
        <v>2.98</v>
      </c>
      <c r="D12" s="2">
        <v>3.3</v>
      </c>
      <c r="E12" s="5">
        <v>3.3</v>
      </c>
      <c r="F12" s="1" t="s">
        <v>10</v>
      </c>
      <c r="AA12" s="1"/>
      <c r="AB12" s="1"/>
      <c r="AC12" s="1"/>
      <c r="AD12" s="1"/>
    </row>
    <row r="13" spans="1:30" ht="15" customHeight="1" x14ac:dyDescent="0.25">
      <c r="A13" s="2" t="s">
        <v>18</v>
      </c>
      <c r="B13" s="2">
        <v>73421</v>
      </c>
      <c r="C13" s="2">
        <v>13.18</v>
      </c>
      <c r="D13" s="2">
        <v>13</v>
      </c>
      <c r="E13" s="5">
        <v>13</v>
      </c>
      <c r="F13" s="1" t="s">
        <v>10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30.75" customHeight="1" x14ac:dyDescent="0.25">
      <c r="B15" s="13" t="s">
        <v>86</v>
      </c>
      <c r="C15" s="14">
        <f>SUM(D2:D13)</f>
        <v>133.18</v>
      </c>
    </row>
    <row r="16" spans="1:30" x14ac:dyDescent="0.25">
      <c r="C16" s="14"/>
    </row>
    <row r="17" spans="1:6" x14ac:dyDescent="0.25">
      <c r="C17" s="14">
        <f>SUM(E2:E13,E17)</f>
        <v>133.17999999999998</v>
      </c>
      <c r="D17" s="2">
        <f>MAX(D2:D13)</f>
        <v>45.4</v>
      </c>
      <c r="E17" s="2">
        <f>MAX(E2:E13)</f>
        <v>22.7</v>
      </c>
    </row>
    <row r="19" spans="1:6" x14ac:dyDescent="0.25">
      <c r="A19" s="1" t="s">
        <v>87</v>
      </c>
      <c r="B19" s="15">
        <v>100</v>
      </c>
      <c r="C19" s="1"/>
      <c r="D19" s="1"/>
      <c r="E19" s="1"/>
      <c r="F19" s="1"/>
    </row>
    <row r="20" spans="1:6" x14ac:dyDescent="0.25">
      <c r="A20" s="2" t="s">
        <v>88</v>
      </c>
      <c r="B20" s="4">
        <v>111.079999999999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0FAB-3FF0-4B41-8D96-7D18EFA4B47E}">
  <dimension ref="A1:AD35"/>
  <sheetViews>
    <sheetView workbookViewId="0">
      <selection activeCell="E9" sqref="E9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18" t="s">
        <v>114</v>
      </c>
      <c r="B2" s="18">
        <v>104026</v>
      </c>
      <c r="C2" s="18">
        <v>5.34</v>
      </c>
      <c r="D2" s="18">
        <v>3.2</v>
      </c>
      <c r="E2" s="18">
        <v>5.19</v>
      </c>
      <c r="F2" s="20" t="s">
        <v>16</v>
      </c>
      <c r="G2" s="19"/>
      <c r="AA2" s="1"/>
      <c r="AB2" s="1"/>
      <c r="AC2" s="1"/>
      <c r="AD2" s="1"/>
    </row>
    <row r="3" spans="1:30" x14ac:dyDescent="0.25">
      <c r="A3" s="18" t="s">
        <v>76</v>
      </c>
      <c r="B3" s="18">
        <v>92146</v>
      </c>
      <c r="C3" s="18">
        <v>4.3099999999999996</v>
      </c>
      <c r="D3" s="18">
        <v>-0.6</v>
      </c>
      <c r="E3" s="19">
        <v>4.12</v>
      </c>
      <c r="F3" s="20" t="s">
        <v>16</v>
      </c>
      <c r="G3" s="19"/>
      <c r="AA3" s="1"/>
      <c r="AB3" s="1"/>
      <c r="AC3" s="1"/>
      <c r="AD3" s="1"/>
    </row>
    <row r="4" spans="1:30" ht="15" customHeight="1" x14ac:dyDescent="0.25">
      <c r="A4" s="18" t="s">
        <v>39</v>
      </c>
      <c r="B4" s="18">
        <v>38509</v>
      </c>
      <c r="C4" s="18">
        <v>5.43</v>
      </c>
      <c r="D4" s="18">
        <v>-0.5</v>
      </c>
      <c r="E4" s="19">
        <v>4.32</v>
      </c>
      <c r="F4" s="20" t="s">
        <v>14</v>
      </c>
      <c r="G4" s="19"/>
      <c r="AA4" s="1"/>
      <c r="AB4" s="1"/>
      <c r="AC4" s="1"/>
      <c r="AD4" s="1"/>
    </row>
    <row r="5" spans="1:30" ht="15" customHeight="1" x14ac:dyDescent="0.25">
      <c r="A5" s="18" t="s">
        <v>136</v>
      </c>
      <c r="B5" s="18">
        <v>104625</v>
      </c>
      <c r="C5" s="18">
        <v>3.77</v>
      </c>
      <c r="D5" s="18">
        <v>8.1999999999999993</v>
      </c>
      <c r="E5" s="19">
        <v>8.1999999999999993</v>
      </c>
      <c r="F5" s="20" t="s">
        <v>13</v>
      </c>
      <c r="G5" s="19"/>
      <c r="AA5" s="1"/>
      <c r="AB5" s="1"/>
      <c r="AC5" s="1"/>
      <c r="AD5" s="1"/>
    </row>
    <row r="6" spans="1:30" s="9" customFormat="1" ht="15" customHeight="1" x14ac:dyDescent="0.25">
      <c r="A6" s="18" t="s">
        <v>137</v>
      </c>
      <c r="B6" s="18">
        <v>95738</v>
      </c>
      <c r="C6" s="18">
        <v>6.25</v>
      </c>
      <c r="D6" s="18">
        <v>7.1</v>
      </c>
      <c r="E6" s="19">
        <v>4.9800000000000004</v>
      </c>
      <c r="F6" s="20" t="s">
        <v>13</v>
      </c>
      <c r="G6" s="18"/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18" t="s">
        <v>135</v>
      </c>
      <c r="B7" s="18">
        <v>73501</v>
      </c>
      <c r="C7" s="18">
        <v>2.27</v>
      </c>
      <c r="D7" s="18">
        <v>2.1</v>
      </c>
      <c r="E7" s="19">
        <v>3.2</v>
      </c>
      <c r="F7" s="20" t="s">
        <v>12</v>
      </c>
      <c r="AA7" s="1"/>
      <c r="AB7" s="1"/>
      <c r="AC7" s="1"/>
      <c r="AD7" s="1"/>
    </row>
    <row r="8" spans="1:30" ht="15" customHeight="1" x14ac:dyDescent="0.25">
      <c r="A8" s="18" t="s">
        <v>138</v>
      </c>
      <c r="B8" s="18">
        <v>83004</v>
      </c>
      <c r="C8" s="18">
        <v>8.9600000000000009</v>
      </c>
      <c r="D8" s="18">
        <v>6.3</v>
      </c>
      <c r="E8" s="19">
        <v>6.3</v>
      </c>
      <c r="F8" s="20" t="s">
        <v>12</v>
      </c>
      <c r="G8" s="19"/>
      <c r="AA8" s="1"/>
      <c r="AB8" s="1"/>
      <c r="AC8" s="1"/>
      <c r="AD8" s="1"/>
    </row>
    <row r="9" spans="1:30" ht="15" customHeight="1" x14ac:dyDescent="0.25">
      <c r="A9" s="9" t="s">
        <v>7</v>
      </c>
      <c r="B9" s="9">
        <v>87863</v>
      </c>
      <c r="C9" s="9">
        <v>19.329999999999998</v>
      </c>
      <c r="D9" s="9">
        <f>37.7*2</f>
        <v>75.400000000000006</v>
      </c>
      <c r="E9" s="8">
        <v>12.62</v>
      </c>
      <c r="F9" s="7" t="s">
        <v>12</v>
      </c>
      <c r="G9" s="8" t="s">
        <v>72</v>
      </c>
      <c r="AA9" s="1"/>
      <c r="AB9" s="1"/>
      <c r="AC9" s="1"/>
      <c r="AD9" s="1"/>
    </row>
    <row r="10" spans="1:30" ht="15" customHeight="1" x14ac:dyDescent="0.25">
      <c r="A10" s="18" t="s">
        <v>37</v>
      </c>
      <c r="B10" s="18">
        <v>94857</v>
      </c>
      <c r="C10" s="18">
        <v>3.04</v>
      </c>
      <c r="D10" s="18">
        <v>-0.3</v>
      </c>
      <c r="E10" s="19">
        <v>3.57</v>
      </c>
      <c r="F10" s="20" t="s">
        <v>12</v>
      </c>
      <c r="G10" s="19"/>
      <c r="AA10" s="1"/>
      <c r="AB10" s="1"/>
      <c r="AC10" s="1"/>
      <c r="AD10" s="1"/>
    </row>
    <row r="11" spans="1:30" ht="15" customHeight="1" x14ac:dyDescent="0.25">
      <c r="A11" s="18" t="s">
        <v>38</v>
      </c>
      <c r="B11" s="18">
        <v>71224</v>
      </c>
      <c r="C11" s="18">
        <v>13.97</v>
      </c>
      <c r="D11" s="18">
        <v>9.75</v>
      </c>
      <c r="E11" s="19">
        <v>9.75</v>
      </c>
      <c r="F11" s="20" t="s">
        <v>11</v>
      </c>
      <c r="G11" s="19"/>
      <c r="AA11" s="1"/>
      <c r="AB11" s="1"/>
      <c r="AC11" s="1"/>
      <c r="AD11" s="1"/>
    </row>
    <row r="12" spans="1:30" ht="15" customHeight="1" x14ac:dyDescent="0.25">
      <c r="A12" s="18" t="s">
        <v>40</v>
      </c>
      <c r="B12" s="18">
        <v>89226</v>
      </c>
      <c r="C12" s="18">
        <v>5.09</v>
      </c>
      <c r="D12" s="18">
        <v>12.9</v>
      </c>
      <c r="E12" s="19">
        <v>5.75</v>
      </c>
      <c r="F12" s="20" t="s">
        <v>10</v>
      </c>
      <c r="G12" s="19"/>
      <c r="AA12" s="1"/>
      <c r="AB12" s="1"/>
      <c r="AC12" s="1"/>
      <c r="AD12" s="1"/>
    </row>
    <row r="13" spans="1:30" ht="15" customHeight="1" x14ac:dyDescent="0.25">
      <c r="A13" s="18" t="s">
        <v>122</v>
      </c>
      <c r="B13" s="18">
        <v>91251</v>
      </c>
      <c r="C13" s="18">
        <v>5.01</v>
      </c>
      <c r="D13" s="18">
        <v>3.5</v>
      </c>
      <c r="E13" s="19">
        <v>6.94</v>
      </c>
      <c r="F13" s="20" t="s">
        <v>10</v>
      </c>
      <c r="G13" s="19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127.05000000000001</v>
      </c>
    </row>
    <row r="16" spans="1:30" x14ac:dyDescent="0.25">
      <c r="C16" s="4"/>
    </row>
    <row r="17" spans="1:6" x14ac:dyDescent="0.25">
      <c r="C17" s="14">
        <f>SUM(E2:E13,E17)</f>
        <v>87.56</v>
      </c>
      <c r="D17" s="2">
        <f>MAX(D2:D13)</f>
        <v>75.400000000000006</v>
      </c>
      <c r="E17" s="2">
        <f>MAX(E2:E13)</f>
        <v>12.62</v>
      </c>
    </row>
    <row r="19" spans="1:6" x14ac:dyDescent="0.25">
      <c r="A19" s="1" t="s">
        <v>87</v>
      </c>
      <c r="B19" s="2">
        <v>83.009999999999906</v>
      </c>
    </row>
    <row r="20" spans="1:6" x14ac:dyDescent="0.25">
      <c r="A20" s="2" t="s">
        <v>88</v>
      </c>
      <c r="B20" s="2">
        <v>82.169999999999902</v>
      </c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9AE0-163C-4480-A6D8-7F6089A5759A}">
  <dimension ref="A1:AD20"/>
  <sheetViews>
    <sheetView workbookViewId="0">
      <selection activeCell="E17" sqref="E1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20" width="9.140625" style="5"/>
    <col min="21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" t="s">
        <v>75</v>
      </c>
      <c r="B2" s="2">
        <v>101715</v>
      </c>
      <c r="D2" s="2">
        <v>4.5</v>
      </c>
      <c r="E2" s="2">
        <v>7.92</v>
      </c>
      <c r="F2" s="1" t="s">
        <v>16</v>
      </c>
      <c r="AA2" s="1"/>
      <c r="AB2" s="1"/>
      <c r="AC2" s="1"/>
      <c r="AD2" s="1"/>
    </row>
    <row r="3" spans="1:30" s="9" customFormat="1" x14ac:dyDescent="0.25">
      <c r="A3" s="2" t="s">
        <v>139</v>
      </c>
      <c r="B3" s="2">
        <v>101997</v>
      </c>
      <c r="C3" s="2"/>
      <c r="D3" s="2">
        <v>9.1</v>
      </c>
      <c r="E3" s="2">
        <v>4.8</v>
      </c>
      <c r="F3" s="1" t="s">
        <v>16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AA3" s="7"/>
      <c r="AB3" s="7"/>
      <c r="AC3" s="7"/>
      <c r="AD3" s="7"/>
    </row>
    <row r="4" spans="1:30" ht="15" customHeight="1" x14ac:dyDescent="0.25">
      <c r="A4" s="2" t="s">
        <v>25</v>
      </c>
      <c r="B4" s="2">
        <v>86776</v>
      </c>
      <c r="D4" s="2">
        <v>1</v>
      </c>
      <c r="E4" s="2">
        <v>6.68</v>
      </c>
      <c r="F4" s="20" t="s">
        <v>14</v>
      </c>
      <c r="AA4" s="1"/>
      <c r="AB4" s="1"/>
      <c r="AC4" s="1"/>
      <c r="AD4" s="1"/>
    </row>
    <row r="5" spans="1:30" ht="15" customHeight="1" x14ac:dyDescent="0.25">
      <c r="A5" s="2" t="s">
        <v>136</v>
      </c>
      <c r="B5" s="2">
        <v>104625</v>
      </c>
      <c r="D5" s="2">
        <v>5.6</v>
      </c>
      <c r="E5" s="2">
        <v>6.9</v>
      </c>
      <c r="F5" s="1" t="s">
        <v>13</v>
      </c>
      <c r="AA5" s="1"/>
      <c r="AB5" s="1"/>
      <c r="AC5" s="1"/>
      <c r="AD5" s="1"/>
    </row>
    <row r="6" spans="1:30" ht="15" customHeight="1" x14ac:dyDescent="0.25">
      <c r="A6" s="9" t="s">
        <v>42</v>
      </c>
      <c r="B6" s="9">
        <v>84860</v>
      </c>
      <c r="C6" s="9"/>
      <c r="D6" s="9">
        <f>15.9*2</f>
        <v>31.8</v>
      </c>
      <c r="E6" s="9">
        <v>8.4</v>
      </c>
      <c r="F6" s="7" t="s">
        <v>13</v>
      </c>
      <c r="G6" s="8" t="s">
        <v>72</v>
      </c>
      <c r="AA6" s="1"/>
      <c r="AB6" s="1"/>
      <c r="AC6" s="1"/>
      <c r="AD6" s="1"/>
    </row>
    <row r="7" spans="1:30" ht="15" customHeight="1" x14ac:dyDescent="0.25">
      <c r="A7" s="2" t="s">
        <v>140</v>
      </c>
      <c r="B7" s="2">
        <v>103099</v>
      </c>
      <c r="D7" s="2">
        <v>5.9</v>
      </c>
      <c r="E7" s="2">
        <v>5.9</v>
      </c>
      <c r="F7" s="1" t="s">
        <v>12</v>
      </c>
      <c r="AA7" s="1"/>
      <c r="AB7" s="1"/>
      <c r="AC7" s="1"/>
      <c r="AD7" s="1"/>
    </row>
    <row r="8" spans="1:30" ht="15" customHeight="1" x14ac:dyDescent="0.25">
      <c r="A8" s="2" t="s">
        <v>141</v>
      </c>
      <c r="B8" s="2">
        <v>42232</v>
      </c>
      <c r="D8" s="2">
        <v>8</v>
      </c>
      <c r="E8" s="2">
        <v>4</v>
      </c>
      <c r="F8" s="1" t="s">
        <v>12</v>
      </c>
      <c r="AA8" s="1"/>
      <c r="AB8" s="1"/>
      <c r="AC8" s="1"/>
      <c r="AD8" s="1"/>
    </row>
    <row r="9" spans="1:30" ht="15" customHeight="1" x14ac:dyDescent="0.25">
      <c r="A9" s="2" t="s">
        <v>29</v>
      </c>
      <c r="B9" s="2">
        <v>71844</v>
      </c>
      <c r="D9" s="2">
        <v>-1.3</v>
      </c>
      <c r="E9" s="2">
        <v>5.9</v>
      </c>
      <c r="F9" s="1" t="s">
        <v>12</v>
      </c>
      <c r="AA9" s="1"/>
      <c r="AB9" s="1"/>
      <c r="AC9" s="1"/>
      <c r="AD9" s="1"/>
    </row>
    <row r="10" spans="1:30" ht="15" customHeight="1" x14ac:dyDescent="0.25">
      <c r="A10" s="2" t="s">
        <v>52</v>
      </c>
      <c r="B10" s="2">
        <v>90572</v>
      </c>
      <c r="D10" s="2">
        <v>2.6</v>
      </c>
      <c r="E10" s="2">
        <v>4.29</v>
      </c>
      <c r="F10" s="1" t="s">
        <v>12</v>
      </c>
      <c r="AA10" s="1"/>
      <c r="AB10" s="1"/>
      <c r="AC10" s="1"/>
      <c r="AD10" s="1"/>
    </row>
    <row r="11" spans="1:30" ht="15" customHeight="1" x14ac:dyDescent="0.25">
      <c r="A11" s="2" t="s">
        <v>38</v>
      </c>
      <c r="B11" s="2">
        <v>71224</v>
      </c>
      <c r="D11" s="2">
        <v>1.66</v>
      </c>
      <c r="E11" s="2">
        <v>5.71</v>
      </c>
      <c r="F11" s="1" t="s">
        <v>11</v>
      </c>
      <c r="AA11" s="1"/>
      <c r="AB11" s="1"/>
      <c r="AC11" s="1"/>
      <c r="AD11" s="1"/>
    </row>
    <row r="12" spans="1:30" ht="15" customHeight="1" x14ac:dyDescent="0.25">
      <c r="A12" s="2" t="s">
        <v>142</v>
      </c>
      <c r="B12" s="2">
        <v>102340</v>
      </c>
      <c r="D12" s="2">
        <v>5.2</v>
      </c>
      <c r="E12" s="2">
        <v>5.2</v>
      </c>
      <c r="F12" s="1" t="s">
        <v>10</v>
      </c>
      <c r="AA12" s="1"/>
      <c r="AB12" s="1"/>
      <c r="AC12" s="1"/>
      <c r="AD12" s="1"/>
    </row>
    <row r="13" spans="1:30" ht="15" customHeight="1" x14ac:dyDescent="0.25">
      <c r="A13" s="2" t="s">
        <v>44</v>
      </c>
      <c r="B13" s="2">
        <v>38505</v>
      </c>
      <c r="D13" s="2">
        <v>10.6</v>
      </c>
      <c r="E13" s="2">
        <v>10.6</v>
      </c>
      <c r="F13" s="1" t="s">
        <v>10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84.66</v>
      </c>
    </row>
    <row r="16" spans="1:30" x14ac:dyDescent="0.25">
      <c r="C16" s="4"/>
    </row>
    <row r="17" spans="1:5" x14ac:dyDescent="0.25">
      <c r="C17" s="14">
        <f>SUM(E2:E13,E17)</f>
        <v>86.899999999999977</v>
      </c>
      <c r="D17" s="2">
        <f>MAX(D2:D13)</f>
        <v>31.8</v>
      </c>
      <c r="E17" s="2">
        <f>MAX(E2:E13)</f>
        <v>10.6</v>
      </c>
    </row>
    <row r="19" spans="1:5" x14ac:dyDescent="0.25">
      <c r="A19" s="1" t="s">
        <v>87</v>
      </c>
      <c r="B19" s="2">
        <v>82.169999999999902</v>
      </c>
    </row>
    <row r="20" spans="1:5" x14ac:dyDescent="0.25">
      <c r="A20" s="2" t="s">
        <v>88</v>
      </c>
      <c r="B20" s="2">
        <v>81.309999999999903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73EF-7B43-4A63-A2F8-746372E5BA47}">
  <dimension ref="A1:AD24"/>
  <sheetViews>
    <sheetView workbookViewId="0">
      <selection activeCell="E17" sqref="E1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" t="s">
        <v>143</v>
      </c>
      <c r="B2" s="2">
        <v>101715</v>
      </c>
      <c r="D2" s="2">
        <v>3.7</v>
      </c>
      <c r="E2" s="2">
        <v>7.22</v>
      </c>
      <c r="F2" s="1" t="s">
        <v>16</v>
      </c>
      <c r="AA2" s="1"/>
      <c r="AB2" s="1"/>
      <c r="AC2" s="1"/>
      <c r="AD2" s="1"/>
    </row>
    <row r="3" spans="1:30" x14ac:dyDescent="0.25">
      <c r="A3" s="2" t="s">
        <v>9</v>
      </c>
      <c r="B3" s="2">
        <v>83257</v>
      </c>
      <c r="D3" s="2">
        <v>5.2</v>
      </c>
      <c r="E3" s="5">
        <v>9.8000000000000007</v>
      </c>
      <c r="F3" s="1" t="s">
        <v>16</v>
      </c>
      <c r="AA3" s="1"/>
      <c r="AB3" s="1"/>
      <c r="AC3" s="1"/>
      <c r="AD3" s="1"/>
    </row>
    <row r="4" spans="1:30" s="9" customFormat="1" ht="15" customHeight="1" x14ac:dyDescent="0.25">
      <c r="A4" s="9" t="s">
        <v>45</v>
      </c>
      <c r="B4" s="9">
        <v>84854</v>
      </c>
      <c r="D4" s="9">
        <f>11.7*2</f>
        <v>23.4</v>
      </c>
      <c r="E4" s="8">
        <v>11.7</v>
      </c>
      <c r="F4" s="7" t="s">
        <v>14</v>
      </c>
      <c r="G4" s="8" t="s">
        <v>72</v>
      </c>
      <c r="H4" s="8"/>
      <c r="I4" s="8"/>
      <c r="J4" s="8"/>
      <c r="K4" s="8"/>
      <c r="L4" s="8"/>
      <c r="AA4" s="7"/>
      <c r="AB4" s="7"/>
      <c r="AC4" s="7"/>
      <c r="AD4" s="7"/>
    </row>
    <row r="5" spans="1:30" ht="15" customHeight="1" x14ac:dyDescent="0.25">
      <c r="A5" s="2" t="s">
        <v>144</v>
      </c>
      <c r="B5" s="2">
        <v>104513</v>
      </c>
      <c r="D5" s="2">
        <v>5</v>
      </c>
      <c r="E5" s="5">
        <v>5</v>
      </c>
      <c r="F5" s="20" t="s">
        <v>13</v>
      </c>
      <c r="AA5" s="1"/>
      <c r="AB5" s="1"/>
      <c r="AC5" s="1"/>
      <c r="AD5" s="1"/>
    </row>
    <row r="6" spans="1:30" ht="15" customHeight="1" x14ac:dyDescent="0.25">
      <c r="A6" s="2" t="s">
        <v>136</v>
      </c>
      <c r="B6" s="2">
        <v>104625</v>
      </c>
      <c r="D6" s="2">
        <v>-0.5</v>
      </c>
      <c r="E6" s="5">
        <v>4.43</v>
      </c>
      <c r="F6" s="1" t="s">
        <v>13</v>
      </c>
      <c r="AA6" s="1"/>
      <c r="AB6" s="1"/>
      <c r="AC6" s="1"/>
      <c r="AD6" s="1"/>
    </row>
    <row r="7" spans="1:30" ht="15" customHeight="1" x14ac:dyDescent="0.25">
      <c r="A7" s="2" t="s">
        <v>146</v>
      </c>
      <c r="B7" s="2">
        <v>103099</v>
      </c>
      <c r="D7" s="2">
        <v>2.5</v>
      </c>
      <c r="E7" s="5">
        <v>4.2</v>
      </c>
      <c r="F7" s="1" t="s">
        <v>12</v>
      </c>
      <c r="AA7" s="1"/>
      <c r="AB7" s="1"/>
      <c r="AC7" s="1"/>
      <c r="AD7" s="1"/>
    </row>
    <row r="8" spans="1:30" ht="15" customHeight="1" x14ac:dyDescent="0.25">
      <c r="A8" s="2" t="s">
        <v>145</v>
      </c>
      <c r="B8" s="2">
        <v>68987</v>
      </c>
      <c r="D8" s="2">
        <v>7.2</v>
      </c>
      <c r="E8" s="5">
        <v>7.2</v>
      </c>
      <c r="F8" s="1" t="s">
        <v>12</v>
      </c>
      <c r="AA8" s="1"/>
      <c r="AB8" s="1"/>
      <c r="AC8" s="1"/>
      <c r="AD8" s="1"/>
    </row>
    <row r="9" spans="1:30" ht="15" customHeight="1" x14ac:dyDescent="0.25">
      <c r="A9" s="2" t="s">
        <v>60</v>
      </c>
      <c r="B9" s="2">
        <v>89256</v>
      </c>
      <c r="D9" s="2">
        <v>7.9</v>
      </c>
      <c r="E9" s="5">
        <v>4.8499999999999996</v>
      </c>
      <c r="F9" s="1" t="s">
        <v>12</v>
      </c>
      <c r="AA9" s="1"/>
      <c r="AB9" s="1"/>
      <c r="AC9" s="1"/>
      <c r="AD9" s="1"/>
    </row>
    <row r="10" spans="1:30" ht="15" customHeight="1" x14ac:dyDescent="0.25">
      <c r="A10" s="2" t="s">
        <v>147</v>
      </c>
      <c r="B10" s="2">
        <v>99802</v>
      </c>
      <c r="D10" s="2">
        <v>6.6</v>
      </c>
      <c r="E10" s="5">
        <v>3.75</v>
      </c>
      <c r="F10" s="1" t="s">
        <v>12</v>
      </c>
      <c r="AA10" s="1"/>
      <c r="AB10" s="1"/>
      <c r="AC10" s="1"/>
      <c r="AD10" s="1"/>
    </row>
    <row r="11" spans="1:30" ht="15" customHeight="1" x14ac:dyDescent="0.25">
      <c r="A11" s="2" t="s">
        <v>148</v>
      </c>
      <c r="B11" s="2">
        <v>95830</v>
      </c>
      <c r="D11" s="2">
        <v>5.61</v>
      </c>
      <c r="E11" s="5">
        <v>5.61</v>
      </c>
      <c r="F11" s="1" t="s">
        <v>11</v>
      </c>
      <c r="AA11" s="1"/>
      <c r="AB11" s="1"/>
      <c r="AC11" s="1"/>
      <c r="AD11" s="1"/>
    </row>
    <row r="12" spans="1:30" ht="15" customHeight="1" x14ac:dyDescent="0.25">
      <c r="A12" s="2" t="s">
        <v>149</v>
      </c>
      <c r="B12" s="2">
        <v>42477</v>
      </c>
      <c r="D12" s="2">
        <v>7</v>
      </c>
      <c r="E12" s="5">
        <v>7</v>
      </c>
      <c r="F12" s="1" t="s">
        <v>10</v>
      </c>
      <c r="AA12" s="1"/>
      <c r="AB12" s="1"/>
      <c r="AC12" s="1"/>
      <c r="AD12" s="1"/>
    </row>
    <row r="13" spans="1:30" ht="15" customHeight="1" x14ac:dyDescent="0.25">
      <c r="A13" s="2" t="s">
        <v>150</v>
      </c>
      <c r="B13" s="2">
        <v>92182</v>
      </c>
      <c r="D13" s="2">
        <v>8.6999999999999993</v>
      </c>
      <c r="E13" s="5">
        <v>5.8</v>
      </c>
      <c r="F13" s="1" t="s">
        <v>10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82.31</v>
      </c>
    </row>
    <row r="16" spans="1:30" x14ac:dyDescent="0.25">
      <c r="C16" s="4"/>
    </row>
    <row r="17" spans="1:7" x14ac:dyDescent="0.25">
      <c r="C17" s="14">
        <f>SUM(E2:E13,E17)</f>
        <v>88.26</v>
      </c>
      <c r="D17" s="2">
        <f>MAX(D2:D13)</f>
        <v>23.4</v>
      </c>
      <c r="E17" s="2">
        <f>MAX(E2:E13)</f>
        <v>11.7</v>
      </c>
    </row>
    <row r="19" spans="1:7" x14ac:dyDescent="0.25">
      <c r="A19" s="1" t="s">
        <v>87</v>
      </c>
      <c r="B19" s="2">
        <v>81.309999999999903</v>
      </c>
    </row>
    <row r="20" spans="1:7" x14ac:dyDescent="0.25">
      <c r="A20" s="2" t="s">
        <v>88</v>
      </c>
      <c r="B20" s="17">
        <v>79.439999999999898</v>
      </c>
    </row>
    <row r="24" spans="1:7" x14ac:dyDescent="0.25">
      <c r="G24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5C66B-2980-47BA-B2AE-3A370637F8C2}">
  <dimension ref="A1:AD20"/>
  <sheetViews>
    <sheetView workbookViewId="0">
      <selection activeCell="E17" sqref="E1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" t="s">
        <v>110</v>
      </c>
      <c r="B2" s="2">
        <v>103645</v>
      </c>
      <c r="C2" s="2" t="s">
        <v>151</v>
      </c>
      <c r="D2" s="2">
        <v>3.5</v>
      </c>
      <c r="E2" s="5">
        <v>4.12</v>
      </c>
      <c r="F2" s="1" t="s">
        <v>16</v>
      </c>
      <c r="AA2" s="1"/>
      <c r="AB2" s="1"/>
      <c r="AC2" s="1"/>
      <c r="AD2" s="1"/>
    </row>
    <row r="3" spans="1:30" x14ac:dyDescent="0.25">
      <c r="A3" s="2" t="s">
        <v>155</v>
      </c>
      <c r="B3" s="2">
        <v>99032</v>
      </c>
      <c r="C3" s="2" t="s">
        <v>151</v>
      </c>
      <c r="D3" s="2">
        <v>2.1</v>
      </c>
      <c r="E3" s="5">
        <v>3.67</v>
      </c>
      <c r="F3" s="1" t="s">
        <v>16</v>
      </c>
      <c r="AA3" s="1"/>
      <c r="AB3" s="1"/>
      <c r="AC3" s="1"/>
      <c r="AD3" s="1"/>
    </row>
    <row r="4" spans="1:30" ht="15" customHeight="1" x14ac:dyDescent="0.25">
      <c r="A4" s="2" t="s">
        <v>46</v>
      </c>
      <c r="B4" s="2">
        <v>93882</v>
      </c>
      <c r="C4" s="2" t="s">
        <v>151</v>
      </c>
      <c r="D4" s="2">
        <v>8</v>
      </c>
      <c r="E4" s="5">
        <v>3.18</v>
      </c>
      <c r="F4" s="1" t="s">
        <v>14</v>
      </c>
      <c r="AA4" s="1"/>
      <c r="AB4" s="1"/>
      <c r="AC4" s="1"/>
      <c r="AD4" s="1"/>
    </row>
    <row r="5" spans="1:30" ht="15" customHeight="1" x14ac:dyDescent="0.25">
      <c r="A5" s="2" t="s">
        <v>152</v>
      </c>
      <c r="B5" s="2">
        <v>69177</v>
      </c>
      <c r="C5" s="2" t="s">
        <v>151</v>
      </c>
      <c r="D5" s="2">
        <v>6.2</v>
      </c>
      <c r="E5" s="5">
        <v>5.22</v>
      </c>
      <c r="F5" s="1" t="s">
        <v>13</v>
      </c>
      <c r="AA5" s="1"/>
      <c r="AB5" s="1"/>
      <c r="AC5" s="1"/>
      <c r="AD5" s="1"/>
    </row>
    <row r="6" spans="1:30" s="9" customFormat="1" ht="15" customHeight="1" x14ac:dyDescent="0.25">
      <c r="A6" s="2" t="s">
        <v>153</v>
      </c>
      <c r="B6" s="2">
        <v>72097</v>
      </c>
      <c r="C6" s="2" t="s">
        <v>151</v>
      </c>
      <c r="D6" s="2">
        <v>4.2</v>
      </c>
      <c r="E6" s="5">
        <v>5.8</v>
      </c>
      <c r="F6" s="1" t="s">
        <v>13</v>
      </c>
      <c r="H6" s="8"/>
      <c r="I6" s="8"/>
      <c r="J6" s="8"/>
      <c r="K6" s="8"/>
      <c r="L6" s="8"/>
      <c r="AA6" s="7"/>
      <c r="AB6" s="7"/>
      <c r="AC6" s="7"/>
      <c r="AD6" s="7"/>
    </row>
    <row r="7" spans="1:30" ht="15" customHeight="1" x14ac:dyDescent="0.25">
      <c r="A7" s="2" t="s">
        <v>154</v>
      </c>
      <c r="B7" s="2">
        <v>68834</v>
      </c>
      <c r="C7" s="2" t="s">
        <v>151</v>
      </c>
      <c r="D7" s="2">
        <v>4.2</v>
      </c>
      <c r="E7" s="5">
        <v>4.37</v>
      </c>
      <c r="F7" s="20" t="s">
        <v>12</v>
      </c>
      <c r="AA7" s="1"/>
      <c r="AB7" s="1"/>
      <c r="AC7" s="1"/>
      <c r="AD7" s="1"/>
    </row>
    <row r="8" spans="1:30" ht="15" customHeight="1" x14ac:dyDescent="0.25">
      <c r="A8" s="2" t="s">
        <v>7</v>
      </c>
      <c r="B8" s="2">
        <v>87863</v>
      </c>
      <c r="C8" s="2" t="s">
        <v>151</v>
      </c>
      <c r="D8" s="2">
        <v>2.1</v>
      </c>
      <c r="E8" s="5">
        <v>10.87</v>
      </c>
      <c r="F8" s="1" t="s">
        <v>12</v>
      </c>
      <c r="AA8" s="1"/>
      <c r="AB8" s="1"/>
      <c r="AC8" s="1"/>
      <c r="AD8" s="1"/>
    </row>
    <row r="9" spans="1:30" ht="15" customHeight="1" x14ac:dyDescent="0.25">
      <c r="A9" s="2" t="s">
        <v>60</v>
      </c>
      <c r="B9" s="2">
        <v>89256</v>
      </c>
      <c r="C9" s="2" t="s">
        <v>151</v>
      </c>
      <c r="D9" s="2">
        <v>7.6</v>
      </c>
      <c r="E9" s="5">
        <v>5.77</v>
      </c>
      <c r="F9" s="1" t="s">
        <v>12</v>
      </c>
      <c r="AA9" s="1"/>
      <c r="AB9" s="1"/>
      <c r="AC9" s="1"/>
      <c r="AD9" s="1"/>
    </row>
    <row r="10" spans="1:30" ht="15" customHeight="1" x14ac:dyDescent="0.25">
      <c r="A10" s="2" t="s">
        <v>37</v>
      </c>
      <c r="B10" s="2">
        <v>94857</v>
      </c>
      <c r="C10" s="2" t="s">
        <v>151</v>
      </c>
      <c r="D10" s="2">
        <v>3.3</v>
      </c>
      <c r="E10" s="5">
        <v>3.12</v>
      </c>
      <c r="F10" s="1" t="s">
        <v>12</v>
      </c>
      <c r="AA10" s="1"/>
      <c r="AB10" s="1"/>
      <c r="AC10" s="1"/>
      <c r="AD10" s="1"/>
    </row>
    <row r="11" spans="1:30" ht="15" customHeight="1" x14ac:dyDescent="0.25">
      <c r="A11" s="2" t="s">
        <v>148</v>
      </c>
      <c r="B11" s="2">
        <v>95830</v>
      </c>
      <c r="C11" s="2" t="s">
        <v>151</v>
      </c>
      <c r="D11" s="2">
        <v>4.34</v>
      </c>
      <c r="E11" s="5">
        <v>4.97</v>
      </c>
      <c r="F11" s="1" t="s">
        <v>11</v>
      </c>
      <c r="AA11" s="1"/>
      <c r="AB11" s="1"/>
      <c r="AC11" s="1"/>
      <c r="AD11" s="1"/>
    </row>
    <row r="12" spans="1:30" ht="15" customHeight="1" x14ac:dyDescent="0.25">
      <c r="A12" s="2" t="s">
        <v>150</v>
      </c>
      <c r="B12" s="2">
        <v>92182</v>
      </c>
      <c r="C12" s="2" t="s">
        <v>151</v>
      </c>
      <c r="D12" s="2">
        <v>5.9</v>
      </c>
      <c r="E12" s="5">
        <v>5.83</v>
      </c>
      <c r="F12" s="1" t="s">
        <v>10</v>
      </c>
      <c r="AA12" s="1"/>
      <c r="AB12" s="1"/>
      <c r="AC12" s="1"/>
      <c r="AD12" s="1"/>
    </row>
    <row r="13" spans="1:30" ht="15" customHeight="1" x14ac:dyDescent="0.25">
      <c r="A13" s="9" t="s">
        <v>156</v>
      </c>
      <c r="B13" s="9">
        <v>95638</v>
      </c>
      <c r="C13" s="9" t="s">
        <v>151</v>
      </c>
      <c r="D13" s="9">
        <f>12.7*2</f>
        <v>25.4</v>
      </c>
      <c r="E13" s="8">
        <v>5.85</v>
      </c>
      <c r="F13" s="7" t="s">
        <v>10</v>
      </c>
      <c r="G13" s="8" t="s">
        <v>72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76.839999999999989</v>
      </c>
    </row>
    <row r="16" spans="1:30" x14ac:dyDescent="0.25">
      <c r="C16" s="4"/>
    </row>
    <row r="17" spans="1:5" x14ac:dyDescent="0.25">
      <c r="C17" s="14">
        <f>SUM(E2:E13,E17)</f>
        <v>73.64</v>
      </c>
      <c r="D17" s="2">
        <f>MAX(D2:D13)</f>
        <v>25.4</v>
      </c>
      <c r="E17" s="2">
        <f>MAX(E2:E13)</f>
        <v>10.87</v>
      </c>
    </row>
    <row r="19" spans="1:5" x14ac:dyDescent="0.25">
      <c r="A19" s="1" t="s">
        <v>87</v>
      </c>
      <c r="B19" s="17">
        <v>79.439999999999898</v>
      </c>
    </row>
    <row r="20" spans="1:5" x14ac:dyDescent="0.25">
      <c r="A20" s="2" t="s">
        <v>88</v>
      </c>
      <c r="B20" s="2">
        <v>78.239999999999895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E168-D982-472F-AEF2-D0FA3B404BF2}">
  <dimension ref="A1:AD20"/>
  <sheetViews>
    <sheetView workbookViewId="0">
      <selection activeCell="E17" sqref="E17"/>
    </sheetView>
  </sheetViews>
  <sheetFormatPr defaultColWidth="9.140625" defaultRowHeight="15" x14ac:dyDescent="0.25"/>
  <cols>
    <col min="1" max="1" width="35.5703125" style="2" customWidth="1"/>
    <col min="2" max="2" width="20.14062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" t="s">
        <v>130</v>
      </c>
      <c r="B2" s="2">
        <v>101715</v>
      </c>
      <c r="C2" s="2" t="s">
        <v>151</v>
      </c>
      <c r="D2" s="2">
        <v>-0.5</v>
      </c>
      <c r="E2" s="2">
        <v>6.12</v>
      </c>
      <c r="F2" s="1" t="s">
        <v>16</v>
      </c>
      <c r="AA2" s="1"/>
      <c r="AB2" s="1"/>
      <c r="AC2" s="1"/>
      <c r="AD2" s="1"/>
    </row>
    <row r="3" spans="1:30" x14ac:dyDescent="0.25">
      <c r="A3" s="2" t="s">
        <v>157</v>
      </c>
      <c r="B3" s="2">
        <v>101960</v>
      </c>
      <c r="C3" s="2" t="s">
        <v>151</v>
      </c>
      <c r="D3" s="2">
        <v>1.3</v>
      </c>
      <c r="E3" s="2">
        <v>3.53</v>
      </c>
      <c r="F3" s="1" t="s">
        <v>16</v>
      </c>
      <c r="AA3" s="1"/>
      <c r="AB3" s="1"/>
      <c r="AC3" s="1"/>
      <c r="AD3" s="1"/>
    </row>
    <row r="4" spans="1:30" ht="15" customHeight="1" x14ac:dyDescent="0.25">
      <c r="A4" s="2" t="s">
        <v>25</v>
      </c>
      <c r="B4" s="2">
        <v>86776</v>
      </c>
      <c r="C4" s="2" t="s">
        <v>151</v>
      </c>
      <c r="D4" s="2">
        <v>-4</v>
      </c>
      <c r="E4" s="2">
        <v>5.8</v>
      </c>
      <c r="F4" s="1" t="s">
        <v>14</v>
      </c>
      <c r="AA4" s="1"/>
      <c r="AB4" s="1"/>
      <c r="AC4" s="1"/>
      <c r="AD4" s="1"/>
    </row>
    <row r="5" spans="1:30" ht="15" customHeight="1" x14ac:dyDescent="0.25">
      <c r="A5" s="2" t="s">
        <v>158</v>
      </c>
      <c r="B5" s="2">
        <v>82930</v>
      </c>
      <c r="C5" s="2" t="s">
        <v>151</v>
      </c>
      <c r="D5" s="2">
        <v>6.2</v>
      </c>
      <c r="E5" s="2">
        <v>6.2</v>
      </c>
      <c r="F5" s="1" t="s">
        <v>13</v>
      </c>
      <c r="AA5" s="1"/>
      <c r="AB5" s="1"/>
      <c r="AC5" s="1"/>
      <c r="AD5" s="1"/>
    </row>
    <row r="6" spans="1:30" s="9" customFormat="1" ht="15" customHeight="1" x14ac:dyDescent="0.25">
      <c r="A6" s="2" t="s">
        <v>47</v>
      </c>
      <c r="B6" s="2">
        <v>84339</v>
      </c>
      <c r="C6" s="2" t="s">
        <v>151</v>
      </c>
      <c r="D6" s="2">
        <v>16.2</v>
      </c>
      <c r="E6" s="2">
        <v>8.3000000000000007</v>
      </c>
      <c r="F6" s="1" t="s">
        <v>13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9" t="s">
        <v>7</v>
      </c>
      <c r="B7" s="9">
        <v>87863</v>
      </c>
      <c r="C7" s="9" t="s">
        <v>151</v>
      </c>
      <c r="D7" s="9">
        <f>20.5*2</f>
        <v>41</v>
      </c>
      <c r="E7" s="9">
        <v>12.25</v>
      </c>
      <c r="F7" s="7" t="s">
        <v>12</v>
      </c>
      <c r="G7" s="8" t="s">
        <v>72</v>
      </c>
      <c r="AA7" s="1"/>
      <c r="AB7" s="1"/>
      <c r="AC7" s="1"/>
      <c r="AD7" s="1"/>
    </row>
    <row r="8" spans="1:30" ht="15" customHeight="1" x14ac:dyDescent="0.25">
      <c r="A8" s="2" t="s">
        <v>60</v>
      </c>
      <c r="B8" s="2">
        <v>89256</v>
      </c>
      <c r="C8" s="2" t="s">
        <v>151</v>
      </c>
      <c r="D8" s="2">
        <v>5.4</v>
      </c>
      <c r="E8" s="2">
        <v>5.68</v>
      </c>
      <c r="F8" s="1" t="s">
        <v>12</v>
      </c>
      <c r="AA8" s="1"/>
      <c r="AB8" s="1"/>
      <c r="AC8" s="1"/>
      <c r="AD8" s="1"/>
    </row>
    <row r="9" spans="1:30" ht="15" customHeight="1" x14ac:dyDescent="0.25">
      <c r="A9" s="2" t="s">
        <v>159</v>
      </c>
      <c r="B9" s="2">
        <v>96340</v>
      </c>
      <c r="C9" s="2" t="s">
        <v>151</v>
      </c>
      <c r="D9" s="2">
        <v>6.6</v>
      </c>
      <c r="E9" s="2">
        <v>3.45</v>
      </c>
      <c r="F9" s="1" t="s">
        <v>12</v>
      </c>
      <c r="AA9" s="1"/>
      <c r="AB9" s="1"/>
      <c r="AC9" s="1"/>
      <c r="AD9" s="1"/>
    </row>
    <row r="10" spans="1:30" ht="15" customHeight="1" x14ac:dyDescent="0.25">
      <c r="A10" s="2" t="s">
        <v>147</v>
      </c>
      <c r="B10" s="2">
        <v>99802</v>
      </c>
      <c r="C10" s="2" t="s">
        <v>151</v>
      </c>
      <c r="D10" s="2">
        <v>5.0999999999999996</v>
      </c>
      <c r="E10" s="2">
        <v>3.35</v>
      </c>
      <c r="F10" s="1" t="s">
        <v>12</v>
      </c>
      <c r="AA10" s="1"/>
      <c r="AB10" s="1"/>
      <c r="AC10" s="1"/>
      <c r="AD10" s="1"/>
    </row>
    <row r="11" spans="1:30" ht="15" customHeight="1" x14ac:dyDescent="0.25">
      <c r="A11" s="2" t="s">
        <v>148</v>
      </c>
      <c r="B11" s="2">
        <v>95830</v>
      </c>
      <c r="C11" s="2" t="s">
        <v>151</v>
      </c>
      <c r="D11" s="2">
        <v>3.39</v>
      </c>
      <c r="E11" s="2">
        <v>4.4400000000000004</v>
      </c>
      <c r="F11" s="1" t="s">
        <v>11</v>
      </c>
      <c r="AA11" s="1"/>
      <c r="AB11" s="1"/>
      <c r="AC11" s="1"/>
      <c r="AD11" s="1"/>
    </row>
    <row r="12" spans="1:30" ht="15" customHeight="1" x14ac:dyDescent="0.25">
      <c r="A12" s="2" t="s">
        <v>156</v>
      </c>
      <c r="B12" s="2">
        <v>95638</v>
      </c>
      <c r="C12" s="2" t="s">
        <v>151</v>
      </c>
      <c r="D12" s="2">
        <v>2.2999999999999998</v>
      </c>
      <c r="E12" s="2">
        <v>4.67</v>
      </c>
      <c r="F12" s="1" t="s">
        <v>10</v>
      </c>
      <c r="AA12" s="1"/>
      <c r="AB12" s="1"/>
      <c r="AC12" s="1"/>
      <c r="AD12" s="1"/>
    </row>
    <row r="13" spans="1:30" ht="15" customHeight="1" x14ac:dyDescent="0.25">
      <c r="A13" s="2" t="s">
        <v>160</v>
      </c>
      <c r="B13" s="2">
        <v>98484</v>
      </c>
      <c r="C13" s="2" t="s">
        <v>151</v>
      </c>
      <c r="D13" s="2">
        <v>2.6</v>
      </c>
      <c r="E13" s="2">
        <v>2.6</v>
      </c>
      <c r="F13" s="1" t="s">
        <v>10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85.589999999999989</v>
      </c>
    </row>
    <row r="16" spans="1:30" x14ac:dyDescent="0.25">
      <c r="C16" s="4"/>
    </row>
    <row r="17" spans="1:5" x14ac:dyDescent="0.25">
      <c r="C17" s="14">
        <f>SUM(E2:E13,E17)</f>
        <v>78.64</v>
      </c>
      <c r="D17" s="2">
        <f>MAX(D2:D13)</f>
        <v>41</v>
      </c>
      <c r="E17" s="2">
        <f>MAX(E2:E13)</f>
        <v>12.25</v>
      </c>
    </row>
    <row r="19" spans="1:5" x14ac:dyDescent="0.25">
      <c r="A19" s="1" t="s">
        <v>87</v>
      </c>
      <c r="B19" s="2">
        <v>78.239999999999895</v>
      </c>
    </row>
    <row r="20" spans="1:5" x14ac:dyDescent="0.25">
      <c r="A20" s="2" t="s">
        <v>88</v>
      </c>
      <c r="B20" s="17">
        <v>76.169999999999902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872B-CCBB-4D11-91C2-87733D01D919}">
  <dimension ref="A1:AD36"/>
  <sheetViews>
    <sheetView workbookViewId="0">
      <selection activeCell="E17" sqref="E1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5" width="9.140625" style="5"/>
    <col min="16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L1" s="6"/>
      <c r="M1" s="6"/>
      <c r="N1" s="6"/>
      <c r="O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2" t="s">
        <v>164</v>
      </c>
      <c r="B2" s="2">
        <v>100963</v>
      </c>
      <c r="C2" s="2">
        <v>2.85</v>
      </c>
      <c r="D2" s="5">
        <v>-1.1000000000000001</v>
      </c>
      <c r="E2" s="5">
        <v>2.88</v>
      </c>
      <c r="F2" s="20" t="s">
        <v>16</v>
      </c>
      <c r="H2" s="10"/>
      <c r="I2" s="10"/>
      <c r="J2" s="10"/>
      <c r="K2" s="10"/>
      <c r="L2" s="10"/>
      <c r="M2" s="10"/>
      <c r="N2" s="10"/>
      <c r="O2" s="10"/>
      <c r="AA2" s="7"/>
      <c r="AB2" s="7"/>
      <c r="AC2" s="7"/>
      <c r="AD2" s="7"/>
    </row>
    <row r="3" spans="1:30" x14ac:dyDescent="0.25">
      <c r="A3" s="2" t="s">
        <v>161</v>
      </c>
      <c r="B3" s="2">
        <v>99903</v>
      </c>
      <c r="C3" s="2">
        <v>1.81</v>
      </c>
      <c r="D3" s="5">
        <v>0.7</v>
      </c>
      <c r="E3" s="5">
        <v>1.84</v>
      </c>
      <c r="F3" s="1" t="s">
        <v>16</v>
      </c>
      <c r="AA3" s="1"/>
      <c r="AB3" s="1"/>
      <c r="AC3" s="1"/>
      <c r="AD3" s="1"/>
    </row>
    <row r="4" spans="1:30" ht="15" customHeight="1" x14ac:dyDescent="0.25">
      <c r="A4" s="2" t="s">
        <v>36</v>
      </c>
      <c r="B4" s="2">
        <v>51413</v>
      </c>
      <c r="C4" s="2">
        <v>8.01</v>
      </c>
      <c r="D4" s="5">
        <v>7.7</v>
      </c>
      <c r="E4" s="5">
        <v>9.6300000000000008</v>
      </c>
      <c r="F4" s="1" t="s">
        <v>14</v>
      </c>
      <c r="AA4" s="1"/>
      <c r="AB4" s="1"/>
      <c r="AC4" s="1"/>
      <c r="AD4" s="1"/>
    </row>
    <row r="5" spans="1:30" ht="15" customHeight="1" x14ac:dyDescent="0.25">
      <c r="A5" s="9" t="s">
        <v>50</v>
      </c>
      <c r="B5" s="9">
        <v>38939</v>
      </c>
      <c r="C5" s="9">
        <v>17.649999999999999</v>
      </c>
      <c r="D5" s="8">
        <f>14.3*2</f>
        <v>28.6</v>
      </c>
      <c r="E5" s="8">
        <v>14.3</v>
      </c>
      <c r="F5" s="7" t="s">
        <v>13</v>
      </c>
      <c r="G5" s="10" t="s">
        <v>72</v>
      </c>
      <c r="AA5" s="1"/>
      <c r="AB5" s="1"/>
      <c r="AC5" s="1"/>
      <c r="AD5" s="1"/>
    </row>
    <row r="6" spans="1:30" ht="15" customHeight="1" x14ac:dyDescent="0.25">
      <c r="A6" s="2" t="s">
        <v>47</v>
      </c>
      <c r="B6" s="2">
        <v>84339</v>
      </c>
      <c r="C6" s="2">
        <v>2.4700000000000002</v>
      </c>
      <c r="D6" s="5">
        <v>-5.5</v>
      </c>
      <c r="E6" s="5">
        <v>3.7</v>
      </c>
      <c r="F6" s="1" t="s">
        <v>13</v>
      </c>
      <c r="AA6" s="1"/>
      <c r="AB6" s="1"/>
      <c r="AC6" s="1"/>
      <c r="AD6" s="1"/>
    </row>
    <row r="7" spans="1:30" ht="15" customHeight="1" x14ac:dyDescent="0.25">
      <c r="A7" s="2" t="s">
        <v>162</v>
      </c>
      <c r="B7" s="2">
        <v>85931</v>
      </c>
      <c r="C7" s="2">
        <v>6.59</v>
      </c>
      <c r="D7" s="5">
        <v>10.6</v>
      </c>
      <c r="E7" s="5">
        <v>6.17</v>
      </c>
      <c r="F7" s="1" t="s">
        <v>12</v>
      </c>
      <c r="AA7" s="1"/>
      <c r="AB7" s="1"/>
      <c r="AC7" s="1"/>
      <c r="AD7" s="1"/>
    </row>
    <row r="8" spans="1:30" ht="15" customHeight="1" x14ac:dyDescent="0.25">
      <c r="A8" s="2" t="s">
        <v>7</v>
      </c>
      <c r="B8" s="2">
        <v>87863</v>
      </c>
      <c r="C8" s="2">
        <v>17.18</v>
      </c>
      <c r="D8" s="5">
        <v>11.1</v>
      </c>
      <c r="E8" s="5">
        <v>12.11</v>
      </c>
      <c r="F8" s="1" t="s">
        <v>12</v>
      </c>
      <c r="AA8" s="1"/>
      <c r="AB8" s="1"/>
      <c r="AC8" s="1"/>
      <c r="AD8" s="1"/>
    </row>
    <row r="9" spans="1:30" ht="15" customHeight="1" x14ac:dyDescent="0.25">
      <c r="A9" s="2" t="s">
        <v>159</v>
      </c>
      <c r="B9" s="2">
        <v>96340</v>
      </c>
      <c r="C9" s="2">
        <v>3.82</v>
      </c>
      <c r="D9" s="5">
        <v>2.7</v>
      </c>
      <c r="E9" s="5">
        <v>3.2</v>
      </c>
      <c r="F9" s="1" t="s">
        <v>12</v>
      </c>
      <c r="AA9" s="1"/>
      <c r="AB9" s="1"/>
      <c r="AC9" s="1"/>
      <c r="AD9" s="1"/>
    </row>
    <row r="10" spans="1:30" ht="15" customHeight="1" x14ac:dyDescent="0.25">
      <c r="A10" s="2" t="s">
        <v>71</v>
      </c>
      <c r="B10" s="2">
        <v>99918</v>
      </c>
      <c r="C10" s="2">
        <v>1.81</v>
      </c>
      <c r="D10" s="5">
        <v>1.2</v>
      </c>
      <c r="E10" s="5">
        <v>1.45</v>
      </c>
      <c r="F10" s="1" t="s">
        <v>12</v>
      </c>
      <c r="AA10" s="1"/>
      <c r="AB10" s="1"/>
      <c r="AC10" s="1"/>
      <c r="AD10" s="1"/>
    </row>
    <row r="11" spans="1:30" ht="15" customHeight="1" x14ac:dyDescent="0.25">
      <c r="A11" s="2" t="s">
        <v>163</v>
      </c>
      <c r="B11" s="2">
        <v>84863</v>
      </c>
      <c r="C11" s="2">
        <v>6.14</v>
      </c>
      <c r="D11" s="5">
        <v>1.58</v>
      </c>
      <c r="E11" s="5">
        <v>2.82</v>
      </c>
      <c r="F11" s="1" t="s">
        <v>11</v>
      </c>
      <c r="AA11" s="1"/>
      <c r="AB11" s="1"/>
      <c r="AC11" s="1"/>
      <c r="AD11" s="1"/>
    </row>
    <row r="12" spans="1:30" ht="15" customHeight="1" x14ac:dyDescent="0.25">
      <c r="A12" s="2" t="s">
        <v>142</v>
      </c>
      <c r="B12" s="2">
        <v>102340</v>
      </c>
      <c r="C12" s="2">
        <v>3.14</v>
      </c>
      <c r="D12" s="5">
        <v>6.2</v>
      </c>
      <c r="E12" s="5">
        <v>4.47</v>
      </c>
      <c r="F12" s="1" t="s">
        <v>10</v>
      </c>
      <c r="AA12" s="1"/>
      <c r="AB12" s="1"/>
      <c r="AC12" s="1"/>
      <c r="AD12" s="1"/>
    </row>
    <row r="13" spans="1:30" ht="15" customHeight="1" x14ac:dyDescent="0.25">
      <c r="A13" s="2" t="s">
        <v>165</v>
      </c>
      <c r="B13" s="2">
        <v>71604</v>
      </c>
      <c r="C13" s="2">
        <v>4.7</v>
      </c>
      <c r="D13" s="5">
        <v>11.7</v>
      </c>
      <c r="E13" s="5">
        <v>6.85</v>
      </c>
      <c r="F13" s="1" t="s">
        <v>10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75.48</v>
      </c>
    </row>
    <row r="16" spans="1:30" x14ac:dyDescent="0.25">
      <c r="C16" s="4"/>
    </row>
    <row r="17" spans="1:6" x14ac:dyDescent="0.25">
      <c r="C17" s="14">
        <f>SUM(E2:E13,E17)</f>
        <v>83.72</v>
      </c>
      <c r="D17" s="2">
        <f>MAX(D2:D13)</f>
        <v>28.6</v>
      </c>
      <c r="E17" s="2">
        <f>MAX(E2:E13)</f>
        <v>14.3</v>
      </c>
    </row>
    <row r="19" spans="1:6" x14ac:dyDescent="0.25">
      <c r="A19" s="1" t="s">
        <v>87</v>
      </c>
      <c r="B19" s="17">
        <v>76.169999999999902</v>
      </c>
    </row>
    <row r="20" spans="1:6" x14ac:dyDescent="0.25">
      <c r="A20" s="2" t="s">
        <v>88</v>
      </c>
      <c r="B20" s="17">
        <v>73.829999999999899</v>
      </c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5670-6EE7-4241-9FD3-E2A121CB7EF4}">
  <dimension ref="A1:AD35"/>
  <sheetViews>
    <sheetView workbookViewId="0">
      <selection activeCell="E17" sqref="E1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2" t="s">
        <v>75</v>
      </c>
      <c r="B2" s="2">
        <v>101715</v>
      </c>
      <c r="C2" s="2">
        <v>7.78</v>
      </c>
      <c r="D2" s="2">
        <v>8.1999999999999993</v>
      </c>
      <c r="E2" s="5">
        <v>6.38</v>
      </c>
      <c r="F2" s="20" t="s">
        <v>16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2" t="s">
        <v>157</v>
      </c>
      <c r="B3" s="2">
        <v>101960</v>
      </c>
      <c r="C3" s="2">
        <v>3.04</v>
      </c>
      <c r="D3" s="2">
        <v>3.8</v>
      </c>
      <c r="E3" s="5">
        <v>3.57</v>
      </c>
      <c r="F3" s="1" t="s">
        <v>16</v>
      </c>
      <c r="AA3" s="1"/>
      <c r="AB3" s="1"/>
      <c r="AC3" s="1"/>
      <c r="AD3" s="1"/>
    </row>
    <row r="4" spans="1:30" ht="15" customHeight="1" x14ac:dyDescent="0.25">
      <c r="A4" s="2" t="s">
        <v>46</v>
      </c>
      <c r="B4" s="2">
        <v>93882</v>
      </c>
      <c r="C4" s="2">
        <v>3.31</v>
      </c>
      <c r="D4" s="2">
        <v>6.7</v>
      </c>
      <c r="E4" s="5">
        <v>2.54</v>
      </c>
      <c r="F4" s="1" t="s">
        <v>14</v>
      </c>
      <c r="AA4" s="1"/>
      <c r="AB4" s="1"/>
      <c r="AC4" s="1"/>
      <c r="AD4" s="1"/>
    </row>
    <row r="5" spans="1:30" ht="15" customHeight="1" x14ac:dyDescent="0.25">
      <c r="A5" s="2" t="s">
        <v>134</v>
      </c>
      <c r="B5" s="2">
        <v>104257</v>
      </c>
      <c r="C5" s="2">
        <v>3.93</v>
      </c>
      <c r="D5" s="2">
        <v>9.6999999999999993</v>
      </c>
      <c r="E5" s="5">
        <v>7.2</v>
      </c>
      <c r="F5" s="1" t="s">
        <v>13</v>
      </c>
      <c r="AA5" s="1"/>
      <c r="AB5" s="1"/>
      <c r="AC5" s="1"/>
      <c r="AD5" s="1"/>
    </row>
    <row r="6" spans="1:30" ht="15" customHeight="1" x14ac:dyDescent="0.25">
      <c r="A6" s="2" t="s">
        <v>166</v>
      </c>
      <c r="B6" s="2">
        <v>68821</v>
      </c>
      <c r="C6" s="2">
        <v>4.32</v>
      </c>
      <c r="D6" s="2">
        <v>7.7</v>
      </c>
      <c r="E6" s="5">
        <v>4.83</v>
      </c>
      <c r="F6" s="1" t="s">
        <v>13</v>
      </c>
      <c r="AA6" s="1"/>
      <c r="AB6" s="1"/>
      <c r="AC6" s="1"/>
      <c r="AD6" s="1"/>
    </row>
    <row r="7" spans="1:30" ht="15" customHeight="1" x14ac:dyDescent="0.25">
      <c r="A7" s="2" t="s">
        <v>29</v>
      </c>
      <c r="B7" s="2">
        <v>71844</v>
      </c>
      <c r="C7" s="2">
        <v>12.31</v>
      </c>
      <c r="D7" s="2">
        <v>5.3</v>
      </c>
      <c r="E7" s="5">
        <v>7.58</v>
      </c>
      <c r="F7" s="1" t="s">
        <v>12</v>
      </c>
      <c r="AA7" s="1"/>
      <c r="AB7" s="1"/>
      <c r="AC7" s="1"/>
      <c r="AD7" s="1"/>
    </row>
    <row r="8" spans="1:30" ht="15" customHeight="1" x14ac:dyDescent="0.25">
      <c r="A8" s="9" t="s">
        <v>7</v>
      </c>
      <c r="B8" s="9">
        <v>87863</v>
      </c>
      <c r="C8" s="9">
        <v>17.72</v>
      </c>
      <c r="D8" s="9">
        <f>12.8*2</f>
        <v>25.6</v>
      </c>
      <c r="E8" s="8">
        <v>12.19</v>
      </c>
      <c r="F8" s="7" t="s">
        <v>12</v>
      </c>
      <c r="G8" s="10" t="s">
        <v>72</v>
      </c>
      <c r="AA8" s="1"/>
      <c r="AB8" s="1"/>
      <c r="AC8" s="1"/>
      <c r="AD8" s="1"/>
    </row>
    <row r="9" spans="1:30" ht="15" customHeight="1" x14ac:dyDescent="0.25">
      <c r="A9" s="2" t="s">
        <v>105</v>
      </c>
      <c r="B9" s="2">
        <v>92981</v>
      </c>
      <c r="C9" s="2">
        <v>4.62</v>
      </c>
      <c r="D9" s="2">
        <v>2.8</v>
      </c>
      <c r="E9" s="5">
        <v>3.7</v>
      </c>
      <c r="F9" s="1" t="s">
        <v>12</v>
      </c>
      <c r="AA9" s="1"/>
      <c r="AB9" s="1"/>
      <c r="AC9" s="1"/>
      <c r="AD9" s="1"/>
    </row>
    <row r="10" spans="1:30" ht="15" customHeight="1" x14ac:dyDescent="0.25">
      <c r="A10" s="2" t="s">
        <v>159</v>
      </c>
      <c r="B10" s="2">
        <v>96340</v>
      </c>
      <c r="C10" s="2">
        <v>5.42</v>
      </c>
      <c r="D10" s="2">
        <v>8.6</v>
      </c>
      <c r="E10" s="5">
        <v>4.55</v>
      </c>
      <c r="F10" s="1" t="s">
        <v>12</v>
      </c>
      <c r="AA10" s="1"/>
      <c r="AB10" s="1"/>
      <c r="AC10" s="1"/>
      <c r="AD10" s="1"/>
    </row>
    <row r="11" spans="1:30" ht="15" customHeight="1" x14ac:dyDescent="0.25">
      <c r="A11" s="2" t="s">
        <v>163</v>
      </c>
      <c r="B11" s="2">
        <v>84863</v>
      </c>
      <c r="C11" s="2">
        <v>6.29</v>
      </c>
      <c r="D11" s="2">
        <v>2.57</v>
      </c>
      <c r="E11" s="5">
        <v>2.78</v>
      </c>
      <c r="F11" s="1" t="s">
        <v>11</v>
      </c>
      <c r="AA11" s="1"/>
      <c r="AB11" s="1"/>
      <c r="AC11" s="1"/>
      <c r="AD11" s="1"/>
    </row>
    <row r="12" spans="1:30" ht="15" customHeight="1" x14ac:dyDescent="0.25">
      <c r="A12" s="2" t="s">
        <v>142</v>
      </c>
      <c r="B12" s="2">
        <v>102340</v>
      </c>
      <c r="C12" s="2">
        <v>2</v>
      </c>
      <c r="D12" s="2">
        <v>-1</v>
      </c>
      <c r="E12" s="5">
        <v>3.1</v>
      </c>
      <c r="F12" s="1" t="s">
        <v>10</v>
      </c>
      <c r="AA12" s="1"/>
      <c r="AB12" s="1"/>
      <c r="AC12" s="1"/>
      <c r="AD12" s="1"/>
    </row>
    <row r="13" spans="1:30" ht="15" customHeight="1" x14ac:dyDescent="0.25">
      <c r="A13" s="2" t="s">
        <v>165</v>
      </c>
      <c r="B13" s="2">
        <v>71604</v>
      </c>
      <c r="C13" s="2">
        <v>2.86</v>
      </c>
      <c r="D13" s="2">
        <v>-0.3</v>
      </c>
      <c r="E13" s="5">
        <v>4.47</v>
      </c>
      <c r="F13" s="1" t="s">
        <v>10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79.669999999999987</v>
      </c>
    </row>
    <row r="16" spans="1:30" x14ac:dyDescent="0.25">
      <c r="C16" s="4"/>
    </row>
    <row r="17" spans="1:6" x14ac:dyDescent="0.25">
      <c r="C17" s="14">
        <f>SUM(E2:E13,E17)</f>
        <v>75.08</v>
      </c>
      <c r="D17" s="2">
        <f>MAX(D2:D13)</f>
        <v>25.6</v>
      </c>
      <c r="E17" s="2">
        <f>MAX(E2:E13)</f>
        <v>12.19</v>
      </c>
    </row>
    <row r="19" spans="1:6" x14ac:dyDescent="0.25">
      <c r="A19" s="1" t="s">
        <v>87</v>
      </c>
      <c r="B19" s="17">
        <v>73.829999999999899</v>
      </c>
    </row>
    <row r="20" spans="1:6" x14ac:dyDescent="0.25">
      <c r="A20" s="2" t="s">
        <v>88</v>
      </c>
      <c r="B20" s="2">
        <v>75.419999999999902</v>
      </c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2515E-833F-49A7-85E7-4BE021E346F8}">
  <dimension ref="A1:AD20"/>
  <sheetViews>
    <sheetView workbookViewId="0">
      <selection activeCell="E17" sqref="E1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" t="s">
        <v>110</v>
      </c>
      <c r="B2" s="2">
        <v>103645</v>
      </c>
      <c r="C2" s="2" t="s">
        <v>151</v>
      </c>
      <c r="D2" s="2">
        <v>0.9</v>
      </c>
      <c r="E2" s="5">
        <v>3.83</v>
      </c>
      <c r="F2" s="1" t="s">
        <v>16</v>
      </c>
      <c r="AA2" s="1"/>
      <c r="AB2" s="1"/>
      <c r="AC2" s="1"/>
      <c r="AD2" s="1"/>
    </row>
    <row r="3" spans="1:30" s="9" customFormat="1" x14ac:dyDescent="0.25">
      <c r="A3" s="2" t="s">
        <v>114</v>
      </c>
      <c r="B3" s="2">
        <v>104026</v>
      </c>
      <c r="C3" s="2" t="s">
        <v>151</v>
      </c>
      <c r="D3" s="2">
        <v>6.8</v>
      </c>
      <c r="E3" s="5">
        <v>4.59</v>
      </c>
      <c r="F3" s="1" t="s">
        <v>16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2" t="s">
        <v>167</v>
      </c>
      <c r="B4" s="2">
        <v>38431</v>
      </c>
      <c r="C4" s="2" t="s">
        <v>151</v>
      </c>
      <c r="D4" s="2">
        <v>8</v>
      </c>
      <c r="E4" s="5">
        <v>6.33</v>
      </c>
      <c r="F4" s="20" t="s">
        <v>14</v>
      </c>
      <c r="AA4" s="1"/>
      <c r="AB4" s="1"/>
      <c r="AC4" s="1"/>
      <c r="AD4" s="1"/>
    </row>
    <row r="5" spans="1:30" ht="15" customHeight="1" x14ac:dyDescent="0.25">
      <c r="A5" s="2" t="s">
        <v>128</v>
      </c>
      <c r="B5" s="2">
        <v>60852</v>
      </c>
      <c r="C5" s="2" t="s">
        <v>151</v>
      </c>
      <c r="D5" s="2">
        <v>2.4</v>
      </c>
      <c r="E5" s="5">
        <v>4.08</v>
      </c>
      <c r="F5" s="1" t="s">
        <v>13</v>
      </c>
      <c r="AA5" s="1"/>
      <c r="AB5" s="1"/>
      <c r="AC5" s="1"/>
      <c r="AD5" s="1"/>
    </row>
    <row r="6" spans="1:30" ht="15" customHeight="1" x14ac:dyDescent="0.25">
      <c r="A6" s="2" t="s">
        <v>166</v>
      </c>
      <c r="B6" s="2">
        <v>68821</v>
      </c>
      <c r="C6" s="2" t="s">
        <v>151</v>
      </c>
      <c r="D6" s="2">
        <v>8.4</v>
      </c>
      <c r="E6" s="5">
        <v>5.54</v>
      </c>
      <c r="F6" s="1" t="s">
        <v>13</v>
      </c>
      <c r="AA6" s="1"/>
      <c r="AB6" s="1"/>
      <c r="AC6" s="1"/>
      <c r="AD6" s="1"/>
    </row>
    <row r="7" spans="1:30" ht="15" customHeight="1" x14ac:dyDescent="0.25">
      <c r="A7" s="2" t="s">
        <v>140</v>
      </c>
      <c r="B7" s="2">
        <v>103099</v>
      </c>
      <c r="C7" s="2" t="s">
        <v>151</v>
      </c>
      <c r="D7" s="2">
        <v>-1</v>
      </c>
      <c r="E7" s="5">
        <v>2.4700000000000002</v>
      </c>
      <c r="F7" s="1" t="s">
        <v>12</v>
      </c>
      <c r="AA7" s="1"/>
      <c r="AB7" s="1"/>
      <c r="AC7" s="1"/>
      <c r="AD7" s="1"/>
    </row>
    <row r="8" spans="1:30" ht="15" customHeight="1" x14ac:dyDescent="0.25">
      <c r="A8" s="2" t="s">
        <v>168</v>
      </c>
      <c r="B8" s="2">
        <v>105647</v>
      </c>
      <c r="C8" s="2" t="s">
        <v>151</v>
      </c>
      <c r="D8" s="2">
        <v>8</v>
      </c>
      <c r="E8" s="5">
        <v>2.9</v>
      </c>
      <c r="F8" s="1" t="s">
        <v>12</v>
      </c>
      <c r="AA8" s="1"/>
      <c r="AB8" s="1"/>
      <c r="AC8" s="1"/>
      <c r="AD8" s="1"/>
    </row>
    <row r="9" spans="1:30" ht="15" customHeight="1" x14ac:dyDescent="0.25">
      <c r="A9" s="2" t="s">
        <v>35</v>
      </c>
      <c r="B9" s="2">
        <v>72497</v>
      </c>
      <c r="C9" s="2" t="s">
        <v>151</v>
      </c>
      <c r="D9" s="2">
        <v>6.6</v>
      </c>
      <c r="E9" s="5">
        <v>4.99</v>
      </c>
      <c r="F9" s="1" t="s">
        <v>12</v>
      </c>
      <c r="AA9" s="1"/>
      <c r="AB9" s="1"/>
      <c r="AC9" s="1"/>
      <c r="AD9" s="1"/>
    </row>
    <row r="10" spans="1:30" ht="15" customHeight="1" x14ac:dyDescent="0.25">
      <c r="A10" s="9" t="s">
        <v>7</v>
      </c>
      <c r="B10" s="9">
        <v>87863</v>
      </c>
      <c r="C10" s="9" t="s">
        <v>151</v>
      </c>
      <c r="D10" s="9">
        <f>17.6*2</f>
        <v>35.200000000000003</v>
      </c>
      <c r="E10" s="8">
        <v>12.73</v>
      </c>
      <c r="F10" s="7" t="s">
        <v>12</v>
      </c>
      <c r="G10" s="10" t="s">
        <v>72</v>
      </c>
      <c r="AA10" s="1"/>
      <c r="AB10" s="1"/>
      <c r="AC10" s="1"/>
      <c r="AD10" s="1"/>
    </row>
    <row r="11" spans="1:30" ht="15" customHeight="1" x14ac:dyDescent="0.25">
      <c r="A11" s="2" t="s">
        <v>163</v>
      </c>
      <c r="B11" s="2">
        <v>84863</v>
      </c>
      <c r="C11" s="2" t="s">
        <v>151</v>
      </c>
      <c r="D11" s="2">
        <v>6.04</v>
      </c>
      <c r="E11" s="5">
        <v>3.19</v>
      </c>
      <c r="F11" s="1" t="s">
        <v>11</v>
      </c>
      <c r="AA11" s="1"/>
      <c r="AB11" s="1"/>
      <c r="AC11" s="1"/>
      <c r="AD11" s="1"/>
    </row>
    <row r="12" spans="1:30" ht="15" customHeight="1" x14ac:dyDescent="0.25">
      <c r="A12" s="2" t="s">
        <v>169</v>
      </c>
      <c r="B12" s="2">
        <v>105897</v>
      </c>
      <c r="C12" s="2" t="s">
        <v>151</v>
      </c>
      <c r="D12" s="2">
        <v>6.5</v>
      </c>
      <c r="E12" s="5">
        <v>4.82</v>
      </c>
      <c r="F12" s="1" t="s">
        <v>10</v>
      </c>
      <c r="AA12" s="1"/>
      <c r="AB12" s="1"/>
      <c r="AC12" s="1"/>
      <c r="AD12" s="1"/>
    </row>
    <row r="13" spans="1:30" ht="15" customHeight="1" x14ac:dyDescent="0.25">
      <c r="A13" s="2" t="s">
        <v>150</v>
      </c>
      <c r="B13" s="2">
        <v>92182</v>
      </c>
      <c r="C13" s="2" t="s">
        <v>151</v>
      </c>
      <c r="D13" s="2">
        <v>4.4000000000000004</v>
      </c>
      <c r="E13" s="5">
        <v>5.04</v>
      </c>
      <c r="F13" s="1" t="s">
        <v>10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92.240000000000023</v>
      </c>
    </row>
    <row r="16" spans="1:30" x14ac:dyDescent="0.25">
      <c r="C16" s="4"/>
    </row>
    <row r="17" spans="1:5" x14ac:dyDescent="0.25">
      <c r="C17" s="14">
        <f>SUM(E2:E13,E17)</f>
        <v>73.239999999999995</v>
      </c>
      <c r="D17" s="2">
        <f>MAX(D2:D13)</f>
        <v>35.200000000000003</v>
      </c>
      <c r="E17" s="2">
        <f>MAX(E2:E13)</f>
        <v>12.73</v>
      </c>
    </row>
    <row r="19" spans="1:5" x14ac:dyDescent="0.25">
      <c r="A19" s="1" t="s">
        <v>87</v>
      </c>
      <c r="B19" s="2">
        <v>75.419999999999902</v>
      </c>
    </row>
    <row r="20" spans="1:5" x14ac:dyDescent="0.25">
      <c r="A20" s="2" t="s">
        <v>88</v>
      </c>
      <c r="B20" s="2">
        <v>75.049999999999898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CBFF-D59F-4937-84D5-CD174558BA59}">
  <dimension ref="A1:AD34"/>
  <sheetViews>
    <sheetView workbookViewId="0">
      <selection activeCell="E17" sqref="E1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5" width="9.140625" style="5"/>
    <col min="16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L1" s="6"/>
      <c r="M1" s="6"/>
      <c r="N1" s="6"/>
      <c r="O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2" t="s">
        <v>173</v>
      </c>
      <c r="B2" s="2">
        <v>101960</v>
      </c>
      <c r="C2" s="2">
        <v>2.83</v>
      </c>
      <c r="D2" s="2">
        <v>2</v>
      </c>
      <c r="E2" s="2">
        <v>3.37</v>
      </c>
      <c r="F2" s="20" t="s">
        <v>16</v>
      </c>
      <c r="H2" s="8"/>
      <c r="I2" s="8"/>
      <c r="J2" s="8"/>
      <c r="K2" s="8"/>
      <c r="L2" s="8"/>
      <c r="M2" s="8"/>
      <c r="N2" s="8"/>
      <c r="O2" s="8"/>
      <c r="AA2" s="7"/>
      <c r="AB2" s="7"/>
      <c r="AC2" s="7"/>
      <c r="AD2" s="7"/>
    </row>
    <row r="3" spans="1:30" x14ac:dyDescent="0.25">
      <c r="A3" s="2" t="s">
        <v>170</v>
      </c>
      <c r="B3" s="2">
        <v>93782</v>
      </c>
      <c r="C3" s="2">
        <v>4.51</v>
      </c>
      <c r="D3" s="5">
        <v>4.7</v>
      </c>
      <c r="E3" s="5">
        <v>4.7</v>
      </c>
      <c r="F3" s="20" t="s">
        <v>16</v>
      </c>
      <c r="G3" s="19"/>
      <c r="AA3" s="1"/>
      <c r="AB3" s="1"/>
      <c r="AC3" s="1"/>
      <c r="AD3" s="1"/>
    </row>
    <row r="4" spans="1:30" ht="15" customHeight="1" x14ac:dyDescent="0.25">
      <c r="A4" s="9" t="s">
        <v>171</v>
      </c>
      <c r="B4" s="9">
        <v>71043</v>
      </c>
      <c r="C4" s="9">
        <v>4.92</v>
      </c>
      <c r="D4" s="8">
        <f>13.7*2</f>
        <v>27.4</v>
      </c>
      <c r="E4" s="8">
        <v>13.7</v>
      </c>
      <c r="F4" s="7" t="s">
        <v>14</v>
      </c>
      <c r="G4" s="10" t="s">
        <v>72</v>
      </c>
      <c r="AA4" s="1"/>
      <c r="AB4" s="1"/>
      <c r="AC4" s="1"/>
      <c r="AD4" s="1"/>
    </row>
    <row r="5" spans="1:30" ht="15" customHeight="1" x14ac:dyDescent="0.25">
      <c r="A5" s="2" t="s">
        <v>134</v>
      </c>
      <c r="B5" s="2">
        <v>104257</v>
      </c>
      <c r="C5" s="2">
        <v>3.49</v>
      </c>
      <c r="D5" s="5">
        <v>5</v>
      </c>
      <c r="E5" s="5">
        <v>6.47</v>
      </c>
      <c r="F5" s="20" t="s">
        <v>13</v>
      </c>
      <c r="G5" s="19"/>
      <c r="AA5" s="1"/>
      <c r="AB5" s="1"/>
      <c r="AC5" s="1"/>
      <c r="AD5" s="1"/>
    </row>
    <row r="6" spans="1:30" ht="15" customHeight="1" x14ac:dyDescent="0.25">
      <c r="A6" s="2" t="s">
        <v>42</v>
      </c>
      <c r="B6" s="2">
        <v>84860</v>
      </c>
      <c r="C6" s="2">
        <v>4.8099999999999996</v>
      </c>
      <c r="D6" s="5">
        <v>2.5</v>
      </c>
      <c r="E6" s="5">
        <v>6.43</v>
      </c>
      <c r="F6" s="20" t="s">
        <v>13</v>
      </c>
      <c r="G6" s="19"/>
      <c r="AA6" s="1"/>
      <c r="AB6" s="1"/>
      <c r="AC6" s="1"/>
      <c r="AD6" s="1"/>
    </row>
    <row r="7" spans="1:30" ht="15" customHeight="1" x14ac:dyDescent="0.25">
      <c r="A7" s="2" t="s">
        <v>54</v>
      </c>
      <c r="B7" s="2">
        <v>105068</v>
      </c>
      <c r="C7" s="2">
        <v>4.55</v>
      </c>
      <c r="D7" s="5">
        <v>12.6</v>
      </c>
      <c r="E7" s="5">
        <v>6.3</v>
      </c>
      <c r="F7" s="20" t="s">
        <v>12</v>
      </c>
      <c r="G7" s="19"/>
      <c r="AA7" s="1"/>
      <c r="AB7" s="1"/>
      <c r="AC7" s="1"/>
      <c r="AD7" s="1"/>
    </row>
    <row r="8" spans="1:30" ht="15" customHeight="1" x14ac:dyDescent="0.25">
      <c r="A8" s="2" t="s">
        <v>29</v>
      </c>
      <c r="B8" s="2">
        <v>71844</v>
      </c>
      <c r="C8" s="2">
        <v>13.39</v>
      </c>
      <c r="D8" s="5">
        <v>10.8</v>
      </c>
      <c r="E8" s="5">
        <v>7.41</v>
      </c>
      <c r="F8" s="20" t="s">
        <v>12</v>
      </c>
      <c r="G8" s="19"/>
      <c r="AA8" s="1"/>
      <c r="AB8" s="1"/>
      <c r="AC8" s="1"/>
      <c r="AD8" s="1"/>
    </row>
    <row r="9" spans="1:30" ht="15" customHeight="1" x14ac:dyDescent="0.25">
      <c r="A9" s="2" t="s">
        <v>35</v>
      </c>
      <c r="B9" s="2">
        <v>72497</v>
      </c>
      <c r="C9" s="2">
        <v>6.36</v>
      </c>
      <c r="D9" s="5">
        <v>1.3</v>
      </c>
      <c r="E9" s="5">
        <v>4.76</v>
      </c>
      <c r="F9" s="20" t="s">
        <v>12</v>
      </c>
      <c r="G9" s="19"/>
      <c r="AA9" s="1"/>
      <c r="AB9" s="1"/>
      <c r="AC9" s="1"/>
      <c r="AD9" s="1"/>
    </row>
    <row r="10" spans="1:30" ht="15" customHeight="1" x14ac:dyDescent="0.25">
      <c r="A10" s="2" t="s">
        <v>159</v>
      </c>
      <c r="B10" s="2">
        <v>96340</v>
      </c>
      <c r="C10" s="2">
        <v>5.94</v>
      </c>
      <c r="D10" s="5">
        <v>7.9</v>
      </c>
      <c r="E10" s="5">
        <v>5.22</v>
      </c>
      <c r="F10" s="20" t="s">
        <v>12</v>
      </c>
      <c r="G10" s="19"/>
      <c r="AA10" s="1"/>
      <c r="AB10" s="1"/>
      <c r="AC10" s="1"/>
      <c r="AD10" s="1"/>
    </row>
    <row r="11" spans="1:30" ht="15" customHeight="1" x14ac:dyDescent="0.25">
      <c r="A11" s="2" t="s">
        <v>172</v>
      </c>
      <c r="B11" s="2">
        <v>36940</v>
      </c>
      <c r="C11" s="2">
        <v>7.23</v>
      </c>
      <c r="D11" s="5">
        <v>4.99</v>
      </c>
      <c r="E11" s="5">
        <v>3.99</v>
      </c>
      <c r="F11" s="20" t="s">
        <v>11</v>
      </c>
      <c r="G11" s="19"/>
      <c r="AA11" s="1"/>
      <c r="AB11" s="1"/>
      <c r="AC11" s="1"/>
      <c r="AD11" s="1"/>
    </row>
    <row r="12" spans="1:30" ht="15" customHeight="1" x14ac:dyDescent="0.25">
      <c r="A12" s="2" t="s">
        <v>44</v>
      </c>
      <c r="B12" s="2">
        <v>38505</v>
      </c>
      <c r="C12" s="2">
        <v>10.23</v>
      </c>
      <c r="D12" s="5">
        <v>1.3</v>
      </c>
      <c r="E12" s="5">
        <v>6.76</v>
      </c>
      <c r="F12" s="20" t="s">
        <v>10</v>
      </c>
      <c r="G12" s="19"/>
      <c r="AA12" s="1"/>
      <c r="AB12" s="1"/>
      <c r="AC12" s="1"/>
      <c r="AD12" s="1"/>
    </row>
    <row r="13" spans="1:30" ht="15" customHeight="1" x14ac:dyDescent="0.25">
      <c r="A13" s="2" t="s">
        <v>150</v>
      </c>
      <c r="B13" s="2">
        <v>92182</v>
      </c>
      <c r="C13" s="2">
        <v>6.16</v>
      </c>
      <c r="D13" s="5">
        <v>4.4000000000000004</v>
      </c>
      <c r="E13" s="5">
        <v>4.96</v>
      </c>
      <c r="F13" s="20" t="s">
        <v>10</v>
      </c>
      <c r="G13" s="19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84.89</v>
      </c>
    </row>
    <row r="16" spans="1:30" x14ac:dyDescent="0.25">
      <c r="C16" s="4"/>
    </row>
    <row r="17" spans="1:7" x14ac:dyDescent="0.25">
      <c r="C17" s="14">
        <f>SUM(E2:E13,E17)</f>
        <v>87.77</v>
      </c>
      <c r="D17" s="2">
        <f>MAX(D2:D13)</f>
        <v>27.4</v>
      </c>
      <c r="E17" s="2">
        <f>MAX(E2:E13)</f>
        <v>13.7</v>
      </c>
    </row>
    <row r="19" spans="1:7" x14ac:dyDescent="0.25">
      <c r="A19" s="1" t="s">
        <v>87</v>
      </c>
      <c r="B19" s="2">
        <v>75.049999999999898</v>
      </c>
    </row>
    <row r="20" spans="1:7" x14ac:dyDescent="0.25">
      <c r="A20" s="2" t="s">
        <v>88</v>
      </c>
      <c r="B20" s="2">
        <v>68.769999999999897</v>
      </c>
    </row>
    <row r="23" spans="1:7" x14ac:dyDescent="0.25">
      <c r="G23" s="2"/>
    </row>
    <row r="24" spans="1:7" x14ac:dyDescent="0.25">
      <c r="F24" s="5"/>
    </row>
    <row r="25" spans="1:7" x14ac:dyDescent="0.25">
      <c r="F25" s="5"/>
    </row>
    <row r="26" spans="1:7" x14ac:dyDescent="0.25">
      <c r="F26" s="5"/>
    </row>
    <row r="27" spans="1:7" x14ac:dyDescent="0.25">
      <c r="F27" s="5"/>
    </row>
    <row r="28" spans="1:7" x14ac:dyDescent="0.25">
      <c r="F28" s="5"/>
    </row>
    <row r="29" spans="1:7" x14ac:dyDescent="0.25">
      <c r="F29" s="5"/>
    </row>
    <row r="30" spans="1:7" x14ac:dyDescent="0.25">
      <c r="F30" s="5"/>
    </row>
    <row r="31" spans="1:7" x14ac:dyDescent="0.25">
      <c r="F31" s="5"/>
    </row>
    <row r="32" spans="1:7" x14ac:dyDescent="0.25">
      <c r="F32" s="5"/>
    </row>
    <row r="33" spans="6:6" x14ac:dyDescent="0.25">
      <c r="F33" s="5"/>
    </row>
    <row r="34" spans="6:6" x14ac:dyDescent="0.25">
      <c r="F3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841A-20CB-4255-B559-666BD8999102}">
  <dimension ref="A1:AD35"/>
  <sheetViews>
    <sheetView workbookViewId="0">
      <selection activeCell="D7" sqref="D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2" t="s">
        <v>178</v>
      </c>
      <c r="B2" s="2">
        <v>104026</v>
      </c>
      <c r="C2" s="2">
        <v>6.08</v>
      </c>
      <c r="D2" s="2">
        <v>3.6</v>
      </c>
      <c r="E2" s="2">
        <v>4.91</v>
      </c>
      <c r="F2" s="20" t="s">
        <v>16</v>
      </c>
      <c r="H2" s="8"/>
      <c r="I2" s="8"/>
      <c r="J2" s="8"/>
      <c r="K2" s="8"/>
      <c r="L2" s="8"/>
      <c r="AA2" s="7"/>
      <c r="AB2" s="7"/>
      <c r="AC2" s="7"/>
      <c r="AD2" s="7"/>
    </row>
    <row r="3" spans="1:30" x14ac:dyDescent="0.25">
      <c r="A3" s="2" t="s">
        <v>174</v>
      </c>
      <c r="B3" s="2">
        <v>94068</v>
      </c>
      <c r="C3" s="2">
        <v>3.9</v>
      </c>
      <c r="D3" s="2">
        <v>9.5</v>
      </c>
      <c r="E3" s="5">
        <v>4.0999999999999996</v>
      </c>
      <c r="F3" s="20" t="s">
        <v>16</v>
      </c>
      <c r="AA3" s="1"/>
      <c r="AB3" s="1"/>
      <c r="AC3" s="1"/>
      <c r="AD3" s="1"/>
    </row>
    <row r="4" spans="1:30" ht="15" customHeight="1" x14ac:dyDescent="0.25">
      <c r="A4" s="2" t="s">
        <v>175</v>
      </c>
      <c r="B4" s="2">
        <v>82730</v>
      </c>
      <c r="C4" s="2">
        <v>5.43</v>
      </c>
      <c r="D4" s="2">
        <v>12.5</v>
      </c>
      <c r="E4" s="5">
        <v>12.5</v>
      </c>
      <c r="F4" s="20" t="s">
        <v>14</v>
      </c>
      <c r="AA4" s="1"/>
      <c r="AB4" s="1"/>
      <c r="AC4" s="1"/>
      <c r="AD4" s="1"/>
    </row>
    <row r="5" spans="1:30" ht="15" customHeight="1" x14ac:dyDescent="0.25">
      <c r="A5" s="2" t="s">
        <v>176</v>
      </c>
      <c r="B5" s="2">
        <v>104649</v>
      </c>
      <c r="C5" s="2">
        <v>2.08</v>
      </c>
      <c r="D5" s="2">
        <v>4.8</v>
      </c>
      <c r="E5" s="5">
        <v>3.55</v>
      </c>
      <c r="F5" s="20" t="s">
        <v>13</v>
      </c>
      <c r="AA5" s="1"/>
      <c r="AB5" s="1"/>
      <c r="AC5" s="1"/>
      <c r="AD5" s="1"/>
    </row>
    <row r="6" spans="1:30" ht="15" customHeight="1" x14ac:dyDescent="0.25">
      <c r="A6" s="2" t="s">
        <v>166</v>
      </c>
      <c r="B6" s="2">
        <v>68821</v>
      </c>
      <c r="C6" s="2">
        <v>5.49</v>
      </c>
      <c r="D6" s="2">
        <v>9.6</v>
      </c>
      <c r="E6" s="5">
        <v>6.26</v>
      </c>
      <c r="F6" s="20" t="s">
        <v>13</v>
      </c>
      <c r="AA6" s="1"/>
      <c r="AB6" s="1"/>
      <c r="AC6" s="1"/>
      <c r="AD6" s="1"/>
    </row>
    <row r="7" spans="1:30" ht="15" customHeight="1" x14ac:dyDescent="0.25">
      <c r="A7" s="9" t="s">
        <v>56</v>
      </c>
      <c r="B7" s="9">
        <v>101716</v>
      </c>
      <c r="C7" s="9">
        <v>4.33</v>
      </c>
      <c r="D7" s="9">
        <f>15.8*2</f>
        <v>31.6</v>
      </c>
      <c r="E7" s="8">
        <v>4.38</v>
      </c>
      <c r="F7" s="7" t="s">
        <v>12</v>
      </c>
      <c r="G7" s="8" t="s">
        <v>72</v>
      </c>
      <c r="AA7" s="1"/>
      <c r="AB7" s="1"/>
      <c r="AC7" s="1"/>
      <c r="AD7" s="1"/>
    </row>
    <row r="8" spans="1:30" ht="15" customHeight="1" x14ac:dyDescent="0.25">
      <c r="A8" s="2" t="s">
        <v>177</v>
      </c>
      <c r="B8" s="2">
        <v>102998</v>
      </c>
      <c r="C8" s="2">
        <v>2.12</v>
      </c>
      <c r="D8" s="2">
        <v>7.2</v>
      </c>
      <c r="E8" s="5">
        <v>7.2</v>
      </c>
      <c r="F8" s="20" t="s">
        <v>12</v>
      </c>
      <c r="G8" s="10"/>
      <c r="AA8" s="1"/>
      <c r="AB8" s="1"/>
      <c r="AC8" s="1"/>
      <c r="AD8" s="1"/>
    </row>
    <row r="9" spans="1:30" ht="15" customHeight="1" x14ac:dyDescent="0.25">
      <c r="A9" s="2" t="s">
        <v>179</v>
      </c>
      <c r="B9" s="2">
        <v>105903</v>
      </c>
      <c r="C9" s="2">
        <v>1.53</v>
      </c>
      <c r="D9" s="2">
        <v>3.5</v>
      </c>
      <c r="E9" s="5">
        <v>3.5</v>
      </c>
      <c r="F9" s="20" t="s">
        <v>12</v>
      </c>
      <c r="AA9" s="1"/>
      <c r="AB9" s="1"/>
      <c r="AC9" s="1"/>
      <c r="AD9" s="1"/>
    </row>
    <row r="10" spans="1:30" ht="15" customHeight="1" x14ac:dyDescent="0.25">
      <c r="A10" s="2" t="s">
        <v>7</v>
      </c>
      <c r="B10" s="2">
        <v>87863</v>
      </c>
      <c r="C10" s="2">
        <v>16.23</v>
      </c>
      <c r="D10" s="2">
        <v>0.6</v>
      </c>
      <c r="E10" s="5">
        <v>11.63</v>
      </c>
      <c r="F10" s="20" t="s">
        <v>12</v>
      </c>
      <c r="AA10" s="1"/>
      <c r="AB10" s="1"/>
      <c r="AC10" s="1"/>
      <c r="AD10" s="1"/>
    </row>
    <row r="11" spans="1:30" ht="15" customHeight="1" x14ac:dyDescent="0.25">
      <c r="A11" s="2" t="s">
        <v>172</v>
      </c>
      <c r="B11" s="2">
        <v>36940</v>
      </c>
      <c r="C11" s="2">
        <v>7.52</v>
      </c>
      <c r="D11" s="2">
        <v>4.43</v>
      </c>
      <c r="E11" s="5">
        <v>4.1399999999999997</v>
      </c>
      <c r="F11" s="20" t="s">
        <v>11</v>
      </c>
      <c r="AA11" s="1"/>
      <c r="AB11" s="1"/>
      <c r="AC11" s="1"/>
      <c r="AD11" s="1"/>
    </row>
    <row r="12" spans="1:30" ht="15" customHeight="1" x14ac:dyDescent="0.25">
      <c r="A12" s="2" t="s">
        <v>169</v>
      </c>
      <c r="B12" s="2">
        <v>105897</v>
      </c>
      <c r="C12" s="2">
        <v>7.54</v>
      </c>
      <c r="D12" s="2">
        <v>5</v>
      </c>
      <c r="E12" s="5">
        <v>5.64</v>
      </c>
      <c r="F12" s="20" t="s">
        <v>10</v>
      </c>
      <c r="AA12" s="1"/>
      <c r="AB12" s="1"/>
      <c r="AC12" s="1"/>
      <c r="AD12" s="1"/>
    </row>
    <row r="13" spans="1:30" ht="15" customHeight="1" x14ac:dyDescent="0.25">
      <c r="A13" s="2" t="s">
        <v>150</v>
      </c>
      <c r="B13" s="2">
        <v>92182</v>
      </c>
      <c r="C13" s="2">
        <v>5.66</v>
      </c>
      <c r="D13" s="2">
        <v>1.2</v>
      </c>
      <c r="E13" s="5">
        <v>4.54</v>
      </c>
      <c r="F13" s="20" t="s">
        <v>10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93.529999999999987</v>
      </c>
    </row>
    <row r="16" spans="1:30" x14ac:dyDescent="0.25">
      <c r="C16" s="4"/>
    </row>
    <row r="17" spans="1:6" x14ac:dyDescent="0.25">
      <c r="C17" s="14">
        <f>SUM(E2:E13,E17)</f>
        <v>84.850000000000009</v>
      </c>
      <c r="D17" s="2">
        <f>MAX(D2:D13)</f>
        <v>31.6</v>
      </c>
      <c r="E17" s="2">
        <f>MAX(E2:E13)</f>
        <v>12.5</v>
      </c>
    </row>
    <row r="19" spans="1:6" x14ac:dyDescent="0.25">
      <c r="A19" s="1" t="s">
        <v>87</v>
      </c>
      <c r="B19" s="2">
        <v>68.769999999999897</v>
      </c>
    </row>
    <row r="20" spans="1:6" x14ac:dyDescent="0.25">
      <c r="A20" s="2" t="s">
        <v>88</v>
      </c>
      <c r="B20" s="2">
        <v>65.969999999999899</v>
      </c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3495-FB5C-44BC-ADEF-D6BF064EB02D}">
  <dimension ref="A1:AD32"/>
  <sheetViews>
    <sheetView tabSelected="1" workbookViewId="0">
      <selection activeCell="B20" sqref="B20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x14ac:dyDescent="0.25">
      <c r="A2" s="14" t="s">
        <v>97</v>
      </c>
      <c r="B2" s="14">
        <v>62968</v>
      </c>
      <c r="C2" s="14">
        <v>8.4499999999999993</v>
      </c>
      <c r="D2" s="14">
        <v>7.8</v>
      </c>
      <c r="E2" s="16">
        <v>7.8</v>
      </c>
      <c r="F2" s="1" t="s">
        <v>16</v>
      </c>
      <c r="AA2" s="1"/>
      <c r="AB2" s="1"/>
      <c r="AC2" s="1"/>
      <c r="AD2" s="1"/>
    </row>
    <row r="3" spans="1:30" s="9" customFormat="1" x14ac:dyDescent="0.25">
      <c r="A3" s="14" t="s">
        <v>91</v>
      </c>
      <c r="B3" s="14">
        <v>75295</v>
      </c>
      <c r="C3" s="14">
        <v>14.61</v>
      </c>
      <c r="D3" s="14">
        <v>12</v>
      </c>
      <c r="E3" s="16">
        <v>12</v>
      </c>
      <c r="F3" s="1" t="s">
        <v>16</v>
      </c>
      <c r="H3" s="8"/>
      <c r="I3" s="8"/>
      <c r="J3" s="8"/>
      <c r="K3" s="8"/>
      <c r="L3" s="8"/>
      <c r="AA3" s="7"/>
      <c r="AB3" s="7"/>
      <c r="AC3" s="7"/>
      <c r="AD3" s="7"/>
    </row>
    <row r="4" spans="1:30" ht="15" customHeight="1" x14ac:dyDescent="0.25">
      <c r="A4" s="11" t="s">
        <v>92</v>
      </c>
      <c r="B4" s="11">
        <v>37656</v>
      </c>
      <c r="C4" s="11">
        <v>13.77</v>
      </c>
      <c r="D4" s="11">
        <f>21*2</f>
        <v>42</v>
      </c>
      <c r="E4" s="10">
        <v>9</v>
      </c>
      <c r="F4" s="7" t="s">
        <v>14</v>
      </c>
      <c r="G4" s="8" t="s">
        <v>72</v>
      </c>
      <c r="AA4" s="1"/>
      <c r="AB4" s="1"/>
      <c r="AC4" s="1"/>
      <c r="AD4" s="1"/>
    </row>
    <row r="5" spans="1:30" ht="15" customHeight="1" x14ac:dyDescent="0.25">
      <c r="A5" s="14" t="s">
        <v>22</v>
      </c>
      <c r="B5" s="14">
        <v>101803</v>
      </c>
      <c r="C5" s="14">
        <v>7.04</v>
      </c>
      <c r="D5" s="14">
        <v>14.5</v>
      </c>
      <c r="E5" s="16">
        <v>6.45</v>
      </c>
      <c r="F5" s="1" t="s">
        <v>13</v>
      </c>
      <c r="AA5" s="1"/>
      <c r="AB5" s="1"/>
      <c r="AC5" s="1"/>
      <c r="AD5" s="1"/>
    </row>
    <row r="6" spans="1:30" ht="15" customHeight="1" x14ac:dyDescent="0.25">
      <c r="A6" s="14" t="s">
        <v>93</v>
      </c>
      <c r="B6" s="14">
        <v>94968</v>
      </c>
      <c r="C6" s="14">
        <v>6.61</v>
      </c>
      <c r="D6" s="14">
        <v>6.9</v>
      </c>
      <c r="E6" s="16">
        <v>6.9</v>
      </c>
      <c r="F6" s="1" t="s">
        <v>13</v>
      </c>
      <c r="AA6" s="1"/>
      <c r="AB6" s="1"/>
      <c r="AC6" s="1"/>
      <c r="AD6" s="1"/>
    </row>
    <row r="7" spans="1:30" ht="15" customHeight="1" x14ac:dyDescent="0.25">
      <c r="A7" s="14" t="s">
        <v>94</v>
      </c>
      <c r="B7" s="14">
        <v>37688</v>
      </c>
      <c r="C7" s="14">
        <v>14.2</v>
      </c>
      <c r="D7" s="14">
        <v>19.399999999999999</v>
      </c>
      <c r="E7" s="16">
        <v>10.5</v>
      </c>
      <c r="F7" s="1" t="s">
        <v>12</v>
      </c>
      <c r="AA7" s="1"/>
      <c r="AB7" s="1"/>
      <c r="AC7" s="1"/>
      <c r="AD7" s="1"/>
    </row>
    <row r="8" spans="1:30" ht="15" customHeight="1" x14ac:dyDescent="0.25">
      <c r="A8" s="14" t="s">
        <v>89</v>
      </c>
      <c r="B8" s="14">
        <v>70009</v>
      </c>
      <c r="C8" s="14">
        <v>6.45</v>
      </c>
      <c r="D8" s="14">
        <v>8.1999999999999993</v>
      </c>
      <c r="E8" s="16">
        <v>8.1999999999999993</v>
      </c>
      <c r="F8" s="1" t="s">
        <v>12</v>
      </c>
      <c r="AA8" s="1"/>
      <c r="AB8" s="1"/>
      <c r="AC8" s="1"/>
      <c r="AD8" s="1"/>
    </row>
    <row r="9" spans="1:30" ht="15" customHeight="1" x14ac:dyDescent="0.25">
      <c r="A9" s="14" t="s">
        <v>90</v>
      </c>
      <c r="B9" s="14">
        <v>70116</v>
      </c>
      <c r="C9" s="14">
        <v>4.47</v>
      </c>
      <c r="D9" s="14">
        <v>5.3</v>
      </c>
      <c r="E9" s="16">
        <v>5.3</v>
      </c>
      <c r="F9" s="1" t="s">
        <v>12</v>
      </c>
      <c r="AA9" s="1"/>
      <c r="AB9" s="1"/>
      <c r="AC9" s="1"/>
      <c r="AD9" s="1"/>
    </row>
    <row r="10" spans="1:30" ht="15" customHeight="1" x14ac:dyDescent="0.25">
      <c r="A10" s="14" t="s">
        <v>96</v>
      </c>
      <c r="B10" s="14">
        <v>91264</v>
      </c>
      <c r="C10" s="14">
        <v>8.94</v>
      </c>
      <c r="D10" s="14">
        <v>13</v>
      </c>
      <c r="E10" s="16">
        <v>7</v>
      </c>
      <c r="F10" s="1" t="s">
        <v>12</v>
      </c>
      <c r="AA10" s="1"/>
      <c r="AB10" s="1"/>
      <c r="AC10" s="1"/>
      <c r="AD10" s="1"/>
    </row>
    <row r="11" spans="1:30" ht="15" customHeight="1" x14ac:dyDescent="0.25">
      <c r="A11" s="14" t="s">
        <v>85</v>
      </c>
      <c r="B11" s="14">
        <v>37246</v>
      </c>
      <c r="C11" s="14">
        <v>7.81</v>
      </c>
      <c r="D11" s="14">
        <v>2.89</v>
      </c>
      <c r="E11" s="16">
        <v>4.6399999999999997</v>
      </c>
      <c r="F11" s="1" t="s">
        <v>11</v>
      </c>
      <c r="AA11" s="1"/>
      <c r="AB11" s="1"/>
      <c r="AC11" s="1"/>
      <c r="AD11" s="1"/>
    </row>
    <row r="12" spans="1:30" ht="15" customHeight="1" x14ac:dyDescent="0.25">
      <c r="A12" s="14" t="s">
        <v>95</v>
      </c>
      <c r="B12" s="14">
        <v>50459</v>
      </c>
      <c r="C12" s="14">
        <v>8.39</v>
      </c>
      <c r="D12" s="14">
        <v>6</v>
      </c>
      <c r="E12" s="16">
        <v>6</v>
      </c>
      <c r="F12" s="1" t="s">
        <v>10</v>
      </c>
      <c r="AA12" s="1"/>
      <c r="AB12" s="1"/>
      <c r="AC12" s="1"/>
      <c r="AD12" s="1"/>
    </row>
    <row r="13" spans="1:30" ht="15" customHeight="1" x14ac:dyDescent="0.25">
      <c r="A13" s="14" t="s">
        <v>21</v>
      </c>
      <c r="B13" s="14">
        <v>83528</v>
      </c>
      <c r="C13" s="14">
        <v>10</v>
      </c>
      <c r="D13" s="14">
        <v>10.199999999999999</v>
      </c>
      <c r="E13" s="16">
        <v>6.4</v>
      </c>
      <c r="F13" s="1" t="s">
        <v>10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148.18999999999997</v>
      </c>
    </row>
    <row r="16" spans="1:30" x14ac:dyDescent="0.25">
      <c r="C16" s="4"/>
    </row>
    <row r="17" spans="1:6" x14ac:dyDescent="0.25">
      <c r="C17" s="14">
        <f>SUM(E2:E13,E17)</f>
        <v>102.19</v>
      </c>
      <c r="D17" s="2">
        <f>MAX(D2:D13)</f>
        <v>42</v>
      </c>
      <c r="E17" s="2">
        <f>MAX(E2:E13)</f>
        <v>12</v>
      </c>
    </row>
    <row r="19" spans="1:6" x14ac:dyDescent="0.25">
      <c r="A19" s="1" t="s">
        <v>87</v>
      </c>
      <c r="B19" s="4">
        <v>111.079999999999</v>
      </c>
    </row>
    <row r="20" spans="1:6" x14ac:dyDescent="0.25">
      <c r="A20" s="2" t="s">
        <v>88</v>
      </c>
      <c r="B20" s="17">
        <v>100.149999999999</v>
      </c>
    </row>
    <row r="21" spans="1:6" x14ac:dyDescent="0.25">
      <c r="B21" s="14"/>
      <c r="C21" s="14"/>
      <c r="D21" s="14"/>
      <c r="E21" s="14"/>
      <c r="F21" s="16"/>
    </row>
    <row r="22" spans="1:6" x14ac:dyDescent="0.25">
      <c r="B22" s="14"/>
      <c r="C22" s="14"/>
      <c r="D22" s="14"/>
      <c r="E22" s="14"/>
      <c r="F22" s="16"/>
    </row>
    <row r="23" spans="1:6" x14ac:dyDescent="0.25">
      <c r="B23" s="14"/>
      <c r="C23" s="14"/>
      <c r="D23" s="14"/>
      <c r="E23" s="14"/>
      <c r="F23" s="16"/>
    </row>
    <row r="24" spans="1:6" x14ac:dyDescent="0.25">
      <c r="B24" s="14"/>
      <c r="C24" s="14"/>
      <c r="D24" s="14"/>
      <c r="E24" s="14"/>
      <c r="F24" s="16"/>
    </row>
    <row r="25" spans="1:6" x14ac:dyDescent="0.25">
      <c r="B25" s="14"/>
      <c r="C25" s="14"/>
      <c r="D25" s="14"/>
      <c r="E25" s="14"/>
      <c r="F25" s="16"/>
    </row>
    <row r="26" spans="1:6" x14ac:dyDescent="0.25">
      <c r="B26" s="14"/>
      <c r="C26" s="14"/>
      <c r="D26" s="14"/>
      <c r="E26" s="14"/>
      <c r="F26" s="16"/>
    </row>
    <row r="27" spans="1:6" x14ac:dyDescent="0.25">
      <c r="B27" s="14"/>
      <c r="C27" s="14"/>
      <c r="D27" s="14"/>
      <c r="E27" s="14"/>
      <c r="F27" s="16"/>
    </row>
    <row r="28" spans="1:6" x14ac:dyDescent="0.25">
      <c r="B28" s="14"/>
      <c r="C28" s="14"/>
      <c r="D28" s="14"/>
      <c r="E28" s="14"/>
      <c r="F28" s="16"/>
    </row>
    <row r="29" spans="1:6" x14ac:dyDescent="0.25">
      <c r="B29" s="14"/>
      <c r="C29" s="14"/>
      <c r="D29" s="14"/>
      <c r="E29" s="14"/>
      <c r="F29" s="16"/>
    </row>
    <row r="30" spans="1:6" x14ac:dyDescent="0.25">
      <c r="B30" s="14"/>
      <c r="C30" s="14"/>
      <c r="D30" s="14"/>
      <c r="E30" s="14"/>
      <c r="F30" s="16"/>
    </row>
    <row r="31" spans="1:6" x14ac:dyDescent="0.25">
      <c r="B31" s="14"/>
      <c r="C31" s="14"/>
      <c r="D31" s="14"/>
      <c r="E31" s="14"/>
      <c r="F31" s="16"/>
    </row>
    <row r="32" spans="1:6" x14ac:dyDescent="0.25">
      <c r="B32" s="14"/>
      <c r="C32" s="14"/>
      <c r="D32" s="14"/>
      <c r="E32" s="14"/>
      <c r="F32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F8C0-5F0E-4AE5-BFAF-8EC174F63382}">
  <dimension ref="A1:AD35"/>
  <sheetViews>
    <sheetView workbookViewId="0">
      <selection activeCell="E17" sqref="E1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" t="s">
        <v>133</v>
      </c>
      <c r="B2" s="2">
        <v>101715</v>
      </c>
      <c r="C2" s="2">
        <v>6.27</v>
      </c>
      <c r="D2" s="5">
        <v>-0.7</v>
      </c>
      <c r="E2" s="5">
        <v>5.59</v>
      </c>
      <c r="F2" s="1" t="s">
        <v>16</v>
      </c>
      <c r="AA2" s="1"/>
      <c r="AB2" s="1"/>
      <c r="AC2" s="1"/>
      <c r="AD2" s="1"/>
    </row>
    <row r="3" spans="1:30" s="9" customFormat="1" x14ac:dyDescent="0.25">
      <c r="A3" s="2" t="s">
        <v>174</v>
      </c>
      <c r="B3" s="2">
        <v>94068</v>
      </c>
      <c r="C3" s="2">
        <v>2.27</v>
      </c>
      <c r="D3" s="5">
        <v>-1</v>
      </c>
      <c r="E3" s="5">
        <v>2.83</v>
      </c>
      <c r="F3" s="20" t="s">
        <v>16</v>
      </c>
      <c r="G3" s="18"/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2" t="s">
        <v>181</v>
      </c>
      <c r="B4" s="2">
        <v>93869</v>
      </c>
      <c r="C4" s="2">
        <v>2.36</v>
      </c>
      <c r="D4" s="5">
        <v>4</v>
      </c>
      <c r="E4" s="5">
        <v>4</v>
      </c>
      <c r="F4" s="20" t="s">
        <v>14</v>
      </c>
      <c r="AA4" s="1"/>
      <c r="AB4" s="1"/>
      <c r="AC4" s="1"/>
      <c r="AD4" s="1"/>
    </row>
    <row r="5" spans="1:30" ht="15" customHeight="1" x14ac:dyDescent="0.25">
      <c r="A5" s="2" t="s">
        <v>128</v>
      </c>
      <c r="B5" s="2">
        <v>60852</v>
      </c>
      <c r="C5" s="2">
        <v>4.5599999999999996</v>
      </c>
      <c r="D5" s="5">
        <v>8.6999999999999993</v>
      </c>
      <c r="E5" s="5">
        <v>4.74</v>
      </c>
      <c r="F5" s="1" t="s">
        <v>13</v>
      </c>
      <c r="AA5" s="1"/>
      <c r="AB5" s="1"/>
      <c r="AC5" s="1"/>
      <c r="AD5" s="1"/>
    </row>
    <row r="6" spans="1:30" ht="15" customHeight="1" x14ac:dyDescent="0.25">
      <c r="A6" s="2" t="s">
        <v>166</v>
      </c>
      <c r="B6" s="2">
        <v>68821</v>
      </c>
      <c r="C6" s="2">
        <v>5.28</v>
      </c>
      <c r="D6" s="5">
        <v>6.9</v>
      </c>
      <c r="E6" s="5">
        <v>6.34</v>
      </c>
      <c r="F6" s="1" t="s">
        <v>13</v>
      </c>
      <c r="AA6" s="1"/>
      <c r="AB6" s="1"/>
      <c r="AC6" s="1"/>
      <c r="AD6" s="1"/>
    </row>
    <row r="7" spans="1:30" ht="15" customHeight="1" x14ac:dyDescent="0.25">
      <c r="A7" s="2" t="s">
        <v>56</v>
      </c>
      <c r="B7" s="2">
        <v>101716</v>
      </c>
      <c r="C7" s="2">
        <v>2.77</v>
      </c>
      <c r="D7" s="5">
        <v>4.4000000000000004</v>
      </c>
      <c r="E7" s="5">
        <v>4.38</v>
      </c>
      <c r="F7" s="1" t="s">
        <v>12</v>
      </c>
      <c r="AA7" s="1"/>
      <c r="AB7" s="1"/>
      <c r="AC7" s="1"/>
      <c r="AD7" s="1"/>
    </row>
    <row r="8" spans="1:30" ht="15" customHeight="1" x14ac:dyDescent="0.25">
      <c r="A8" s="2" t="s">
        <v>180</v>
      </c>
      <c r="B8" s="2">
        <v>102563</v>
      </c>
      <c r="C8" s="2">
        <v>1.98</v>
      </c>
      <c r="D8" s="5">
        <v>5</v>
      </c>
      <c r="E8" s="5">
        <v>5</v>
      </c>
      <c r="F8" s="1" t="s">
        <v>12</v>
      </c>
      <c r="AA8" s="1"/>
      <c r="AB8" s="1"/>
      <c r="AC8" s="1"/>
      <c r="AD8" s="1"/>
    </row>
    <row r="9" spans="1:30" ht="15" customHeight="1" x14ac:dyDescent="0.25">
      <c r="A9" s="9" t="s">
        <v>7</v>
      </c>
      <c r="B9" s="9">
        <v>87863</v>
      </c>
      <c r="C9" s="9">
        <v>18.05</v>
      </c>
      <c r="D9" s="8">
        <f>11.6*2</f>
        <v>23.2</v>
      </c>
      <c r="E9" s="8">
        <v>11.63</v>
      </c>
      <c r="F9" s="7" t="s">
        <v>12</v>
      </c>
      <c r="G9" s="8" t="s">
        <v>72</v>
      </c>
      <c r="AA9" s="1"/>
      <c r="AB9" s="1"/>
      <c r="AC9" s="1"/>
      <c r="AD9" s="1"/>
    </row>
    <row r="10" spans="1:30" ht="15" customHeight="1" x14ac:dyDescent="0.25">
      <c r="A10" s="2" t="s">
        <v>37</v>
      </c>
      <c r="B10" s="2">
        <v>94857</v>
      </c>
      <c r="C10" s="2">
        <v>4.4000000000000004</v>
      </c>
      <c r="D10" s="5">
        <v>-0.6</v>
      </c>
      <c r="E10" s="5">
        <v>4.08</v>
      </c>
      <c r="F10" s="1" t="s">
        <v>12</v>
      </c>
      <c r="AA10" s="1"/>
      <c r="AB10" s="1"/>
      <c r="AC10" s="1"/>
      <c r="AD10" s="1"/>
    </row>
    <row r="11" spans="1:30" ht="15" customHeight="1" x14ac:dyDescent="0.25">
      <c r="A11" s="2" t="s">
        <v>172</v>
      </c>
      <c r="B11" s="2">
        <v>36940</v>
      </c>
      <c r="C11" s="2">
        <v>6.97</v>
      </c>
      <c r="D11" s="5">
        <v>1.19</v>
      </c>
      <c r="E11" s="5">
        <v>3.4</v>
      </c>
      <c r="F11" s="1" t="s">
        <v>11</v>
      </c>
      <c r="AA11" s="1"/>
      <c r="AB11" s="1"/>
      <c r="AC11" s="1"/>
      <c r="AD11" s="1"/>
    </row>
    <row r="12" spans="1:30" ht="15" customHeight="1" x14ac:dyDescent="0.25">
      <c r="A12" s="2" t="s">
        <v>169</v>
      </c>
      <c r="B12" s="2">
        <v>105897</v>
      </c>
      <c r="C12" s="2">
        <v>7.05</v>
      </c>
      <c r="D12" s="5">
        <v>1.8</v>
      </c>
      <c r="E12" s="5">
        <v>5.21</v>
      </c>
      <c r="F12" s="1" t="s">
        <v>10</v>
      </c>
      <c r="AA12" s="1"/>
      <c r="AB12" s="1"/>
      <c r="AC12" s="1"/>
      <c r="AD12" s="1"/>
    </row>
    <row r="13" spans="1:30" ht="15" customHeight="1" x14ac:dyDescent="0.25">
      <c r="A13" s="2" t="s">
        <v>165</v>
      </c>
      <c r="B13" s="2">
        <v>71604</v>
      </c>
      <c r="C13" s="2">
        <v>3.88</v>
      </c>
      <c r="D13" s="5">
        <v>4.7</v>
      </c>
      <c r="E13" s="5">
        <v>3.54</v>
      </c>
      <c r="F13" s="1" t="s">
        <v>10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57.589999999999996</v>
      </c>
    </row>
    <row r="16" spans="1:30" x14ac:dyDescent="0.25">
      <c r="C16" s="4"/>
    </row>
    <row r="17" spans="1:6" x14ac:dyDescent="0.25">
      <c r="C17" s="14">
        <f>SUM(E2:E13,E17)</f>
        <v>72.36999999999999</v>
      </c>
      <c r="D17" s="2">
        <f>MAX(D2:D13)</f>
        <v>23.2</v>
      </c>
      <c r="E17" s="2">
        <f>MAX(E2:E13)</f>
        <v>11.63</v>
      </c>
    </row>
    <row r="19" spans="1:6" x14ac:dyDescent="0.25">
      <c r="A19" s="1" t="s">
        <v>87</v>
      </c>
      <c r="B19" s="2">
        <v>65.969999999999899</v>
      </c>
    </row>
    <row r="20" spans="1:6" x14ac:dyDescent="0.25">
      <c r="A20" s="2" t="s">
        <v>88</v>
      </c>
      <c r="B20" s="2">
        <v>65.569999999999894</v>
      </c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B1EB5-106D-45CF-9F28-C1DF2BFA6FD0}">
  <dimension ref="A1:AD34"/>
  <sheetViews>
    <sheetView workbookViewId="0">
      <selection activeCell="E17" sqref="E1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4" width="9.140625" style="5"/>
    <col min="15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L1" s="6"/>
      <c r="M1" s="6"/>
      <c r="N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2" t="s">
        <v>183</v>
      </c>
      <c r="B2" s="2">
        <v>106161</v>
      </c>
      <c r="C2" s="5">
        <v>4.5599999999999996</v>
      </c>
      <c r="D2" s="5">
        <v>-0.1</v>
      </c>
      <c r="E2" s="5">
        <v>4</v>
      </c>
      <c r="F2" s="20" t="s">
        <v>16</v>
      </c>
      <c r="H2" s="10"/>
      <c r="I2" s="10"/>
      <c r="J2" s="10"/>
      <c r="K2" s="10"/>
      <c r="L2" s="10"/>
      <c r="M2" s="10"/>
      <c r="N2" s="10"/>
      <c r="AA2" s="7"/>
      <c r="AB2" s="7"/>
      <c r="AC2" s="7"/>
      <c r="AD2" s="7"/>
    </row>
    <row r="3" spans="1:30" x14ac:dyDescent="0.25">
      <c r="A3" s="2" t="s">
        <v>161</v>
      </c>
      <c r="B3" s="2">
        <v>99903</v>
      </c>
      <c r="C3" s="5">
        <v>1.73</v>
      </c>
      <c r="D3" s="5">
        <v>-0.5</v>
      </c>
      <c r="E3" s="5">
        <v>1.54</v>
      </c>
      <c r="F3" s="1" t="s">
        <v>16</v>
      </c>
      <c r="AA3" s="1"/>
      <c r="AB3" s="1"/>
      <c r="AC3" s="1"/>
      <c r="AD3" s="1"/>
    </row>
    <row r="4" spans="1:30" ht="15" customHeight="1" x14ac:dyDescent="0.25">
      <c r="A4" s="2" t="s">
        <v>182</v>
      </c>
      <c r="B4" s="2">
        <v>68873</v>
      </c>
      <c r="C4" s="5">
        <v>5.91</v>
      </c>
      <c r="D4" s="5">
        <v>1</v>
      </c>
      <c r="E4" s="5">
        <v>4.1900000000000004</v>
      </c>
      <c r="F4" s="1" t="s">
        <v>14</v>
      </c>
      <c r="AA4" s="1"/>
      <c r="AB4" s="1"/>
      <c r="AC4" s="1"/>
      <c r="AD4" s="1"/>
    </row>
    <row r="5" spans="1:30" ht="15" customHeight="1" x14ac:dyDescent="0.25">
      <c r="A5" s="2" t="s">
        <v>128</v>
      </c>
      <c r="B5" s="2">
        <v>60852</v>
      </c>
      <c r="C5" s="5">
        <v>3.09</v>
      </c>
      <c r="D5" s="5">
        <v>-0.9</v>
      </c>
      <c r="E5" s="5">
        <v>4.04</v>
      </c>
      <c r="F5" s="1" t="s">
        <v>13</v>
      </c>
      <c r="AA5" s="1"/>
      <c r="AB5" s="1"/>
      <c r="AC5" s="1"/>
      <c r="AD5" s="1"/>
    </row>
    <row r="6" spans="1:30" ht="15" customHeight="1" x14ac:dyDescent="0.25">
      <c r="A6" s="2" t="s">
        <v>166</v>
      </c>
      <c r="B6" s="2">
        <v>68821</v>
      </c>
      <c r="C6" s="5">
        <v>4.68</v>
      </c>
      <c r="D6" s="5">
        <v>2.4</v>
      </c>
      <c r="E6" s="5">
        <v>5.9</v>
      </c>
      <c r="F6" s="1" t="s">
        <v>13</v>
      </c>
      <c r="AA6" s="1"/>
      <c r="AB6" s="1"/>
      <c r="AC6" s="1"/>
      <c r="AD6" s="1"/>
    </row>
    <row r="7" spans="1:30" ht="15" customHeight="1" x14ac:dyDescent="0.25">
      <c r="A7" s="2" t="s">
        <v>54</v>
      </c>
      <c r="B7" s="2">
        <v>105068</v>
      </c>
      <c r="C7" s="5">
        <v>2.81</v>
      </c>
      <c r="D7" s="5">
        <v>0.4</v>
      </c>
      <c r="E7" s="5">
        <v>4.33</v>
      </c>
      <c r="F7" s="1" t="s">
        <v>12</v>
      </c>
      <c r="AA7" s="1"/>
      <c r="AB7" s="1"/>
      <c r="AC7" s="1"/>
      <c r="AD7" s="1"/>
    </row>
    <row r="8" spans="1:30" ht="15" customHeight="1" x14ac:dyDescent="0.25">
      <c r="A8" s="2" t="s">
        <v>168</v>
      </c>
      <c r="B8" s="2">
        <v>105647</v>
      </c>
      <c r="C8" s="5">
        <v>1.63</v>
      </c>
      <c r="D8" s="5">
        <v>0.5</v>
      </c>
      <c r="E8" s="5">
        <v>2.42</v>
      </c>
      <c r="F8" s="1" t="s">
        <v>12</v>
      </c>
      <c r="AA8" s="1"/>
      <c r="AB8" s="1"/>
      <c r="AC8" s="1"/>
      <c r="AD8" s="1"/>
    </row>
    <row r="9" spans="1:30" ht="15" customHeight="1" x14ac:dyDescent="0.25">
      <c r="A9" s="2" t="s">
        <v>162</v>
      </c>
      <c r="B9" s="2">
        <v>85931</v>
      </c>
      <c r="C9" s="5">
        <v>5.4</v>
      </c>
      <c r="D9" s="5">
        <v>2</v>
      </c>
      <c r="E9" s="5">
        <v>5.13</v>
      </c>
      <c r="F9" s="1" t="s">
        <v>12</v>
      </c>
      <c r="AA9" s="1"/>
      <c r="AB9" s="1"/>
      <c r="AC9" s="1"/>
      <c r="AD9" s="1"/>
    </row>
    <row r="10" spans="1:30" ht="15" customHeight="1" x14ac:dyDescent="0.25">
      <c r="A10" s="9" t="s">
        <v>7</v>
      </c>
      <c r="B10" s="9">
        <v>87863</v>
      </c>
      <c r="C10" s="8">
        <v>19.329999999999998</v>
      </c>
      <c r="D10" s="8">
        <f>16.7*2</f>
        <v>33.4</v>
      </c>
      <c r="E10" s="8">
        <v>12.02</v>
      </c>
      <c r="F10" s="7" t="s">
        <v>12</v>
      </c>
      <c r="G10" s="10" t="s">
        <v>72</v>
      </c>
      <c r="AA10" s="1"/>
      <c r="AB10" s="1"/>
      <c r="AC10" s="1"/>
      <c r="AD10" s="1"/>
    </row>
    <row r="11" spans="1:30" ht="15" customHeight="1" x14ac:dyDescent="0.25">
      <c r="A11" s="2" t="s">
        <v>184</v>
      </c>
      <c r="B11" s="2">
        <v>73317</v>
      </c>
      <c r="C11" s="5">
        <v>6.38</v>
      </c>
      <c r="D11" s="5">
        <v>2.76</v>
      </c>
      <c r="E11" s="5">
        <v>3.09</v>
      </c>
      <c r="F11" s="1" t="s">
        <v>11</v>
      </c>
      <c r="AA11" s="1"/>
      <c r="AB11" s="1"/>
      <c r="AC11" s="1"/>
      <c r="AD11" s="1"/>
    </row>
    <row r="12" spans="1:30" ht="15" customHeight="1" x14ac:dyDescent="0.25">
      <c r="A12" s="2" t="s">
        <v>165</v>
      </c>
      <c r="B12" s="2">
        <v>71604</v>
      </c>
      <c r="C12" s="5">
        <v>4.4400000000000004</v>
      </c>
      <c r="D12" s="5">
        <v>6.9</v>
      </c>
      <c r="E12" s="5">
        <v>3.96</v>
      </c>
      <c r="F12" s="1" t="s">
        <v>10</v>
      </c>
      <c r="AA12" s="1"/>
      <c r="AB12" s="1"/>
      <c r="AC12" s="1"/>
      <c r="AD12" s="1"/>
    </row>
    <row r="13" spans="1:30" ht="15" customHeight="1" x14ac:dyDescent="0.25">
      <c r="A13" s="2" t="s">
        <v>185</v>
      </c>
      <c r="B13" s="2">
        <v>90768</v>
      </c>
      <c r="C13" s="5">
        <v>5.31</v>
      </c>
      <c r="D13" s="5">
        <v>4.2</v>
      </c>
      <c r="E13" s="5">
        <v>3.94</v>
      </c>
      <c r="F13" s="1" t="s">
        <v>10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52.059999999999995</v>
      </c>
    </row>
    <row r="16" spans="1:30" x14ac:dyDescent="0.25">
      <c r="C16" s="4"/>
    </row>
    <row r="17" spans="1:6" x14ac:dyDescent="0.25">
      <c r="C17" s="14">
        <f>SUM(E2:E13,E17)</f>
        <v>66.58</v>
      </c>
      <c r="D17" s="2">
        <f>MAX(D2:D13)</f>
        <v>33.4</v>
      </c>
      <c r="E17" s="2">
        <f>MAX(E2:E13)</f>
        <v>12.02</v>
      </c>
    </row>
    <row r="19" spans="1:6" x14ac:dyDescent="0.25">
      <c r="A19" s="1" t="s">
        <v>87</v>
      </c>
      <c r="B19" s="2">
        <v>65.569999999999894</v>
      </c>
    </row>
    <row r="20" spans="1:6" x14ac:dyDescent="0.25">
      <c r="A20" s="2" t="s">
        <v>88</v>
      </c>
      <c r="B20" s="4">
        <v>65.499999999999901</v>
      </c>
    </row>
    <row r="23" spans="1:6" x14ac:dyDescent="0.25">
      <c r="F23" s="5"/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7216-9B2F-47B9-B3BB-1952611C85F5}">
  <dimension ref="A1:AD37"/>
  <sheetViews>
    <sheetView workbookViewId="0">
      <selection activeCell="D2" sqref="D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11" t="s">
        <v>188</v>
      </c>
      <c r="B2" s="11">
        <v>101290</v>
      </c>
      <c r="C2" s="11">
        <v>4.7699999999999996</v>
      </c>
      <c r="D2" s="11">
        <f>8.5*2</f>
        <v>17</v>
      </c>
      <c r="E2" s="11">
        <v>8.5</v>
      </c>
      <c r="F2" s="7" t="s">
        <v>16</v>
      </c>
      <c r="G2" s="10" t="s">
        <v>72</v>
      </c>
      <c r="AA2" s="1"/>
      <c r="AB2" s="1"/>
      <c r="AC2" s="1"/>
      <c r="AD2" s="1"/>
    </row>
    <row r="3" spans="1:30" s="9" customFormat="1" x14ac:dyDescent="0.25">
      <c r="A3" s="2" t="s">
        <v>186</v>
      </c>
      <c r="B3" s="2">
        <v>105786</v>
      </c>
      <c r="C3" s="2">
        <v>2.1800000000000002</v>
      </c>
      <c r="D3" s="2">
        <v>1</v>
      </c>
      <c r="E3" s="5">
        <v>2.16</v>
      </c>
      <c r="F3" s="1" t="s">
        <v>16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2" t="s">
        <v>45</v>
      </c>
      <c r="B4" s="2">
        <v>84854</v>
      </c>
      <c r="C4" s="2">
        <v>3.88</v>
      </c>
      <c r="D4" s="2">
        <v>-4.3</v>
      </c>
      <c r="E4" s="5">
        <v>3.7</v>
      </c>
      <c r="F4" s="20" t="s">
        <v>14</v>
      </c>
      <c r="AA4" s="1"/>
      <c r="AB4" s="1"/>
      <c r="AC4" s="1"/>
      <c r="AD4" s="1"/>
    </row>
    <row r="5" spans="1:30" ht="15" customHeight="1" x14ac:dyDescent="0.25">
      <c r="A5" s="2" t="s">
        <v>176</v>
      </c>
      <c r="B5" s="2">
        <v>104649</v>
      </c>
      <c r="C5" s="2">
        <v>1.68</v>
      </c>
      <c r="D5" s="2">
        <v>1.5</v>
      </c>
      <c r="E5" s="5">
        <v>3.14</v>
      </c>
      <c r="F5" s="1" t="s">
        <v>13</v>
      </c>
      <c r="AA5" s="1"/>
      <c r="AB5" s="1"/>
      <c r="AC5" s="1"/>
      <c r="AD5" s="1"/>
    </row>
    <row r="6" spans="1:30" ht="15" customHeight="1" x14ac:dyDescent="0.25">
      <c r="A6" s="2" t="s">
        <v>189</v>
      </c>
      <c r="B6" s="2">
        <v>71116</v>
      </c>
      <c r="C6" s="2">
        <v>4.16</v>
      </c>
      <c r="D6" s="2">
        <v>5.6</v>
      </c>
      <c r="E6" s="5">
        <v>5.6</v>
      </c>
      <c r="F6" s="1" t="s">
        <v>13</v>
      </c>
      <c r="AA6" s="1"/>
      <c r="AB6" s="1"/>
      <c r="AC6" s="1"/>
      <c r="AD6" s="1"/>
    </row>
    <row r="7" spans="1:30" ht="15" customHeight="1" x14ac:dyDescent="0.25">
      <c r="A7" s="2" t="s">
        <v>162</v>
      </c>
      <c r="B7" s="2">
        <v>85931</v>
      </c>
      <c r="C7" s="2">
        <v>5.14</v>
      </c>
      <c r="D7" s="2">
        <v>0.3</v>
      </c>
      <c r="E7" s="5">
        <v>4.16</v>
      </c>
      <c r="F7" s="1" t="s">
        <v>12</v>
      </c>
      <c r="AA7" s="1"/>
      <c r="AB7" s="1"/>
      <c r="AC7" s="1"/>
      <c r="AD7" s="1"/>
    </row>
    <row r="8" spans="1:30" ht="15" customHeight="1" x14ac:dyDescent="0.25">
      <c r="A8" s="18" t="s">
        <v>7</v>
      </c>
      <c r="B8" s="18">
        <v>87863</v>
      </c>
      <c r="C8" s="18">
        <v>18.350000000000001</v>
      </c>
      <c r="D8" s="18">
        <v>8.3000000000000007</v>
      </c>
      <c r="E8" s="19">
        <v>11.75</v>
      </c>
      <c r="F8" s="20" t="s">
        <v>12</v>
      </c>
      <c r="AA8" s="1"/>
      <c r="AB8" s="1"/>
      <c r="AC8" s="1"/>
      <c r="AD8" s="1"/>
    </row>
    <row r="9" spans="1:30" ht="15" customHeight="1" x14ac:dyDescent="0.25">
      <c r="A9" s="2" t="s">
        <v>37</v>
      </c>
      <c r="B9" s="2">
        <v>94857</v>
      </c>
      <c r="C9" s="2">
        <v>5.36</v>
      </c>
      <c r="D9" s="2">
        <v>4.0999999999999996</v>
      </c>
      <c r="E9" s="5">
        <v>4.08</v>
      </c>
      <c r="F9" s="1" t="s">
        <v>12</v>
      </c>
      <c r="AA9" s="1"/>
      <c r="AB9" s="1"/>
      <c r="AC9" s="1"/>
      <c r="AD9" s="1"/>
    </row>
    <row r="10" spans="1:30" ht="15" customHeight="1" x14ac:dyDescent="0.25">
      <c r="A10" s="2" t="s">
        <v>159</v>
      </c>
      <c r="B10" s="2">
        <v>96340</v>
      </c>
      <c r="C10" s="2">
        <v>6.09</v>
      </c>
      <c r="D10" s="2">
        <v>3.5</v>
      </c>
      <c r="E10" s="5">
        <v>5.15</v>
      </c>
      <c r="F10" s="1" t="s">
        <v>12</v>
      </c>
      <c r="AA10" s="1"/>
      <c r="AB10" s="1"/>
      <c r="AC10" s="1"/>
      <c r="AD10" s="1"/>
    </row>
    <row r="11" spans="1:30" ht="15" customHeight="1" x14ac:dyDescent="0.25">
      <c r="A11" s="2" t="s">
        <v>190</v>
      </c>
      <c r="B11" s="2">
        <v>73476</v>
      </c>
      <c r="C11" s="2">
        <v>6.38</v>
      </c>
      <c r="D11" s="2">
        <v>4.2</v>
      </c>
      <c r="E11" s="5">
        <v>4.2</v>
      </c>
      <c r="F11" s="1" t="s">
        <v>11</v>
      </c>
      <c r="AA11" s="1"/>
      <c r="AB11" s="1"/>
      <c r="AC11" s="1"/>
      <c r="AD11" s="1"/>
    </row>
    <row r="12" spans="1:30" ht="15" customHeight="1" x14ac:dyDescent="0.25">
      <c r="A12" s="2" t="s">
        <v>187</v>
      </c>
      <c r="B12" s="2">
        <v>104085</v>
      </c>
      <c r="C12" s="2">
        <v>2.74</v>
      </c>
      <c r="D12" s="2">
        <v>3.9</v>
      </c>
      <c r="E12" s="5">
        <v>3.32</v>
      </c>
      <c r="F12" s="1" t="s">
        <v>10</v>
      </c>
      <c r="AA12" s="1"/>
      <c r="AB12" s="1"/>
      <c r="AC12" s="1"/>
      <c r="AD12" s="1"/>
    </row>
    <row r="13" spans="1:30" ht="15" customHeight="1" x14ac:dyDescent="0.25">
      <c r="A13" s="2" t="s">
        <v>122</v>
      </c>
      <c r="B13" s="2">
        <v>91251</v>
      </c>
      <c r="C13" s="2">
        <v>4.6900000000000004</v>
      </c>
      <c r="D13" s="2">
        <v>2.2999999999999998</v>
      </c>
      <c r="E13" s="5">
        <v>6.17</v>
      </c>
      <c r="F13" s="1" t="s">
        <v>10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47.4</v>
      </c>
    </row>
    <row r="16" spans="1:30" x14ac:dyDescent="0.25">
      <c r="C16" s="4"/>
    </row>
    <row r="17" spans="1:6" x14ac:dyDescent="0.25">
      <c r="C17" s="14">
        <f>SUM(E2:E13,E17)</f>
        <v>73.680000000000007</v>
      </c>
      <c r="D17" s="2">
        <f>MAX(D2:D13)</f>
        <v>17</v>
      </c>
      <c r="E17" s="2">
        <f>MAX(E2:E13)</f>
        <v>11.75</v>
      </c>
    </row>
    <row r="19" spans="1:6" x14ac:dyDescent="0.25">
      <c r="A19" s="1" t="s">
        <v>87</v>
      </c>
      <c r="B19" s="4">
        <v>65.499999999999901</v>
      </c>
    </row>
    <row r="20" spans="1:6" x14ac:dyDescent="0.25">
      <c r="A20" s="2" t="s">
        <v>88</v>
      </c>
      <c r="B20" s="2">
        <v>67.639999999999901</v>
      </c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  <row r="37" spans="6:6" x14ac:dyDescent="0.25">
      <c r="F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B39F-1BA0-4917-B421-7BA42ACD6669}">
  <dimension ref="A1:AD34"/>
  <sheetViews>
    <sheetView workbookViewId="0">
      <selection activeCell="E17" sqref="E1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14" t="s">
        <v>126</v>
      </c>
      <c r="B2" s="14">
        <v>104026</v>
      </c>
      <c r="C2" s="14">
        <v>6.5</v>
      </c>
      <c r="D2" s="14">
        <v>3</v>
      </c>
      <c r="E2" s="14">
        <v>4.88</v>
      </c>
      <c r="F2" s="20" t="s">
        <v>16</v>
      </c>
      <c r="G2" s="22"/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11" t="s">
        <v>191</v>
      </c>
      <c r="B3" s="11">
        <v>104578</v>
      </c>
      <c r="C3" s="11">
        <v>2.2999999999999998</v>
      </c>
      <c r="D3" s="11">
        <f>8.3*2</f>
        <v>16.600000000000001</v>
      </c>
      <c r="E3" s="10">
        <v>8.3000000000000007</v>
      </c>
      <c r="F3" s="7" t="s">
        <v>16</v>
      </c>
      <c r="G3" s="10" t="s">
        <v>72</v>
      </c>
      <c r="AA3" s="1"/>
      <c r="AB3" s="1"/>
      <c r="AC3" s="1"/>
      <c r="AD3" s="1"/>
    </row>
    <row r="4" spans="1:30" ht="15" customHeight="1" x14ac:dyDescent="0.25">
      <c r="A4" s="14" t="s">
        <v>25</v>
      </c>
      <c r="B4" s="14">
        <v>86776</v>
      </c>
      <c r="C4" s="14">
        <v>11.06</v>
      </c>
      <c r="D4" s="14">
        <v>0.7</v>
      </c>
      <c r="E4" s="16">
        <v>6.38</v>
      </c>
      <c r="F4" s="1" t="s">
        <v>14</v>
      </c>
      <c r="G4" s="16"/>
      <c r="AA4" s="1"/>
      <c r="AB4" s="1"/>
      <c r="AC4" s="1"/>
      <c r="AD4" s="1"/>
    </row>
    <row r="5" spans="1:30" ht="15" customHeight="1" x14ac:dyDescent="0.25">
      <c r="A5" s="14" t="s">
        <v>189</v>
      </c>
      <c r="B5" s="14">
        <v>71116</v>
      </c>
      <c r="C5" s="14">
        <v>3.59</v>
      </c>
      <c r="D5" s="14">
        <v>1.7</v>
      </c>
      <c r="E5" s="16">
        <v>3.65</v>
      </c>
      <c r="F5" s="1" t="s">
        <v>13</v>
      </c>
      <c r="G5" s="16"/>
      <c r="AA5" s="1"/>
      <c r="AB5" s="1"/>
      <c r="AC5" s="1"/>
      <c r="AD5" s="1"/>
    </row>
    <row r="6" spans="1:30" ht="15" customHeight="1" x14ac:dyDescent="0.25">
      <c r="A6" s="14" t="s">
        <v>30</v>
      </c>
      <c r="B6" s="14">
        <v>72142</v>
      </c>
      <c r="C6" s="14">
        <v>9.6300000000000008</v>
      </c>
      <c r="D6" s="14">
        <v>8</v>
      </c>
      <c r="E6" s="16">
        <v>5.82</v>
      </c>
      <c r="F6" s="1" t="s">
        <v>13</v>
      </c>
      <c r="G6" s="16"/>
      <c r="AA6" s="1"/>
      <c r="AB6" s="1"/>
      <c r="AC6" s="1"/>
      <c r="AD6" s="1"/>
    </row>
    <row r="7" spans="1:30" ht="15" customHeight="1" x14ac:dyDescent="0.25">
      <c r="A7" s="14" t="s">
        <v>177</v>
      </c>
      <c r="B7" s="14">
        <v>102998</v>
      </c>
      <c r="C7" s="14">
        <v>1.45</v>
      </c>
      <c r="D7" s="14">
        <v>1.7</v>
      </c>
      <c r="E7" s="16">
        <v>4.45</v>
      </c>
      <c r="F7" s="1" t="s">
        <v>12</v>
      </c>
      <c r="G7" s="16"/>
      <c r="AA7" s="1"/>
      <c r="AB7" s="1"/>
      <c r="AC7" s="1"/>
      <c r="AD7" s="1"/>
    </row>
    <row r="8" spans="1:30" ht="15" customHeight="1" x14ac:dyDescent="0.25">
      <c r="A8" s="14" t="s">
        <v>54</v>
      </c>
      <c r="B8" s="14">
        <v>105068</v>
      </c>
      <c r="C8" s="14">
        <v>2.94</v>
      </c>
      <c r="D8" s="14">
        <v>1.2</v>
      </c>
      <c r="E8" s="16">
        <v>3.55</v>
      </c>
      <c r="F8" s="1" t="s">
        <v>12</v>
      </c>
      <c r="G8" s="16"/>
      <c r="AA8" s="1"/>
      <c r="AB8" s="1"/>
      <c r="AC8" s="1"/>
      <c r="AD8" s="1"/>
    </row>
    <row r="9" spans="1:30" ht="15" customHeight="1" x14ac:dyDescent="0.25">
      <c r="A9" s="14" t="s">
        <v>57</v>
      </c>
      <c r="B9" s="14">
        <v>81845</v>
      </c>
      <c r="C9" s="14">
        <v>8.32</v>
      </c>
      <c r="D9" s="14">
        <v>6.1</v>
      </c>
      <c r="E9" s="16">
        <v>5.79</v>
      </c>
      <c r="F9" s="1" t="s">
        <v>12</v>
      </c>
      <c r="G9" s="16"/>
      <c r="AA9" s="1"/>
      <c r="AB9" s="1"/>
      <c r="AC9" s="1"/>
      <c r="AD9" s="1"/>
    </row>
    <row r="10" spans="1:30" ht="15" customHeight="1" x14ac:dyDescent="0.25">
      <c r="A10" s="14" t="s">
        <v>159</v>
      </c>
      <c r="B10" s="14">
        <v>96340</v>
      </c>
      <c r="C10" s="14">
        <v>5.81</v>
      </c>
      <c r="D10" s="14">
        <v>1.6</v>
      </c>
      <c r="E10" s="16">
        <v>4.76</v>
      </c>
      <c r="F10" s="1" t="s">
        <v>12</v>
      </c>
      <c r="G10" s="16"/>
      <c r="AA10" s="1"/>
      <c r="AB10" s="1"/>
      <c r="AC10" s="1"/>
      <c r="AD10" s="1"/>
    </row>
    <row r="11" spans="1:30" ht="15" customHeight="1" x14ac:dyDescent="0.25">
      <c r="A11" s="14" t="s">
        <v>190</v>
      </c>
      <c r="B11" s="14">
        <v>73476</v>
      </c>
      <c r="C11" s="14">
        <v>6.57</v>
      </c>
      <c r="D11" s="14">
        <v>4.1500000000000004</v>
      </c>
      <c r="E11" s="16">
        <v>4.18</v>
      </c>
      <c r="F11" s="1" t="s">
        <v>11</v>
      </c>
      <c r="G11" s="16"/>
      <c r="AA11" s="1"/>
      <c r="AB11" s="1"/>
      <c r="AC11" s="1"/>
      <c r="AD11" s="1"/>
    </row>
    <row r="12" spans="1:30" ht="15" customHeight="1" x14ac:dyDescent="0.25">
      <c r="A12" s="14" t="s">
        <v>165</v>
      </c>
      <c r="B12" s="14">
        <v>71604</v>
      </c>
      <c r="C12" s="14">
        <v>4.62</v>
      </c>
      <c r="D12" s="14">
        <v>4.9000000000000004</v>
      </c>
      <c r="E12" s="16">
        <v>4.67</v>
      </c>
      <c r="F12" s="1" t="s">
        <v>10</v>
      </c>
      <c r="G12" s="16"/>
      <c r="AA12" s="1"/>
      <c r="AB12" s="1"/>
      <c r="AC12" s="1"/>
      <c r="AD12" s="1"/>
    </row>
    <row r="13" spans="1:30" ht="15" customHeight="1" x14ac:dyDescent="0.25">
      <c r="A13" s="14" t="s">
        <v>40</v>
      </c>
      <c r="B13" s="14">
        <v>89226</v>
      </c>
      <c r="C13" s="14">
        <v>3.77</v>
      </c>
      <c r="D13" s="14">
        <v>0.5</v>
      </c>
      <c r="E13" s="16">
        <v>4</v>
      </c>
      <c r="F13" s="1" t="s">
        <v>10</v>
      </c>
      <c r="G13" s="16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50.15</v>
      </c>
    </row>
    <row r="16" spans="1:30" x14ac:dyDescent="0.25">
      <c r="C16" s="4"/>
    </row>
    <row r="17" spans="1:6" x14ac:dyDescent="0.25">
      <c r="C17" s="14">
        <f>SUM(E2:E13,E17)</f>
        <v>68.72999999999999</v>
      </c>
      <c r="D17" s="2">
        <f>MAX(D2:D13)</f>
        <v>16.600000000000001</v>
      </c>
      <c r="E17" s="2">
        <f>MAX(E2:E13)</f>
        <v>8.3000000000000007</v>
      </c>
    </row>
    <row r="19" spans="1:6" x14ac:dyDescent="0.25">
      <c r="A19" s="1" t="s">
        <v>87</v>
      </c>
      <c r="B19" s="2">
        <v>67.639999999999901</v>
      </c>
    </row>
    <row r="20" spans="1:6" x14ac:dyDescent="0.25">
      <c r="A20" s="2" t="s">
        <v>88</v>
      </c>
      <c r="B20" s="2">
        <v>67.179999999999893</v>
      </c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1826-B4AF-49CB-BB4D-7111EABAD6F6}">
  <dimension ref="A1:AD20"/>
  <sheetViews>
    <sheetView workbookViewId="0">
      <selection activeCell="E17" sqref="E1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" t="s">
        <v>192</v>
      </c>
      <c r="B2" s="2">
        <v>104578</v>
      </c>
      <c r="C2" s="2">
        <v>1.02</v>
      </c>
      <c r="D2" s="2">
        <v>-0.1</v>
      </c>
      <c r="E2" s="2">
        <v>4.0999999999999996</v>
      </c>
      <c r="F2" s="1" t="s">
        <v>16</v>
      </c>
      <c r="AA2" s="1"/>
      <c r="AB2" s="1"/>
      <c r="AC2" s="1"/>
      <c r="AD2" s="1"/>
    </row>
    <row r="3" spans="1:30" x14ac:dyDescent="0.25">
      <c r="A3" s="2" t="s">
        <v>193</v>
      </c>
      <c r="B3" s="2">
        <v>106161</v>
      </c>
      <c r="C3" s="2">
        <v>5.68</v>
      </c>
      <c r="D3" s="2">
        <v>2</v>
      </c>
      <c r="E3" s="5">
        <v>4.04</v>
      </c>
      <c r="F3" s="1" t="s">
        <v>16</v>
      </c>
      <c r="AA3" s="1"/>
      <c r="AB3" s="1"/>
      <c r="AC3" s="1"/>
      <c r="AD3" s="1"/>
    </row>
    <row r="4" spans="1:30" ht="15" customHeight="1" x14ac:dyDescent="0.25">
      <c r="A4" s="2" t="s">
        <v>167</v>
      </c>
      <c r="B4" s="2">
        <v>38431</v>
      </c>
      <c r="C4" s="2">
        <v>6.12</v>
      </c>
      <c r="D4" s="2">
        <v>6.5</v>
      </c>
      <c r="E4" s="5">
        <v>5.3</v>
      </c>
      <c r="F4" s="1" t="s">
        <v>14</v>
      </c>
      <c r="AA4" s="1"/>
      <c r="AB4" s="1"/>
      <c r="AC4" s="1"/>
      <c r="AD4" s="1"/>
    </row>
    <row r="5" spans="1:30" ht="15" customHeight="1" x14ac:dyDescent="0.25">
      <c r="A5" s="2" t="s">
        <v>166</v>
      </c>
      <c r="B5" s="2">
        <v>68821</v>
      </c>
      <c r="C5" s="2">
        <v>4.01</v>
      </c>
      <c r="D5" s="2">
        <v>-1.3</v>
      </c>
      <c r="E5" s="5">
        <v>5.18</v>
      </c>
      <c r="F5" s="1" t="s">
        <v>13</v>
      </c>
      <c r="AA5" s="1"/>
      <c r="AB5" s="1"/>
      <c r="AC5" s="1"/>
      <c r="AD5" s="1"/>
    </row>
    <row r="6" spans="1:30" ht="15" customHeight="1" x14ac:dyDescent="0.25">
      <c r="A6" s="2" t="s">
        <v>30</v>
      </c>
      <c r="B6" s="2">
        <v>72142</v>
      </c>
      <c r="C6" s="2">
        <v>8.07</v>
      </c>
      <c r="D6" s="2">
        <v>-1.3</v>
      </c>
      <c r="E6" s="5">
        <v>5.35</v>
      </c>
      <c r="F6" s="1" t="s">
        <v>13</v>
      </c>
      <c r="AA6" s="1"/>
      <c r="AB6" s="1"/>
      <c r="AC6" s="1"/>
      <c r="AD6" s="1"/>
    </row>
    <row r="7" spans="1:30" ht="15" customHeight="1" x14ac:dyDescent="0.25">
      <c r="A7" s="2" t="s">
        <v>177</v>
      </c>
      <c r="B7" s="2">
        <v>102998</v>
      </c>
      <c r="C7" s="2">
        <v>1.21</v>
      </c>
      <c r="D7" s="2">
        <v>0.2</v>
      </c>
      <c r="E7" s="5">
        <v>3.03</v>
      </c>
      <c r="F7" s="1" t="s">
        <v>12</v>
      </c>
      <c r="AA7" s="1"/>
      <c r="AB7" s="1"/>
      <c r="AC7" s="1"/>
      <c r="AD7" s="1"/>
    </row>
    <row r="8" spans="1:30" ht="15" customHeight="1" x14ac:dyDescent="0.25">
      <c r="A8" s="2" t="s">
        <v>54</v>
      </c>
      <c r="B8" s="2">
        <v>105068</v>
      </c>
      <c r="C8" s="2">
        <v>4.53</v>
      </c>
      <c r="D8" s="2">
        <v>10</v>
      </c>
      <c r="E8" s="5">
        <v>4.84</v>
      </c>
      <c r="F8" s="1" t="s">
        <v>12</v>
      </c>
      <c r="AA8" s="1"/>
      <c r="AB8" s="1"/>
      <c r="AC8" s="1"/>
      <c r="AD8" s="1"/>
    </row>
    <row r="9" spans="1:30" ht="15" customHeight="1" x14ac:dyDescent="0.25">
      <c r="A9" s="9" t="s">
        <v>26</v>
      </c>
      <c r="B9" s="9">
        <v>70986</v>
      </c>
      <c r="C9" s="9">
        <v>9.1300000000000008</v>
      </c>
      <c r="D9" s="9">
        <f>12.7*2</f>
        <v>25.4</v>
      </c>
      <c r="E9" s="8">
        <v>6.26</v>
      </c>
      <c r="F9" s="7" t="s">
        <v>12</v>
      </c>
      <c r="G9" s="8" t="s">
        <v>72</v>
      </c>
      <c r="AA9" s="1"/>
      <c r="AB9" s="1"/>
      <c r="AC9" s="1"/>
      <c r="AD9" s="1"/>
    </row>
    <row r="10" spans="1:30" ht="15" customHeight="1" x14ac:dyDescent="0.25">
      <c r="A10" s="2" t="s">
        <v>37</v>
      </c>
      <c r="B10" s="2">
        <v>94857</v>
      </c>
      <c r="C10" s="2">
        <v>7.04</v>
      </c>
      <c r="D10" s="2">
        <v>10.6</v>
      </c>
      <c r="E10" s="5">
        <v>5.18</v>
      </c>
      <c r="F10" s="1" t="s">
        <v>12</v>
      </c>
      <c r="AA10" s="1"/>
      <c r="AB10" s="1"/>
      <c r="AC10" s="1"/>
      <c r="AD10" s="1"/>
    </row>
    <row r="11" spans="1:30" ht="15" customHeight="1" x14ac:dyDescent="0.25">
      <c r="A11" s="2" t="s">
        <v>190</v>
      </c>
      <c r="B11" s="2">
        <v>73476</v>
      </c>
      <c r="C11" s="2">
        <v>6.65</v>
      </c>
      <c r="D11" s="2">
        <v>3.89</v>
      </c>
      <c r="E11" s="5">
        <v>4.08</v>
      </c>
      <c r="F11" s="1" t="s">
        <v>11</v>
      </c>
      <c r="AA11" s="1"/>
      <c r="AB11" s="1"/>
      <c r="AC11" s="1"/>
      <c r="AD11" s="1"/>
    </row>
    <row r="12" spans="1:30" s="9" customFormat="1" ht="15" customHeight="1" x14ac:dyDescent="0.25">
      <c r="A12" s="2" t="s">
        <v>169</v>
      </c>
      <c r="B12" s="2">
        <v>105897</v>
      </c>
      <c r="C12" s="2">
        <v>8.3699999999999992</v>
      </c>
      <c r="D12" s="2">
        <v>4.9000000000000004</v>
      </c>
      <c r="E12" s="5">
        <v>5.47</v>
      </c>
      <c r="F12" s="20" t="s">
        <v>10</v>
      </c>
      <c r="H12" s="8"/>
      <c r="I12" s="8"/>
      <c r="J12" s="8"/>
      <c r="K12" s="8"/>
      <c r="AA12" s="7"/>
      <c r="AB12" s="7"/>
      <c r="AC12" s="7"/>
      <c r="AD12" s="7"/>
    </row>
    <row r="13" spans="1:30" ht="15" customHeight="1" x14ac:dyDescent="0.25">
      <c r="A13" s="2" t="s">
        <v>66</v>
      </c>
      <c r="B13" s="2">
        <v>63172</v>
      </c>
      <c r="C13" s="2">
        <v>5.25</v>
      </c>
      <c r="D13" s="2">
        <v>6.9</v>
      </c>
      <c r="E13" s="5">
        <v>6.9</v>
      </c>
      <c r="F13" s="1" t="s">
        <v>10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67.69</v>
      </c>
    </row>
    <row r="16" spans="1:30" x14ac:dyDescent="0.25">
      <c r="C16" s="4"/>
    </row>
    <row r="17" spans="1:5" x14ac:dyDescent="0.25">
      <c r="C17" s="14">
        <f>SUM(E2:E13,E17)</f>
        <v>66.63</v>
      </c>
      <c r="D17" s="2">
        <f>MAX(D2:D13)</f>
        <v>25.4</v>
      </c>
      <c r="E17" s="2">
        <f>MAX(E2:E13)</f>
        <v>6.9</v>
      </c>
    </row>
    <row r="19" spans="1:5" x14ac:dyDescent="0.25">
      <c r="A19" s="1" t="s">
        <v>87</v>
      </c>
      <c r="B19" s="2">
        <v>67.179999999999893</v>
      </c>
    </row>
    <row r="20" spans="1:5" x14ac:dyDescent="0.25">
      <c r="A20" s="2" t="s">
        <v>88</v>
      </c>
      <c r="B20" s="2">
        <v>68.539999999999907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3A05-E6E6-47E9-857F-02C1ED74FCA8}">
  <dimension ref="A1:AD35"/>
  <sheetViews>
    <sheetView workbookViewId="0">
      <selection activeCell="E17" sqref="E1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" t="s">
        <v>130</v>
      </c>
      <c r="B2" s="2">
        <v>101715</v>
      </c>
      <c r="C2" s="2">
        <v>6.27</v>
      </c>
      <c r="D2" s="2">
        <v>1.2</v>
      </c>
      <c r="E2" s="5">
        <v>5.15</v>
      </c>
      <c r="F2" s="1" t="s">
        <v>16</v>
      </c>
      <c r="AA2" s="1"/>
      <c r="AB2" s="1"/>
      <c r="AC2" s="1"/>
      <c r="AD2" s="1"/>
    </row>
    <row r="3" spans="1:30" x14ac:dyDescent="0.25">
      <c r="A3" s="2" t="s">
        <v>64</v>
      </c>
      <c r="B3" s="2">
        <v>69161</v>
      </c>
      <c r="C3" s="2">
        <v>4.21</v>
      </c>
      <c r="D3" s="2">
        <v>1.5</v>
      </c>
      <c r="E3" s="5">
        <v>3.12</v>
      </c>
      <c r="F3" s="20" t="s">
        <v>16</v>
      </c>
      <c r="AA3" s="1"/>
      <c r="AB3" s="1"/>
      <c r="AC3" s="1"/>
      <c r="AD3" s="1"/>
    </row>
    <row r="4" spans="1:30" s="9" customFormat="1" ht="15" customHeight="1" x14ac:dyDescent="0.25">
      <c r="A4" s="9" t="s">
        <v>167</v>
      </c>
      <c r="B4" s="9">
        <v>38431</v>
      </c>
      <c r="C4" s="9">
        <v>7.31</v>
      </c>
      <c r="D4" s="9">
        <f>12.7*2</f>
        <v>25.4</v>
      </c>
      <c r="E4" s="8">
        <v>6.53</v>
      </c>
      <c r="F4" s="7" t="s">
        <v>14</v>
      </c>
      <c r="G4" s="8" t="s">
        <v>72</v>
      </c>
      <c r="H4" s="8"/>
      <c r="I4" s="8"/>
      <c r="J4" s="8"/>
      <c r="K4" s="8"/>
      <c r="AA4" s="7"/>
      <c r="AB4" s="7"/>
      <c r="AC4" s="7"/>
      <c r="AD4" s="7"/>
    </row>
    <row r="5" spans="1:30" ht="15" customHeight="1" x14ac:dyDescent="0.25">
      <c r="A5" s="2" t="s">
        <v>134</v>
      </c>
      <c r="B5" s="2">
        <v>104257</v>
      </c>
      <c r="C5" s="2">
        <v>3.41</v>
      </c>
      <c r="D5" s="2">
        <v>3.9</v>
      </c>
      <c r="E5" s="5">
        <v>5.83</v>
      </c>
      <c r="F5" s="20" t="s">
        <v>13</v>
      </c>
      <c r="AA5" s="1"/>
      <c r="AB5" s="1"/>
      <c r="AC5" s="1"/>
      <c r="AD5" s="1"/>
    </row>
    <row r="6" spans="1:30" ht="15" customHeight="1" x14ac:dyDescent="0.25">
      <c r="A6" s="2" t="s">
        <v>194</v>
      </c>
      <c r="B6" s="2">
        <v>95542</v>
      </c>
      <c r="C6" s="2">
        <v>4.54</v>
      </c>
      <c r="D6" s="2">
        <v>11.5</v>
      </c>
      <c r="E6" s="5">
        <v>6.33</v>
      </c>
      <c r="F6" s="20" t="s">
        <v>13</v>
      </c>
      <c r="AA6" s="1"/>
      <c r="AB6" s="1"/>
      <c r="AC6" s="1"/>
      <c r="AD6" s="1"/>
    </row>
    <row r="7" spans="1:30" ht="15" customHeight="1" x14ac:dyDescent="0.25">
      <c r="A7" s="2" t="s">
        <v>195</v>
      </c>
      <c r="B7" s="2">
        <v>101889</v>
      </c>
      <c r="C7" s="2">
        <v>3.02</v>
      </c>
      <c r="D7" s="2">
        <v>4.9000000000000004</v>
      </c>
      <c r="E7" s="5">
        <v>3.2</v>
      </c>
      <c r="F7" s="20" t="s">
        <v>12</v>
      </c>
      <c r="AA7" s="1"/>
      <c r="AB7" s="1"/>
      <c r="AC7" s="1"/>
      <c r="AD7" s="1"/>
    </row>
    <row r="8" spans="1:30" ht="15" customHeight="1" x14ac:dyDescent="0.25">
      <c r="A8" s="2" t="s">
        <v>26</v>
      </c>
      <c r="B8" s="2">
        <v>70986</v>
      </c>
      <c r="C8" s="2">
        <v>7.38</v>
      </c>
      <c r="D8" s="2">
        <v>1.6</v>
      </c>
      <c r="E8" s="5">
        <v>5.95</v>
      </c>
      <c r="F8" s="20" t="s">
        <v>12</v>
      </c>
      <c r="AA8" s="1"/>
      <c r="AB8" s="1"/>
      <c r="AC8" s="1"/>
      <c r="AD8" s="1"/>
    </row>
    <row r="9" spans="1:30" ht="15" customHeight="1" x14ac:dyDescent="0.25">
      <c r="A9" s="2" t="s">
        <v>57</v>
      </c>
      <c r="B9" s="2">
        <v>81845</v>
      </c>
      <c r="C9" s="2">
        <v>9.23</v>
      </c>
      <c r="D9" s="2">
        <v>11.4</v>
      </c>
      <c r="E9" s="5">
        <v>5.87</v>
      </c>
      <c r="F9" s="20" t="s">
        <v>12</v>
      </c>
      <c r="AA9" s="1"/>
      <c r="AB9" s="1"/>
      <c r="AC9" s="1"/>
      <c r="AD9" s="1"/>
    </row>
    <row r="10" spans="1:30" ht="15" customHeight="1" x14ac:dyDescent="0.25">
      <c r="A10" s="2" t="s">
        <v>37</v>
      </c>
      <c r="B10" s="2">
        <v>94857</v>
      </c>
      <c r="C10" s="2">
        <v>5.72</v>
      </c>
      <c r="D10" s="2">
        <v>2.1</v>
      </c>
      <c r="E10" s="5">
        <v>5</v>
      </c>
      <c r="F10" s="20" t="s">
        <v>12</v>
      </c>
      <c r="AA10" s="1"/>
      <c r="AB10" s="1"/>
      <c r="AC10" s="1"/>
      <c r="AD10" s="1"/>
    </row>
    <row r="11" spans="1:30" ht="15" customHeight="1" x14ac:dyDescent="0.25">
      <c r="A11" s="2" t="s">
        <v>190</v>
      </c>
      <c r="B11" s="2">
        <v>73476</v>
      </c>
      <c r="C11" s="2">
        <v>7.5</v>
      </c>
      <c r="D11" s="2">
        <v>7.59</v>
      </c>
      <c r="E11" s="5">
        <v>4.96</v>
      </c>
      <c r="F11" s="20" t="s">
        <v>11</v>
      </c>
      <c r="AA11" s="1"/>
      <c r="AB11" s="1"/>
      <c r="AC11" s="1"/>
      <c r="AD11" s="1"/>
    </row>
    <row r="12" spans="1:30" ht="15" customHeight="1" x14ac:dyDescent="0.25">
      <c r="A12" s="2" t="s">
        <v>66</v>
      </c>
      <c r="B12" s="2">
        <v>63172</v>
      </c>
      <c r="C12" s="2">
        <v>5.05</v>
      </c>
      <c r="D12" s="2">
        <v>3.2</v>
      </c>
      <c r="E12" s="5">
        <v>5.05</v>
      </c>
      <c r="F12" s="1" t="s">
        <v>10</v>
      </c>
      <c r="AA12" s="1"/>
      <c r="AB12" s="1"/>
      <c r="AC12" s="1"/>
      <c r="AD12" s="1"/>
    </row>
    <row r="13" spans="1:30" ht="15" customHeight="1" x14ac:dyDescent="0.25">
      <c r="A13" s="2" t="s">
        <v>196</v>
      </c>
      <c r="B13" s="2">
        <v>78654</v>
      </c>
      <c r="C13" s="2">
        <v>4.5</v>
      </c>
      <c r="D13" s="2">
        <v>8</v>
      </c>
      <c r="E13" s="5">
        <v>8</v>
      </c>
      <c r="F13" s="1" t="s">
        <v>10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82.29</v>
      </c>
    </row>
    <row r="16" spans="1:30" x14ac:dyDescent="0.25">
      <c r="C16" s="4"/>
    </row>
    <row r="17" spans="1:6" x14ac:dyDescent="0.25">
      <c r="C17" s="14">
        <f>SUM(E2:E13,E17)</f>
        <v>72.989999999999995</v>
      </c>
      <c r="D17" s="2">
        <f>MAX(D2:D13)</f>
        <v>25.4</v>
      </c>
      <c r="E17" s="2">
        <f>MAX(E2:E13)</f>
        <v>8</v>
      </c>
    </row>
    <row r="19" spans="1:6" x14ac:dyDescent="0.25">
      <c r="A19" s="1" t="s">
        <v>87</v>
      </c>
      <c r="B19" s="2">
        <v>68.539999999999907</v>
      </c>
    </row>
    <row r="20" spans="1:6" x14ac:dyDescent="0.25">
      <c r="A20" s="2" t="s">
        <v>88</v>
      </c>
      <c r="B20" s="2">
        <v>65.229999999999905</v>
      </c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3A674-053D-4B7C-93C1-5847B40CECDF}">
  <dimension ref="A1:AD35"/>
  <sheetViews>
    <sheetView workbookViewId="0">
      <selection activeCell="E17" sqref="E1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14" t="s">
        <v>198</v>
      </c>
      <c r="B2" s="14">
        <v>101596</v>
      </c>
      <c r="C2" s="14">
        <v>2.86</v>
      </c>
      <c r="D2" s="14">
        <v>7.2</v>
      </c>
      <c r="E2" s="16">
        <v>7.2</v>
      </c>
      <c r="F2" s="1" t="s">
        <v>16</v>
      </c>
      <c r="AA2" s="1"/>
      <c r="AB2" s="1"/>
      <c r="AC2" s="1"/>
      <c r="AD2" s="1"/>
    </row>
    <row r="3" spans="1:30" s="11" customFormat="1" x14ac:dyDescent="0.25">
      <c r="A3" s="14" t="s">
        <v>114</v>
      </c>
      <c r="B3" s="14">
        <v>104026</v>
      </c>
      <c r="C3" s="14">
        <v>6.02</v>
      </c>
      <c r="D3" s="14">
        <v>0.2</v>
      </c>
      <c r="E3" s="16">
        <v>4.33</v>
      </c>
      <c r="F3" s="20" t="s">
        <v>16</v>
      </c>
      <c r="H3" s="10"/>
      <c r="I3" s="10"/>
      <c r="J3" s="10"/>
      <c r="K3" s="10"/>
      <c r="AA3" s="7"/>
      <c r="AB3" s="7"/>
      <c r="AC3" s="7"/>
      <c r="AD3" s="7"/>
    </row>
    <row r="4" spans="1:30" ht="15" customHeight="1" x14ac:dyDescent="0.25">
      <c r="A4" s="14" t="s">
        <v>167</v>
      </c>
      <c r="B4" s="14">
        <v>38431</v>
      </c>
      <c r="C4" s="14">
        <v>6.35</v>
      </c>
      <c r="D4" s="14">
        <v>5</v>
      </c>
      <c r="E4" s="16">
        <v>6.31</v>
      </c>
      <c r="F4" s="20" t="s">
        <v>14</v>
      </c>
      <c r="AA4" s="1"/>
      <c r="AB4" s="1"/>
      <c r="AC4" s="1"/>
      <c r="AD4" s="1"/>
    </row>
    <row r="5" spans="1:30" ht="15" customHeight="1" x14ac:dyDescent="0.25">
      <c r="A5" s="14" t="s">
        <v>134</v>
      </c>
      <c r="B5" s="14">
        <v>104257</v>
      </c>
      <c r="C5" s="14">
        <v>2.39</v>
      </c>
      <c r="D5" s="14">
        <v>-2.5</v>
      </c>
      <c r="E5" s="16">
        <v>4.16</v>
      </c>
      <c r="F5" s="20" t="s">
        <v>13</v>
      </c>
      <c r="AA5" s="1"/>
      <c r="AB5" s="1"/>
      <c r="AC5" s="1"/>
      <c r="AD5" s="1"/>
    </row>
    <row r="6" spans="1:30" ht="15" customHeight="1" x14ac:dyDescent="0.25">
      <c r="A6" s="14" t="s">
        <v>194</v>
      </c>
      <c r="B6" s="14">
        <v>95542</v>
      </c>
      <c r="C6" s="14">
        <v>2.97</v>
      </c>
      <c r="D6" s="14">
        <v>0.7</v>
      </c>
      <c r="E6" s="16">
        <v>4.92</v>
      </c>
      <c r="F6" s="20" t="s">
        <v>13</v>
      </c>
      <c r="AA6" s="1"/>
      <c r="AB6" s="1"/>
      <c r="AC6" s="1"/>
      <c r="AD6" s="1"/>
    </row>
    <row r="7" spans="1:30" ht="15" customHeight="1" x14ac:dyDescent="0.25">
      <c r="A7" s="14" t="s">
        <v>54</v>
      </c>
      <c r="B7" s="14">
        <v>105068</v>
      </c>
      <c r="C7" s="14">
        <v>4.4800000000000004</v>
      </c>
      <c r="D7" s="14">
        <v>8</v>
      </c>
      <c r="E7" s="16">
        <v>5.37</v>
      </c>
      <c r="F7" s="20" t="s">
        <v>12</v>
      </c>
      <c r="AA7" s="1"/>
      <c r="AB7" s="1"/>
      <c r="AC7" s="1"/>
      <c r="AD7" s="1"/>
    </row>
    <row r="8" spans="1:30" ht="15" customHeight="1" x14ac:dyDescent="0.25">
      <c r="A8" s="11" t="s">
        <v>199</v>
      </c>
      <c r="B8" s="11">
        <v>106202</v>
      </c>
      <c r="C8" s="11">
        <v>3.03</v>
      </c>
      <c r="D8" s="11">
        <f>9.8*2</f>
        <v>19.600000000000001</v>
      </c>
      <c r="E8" s="10">
        <v>5.5</v>
      </c>
      <c r="F8" s="7" t="s">
        <v>12</v>
      </c>
      <c r="G8" s="10" t="s">
        <v>72</v>
      </c>
      <c r="AA8" s="1"/>
      <c r="AB8" s="1"/>
      <c r="AC8" s="1"/>
      <c r="AD8" s="1"/>
    </row>
    <row r="9" spans="1:30" ht="15" customHeight="1" x14ac:dyDescent="0.25">
      <c r="A9" s="14" t="s">
        <v>26</v>
      </c>
      <c r="B9" s="14">
        <v>70986</v>
      </c>
      <c r="C9" s="14">
        <v>7.49</v>
      </c>
      <c r="D9" s="14">
        <v>1.7</v>
      </c>
      <c r="E9" s="16">
        <v>5.68</v>
      </c>
      <c r="F9" s="20" t="s">
        <v>12</v>
      </c>
      <c r="AA9" s="1"/>
      <c r="AB9" s="1"/>
      <c r="AC9" s="1"/>
      <c r="AD9" s="1"/>
    </row>
    <row r="10" spans="1:30" ht="15" customHeight="1" x14ac:dyDescent="0.25">
      <c r="A10" s="14" t="s">
        <v>57</v>
      </c>
      <c r="B10" s="14">
        <v>81845</v>
      </c>
      <c r="C10" s="14">
        <v>8.31</v>
      </c>
      <c r="D10" s="14">
        <v>4.0999999999999996</v>
      </c>
      <c r="E10" s="16">
        <v>5.74</v>
      </c>
      <c r="F10" s="20" t="s">
        <v>12</v>
      </c>
      <c r="AA10" s="1"/>
      <c r="AB10" s="1"/>
      <c r="AC10" s="1"/>
      <c r="AD10" s="1"/>
    </row>
    <row r="11" spans="1:30" ht="15" customHeight="1" x14ac:dyDescent="0.25">
      <c r="A11" s="14" t="s">
        <v>59</v>
      </c>
      <c r="B11" s="14">
        <v>106475</v>
      </c>
      <c r="C11" s="14">
        <v>11.91</v>
      </c>
      <c r="D11" s="14">
        <v>7.85</v>
      </c>
      <c r="E11" s="16">
        <v>6.04</v>
      </c>
      <c r="F11" s="20" t="s">
        <v>11</v>
      </c>
      <c r="AA11" s="1"/>
      <c r="AB11" s="1"/>
      <c r="AC11" s="1"/>
      <c r="AD11" s="1"/>
    </row>
    <row r="12" spans="1:30" ht="15" customHeight="1" x14ac:dyDescent="0.25">
      <c r="A12" s="14" t="s">
        <v>66</v>
      </c>
      <c r="B12" s="14">
        <v>63172</v>
      </c>
      <c r="C12" s="14">
        <v>5.49</v>
      </c>
      <c r="D12" s="14">
        <v>3.7</v>
      </c>
      <c r="E12" s="16">
        <v>4.5999999999999996</v>
      </c>
      <c r="F12" s="1" t="s">
        <v>10</v>
      </c>
      <c r="AA12" s="1"/>
      <c r="AB12" s="1"/>
      <c r="AC12" s="1"/>
      <c r="AD12" s="1"/>
    </row>
    <row r="13" spans="1:30" ht="15" customHeight="1" x14ac:dyDescent="0.25">
      <c r="A13" s="14" t="s">
        <v>165</v>
      </c>
      <c r="B13" s="14">
        <v>71604</v>
      </c>
      <c r="C13" s="14">
        <v>3.74</v>
      </c>
      <c r="D13" s="14">
        <v>-1</v>
      </c>
      <c r="E13" s="16">
        <v>3.9</v>
      </c>
      <c r="F13" s="1" t="s">
        <v>10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54.550000000000011</v>
      </c>
    </row>
    <row r="16" spans="1:30" x14ac:dyDescent="0.25">
      <c r="C16" s="4"/>
    </row>
    <row r="17" spans="1:6" x14ac:dyDescent="0.25">
      <c r="C17" s="14">
        <f>SUM(E2:E13,E17)</f>
        <v>70.95</v>
      </c>
      <c r="D17" s="2">
        <f>MAX(D2:D13)</f>
        <v>19.600000000000001</v>
      </c>
      <c r="E17" s="2">
        <f>MAX(E2:E13)</f>
        <v>7.2</v>
      </c>
    </row>
    <row r="19" spans="1:6" x14ac:dyDescent="0.25">
      <c r="A19" s="1" t="s">
        <v>87</v>
      </c>
      <c r="B19" s="2">
        <v>65.229999999999905</v>
      </c>
    </row>
    <row r="20" spans="1:6" x14ac:dyDescent="0.25">
      <c r="A20" s="2" t="s">
        <v>88</v>
      </c>
      <c r="B20" s="2">
        <v>63.089999999999897</v>
      </c>
    </row>
    <row r="24" spans="1:6" x14ac:dyDescent="0.25">
      <c r="A24" s="2" t="s">
        <v>197</v>
      </c>
      <c r="B24" s="2" t="s">
        <v>198</v>
      </c>
      <c r="C24" s="2">
        <v>101596</v>
      </c>
      <c r="D24" s="2">
        <v>2.86</v>
      </c>
      <c r="E24" s="2">
        <v>7.2</v>
      </c>
      <c r="F24" s="5">
        <v>7.2</v>
      </c>
    </row>
    <row r="25" spans="1:6" x14ac:dyDescent="0.25">
      <c r="A25" s="2">
        <v>1</v>
      </c>
      <c r="B25" s="2" t="s">
        <v>114</v>
      </c>
      <c r="C25" s="2">
        <v>104026</v>
      </c>
      <c r="D25" s="2">
        <v>6.02</v>
      </c>
      <c r="E25" s="2">
        <v>0.2</v>
      </c>
      <c r="F25" s="5">
        <v>4.33</v>
      </c>
    </row>
    <row r="26" spans="1:6" x14ac:dyDescent="0.25">
      <c r="A26" s="2">
        <v>2</v>
      </c>
      <c r="B26" s="2" t="s">
        <v>167</v>
      </c>
      <c r="C26" s="2">
        <v>38431</v>
      </c>
      <c r="D26" s="2">
        <v>6.35</v>
      </c>
      <c r="E26" s="2">
        <v>5</v>
      </c>
      <c r="F26" s="5">
        <v>6.31</v>
      </c>
    </row>
    <row r="27" spans="1:6" x14ac:dyDescent="0.25">
      <c r="A27" s="2">
        <v>3</v>
      </c>
      <c r="B27" s="2" t="s">
        <v>134</v>
      </c>
      <c r="C27" s="2">
        <v>104257</v>
      </c>
      <c r="D27" s="2">
        <v>2.39</v>
      </c>
      <c r="E27" s="2">
        <v>-2.5</v>
      </c>
      <c r="F27" s="5">
        <v>4.16</v>
      </c>
    </row>
    <row r="28" spans="1:6" x14ac:dyDescent="0.25">
      <c r="A28" s="2">
        <v>4</v>
      </c>
      <c r="B28" s="2" t="s">
        <v>194</v>
      </c>
      <c r="C28" s="2">
        <v>95542</v>
      </c>
      <c r="D28" s="2">
        <v>2.97</v>
      </c>
      <c r="E28" s="2">
        <v>0.7</v>
      </c>
      <c r="F28" s="5">
        <v>4.92</v>
      </c>
    </row>
    <row r="29" spans="1:6" x14ac:dyDescent="0.25">
      <c r="A29" s="2">
        <v>5</v>
      </c>
      <c r="B29" s="2" t="s">
        <v>54</v>
      </c>
      <c r="C29" s="2">
        <v>105068</v>
      </c>
      <c r="D29" s="2">
        <v>4.4800000000000004</v>
      </c>
      <c r="E29" s="2">
        <v>8</v>
      </c>
      <c r="F29" s="5">
        <v>5.37</v>
      </c>
    </row>
    <row r="30" spans="1:6" x14ac:dyDescent="0.25">
      <c r="A30" s="2">
        <v>6</v>
      </c>
      <c r="B30" s="2" t="s">
        <v>199</v>
      </c>
      <c r="C30" s="2">
        <v>106202</v>
      </c>
      <c r="D30" s="2">
        <v>3.03</v>
      </c>
      <c r="E30" s="2">
        <v>9.8000000000000007</v>
      </c>
      <c r="F30" s="5">
        <v>5.5</v>
      </c>
    </row>
    <row r="31" spans="1:6" x14ac:dyDescent="0.25">
      <c r="A31" s="2">
        <v>7</v>
      </c>
      <c r="B31" s="2" t="s">
        <v>26</v>
      </c>
      <c r="C31" s="2">
        <v>70986</v>
      </c>
      <c r="D31" s="2">
        <v>7.49</v>
      </c>
      <c r="E31" s="2">
        <v>1.7</v>
      </c>
      <c r="F31" s="5">
        <v>5.68</v>
      </c>
    </row>
    <row r="32" spans="1:6" x14ac:dyDescent="0.25">
      <c r="A32" s="2">
        <v>8</v>
      </c>
      <c r="B32" s="2" t="s">
        <v>57</v>
      </c>
      <c r="C32" s="2">
        <v>81845</v>
      </c>
      <c r="D32" s="2">
        <v>8.31</v>
      </c>
      <c r="E32" s="2">
        <v>4.0999999999999996</v>
      </c>
      <c r="F32" s="5">
        <v>5.74</v>
      </c>
    </row>
    <row r="33" spans="1:6" x14ac:dyDescent="0.25">
      <c r="A33" s="2">
        <v>9</v>
      </c>
      <c r="B33" s="2" t="s">
        <v>59</v>
      </c>
      <c r="C33" s="2">
        <v>106475</v>
      </c>
      <c r="D33" s="2">
        <v>11.91</v>
      </c>
      <c r="E33" s="2">
        <v>7.85</v>
      </c>
      <c r="F33" s="5">
        <v>6.04</v>
      </c>
    </row>
    <row r="34" spans="1:6" x14ac:dyDescent="0.25">
      <c r="A34" s="2">
        <v>10</v>
      </c>
      <c r="B34" s="2" t="s">
        <v>66</v>
      </c>
      <c r="C34" s="2">
        <v>63172</v>
      </c>
      <c r="D34" s="2">
        <v>5.49</v>
      </c>
      <c r="E34" s="2">
        <v>3.7</v>
      </c>
      <c r="F34" s="5">
        <v>4.5999999999999996</v>
      </c>
    </row>
    <row r="35" spans="1:6" x14ac:dyDescent="0.25">
      <c r="A35" s="2">
        <v>11</v>
      </c>
      <c r="B35" s="2" t="s">
        <v>165</v>
      </c>
      <c r="C35" s="2">
        <v>71604</v>
      </c>
      <c r="D35" s="2">
        <v>3.74</v>
      </c>
      <c r="E35" s="2">
        <v>-1</v>
      </c>
      <c r="F35" s="5">
        <v>3.9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316D-DD26-42A7-9C34-25D130B1F722}">
  <dimension ref="A1:AD33"/>
  <sheetViews>
    <sheetView workbookViewId="0">
      <selection activeCell="E17" sqref="E1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" t="s">
        <v>126</v>
      </c>
      <c r="B2" s="2">
        <v>104026</v>
      </c>
      <c r="C2" s="2">
        <v>6.16</v>
      </c>
      <c r="D2" s="2">
        <v>1</v>
      </c>
      <c r="E2" s="2">
        <v>4.17</v>
      </c>
      <c r="F2" s="1" t="s">
        <v>16</v>
      </c>
      <c r="H2" s="5"/>
      <c r="I2" s="5"/>
      <c r="J2" s="5"/>
      <c r="AA2" s="1"/>
      <c r="AB2" s="1"/>
      <c r="AC2" s="1"/>
      <c r="AD2" s="1"/>
    </row>
    <row r="3" spans="1:30" s="9" customFormat="1" x14ac:dyDescent="0.25">
      <c r="A3" s="2" t="s">
        <v>77</v>
      </c>
      <c r="B3" s="2">
        <v>97245</v>
      </c>
      <c r="C3" s="2">
        <v>2.0099999999999998</v>
      </c>
      <c r="D3" s="2">
        <v>3.1</v>
      </c>
      <c r="E3" s="5">
        <v>2.4900000000000002</v>
      </c>
      <c r="F3" s="1" t="s">
        <v>16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2" t="s">
        <v>36</v>
      </c>
      <c r="B4" s="2">
        <v>51413</v>
      </c>
      <c r="C4" s="2">
        <v>6.45</v>
      </c>
      <c r="D4" s="2">
        <v>-1</v>
      </c>
      <c r="E4" s="5">
        <v>6.97</v>
      </c>
      <c r="F4" s="20" t="s">
        <v>14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2" t="s">
        <v>176</v>
      </c>
      <c r="B5" s="2">
        <v>104649</v>
      </c>
      <c r="C5" s="2">
        <v>2.73</v>
      </c>
      <c r="D5" s="2">
        <v>4.7</v>
      </c>
      <c r="E5" s="5">
        <v>3.7</v>
      </c>
      <c r="F5" s="1" t="s">
        <v>13</v>
      </c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2" t="s">
        <v>166</v>
      </c>
      <c r="B6" s="2">
        <v>68821</v>
      </c>
      <c r="C6" s="2">
        <v>4.29</v>
      </c>
      <c r="D6" s="2">
        <v>-1.1000000000000001</v>
      </c>
      <c r="E6" s="5">
        <v>5.09</v>
      </c>
      <c r="F6" s="1" t="s">
        <v>13</v>
      </c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2" t="s">
        <v>54</v>
      </c>
      <c r="B7" s="2">
        <v>105068</v>
      </c>
      <c r="C7" s="2">
        <v>4.2</v>
      </c>
      <c r="D7" s="2">
        <v>5.2</v>
      </c>
      <c r="E7" s="5">
        <v>5.35</v>
      </c>
      <c r="F7" s="1" t="s">
        <v>12</v>
      </c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2" t="s">
        <v>26</v>
      </c>
      <c r="B8" s="2">
        <v>70986</v>
      </c>
      <c r="C8" s="2">
        <v>7.56</v>
      </c>
      <c r="D8" s="2">
        <v>1.9</v>
      </c>
      <c r="E8" s="5">
        <v>5.46</v>
      </c>
      <c r="F8" s="1" t="s">
        <v>12</v>
      </c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2" t="s">
        <v>37</v>
      </c>
      <c r="B9" s="2">
        <v>94857</v>
      </c>
      <c r="C9" s="2">
        <v>5.86</v>
      </c>
      <c r="D9" s="2">
        <v>0.9</v>
      </c>
      <c r="E9" s="5">
        <v>5.01</v>
      </c>
      <c r="F9" s="1" t="s">
        <v>12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9" t="s">
        <v>200</v>
      </c>
      <c r="B10" s="9">
        <v>94975</v>
      </c>
      <c r="C10" s="9">
        <v>3.86</v>
      </c>
      <c r="D10" s="9">
        <f>8.3*2</f>
        <v>16.600000000000001</v>
      </c>
      <c r="E10" s="8">
        <v>4.6500000000000004</v>
      </c>
      <c r="F10" s="7" t="s">
        <v>12</v>
      </c>
      <c r="G10" s="8" t="s">
        <v>72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2" t="s">
        <v>65</v>
      </c>
      <c r="B11" s="2">
        <v>39850</v>
      </c>
      <c r="C11" s="2">
        <v>7.4</v>
      </c>
      <c r="D11" s="2">
        <v>5.92</v>
      </c>
      <c r="E11" s="5">
        <v>4.82</v>
      </c>
      <c r="F11" s="1" t="s">
        <v>11</v>
      </c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2" t="s">
        <v>169</v>
      </c>
      <c r="B12" s="2">
        <v>105897</v>
      </c>
      <c r="C12" s="2">
        <v>8.0399999999999991</v>
      </c>
      <c r="D12" s="2">
        <v>1.9</v>
      </c>
      <c r="E12" s="5">
        <v>4.9000000000000004</v>
      </c>
      <c r="F12" s="1" t="s">
        <v>10</v>
      </c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2" t="s">
        <v>165</v>
      </c>
      <c r="B13" s="2">
        <v>71604</v>
      </c>
      <c r="C13" s="2">
        <v>4.05</v>
      </c>
      <c r="D13" s="2">
        <v>0.9</v>
      </c>
      <c r="E13" s="5">
        <v>3.69</v>
      </c>
      <c r="F13" s="1" t="s">
        <v>10</v>
      </c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40.019999999999996</v>
      </c>
    </row>
    <row r="16" spans="1:30" x14ac:dyDescent="0.25">
      <c r="C16" s="4"/>
    </row>
    <row r="17" spans="1:6" x14ac:dyDescent="0.25">
      <c r="C17" s="14">
        <f>SUM(E2:E13,E17)</f>
        <v>63.269999999999989</v>
      </c>
      <c r="D17" s="2">
        <f>MAX(D2:D13)</f>
        <v>16.600000000000001</v>
      </c>
      <c r="E17" s="2">
        <f>MAX(E2:E13)</f>
        <v>6.97</v>
      </c>
    </row>
    <row r="19" spans="1:6" x14ac:dyDescent="0.25">
      <c r="A19" s="1" t="s">
        <v>87</v>
      </c>
      <c r="B19" s="2">
        <v>63.089999999999897</v>
      </c>
    </row>
    <row r="20" spans="1:6" x14ac:dyDescent="0.25">
      <c r="A20" s="2" t="s">
        <v>88</v>
      </c>
      <c r="B20" s="2">
        <v>60.369999999999898</v>
      </c>
    </row>
    <row r="23" spans="1:6" x14ac:dyDescent="0.25">
      <c r="F23" s="5"/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4A942-A950-48DE-8FA6-6A485134E3CE}">
  <dimension ref="A1:AD34"/>
  <sheetViews>
    <sheetView workbookViewId="0">
      <selection activeCell="E17" sqref="E1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2" t="s">
        <v>192</v>
      </c>
      <c r="B2" s="2">
        <v>104578</v>
      </c>
      <c r="C2" s="2">
        <v>1.32</v>
      </c>
      <c r="D2" s="2">
        <v>1.7</v>
      </c>
      <c r="E2" s="2">
        <v>1.78</v>
      </c>
      <c r="F2" s="20" t="s">
        <v>16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2" t="s">
        <v>174</v>
      </c>
      <c r="B3" s="2">
        <v>94068</v>
      </c>
      <c r="C3" s="2">
        <v>2.97</v>
      </c>
      <c r="D3" s="2">
        <v>1.2</v>
      </c>
      <c r="E3" s="5">
        <v>2.73</v>
      </c>
      <c r="F3" s="1" t="s">
        <v>16</v>
      </c>
      <c r="H3" s="5"/>
      <c r="I3" s="5"/>
      <c r="J3" s="5"/>
      <c r="AA3" s="1"/>
      <c r="AB3" s="1"/>
      <c r="AC3" s="1"/>
      <c r="AD3" s="1"/>
    </row>
    <row r="4" spans="1:30" ht="15" customHeight="1" x14ac:dyDescent="0.25">
      <c r="A4" s="2" t="s">
        <v>51</v>
      </c>
      <c r="B4" s="2">
        <v>69041</v>
      </c>
      <c r="C4" s="2">
        <v>7.67</v>
      </c>
      <c r="D4" s="2">
        <v>7</v>
      </c>
      <c r="E4" s="5">
        <v>5.53</v>
      </c>
      <c r="F4" s="1" t="s">
        <v>14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2" t="s">
        <v>176</v>
      </c>
      <c r="B5" s="2">
        <v>104649</v>
      </c>
      <c r="C5" s="2">
        <v>1.43</v>
      </c>
      <c r="D5" s="2">
        <v>-3.1</v>
      </c>
      <c r="E5" s="5">
        <v>3.08</v>
      </c>
      <c r="F5" s="1" t="s">
        <v>13</v>
      </c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2" t="s">
        <v>202</v>
      </c>
      <c r="B6" s="2">
        <v>89273</v>
      </c>
      <c r="C6" s="2">
        <v>4.6100000000000003</v>
      </c>
      <c r="D6" s="2">
        <v>1.4</v>
      </c>
      <c r="E6" s="5">
        <v>3.58</v>
      </c>
      <c r="F6" s="1" t="s">
        <v>13</v>
      </c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2" t="s">
        <v>54</v>
      </c>
      <c r="B7" s="2">
        <v>105068</v>
      </c>
      <c r="C7" s="2">
        <v>3.9</v>
      </c>
      <c r="D7" s="2">
        <v>3.2</v>
      </c>
      <c r="E7" s="5">
        <v>5.08</v>
      </c>
      <c r="F7" s="1" t="s">
        <v>12</v>
      </c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2" t="s">
        <v>201</v>
      </c>
      <c r="B8" s="2">
        <v>86380</v>
      </c>
      <c r="C8" s="2">
        <v>3.66</v>
      </c>
      <c r="D8" s="2">
        <v>8.1999999999999993</v>
      </c>
      <c r="E8" s="5">
        <v>4.7300000000000004</v>
      </c>
      <c r="F8" s="1" t="s">
        <v>12</v>
      </c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9" t="s">
        <v>7</v>
      </c>
      <c r="B9" s="9">
        <v>87863</v>
      </c>
      <c r="C9" s="9">
        <v>18.309999999999999</v>
      </c>
      <c r="D9" s="9">
        <f>11.1*2</f>
        <v>22.2</v>
      </c>
      <c r="E9" s="8">
        <v>11.71</v>
      </c>
      <c r="F9" s="7" t="s">
        <v>12</v>
      </c>
      <c r="G9" s="10" t="s">
        <v>72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2" t="s">
        <v>200</v>
      </c>
      <c r="B10" s="2">
        <v>94975</v>
      </c>
      <c r="C10" s="2">
        <v>2.77</v>
      </c>
      <c r="D10" s="2">
        <v>1.3</v>
      </c>
      <c r="E10" s="5">
        <v>3.53</v>
      </c>
      <c r="F10" s="1" t="s">
        <v>12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2" t="s">
        <v>190</v>
      </c>
      <c r="B11" s="2">
        <v>73476</v>
      </c>
      <c r="C11" s="2">
        <v>7.34</v>
      </c>
      <c r="D11" s="2">
        <v>4.54</v>
      </c>
      <c r="E11" s="5">
        <v>4.2300000000000004</v>
      </c>
      <c r="F11" s="1" t="s">
        <v>11</v>
      </c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2" t="s">
        <v>187</v>
      </c>
      <c r="B12" s="2">
        <v>104085</v>
      </c>
      <c r="C12" s="2">
        <v>2.56</v>
      </c>
      <c r="D12" s="2">
        <v>1.9</v>
      </c>
      <c r="E12" s="5">
        <v>2.7</v>
      </c>
      <c r="F12" s="1" t="s">
        <v>10</v>
      </c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2" t="s">
        <v>165</v>
      </c>
      <c r="B13" s="2">
        <v>71604</v>
      </c>
      <c r="C13" s="2">
        <v>3.77</v>
      </c>
      <c r="D13" s="2">
        <v>-0.3</v>
      </c>
      <c r="E13" s="5">
        <v>3.42</v>
      </c>
      <c r="F13" s="1" t="s">
        <v>10</v>
      </c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49.239999999999995</v>
      </c>
    </row>
    <row r="16" spans="1:30" x14ac:dyDescent="0.25">
      <c r="C16" s="4"/>
    </row>
    <row r="17" spans="1:6" x14ac:dyDescent="0.25">
      <c r="C17" s="14">
        <f>SUM(E2:E13,E17)</f>
        <v>63.810000000000009</v>
      </c>
      <c r="D17" s="2">
        <f>MAX(D2:D13)</f>
        <v>22.2</v>
      </c>
      <c r="E17" s="2">
        <f>MAX(E2:E13)</f>
        <v>11.71</v>
      </c>
    </row>
    <row r="19" spans="1:6" x14ac:dyDescent="0.25">
      <c r="A19" s="1" t="s">
        <v>87</v>
      </c>
      <c r="B19" s="2">
        <v>60.369999999999898</v>
      </c>
    </row>
    <row r="20" spans="1:6" x14ac:dyDescent="0.25">
      <c r="A20" s="2" t="s">
        <v>88</v>
      </c>
      <c r="B20" s="2">
        <v>56.589999999999897</v>
      </c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312E-414B-4E69-A4F2-6F3B65275DA1}">
  <dimension ref="A1:AD34"/>
  <sheetViews>
    <sheetView workbookViewId="0">
      <selection activeCell="E17" sqref="E1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2" t="s">
        <v>174</v>
      </c>
      <c r="B2" s="2">
        <v>94068</v>
      </c>
      <c r="C2" s="2">
        <v>2.83</v>
      </c>
      <c r="D2" s="2">
        <v>0.2</v>
      </c>
      <c r="E2" s="2">
        <v>2.52</v>
      </c>
      <c r="F2" s="20" t="s">
        <v>16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2" t="s">
        <v>77</v>
      </c>
      <c r="B3" s="2">
        <v>97245</v>
      </c>
      <c r="C3" s="2">
        <v>1.8</v>
      </c>
      <c r="D3" s="2">
        <v>1.5</v>
      </c>
      <c r="E3" s="5">
        <v>2.2400000000000002</v>
      </c>
      <c r="F3" s="20" t="s">
        <v>16</v>
      </c>
      <c r="AA3" s="1"/>
      <c r="AB3" s="1"/>
      <c r="AC3" s="1"/>
      <c r="AD3" s="1"/>
    </row>
    <row r="4" spans="1:30" ht="15" customHeight="1" x14ac:dyDescent="0.25">
      <c r="A4" s="2" t="s">
        <v>203</v>
      </c>
      <c r="B4" s="2">
        <v>69010</v>
      </c>
      <c r="C4" s="2">
        <v>0.78</v>
      </c>
      <c r="D4" s="2">
        <v>-2</v>
      </c>
      <c r="E4" s="5">
        <v>1.63</v>
      </c>
      <c r="F4" s="20" t="s">
        <v>14</v>
      </c>
      <c r="AA4" s="1"/>
      <c r="AB4" s="1"/>
      <c r="AC4" s="1"/>
      <c r="AD4" s="1"/>
    </row>
    <row r="5" spans="1:30" ht="15" customHeight="1" x14ac:dyDescent="0.25">
      <c r="A5" s="2" t="s">
        <v>176</v>
      </c>
      <c r="B5" s="2">
        <v>104649</v>
      </c>
      <c r="C5" s="2">
        <v>1.68</v>
      </c>
      <c r="D5" s="2">
        <v>-1.2</v>
      </c>
      <c r="E5" s="5">
        <v>2.72</v>
      </c>
      <c r="F5" s="20" t="s">
        <v>13</v>
      </c>
      <c r="AA5" s="1"/>
      <c r="AB5" s="1"/>
      <c r="AC5" s="1"/>
      <c r="AD5" s="1"/>
    </row>
    <row r="6" spans="1:30" ht="15" customHeight="1" x14ac:dyDescent="0.25">
      <c r="A6" s="9" t="s">
        <v>47</v>
      </c>
      <c r="B6" s="9">
        <v>84339</v>
      </c>
      <c r="C6" s="9">
        <v>4.58</v>
      </c>
      <c r="D6" s="9">
        <f>7.1*2</f>
        <v>14.2</v>
      </c>
      <c r="E6" s="8">
        <v>4.46</v>
      </c>
      <c r="F6" s="7" t="s">
        <v>13</v>
      </c>
      <c r="G6" s="10" t="s">
        <v>72</v>
      </c>
      <c r="AA6" s="1"/>
      <c r="AB6" s="1"/>
      <c r="AC6" s="1"/>
      <c r="AD6" s="1"/>
    </row>
    <row r="7" spans="1:30" ht="15" customHeight="1" x14ac:dyDescent="0.25">
      <c r="A7" s="2" t="s">
        <v>201</v>
      </c>
      <c r="B7" s="2">
        <v>86380</v>
      </c>
      <c r="C7" s="2">
        <v>2.54</v>
      </c>
      <c r="D7" s="2">
        <v>0.6</v>
      </c>
      <c r="E7" s="5">
        <v>3.9</v>
      </c>
      <c r="F7" s="20" t="s">
        <v>12</v>
      </c>
      <c r="AA7" s="1"/>
      <c r="AB7" s="1"/>
      <c r="AC7" s="1"/>
      <c r="AD7" s="1"/>
    </row>
    <row r="8" spans="1:30" ht="15" customHeight="1" x14ac:dyDescent="0.25">
      <c r="A8" s="2" t="s">
        <v>7</v>
      </c>
      <c r="B8" s="2">
        <v>87863</v>
      </c>
      <c r="C8" s="2">
        <v>16.59</v>
      </c>
      <c r="D8" s="2">
        <v>-0.5</v>
      </c>
      <c r="E8" s="5">
        <v>10.95</v>
      </c>
      <c r="F8" s="20" t="s">
        <v>12</v>
      </c>
      <c r="AA8" s="1"/>
      <c r="AB8" s="1"/>
      <c r="AC8" s="1"/>
      <c r="AD8" s="1"/>
    </row>
    <row r="9" spans="1:30" ht="15" customHeight="1" x14ac:dyDescent="0.25">
      <c r="A9" s="2" t="s">
        <v>37</v>
      </c>
      <c r="B9" s="2">
        <v>94857</v>
      </c>
      <c r="C9" s="2">
        <v>6.26</v>
      </c>
      <c r="D9" s="2">
        <v>3.4</v>
      </c>
      <c r="E9" s="5">
        <v>4.76</v>
      </c>
      <c r="F9" s="20" t="s">
        <v>12</v>
      </c>
      <c r="AA9" s="1"/>
      <c r="AB9" s="1"/>
      <c r="AC9" s="1"/>
      <c r="AD9" s="1"/>
    </row>
    <row r="10" spans="1:30" ht="15" customHeight="1" x14ac:dyDescent="0.25">
      <c r="A10" s="2" t="s">
        <v>200</v>
      </c>
      <c r="B10" s="2">
        <v>94975</v>
      </c>
      <c r="C10" s="2">
        <v>3.03</v>
      </c>
      <c r="D10" s="2">
        <v>2.5</v>
      </c>
      <c r="E10" s="5">
        <v>3.27</v>
      </c>
      <c r="F10" s="20" t="s">
        <v>12</v>
      </c>
      <c r="AA10" s="1"/>
      <c r="AB10" s="1"/>
      <c r="AC10" s="1"/>
      <c r="AD10" s="1"/>
    </row>
    <row r="11" spans="1:30" ht="15" customHeight="1" x14ac:dyDescent="0.25">
      <c r="A11" s="2" t="s">
        <v>190</v>
      </c>
      <c r="B11" s="2">
        <v>73476</v>
      </c>
      <c r="C11" s="2">
        <v>7.03</v>
      </c>
      <c r="D11" s="2">
        <v>1.94</v>
      </c>
      <c r="E11" s="5">
        <v>3.94</v>
      </c>
      <c r="F11" s="20" t="s">
        <v>11</v>
      </c>
      <c r="AA11" s="1"/>
      <c r="AB11" s="1"/>
      <c r="AC11" s="1"/>
      <c r="AD11" s="1"/>
    </row>
    <row r="12" spans="1:30" ht="15" customHeight="1" x14ac:dyDescent="0.25">
      <c r="A12" s="2" t="s">
        <v>196</v>
      </c>
      <c r="B12" s="2">
        <v>78654</v>
      </c>
      <c r="C12" s="2">
        <v>4.5199999999999996</v>
      </c>
      <c r="D12" s="2">
        <v>6.5</v>
      </c>
      <c r="E12" s="5">
        <v>7.25</v>
      </c>
      <c r="F12" s="20" t="s">
        <v>10</v>
      </c>
      <c r="AA12" s="1"/>
      <c r="AB12" s="1"/>
      <c r="AC12" s="1"/>
      <c r="AD12" s="1"/>
    </row>
    <row r="13" spans="1:30" ht="15" customHeight="1" x14ac:dyDescent="0.25">
      <c r="A13" s="2" t="s">
        <v>122</v>
      </c>
      <c r="B13" s="2">
        <v>91251</v>
      </c>
      <c r="C13" s="2">
        <v>4.45</v>
      </c>
      <c r="D13" s="2">
        <v>1.5</v>
      </c>
      <c r="E13" s="5">
        <v>5.5</v>
      </c>
      <c r="F13" s="20" t="s">
        <v>10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20"/>
    </row>
    <row r="15" spans="1:30" ht="15" customHeight="1" x14ac:dyDescent="0.25">
      <c r="B15" s="2" t="s">
        <v>41</v>
      </c>
      <c r="C15" s="2">
        <f>SUM(D2:D13)</f>
        <v>28.64</v>
      </c>
    </row>
    <row r="16" spans="1:30" x14ac:dyDescent="0.25">
      <c r="C16" s="4"/>
    </row>
    <row r="17" spans="1:6" x14ac:dyDescent="0.25">
      <c r="C17" s="14">
        <f>SUM(E2:E13,E17)</f>
        <v>64.09</v>
      </c>
      <c r="D17" s="2">
        <f>MAX(D2:D13)</f>
        <v>14.2</v>
      </c>
      <c r="E17" s="2">
        <f>MAX(E2:E13)</f>
        <v>10.95</v>
      </c>
    </row>
    <row r="19" spans="1:6" x14ac:dyDescent="0.25">
      <c r="A19" s="1" t="s">
        <v>87</v>
      </c>
      <c r="B19" s="2">
        <v>56.589999999999897</v>
      </c>
    </row>
    <row r="20" spans="1:6" x14ac:dyDescent="0.25">
      <c r="A20" s="2" t="s">
        <v>88</v>
      </c>
      <c r="B20" s="2">
        <v>58.559999999999903</v>
      </c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E2F7-8FFA-416E-8A2F-F1ED15770098}">
  <dimension ref="A1:AD20"/>
  <sheetViews>
    <sheetView workbookViewId="0">
      <selection activeCell="C17" sqref="C17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11" t="s">
        <v>101</v>
      </c>
      <c r="B2" s="11">
        <v>78117</v>
      </c>
      <c r="C2" s="11">
        <v>17.989999999999998</v>
      </c>
      <c r="D2" s="11">
        <f>12.9*2</f>
        <v>25.8</v>
      </c>
      <c r="E2" s="11">
        <v>10</v>
      </c>
      <c r="F2" s="7" t="s">
        <v>16</v>
      </c>
      <c r="G2" s="10" t="s">
        <v>72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2" t="s">
        <v>104</v>
      </c>
      <c r="B3" s="2">
        <v>85300</v>
      </c>
      <c r="C3" s="2">
        <v>7.57</v>
      </c>
      <c r="D3" s="2">
        <v>9.5</v>
      </c>
      <c r="E3" s="5">
        <v>9.5</v>
      </c>
      <c r="F3" s="1" t="s">
        <v>16</v>
      </c>
      <c r="AA3" s="1"/>
      <c r="AB3" s="1"/>
      <c r="AC3" s="1"/>
      <c r="AD3" s="1"/>
    </row>
    <row r="4" spans="1:30" ht="15" customHeight="1" x14ac:dyDescent="0.25">
      <c r="A4" s="2" t="s">
        <v>25</v>
      </c>
      <c r="B4" s="2">
        <v>86776</v>
      </c>
      <c r="C4" s="2">
        <v>5.52</v>
      </c>
      <c r="D4" s="2">
        <v>11.5</v>
      </c>
      <c r="E4" s="5">
        <v>4.9000000000000004</v>
      </c>
      <c r="F4" s="1" t="s">
        <v>14</v>
      </c>
      <c r="AA4" s="1"/>
      <c r="AB4" s="1"/>
      <c r="AC4" s="1"/>
      <c r="AD4" s="1"/>
    </row>
    <row r="5" spans="1:30" ht="15" customHeight="1" x14ac:dyDescent="0.25">
      <c r="A5" s="2" t="s">
        <v>102</v>
      </c>
      <c r="B5" s="2">
        <v>42145</v>
      </c>
      <c r="C5" s="2">
        <v>9.17</v>
      </c>
      <c r="D5" s="2">
        <v>7.8</v>
      </c>
      <c r="E5" s="5">
        <v>7.8</v>
      </c>
      <c r="F5" s="1" t="s">
        <v>13</v>
      </c>
      <c r="AA5" s="1"/>
      <c r="AB5" s="1"/>
      <c r="AC5" s="1"/>
      <c r="AD5" s="1"/>
    </row>
    <row r="6" spans="1:30" ht="15" customHeight="1" x14ac:dyDescent="0.25">
      <c r="A6" s="2" t="s">
        <v>98</v>
      </c>
      <c r="B6" s="2">
        <v>99550</v>
      </c>
      <c r="C6" s="2">
        <v>3.16</v>
      </c>
      <c r="D6" s="2">
        <v>7.2</v>
      </c>
      <c r="E6" s="5">
        <v>7.2</v>
      </c>
      <c r="F6" s="1" t="s">
        <v>13</v>
      </c>
      <c r="AA6" s="1"/>
      <c r="AB6" s="1"/>
      <c r="AC6" s="1"/>
      <c r="AD6" s="1"/>
    </row>
    <row r="7" spans="1:30" ht="15" customHeight="1" x14ac:dyDescent="0.25">
      <c r="A7" s="2" t="s">
        <v>99</v>
      </c>
      <c r="B7" s="2">
        <v>101594</v>
      </c>
      <c r="C7" s="2">
        <v>4.41</v>
      </c>
      <c r="D7" s="2">
        <v>6.6</v>
      </c>
      <c r="E7" s="5">
        <v>6.6</v>
      </c>
      <c r="F7" s="1" t="s">
        <v>12</v>
      </c>
      <c r="AA7" s="1"/>
      <c r="AB7" s="1"/>
      <c r="AC7" s="1"/>
      <c r="AD7" s="1"/>
    </row>
    <row r="8" spans="1:30" ht="15" customHeight="1" x14ac:dyDescent="0.25">
      <c r="A8" s="2" t="s">
        <v>94</v>
      </c>
      <c r="B8" s="2">
        <v>37688</v>
      </c>
      <c r="C8" s="2">
        <v>13.54</v>
      </c>
      <c r="D8" s="2">
        <v>4.9000000000000004</v>
      </c>
      <c r="E8" s="5">
        <v>8.6300000000000008</v>
      </c>
      <c r="F8" s="1" t="s">
        <v>12</v>
      </c>
      <c r="AA8" s="1"/>
      <c r="AB8" s="1"/>
      <c r="AC8" s="1"/>
      <c r="AD8" s="1"/>
    </row>
    <row r="9" spans="1:30" ht="15" customHeight="1" x14ac:dyDescent="0.25">
      <c r="A9" s="2" t="s">
        <v>26</v>
      </c>
      <c r="B9" s="2">
        <v>70986</v>
      </c>
      <c r="C9" s="2">
        <v>5.66</v>
      </c>
      <c r="D9" s="2">
        <v>6</v>
      </c>
      <c r="E9" s="5">
        <v>6</v>
      </c>
      <c r="F9" s="1" t="s">
        <v>12</v>
      </c>
      <c r="AA9" s="1"/>
      <c r="AB9" s="1"/>
      <c r="AC9" s="1"/>
      <c r="AD9" s="1"/>
    </row>
    <row r="10" spans="1:30" ht="15" customHeight="1" x14ac:dyDescent="0.25">
      <c r="A10" s="2" t="s">
        <v>23</v>
      </c>
      <c r="B10" s="2">
        <v>87009</v>
      </c>
      <c r="C10" s="2">
        <v>6.92</v>
      </c>
      <c r="D10" s="2">
        <v>11.8</v>
      </c>
      <c r="E10" s="5">
        <v>6.5</v>
      </c>
      <c r="F10" s="1" t="s">
        <v>12</v>
      </c>
      <c r="AA10" s="1"/>
      <c r="AB10" s="1"/>
      <c r="AC10" s="1"/>
      <c r="AD10" s="1"/>
    </row>
    <row r="11" spans="1:30" ht="15" customHeight="1" x14ac:dyDescent="0.25">
      <c r="A11" s="2" t="s">
        <v>24</v>
      </c>
      <c r="B11" s="2">
        <v>97922</v>
      </c>
      <c r="C11" s="2">
        <v>10.24</v>
      </c>
      <c r="D11" s="2">
        <v>5.42</v>
      </c>
      <c r="E11" s="5">
        <v>4.97</v>
      </c>
      <c r="F11" s="1" t="s">
        <v>11</v>
      </c>
      <c r="AA11" s="1"/>
      <c r="AB11" s="1"/>
      <c r="AC11" s="1"/>
      <c r="AD11" s="1"/>
    </row>
    <row r="12" spans="1:30" ht="15" customHeight="1" x14ac:dyDescent="0.25">
      <c r="A12" s="2" t="s">
        <v>100</v>
      </c>
      <c r="B12" s="2">
        <v>49651</v>
      </c>
      <c r="C12" s="2">
        <v>9.93</v>
      </c>
      <c r="D12" s="2">
        <v>6</v>
      </c>
      <c r="E12" s="5">
        <v>6</v>
      </c>
      <c r="F12" s="1" t="s">
        <v>10</v>
      </c>
      <c r="AA12" s="1"/>
      <c r="AB12" s="1"/>
      <c r="AC12" s="1"/>
      <c r="AD12" s="1"/>
    </row>
    <row r="13" spans="1:30" ht="15" customHeight="1" x14ac:dyDescent="0.25">
      <c r="A13" s="2" t="s">
        <v>103</v>
      </c>
      <c r="B13" s="2">
        <v>70666</v>
      </c>
      <c r="C13" s="2">
        <v>5.9</v>
      </c>
      <c r="D13" s="2">
        <v>6.7</v>
      </c>
      <c r="E13" s="5">
        <v>6.7</v>
      </c>
      <c r="F13" s="1" t="s">
        <v>10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109.22</v>
      </c>
    </row>
    <row r="16" spans="1:30" x14ac:dyDescent="0.25">
      <c r="C16" s="4"/>
    </row>
    <row r="17" spans="1:5" x14ac:dyDescent="0.25">
      <c r="C17" s="14">
        <f>SUM(E2:E13,E17)</f>
        <v>94.8</v>
      </c>
      <c r="D17" s="2">
        <f>MAX(D2:D13)</f>
        <v>25.8</v>
      </c>
      <c r="E17" s="2">
        <f>MAX(E2:E13)</f>
        <v>10</v>
      </c>
    </row>
    <row r="19" spans="1:5" x14ac:dyDescent="0.25">
      <c r="A19" s="1" t="s">
        <v>87</v>
      </c>
      <c r="B19" s="17">
        <v>100.149999999999</v>
      </c>
    </row>
    <row r="20" spans="1:5" x14ac:dyDescent="0.25">
      <c r="A20" s="2" t="s">
        <v>88</v>
      </c>
      <c r="B20" s="17">
        <v>97.269999999999897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0C36-F0D4-4F64-8A6A-B3276A97F5A3}">
  <dimension ref="A1:AD35"/>
  <sheetViews>
    <sheetView workbookViewId="0">
      <selection activeCell="E17" sqref="E1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2" t="s">
        <v>205</v>
      </c>
      <c r="B2" s="2">
        <v>104578</v>
      </c>
      <c r="C2" s="2">
        <v>1.37</v>
      </c>
      <c r="D2" s="2">
        <v>1.6</v>
      </c>
      <c r="E2" s="2">
        <v>1.72</v>
      </c>
      <c r="F2" s="20" t="s">
        <v>16</v>
      </c>
      <c r="G2" s="22"/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2" t="s">
        <v>206</v>
      </c>
      <c r="B3" s="2">
        <v>82767</v>
      </c>
      <c r="C3" s="2">
        <v>2.04</v>
      </c>
      <c r="D3" s="2">
        <v>0.9</v>
      </c>
      <c r="E3" s="5">
        <v>2.46</v>
      </c>
      <c r="F3" s="20" t="s">
        <v>16</v>
      </c>
      <c r="G3" s="19"/>
      <c r="H3" s="5"/>
      <c r="I3" s="5"/>
      <c r="J3" s="5"/>
      <c r="AA3" s="1"/>
      <c r="AB3" s="1"/>
      <c r="AC3" s="1"/>
      <c r="AD3" s="1"/>
    </row>
    <row r="4" spans="1:30" ht="15" customHeight="1" x14ac:dyDescent="0.25">
      <c r="A4" s="9" t="s">
        <v>204</v>
      </c>
      <c r="B4" s="9">
        <v>69051</v>
      </c>
      <c r="C4" s="9">
        <v>7.3</v>
      </c>
      <c r="D4" s="9">
        <f>7*2</f>
        <v>14</v>
      </c>
      <c r="E4" s="8">
        <v>7.92</v>
      </c>
      <c r="F4" s="7" t="s">
        <v>14</v>
      </c>
      <c r="G4" s="8" t="s">
        <v>72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2" t="s">
        <v>128</v>
      </c>
      <c r="B5" s="2">
        <v>60852</v>
      </c>
      <c r="C5" s="2">
        <v>3.12</v>
      </c>
      <c r="D5" s="2">
        <v>-1.9</v>
      </c>
      <c r="E5" s="5">
        <v>3.21</v>
      </c>
      <c r="F5" s="20" t="s">
        <v>13</v>
      </c>
      <c r="G5" s="19"/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2" t="s">
        <v>166</v>
      </c>
      <c r="B6" s="2">
        <v>68821</v>
      </c>
      <c r="C6" s="2">
        <v>5.34</v>
      </c>
      <c r="D6" s="2">
        <v>5.9</v>
      </c>
      <c r="E6" s="5">
        <v>5.15</v>
      </c>
      <c r="F6" s="20" t="s">
        <v>13</v>
      </c>
      <c r="G6" s="19"/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2" t="s">
        <v>177</v>
      </c>
      <c r="B7" s="2">
        <v>102998</v>
      </c>
      <c r="C7" s="2">
        <v>1.85</v>
      </c>
      <c r="D7" s="2">
        <v>3.5</v>
      </c>
      <c r="E7" s="5">
        <v>2.67</v>
      </c>
      <c r="F7" s="20" t="s">
        <v>12</v>
      </c>
      <c r="G7" s="19"/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2" t="s">
        <v>54</v>
      </c>
      <c r="B8" s="2">
        <v>105068</v>
      </c>
      <c r="C8" s="2">
        <v>3.33</v>
      </c>
      <c r="D8" s="2">
        <v>-0.3</v>
      </c>
      <c r="E8" s="5">
        <v>4.4800000000000004</v>
      </c>
      <c r="F8" s="20" t="s">
        <v>12</v>
      </c>
      <c r="G8" s="19"/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2" t="s">
        <v>201</v>
      </c>
      <c r="B9" s="2">
        <v>86380</v>
      </c>
      <c r="C9" s="2">
        <v>3.13</v>
      </c>
      <c r="D9" s="2">
        <v>4.0999999999999996</v>
      </c>
      <c r="E9" s="5">
        <v>3.93</v>
      </c>
      <c r="F9" s="20" t="s">
        <v>12</v>
      </c>
      <c r="G9" s="19"/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2" t="s">
        <v>7</v>
      </c>
      <c r="B10" s="2">
        <v>87863</v>
      </c>
      <c r="C10" s="2">
        <v>17.36</v>
      </c>
      <c r="D10" s="2">
        <v>5.6</v>
      </c>
      <c r="E10" s="5">
        <v>10.64</v>
      </c>
      <c r="F10" s="20" t="s">
        <v>12</v>
      </c>
      <c r="G10" s="19"/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2" t="s">
        <v>190</v>
      </c>
      <c r="B11" s="2">
        <v>73476</v>
      </c>
      <c r="C11" s="2">
        <v>7.37</v>
      </c>
      <c r="D11" s="2">
        <v>4.0999999999999996</v>
      </c>
      <c r="E11" s="5">
        <v>3.96</v>
      </c>
      <c r="F11" s="20" t="s">
        <v>11</v>
      </c>
      <c r="G11" s="19"/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2" t="s">
        <v>142</v>
      </c>
      <c r="B12" s="2">
        <v>102340</v>
      </c>
      <c r="C12" s="2">
        <v>2.72</v>
      </c>
      <c r="D12" s="2">
        <v>2</v>
      </c>
      <c r="E12" s="5">
        <v>2.73</v>
      </c>
      <c r="F12" s="20" t="s">
        <v>10</v>
      </c>
      <c r="G12" s="19"/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2" t="s">
        <v>196</v>
      </c>
      <c r="B13" s="2">
        <v>78654</v>
      </c>
      <c r="C13" s="2">
        <v>3.52</v>
      </c>
      <c r="D13" s="2">
        <v>0.3</v>
      </c>
      <c r="E13" s="5">
        <v>4.93</v>
      </c>
      <c r="F13" s="20" t="s">
        <v>10</v>
      </c>
      <c r="G13" s="19"/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39.799999999999997</v>
      </c>
    </row>
    <row r="16" spans="1:30" x14ac:dyDescent="0.25">
      <c r="C16" s="4"/>
    </row>
    <row r="17" spans="1:6" x14ac:dyDescent="0.25">
      <c r="C17" s="14">
        <f>SUM(E2:E13,E17)</f>
        <v>64.44</v>
      </c>
      <c r="D17" s="2">
        <f>MAX(D2:D13)</f>
        <v>14</v>
      </c>
      <c r="E17" s="2">
        <f>MAX(E2:E13)</f>
        <v>10.64</v>
      </c>
    </row>
    <row r="19" spans="1:6" x14ac:dyDescent="0.25">
      <c r="A19" s="1" t="s">
        <v>87</v>
      </c>
      <c r="B19" s="2">
        <v>58.559999999999903</v>
      </c>
    </row>
    <row r="20" spans="1:6" x14ac:dyDescent="0.25">
      <c r="A20" s="2" t="s">
        <v>88</v>
      </c>
      <c r="B20" s="2">
        <v>58.249999999999901</v>
      </c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D6E0-E339-456D-8E30-6B1091B07AE0}">
  <dimension ref="A1:AD33"/>
  <sheetViews>
    <sheetView workbookViewId="0">
      <selection activeCell="E17" sqref="E1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" t="s">
        <v>110</v>
      </c>
      <c r="B2" s="18">
        <v>103645</v>
      </c>
      <c r="C2" s="18">
        <v>5.77</v>
      </c>
      <c r="D2" s="18">
        <v>8.6999999999999993</v>
      </c>
      <c r="E2" s="19">
        <v>4.21</v>
      </c>
      <c r="F2" s="20" t="s">
        <v>16</v>
      </c>
      <c r="AA2" s="1"/>
      <c r="AB2" s="1"/>
      <c r="AC2" s="1"/>
      <c r="AD2" s="1"/>
    </row>
    <row r="3" spans="1:30" s="9" customFormat="1" x14ac:dyDescent="0.25">
      <c r="A3" s="2" t="s">
        <v>207</v>
      </c>
      <c r="B3" s="18">
        <v>99661</v>
      </c>
      <c r="C3" s="18">
        <v>2.0499999999999998</v>
      </c>
      <c r="D3" s="19">
        <v>2.7</v>
      </c>
      <c r="E3" s="19">
        <v>2.82</v>
      </c>
      <c r="F3" s="20" t="s">
        <v>16</v>
      </c>
      <c r="H3" s="8"/>
      <c r="I3" s="8"/>
      <c r="J3" s="8"/>
      <c r="K3" s="8"/>
      <c r="L3" s="8"/>
      <c r="AA3" s="7"/>
      <c r="AB3" s="7"/>
      <c r="AC3" s="7"/>
      <c r="AD3" s="7"/>
    </row>
    <row r="4" spans="1:30" ht="15" customHeight="1" x14ac:dyDescent="0.25">
      <c r="A4" s="2" t="s">
        <v>36</v>
      </c>
      <c r="B4" s="18">
        <v>51413</v>
      </c>
      <c r="C4" s="18">
        <v>7.28</v>
      </c>
      <c r="D4" s="19">
        <v>5</v>
      </c>
      <c r="E4" s="19">
        <v>6.58</v>
      </c>
      <c r="F4" s="20" t="s">
        <v>14</v>
      </c>
      <c r="AA4" s="1"/>
      <c r="AB4" s="1"/>
      <c r="AC4" s="1"/>
      <c r="AD4" s="1"/>
    </row>
    <row r="5" spans="1:30" ht="15" customHeight="1" x14ac:dyDescent="0.25">
      <c r="A5" s="2" t="s">
        <v>176</v>
      </c>
      <c r="B5" s="18">
        <v>104649</v>
      </c>
      <c r="C5" s="18">
        <v>2.5299999999999998</v>
      </c>
      <c r="D5" s="19">
        <v>3.9</v>
      </c>
      <c r="E5" s="19">
        <v>2.81</v>
      </c>
      <c r="F5" s="20" t="s">
        <v>13</v>
      </c>
      <c r="AA5" s="1"/>
      <c r="AB5" s="1"/>
      <c r="AC5" s="1"/>
      <c r="AD5" s="1"/>
    </row>
    <row r="6" spans="1:30" ht="15" customHeight="1" x14ac:dyDescent="0.25">
      <c r="A6" s="9" t="s">
        <v>47</v>
      </c>
      <c r="B6" s="9">
        <v>84339</v>
      </c>
      <c r="C6" s="9">
        <v>5.7</v>
      </c>
      <c r="D6" s="8">
        <f>12.5*2</f>
        <v>25</v>
      </c>
      <c r="E6" s="8">
        <v>5.46</v>
      </c>
      <c r="F6" s="7" t="s">
        <v>13</v>
      </c>
      <c r="G6" s="8" t="s">
        <v>72</v>
      </c>
      <c r="AA6" s="1"/>
      <c r="AB6" s="1"/>
      <c r="AC6" s="1"/>
      <c r="AD6" s="1"/>
    </row>
    <row r="7" spans="1:30" ht="15" customHeight="1" x14ac:dyDescent="0.25">
      <c r="A7" s="2" t="s">
        <v>56</v>
      </c>
      <c r="B7" s="18">
        <v>101716</v>
      </c>
      <c r="C7" s="18">
        <v>3.78</v>
      </c>
      <c r="D7" s="19">
        <v>9.5</v>
      </c>
      <c r="E7" s="19">
        <v>3.95</v>
      </c>
      <c r="F7" s="20" t="s">
        <v>12</v>
      </c>
      <c r="AA7" s="1"/>
      <c r="AB7" s="1"/>
      <c r="AC7" s="1"/>
      <c r="AD7" s="1"/>
    </row>
    <row r="8" spans="1:30" ht="15" customHeight="1" x14ac:dyDescent="0.25">
      <c r="A8" s="2" t="s">
        <v>26</v>
      </c>
      <c r="B8" s="18">
        <v>70986</v>
      </c>
      <c r="C8" s="18">
        <v>7.69</v>
      </c>
      <c r="D8" s="19">
        <v>1.5</v>
      </c>
      <c r="E8" s="19">
        <v>5.55</v>
      </c>
      <c r="F8" s="20" t="s">
        <v>12</v>
      </c>
      <c r="AA8" s="1"/>
      <c r="AB8" s="1"/>
      <c r="AC8" s="1"/>
      <c r="AD8" s="1"/>
    </row>
    <row r="9" spans="1:30" ht="15" customHeight="1" x14ac:dyDescent="0.25">
      <c r="A9" s="2" t="s">
        <v>201</v>
      </c>
      <c r="B9" s="18">
        <v>86380</v>
      </c>
      <c r="C9" s="18">
        <v>2.27</v>
      </c>
      <c r="D9" s="19">
        <v>-1.4</v>
      </c>
      <c r="E9" s="19">
        <v>3.17</v>
      </c>
      <c r="F9" s="20" t="s">
        <v>12</v>
      </c>
      <c r="AA9" s="1"/>
      <c r="AB9" s="1"/>
      <c r="AC9" s="1"/>
      <c r="AD9" s="1"/>
    </row>
    <row r="10" spans="1:30" ht="15" customHeight="1" x14ac:dyDescent="0.25">
      <c r="A10" s="2" t="s">
        <v>63</v>
      </c>
      <c r="B10" s="18">
        <v>95222</v>
      </c>
      <c r="C10" s="18">
        <v>2.0299999999999998</v>
      </c>
      <c r="D10" s="19">
        <v>1</v>
      </c>
      <c r="E10" s="19">
        <v>3.5</v>
      </c>
      <c r="F10" s="20" t="s">
        <v>12</v>
      </c>
      <c r="AA10" s="1"/>
      <c r="AB10" s="1"/>
      <c r="AC10" s="1"/>
      <c r="AD10" s="1"/>
    </row>
    <row r="11" spans="1:30" ht="15" customHeight="1" x14ac:dyDescent="0.25">
      <c r="A11" s="2" t="s">
        <v>68</v>
      </c>
      <c r="B11" s="18">
        <v>98499</v>
      </c>
      <c r="C11" s="18">
        <v>11.52</v>
      </c>
      <c r="D11" s="19">
        <v>5.58</v>
      </c>
      <c r="E11" s="19">
        <v>5.58</v>
      </c>
      <c r="F11" s="20" t="s">
        <v>11</v>
      </c>
      <c r="AA11" s="1"/>
      <c r="AB11" s="1"/>
      <c r="AC11" s="1"/>
      <c r="AD11" s="1"/>
    </row>
    <row r="12" spans="1:30" ht="15" customHeight="1" x14ac:dyDescent="0.25">
      <c r="A12" s="2" t="s">
        <v>142</v>
      </c>
      <c r="B12" s="18">
        <v>102340</v>
      </c>
      <c r="C12" s="18">
        <v>3.26</v>
      </c>
      <c r="D12" s="19">
        <v>4.7</v>
      </c>
      <c r="E12" s="19">
        <v>2.88</v>
      </c>
      <c r="F12" s="20" t="s">
        <v>10</v>
      </c>
      <c r="AA12" s="1"/>
      <c r="AB12" s="1"/>
      <c r="AC12" s="1"/>
      <c r="AD12" s="1"/>
    </row>
    <row r="13" spans="1:30" ht="15" customHeight="1" x14ac:dyDescent="0.25">
      <c r="A13" s="2" t="s">
        <v>196</v>
      </c>
      <c r="B13" s="18">
        <v>78654</v>
      </c>
      <c r="C13" s="18">
        <v>4.32</v>
      </c>
      <c r="D13" s="19">
        <v>4.7</v>
      </c>
      <c r="E13" s="19">
        <v>4.87</v>
      </c>
      <c r="F13" s="20" t="s">
        <v>10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70.88</v>
      </c>
    </row>
    <row r="16" spans="1:30" x14ac:dyDescent="0.25">
      <c r="C16" s="4"/>
    </row>
    <row r="17" spans="1:6" x14ac:dyDescent="0.25">
      <c r="C17" s="14">
        <f>SUM(E2:E13,E17)</f>
        <v>57.959999999999994</v>
      </c>
      <c r="D17" s="2">
        <f>MAX(D2:D13)</f>
        <v>25</v>
      </c>
      <c r="E17" s="2">
        <f>MAX(E2:E13)</f>
        <v>6.58</v>
      </c>
    </row>
    <row r="19" spans="1:6" x14ac:dyDescent="0.25">
      <c r="A19" s="1" t="s">
        <v>87</v>
      </c>
      <c r="B19" s="2">
        <v>58.249999999999901</v>
      </c>
    </row>
    <row r="20" spans="1:6" x14ac:dyDescent="0.25">
      <c r="A20" s="2" t="s">
        <v>88</v>
      </c>
      <c r="B20" s="2">
        <v>55.119999999999898</v>
      </c>
    </row>
    <row r="23" spans="1:6" x14ac:dyDescent="0.25">
      <c r="F23" s="5"/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2C38-03D0-4199-983D-1B1FA67A02DB}">
  <dimension ref="A1:AD33"/>
  <sheetViews>
    <sheetView workbookViewId="0">
      <selection activeCell="E17" sqref="E1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" t="s">
        <v>110</v>
      </c>
      <c r="B2" s="2">
        <v>103645</v>
      </c>
      <c r="C2" s="2">
        <v>4.47</v>
      </c>
      <c r="D2" s="5">
        <v>0.2</v>
      </c>
      <c r="E2" s="5">
        <v>3.97</v>
      </c>
      <c r="F2" s="1" t="s">
        <v>16</v>
      </c>
      <c r="AA2" s="1"/>
      <c r="AB2" s="1"/>
      <c r="AC2" s="1"/>
      <c r="AD2" s="1"/>
    </row>
    <row r="3" spans="1:30" x14ac:dyDescent="0.25">
      <c r="A3" s="2" t="s">
        <v>207</v>
      </c>
      <c r="B3" s="2">
        <v>99661</v>
      </c>
      <c r="C3" s="2">
        <v>1.58</v>
      </c>
      <c r="D3" s="5">
        <v>-0.3</v>
      </c>
      <c r="E3" s="5">
        <v>2.4700000000000002</v>
      </c>
      <c r="F3" s="1" t="s">
        <v>16</v>
      </c>
      <c r="AA3" s="1"/>
      <c r="AB3" s="1"/>
      <c r="AC3" s="1"/>
      <c r="AD3" s="1"/>
    </row>
    <row r="4" spans="1:30" ht="15" customHeight="1" x14ac:dyDescent="0.25">
      <c r="A4" s="9" t="s">
        <v>36</v>
      </c>
      <c r="B4" s="9">
        <v>51413</v>
      </c>
      <c r="C4" s="9">
        <v>8.36</v>
      </c>
      <c r="D4" s="8">
        <f>10.4*2</f>
        <v>20.8</v>
      </c>
      <c r="E4" s="8">
        <v>7.22</v>
      </c>
      <c r="F4" s="7" t="s">
        <v>14</v>
      </c>
      <c r="G4" s="8" t="s">
        <v>72</v>
      </c>
      <c r="AA4" s="1"/>
      <c r="AB4" s="1"/>
      <c r="AC4" s="1"/>
      <c r="AD4" s="1"/>
    </row>
    <row r="5" spans="1:30" ht="15" customHeight="1" x14ac:dyDescent="0.25">
      <c r="A5" s="2" t="s">
        <v>166</v>
      </c>
      <c r="B5" s="2">
        <v>68821</v>
      </c>
      <c r="C5" s="2">
        <v>5.13</v>
      </c>
      <c r="D5" s="5">
        <v>3.6</v>
      </c>
      <c r="E5" s="5">
        <v>5.04</v>
      </c>
      <c r="F5" s="1" t="s">
        <v>13</v>
      </c>
      <c r="AA5" s="1"/>
      <c r="AB5" s="1"/>
      <c r="AC5" s="1"/>
      <c r="AD5" s="1"/>
    </row>
    <row r="6" spans="1:30" s="9" customFormat="1" ht="15" customHeight="1" x14ac:dyDescent="0.25">
      <c r="A6" s="2" t="s">
        <v>47</v>
      </c>
      <c r="B6" s="2">
        <v>84339</v>
      </c>
      <c r="C6" s="2">
        <v>4.58</v>
      </c>
      <c r="D6" s="5">
        <v>4.5</v>
      </c>
      <c r="E6" s="5">
        <v>5.35</v>
      </c>
      <c r="F6" s="1" t="s">
        <v>13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18" t="s">
        <v>54</v>
      </c>
      <c r="B7" s="18">
        <v>105068</v>
      </c>
      <c r="C7" s="18">
        <v>4.8600000000000003</v>
      </c>
      <c r="D7" s="19">
        <v>8.3000000000000007</v>
      </c>
      <c r="E7" s="19">
        <v>4.8600000000000003</v>
      </c>
      <c r="F7" s="20" t="s">
        <v>12</v>
      </c>
      <c r="G7" s="8"/>
      <c r="AA7" s="1"/>
      <c r="AB7" s="1"/>
      <c r="AC7" s="1"/>
      <c r="AD7" s="1"/>
    </row>
    <row r="8" spans="1:30" ht="15" customHeight="1" x14ac:dyDescent="0.25">
      <c r="A8" s="2" t="s">
        <v>53</v>
      </c>
      <c r="B8" s="2">
        <v>87999</v>
      </c>
      <c r="C8" s="2">
        <v>5.3</v>
      </c>
      <c r="D8" s="5">
        <v>-1.5</v>
      </c>
      <c r="E8" s="5">
        <v>3.81</v>
      </c>
      <c r="F8" s="1" t="s">
        <v>12</v>
      </c>
      <c r="AA8" s="1"/>
      <c r="AB8" s="1"/>
      <c r="AC8" s="1"/>
      <c r="AD8" s="1"/>
    </row>
    <row r="9" spans="1:30" ht="15" customHeight="1" x14ac:dyDescent="0.25">
      <c r="A9" s="2" t="s">
        <v>37</v>
      </c>
      <c r="B9" s="2">
        <v>94857</v>
      </c>
      <c r="C9" s="2">
        <v>5.52</v>
      </c>
      <c r="D9" s="5">
        <v>-1.5</v>
      </c>
      <c r="E9" s="5">
        <v>4.46</v>
      </c>
      <c r="F9" s="1" t="s">
        <v>12</v>
      </c>
      <c r="AA9" s="1"/>
      <c r="AB9" s="1"/>
      <c r="AC9" s="1"/>
      <c r="AD9" s="1"/>
    </row>
    <row r="10" spans="1:30" ht="15" customHeight="1" x14ac:dyDescent="0.25">
      <c r="A10" s="2" t="s">
        <v>208</v>
      </c>
      <c r="B10" s="2">
        <v>98765</v>
      </c>
      <c r="C10" s="2">
        <v>1.43</v>
      </c>
      <c r="D10" s="5">
        <v>1.5</v>
      </c>
      <c r="E10" s="5">
        <v>2.61</v>
      </c>
      <c r="F10" s="1" t="s">
        <v>12</v>
      </c>
      <c r="AA10" s="1"/>
      <c r="AB10" s="1"/>
      <c r="AC10" s="1"/>
      <c r="AD10" s="1"/>
    </row>
    <row r="11" spans="1:30" ht="15" customHeight="1" x14ac:dyDescent="0.25">
      <c r="A11" s="2" t="s">
        <v>190</v>
      </c>
      <c r="B11" s="2">
        <v>73476</v>
      </c>
      <c r="C11" s="2">
        <v>7.45</v>
      </c>
      <c r="D11" s="5">
        <v>2.4500000000000002</v>
      </c>
      <c r="E11" s="5">
        <v>3.99</v>
      </c>
      <c r="F11" s="1" t="s">
        <v>11</v>
      </c>
      <c r="AA11" s="1"/>
      <c r="AB11" s="1"/>
      <c r="AC11" s="1"/>
      <c r="AD11" s="1"/>
    </row>
    <row r="12" spans="1:30" ht="15" customHeight="1" x14ac:dyDescent="0.25">
      <c r="A12" s="2" t="s">
        <v>142</v>
      </c>
      <c r="B12" s="2">
        <v>102340</v>
      </c>
      <c r="C12" s="2">
        <v>3.61</v>
      </c>
      <c r="D12" s="5">
        <v>6</v>
      </c>
      <c r="E12" s="5">
        <v>3.1</v>
      </c>
      <c r="F12" s="1" t="s">
        <v>10</v>
      </c>
      <c r="AA12" s="1"/>
      <c r="AB12" s="1"/>
      <c r="AC12" s="1"/>
      <c r="AD12" s="1"/>
    </row>
    <row r="13" spans="1:30" ht="15" customHeight="1" x14ac:dyDescent="0.25">
      <c r="A13" s="2" t="s">
        <v>196</v>
      </c>
      <c r="B13" s="2">
        <v>78654</v>
      </c>
      <c r="C13" s="2">
        <v>2.75</v>
      </c>
      <c r="D13" s="5">
        <v>-4.8</v>
      </c>
      <c r="E13" s="5">
        <v>2.94</v>
      </c>
      <c r="F13" s="1" t="s">
        <v>10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39.250000000000007</v>
      </c>
    </row>
    <row r="16" spans="1:30" x14ac:dyDescent="0.25">
      <c r="C16" s="4"/>
    </row>
    <row r="17" spans="1:6" x14ac:dyDescent="0.25">
      <c r="C17" s="14">
        <f>SUM(E2:E13,E17)</f>
        <v>57.04</v>
      </c>
      <c r="D17" s="2">
        <f>MAX(D2:D13)</f>
        <v>20.8</v>
      </c>
      <c r="E17" s="2">
        <f>MAX(E2:E13)</f>
        <v>7.22</v>
      </c>
    </row>
    <row r="19" spans="1:6" x14ac:dyDescent="0.25">
      <c r="A19" s="1" t="s">
        <v>87</v>
      </c>
      <c r="B19" s="2">
        <v>55.119999999999898</v>
      </c>
    </row>
    <row r="20" spans="1:6" x14ac:dyDescent="0.25">
      <c r="A20" s="2" t="s">
        <v>88</v>
      </c>
      <c r="B20" s="2">
        <v>55.869999999999898</v>
      </c>
    </row>
    <row r="22" spans="1:6" x14ac:dyDescent="0.25">
      <c r="F22" s="5"/>
    </row>
    <row r="23" spans="1:6" x14ac:dyDescent="0.25">
      <c r="F23" s="5"/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30C1-FD88-47DD-A0F0-C361AFCB2F6D}">
  <dimension ref="A1:AD42"/>
  <sheetViews>
    <sheetView workbookViewId="0">
      <selection activeCell="E17" sqref="E1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" t="s">
        <v>173</v>
      </c>
      <c r="B2" s="2">
        <v>101960</v>
      </c>
      <c r="C2" s="5">
        <v>2.46</v>
      </c>
      <c r="D2" s="5">
        <v>-0.3</v>
      </c>
      <c r="E2" s="5">
        <v>2.84</v>
      </c>
      <c r="F2" s="1" t="s">
        <v>16</v>
      </c>
      <c r="AA2" s="1"/>
      <c r="AB2" s="1"/>
      <c r="AC2" s="1"/>
      <c r="AD2" s="1"/>
    </row>
    <row r="3" spans="1:30" x14ac:dyDescent="0.25">
      <c r="A3" s="2" t="s">
        <v>207</v>
      </c>
      <c r="B3" s="2">
        <v>99661</v>
      </c>
      <c r="C3" s="5">
        <v>1.41</v>
      </c>
      <c r="D3" s="5">
        <v>-1.1000000000000001</v>
      </c>
      <c r="E3" s="5">
        <v>2.11</v>
      </c>
      <c r="F3" s="1" t="s">
        <v>16</v>
      </c>
      <c r="AA3" s="1"/>
      <c r="AB3" s="1"/>
      <c r="AC3" s="1"/>
      <c r="AD3" s="1"/>
    </row>
    <row r="4" spans="1:30" s="9" customFormat="1" ht="15" customHeight="1" x14ac:dyDescent="0.25">
      <c r="A4" s="2" t="s">
        <v>167</v>
      </c>
      <c r="B4" s="2">
        <v>38431</v>
      </c>
      <c r="C4" s="5">
        <v>6.16</v>
      </c>
      <c r="D4" s="5">
        <v>4</v>
      </c>
      <c r="E4" s="5">
        <v>6.02</v>
      </c>
      <c r="F4" s="1" t="s">
        <v>14</v>
      </c>
      <c r="H4" s="8"/>
      <c r="I4" s="8"/>
      <c r="J4" s="8"/>
      <c r="K4" s="8"/>
      <c r="AA4" s="7"/>
      <c r="AB4" s="7"/>
      <c r="AC4" s="7"/>
      <c r="AD4" s="7"/>
    </row>
    <row r="5" spans="1:30" ht="15" customHeight="1" x14ac:dyDescent="0.25">
      <c r="A5" s="2" t="s">
        <v>176</v>
      </c>
      <c r="B5" s="2">
        <v>104649</v>
      </c>
      <c r="C5" s="5">
        <v>2.37</v>
      </c>
      <c r="D5" s="5">
        <v>2.2000000000000002</v>
      </c>
      <c r="E5" s="5">
        <v>2.79</v>
      </c>
      <c r="F5" s="20" t="s">
        <v>13</v>
      </c>
      <c r="AA5" s="1"/>
      <c r="AB5" s="1"/>
      <c r="AC5" s="1"/>
      <c r="AD5" s="1"/>
    </row>
    <row r="6" spans="1:30" ht="15" customHeight="1" x14ac:dyDescent="0.25">
      <c r="A6" s="2" t="s">
        <v>194</v>
      </c>
      <c r="B6" s="2">
        <v>95542</v>
      </c>
      <c r="C6" s="5">
        <v>2.7</v>
      </c>
      <c r="D6" s="5">
        <v>-0.3</v>
      </c>
      <c r="E6" s="5">
        <v>3.88</v>
      </c>
      <c r="F6" s="1" t="s">
        <v>13</v>
      </c>
      <c r="AA6" s="1"/>
      <c r="AB6" s="1"/>
      <c r="AC6" s="1"/>
      <c r="AD6" s="1"/>
    </row>
    <row r="7" spans="1:30" ht="15" customHeight="1" x14ac:dyDescent="0.25">
      <c r="A7" s="2" t="s">
        <v>56</v>
      </c>
      <c r="B7" s="2">
        <v>101716</v>
      </c>
      <c r="C7" s="5">
        <v>2.52</v>
      </c>
      <c r="D7" s="5">
        <v>1.3</v>
      </c>
      <c r="E7" s="5">
        <v>3.35</v>
      </c>
      <c r="F7" s="1" t="s">
        <v>12</v>
      </c>
      <c r="AA7" s="1"/>
      <c r="AB7" s="1"/>
      <c r="AC7" s="1"/>
      <c r="AD7" s="1"/>
    </row>
    <row r="8" spans="1:30" ht="15" customHeight="1" x14ac:dyDescent="0.25">
      <c r="A8" s="2" t="s">
        <v>54</v>
      </c>
      <c r="B8" s="2">
        <v>105068</v>
      </c>
      <c r="C8" s="5">
        <v>4.45</v>
      </c>
      <c r="D8" s="5">
        <v>5.2</v>
      </c>
      <c r="E8" s="5">
        <v>4.8899999999999997</v>
      </c>
      <c r="F8" s="1" t="s">
        <v>12</v>
      </c>
      <c r="AA8" s="1"/>
      <c r="AB8" s="1"/>
      <c r="AC8" s="1"/>
      <c r="AD8" s="1"/>
    </row>
    <row r="9" spans="1:30" ht="15" customHeight="1" x14ac:dyDescent="0.25">
      <c r="A9" s="2" t="s">
        <v>7</v>
      </c>
      <c r="B9" s="2">
        <v>87863</v>
      </c>
      <c r="C9" s="5">
        <v>16.43</v>
      </c>
      <c r="D9" s="5">
        <v>0.2</v>
      </c>
      <c r="E9" s="5">
        <v>10.06</v>
      </c>
      <c r="F9" s="1" t="s">
        <v>12</v>
      </c>
      <c r="AA9" s="1"/>
      <c r="AB9" s="1"/>
      <c r="AC9" s="1"/>
      <c r="AD9" s="1"/>
    </row>
    <row r="10" spans="1:30" ht="15" customHeight="1" x14ac:dyDescent="0.25">
      <c r="A10" s="2" t="s">
        <v>208</v>
      </c>
      <c r="B10" s="2">
        <v>98765</v>
      </c>
      <c r="C10" s="5">
        <v>2.04</v>
      </c>
      <c r="D10" s="5">
        <v>4.9000000000000004</v>
      </c>
      <c r="E10" s="5">
        <v>2.9</v>
      </c>
      <c r="F10" s="1" t="s">
        <v>12</v>
      </c>
      <c r="AA10" s="1"/>
      <c r="AB10" s="1"/>
      <c r="AC10" s="1"/>
      <c r="AD10" s="1"/>
    </row>
    <row r="11" spans="1:30" ht="15" customHeight="1" x14ac:dyDescent="0.25">
      <c r="A11" s="2" t="s">
        <v>190</v>
      </c>
      <c r="B11" s="2">
        <v>73476</v>
      </c>
      <c r="C11" s="5">
        <v>7.23</v>
      </c>
      <c r="D11" s="5">
        <v>1.52</v>
      </c>
      <c r="E11" s="5">
        <v>3.78</v>
      </c>
      <c r="F11" s="1" t="s">
        <v>11</v>
      </c>
      <c r="AA11" s="1"/>
      <c r="AB11" s="1"/>
      <c r="AC11" s="1"/>
      <c r="AD11" s="1"/>
    </row>
    <row r="12" spans="1:30" ht="15" customHeight="1" x14ac:dyDescent="0.25">
      <c r="A12" s="9" t="s">
        <v>142</v>
      </c>
      <c r="B12" s="9">
        <v>102340</v>
      </c>
      <c r="C12" s="8">
        <v>3.67</v>
      </c>
      <c r="D12" s="8">
        <f>5.8*2</f>
        <v>11.6</v>
      </c>
      <c r="E12" s="8">
        <v>3.28</v>
      </c>
      <c r="F12" s="7" t="s">
        <v>10</v>
      </c>
      <c r="G12" s="8" t="s">
        <v>72</v>
      </c>
      <c r="AA12" s="1"/>
      <c r="AB12" s="1"/>
      <c r="AC12" s="1"/>
      <c r="AD12" s="1"/>
    </row>
    <row r="13" spans="1:30" ht="15" customHeight="1" x14ac:dyDescent="0.25">
      <c r="A13" s="2" t="s">
        <v>165</v>
      </c>
      <c r="B13" s="2">
        <v>71604</v>
      </c>
      <c r="C13" s="5">
        <v>4.1900000000000004</v>
      </c>
      <c r="D13" s="5">
        <v>1.2</v>
      </c>
      <c r="E13" s="5">
        <v>3.27</v>
      </c>
      <c r="F13" s="1" t="s">
        <v>10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30.419999999999998</v>
      </c>
    </row>
    <row r="16" spans="1:30" x14ac:dyDescent="0.25">
      <c r="C16" s="4"/>
    </row>
    <row r="17" spans="1:8" x14ac:dyDescent="0.25">
      <c r="C17" s="14">
        <f>SUM(E2:E13,E17)</f>
        <v>59.230000000000004</v>
      </c>
      <c r="D17" s="2">
        <f>MAX(D2:D13)</f>
        <v>11.6</v>
      </c>
      <c r="E17" s="2">
        <f>MAX(E2:E13)</f>
        <v>10.06</v>
      </c>
    </row>
    <row r="19" spans="1:8" x14ac:dyDescent="0.25">
      <c r="A19" s="1" t="s">
        <v>87</v>
      </c>
      <c r="B19" s="2">
        <v>55.869999999999898</v>
      </c>
    </row>
    <row r="20" spans="1:8" x14ac:dyDescent="0.25">
      <c r="A20" s="2" t="s">
        <v>88</v>
      </c>
      <c r="B20" s="2">
        <v>58.089999999999897</v>
      </c>
    </row>
    <row r="31" spans="1:8" x14ac:dyDescent="0.25">
      <c r="D31" s="2" t="s">
        <v>173</v>
      </c>
      <c r="E31" s="2">
        <v>101960</v>
      </c>
      <c r="F31" s="5">
        <v>2.46</v>
      </c>
      <c r="G31" s="5">
        <v>-0.3</v>
      </c>
      <c r="H31" s="5">
        <v>2.84</v>
      </c>
    </row>
    <row r="32" spans="1:8" x14ac:dyDescent="0.25">
      <c r="A32" s="2">
        <v>1</v>
      </c>
      <c r="D32" s="2" t="s">
        <v>207</v>
      </c>
      <c r="E32" s="2">
        <v>99661</v>
      </c>
      <c r="F32" s="5">
        <v>1.41</v>
      </c>
      <c r="G32" s="5">
        <v>-1.1000000000000001</v>
      </c>
      <c r="H32" s="5">
        <v>2.11</v>
      </c>
    </row>
    <row r="33" spans="1:8" x14ac:dyDescent="0.25">
      <c r="A33" s="2">
        <v>2</v>
      </c>
      <c r="D33" s="2" t="s">
        <v>167</v>
      </c>
      <c r="E33" s="2">
        <v>38431</v>
      </c>
      <c r="F33" s="5">
        <v>6.16</v>
      </c>
      <c r="G33" s="5">
        <v>4</v>
      </c>
      <c r="H33" s="5">
        <v>6.02</v>
      </c>
    </row>
    <row r="34" spans="1:8" x14ac:dyDescent="0.25">
      <c r="A34" s="2">
        <v>3</v>
      </c>
      <c r="D34" s="2" t="s">
        <v>176</v>
      </c>
      <c r="E34" s="2">
        <v>104649</v>
      </c>
      <c r="F34" s="5">
        <v>2.37</v>
      </c>
      <c r="G34" s="5">
        <v>2.2000000000000002</v>
      </c>
      <c r="H34" s="5">
        <v>2.79</v>
      </c>
    </row>
    <row r="35" spans="1:8" x14ac:dyDescent="0.25">
      <c r="A35" s="2">
        <v>4</v>
      </c>
      <c r="D35" s="2" t="s">
        <v>194</v>
      </c>
      <c r="E35" s="2">
        <v>95542</v>
      </c>
      <c r="F35" s="5">
        <v>2.7</v>
      </c>
      <c r="G35" s="5">
        <v>-0.3</v>
      </c>
      <c r="H35" s="5">
        <v>3.88</v>
      </c>
    </row>
    <row r="36" spans="1:8" x14ac:dyDescent="0.25">
      <c r="A36" s="2">
        <v>5</v>
      </c>
      <c r="D36" s="2" t="s">
        <v>56</v>
      </c>
      <c r="E36" s="2">
        <v>101716</v>
      </c>
      <c r="F36" s="5">
        <v>2.52</v>
      </c>
      <c r="G36" s="5">
        <v>1.3</v>
      </c>
      <c r="H36" s="5">
        <v>3.35</v>
      </c>
    </row>
    <row r="37" spans="1:8" x14ac:dyDescent="0.25">
      <c r="A37" s="2">
        <v>6</v>
      </c>
      <c r="D37" s="2" t="s">
        <v>54</v>
      </c>
      <c r="E37" s="2">
        <v>105068</v>
      </c>
      <c r="F37" s="5">
        <v>4.45</v>
      </c>
      <c r="G37" s="5">
        <v>5.2</v>
      </c>
      <c r="H37" s="5">
        <v>4.8899999999999997</v>
      </c>
    </row>
    <row r="38" spans="1:8" x14ac:dyDescent="0.25">
      <c r="A38" s="2">
        <v>7</v>
      </c>
      <c r="D38" s="2" t="s">
        <v>7</v>
      </c>
      <c r="E38" s="2">
        <v>87863</v>
      </c>
      <c r="F38" s="5">
        <v>16.43</v>
      </c>
      <c r="G38" s="5">
        <v>0.2</v>
      </c>
      <c r="H38" s="5">
        <v>10.06</v>
      </c>
    </row>
    <row r="39" spans="1:8" x14ac:dyDescent="0.25">
      <c r="A39" s="2">
        <v>8</v>
      </c>
      <c r="D39" s="2" t="s">
        <v>208</v>
      </c>
      <c r="E39" s="2">
        <v>98765</v>
      </c>
      <c r="F39" s="5">
        <v>2.04</v>
      </c>
      <c r="G39" s="5">
        <v>4.9000000000000004</v>
      </c>
      <c r="H39" s="5">
        <v>2.9</v>
      </c>
    </row>
    <row r="40" spans="1:8" x14ac:dyDescent="0.25">
      <c r="A40" s="2">
        <v>9</v>
      </c>
      <c r="D40" s="2" t="s">
        <v>190</v>
      </c>
      <c r="E40" s="2">
        <v>73476</v>
      </c>
      <c r="F40" s="5">
        <v>7.23</v>
      </c>
      <c r="G40" s="5">
        <v>1.52</v>
      </c>
      <c r="H40" s="5">
        <v>3.78</v>
      </c>
    </row>
    <row r="41" spans="1:8" x14ac:dyDescent="0.25">
      <c r="A41" s="2">
        <v>10</v>
      </c>
      <c r="D41" s="2" t="s">
        <v>142</v>
      </c>
      <c r="E41" s="2">
        <v>102340</v>
      </c>
      <c r="F41" s="5">
        <v>3.67</v>
      </c>
      <c r="G41" s="5">
        <v>5.8</v>
      </c>
      <c r="H41" s="5">
        <v>3.28</v>
      </c>
    </row>
    <row r="42" spans="1:8" x14ac:dyDescent="0.25">
      <c r="A42" s="2">
        <v>11</v>
      </c>
      <c r="D42" s="2" t="s">
        <v>165</v>
      </c>
      <c r="E42" s="2">
        <v>71604</v>
      </c>
      <c r="F42" s="5">
        <v>4.1900000000000004</v>
      </c>
      <c r="G42" s="5">
        <v>1.2</v>
      </c>
      <c r="H42" s="5">
        <v>3.27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5E5D-1390-47CE-A5EB-413D1CCCB566}">
  <dimension ref="A1:AD35"/>
  <sheetViews>
    <sheetView workbookViewId="0">
      <selection activeCell="G20" sqref="G2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2" t="s">
        <v>118</v>
      </c>
      <c r="B2" s="2">
        <v>103645</v>
      </c>
      <c r="C2" s="5">
        <v>5.5</v>
      </c>
      <c r="D2" s="2">
        <v>6.9</v>
      </c>
      <c r="E2" s="5">
        <v>3.88</v>
      </c>
      <c r="F2" s="20" t="s">
        <v>16</v>
      </c>
      <c r="H2" s="10"/>
      <c r="I2" s="10"/>
      <c r="J2" s="10"/>
      <c r="K2" s="10"/>
      <c r="L2" s="10"/>
      <c r="M2" s="10"/>
      <c r="AA2" s="7"/>
      <c r="AB2" s="7"/>
      <c r="AC2" s="7"/>
      <c r="AD2" s="7"/>
    </row>
    <row r="3" spans="1:30" x14ac:dyDescent="0.25">
      <c r="A3" s="2" t="s">
        <v>55</v>
      </c>
      <c r="B3" s="2">
        <v>77809</v>
      </c>
      <c r="C3" s="5">
        <v>7.22</v>
      </c>
      <c r="D3" s="5">
        <v>1.7</v>
      </c>
      <c r="E3" s="5">
        <v>4.63</v>
      </c>
      <c r="F3" s="1" t="s">
        <v>16</v>
      </c>
      <c r="AA3" s="1"/>
      <c r="AB3" s="1"/>
      <c r="AC3" s="1"/>
      <c r="AD3" s="1"/>
    </row>
    <row r="4" spans="1:30" ht="15" customHeight="1" x14ac:dyDescent="0.25">
      <c r="A4" s="9" t="s">
        <v>67</v>
      </c>
      <c r="B4" s="9">
        <v>85004</v>
      </c>
      <c r="C4" s="8">
        <v>4.2300000000000004</v>
      </c>
      <c r="D4" s="8">
        <f>16*2</f>
        <v>32</v>
      </c>
      <c r="E4" s="8">
        <v>5.85</v>
      </c>
      <c r="F4" s="7" t="s">
        <v>14</v>
      </c>
      <c r="G4" s="10" t="s">
        <v>72</v>
      </c>
      <c r="AA4" s="1"/>
      <c r="AB4" s="1"/>
      <c r="AC4" s="1"/>
      <c r="AD4" s="1"/>
    </row>
    <row r="5" spans="1:30" ht="15" customHeight="1" x14ac:dyDescent="0.25">
      <c r="A5" s="2" t="s">
        <v>43</v>
      </c>
      <c r="B5" s="2">
        <v>78077</v>
      </c>
      <c r="C5" s="5">
        <v>7.68</v>
      </c>
      <c r="D5" s="5">
        <v>7.6</v>
      </c>
      <c r="E5" s="5">
        <v>4.74</v>
      </c>
      <c r="F5" s="1" t="s">
        <v>13</v>
      </c>
      <c r="AA5" s="1"/>
      <c r="AB5" s="1"/>
      <c r="AC5" s="1"/>
      <c r="AD5" s="1"/>
    </row>
    <row r="6" spans="1:30" ht="15" customHeight="1" x14ac:dyDescent="0.25">
      <c r="A6" s="2" t="s">
        <v>47</v>
      </c>
      <c r="B6" s="2">
        <v>84339</v>
      </c>
      <c r="C6" s="5">
        <v>3.06</v>
      </c>
      <c r="D6" s="5">
        <v>-4.3</v>
      </c>
      <c r="E6" s="5">
        <v>4.38</v>
      </c>
      <c r="F6" s="1" t="s">
        <v>13</v>
      </c>
      <c r="AA6" s="1"/>
      <c r="AB6" s="1"/>
      <c r="AC6" s="1"/>
      <c r="AD6" s="1"/>
    </row>
    <row r="7" spans="1:30" ht="15" customHeight="1" x14ac:dyDescent="0.25">
      <c r="A7" s="2" t="s">
        <v>56</v>
      </c>
      <c r="B7" s="2">
        <v>101716</v>
      </c>
      <c r="C7" s="5">
        <v>2.34</v>
      </c>
      <c r="D7" s="5">
        <v>0.3</v>
      </c>
      <c r="E7" s="5">
        <v>3.1</v>
      </c>
      <c r="F7" s="1" t="s">
        <v>12</v>
      </c>
      <c r="AA7" s="1"/>
      <c r="AB7" s="1"/>
      <c r="AC7" s="1"/>
      <c r="AD7" s="1"/>
    </row>
    <row r="8" spans="1:30" ht="15" customHeight="1" x14ac:dyDescent="0.25">
      <c r="A8" s="2" t="s">
        <v>146</v>
      </c>
      <c r="B8" s="2">
        <v>103099</v>
      </c>
      <c r="C8" s="5">
        <v>3.17</v>
      </c>
      <c r="D8" s="5">
        <v>2.5</v>
      </c>
      <c r="E8" s="5">
        <v>2.97</v>
      </c>
      <c r="F8" s="1" t="s">
        <v>12</v>
      </c>
      <c r="AA8" s="1"/>
      <c r="AB8" s="1"/>
      <c r="AC8" s="1"/>
      <c r="AD8" s="1"/>
    </row>
    <row r="9" spans="1:30" ht="15" customHeight="1" x14ac:dyDescent="0.25">
      <c r="A9" s="2" t="s">
        <v>37</v>
      </c>
      <c r="B9" s="2">
        <v>94857</v>
      </c>
      <c r="C9" s="5">
        <v>6.69</v>
      </c>
      <c r="D9" s="5">
        <v>6.3</v>
      </c>
      <c r="E9" s="5">
        <v>4.54</v>
      </c>
      <c r="F9" s="1" t="s">
        <v>12</v>
      </c>
      <c r="AA9" s="1"/>
      <c r="AB9" s="1"/>
      <c r="AC9" s="1"/>
      <c r="AD9" s="1"/>
    </row>
    <row r="10" spans="1:30" ht="15" customHeight="1" x14ac:dyDescent="0.25">
      <c r="A10" s="2" t="s">
        <v>208</v>
      </c>
      <c r="B10" s="2">
        <v>98765</v>
      </c>
      <c r="C10" s="5">
        <v>1.55</v>
      </c>
      <c r="D10" s="5">
        <v>1.6</v>
      </c>
      <c r="E10" s="5">
        <v>2.76</v>
      </c>
      <c r="F10" s="1" t="s">
        <v>12</v>
      </c>
      <c r="AA10" s="1"/>
      <c r="AB10" s="1"/>
      <c r="AC10" s="1"/>
      <c r="AD10" s="1"/>
    </row>
    <row r="11" spans="1:30" ht="15" customHeight="1" x14ac:dyDescent="0.25">
      <c r="A11" s="2" t="s">
        <v>190</v>
      </c>
      <c r="B11" s="2">
        <v>73476</v>
      </c>
      <c r="C11" s="5">
        <v>7.97</v>
      </c>
      <c r="D11" s="5">
        <v>5.86</v>
      </c>
      <c r="E11" s="5">
        <v>3.94</v>
      </c>
      <c r="F11" s="1" t="s">
        <v>11</v>
      </c>
      <c r="AA11" s="1"/>
      <c r="AB11" s="1"/>
      <c r="AC11" s="1"/>
      <c r="AD11" s="1"/>
    </row>
    <row r="12" spans="1:30" ht="15" customHeight="1" x14ac:dyDescent="0.25">
      <c r="A12" s="2" t="s">
        <v>142</v>
      </c>
      <c r="B12" s="2">
        <v>102340</v>
      </c>
      <c r="C12" s="5">
        <v>2.52</v>
      </c>
      <c r="D12" s="5">
        <v>-1.3</v>
      </c>
      <c r="E12" s="5">
        <v>2.99</v>
      </c>
      <c r="F12" s="1" t="s">
        <v>10</v>
      </c>
      <c r="AA12" s="1"/>
      <c r="AB12" s="1"/>
      <c r="AC12" s="1"/>
      <c r="AD12" s="1"/>
    </row>
    <row r="13" spans="1:30" ht="15" customHeight="1" x14ac:dyDescent="0.25">
      <c r="A13" s="2" t="s">
        <v>209</v>
      </c>
      <c r="B13" s="2">
        <v>63354</v>
      </c>
      <c r="C13" s="5">
        <v>5.95</v>
      </c>
      <c r="D13" s="5">
        <v>-0.8</v>
      </c>
      <c r="E13" s="5">
        <v>3.88</v>
      </c>
      <c r="F13" s="1" t="s">
        <v>10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58.360000000000007</v>
      </c>
    </row>
    <row r="16" spans="1:30" x14ac:dyDescent="0.25">
      <c r="C16" s="4"/>
    </row>
    <row r="17" spans="1:7" x14ac:dyDescent="0.25">
      <c r="C17" s="14">
        <f>SUM(E2:E13,E17)</f>
        <v>53.510000000000005</v>
      </c>
      <c r="D17" s="2">
        <f>MAX(D2:D13)</f>
        <v>32</v>
      </c>
      <c r="E17" s="2">
        <f>MAX(E2:E13)</f>
        <v>5.85</v>
      </c>
    </row>
    <row r="19" spans="1:7" x14ac:dyDescent="0.25">
      <c r="A19" s="1" t="s">
        <v>87</v>
      </c>
      <c r="B19" s="2">
        <v>58.089999999999897</v>
      </c>
      <c r="G19" s="5">
        <f>B19-SUM(C2:C13)</f>
        <v>0.20999999999990138</v>
      </c>
    </row>
    <row r="20" spans="1:7" x14ac:dyDescent="0.25">
      <c r="A20" s="2" t="s">
        <v>88</v>
      </c>
      <c r="B20" s="2">
        <v>59.8599999999999</v>
      </c>
      <c r="G20" s="5">
        <f>G19+SUM('rodada 35'!C2:C13)</f>
        <v>59.8599999999999</v>
      </c>
    </row>
    <row r="24" spans="1:7" x14ac:dyDescent="0.25">
      <c r="F24" s="5"/>
      <c r="G24" s="2"/>
    </row>
    <row r="25" spans="1:7" x14ac:dyDescent="0.25">
      <c r="F25" s="5"/>
    </row>
    <row r="26" spans="1:7" x14ac:dyDescent="0.25">
      <c r="F26" s="5"/>
    </row>
    <row r="27" spans="1:7" x14ac:dyDescent="0.25">
      <c r="F27" s="5"/>
    </row>
    <row r="28" spans="1:7" x14ac:dyDescent="0.25">
      <c r="F28" s="5"/>
    </row>
    <row r="29" spans="1:7" x14ac:dyDescent="0.25">
      <c r="F29" s="5"/>
    </row>
    <row r="30" spans="1:7" x14ac:dyDescent="0.25">
      <c r="F30" s="5"/>
    </row>
    <row r="31" spans="1:7" x14ac:dyDescent="0.25">
      <c r="F31" s="5"/>
    </row>
    <row r="32" spans="1:7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8D1B-FDEC-4E4D-AC57-18163762BBC9}">
  <dimension ref="A1:AD37"/>
  <sheetViews>
    <sheetView workbookViewId="0">
      <selection activeCell="F17" sqref="F1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1" t="s">
        <v>110</v>
      </c>
      <c r="B2" s="1">
        <v>103645</v>
      </c>
      <c r="C2" s="1">
        <v>6.96</v>
      </c>
      <c r="D2" s="1">
        <f>14.5*2</f>
        <v>29</v>
      </c>
      <c r="E2" s="1">
        <v>4.41</v>
      </c>
      <c r="F2" s="20" t="s">
        <v>16</v>
      </c>
      <c r="G2" s="22" t="s">
        <v>72</v>
      </c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1" t="s">
        <v>55</v>
      </c>
      <c r="B3" s="1">
        <v>77809</v>
      </c>
      <c r="C3" s="24">
        <v>7.22</v>
      </c>
      <c r="D3" s="1">
        <v>0</v>
      </c>
      <c r="E3" s="1">
        <v>4.63</v>
      </c>
      <c r="F3" s="20" t="s">
        <v>16</v>
      </c>
      <c r="G3" s="19"/>
      <c r="H3" s="1"/>
      <c r="AA3" s="1"/>
      <c r="AB3" s="1"/>
      <c r="AC3" s="1"/>
      <c r="AD3" s="1"/>
    </row>
    <row r="4" spans="1:30" ht="15" customHeight="1" x14ac:dyDescent="0.25">
      <c r="A4" s="1" t="s">
        <v>67</v>
      </c>
      <c r="B4" s="1">
        <v>85004</v>
      </c>
      <c r="C4" s="1">
        <v>3.65</v>
      </c>
      <c r="D4" s="1">
        <v>10.7</v>
      </c>
      <c r="E4" s="1">
        <v>7.47</v>
      </c>
      <c r="F4" s="20" t="s">
        <v>14</v>
      </c>
      <c r="G4" s="19"/>
      <c r="H4" s="1"/>
      <c r="AA4" s="1"/>
      <c r="AB4" s="1"/>
      <c r="AC4" s="1"/>
      <c r="AD4" s="1"/>
    </row>
    <row r="5" spans="1:30" ht="15" customHeight="1" x14ac:dyDescent="0.25">
      <c r="A5" s="1" t="s">
        <v>43</v>
      </c>
      <c r="B5" s="1">
        <v>78077</v>
      </c>
      <c r="C5" s="24">
        <v>7.68</v>
      </c>
      <c r="D5" s="1">
        <v>0</v>
      </c>
      <c r="E5" s="1">
        <v>4.74</v>
      </c>
      <c r="F5" s="20" t="s">
        <v>13</v>
      </c>
      <c r="G5" s="19"/>
      <c r="H5" s="1"/>
      <c r="AA5" s="1"/>
      <c r="AB5" s="1"/>
      <c r="AC5" s="1"/>
      <c r="AD5" s="1"/>
    </row>
    <row r="6" spans="1:30" ht="15" customHeight="1" x14ac:dyDescent="0.25">
      <c r="A6" s="1" t="s">
        <v>47</v>
      </c>
      <c r="B6" s="1">
        <v>84339</v>
      </c>
      <c r="C6" s="1">
        <v>3.83</v>
      </c>
      <c r="D6" s="1">
        <v>0.8</v>
      </c>
      <c r="E6" s="1">
        <v>4.05</v>
      </c>
      <c r="F6" s="20" t="s">
        <v>13</v>
      </c>
      <c r="G6" s="19"/>
      <c r="H6" s="1"/>
      <c r="AA6" s="1"/>
      <c r="AB6" s="1"/>
      <c r="AC6" s="1"/>
      <c r="AD6" s="1"/>
    </row>
    <row r="7" spans="1:30" ht="15" customHeight="1" x14ac:dyDescent="0.25">
      <c r="A7" s="1" t="s">
        <v>56</v>
      </c>
      <c r="B7" s="1">
        <v>101716</v>
      </c>
      <c r="C7" s="24">
        <v>2.34</v>
      </c>
      <c r="D7" s="1">
        <v>0</v>
      </c>
      <c r="E7" s="1">
        <v>3.1</v>
      </c>
      <c r="F7" s="20" t="s">
        <v>12</v>
      </c>
      <c r="G7" s="19"/>
      <c r="H7" s="1"/>
      <c r="AA7" s="1"/>
      <c r="AB7" s="1"/>
      <c r="AC7" s="1"/>
      <c r="AD7" s="1"/>
    </row>
    <row r="8" spans="1:30" ht="15" customHeight="1" x14ac:dyDescent="0.25">
      <c r="A8" s="1" t="s">
        <v>61</v>
      </c>
      <c r="B8" s="1">
        <v>103099</v>
      </c>
      <c r="C8" s="1">
        <v>2.81</v>
      </c>
      <c r="D8" s="1">
        <v>0.2</v>
      </c>
      <c r="E8" s="1">
        <v>2.82</v>
      </c>
      <c r="F8" s="20" t="s">
        <v>12</v>
      </c>
      <c r="G8" s="19"/>
      <c r="H8" s="1"/>
      <c r="AA8" s="1"/>
      <c r="AB8" s="1"/>
      <c r="AC8" s="1"/>
      <c r="AD8" s="1"/>
    </row>
    <row r="9" spans="1:30" ht="15" customHeight="1" x14ac:dyDescent="0.25">
      <c r="A9" s="1" t="s">
        <v>37</v>
      </c>
      <c r="B9" s="1">
        <v>94857</v>
      </c>
      <c r="C9" s="1">
        <v>6.09</v>
      </c>
      <c r="D9" s="1">
        <v>2.2000000000000002</v>
      </c>
      <c r="E9" s="1">
        <v>4.45</v>
      </c>
      <c r="F9" s="20" t="s">
        <v>12</v>
      </c>
      <c r="G9" s="19"/>
      <c r="H9" s="1"/>
      <c r="AA9" s="1"/>
      <c r="AB9" s="1"/>
      <c r="AC9" s="1"/>
      <c r="AD9" s="1"/>
    </row>
    <row r="10" spans="1:30" ht="15" customHeight="1" x14ac:dyDescent="0.25">
      <c r="A10" s="1" t="s">
        <v>69</v>
      </c>
      <c r="B10" s="1">
        <v>98765</v>
      </c>
      <c r="C10" s="1">
        <v>1.41</v>
      </c>
      <c r="D10" s="1">
        <v>0.6</v>
      </c>
      <c r="E10" s="1">
        <v>2.54</v>
      </c>
      <c r="F10" s="20" t="s">
        <v>12</v>
      </c>
      <c r="G10" s="19"/>
      <c r="H10" s="1"/>
      <c r="AA10" s="1"/>
      <c r="AB10" s="1"/>
      <c r="AC10" s="1"/>
      <c r="AD10" s="1"/>
    </row>
    <row r="11" spans="1:30" ht="15" customHeight="1" x14ac:dyDescent="0.25">
      <c r="A11" s="1" t="s">
        <v>58</v>
      </c>
      <c r="B11" s="1">
        <v>73476</v>
      </c>
      <c r="C11" s="1">
        <v>7.89</v>
      </c>
      <c r="D11" s="1">
        <v>4.5599999999999996</v>
      </c>
      <c r="E11" s="1">
        <v>3.98</v>
      </c>
      <c r="F11" s="20" t="s">
        <v>11</v>
      </c>
      <c r="G11" s="19"/>
      <c r="H11" s="1"/>
      <c r="AA11" s="1"/>
      <c r="AB11" s="1"/>
      <c r="AC11" s="1"/>
      <c r="AD11" s="1"/>
    </row>
    <row r="12" spans="1:30" ht="15" customHeight="1" x14ac:dyDescent="0.25">
      <c r="A12" s="1" t="s">
        <v>62</v>
      </c>
      <c r="B12" s="1">
        <v>102340</v>
      </c>
      <c r="C12" s="1">
        <v>3.1</v>
      </c>
      <c r="D12" s="1">
        <v>2.2999999999999998</v>
      </c>
      <c r="E12" s="1">
        <v>2.95</v>
      </c>
      <c r="F12" s="20" t="s">
        <v>10</v>
      </c>
      <c r="G12" s="19"/>
      <c r="H12" s="1"/>
      <c r="AA12" s="1"/>
      <c r="AB12" s="1"/>
      <c r="AC12" s="1"/>
      <c r="AD12" s="1"/>
    </row>
    <row r="13" spans="1:30" ht="15" customHeight="1" x14ac:dyDescent="0.25">
      <c r="A13" s="1" t="s">
        <v>209</v>
      </c>
      <c r="B13" s="1">
        <v>63354</v>
      </c>
      <c r="C13" s="1">
        <v>6.67</v>
      </c>
      <c r="D13" s="1">
        <v>3.6</v>
      </c>
      <c r="E13" s="1">
        <v>3.86</v>
      </c>
      <c r="F13" s="20" t="s">
        <v>10</v>
      </c>
      <c r="G13" s="19"/>
      <c r="H13" s="1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  <c r="H14" s="1"/>
    </row>
    <row r="15" spans="1:30" ht="15" customHeight="1" x14ac:dyDescent="0.25">
      <c r="B15" s="2" t="s">
        <v>41</v>
      </c>
      <c r="C15" s="2">
        <f>SUM(D2:D13)</f>
        <v>53.960000000000008</v>
      </c>
    </row>
    <row r="16" spans="1:30" x14ac:dyDescent="0.25">
      <c r="C16" s="4"/>
    </row>
    <row r="17" spans="1:11" x14ac:dyDescent="0.25">
      <c r="C17" s="14">
        <f>SUM(E2:E13,E17)</f>
        <v>56.47</v>
      </c>
      <c r="D17" s="2">
        <f>MAX(D2:D13)</f>
        <v>29</v>
      </c>
      <c r="E17" s="2">
        <f>MAX(E2:E13)</f>
        <v>7.47</v>
      </c>
    </row>
    <row r="19" spans="1:11" x14ac:dyDescent="0.25">
      <c r="A19" s="1" t="s">
        <v>87</v>
      </c>
      <c r="B19" s="2">
        <v>59.8599999999999</v>
      </c>
    </row>
    <row r="20" spans="1:11" x14ac:dyDescent="0.25">
      <c r="A20" s="2" t="s">
        <v>88</v>
      </c>
    </row>
    <row r="22" spans="1:11" x14ac:dyDescent="0.25">
      <c r="A22" s="23" t="s">
        <v>216</v>
      </c>
      <c r="B22" s="23"/>
      <c r="C22" s="23"/>
      <c r="G22" s="23" t="s">
        <v>217</v>
      </c>
      <c r="H22" s="23"/>
      <c r="I22" s="23"/>
    </row>
    <row r="23" spans="1:11" x14ac:dyDescent="0.25">
      <c r="A23" s="3" t="s">
        <v>0</v>
      </c>
      <c r="B23" s="3" t="s">
        <v>1</v>
      </c>
      <c r="C23" s="3" t="s">
        <v>48</v>
      </c>
      <c r="D23" s="3" t="s">
        <v>49</v>
      </c>
      <c r="E23" s="3" t="s">
        <v>2</v>
      </c>
      <c r="F23" s="3"/>
      <c r="G23" s="3" t="s">
        <v>0</v>
      </c>
      <c r="H23" s="3" t="s">
        <v>1</v>
      </c>
      <c r="I23" s="3" t="s">
        <v>48</v>
      </c>
      <c r="J23" s="3" t="s">
        <v>49</v>
      </c>
      <c r="K23" s="3" t="s">
        <v>2</v>
      </c>
    </row>
    <row r="24" spans="1:11" x14ac:dyDescent="0.25">
      <c r="A24" s="1" t="s">
        <v>110</v>
      </c>
      <c r="B24" s="1">
        <v>103645</v>
      </c>
      <c r="C24" s="1">
        <v>6.96</v>
      </c>
      <c r="D24" s="1">
        <v>14.5</v>
      </c>
      <c r="E24" s="1">
        <v>4.41</v>
      </c>
      <c r="G24" s="1" t="s">
        <v>110</v>
      </c>
      <c r="H24" s="1">
        <v>103645</v>
      </c>
      <c r="I24" s="1">
        <v>6.45</v>
      </c>
      <c r="J24" s="1">
        <v>9.5</v>
      </c>
      <c r="K24" s="1">
        <v>4.6500000000000004</v>
      </c>
    </row>
    <row r="25" spans="1:11" x14ac:dyDescent="0.25">
      <c r="A25" s="1" t="s">
        <v>55</v>
      </c>
      <c r="B25" s="1">
        <v>77809</v>
      </c>
      <c r="C25" s="1">
        <v>7.22</v>
      </c>
      <c r="D25" s="1">
        <v>0</v>
      </c>
      <c r="E25" s="1">
        <v>4.63</v>
      </c>
      <c r="G25" s="1" t="s">
        <v>55</v>
      </c>
      <c r="H25" s="1">
        <v>77809</v>
      </c>
      <c r="I25" s="1">
        <v>7.22</v>
      </c>
      <c r="J25" s="1">
        <v>0</v>
      </c>
      <c r="K25" s="1">
        <v>4.63</v>
      </c>
    </row>
    <row r="26" spans="1:11" x14ac:dyDescent="0.25">
      <c r="A26" s="1" t="s">
        <v>67</v>
      </c>
      <c r="B26" s="1">
        <v>85004</v>
      </c>
      <c r="C26" s="1">
        <v>3.65</v>
      </c>
      <c r="D26" s="1">
        <v>10.7</v>
      </c>
      <c r="E26" s="1">
        <v>7.47</v>
      </c>
      <c r="G26" s="1" t="s">
        <v>67</v>
      </c>
      <c r="H26" s="1">
        <v>85004</v>
      </c>
      <c r="I26" s="1">
        <v>1.95</v>
      </c>
      <c r="J26" s="1">
        <v>-0.5</v>
      </c>
      <c r="K26" s="1">
        <v>5.48</v>
      </c>
    </row>
    <row r="27" spans="1:11" x14ac:dyDescent="0.25">
      <c r="A27" s="1" t="s">
        <v>43</v>
      </c>
      <c r="B27" s="1">
        <v>78077</v>
      </c>
      <c r="C27" s="1">
        <v>7.68</v>
      </c>
      <c r="D27" s="1">
        <v>0</v>
      </c>
      <c r="E27" s="1">
        <v>4.74</v>
      </c>
      <c r="G27" s="1" t="s">
        <v>43</v>
      </c>
      <c r="H27" s="1">
        <v>78077</v>
      </c>
      <c r="I27" s="1">
        <v>8.6</v>
      </c>
      <c r="J27" s="1">
        <v>11.5</v>
      </c>
      <c r="K27" s="1">
        <v>5.01</v>
      </c>
    </row>
    <row r="28" spans="1:11" x14ac:dyDescent="0.25">
      <c r="A28" s="1" t="s">
        <v>47</v>
      </c>
      <c r="B28" s="1">
        <v>84339</v>
      </c>
      <c r="C28" s="1">
        <v>3.83</v>
      </c>
      <c r="D28" s="1">
        <v>0.8</v>
      </c>
      <c r="E28" s="1">
        <v>4.05</v>
      </c>
      <c r="G28" s="1" t="s">
        <v>47</v>
      </c>
      <c r="H28" s="1">
        <v>84339</v>
      </c>
      <c r="I28" s="1">
        <v>5.13</v>
      </c>
      <c r="J28" s="1">
        <v>7.9</v>
      </c>
      <c r="K28" s="1">
        <v>4.37</v>
      </c>
    </row>
    <row r="29" spans="1:11" x14ac:dyDescent="0.25">
      <c r="A29" s="1" t="s">
        <v>56</v>
      </c>
      <c r="B29" s="1">
        <v>101716</v>
      </c>
      <c r="C29" s="1">
        <v>2.34</v>
      </c>
      <c r="D29" s="1">
        <v>0</v>
      </c>
      <c r="E29" s="1">
        <v>3.1</v>
      </c>
      <c r="G29" s="1" t="s">
        <v>56</v>
      </c>
      <c r="H29" s="1">
        <v>101716</v>
      </c>
      <c r="I29" s="1">
        <v>2.34</v>
      </c>
      <c r="J29" s="1">
        <v>0</v>
      </c>
      <c r="K29" s="1">
        <v>3.1</v>
      </c>
    </row>
    <row r="30" spans="1:11" ht="30" x14ac:dyDescent="0.25">
      <c r="A30" s="1" t="s">
        <v>61</v>
      </c>
      <c r="B30" s="1">
        <v>103099</v>
      </c>
      <c r="C30" s="1">
        <v>2.81</v>
      </c>
      <c r="D30" s="1">
        <v>0.2</v>
      </c>
      <c r="E30" s="1">
        <v>2.82</v>
      </c>
      <c r="G30" s="1" t="s">
        <v>61</v>
      </c>
      <c r="H30" s="1">
        <v>103099</v>
      </c>
      <c r="I30" s="1">
        <v>2.72</v>
      </c>
      <c r="J30" s="1">
        <v>-0.5</v>
      </c>
      <c r="K30" s="1">
        <v>2.65</v>
      </c>
    </row>
    <row r="31" spans="1:11" x14ac:dyDescent="0.25">
      <c r="A31" s="1" t="s">
        <v>37</v>
      </c>
      <c r="B31" s="1">
        <v>94857</v>
      </c>
      <c r="C31" s="1">
        <v>6.09</v>
      </c>
      <c r="D31" s="1">
        <v>2.2000000000000002</v>
      </c>
      <c r="E31" s="1">
        <v>4.45</v>
      </c>
      <c r="G31" s="1" t="s">
        <v>37</v>
      </c>
      <c r="H31" s="1">
        <v>94857</v>
      </c>
      <c r="I31" s="1">
        <v>6.09</v>
      </c>
      <c r="J31" s="1">
        <v>0</v>
      </c>
      <c r="K31" s="1">
        <v>4.45</v>
      </c>
    </row>
    <row r="32" spans="1:11" x14ac:dyDescent="0.25">
      <c r="A32" s="1" t="s">
        <v>69</v>
      </c>
      <c r="B32" s="1">
        <v>98765</v>
      </c>
      <c r="C32" s="1">
        <v>1.41</v>
      </c>
      <c r="D32" s="1">
        <v>0.6</v>
      </c>
      <c r="E32" s="1">
        <v>2.54</v>
      </c>
      <c r="G32" s="1" t="s">
        <v>69</v>
      </c>
      <c r="H32" s="1">
        <v>98765</v>
      </c>
      <c r="I32" s="1">
        <v>3.31</v>
      </c>
      <c r="J32" s="1">
        <v>11.3</v>
      </c>
      <c r="K32" s="1">
        <v>3.34</v>
      </c>
    </row>
    <row r="33" spans="1:11" x14ac:dyDescent="0.25">
      <c r="A33" s="1" t="s">
        <v>58</v>
      </c>
      <c r="B33" s="1">
        <v>73476</v>
      </c>
      <c r="C33" s="1">
        <v>7.89</v>
      </c>
      <c r="D33" s="1">
        <v>4.5599999999999996</v>
      </c>
      <c r="E33" s="1">
        <v>3.98</v>
      </c>
      <c r="G33" s="1" t="s">
        <v>58</v>
      </c>
      <c r="H33" s="1">
        <v>73476</v>
      </c>
      <c r="I33" s="1">
        <v>7.57</v>
      </c>
      <c r="J33" s="1">
        <v>1.85</v>
      </c>
      <c r="K33" s="1">
        <v>3.84</v>
      </c>
    </row>
    <row r="34" spans="1:11" x14ac:dyDescent="0.25">
      <c r="A34" s="1" t="s">
        <v>62</v>
      </c>
      <c r="B34" s="1">
        <v>102340</v>
      </c>
      <c r="C34" s="1">
        <v>3.1</v>
      </c>
      <c r="D34" s="1">
        <v>2.2999999999999998</v>
      </c>
      <c r="E34" s="1">
        <v>2.95</v>
      </c>
      <c r="G34" s="1" t="s">
        <v>62</v>
      </c>
      <c r="H34" s="1">
        <v>102340</v>
      </c>
      <c r="I34" s="1">
        <v>2.93</v>
      </c>
      <c r="J34" s="1">
        <v>0.9</v>
      </c>
      <c r="K34" s="1">
        <v>2.84</v>
      </c>
    </row>
    <row r="35" spans="1:11" x14ac:dyDescent="0.25">
      <c r="A35" s="1" t="s">
        <v>209</v>
      </c>
      <c r="B35" s="1">
        <v>63354</v>
      </c>
      <c r="C35" s="1">
        <v>6.67</v>
      </c>
      <c r="D35" s="1">
        <v>3.6</v>
      </c>
      <c r="E35" s="1">
        <v>3.86</v>
      </c>
      <c r="G35" s="1" t="s">
        <v>209</v>
      </c>
      <c r="H35" s="1">
        <v>63354</v>
      </c>
      <c r="I35" s="1">
        <v>7.63</v>
      </c>
      <c r="J35" s="1">
        <v>8.3000000000000007</v>
      </c>
      <c r="K35" s="1">
        <v>4.1399999999999997</v>
      </c>
    </row>
    <row r="37" spans="1:11" x14ac:dyDescent="0.25">
      <c r="C37" s="2">
        <f>SUM(C24:C35)</f>
        <v>59.65</v>
      </c>
      <c r="I37" s="2">
        <f>SUM(I24:I35)</f>
        <v>61.940000000000005</v>
      </c>
    </row>
  </sheetData>
  <mergeCells count="2">
    <mergeCell ref="A22:C22"/>
    <mergeCell ref="G22:I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44D4-E4A5-4BC4-9DF6-BBC62E0A384C}">
  <dimension ref="A1:AD22"/>
  <sheetViews>
    <sheetView topLeftCell="A3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2" t="s">
        <v>79</v>
      </c>
      <c r="B2" s="2">
        <v>101290</v>
      </c>
      <c r="C2" s="2" t="s">
        <v>151</v>
      </c>
      <c r="D2" s="2">
        <v>1</v>
      </c>
      <c r="E2" s="2">
        <v>4.75</v>
      </c>
      <c r="F2" s="20" t="s">
        <v>16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2" t="s">
        <v>157</v>
      </c>
      <c r="B3" s="2">
        <v>101960</v>
      </c>
      <c r="C3" s="2" t="s">
        <v>151</v>
      </c>
      <c r="D3" s="2">
        <v>-5.8</v>
      </c>
      <c r="E3" s="2">
        <v>3.16</v>
      </c>
      <c r="F3" s="20" t="s">
        <v>16</v>
      </c>
      <c r="G3" s="19"/>
      <c r="AA3" s="1"/>
      <c r="AB3" s="1"/>
      <c r="AC3" s="1"/>
      <c r="AD3" s="1"/>
    </row>
    <row r="4" spans="1:30" ht="15" customHeight="1" x14ac:dyDescent="0.25">
      <c r="A4" s="2" t="s">
        <v>67</v>
      </c>
      <c r="B4" s="2">
        <v>85004</v>
      </c>
      <c r="C4" s="2" t="s">
        <v>151</v>
      </c>
      <c r="D4" s="2">
        <v>-0.5</v>
      </c>
      <c r="E4" s="2">
        <v>5.48</v>
      </c>
      <c r="F4" s="20" t="s">
        <v>14</v>
      </c>
      <c r="G4" s="19"/>
      <c r="AA4" s="1"/>
      <c r="AB4" s="1"/>
      <c r="AC4" s="1"/>
      <c r="AD4" s="1"/>
    </row>
    <row r="5" spans="1:30" ht="15" customHeight="1" x14ac:dyDescent="0.25">
      <c r="A5" s="2" t="s">
        <v>189</v>
      </c>
      <c r="B5" s="2">
        <v>71116</v>
      </c>
      <c r="C5" s="2" t="s">
        <v>151</v>
      </c>
      <c r="D5" s="2">
        <v>2.6</v>
      </c>
      <c r="E5" s="2">
        <v>4.0999999999999996</v>
      </c>
      <c r="F5" s="20" t="s">
        <v>13</v>
      </c>
      <c r="G5" s="19"/>
      <c r="AA5" s="1"/>
      <c r="AB5" s="1"/>
      <c r="AC5" s="1"/>
      <c r="AD5" s="1"/>
    </row>
    <row r="6" spans="1:30" ht="15" customHeight="1" x14ac:dyDescent="0.25">
      <c r="A6" s="2" t="s">
        <v>47</v>
      </c>
      <c r="B6" s="2">
        <v>84339</v>
      </c>
      <c r="C6" s="2" t="s">
        <v>151</v>
      </c>
      <c r="D6" s="2">
        <v>7.9</v>
      </c>
      <c r="E6" s="2">
        <v>4.37</v>
      </c>
      <c r="F6" s="20" t="s">
        <v>13</v>
      </c>
      <c r="G6" s="19"/>
      <c r="AA6" s="1"/>
      <c r="AB6" s="1"/>
      <c r="AC6" s="1"/>
      <c r="AD6" s="1"/>
    </row>
    <row r="7" spans="1:30" ht="15" customHeight="1" x14ac:dyDescent="0.25">
      <c r="A7" s="2" t="s">
        <v>140</v>
      </c>
      <c r="B7" s="2">
        <v>103099</v>
      </c>
      <c r="C7" s="2" t="s">
        <v>151</v>
      </c>
      <c r="D7" s="2">
        <v>-0.5</v>
      </c>
      <c r="E7" s="2">
        <v>2.65</v>
      </c>
      <c r="F7" s="20" t="s">
        <v>12</v>
      </c>
      <c r="G7" s="19"/>
      <c r="AA7" s="1"/>
      <c r="AB7" s="1"/>
      <c r="AC7" s="1"/>
      <c r="AD7" s="1"/>
    </row>
    <row r="8" spans="1:30" ht="15" customHeight="1" x14ac:dyDescent="0.25">
      <c r="A8" s="2" t="s">
        <v>26</v>
      </c>
      <c r="B8" s="2">
        <v>70986</v>
      </c>
      <c r="C8" s="2" t="s">
        <v>151</v>
      </c>
      <c r="D8" s="2">
        <v>0.8</v>
      </c>
      <c r="E8" s="2">
        <v>5.09</v>
      </c>
      <c r="F8" s="20" t="s">
        <v>12</v>
      </c>
      <c r="G8" s="19"/>
      <c r="AA8" s="1"/>
      <c r="AB8" s="1"/>
      <c r="AC8" s="1"/>
      <c r="AD8" s="1"/>
    </row>
    <row r="9" spans="1:30" ht="15" customHeight="1" x14ac:dyDescent="0.25">
      <c r="A9" s="9" t="s">
        <v>7</v>
      </c>
      <c r="B9" s="9">
        <v>87863</v>
      </c>
      <c r="C9" s="9" t="s">
        <v>151</v>
      </c>
      <c r="D9" s="9">
        <f>14.6*2</f>
        <v>29.2</v>
      </c>
      <c r="E9" s="9">
        <v>10.26</v>
      </c>
      <c r="F9" s="7" t="s">
        <v>12</v>
      </c>
      <c r="G9" s="10" t="s">
        <v>72</v>
      </c>
      <c r="AA9" s="1"/>
      <c r="AB9" s="1"/>
      <c r="AC9" s="1"/>
      <c r="AD9" s="1"/>
    </row>
    <row r="10" spans="1:30" ht="15" customHeight="1" x14ac:dyDescent="0.25">
      <c r="A10" s="2" t="s">
        <v>208</v>
      </c>
      <c r="B10" s="2">
        <v>98765</v>
      </c>
      <c r="C10" s="2" t="s">
        <v>151</v>
      </c>
      <c r="D10" s="2">
        <v>11.3</v>
      </c>
      <c r="E10" s="2">
        <v>3.34</v>
      </c>
      <c r="F10" s="20" t="s">
        <v>12</v>
      </c>
      <c r="G10" s="19"/>
      <c r="AA10" s="1"/>
      <c r="AB10" s="1"/>
      <c r="AC10" s="1"/>
      <c r="AD10" s="1"/>
    </row>
    <row r="11" spans="1:30" ht="15" customHeight="1" x14ac:dyDescent="0.25">
      <c r="A11" s="2" t="s">
        <v>190</v>
      </c>
      <c r="B11" s="2">
        <v>73476</v>
      </c>
      <c r="C11" s="2" t="s">
        <v>151</v>
      </c>
      <c r="D11" s="2">
        <v>1.85</v>
      </c>
      <c r="E11" s="2">
        <v>3.84</v>
      </c>
      <c r="F11" s="20" t="s">
        <v>11</v>
      </c>
      <c r="G11" s="19"/>
      <c r="AA11" s="1"/>
      <c r="AB11" s="1"/>
      <c r="AC11" s="1"/>
      <c r="AD11" s="1"/>
    </row>
    <row r="12" spans="1:30" ht="15" customHeight="1" x14ac:dyDescent="0.25">
      <c r="A12" s="2" t="s">
        <v>142</v>
      </c>
      <c r="B12" s="2">
        <v>102340</v>
      </c>
      <c r="C12" s="2" t="s">
        <v>151</v>
      </c>
      <c r="D12" s="2">
        <v>0.9</v>
      </c>
      <c r="E12" s="2">
        <v>2.84</v>
      </c>
      <c r="F12" s="20" t="s">
        <v>10</v>
      </c>
      <c r="G12" s="19"/>
      <c r="AA12" s="1"/>
      <c r="AB12" s="1"/>
      <c r="AC12" s="1"/>
      <c r="AD12" s="1"/>
    </row>
    <row r="13" spans="1:30" ht="15" customHeight="1" x14ac:dyDescent="0.25">
      <c r="A13" s="2" t="s">
        <v>210</v>
      </c>
      <c r="B13" s="2">
        <v>38394</v>
      </c>
      <c r="C13" s="2" t="s">
        <v>151</v>
      </c>
      <c r="D13" s="2">
        <v>4</v>
      </c>
      <c r="E13" s="2">
        <v>2.54</v>
      </c>
      <c r="F13" s="20" t="s">
        <v>10</v>
      </c>
      <c r="G13" s="19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52.75</v>
      </c>
    </row>
    <row r="16" spans="1:30" x14ac:dyDescent="0.25">
      <c r="C16" s="4"/>
    </row>
    <row r="17" spans="1:5" x14ac:dyDescent="0.25">
      <c r="C17" s="14">
        <f>SUM(E2:E13,E17)</f>
        <v>62.680000000000007</v>
      </c>
      <c r="D17" s="2">
        <f>MAX(D2:D13)</f>
        <v>29.2</v>
      </c>
      <c r="E17" s="2">
        <f>MAX(E2:E13)</f>
        <v>10.26</v>
      </c>
    </row>
    <row r="21" spans="1:5" x14ac:dyDescent="0.25">
      <c r="A21" s="1" t="s">
        <v>87</v>
      </c>
      <c r="B21" s="2">
        <v>64.519999999999897</v>
      </c>
    </row>
    <row r="22" spans="1:5" x14ac:dyDescent="0.25">
      <c r="A22" s="2" t="s">
        <v>88</v>
      </c>
      <c r="B22" s="2">
        <v>67.279999999999902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1FAB-A306-42A6-8163-FEEC77A8C1DD}">
  <dimension ref="A1:AD36"/>
  <sheetViews>
    <sheetView workbookViewId="0">
      <selection activeCell="E17" sqref="E1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" t="s">
        <v>79</v>
      </c>
      <c r="B2" s="2">
        <v>101290</v>
      </c>
      <c r="C2" s="2">
        <v>5.54</v>
      </c>
      <c r="D2" s="5">
        <v>8.9</v>
      </c>
      <c r="E2" s="5">
        <v>6.13</v>
      </c>
      <c r="F2" s="1" t="s">
        <v>16</v>
      </c>
      <c r="AA2" s="1"/>
      <c r="AB2" s="1"/>
      <c r="AC2" s="1"/>
      <c r="AD2" s="1"/>
    </row>
    <row r="3" spans="1:30" x14ac:dyDescent="0.25">
      <c r="A3" s="2" t="s">
        <v>70</v>
      </c>
      <c r="B3" s="2">
        <v>103764</v>
      </c>
      <c r="C3" s="2">
        <v>4.76</v>
      </c>
      <c r="D3" s="5">
        <v>22.2</v>
      </c>
      <c r="E3" s="5">
        <v>12.25</v>
      </c>
      <c r="F3" s="1" t="s">
        <v>16</v>
      </c>
      <c r="AA3" s="1"/>
      <c r="AB3" s="1"/>
      <c r="AC3" s="1"/>
      <c r="AD3" s="1"/>
    </row>
    <row r="4" spans="1:30" ht="15" customHeight="1" x14ac:dyDescent="0.25">
      <c r="A4" s="2" t="s">
        <v>67</v>
      </c>
      <c r="B4" s="2">
        <v>85004</v>
      </c>
      <c r="C4" s="2">
        <v>2.78</v>
      </c>
      <c r="D4" s="5">
        <v>4.7</v>
      </c>
      <c r="E4" s="5">
        <v>5.32</v>
      </c>
      <c r="F4" s="1" t="s">
        <v>14</v>
      </c>
      <c r="AA4" s="1"/>
      <c r="AB4" s="1"/>
      <c r="AC4" s="1"/>
      <c r="AD4" s="1"/>
    </row>
    <row r="5" spans="1:30" ht="15" customHeight="1" x14ac:dyDescent="0.25">
      <c r="A5" s="2" t="s">
        <v>176</v>
      </c>
      <c r="B5" s="2">
        <v>104649</v>
      </c>
      <c r="C5" s="2">
        <v>2.13</v>
      </c>
      <c r="D5" s="5">
        <v>-0.5</v>
      </c>
      <c r="E5" s="5">
        <v>2.81</v>
      </c>
      <c r="F5" s="1" t="s">
        <v>13</v>
      </c>
      <c r="AA5" s="1"/>
      <c r="AB5" s="1"/>
      <c r="AC5" s="1"/>
      <c r="AD5" s="1"/>
    </row>
    <row r="6" spans="1:30" s="9" customFormat="1" ht="15" customHeight="1" x14ac:dyDescent="0.25">
      <c r="A6" s="2" t="s">
        <v>166</v>
      </c>
      <c r="B6" s="2">
        <v>68821</v>
      </c>
      <c r="C6" s="2">
        <v>5.23</v>
      </c>
      <c r="D6" s="5">
        <v>4.0999999999999996</v>
      </c>
      <c r="E6" s="5">
        <v>5.0199999999999996</v>
      </c>
      <c r="F6" s="1" t="s">
        <v>13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2" t="s">
        <v>54</v>
      </c>
      <c r="B7" s="2">
        <v>105068</v>
      </c>
      <c r="C7" s="2">
        <v>6.62</v>
      </c>
      <c r="D7" s="5">
        <v>17.5</v>
      </c>
      <c r="E7" s="5">
        <v>5.67</v>
      </c>
      <c r="F7" s="20" t="s">
        <v>12</v>
      </c>
      <c r="AA7" s="1"/>
      <c r="AB7" s="1"/>
      <c r="AC7" s="1"/>
      <c r="AD7" s="1"/>
    </row>
    <row r="8" spans="1:30" ht="15" customHeight="1" x14ac:dyDescent="0.25">
      <c r="A8" s="9" t="s">
        <v>7</v>
      </c>
      <c r="B8" s="9">
        <v>87863</v>
      </c>
      <c r="C8" s="9">
        <v>20.21</v>
      </c>
      <c r="D8" s="8">
        <f>22.4*2</f>
        <v>44.8</v>
      </c>
      <c r="E8" s="8">
        <v>10.84</v>
      </c>
      <c r="F8" s="7" t="s">
        <v>12</v>
      </c>
      <c r="G8" s="8" t="s">
        <v>72</v>
      </c>
      <c r="AA8" s="1"/>
      <c r="AB8" s="1"/>
      <c r="AC8" s="1"/>
      <c r="AD8" s="1"/>
    </row>
    <row r="9" spans="1:30" ht="15" customHeight="1" x14ac:dyDescent="0.25">
      <c r="A9" s="2" t="s">
        <v>63</v>
      </c>
      <c r="B9" s="2">
        <v>95222</v>
      </c>
      <c r="C9" s="2">
        <v>1.73</v>
      </c>
      <c r="D9" s="5">
        <v>-1.3</v>
      </c>
      <c r="E9" s="5">
        <v>2.0699999999999998</v>
      </c>
      <c r="F9" s="1" t="s">
        <v>12</v>
      </c>
      <c r="AA9" s="1"/>
      <c r="AB9" s="1"/>
      <c r="AC9" s="1"/>
      <c r="AD9" s="1"/>
    </row>
    <row r="10" spans="1:30" ht="15" customHeight="1" x14ac:dyDescent="0.25">
      <c r="A10" s="2" t="s">
        <v>208</v>
      </c>
      <c r="B10" s="2">
        <v>98765</v>
      </c>
      <c r="C10" s="2">
        <v>2.2799999999999998</v>
      </c>
      <c r="D10" s="5">
        <v>4.4000000000000004</v>
      </c>
      <c r="E10" s="5">
        <v>3.43</v>
      </c>
      <c r="F10" s="1" t="s">
        <v>12</v>
      </c>
      <c r="AA10" s="1"/>
      <c r="AB10" s="1"/>
      <c r="AC10" s="1"/>
      <c r="AD10" s="1"/>
    </row>
    <row r="11" spans="1:30" ht="15" customHeight="1" x14ac:dyDescent="0.25">
      <c r="A11" s="2" t="s">
        <v>211</v>
      </c>
      <c r="B11" s="2">
        <v>106736</v>
      </c>
      <c r="C11" s="2">
        <v>10.98</v>
      </c>
      <c r="D11" s="5">
        <v>6.26</v>
      </c>
      <c r="E11" s="5">
        <v>6.26</v>
      </c>
      <c r="F11" s="1" t="s">
        <v>11</v>
      </c>
      <c r="AA11" s="1"/>
      <c r="AB11" s="1"/>
      <c r="AC11" s="1"/>
      <c r="AD11" s="1"/>
    </row>
    <row r="12" spans="1:30" ht="15" customHeight="1" x14ac:dyDescent="0.25">
      <c r="A12" s="2" t="s">
        <v>212</v>
      </c>
      <c r="B12" s="2">
        <v>104356</v>
      </c>
      <c r="C12" s="2">
        <v>2.02</v>
      </c>
      <c r="D12" s="5">
        <v>2.7</v>
      </c>
      <c r="E12" s="5">
        <v>2.7</v>
      </c>
      <c r="F12" s="1" t="s">
        <v>10</v>
      </c>
      <c r="AA12" s="1"/>
      <c r="AB12" s="1"/>
      <c r="AC12" s="1"/>
      <c r="AD12" s="1"/>
    </row>
    <row r="13" spans="1:30" ht="15" customHeight="1" x14ac:dyDescent="0.25">
      <c r="A13" s="2" t="s">
        <v>210</v>
      </c>
      <c r="B13" s="2">
        <v>38394</v>
      </c>
      <c r="C13" s="2">
        <v>2.88</v>
      </c>
      <c r="D13" s="5">
        <v>6.4</v>
      </c>
      <c r="E13" s="5">
        <v>2.8</v>
      </c>
      <c r="F13" s="1" t="s">
        <v>10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120.16000000000003</v>
      </c>
    </row>
    <row r="16" spans="1:30" x14ac:dyDescent="0.25">
      <c r="C16" s="4"/>
    </row>
    <row r="17" spans="1:6" x14ac:dyDescent="0.25">
      <c r="C17" s="14">
        <f>SUM(E2:E13,E17)</f>
        <v>77.55</v>
      </c>
      <c r="D17" s="2">
        <f>MAX(D2:D13)</f>
        <v>44.8</v>
      </c>
      <c r="E17" s="2">
        <f>MAX(E2:E13)</f>
        <v>12.25</v>
      </c>
    </row>
    <row r="19" spans="1:6" x14ac:dyDescent="0.25">
      <c r="A19" s="1" t="s">
        <v>87</v>
      </c>
      <c r="B19" s="2">
        <v>67.279999999999902</v>
      </c>
    </row>
    <row r="20" spans="1:6" x14ac:dyDescent="0.25">
      <c r="A20" s="2" t="s">
        <v>88</v>
      </c>
      <c r="B20" s="2">
        <v>62.629999999999903</v>
      </c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A8C9-216D-43F2-9325-F20E498D2CD7}">
  <dimension ref="A1:AD36"/>
  <sheetViews>
    <sheetView workbookViewId="0">
      <selection activeCell="E17" sqref="E1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11" t="s">
        <v>79</v>
      </c>
      <c r="B2" s="11">
        <v>101290</v>
      </c>
      <c r="C2" s="11">
        <v>7.19</v>
      </c>
      <c r="D2" s="10">
        <f>16*2</f>
        <v>32</v>
      </c>
      <c r="E2" s="10">
        <v>8.6</v>
      </c>
      <c r="F2" s="7" t="s">
        <v>16</v>
      </c>
      <c r="G2" s="10" t="s">
        <v>72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2" t="s">
        <v>70</v>
      </c>
      <c r="B3" s="2">
        <v>103764</v>
      </c>
      <c r="C3" s="2">
        <v>1.34</v>
      </c>
      <c r="D3" s="5">
        <v>-0.3</v>
      </c>
      <c r="E3" s="5">
        <v>8.07</v>
      </c>
      <c r="F3" s="20" t="s">
        <v>16</v>
      </c>
      <c r="G3" s="19"/>
      <c r="AA3" s="1"/>
      <c r="AB3" s="1"/>
      <c r="AC3" s="1"/>
      <c r="AD3" s="1"/>
    </row>
    <row r="4" spans="1:30" ht="15" customHeight="1" x14ac:dyDescent="0.25">
      <c r="A4" s="2" t="s">
        <v>67</v>
      </c>
      <c r="B4" s="2">
        <v>85004</v>
      </c>
      <c r="C4" s="2">
        <v>2.16</v>
      </c>
      <c r="D4" s="5">
        <v>0.6</v>
      </c>
      <c r="E4" s="5">
        <v>4.53</v>
      </c>
      <c r="F4" s="20" t="s">
        <v>14</v>
      </c>
      <c r="G4" s="19"/>
      <c r="AA4" s="1"/>
      <c r="AB4" s="1"/>
      <c r="AC4" s="1"/>
      <c r="AD4" s="1"/>
    </row>
    <row r="5" spans="1:30" ht="15" customHeight="1" x14ac:dyDescent="0.25">
      <c r="A5" s="2" t="s">
        <v>213</v>
      </c>
      <c r="B5" s="2">
        <v>105584</v>
      </c>
      <c r="C5" s="2">
        <v>1.84</v>
      </c>
      <c r="D5" s="5">
        <v>6.2</v>
      </c>
      <c r="E5" s="5">
        <v>6.2</v>
      </c>
      <c r="F5" s="20" t="s">
        <v>13</v>
      </c>
      <c r="G5" s="19"/>
      <c r="AA5" s="1"/>
      <c r="AB5" s="1"/>
      <c r="AC5" s="1"/>
      <c r="AD5" s="1"/>
    </row>
    <row r="6" spans="1:30" ht="15" customHeight="1" x14ac:dyDescent="0.25">
      <c r="A6" s="2" t="s">
        <v>42</v>
      </c>
      <c r="B6" s="2">
        <v>84860</v>
      </c>
      <c r="C6" s="2">
        <v>5.09</v>
      </c>
      <c r="D6" s="5">
        <v>6</v>
      </c>
      <c r="E6" s="5">
        <v>6.32</v>
      </c>
      <c r="F6" s="20" t="s">
        <v>13</v>
      </c>
      <c r="G6" s="19"/>
      <c r="AA6" s="1"/>
      <c r="AB6" s="1"/>
      <c r="AC6" s="1"/>
      <c r="AD6" s="1"/>
    </row>
    <row r="7" spans="1:30" ht="15" customHeight="1" x14ac:dyDescent="0.25">
      <c r="A7" s="2" t="s">
        <v>214</v>
      </c>
      <c r="B7" s="2">
        <v>102997</v>
      </c>
      <c r="C7" s="2">
        <v>3.1</v>
      </c>
      <c r="D7" s="5">
        <v>3.7</v>
      </c>
      <c r="E7" s="5">
        <v>2.82</v>
      </c>
      <c r="F7" s="20" t="s">
        <v>12</v>
      </c>
      <c r="G7" s="19"/>
      <c r="AA7" s="1"/>
      <c r="AB7" s="1"/>
      <c r="AC7" s="1"/>
      <c r="AD7" s="1"/>
    </row>
    <row r="8" spans="1:30" ht="15" customHeight="1" x14ac:dyDescent="0.25">
      <c r="A8" s="2" t="s">
        <v>177</v>
      </c>
      <c r="B8" s="2">
        <v>102998</v>
      </c>
      <c r="C8" s="2">
        <v>2.88</v>
      </c>
      <c r="D8" s="5">
        <v>8.5</v>
      </c>
      <c r="E8" s="5">
        <v>2.89</v>
      </c>
      <c r="F8" s="20" t="s">
        <v>12</v>
      </c>
      <c r="G8" s="19"/>
      <c r="AA8" s="1"/>
      <c r="AB8" s="1"/>
      <c r="AC8" s="1"/>
      <c r="AD8" s="1"/>
    </row>
    <row r="9" spans="1:30" ht="15" customHeight="1" x14ac:dyDescent="0.25">
      <c r="A9" s="2" t="s">
        <v>215</v>
      </c>
      <c r="B9" s="2">
        <v>106199</v>
      </c>
      <c r="C9" s="2">
        <v>1.88</v>
      </c>
      <c r="D9" s="5">
        <v>2.7</v>
      </c>
      <c r="E9" s="5">
        <v>2.0699999999999998</v>
      </c>
      <c r="F9" s="20" t="s">
        <v>12</v>
      </c>
      <c r="G9" s="19"/>
      <c r="AA9" s="1"/>
      <c r="AB9" s="1"/>
      <c r="AC9" s="1"/>
      <c r="AD9" s="1"/>
    </row>
    <row r="10" spans="1:30" ht="15" customHeight="1" x14ac:dyDescent="0.25">
      <c r="A10" s="2" t="s">
        <v>7</v>
      </c>
      <c r="B10" s="2">
        <v>87863</v>
      </c>
      <c r="C10" s="2">
        <v>17</v>
      </c>
      <c r="D10" s="5">
        <v>1.8</v>
      </c>
      <c r="E10" s="5">
        <v>10.43</v>
      </c>
      <c r="F10" s="20" t="s">
        <v>12</v>
      </c>
      <c r="G10" s="19"/>
      <c r="AA10" s="1"/>
      <c r="AB10" s="1"/>
      <c r="AC10" s="1"/>
      <c r="AD10" s="1"/>
    </row>
    <row r="11" spans="1:30" ht="15" customHeight="1" x14ac:dyDescent="0.25">
      <c r="A11" s="2" t="s">
        <v>211</v>
      </c>
      <c r="B11" s="2">
        <v>106736</v>
      </c>
      <c r="C11" s="2">
        <v>11.95</v>
      </c>
      <c r="D11" s="5">
        <v>6.55</v>
      </c>
      <c r="E11" s="5">
        <v>6.4</v>
      </c>
      <c r="F11" s="20" t="s">
        <v>11</v>
      </c>
      <c r="G11" s="19"/>
      <c r="AA11" s="1"/>
      <c r="AB11" s="1"/>
      <c r="AC11" s="1"/>
      <c r="AD11" s="1"/>
    </row>
    <row r="12" spans="1:30" ht="15" customHeight="1" x14ac:dyDescent="0.25">
      <c r="A12" s="2" t="s">
        <v>113</v>
      </c>
      <c r="B12" s="2">
        <v>104074</v>
      </c>
      <c r="C12" s="2">
        <v>3.17</v>
      </c>
      <c r="D12" s="5">
        <v>1.7</v>
      </c>
      <c r="E12" s="5">
        <v>3.1</v>
      </c>
      <c r="F12" s="20" t="s">
        <v>10</v>
      </c>
      <c r="G12" s="19"/>
      <c r="AA12" s="1"/>
      <c r="AB12" s="1"/>
      <c r="AC12" s="1"/>
      <c r="AD12" s="1"/>
    </row>
    <row r="13" spans="1:30" ht="15" customHeight="1" x14ac:dyDescent="0.25">
      <c r="A13" s="2" t="s">
        <v>122</v>
      </c>
      <c r="B13" s="2">
        <v>91251</v>
      </c>
      <c r="C13" s="2">
        <v>4.9800000000000004</v>
      </c>
      <c r="D13" s="5">
        <v>5.7</v>
      </c>
      <c r="E13" s="5">
        <v>5.53</v>
      </c>
      <c r="F13" s="20" t="s">
        <v>10</v>
      </c>
      <c r="G13" s="19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75.150000000000006</v>
      </c>
    </row>
    <row r="16" spans="1:30" x14ac:dyDescent="0.25">
      <c r="C16" s="4"/>
    </row>
    <row r="17" spans="1:7" x14ac:dyDescent="0.25">
      <c r="C17" s="14">
        <f>SUM(E2:E13,E17)</f>
        <v>77.389999999999986</v>
      </c>
      <c r="D17" s="2">
        <f>MAX(D2:D13)</f>
        <v>32</v>
      </c>
      <c r="E17" s="2">
        <f>MAX(E2:E13)</f>
        <v>10.43</v>
      </c>
    </row>
    <row r="19" spans="1:7" x14ac:dyDescent="0.25">
      <c r="A19" s="1" t="s">
        <v>87</v>
      </c>
    </row>
    <row r="20" spans="1:7" x14ac:dyDescent="0.25">
      <c r="A20" s="2" t="s">
        <v>88</v>
      </c>
    </row>
    <row r="25" spans="1:7" x14ac:dyDescent="0.25">
      <c r="C25" s="2" t="s">
        <v>79</v>
      </c>
      <c r="D25" s="2">
        <v>101290</v>
      </c>
      <c r="E25" s="2">
        <v>7.19</v>
      </c>
      <c r="F25" s="5">
        <v>16</v>
      </c>
      <c r="G25" s="5">
        <v>8.6</v>
      </c>
    </row>
    <row r="26" spans="1:7" x14ac:dyDescent="0.25">
      <c r="C26" s="2" t="s">
        <v>70</v>
      </c>
      <c r="D26" s="2">
        <v>103764</v>
      </c>
      <c r="E26" s="2">
        <v>1.34</v>
      </c>
      <c r="F26" s="5">
        <v>-0.3</v>
      </c>
      <c r="G26" s="5">
        <v>8.07</v>
      </c>
    </row>
    <row r="27" spans="1:7" x14ac:dyDescent="0.25">
      <c r="C27" s="2" t="s">
        <v>67</v>
      </c>
      <c r="D27" s="2">
        <v>85004</v>
      </c>
      <c r="E27" s="2">
        <v>2.16</v>
      </c>
      <c r="F27" s="5">
        <v>0.6</v>
      </c>
      <c r="G27" s="5">
        <v>4.53</v>
      </c>
    </row>
    <row r="28" spans="1:7" x14ac:dyDescent="0.25">
      <c r="C28" s="2" t="s">
        <v>213</v>
      </c>
      <c r="D28" s="2">
        <v>105584</v>
      </c>
      <c r="E28" s="2">
        <v>1.84</v>
      </c>
      <c r="F28" s="5">
        <v>6.2</v>
      </c>
      <c r="G28" s="5">
        <v>6.2</v>
      </c>
    </row>
    <row r="29" spans="1:7" x14ac:dyDescent="0.25">
      <c r="C29" s="2" t="s">
        <v>42</v>
      </c>
      <c r="D29" s="2">
        <v>84860</v>
      </c>
      <c r="E29" s="2">
        <v>5.09</v>
      </c>
      <c r="F29" s="5">
        <v>6</v>
      </c>
      <c r="G29" s="5">
        <v>6.32</v>
      </c>
    </row>
    <row r="30" spans="1:7" x14ac:dyDescent="0.25">
      <c r="C30" s="2" t="s">
        <v>214</v>
      </c>
      <c r="D30" s="2">
        <v>102997</v>
      </c>
      <c r="E30" s="2">
        <v>3.1</v>
      </c>
      <c r="F30" s="5">
        <v>3.7</v>
      </c>
      <c r="G30" s="5">
        <v>2.82</v>
      </c>
    </row>
    <row r="31" spans="1:7" x14ac:dyDescent="0.25">
      <c r="C31" s="2" t="s">
        <v>177</v>
      </c>
      <c r="D31" s="2">
        <v>102998</v>
      </c>
      <c r="E31" s="2">
        <v>2.88</v>
      </c>
      <c r="F31" s="5">
        <v>8.5</v>
      </c>
      <c r="G31" s="5">
        <v>2.89</v>
      </c>
    </row>
    <row r="32" spans="1:7" x14ac:dyDescent="0.25">
      <c r="C32" s="2" t="s">
        <v>215</v>
      </c>
      <c r="D32" s="2">
        <v>106199</v>
      </c>
      <c r="E32" s="2">
        <v>1.88</v>
      </c>
      <c r="F32" s="5">
        <v>2.7</v>
      </c>
      <c r="G32" s="5">
        <v>2.0699999999999998</v>
      </c>
    </row>
    <row r="33" spans="3:7" x14ac:dyDescent="0.25">
      <c r="C33" s="2" t="s">
        <v>7</v>
      </c>
      <c r="D33" s="2">
        <v>87863</v>
      </c>
      <c r="E33" s="2">
        <v>17</v>
      </c>
      <c r="F33" s="5">
        <v>1.8</v>
      </c>
      <c r="G33" s="5">
        <v>10.43</v>
      </c>
    </row>
    <row r="34" spans="3:7" x14ac:dyDescent="0.25">
      <c r="C34" s="2" t="s">
        <v>211</v>
      </c>
      <c r="D34" s="2">
        <v>106736</v>
      </c>
      <c r="E34" s="2">
        <v>11.95</v>
      </c>
      <c r="F34" s="5">
        <v>6.55</v>
      </c>
      <c r="G34" s="5">
        <v>6.4</v>
      </c>
    </row>
    <row r="35" spans="3:7" x14ac:dyDescent="0.25">
      <c r="C35" s="2" t="s">
        <v>113</v>
      </c>
      <c r="D35" s="2">
        <v>104074</v>
      </c>
      <c r="E35" s="2">
        <v>3.17</v>
      </c>
      <c r="F35" s="5">
        <v>1.7</v>
      </c>
      <c r="G35" s="5">
        <v>3.1</v>
      </c>
    </row>
    <row r="36" spans="3:7" x14ac:dyDescent="0.25">
      <c r="C36" s="2" t="s">
        <v>122</v>
      </c>
      <c r="D36" s="2">
        <v>91251</v>
      </c>
      <c r="E36" s="2">
        <v>4.9800000000000004</v>
      </c>
      <c r="F36" s="5">
        <v>5.7</v>
      </c>
      <c r="G36" s="5">
        <v>5.53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8231-7B98-4563-A8B0-FB03C9DEE276}">
  <dimension ref="A3:AM7"/>
  <sheetViews>
    <sheetView workbookViewId="0">
      <selection activeCell="B7" sqref="B7:AM7"/>
    </sheetView>
  </sheetViews>
  <sheetFormatPr defaultRowHeight="15" x14ac:dyDescent="0.25"/>
  <sheetData>
    <row r="3" spans="1:39" x14ac:dyDescent="0.25">
      <c r="B3" t="s">
        <v>74</v>
      </c>
    </row>
    <row r="4" spans="1:39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</row>
    <row r="5" spans="1:39" x14ac:dyDescent="0.25">
      <c r="A5" t="s">
        <v>218</v>
      </c>
      <c r="B5">
        <f>'rodada 01'!$C15</f>
        <v>133.18</v>
      </c>
      <c r="C5">
        <f>'rodada 02'!$C15</f>
        <v>148.18999999999997</v>
      </c>
      <c r="D5">
        <f>'rodada 03'!$C15</f>
        <v>109.22</v>
      </c>
      <c r="E5">
        <f>'rodada 04'!$C15</f>
        <v>122.12999999999998</v>
      </c>
      <c r="F5">
        <f>'rodada 05'!$C15</f>
        <v>111.28</v>
      </c>
      <c r="G5">
        <f>'rodada 06'!$C15</f>
        <v>134.83000000000001</v>
      </c>
      <c r="H5">
        <f>'rodada 07'!$C15</f>
        <v>89.439999999999984</v>
      </c>
      <c r="I5">
        <f>'rodada 08'!$C15</f>
        <v>114.54</v>
      </c>
      <c r="J5">
        <f>'rodada 09'!$C15</f>
        <v>77.320000000000007</v>
      </c>
      <c r="K5">
        <f>'rodada 10'!$C15</f>
        <v>127.05000000000001</v>
      </c>
      <c r="L5">
        <f>'rodada 11'!$C15</f>
        <v>84.66</v>
      </c>
      <c r="M5">
        <f>'rodada 12'!$C15</f>
        <v>82.31</v>
      </c>
      <c r="N5">
        <f>'rodada 13'!$C15</f>
        <v>76.839999999999989</v>
      </c>
      <c r="O5">
        <f>'rodada 14'!$C15</f>
        <v>85.589999999999989</v>
      </c>
      <c r="P5">
        <f>'rodada 15'!$C15</f>
        <v>75.48</v>
      </c>
      <c r="Q5">
        <f>'rodada 16'!$C15</f>
        <v>79.669999999999987</v>
      </c>
      <c r="R5">
        <f>'rodada 17'!$C15</f>
        <v>92.240000000000023</v>
      </c>
      <c r="S5">
        <f>'rodada 18'!$C15</f>
        <v>84.89</v>
      </c>
      <c r="T5">
        <f>'rodada 19'!$C15</f>
        <v>93.529999999999987</v>
      </c>
      <c r="U5">
        <f>'rodada 20'!$C15</f>
        <v>57.589999999999996</v>
      </c>
      <c r="V5">
        <f>'rodada 21'!$C15</f>
        <v>52.059999999999995</v>
      </c>
      <c r="W5">
        <f>'rodada 22'!$C15</f>
        <v>47.4</v>
      </c>
      <c r="X5">
        <f>'rodada 23'!$C15</f>
        <v>50.15</v>
      </c>
      <c r="Y5">
        <f>'rodada 24'!$C15</f>
        <v>67.69</v>
      </c>
      <c r="Z5">
        <f>'rodada 25'!$C15</f>
        <v>82.29</v>
      </c>
      <c r="AA5">
        <f>'rodada 26'!$C15</f>
        <v>54.550000000000011</v>
      </c>
      <c r="AB5">
        <f>'rodada 27'!$C15</f>
        <v>40.019999999999996</v>
      </c>
      <c r="AC5">
        <f>'rodada 28'!$C15</f>
        <v>49.239999999999995</v>
      </c>
      <c r="AD5">
        <f>'rodada 29'!$C15</f>
        <v>28.64</v>
      </c>
      <c r="AE5">
        <f>'rodada 30'!$C15</f>
        <v>39.799999999999997</v>
      </c>
      <c r="AF5">
        <f>'rodada 31'!$C15</f>
        <v>70.88</v>
      </c>
      <c r="AG5">
        <f>'rodada 32'!$C15</f>
        <v>39.250000000000007</v>
      </c>
      <c r="AH5">
        <f>'rodada 33'!$C15</f>
        <v>30.419999999999998</v>
      </c>
      <c r="AI5">
        <f>'rodada 34'!$C15</f>
        <v>58.360000000000007</v>
      </c>
      <c r="AJ5">
        <f>'rodada 35'!$C15</f>
        <v>53.960000000000008</v>
      </c>
      <c r="AK5">
        <f>'rodada 36'!$C15</f>
        <v>52.75</v>
      </c>
      <c r="AL5">
        <f>'rodada 37'!$C15</f>
        <v>120.16000000000003</v>
      </c>
      <c r="AM5">
        <f>'rodada 38'!$C15</f>
        <v>75.150000000000006</v>
      </c>
    </row>
    <row r="7" spans="1:39" x14ac:dyDescent="0.25">
      <c r="A7" t="s">
        <v>219</v>
      </c>
      <c r="B7">
        <f>'rodada 01'!$C17</f>
        <v>133.17999999999998</v>
      </c>
      <c r="C7">
        <f>'rodada 02'!$C17</f>
        <v>102.19</v>
      </c>
      <c r="D7">
        <f>'rodada 03'!$C17</f>
        <v>94.8</v>
      </c>
      <c r="E7">
        <f>'rodada 04'!$C17</f>
        <v>93.98</v>
      </c>
      <c r="F7">
        <f>'rodada 05'!$C17</f>
        <v>93.719999999999985</v>
      </c>
      <c r="G7">
        <f>'rodada 06'!$C17</f>
        <v>107.23000000000002</v>
      </c>
      <c r="H7">
        <f>'rodada 07'!$C17</f>
        <v>94.250000000000014</v>
      </c>
      <c r="I7">
        <f>'rodada 08'!$C17</f>
        <v>121.65</v>
      </c>
      <c r="J7">
        <f>'rodada 09'!$C17</f>
        <v>93.74</v>
      </c>
      <c r="K7">
        <f>'rodada 10'!$C17</f>
        <v>87.56</v>
      </c>
      <c r="L7">
        <f>'rodada 11'!$C17</f>
        <v>86.899999999999977</v>
      </c>
      <c r="M7">
        <f>'rodada 12'!$C17</f>
        <v>88.26</v>
      </c>
      <c r="N7">
        <f>'rodada 13'!$C17</f>
        <v>73.64</v>
      </c>
      <c r="O7">
        <f>'rodada 14'!$C17</f>
        <v>78.64</v>
      </c>
      <c r="P7">
        <f>'rodada 15'!$C17</f>
        <v>83.72</v>
      </c>
      <c r="Q7">
        <f>'rodada 16'!$C17</f>
        <v>75.08</v>
      </c>
      <c r="R7">
        <f>'rodada 17'!$C17</f>
        <v>73.239999999999995</v>
      </c>
      <c r="S7">
        <f>'rodada 18'!$C17</f>
        <v>87.77</v>
      </c>
      <c r="T7">
        <f>'rodada 19'!$C17</f>
        <v>84.850000000000009</v>
      </c>
      <c r="U7">
        <f>'rodada 20'!$C17</f>
        <v>72.36999999999999</v>
      </c>
      <c r="V7">
        <f>'rodada 21'!$C17</f>
        <v>66.58</v>
      </c>
      <c r="W7">
        <f>'rodada 22'!$C17</f>
        <v>73.680000000000007</v>
      </c>
      <c r="X7">
        <f>'rodada 23'!$C17</f>
        <v>68.72999999999999</v>
      </c>
      <c r="Y7">
        <f>'rodada 24'!$C17</f>
        <v>66.63</v>
      </c>
      <c r="Z7">
        <f>'rodada 25'!$C17</f>
        <v>72.989999999999995</v>
      </c>
      <c r="AA7">
        <f>'rodada 26'!$C17</f>
        <v>70.95</v>
      </c>
      <c r="AB7">
        <f>'rodada 27'!$C17</f>
        <v>63.269999999999989</v>
      </c>
      <c r="AC7">
        <f>'rodada 28'!$C17</f>
        <v>63.810000000000009</v>
      </c>
      <c r="AD7">
        <f>'rodada 29'!$C17</f>
        <v>64.09</v>
      </c>
      <c r="AE7">
        <f>'rodada 30'!$C17</f>
        <v>64.44</v>
      </c>
      <c r="AF7">
        <f>'rodada 31'!$C17</f>
        <v>57.959999999999994</v>
      </c>
      <c r="AG7">
        <f>'rodada 32'!$C17</f>
        <v>57.04</v>
      </c>
      <c r="AH7">
        <f>'rodada 33'!$C17</f>
        <v>59.230000000000004</v>
      </c>
      <c r="AI7">
        <f>'rodada 34'!$C17</f>
        <v>53.510000000000005</v>
      </c>
      <c r="AJ7">
        <f>'rodada 35'!$C17</f>
        <v>56.47</v>
      </c>
      <c r="AK7">
        <f>'rodada 36'!$C17</f>
        <v>62.680000000000007</v>
      </c>
      <c r="AL7">
        <f>'rodada 37'!$C17</f>
        <v>77.55</v>
      </c>
      <c r="AM7">
        <f>'rodada 38'!$C17</f>
        <v>77.389999999999986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5D1E-8F9A-4957-9E47-D4B450442537}">
  <dimension ref="A1:AD20"/>
  <sheetViews>
    <sheetView workbookViewId="0">
      <selection activeCell="E17" sqref="E17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11" t="s">
        <v>27</v>
      </c>
      <c r="B2" s="11">
        <v>100651</v>
      </c>
      <c r="C2" s="11">
        <v>16.899999999999999</v>
      </c>
      <c r="D2" s="11">
        <f>22.1*2</f>
        <v>44.2</v>
      </c>
      <c r="E2" s="10">
        <v>12.97</v>
      </c>
      <c r="F2" s="7" t="s">
        <v>16</v>
      </c>
      <c r="G2" s="10" t="s">
        <v>72</v>
      </c>
      <c r="H2" s="10"/>
      <c r="I2" s="10"/>
      <c r="J2" s="10"/>
      <c r="K2" s="10"/>
      <c r="L2" s="10"/>
      <c r="AA2" s="7"/>
      <c r="AB2" s="7"/>
      <c r="AC2" s="7"/>
      <c r="AD2" s="7"/>
    </row>
    <row r="3" spans="1:30" x14ac:dyDescent="0.25">
      <c r="A3" s="14" t="s">
        <v>108</v>
      </c>
      <c r="B3" s="14">
        <v>78435</v>
      </c>
      <c r="C3" s="14">
        <v>9.5500000000000007</v>
      </c>
      <c r="D3" s="14">
        <v>10.1</v>
      </c>
      <c r="E3" s="16">
        <v>10.1</v>
      </c>
      <c r="F3" s="1" t="s">
        <v>16</v>
      </c>
      <c r="G3" s="16"/>
      <c r="AA3" s="1"/>
      <c r="AB3" s="1"/>
      <c r="AC3" s="1"/>
      <c r="AD3" s="1"/>
    </row>
    <row r="4" spans="1:30" ht="15" customHeight="1" x14ac:dyDescent="0.25">
      <c r="A4" s="14" t="s">
        <v>25</v>
      </c>
      <c r="B4" s="14">
        <v>86776</v>
      </c>
      <c r="C4" s="14">
        <v>6.43</v>
      </c>
      <c r="D4" s="14">
        <v>7.7</v>
      </c>
      <c r="E4" s="16">
        <v>5.6</v>
      </c>
      <c r="F4" s="1" t="s">
        <v>14</v>
      </c>
      <c r="G4" s="16"/>
      <c r="AA4" s="1"/>
      <c r="AB4" s="1"/>
      <c r="AC4" s="1"/>
      <c r="AD4" s="1"/>
    </row>
    <row r="5" spans="1:30" ht="15" customHeight="1" x14ac:dyDescent="0.25">
      <c r="A5" s="14" t="s">
        <v>30</v>
      </c>
      <c r="B5" s="14">
        <v>72142</v>
      </c>
      <c r="C5" s="14">
        <v>6.5</v>
      </c>
      <c r="D5" s="14">
        <v>7.2</v>
      </c>
      <c r="E5" s="16">
        <v>7.2</v>
      </c>
      <c r="F5" s="1" t="s">
        <v>13</v>
      </c>
      <c r="G5" s="16"/>
      <c r="AA5" s="1"/>
      <c r="AB5" s="1"/>
      <c r="AC5" s="1"/>
      <c r="AD5" s="1"/>
    </row>
    <row r="6" spans="1:30" ht="15" customHeight="1" x14ac:dyDescent="0.25">
      <c r="A6" s="14" t="s">
        <v>28</v>
      </c>
      <c r="B6" s="14">
        <v>88065</v>
      </c>
      <c r="C6" s="14">
        <v>14.28</v>
      </c>
      <c r="D6" s="14">
        <v>17.399999999999999</v>
      </c>
      <c r="E6" s="16">
        <v>9.8000000000000007</v>
      </c>
      <c r="F6" s="1" t="s">
        <v>13</v>
      </c>
      <c r="G6" s="16"/>
      <c r="AA6" s="1"/>
      <c r="AB6" s="1"/>
      <c r="AC6" s="1"/>
      <c r="AD6" s="1"/>
    </row>
    <row r="7" spans="1:30" ht="15" customHeight="1" x14ac:dyDescent="0.25">
      <c r="A7" s="14" t="s">
        <v>26</v>
      </c>
      <c r="B7" s="14">
        <v>70986</v>
      </c>
      <c r="C7" s="14">
        <v>5.82</v>
      </c>
      <c r="D7" s="14">
        <v>3.8</v>
      </c>
      <c r="E7" s="16">
        <v>4.9000000000000004</v>
      </c>
      <c r="F7" s="1" t="s">
        <v>12</v>
      </c>
      <c r="G7" s="16"/>
      <c r="AA7" s="1"/>
      <c r="AB7" s="1"/>
      <c r="AC7" s="1"/>
      <c r="AD7" s="1"/>
    </row>
    <row r="8" spans="1:30" ht="15" customHeight="1" x14ac:dyDescent="0.25">
      <c r="A8" s="14" t="s">
        <v>29</v>
      </c>
      <c r="B8" s="14">
        <v>71844</v>
      </c>
      <c r="C8" s="14">
        <v>7.71</v>
      </c>
      <c r="D8" s="14">
        <v>8.8000000000000007</v>
      </c>
      <c r="E8" s="16">
        <v>8.8000000000000007</v>
      </c>
      <c r="F8" s="1" t="s">
        <v>12</v>
      </c>
      <c r="G8" s="16"/>
      <c r="AA8" s="1"/>
      <c r="AB8" s="1"/>
      <c r="AC8" s="1"/>
      <c r="AD8" s="1"/>
    </row>
    <row r="9" spans="1:30" ht="15" customHeight="1" x14ac:dyDescent="0.25">
      <c r="A9" s="14" t="s">
        <v>23</v>
      </c>
      <c r="B9" s="14">
        <v>87009</v>
      </c>
      <c r="C9" s="14">
        <v>5.78</v>
      </c>
      <c r="D9" s="14">
        <v>1.3</v>
      </c>
      <c r="E9" s="16">
        <v>4.7699999999999996</v>
      </c>
      <c r="F9" s="1" t="s">
        <v>12</v>
      </c>
      <c r="G9" s="16"/>
      <c r="AA9" s="1"/>
      <c r="AB9" s="1"/>
      <c r="AC9" s="1"/>
      <c r="AD9" s="1"/>
    </row>
    <row r="10" spans="1:30" ht="15" customHeight="1" x14ac:dyDescent="0.25">
      <c r="A10" s="14" t="s">
        <v>105</v>
      </c>
      <c r="B10" s="14">
        <v>92981</v>
      </c>
      <c r="C10" s="14">
        <v>4.99</v>
      </c>
      <c r="D10" s="14">
        <v>6.6</v>
      </c>
      <c r="E10" s="16">
        <v>4.1500000000000004</v>
      </c>
      <c r="F10" s="1" t="s">
        <v>12</v>
      </c>
      <c r="G10" s="16"/>
      <c r="AA10" s="1"/>
      <c r="AB10" s="1"/>
      <c r="AC10" s="1"/>
      <c r="AD10" s="1"/>
    </row>
    <row r="11" spans="1:30" ht="15" customHeight="1" x14ac:dyDescent="0.25">
      <c r="A11" s="14" t="s">
        <v>106</v>
      </c>
      <c r="B11" s="14">
        <v>37333</v>
      </c>
      <c r="C11" s="14">
        <v>4.53</v>
      </c>
      <c r="D11" s="14">
        <v>2.83</v>
      </c>
      <c r="E11" s="16">
        <v>3.02</v>
      </c>
      <c r="F11" s="1" t="s">
        <v>11</v>
      </c>
      <c r="G11" s="16"/>
      <c r="AA11" s="1"/>
      <c r="AB11" s="1"/>
      <c r="AC11" s="1"/>
      <c r="AD11" s="1"/>
    </row>
    <row r="12" spans="1:30" ht="15" customHeight="1" x14ac:dyDescent="0.25">
      <c r="A12" s="14" t="s">
        <v>107</v>
      </c>
      <c r="B12" s="14">
        <v>101491</v>
      </c>
      <c r="C12" s="14">
        <v>4.04</v>
      </c>
      <c r="D12" s="14">
        <v>3.8</v>
      </c>
      <c r="E12" s="16">
        <v>3.8</v>
      </c>
      <c r="F12" s="1" t="s">
        <v>10</v>
      </c>
      <c r="G12" s="16"/>
      <c r="AA12" s="1"/>
      <c r="AB12" s="1"/>
      <c r="AC12" s="1"/>
      <c r="AD12" s="1"/>
    </row>
    <row r="13" spans="1:30" ht="15" customHeight="1" x14ac:dyDescent="0.25">
      <c r="A13" s="14" t="s">
        <v>109</v>
      </c>
      <c r="B13" s="14">
        <v>87393</v>
      </c>
      <c r="C13" s="14">
        <v>9.3699999999999992</v>
      </c>
      <c r="D13" s="14">
        <v>8.4</v>
      </c>
      <c r="E13" s="16">
        <v>5.9</v>
      </c>
      <c r="F13" s="1" t="s">
        <v>10</v>
      </c>
      <c r="G13" s="16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122.12999999999998</v>
      </c>
    </row>
    <row r="16" spans="1:30" x14ac:dyDescent="0.25">
      <c r="C16" s="4"/>
    </row>
    <row r="17" spans="1:5" x14ac:dyDescent="0.25">
      <c r="C17" s="14">
        <f>SUM(E2:E13,E17)</f>
        <v>93.98</v>
      </c>
      <c r="D17" s="2">
        <f>MAX(D2:D13)</f>
        <v>44.2</v>
      </c>
      <c r="E17" s="2">
        <f>MAX(E2:E13)</f>
        <v>12.97</v>
      </c>
    </row>
    <row r="19" spans="1:5" x14ac:dyDescent="0.25">
      <c r="A19" s="1" t="s">
        <v>87</v>
      </c>
      <c r="B19" s="17">
        <v>97.269999999999897</v>
      </c>
    </row>
    <row r="20" spans="1:5" x14ac:dyDescent="0.25">
      <c r="A20" s="2" t="s">
        <v>88</v>
      </c>
      <c r="B20" s="17">
        <v>96.559999999999903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8814-29CD-4F0A-A279-C99E11939313}">
  <dimension ref="A1:AD40"/>
  <sheetViews>
    <sheetView workbookViewId="0">
      <selection activeCell="E17" sqref="E17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21" t="s">
        <v>110</v>
      </c>
      <c r="B2" s="21">
        <v>103645</v>
      </c>
      <c r="C2" s="21">
        <v>4.12</v>
      </c>
      <c r="D2" s="21">
        <v>10</v>
      </c>
      <c r="E2" s="22">
        <v>10</v>
      </c>
      <c r="F2" s="20" t="s">
        <v>16</v>
      </c>
      <c r="H2" s="8"/>
      <c r="I2" s="8"/>
      <c r="J2" s="8"/>
      <c r="K2" s="8"/>
      <c r="L2" s="8"/>
      <c r="AA2" s="7"/>
      <c r="AB2" s="7"/>
      <c r="AC2" s="7"/>
      <c r="AD2" s="7"/>
    </row>
    <row r="3" spans="1:30" x14ac:dyDescent="0.25">
      <c r="A3" s="11" t="s">
        <v>114</v>
      </c>
      <c r="B3" s="11">
        <v>104026</v>
      </c>
      <c r="C3" s="11">
        <v>5.26</v>
      </c>
      <c r="D3" s="11">
        <f>16*2</f>
        <v>32</v>
      </c>
      <c r="E3" s="10">
        <v>8</v>
      </c>
      <c r="F3" s="7" t="s">
        <v>16</v>
      </c>
      <c r="G3" s="10" t="s">
        <v>72</v>
      </c>
      <c r="AA3" s="1"/>
      <c r="AB3" s="1"/>
      <c r="AC3" s="1"/>
      <c r="AD3" s="1"/>
    </row>
    <row r="4" spans="1:30" ht="15" customHeight="1" x14ac:dyDescent="0.25">
      <c r="A4" s="21" t="s">
        <v>32</v>
      </c>
      <c r="B4" s="21">
        <v>78584</v>
      </c>
      <c r="C4" s="21">
        <v>10.119999999999999</v>
      </c>
      <c r="D4" s="21">
        <v>8.5</v>
      </c>
      <c r="E4" s="22">
        <v>6.62</v>
      </c>
      <c r="F4" s="20" t="s">
        <v>14</v>
      </c>
      <c r="AA4" s="1"/>
      <c r="AB4" s="1"/>
      <c r="AC4" s="1"/>
      <c r="AD4" s="1"/>
    </row>
    <row r="5" spans="1:30" ht="15" customHeight="1" x14ac:dyDescent="0.25">
      <c r="A5" s="21" t="s">
        <v>6</v>
      </c>
      <c r="B5" s="21">
        <v>42500</v>
      </c>
      <c r="C5" s="21">
        <v>12.78</v>
      </c>
      <c r="D5" s="21">
        <v>10.199999999999999</v>
      </c>
      <c r="E5" s="22">
        <v>8.42</v>
      </c>
      <c r="F5" s="20" t="s">
        <v>13</v>
      </c>
      <c r="G5" s="22"/>
      <c r="AA5" s="1"/>
      <c r="AB5" s="1"/>
      <c r="AC5" s="1"/>
      <c r="AD5" s="1"/>
    </row>
    <row r="6" spans="1:30" ht="15" customHeight="1" x14ac:dyDescent="0.25">
      <c r="A6" s="21" t="s">
        <v>30</v>
      </c>
      <c r="B6" s="21">
        <v>72142</v>
      </c>
      <c r="C6" s="21">
        <v>6.92</v>
      </c>
      <c r="D6" s="21">
        <v>5.9</v>
      </c>
      <c r="E6" s="22">
        <v>6.55</v>
      </c>
      <c r="F6" s="20" t="s">
        <v>13</v>
      </c>
      <c r="G6" s="22"/>
      <c r="AA6" s="1"/>
      <c r="AB6" s="1"/>
      <c r="AC6" s="1"/>
      <c r="AD6" s="1"/>
    </row>
    <row r="7" spans="1:30" ht="15" customHeight="1" x14ac:dyDescent="0.25">
      <c r="A7" s="21" t="s">
        <v>29</v>
      </c>
      <c r="B7" s="21">
        <v>71844</v>
      </c>
      <c r="C7" s="21">
        <v>8.25</v>
      </c>
      <c r="D7" s="21">
        <v>7.3</v>
      </c>
      <c r="E7" s="22">
        <v>8.0500000000000007</v>
      </c>
      <c r="F7" s="20" t="s">
        <v>12</v>
      </c>
      <c r="G7" s="22"/>
      <c r="AA7" s="1"/>
      <c r="AB7" s="1"/>
      <c r="AC7" s="1"/>
      <c r="AD7" s="1"/>
    </row>
    <row r="8" spans="1:30" ht="15" customHeight="1" x14ac:dyDescent="0.25">
      <c r="A8" s="21" t="s">
        <v>115</v>
      </c>
      <c r="B8" s="21">
        <v>78478</v>
      </c>
      <c r="C8" s="21">
        <v>14.89</v>
      </c>
      <c r="D8" s="21">
        <v>11.5</v>
      </c>
      <c r="E8" s="22">
        <v>9.17</v>
      </c>
      <c r="F8" s="20" t="s">
        <v>12</v>
      </c>
      <c r="G8" s="22"/>
      <c r="AA8" s="1"/>
      <c r="AB8" s="1"/>
      <c r="AC8" s="1"/>
      <c r="AD8" s="1"/>
    </row>
    <row r="9" spans="1:30" ht="15" customHeight="1" x14ac:dyDescent="0.25">
      <c r="A9" s="21" t="s">
        <v>116</v>
      </c>
      <c r="B9" s="21">
        <v>81682</v>
      </c>
      <c r="C9" s="21">
        <v>10.32</v>
      </c>
      <c r="D9" s="21">
        <v>8.4</v>
      </c>
      <c r="E9" s="22">
        <v>8.4</v>
      </c>
      <c r="F9" s="20" t="s">
        <v>12</v>
      </c>
      <c r="G9" s="22"/>
      <c r="AA9" s="1"/>
      <c r="AB9" s="1"/>
      <c r="AC9" s="1"/>
      <c r="AD9" s="1"/>
    </row>
    <row r="10" spans="1:30" ht="15" customHeight="1" x14ac:dyDescent="0.25">
      <c r="A10" s="21" t="s">
        <v>111</v>
      </c>
      <c r="B10" s="21">
        <v>86766</v>
      </c>
      <c r="C10" s="21">
        <v>4.43</v>
      </c>
      <c r="D10" s="21">
        <v>5.6</v>
      </c>
      <c r="E10" s="22">
        <v>5.6</v>
      </c>
      <c r="F10" s="20" t="s">
        <v>12</v>
      </c>
      <c r="G10" s="22"/>
      <c r="AA10" s="1"/>
      <c r="AB10" s="1"/>
      <c r="AC10" s="1"/>
      <c r="AD10" s="1"/>
    </row>
    <row r="11" spans="1:30" ht="15" customHeight="1" x14ac:dyDescent="0.25">
      <c r="A11" s="21" t="s">
        <v>112</v>
      </c>
      <c r="B11" s="21">
        <v>41327</v>
      </c>
      <c r="C11" s="21">
        <v>7.27</v>
      </c>
      <c r="D11" s="21">
        <v>4.38</v>
      </c>
      <c r="E11" s="22">
        <v>4.38</v>
      </c>
      <c r="F11" s="20" t="s">
        <v>11</v>
      </c>
      <c r="G11" s="22"/>
      <c r="AA11" s="1"/>
      <c r="AB11" s="1"/>
      <c r="AC11" s="1"/>
      <c r="AD11" s="1"/>
    </row>
    <row r="12" spans="1:30" ht="15" customHeight="1" x14ac:dyDescent="0.25">
      <c r="A12" s="21" t="s">
        <v>113</v>
      </c>
      <c r="B12" s="21">
        <v>104074</v>
      </c>
      <c r="C12" s="21">
        <v>3.67</v>
      </c>
      <c r="D12" s="21">
        <v>6.3</v>
      </c>
      <c r="E12" s="22">
        <v>3.57</v>
      </c>
      <c r="F12" s="20" t="s">
        <v>10</v>
      </c>
      <c r="G12" s="22"/>
      <c r="AA12" s="1"/>
      <c r="AB12" s="1"/>
      <c r="AC12" s="1"/>
      <c r="AD12" s="1"/>
    </row>
    <row r="13" spans="1:30" ht="15" customHeight="1" x14ac:dyDescent="0.25">
      <c r="A13" s="21" t="s">
        <v>109</v>
      </c>
      <c r="B13" s="21">
        <v>87393</v>
      </c>
      <c r="C13" s="21">
        <v>8.35</v>
      </c>
      <c r="D13" s="21">
        <v>1.2</v>
      </c>
      <c r="E13" s="22">
        <v>4.96</v>
      </c>
      <c r="F13" s="20" t="s">
        <v>10</v>
      </c>
      <c r="G13" s="22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111.28</v>
      </c>
    </row>
    <row r="16" spans="1:30" x14ac:dyDescent="0.25">
      <c r="C16" s="4"/>
    </row>
    <row r="17" spans="1:5" x14ac:dyDescent="0.25">
      <c r="C17" s="14">
        <f>SUM(E2:E13,E17)</f>
        <v>93.719999999999985</v>
      </c>
      <c r="D17" s="2">
        <f>MAX(D2:D13)</f>
        <v>32</v>
      </c>
      <c r="E17" s="2">
        <f>MAX(E2:E13)</f>
        <v>10</v>
      </c>
    </row>
    <row r="19" spans="1:5" x14ac:dyDescent="0.25">
      <c r="A19" s="1" t="s">
        <v>87</v>
      </c>
      <c r="B19" s="17">
        <v>96.559999999999903</v>
      </c>
    </row>
    <row r="20" spans="1:5" x14ac:dyDescent="0.25">
      <c r="A20" s="2" t="s">
        <v>88</v>
      </c>
      <c r="B20" s="17">
        <v>97.429999999999893</v>
      </c>
    </row>
    <row r="29" spans="1:5" x14ac:dyDescent="0.25">
      <c r="A29" s="2">
        <v>0</v>
      </c>
    </row>
    <row r="30" spans="1:5" x14ac:dyDescent="0.25">
      <c r="A30" s="2">
        <v>1</v>
      </c>
    </row>
    <row r="31" spans="1:5" x14ac:dyDescent="0.25">
      <c r="A31" s="2">
        <v>2</v>
      </c>
    </row>
    <row r="32" spans="1:5" x14ac:dyDescent="0.25">
      <c r="A32" s="2">
        <v>3</v>
      </c>
    </row>
    <row r="33" spans="1:1" x14ac:dyDescent="0.25">
      <c r="A33" s="2">
        <v>4</v>
      </c>
    </row>
    <row r="34" spans="1:1" x14ac:dyDescent="0.25">
      <c r="A34" s="2">
        <v>5</v>
      </c>
    </row>
    <row r="35" spans="1:1" x14ac:dyDescent="0.25">
      <c r="A35" s="2">
        <v>6</v>
      </c>
    </row>
    <row r="36" spans="1:1" x14ac:dyDescent="0.25">
      <c r="A36" s="2">
        <v>7</v>
      </c>
    </row>
    <row r="37" spans="1:1" x14ac:dyDescent="0.25">
      <c r="A37" s="2">
        <v>8</v>
      </c>
    </row>
    <row r="38" spans="1:1" x14ac:dyDescent="0.25">
      <c r="A38" s="2">
        <v>9</v>
      </c>
    </row>
    <row r="39" spans="1:1" x14ac:dyDescent="0.25">
      <c r="A39" s="2">
        <v>10</v>
      </c>
    </row>
    <row r="40" spans="1:1" x14ac:dyDescent="0.25">
      <c r="A40" s="2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36D4-5913-4709-864A-9C3E3E269225}">
  <dimension ref="A1:AD33"/>
  <sheetViews>
    <sheetView workbookViewId="0">
      <selection activeCell="E17" sqref="E17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14" t="s">
        <v>118</v>
      </c>
      <c r="B2" s="14">
        <v>103645</v>
      </c>
      <c r="C2" s="14">
        <v>3.09</v>
      </c>
      <c r="D2" s="14">
        <v>1</v>
      </c>
      <c r="E2" s="16">
        <v>5.5</v>
      </c>
      <c r="F2" s="20" t="s">
        <v>16</v>
      </c>
      <c r="H2" s="10"/>
      <c r="I2" s="10"/>
      <c r="J2" s="10"/>
      <c r="K2" s="10"/>
      <c r="L2" s="10"/>
      <c r="AA2" s="7"/>
      <c r="AB2" s="7"/>
      <c r="AC2" s="7"/>
      <c r="AD2" s="7"/>
    </row>
    <row r="3" spans="1:30" x14ac:dyDescent="0.25">
      <c r="A3" s="14" t="s">
        <v>114</v>
      </c>
      <c r="B3" s="14">
        <v>104026</v>
      </c>
      <c r="C3" s="14">
        <v>5.46</v>
      </c>
      <c r="D3" s="14">
        <v>8.8000000000000007</v>
      </c>
      <c r="E3" s="16">
        <v>8.27</v>
      </c>
      <c r="F3" s="20" t="s">
        <v>16</v>
      </c>
      <c r="AA3" s="1"/>
      <c r="AB3" s="1"/>
      <c r="AC3" s="1"/>
      <c r="AD3" s="1"/>
    </row>
    <row r="4" spans="1:30" ht="15" customHeight="1" x14ac:dyDescent="0.25">
      <c r="A4" s="14" t="s">
        <v>25</v>
      </c>
      <c r="B4" s="14">
        <v>86776</v>
      </c>
      <c r="C4" s="14">
        <v>9.9</v>
      </c>
      <c r="D4" s="14">
        <v>15</v>
      </c>
      <c r="E4" s="16">
        <v>7.23</v>
      </c>
      <c r="F4" s="20" t="s">
        <v>14</v>
      </c>
      <c r="AA4" s="1"/>
      <c r="AB4" s="1"/>
      <c r="AC4" s="1"/>
      <c r="AD4" s="1"/>
    </row>
    <row r="5" spans="1:30" ht="15" customHeight="1" x14ac:dyDescent="0.25">
      <c r="A5" s="14" t="s">
        <v>33</v>
      </c>
      <c r="B5" s="14">
        <v>63013</v>
      </c>
      <c r="C5" s="14">
        <v>14.58</v>
      </c>
      <c r="D5" s="14">
        <v>12.2</v>
      </c>
      <c r="E5" s="16">
        <v>12.2</v>
      </c>
      <c r="F5" s="20" t="s">
        <v>13</v>
      </c>
      <c r="AA5" s="1"/>
      <c r="AB5" s="1"/>
      <c r="AC5" s="1"/>
      <c r="AD5" s="1"/>
    </row>
    <row r="6" spans="1:30" ht="15" customHeight="1" x14ac:dyDescent="0.25">
      <c r="A6" s="14" t="s">
        <v>34</v>
      </c>
      <c r="B6" s="14">
        <v>70916</v>
      </c>
      <c r="C6" s="14">
        <v>11.41</v>
      </c>
      <c r="D6" s="14">
        <v>10.199999999999999</v>
      </c>
      <c r="E6" s="16">
        <v>10.199999999999999</v>
      </c>
      <c r="F6" s="20" t="s">
        <v>13</v>
      </c>
      <c r="AA6" s="1"/>
      <c r="AB6" s="1"/>
      <c r="AC6" s="1"/>
      <c r="AD6" s="1"/>
    </row>
    <row r="7" spans="1:30" ht="15" customHeight="1" x14ac:dyDescent="0.25">
      <c r="A7" s="11" t="s">
        <v>29</v>
      </c>
      <c r="B7" s="11">
        <v>71844</v>
      </c>
      <c r="C7" s="11">
        <v>12</v>
      </c>
      <c r="D7" s="11">
        <f>19.1*2</f>
        <v>38.200000000000003</v>
      </c>
      <c r="E7" s="10">
        <v>11.73</v>
      </c>
      <c r="F7" s="7" t="s">
        <v>12</v>
      </c>
      <c r="G7" s="10" t="s">
        <v>72</v>
      </c>
      <c r="AA7" s="1"/>
      <c r="AB7" s="1"/>
      <c r="AC7" s="1"/>
      <c r="AD7" s="1"/>
    </row>
    <row r="8" spans="1:30" ht="15" customHeight="1" x14ac:dyDescent="0.25">
      <c r="A8" s="14" t="s">
        <v>117</v>
      </c>
      <c r="B8" s="14">
        <v>82474</v>
      </c>
      <c r="C8" s="14">
        <v>3.59</v>
      </c>
      <c r="D8" s="14">
        <v>6.4</v>
      </c>
      <c r="E8" s="16">
        <v>3.63</v>
      </c>
      <c r="F8" s="20" t="s">
        <v>12</v>
      </c>
      <c r="AA8" s="1"/>
      <c r="AB8" s="1"/>
      <c r="AC8" s="1"/>
      <c r="AD8" s="1"/>
    </row>
    <row r="9" spans="1:30" ht="15" customHeight="1" x14ac:dyDescent="0.25">
      <c r="A9" s="14" t="s">
        <v>119</v>
      </c>
      <c r="B9" s="14">
        <v>93893</v>
      </c>
      <c r="C9" s="14">
        <v>2.92</v>
      </c>
      <c r="D9" s="14">
        <v>2.6</v>
      </c>
      <c r="E9" s="16">
        <v>2.6</v>
      </c>
      <c r="F9" s="20" t="s">
        <v>12</v>
      </c>
      <c r="AA9" s="1"/>
      <c r="AB9" s="1"/>
      <c r="AC9" s="1"/>
      <c r="AD9" s="1"/>
    </row>
    <row r="10" spans="1:30" ht="15" customHeight="1" x14ac:dyDescent="0.25">
      <c r="A10" s="14" t="s">
        <v>120</v>
      </c>
      <c r="B10" s="14">
        <v>98794</v>
      </c>
      <c r="C10" s="14">
        <v>5.93</v>
      </c>
      <c r="D10" s="14">
        <v>11</v>
      </c>
      <c r="E10" s="16">
        <v>4.8</v>
      </c>
      <c r="F10" s="20" t="s">
        <v>12</v>
      </c>
      <c r="AA10" s="1"/>
      <c r="AB10" s="1"/>
      <c r="AC10" s="1"/>
      <c r="AD10" s="1"/>
    </row>
    <row r="11" spans="1:30" ht="15" customHeight="1" x14ac:dyDescent="0.25">
      <c r="A11" s="14" t="s">
        <v>106</v>
      </c>
      <c r="B11" s="14">
        <v>37333</v>
      </c>
      <c r="C11" s="14">
        <v>5.63</v>
      </c>
      <c r="D11" s="14">
        <v>5.53</v>
      </c>
      <c r="E11" s="16">
        <v>3.27</v>
      </c>
      <c r="F11" s="20" t="s">
        <v>11</v>
      </c>
      <c r="AA11" s="1"/>
      <c r="AB11" s="1"/>
      <c r="AC11" s="1"/>
      <c r="AD11" s="1"/>
    </row>
    <row r="12" spans="1:30" ht="15" customHeight="1" x14ac:dyDescent="0.25">
      <c r="A12" s="14" t="s">
        <v>121</v>
      </c>
      <c r="B12" s="14">
        <v>71684</v>
      </c>
      <c r="C12" s="14">
        <v>18.37</v>
      </c>
      <c r="D12" s="14">
        <v>13.9</v>
      </c>
      <c r="E12" s="16">
        <v>13.9</v>
      </c>
      <c r="F12" s="20" t="s">
        <v>10</v>
      </c>
      <c r="AA12" s="1"/>
      <c r="AB12" s="1"/>
      <c r="AC12" s="1"/>
      <c r="AD12" s="1"/>
    </row>
    <row r="13" spans="1:30" ht="15" customHeight="1" x14ac:dyDescent="0.25">
      <c r="A13" s="14" t="s">
        <v>122</v>
      </c>
      <c r="B13" s="14">
        <v>91251</v>
      </c>
      <c r="C13" s="14">
        <v>4.03</v>
      </c>
      <c r="D13" s="14">
        <v>10</v>
      </c>
      <c r="E13" s="16">
        <v>10</v>
      </c>
      <c r="F13" s="20" t="s">
        <v>10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134.83000000000001</v>
      </c>
    </row>
    <row r="16" spans="1:30" x14ac:dyDescent="0.25">
      <c r="C16" s="4"/>
    </row>
    <row r="17" spans="1:6" x14ac:dyDescent="0.25">
      <c r="C17" s="14">
        <f>SUM(E2:E13,E17)</f>
        <v>107.23000000000002</v>
      </c>
      <c r="D17" s="2">
        <f>MAX(D2:D13)</f>
        <v>38.200000000000003</v>
      </c>
      <c r="E17" s="2">
        <f>MAX(E2:E13)</f>
        <v>13.9</v>
      </c>
    </row>
    <row r="19" spans="1:6" x14ac:dyDescent="0.25">
      <c r="A19" s="1" t="s">
        <v>87</v>
      </c>
      <c r="B19" s="17">
        <v>97.429999999999893</v>
      </c>
    </row>
    <row r="20" spans="1:6" x14ac:dyDescent="0.25">
      <c r="A20" s="2" t="s">
        <v>88</v>
      </c>
      <c r="B20" s="17">
        <v>89.179999999999893</v>
      </c>
    </row>
    <row r="22" spans="1:6" x14ac:dyDescent="0.25">
      <c r="B22" s="14"/>
      <c r="C22" s="14"/>
      <c r="D22" s="14"/>
      <c r="E22" s="14"/>
      <c r="F22" s="16"/>
    </row>
    <row r="23" spans="1:6" x14ac:dyDescent="0.25">
      <c r="B23" s="14"/>
      <c r="C23" s="14"/>
      <c r="D23" s="14"/>
      <c r="E23" s="14"/>
      <c r="F23" s="16"/>
    </row>
    <row r="24" spans="1:6" x14ac:dyDescent="0.25">
      <c r="B24" s="14"/>
      <c r="C24" s="14"/>
      <c r="D24" s="14"/>
      <c r="E24" s="14"/>
      <c r="F24" s="16"/>
    </row>
    <row r="25" spans="1:6" x14ac:dyDescent="0.25">
      <c r="B25" s="14"/>
      <c r="C25" s="14"/>
      <c r="D25" s="14"/>
      <c r="E25" s="14"/>
      <c r="F25" s="16"/>
    </row>
    <row r="26" spans="1:6" x14ac:dyDescent="0.25">
      <c r="B26" s="14"/>
      <c r="C26" s="14"/>
      <c r="D26" s="14"/>
      <c r="E26" s="14"/>
      <c r="F26" s="16"/>
    </row>
    <row r="27" spans="1:6" x14ac:dyDescent="0.25">
      <c r="B27" s="14"/>
      <c r="C27" s="14"/>
      <c r="D27" s="14"/>
      <c r="E27" s="14"/>
      <c r="F27" s="16"/>
    </row>
    <row r="28" spans="1:6" x14ac:dyDescent="0.25">
      <c r="B28" s="14"/>
      <c r="C28" s="14"/>
      <c r="D28" s="14"/>
      <c r="E28" s="14"/>
      <c r="F28" s="16"/>
    </row>
    <row r="29" spans="1:6" x14ac:dyDescent="0.25">
      <c r="B29" s="14"/>
      <c r="C29" s="14"/>
      <c r="D29" s="14"/>
      <c r="E29" s="14"/>
      <c r="F29" s="16"/>
    </row>
    <row r="30" spans="1:6" x14ac:dyDescent="0.25">
      <c r="B30" s="14"/>
      <c r="C30" s="14"/>
      <c r="D30" s="14"/>
      <c r="E30" s="14"/>
      <c r="F30" s="16"/>
    </row>
    <row r="31" spans="1:6" x14ac:dyDescent="0.25">
      <c r="B31" s="14"/>
      <c r="C31" s="14"/>
      <c r="D31" s="14"/>
      <c r="E31" s="14"/>
      <c r="F31" s="16"/>
    </row>
    <row r="32" spans="1:6" x14ac:dyDescent="0.25">
      <c r="B32" s="14"/>
      <c r="C32" s="14"/>
      <c r="D32" s="14"/>
      <c r="E32" s="14"/>
      <c r="F32" s="16"/>
    </row>
    <row r="33" spans="2:6" x14ac:dyDescent="0.25">
      <c r="B33" s="14"/>
      <c r="C33" s="14"/>
      <c r="D33" s="14"/>
      <c r="E33" s="14"/>
      <c r="F33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DB674-B2A8-44A5-BE56-41CBD3CE5B84}">
  <dimension ref="A1:AD37"/>
  <sheetViews>
    <sheetView workbookViewId="0">
      <selection activeCell="E17" sqref="E17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2" t="s">
        <v>126</v>
      </c>
      <c r="B2" s="2">
        <v>104026</v>
      </c>
      <c r="C2" s="2">
        <v>5.0199999999999996</v>
      </c>
      <c r="D2" s="2">
        <v>3.7</v>
      </c>
      <c r="E2" s="2">
        <v>7.13</v>
      </c>
      <c r="F2" s="20" t="s">
        <v>16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2" t="s">
        <v>123</v>
      </c>
      <c r="B3" s="2">
        <v>73635</v>
      </c>
      <c r="C3" s="2">
        <v>8.2100000000000009</v>
      </c>
      <c r="D3" s="2">
        <v>4</v>
      </c>
      <c r="E3" s="5">
        <v>7.7</v>
      </c>
      <c r="F3" s="1" t="s">
        <v>16</v>
      </c>
      <c r="AA3" s="1"/>
      <c r="AB3" s="1"/>
      <c r="AC3" s="1"/>
      <c r="AD3" s="1"/>
    </row>
    <row r="4" spans="1:30" ht="15" customHeight="1" x14ac:dyDescent="0.25">
      <c r="A4" s="2" t="s">
        <v>127</v>
      </c>
      <c r="B4" s="2">
        <v>72294</v>
      </c>
      <c r="C4" s="2">
        <v>7.99</v>
      </c>
      <c r="D4" s="2">
        <v>8.5</v>
      </c>
      <c r="E4" s="5">
        <v>8.5</v>
      </c>
      <c r="F4" s="1" t="s">
        <v>14</v>
      </c>
      <c r="AA4" s="1"/>
      <c r="AB4" s="1"/>
      <c r="AC4" s="1"/>
      <c r="AD4" s="1"/>
    </row>
    <row r="5" spans="1:30" ht="15" customHeight="1" x14ac:dyDescent="0.25">
      <c r="A5" s="2" t="s">
        <v>128</v>
      </c>
      <c r="B5" s="2">
        <v>60852</v>
      </c>
      <c r="C5" s="2">
        <v>3.77</v>
      </c>
      <c r="D5" s="2">
        <v>10.8</v>
      </c>
      <c r="E5" s="5">
        <v>4.7</v>
      </c>
      <c r="F5" s="1" t="s">
        <v>13</v>
      </c>
      <c r="AA5" s="1"/>
      <c r="AB5" s="1"/>
      <c r="AC5" s="1"/>
      <c r="AD5" s="1"/>
    </row>
    <row r="6" spans="1:30" ht="15" customHeight="1" x14ac:dyDescent="0.25">
      <c r="A6" s="9" t="s">
        <v>33</v>
      </c>
      <c r="B6" s="9">
        <v>63013</v>
      </c>
      <c r="C6" s="9">
        <v>16.190000000000001</v>
      </c>
      <c r="D6" s="9">
        <f>10.9*2</f>
        <v>21.8</v>
      </c>
      <c r="E6" s="8">
        <v>11.55</v>
      </c>
      <c r="F6" s="7" t="s">
        <v>13</v>
      </c>
      <c r="G6" s="10" t="s">
        <v>72</v>
      </c>
      <c r="AA6" s="1"/>
      <c r="AB6" s="1"/>
      <c r="AC6" s="1"/>
      <c r="AD6" s="1"/>
    </row>
    <row r="7" spans="1:30" ht="15" customHeight="1" x14ac:dyDescent="0.25">
      <c r="A7" s="2" t="s">
        <v>31</v>
      </c>
      <c r="B7" s="2">
        <v>100987</v>
      </c>
      <c r="C7" s="2">
        <v>8.61</v>
      </c>
      <c r="D7" s="2">
        <v>3.9</v>
      </c>
      <c r="E7" s="5">
        <v>6.23</v>
      </c>
      <c r="F7" s="1" t="s">
        <v>12</v>
      </c>
      <c r="AA7" s="1"/>
      <c r="AB7" s="1"/>
      <c r="AC7" s="1"/>
      <c r="AD7" s="1"/>
    </row>
    <row r="8" spans="1:30" ht="15" customHeight="1" x14ac:dyDescent="0.25">
      <c r="A8" s="2" t="s">
        <v>29</v>
      </c>
      <c r="B8" s="2">
        <v>71844</v>
      </c>
      <c r="C8" s="2">
        <v>11.14</v>
      </c>
      <c r="D8" s="2">
        <v>8.6</v>
      </c>
      <c r="E8" s="5">
        <v>10.95</v>
      </c>
      <c r="F8" s="1" t="s">
        <v>12</v>
      </c>
      <c r="AA8" s="1"/>
      <c r="AB8" s="1"/>
      <c r="AC8" s="1"/>
      <c r="AD8" s="1"/>
    </row>
    <row r="9" spans="1:30" ht="15" customHeight="1" x14ac:dyDescent="0.25">
      <c r="A9" s="2" t="s">
        <v>35</v>
      </c>
      <c r="B9" s="2">
        <v>72497</v>
      </c>
      <c r="C9" s="2">
        <v>3.83</v>
      </c>
      <c r="D9" s="2">
        <v>2.7</v>
      </c>
      <c r="E9" s="5">
        <v>2.4</v>
      </c>
      <c r="F9" s="1" t="s">
        <v>12</v>
      </c>
      <c r="AA9" s="1"/>
      <c r="AB9" s="1"/>
      <c r="AC9" s="1"/>
      <c r="AD9" s="1"/>
    </row>
    <row r="10" spans="1:30" ht="15" customHeight="1" x14ac:dyDescent="0.25">
      <c r="A10" s="2" t="s">
        <v>117</v>
      </c>
      <c r="B10" s="2">
        <v>82474</v>
      </c>
      <c r="C10" s="2">
        <v>4.3099999999999996</v>
      </c>
      <c r="D10" s="2">
        <v>7.1</v>
      </c>
      <c r="E10" s="5">
        <v>4.5</v>
      </c>
      <c r="F10" s="1" t="s">
        <v>12</v>
      </c>
      <c r="AA10" s="1"/>
      <c r="AB10" s="1"/>
      <c r="AC10" s="1"/>
      <c r="AD10" s="1"/>
    </row>
    <row r="11" spans="1:30" ht="15" customHeight="1" x14ac:dyDescent="0.25">
      <c r="A11" s="2" t="s">
        <v>124</v>
      </c>
      <c r="B11" s="2">
        <v>84071</v>
      </c>
      <c r="C11" s="2">
        <v>11.48</v>
      </c>
      <c r="D11" s="2">
        <v>7.44</v>
      </c>
      <c r="E11" s="5">
        <v>7.44</v>
      </c>
      <c r="F11" s="1" t="s">
        <v>11</v>
      </c>
      <c r="AA11" s="1"/>
      <c r="AB11" s="1"/>
      <c r="AC11" s="1"/>
      <c r="AD11" s="1"/>
    </row>
    <row r="12" spans="1:30" ht="15" customHeight="1" x14ac:dyDescent="0.25">
      <c r="A12" s="2" t="s">
        <v>125</v>
      </c>
      <c r="B12" s="2">
        <v>86972</v>
      </c>
      <c r="C12" s="2">
        <v>5.05</v>
      </c>
      <c r="D12" s="2">
        <v>7.1</v>
      </c>
      <c r="E12" s="5">
        <v>4.7</v>
      </c>
      <c r="F12" s="1" t="s">
        <v>10</v>
      </c>
      <c r="AA12" s="1"/>
      <c r="AB12" s="1"/>
      <c r="AC12" s="1"/>
      <c r="AD12" s="1"/>
    </row>
    <row r="13" spans="1:30" ht="15" customHeight="1" x14ac:dyDescent="0.25">
      <c r="A13" s="2" t="s">
        <v>122</v>
      </c>
      <c r="B13" s="2">
        <v>91251</v>
      </c>
      <c r="C13" s="2">
        <v>3.5</v>
      </c>
      <c r="D13" s="2">
        <v>3.8</v>
      </c>
      <c r="E13" s="5">
        <v>6.9</v>
      </c>
      <c r="F13" s="1" t="s">
        <v>10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89.439999999999984</v>
      </c>
    </row>
    <row r="16" spans="1:30" x14ac:dyDescent="0.25">
      <c r="C16" s="4"/>
    </row>
    <row r="17" spans="1:6" x14ac:dyDescent="0.25">
      <c r="C17" s="14">
        <f>SUM(E2:E13,E17)</f>
        <v>94.250000000000014</v>
      </c>
      <c r="D17" s="2">
        <f>MAX(D2:D13)</f>
        <v>21.8</v>
      </c>
      <c r="E17" s="2">
        <f>MAX(E2:E13)</f>
        <v>11.55</v>
      </c>
    </row>
    <row r="19" spans="1:6" x14ac:dyDescent="0.25">
      <c r="A19" s="1" t="s">
        <v>87</v>
      </c>
      <c r="B19" s="17">
        <v>89.179999999999893</v>
      </c>
    </row>
    <row r="20" spans="1:6" x14ac:dyDescent="0.25">
      <c r="A20" s="2" t="s">
        <v>88</v>
      </c>
      <c r="B20" s="17">
        <v>89.729999999999905</v>
      </c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  <row r="37" spans="6:6" x14ac:dyDescent="0.25">
      <c r="F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FFD9-FFDC-42E6-8E57-A8287B4404FF}">
  <dimension ref="A1:AD32"/>
  <sheetViews>
    <sheetView workbookViewId="0">
      <selection activeCell="E17" sqref="E1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" t="s">
        <v>130</v>
      </c>
      <c r="B2" s="2">
        <v>101715</v>
      </c>
      <c r="C2" s="2">
        <v>6.66</v>
      </c>
      <c r="D2" s="2">
        <v>10.8</v>
      </c>
      <c r="E2" s="5">
        <v>7.2</v>
      </c>
      <c r="F2" s="1" t="s">
        <v>16</v>
      </c>
      <c r="AA2" s="1"/>
      <c r="AB2" s="1"/>
      <c r="AC2" s="1"/>
      <c r="AD2" s="1"/>
    </row>
    <row r="3" spans="1:30" x14ac:dyDescent="0.25">
      <c r="A3" s="2" t="s">
        <v>114</v>
      </c>
      <c r="B3" s="2">
        <v>104026</v>
      </c>
      <c r="C3" s="2">
        <v>5.09</v>
      </c>
      <c r="D3" s="2">
        <v>2.9</v>
      </c>
      <c r="E3" s="5">
        <v>6.28</v>
      </c>
      <c r="F3" s="1" t="s">
        <v>16</v>
      </c>
      <c r="AA3" s="1"/>
      <c r="AB3" s="1"/>
      <c r="AC3" s="1"/>
      <c r="AD3" s="1"/>
    </row>
    <row r="4" spans="1:30" ht="15" customHeight="1" x14ac:dyDescent="0.25">
      <c r="A4" s="9" t="s">
        <v>36</v>
      </c>
      <c r="B4" s="9">
        <v>51413</v>
      </c>
      <c r="C4" s="9">
        <v>9.89</v>
      </c>
      <c r="D4" s="9">
        <f>20.5*2</f>
        <v>41</v>
      </c>
      <c r="E4" s="8">
        <v>20.5</v>
      </c>
      <c r="F4" s="7" t="s">
        <v>14</v>
      </c>
      <c r="G4" s="8" t="s">
        <v>72</v>
      </c>
      <c r="AA4" s="1"/>
      <c r="AB4" s="1"/>
      <c r="AC4" s="1"/>
      <c r="AD4" s="1"/>
    </row>
    <row r="5" spans="1:30" ht="15" customHeight="1" x14ac:dyDescent="0.25">
      <c r="A5" s="2" t="s">
        <v>128</v>
      </c>
      <c r="B5" s="2">
        <v>60852</v>
      </c>
      <c r="C5" s="2">
        <v>3.65</v>
      </c>
      <c r="D5" s="2">
        <v>6.1</v>
      </c>
      <c r="E5" s="5">
        <v>5.17</v>
      </c>
      <c r="F5" s="1" t="s">
        <v>13</v>
      </c>
      <c r="AA5" s="1"/>
      <c r="AB5" s="1"/>
      <c r="AC5" s="1"/>
      <c r="AD5" s="1"/>
    </row>
    <row r="6" spans="1:30" s="9" customFormat="1" ht="15" customHeight="1" x14ac:dyDescent="0.25">
      <c r="A6" s="2" t="s">
        <v>30</v>
      </c>
      <c r="B6" s="2">
        <v>72142</v>
      </c>
      <c r="C6" s="2">
        <v>7.99</v>
      </c>
      <c r="D6" s="2">
        <v>7.1</v>
      </c>
      <c r="E6" s="5">
        <v>6.45</v>
      </c>
      <c r="F6" s="1" t="s">
        <v>13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2" t="s">
        <v>31</v>
      </c>
      <c r="B7" s="2">
        <v>100987</v>
      </c>
      <c r="C7" s="2">
        <v>8.5399999999999991</v>
      </c>
      <c r="D7" s="2">
        <v>2.9</v>
      </c>
      <c r="E7" s="5">
        <v>5.75</v>
      </c>
      <c r="F7" s="20" t="s">
        <v>12</v>
      </c>
      <c r="AA7" s="1"/>
      <c r="AB7" s="1"/>
      <c r="AC7" s="1"/>
      <c r="AD7" s="1"/>
    </row>
    <row r="8" spans="1:30" ht="15" customHeight="1" x14ac:dyDescent="0.25">
      <c r="A8" s="2" t="s">
        <v>29</v>
      </c>
      <c r="B8" s="2">
        <v>71844</v>
      </c>
      <c r="C8" s="2">
        <v>10.31</v>
      </c>
      <c r="D8" s="2">
        <v>2.5</v>
      </c>
      <c r="E8" s="5">
        <v>9.26</v>
      </c>
      <c r="F8" s="1" t="s">
        <v>12</v>
      </c>
      <c r="AA8" s="1"/>
      <c r="AB8" s="1"/>
      <c r="AC8" s="1"/>
      <c r="AD8" s="1"/>
    </row>
    <row r="9" spans="1:30" ht="15" customHeight="1" x14ac:dyDescent="0.25">
      <c r="A9" s="2" t="s">
        <v>129</v>
      </c>
      <c r="B9" s="2">
        <v>94509</v>
      </c>
      <c r="C9" s="2">
        <v>8.8699999999999992</v>
      </c>
      <c r="D9" s="2">
        <v>9.5</v>
      </c>
      <c r="E9" s="5">
        <v>9.5</v>
      </c>
      <c r="F9" s="1" t="s">
        <v>12</v>
      </c>
      <c r="AA9" s="1"/>
      <c r="AB9" s="1"/>
      <c r="AC9" s="1"/>
      <c r="AD9" s="1"/>
    </row>
    <row r="10" spans="1:30" ht="15" customHeight="1" x14ac:dyDescent="0.25">
      <c r="A10" s="2" t="s">
        <v>37</v>
      </c>
      <c r="B10" s="2">
        <v>94857</v>
      </c>
      <c r="C10" s="2">
        <v>4.47</v>
      </c>
      <c r="D10" s="2">
        <v>9.8000000000000007</v>
      </c>
      <c r="E10" s="5">
        <v>9.8000000000000007</v>
      </c>
      <c r="F10" s="1" t="s">
        <v>12</v>
      </c>
      <c r="AA10" s="1"/>
      <c r="AB10" s="1"/>
      <c r="AC10" s="1"/>
      <c r="AD10" s="1"/>
    </row>
    <row r="11" spans="1:30" ht="15" customHeight="1" x14ac:dyDescent="0.25">
      <c r="A11" s="2" t="s">
        <v>124</v>
      </c>
      <c r="B11" s="2">
        <v>84071</v>
      </c>
      <c r="C11" s="2">
        <v>11.45</v>
      </c>
      <c r="D11" s="2">
        <v>4.4400000000000004</v>
      </c>
      <c r="E11" s="5">
        <v>5.94</v>
      </c>
      <c r="F11" s="1" t="s">
        <v>11</v>
      </c>
      <c r="AA11" s="1"/>
      <c r="AB11" s="1"/>
      <c r="AC11" s="1"/>
      <c r="AD11" s="1"/>
    </row>
    <row r="12" spans="1:30" ht="15" customHeight="1" x14ac:dyDescent="0.25">
      <c r="A12" s="2" t="s">
        <v>131</v>
      </c>
      <c r="B12" s="2">
        <v>37657</v>
      </c>
      <c r="C12" s="2">
        <v>6.71</v>
      </c>
      <c r="D12" s="2">
        <v>7.3</v>
      </c>
      <c r="E12" s="5">
        <v>7.3</v>
      </c>
      <c r="F12" s="1" t="s">
        <v>10</v>
      </c>
      <c r="AA12" s="1"/>
      <c r="AB12" s="1"/>
      <c r="AC12" s="1"/>
      <c r="AD12" s="1"/>
    </row>
    <row r="13" spans="1:30" ht="15" customHeight="1" x14ac:dyDescent="0.25">
      <c r="A13" s="2" t="s">
        <v>122</v>
      </c>
      <c r="B13" s="2">
        <v>91251</v>
      </c>
      <c r="C13" s="2">
        <v>5.22</v>
      </c>
      <c r="D13" s="2">
        <v>10.199999999999999</v>
      </c>
      <c r="E13" s="5">
        <v>8</v>
      </c>
      <c r="F13" s="1" t="s">
        <v>10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2">
        <f>SUM(D2:D13)</f>
        <v>114.54</v>
      </c>
    </row>
    <row r="16" spans="1:30" x14ac:dyDescent="0.25">
      <c r="C16" s="4"/>
      <c r="D16" s="2">
        <f>MAX(D2:D13)</f>
        <v>41</v>
      </c>
    </row>
    <row r="17" spans="1:6" x14ac:dyDescent="0.25">
      <c r="C17" s="14">
        <f>SUM(E2:E13,E17)</f>
        <v>121.65</v>
      </c>
      <c r="E17" s="2">
        <f>MAX(E2:E13)</f>
        <v>20.5</v>
      </c>
    </row>
    <row r="19" spans="1:6" x14ac:dyDescent="0.25">
      <c r="A19" s="1" t="s">
        <v>87</v>
      </c>
      <c r="B19" s="17">
        <v>89.729999999999905</v>
      </c>
    </row>
    <row r="20" spans="1:6" x14ac:dyDescent="0.25">
      <c r="A20" s="2" t="s">
        <v>88</v>
      </c>
      <c r="B20" s="2">
        <v>84.709999999999894</v>
      </c>
    </row>
    <row r="21" spans="1:6" x14ac:dyDescent="0.25">
      <c r="F21" s="5"/>
    </row>
    <row r="22" spans="1:6" x14ac:dyDescent="0.25">
      <c r="F22" s="5"/>
    </row>
    <row r="23" spans="1:6" x14ac:dyDescent="0.25">
      <c r="F23" s="5"/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8EBF8-98C5-40D9-9AC4-19ECC6EA952B}">
  <dimension ref="A1:AD36"/>
  <sheetViews>
    <sheetView workbookViewId="0">
      <selection activeCell="E17" sqref="E1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48</v>
      </c>
      <c r="D1" s="3" t="s">
        <v>49</v>
      </c>
      <c r="E1" s="3" t="s">
        <v>2</v>
      </c>
      <c r="F1" s="3" t="s">
        <v>3</v>
      </c>
      <c r="G1" s="3" t="s">
        <v>73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18" t="s">
        <v>133</v>
      </c>
      <c r="B2" s="18">
        <v>101715</v>
      </c>
      <c r="C2" s="18">
        <v>7.98</v>
      </c>
      <c r="D2" s="18">
        <v>13.5</v>
      </c>
      <c r="E2" s="19">
        <v>8.7799999999999994</v>
      </c>
      <c r="F2" s="20" t="s">
        <v>16</v>
      </c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18" t="s">
        <v>114</v>
      </c>
      <c r="B3" s="18">
        <v>104026</v>
      </c>
      <c r="C3" s="18">
        <v>4.9400000000000004</v>
      </c>
      <c r="D3" s="18">
        <v>1.7</v>
      </c>
      <c r="E3" s="19">
        <v>5.52</v>
      </c>
      <c r="F3" s="20" t="s">
        <v>16</v>
      </c>
      <c r="G3" s="19"/>
      <c r="AA3" s="1"/>
      <c r="AB3" s="1"/>
      <c r="AC3" s="1"/>
      <c r="AD3" s="1"/>
    </row>
    <row r="4" spans="1:30" ht="15" customHeight="1" x14ac:dyDescent="0.25">
      <c r="A4" s="18" t="s">
        <v>36</v>
      </c>
      <c r="B4" s="18">
        <v>51413</v>
      </c>
      <c r="C4" s="18">
        <v>7.05</v>
      </c>
      <c r="D4" s="18">
        <v>0.7</v>
      </c>
      <c r="E4" s="19">
        <v>10.6</v>
      </c>
      <c r="F4" s="20" t="s">
        <v>14</v>
      </c>
      <c r="G4" s="19"/>
      <c r="AA4" s="1"/>
      <c r="AB4" s="1"/>
      <c r="AC4" s="1"/>
      <c r="AD4" s="1"/>
    </row>
    <row r="5" spans="1:30" ht="15" customHeight="1" x14ac:dyDescent="0.25">
      <c r="A5" s="18" t="s">
        <v>134</v>
      </c>
      <c r="B5" s="18">
        <v>104257</v>
      </c>
      <c r="C5" s="18">
        <v>2.61</v>
      </c>
      <c r="D5" s="18">
        <v>4.7</v>
      </c>
      <c r="E5" s="19">
        <v>4.7</v>
      </c>
      <c r="F5" s="20" t="s">
        <v>13</v>
      </c>
      <c r="G5" s="19"/>
      <c r="AA5" s="1"/>
      <c r="AB5" s="1"/>
      <c r="AC5" s="1"/>
      <c r="AD5" s="1"/>
    </row>
    <row r="6" spans="1:30" ht="15" customHeight="1" x14ac:dyDescent="0.25">
      <c r="A6" s="9" t="s">
        <v>33</v>
      </c>
      <c r="B6" s="9">
        <v>63013</v>
      </c>
      <c r="C6" s="9">
        <v>18.989999999999998</v>
      </c>
      <c r="D6" s="9">
        <f>15.4*2</f>
        <v>30.8</v>
      </c>
      <c r="E6" s="8">
        <v>11.55</v>
      </c>
      <c r="F6" s="7" t="s">
        <v>13</v>
      </c>
      <c r="G6" s="10" t="s">
        <v>72</v>
      </c>
      <c r="AA6" s="1"/>
      <c r="AB6" s="1"/>
      <c r="AC6" s="1"/>
      <c r="AD6" s="1"/>
    </row>
    <row r="7" spans="1:30" ht="15" customHeight="1" x14ac:dyDescent="0.25">
      <c r="A7" s="18" t="s">
        <v>29</v>
      </c>
      <c r="B7" s="18">
        <v>71844</v>
      </c>
      <c r="C7" s="18">
        <v>9.7899999999999991</v>
      </c>
      <c r="D7" s="18">
        <v>0.4</v>
      </c>
      <c r="E7" s="19">
        <v>7.78</v>
      </c>
      <c r="F7" s="20" t="s">
        <v>12</v>
      </c>
      <c r="G7" s="19"/>
      <c r="AA7" s="1"/>
      <c r="AB7" s="1"/>
      <c r="AC7" s="1"/>
      <c r="AD7" s="1"/>
    </row>
    <row r="8" spans="1:30" ht="15" customHeight="1" x14ac:dyDescent="0.25">
      <c r="A8" s="18" t="s">
        <v>135</v>
      </c>
      <c r="B8" s="18">
        <v>73501</v>
      </c>
      <c r="C8" s="18">
        <v>2.4300000000000002</v>
      </c>
      <c r="D8" s="18">
        <v>4.3</v>
      </c>
      <c r="E8" s="19">
        <v>4.3</v>
      </c>
      <c r="F8" s="20" t="s">
        <v>12</v>
      </c>
      <c r="G8" s="19"/>
      <c r="AA8" s="1"/>
      <c r="AB8" s="1"/>
      <c r="AC8" s="1"/>
      <c r="AD8" s="1"/>
    </row>
    <row r="9" spans="1:30" ht="15" customHeight="1" x14ac:dyDescent="0.25">
      <c r="A9" s="18" t="s">
        <v>117</v>
      </c>
      <c r="B9" s="18">
        <v>82474</v>
      </c>
      <c r="C9" s="18">
        <v>3.23</v>
      </c>
      <c r="D9" s="18">
        <v>-0.3</v>
      </c>
      <c r="E9" s="19">
        <v>3.54</v>
      </c>
      <c r="F9" s="20" t="s">
        <v>12</v>
      </c>
      <c r="G9" s="19"/>
      <c r="AA9" s="1"/>
      <c r="AB9" s="1"/>
      <c r="AC9" s="1"/>
      <c r="AD9" s="1"/>
    </row>
    <row r="10" spans="1:30" ht="15" customHeight="1" x14ac:dyDescent="0.25">
      <c r="A10" s="18" t="s">
        <v>37</v>
      </c>
      <c r="B10" s="18">
        <v>94857</v>
      </c>
      <c r="C10" s="18">
        <v>3.3</v>
      </c>
      <c r="D10" s="18">
        <v>1.2</v>
      </c>
      <c r="E10" s="19">
        <v>5.5</v>
      </c>
      <c r="F10" s="20" t="s">
        <v>12</v>
      </c>
      <c r="G10" s="19"/>
      <c r="AA10" s="1"/>
      <c r="AB10" s="1"/>
      <c r="AC10" s="1"/>
      <c r="AD10" s="1"/>
    </row>
    <row r="11" spans="1:30" ht="15" customHeight="1" x14ac:dyDescent="0.25">
      <c r="A11" s="18" t="s">
        <v>8</v>
      </c>
      <c r="B11" s="18">
        <v>70800</v>
      </c>
      <c r="C11" s="18">
        <v>12.18</v>
      </c>
      <c r="D11" s="18">
        <v>6.12</v>
      </c>
      <c r="E11" s="19">
        <v>5.12</v>
      </c>
      <c r="F11" s="20" t="s">
        <v>11</v>
      </c>
      <c r="G11" s="19"/>
      <c r="AA11" s="1"/>
      <c r="AB11" s="1"/>
      <c r="AC11" s="1"/>
      <c r="AD11" s="1"/>
    </row>
    <row r="12" spans="1:30" ht="15" customHeight="1" x14ac:dyDescent="0.25">
      <c r="A12" s="18" t="s">
        <v>132</v>
      </c>
      <c r="B12" s="18">
        <v>79035</v>
      </c>
      <c r="C12" s="18">
        <v>6.77</v>
      </c>
      <c r="D12" s="18">
        <v>7</v>
      </c>
      <c r="E12" s="19">
        <v>7</v>
      </c>
      <c r="F12" s="20" t="s">
        <v>10</v>
      </c>
      <c r="G12" s="19"/>
      <c r="AA12" s="1"/>
      <c r="AB12" s="1"/>
      <c r="AC12" s="1"/>
      <c r="AD12" s="1"/>
    </row>
    <row r="13" spans="1:30" ht="15" customHeight="1" x14ac:dyDescent="0.25">
      <c r="A13" s="18" t="s">
        <v>122</v>
      </c>
      <c r="B13" s="18">
        <v>91251</v>
      </c>
      <c r="C13" s="18">
        <v>5.3</v>
      </c>
      <c r="D13" s="18">
        <v>7.2</v>
      </c>
      <c r="E13" s="19">
        <v>7.8</v>
      </c>
      <c r="F13" s="20" t="s">
        <v>10</v>
      </c>
      <c r="G13" s="19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41</v>
      </c>
      <c r="C15" s="12">
        <f>SUM(D2:D13)</f>
        <v>77.320000000000007</v>
      </c>
    </row>
    <row r="16" spans="1:30" x14ac:dyDescent="0.25">
      <c r="C16" s="4"/>
    </row>
    <row r="17" spans="1:6" x14ac:dyDescent="0.25">
      <c r="C17" s="14">
        <f>SUM(E2:E13,E17)</f>
        <v>93.74</v>
      </c>
      <c r="D17" s="2">
        <f>MAX(D2:D13)</f>
        <v>30.8</v>
      </c>
      <c r="E17" s="2">
        <f>MAX(E2:E13)</f>
        <v>11.55</v>
      </c>
    </row>
    <row r="19" spans="1:6" x14ac:dyDescent="0.25">
      <c r="A19" s="1" t="s">
        <v>87</v>
      </c>
      <c r="B19" s="2">
        <v>84.709999999999894</v>
      </c>
    </row>
    <row r="20" spans="1:6" x14ac:dyDescent="0.25">
      <c r="A20" s="2" t="s">
        <v>88</v>
      </c>
      <c r="B20" s="2">
        <v>83.009999999999906</v>
      </c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39</vt:i4>
      </vt:variant>
    </vt:vector>
  </HeadingPairs>
  <TitlesOfParts>
    <vt:vector size="39" baseType="lpstr">
      <vt:lpstr>rodada 01</vt:lpstr>
      <vt:lpstr>rodada 02</vt:lpstr>
      <vt:lpstr>rodada 03</vt:lpstr>
      <vt:lpstr>rodada 04</vt:lpstr>
      <vt:lpstr>rodada 05</vt:lpstr>
      <vt:lpstr>rodada 06</vt:lpstr>
      <vt:lpstr>rodada 07</vt:lpstr>
      <vt:lpstr>rodada 08</vt:lpstr>
      <vt:lpstr>rodada 09</vt:lpstr>
      <vt:lpstr>rodada 10</vt:lpstr>
      <vt:lpstr>rodada 11</vt:lpstr>
      <vt:lpstr>rodada 12</vt:lpstr>
      <vt:lpstr>rodada 13</vt:lpstr>
      <vt:lpstr>rodada 14</vt:lpstr>
      <vt:lpstr>rodada 15</vt:lpstr>
      <vt:lpstr>rodada 16</vt:lpstr>
      <vt:lpstr>rodada 17</vt:lpstr>
      <vt:lpstr>rodada 18</vt:lpstr>
      <vt:lpstr>rodada 19</vt:lpstr>
      <vt:lpstr>rodada 20</vt:lpstr>
      <vt:lpstr>rodada 21</vt:lpstr>
      <vt:lpstr>rodada 22</vt:lpstr>
      <vt:lpstr>rodada 23</vt:lpstr>
      <vt:lpstr>rodada 24</vt:lpstr>
      <vt:lpstr>rodada 25</vt:lpstr>
      <vt:lpstr>rodada 26</vt:lpstr>
      <vt:lpstr>rodada 27</vt:lpstr>
      <vt:lpstr>rodada 28</vt:lpstr>
      <vt:lpstr>rodada 29</vt:lpstr>
      <vt:lpstr>rodada 30</vt:lpstr>
      <vt:lpstr>rodada 31</vt:lpstr>
      <vt:lpstr>rodada 32</vt:lpstr>
      <vt:lpstr>rodada 33</vt:lpstr>
      <vt:lpstr>rodada 34</vt:lpstr>
      <vt:lpstr>rodada 35</vt:lpstr>
      <vt:lpstr>rodada 36</vt:lpstr>
      <vt:lpstr>rodada 37</vt:lpstr>
      <vt:lpstr>rodada 38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Diego Pereira Cortinhas</cp:lastModifiedBy>
  <dcterms:created xsi:type="dcterms:W3CDTF">2022-02-05T00:37:42Z</dcterms:created>
  <dcterms:modified xsi:type="dcterms:W3CDTF">2022-02-14T23:38:06Z</dcterms:modified>
</cp:coreProperties>
</file>